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107/PNNL/Q10/data/"/>
    </mc:Choice>
  </mc:AlternateContent>
  <xr:revisionPtr revIDLastSave="0" documentId="13_ncr:1_{498C3985-9417-C949-940D-49195F5EEAA0}" xr6:coauthVersionLast="43" xr6:coauthVersionMax="43" xr10:uidLastSave="{00000000-0000-0000-0000-000000000000}"/>
  <bookViews>
    <workbookView xWindow="0" yWindow="460" windowWidth="38400" windowHeight="20020" xr2:uid="{00000000-000D-0000-FFFF-FFFF00000000}"/>
  </bookViews>
  <sheets>
    <sheet name="DGRhRaD" sheetId="1" r:id="rId1"/>
    <sheet name="IGBP" sheetId="2" r:id="rId2"/>
    <sheet name="DOY" sheetId="3" r:id="rId3"/>
    <sheet name="UnitsConvertor" sheetId="4" r:id="rId4"/>
    <sheet name="PartitionMethod" sheetId="5" r:id="rId5"/>
    <sheet name="ModelType" sheetId="6" r:id="rId6"/>
    <sheet name="RsMeasureMethod" sheetId="7" r:id="rId7"/>
    <sheet name="Sheet1" sheetId="8" r:id="rId8"/>
  </sheets>
  <definedNames>
    <definedName name="_10362" localSheetId="7">Sheet1!#REF!</definedName>
    <definedName name="_10362_1" localSheetId="7">Sheet1!#REF!</definedName>
    <definedName name="_10362_2" localSheetId="7">Sheet1!#REF!</definedName>
    <definedName name="_10362_3" localSheetId="7">Sheet1!#REF!</definedName>
    <definedName name="_10362_4" localSheetId="7">Sheet1!#REF!</definedName>
    <definedName name="_10362_5" localSheetId="7">Sheet1!#REF!</definedName>
    <definedName name="_10362_6" localSheetId="7">Sheet1!#REF!</definedName>
    <definedName name="_10362_7" localSheetId="7">Sheet1!#REF!</definedName>
    <definedName name="_10362_8" localSheetId="7">Sheet1!#REF!</definedName>
    <definedName name="_xlnm._FilterDatabase" localSheetId="0" hidden="1">DGRhRaD!$L$1:$L$4506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464" i="1" l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I4465" i="1"/>
  <c r="I4466" i="1"/>
  <c r="I4467" i="1"/>
  <c r="Z4467" i="1" s="1"/>
  <c r="AB4467" i="1" s="1"/>
  <c r="I4468" i="1"/>
  <c r="I4469" i="1"/>
  <c r="I4470" i="1"/>
  <c r="I4471" i="1"/>
  <c r="I4472" i="1"/>
  <c r="I4473" i="1"/>
  <c r="I4474" i="1"/>
  <c r="I4475" i="1"/>
  <c r="Z4475" i="1" s="1"/>
  <c r="AB4475" i="1" s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464" i="1"/>
  <c r="AT4365" i="1"/>
  <c r="AT4366" i="1"/>
  <c r="AT4367" i="1"/>
  <c r="AT4368" i="1"/>
  <c r="AT4369" i="1"/>
  <c r="AT4370" i="1"/>
  <c r="AT4371" i="1"/>
  <c r="AT4372" i="1"/>
  <c r="AT4373" i="1"/>
  <c r="AT4374" i="1"/>
  <c r="AT4375" i="1"/>
  <c r="AT4376" i="1"/>
  <c r="AT4377" i="1"/>
  <c r="AT4378" i="1"/>
  <c r="AT4379" i="1"/>
  <c r="AT4380" i="1"/>
  <c r="AT4381" i="1"/>
  <c r="AT4382" i="1"/>
  <c r="AT4383" i="1"/>
  <c r="AT4384" i="1"/>
  <c r="AT4385" i="1"/>
  <c r="AT4386" i="1"/>
  <c r="AT4387" i="1"/>
  <c r="AT4364" i="1"/>
  <c r="Z4380" i="1"/>
  <c r="Z4381" i="1"/>
  <c r="Z4382" i="1"/>
  <c r="Z4383" i="1"/>
  <c r="Z4384" i="1"/>
  <c r="Z4385" i="1"/>
  <c r="Z4386" i="1"/>
  <c r="Z4387" i="1"/>
  <c r="Z4372" i="1"/>
  <c r="X4380" i="1"/>
  <c r="X4387" i="1"/>
  <c r="X4386" i="1"/>
  <c r="X4385" i="1"/>
  <c r="X4384" i="1"/>
  <c r="X4383" i="1"/>
  <c r="X4382" i="1"/>
  <c r="X4381" i="1"/>
  <c r="Z4373" i="1"/>
  <c r="Z4374" i="1"/>
  <c r="Z4375" i="1"/>
  <c r="Z4376" i="1"/>
  <c r="Z4377" i="1"/>
  <c r="Z4378" i="1"/>
  <c r="Z4379" i="1"/>
  <c r="X4379" i="1"/>
  <c r="X4378" i="1"/>
  <c r="X4377" i="1"/>
  <c r="X4376" i="1"/>
  <c r="X4375" i="1"/>
  <c r="X4374" i="1"/>
  <c r="X4373" i="1"/>
  <c r="X4372" i="1"/>
  <c r="L4463" i="1"/>
  <c r="L4462" i="1"/>
  <c r="L4461" i="1"/>
  <c r="L4460" i="1"/>
  <c r="L4459" i="1"/>
  <c r="L4458" i="1"/>
  <c r="L4457" i="1"/>
  <c r="L4456" i="1"/>
  <c r="L4455" i="1"/>
  <c r="L4454" i="1"/>
  <c r="L4453" i="1"/>
  <c r="L4385" i="1"/>
  <c r="L4380" i="1"/>
  <c r="L4369" i="1"/>
  <c r="L4364" i="1"/>
  <c r="Z4365" i="1"/>
  <c r="Z4366" i="1"/>
  <c r="Z4367" i="1"/>
  <c r="Z4368" i="1"/>
  <c r="Z4369" i="1"/>
  <c r="Z4370" i="1"/>
  <c r="Z4371" i="1"/>
  <c r="Z4364" i="1"/>
  <c r="X4371" i="1"/>
  <c r="X4370" i="1"/>
  <c r="X4369" i="1"/>
  <c r="X4368" i="1"/>
  <c r="X4367" i="1"/>
  <c r="X4366" i="1"/>
  <c r="X4365" i="1"/>
  <c r="X4364" i="1"/>
  <c r="L4446" i="1"/>
  <c r="J13" i="3"/>
  <c r="AN4447" i="1"/>
  <c r="AT4447" i="1" s="1"/>
  <c r="AN4448" i="1"/>
  <c r="AT4448" i="1" s="1"/>
  <c r="AN4449" i="1"/>
  <c r="AT4449" i="1" s="1"/>
  <c r="AN4450" i="1"/>
  <c r="AT4450" i="1" s="1"/>
  <c r="AN4451" i="1"/>
  <c r="AT4451" i="1" s="1"/>
  <c r="AN4452" i="1"/>
  <c r="AT4452" i="1" s="1"/>
  <c r="AN4453" i="1"/>
  <c r="AT4453" i="1" s="1"/>
  <c r="AN4454" i="1"/>
  <c r="AT4454" i="1" s="1"/>
  <c r="AN4455" i="1"/>
  <c r="AT4455" i="1" s="1"/>
  <c r="AN4456" i="1"/>
  <c r="AT4456" i="1" s="1"/>
  <c r="AN4457" i="1"/>
  <c r="AT4457" i="1" s="1"/>
  <c r="AN4458" i="1"/>
  <c r="AT4458" i="1" s="1"/>
  <c r="AN4459" i="1"/>
  <c r="AT4459" i="1" s="1"/>
  <c r="AN4460" i="1"/>
  <c r="AT4460" i="1" s="1"/>
  <c r="AN4461" i="1"/>
  <c r="AT4461" i="1" s="1"/>
  <c r="AN4462" i="1"/>
  <c r="AT4462" i="1" s="1"/>
  <c r="AN4463" i="1"/>
  <c r="AT4463" i="1" s="1"/>
  <c r="AN4446" i="1"/>
  <c r="AT4446" i="1" s="1"/>
  <c r="W4463" i="1"/>
  <c r="X4463" i="1" s="1"/>
  <c r="W4447" i="1"/>
  <c r="X4447" i="1" s="1"/>
  <c r="W4446" i="1"/>
  <c r="X4446" i="1" s="1"/>
  <c r="W4448" i="1"/>
  <c r="X4448" i="1" s="1"/>
  <c r="W4449" i="1"/>
  <c r="X4449" i="1" s="1"/>
  <c r="W4450" i="1"/>
  <c r="X4450" i="1" s="1"/>
  <c r="W4451" i="1"/>
  <c r="X4451" i="1" s="1"/>
  <c r="W4452" i="1"/>
  <c r="X4452" i="1" s="1"/>
  <c r="W4453" i="1"/>
  <c r="X4453" i="1" s="1"/>
  <c r="W4454" i="1"/>
  <c r="X4454" i="1" s="1"/>
  <c r="W4455" i="1"/>
  <c r="X4455" i="1" s="1"/>
  <c r="W4456" i="1"/>
  <c r="X4456" i="1" s="1"/>
  <c r="W4457" i="1"/>
  <c r="X4457" i="1" s="1"/>
  <c r="W4458" i="1"/>
  <c r="X4458" i="1" s="1"/>
  <c r="W4459" i="1"/>
  <c r="X4459" i="1" s="1"/>
  <c r="W4460" i="1"/>
  <c r="X4460" i="1" s="1"/>
  <c r="W4461" i="1"/>
  <c r="X4461" i="1" s="1"/>
  <c r="W4462" i="1"/>
  <c r="X4462" i="1" s="1"/>
  <c r="I4447" i="1"/>
  <c r="I4448" i="1"/>
  <c r="I4449" i="1"/>
  <c r="I4450" i="1"/>
  <c r="I4451" i="1"/>
  <c r="I4452" i="1"/>
  <c r="I4453" i="1"/>
  <c r="I4454" i="1"/>
  <c r="I4455" i="1"/>
  <c r="Z4455" i="1" s="1"/>
  <c r="AB4455" i="1" s="1"/>
  <c r="I4456" i="1"/>
  <c r="I4457" i="1"/>
  <c r="I4458" i="1"/>
  <c r="I4459" i="1"/>
  <c r="Z4459" i="1" s="1"/>
  <c r="AB4459" i="1" s="1"/>
  <c r="I4460" i="1"/>
  <c r="I4461" i="1"/>
  <c r="I4462" i="1"/>
  <c r="I4463" i="1"/>
  <c r="I444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N4426" i="1"/>
  <c r="M442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26" i="1"/>
  <c r="X4445" i="1"/>
  <c r="X4444" i="1"/>
  <c r="X4443" i="1"/>
  <c r="X4442" i="1"/>
  <c r="X4441" i="1"/>
  <c r="X4440" i="1"/>
  <c r="X4439" i="1"/>
  <c r="X4438" i="1"/>
  <c r="I4438" i="1" s="1"/>
  <c r="X4437" i="1"/>
  <c r="X4436" i="1"/>
  <c r="X4435" i="1"/>
  <c r="X4434" i="1"/>
  <c r="X4433" i="1"/>
  <c r="X4432" i="1"/>
  <c r="X4431" i="1"/>
  <c r="X4430" i="1"/>
  <c r="I4430" i="1" s="1"/>
  <c r="X4429" i="1"/>
  <c r="X4428" i="1"/>
  <c r="X4427" i="1"/>
  <c r="X4426" i="1"/>
  <c r="AS4389" i="1"/>
  <c r="AS4390" i="1"/>
  <c r="AS4391" i="1"/>
  <c r="AS4392" i="1"/>
  <c r="AS4393" i="1"/>
  <c r="AS4394" i="1"/>
  <c r="AS4395" i="1"/>
  <c r="AS4396" i="1"/>
  <c r="AS4397" i="1"/>
  <c r="AS4398" i="1"/>
  <c r="AS4399" i="1"/>
  <c r="AS4400" i="1"/>
  <c r="AS4401" i="1"/>
  <c r="AS4402" i="1"/>
  <c r="AS4403" i="1"/>
  <c r="AS4404" i="1"/>
  <c r="AS4405" i="1"/>
  <c r="AS4406" i="1"/>
  <c r="AS4407" i="1"/>
  <c r="AS4408" i="1"/>
  <c r="AS4409" i="1"/>
  <c r="AS4410" i="1"/>
  <c r="AS4411" i="1"/>
  <c r="AS4412" i="1"/>
  <c r="AS4413" i="1"/>
  <c r="AS4414" i="1"/>
  <c r="AS4415" i="1"/>
  <c r="AS4416" i="1"/>
  <c r="AS4417" i="1"/>
  <c r="AS4418" i="1"/>
  <c r="AS4419" i="1"/>
  <c r="AS4420" i="1"/>
  <c r="AS4421" i="1"/>
  <c r="AS4422" i="1"/>
  <c r="AS4423" i="1"/>
  <c r="AS4424" i="1"/>
  <c r="AS4425" i="1"/>
  <c r="AS4388" i="1"/>
  <c r="AN4389" i="1"/>
  <c r="AT4389" i="1" s="1"/>
  <c r="AN4390" i="1"/>
  <c r="AT4390" i="1" s="1"/>
  <c r="AN4391" i="1"/>
  <c r="AT4391" i="1" s="1"/>
  <c r="AN4392" i="1"/>
  <c r="AT4392" i="1" s="1"/>
  <c r="AN4393" i="1"/>
  <c r="AT4393" i="1" s="1"/>
  <c r="AN4394" i="1"/>
  <c r="AT4394" i="1" s="1"/>
  <c r="AN4395" i="1"/>
  <c r="AT4395" i="1" s="1"/>
  <c r="AN4396" i="1"/>
  <c r="AT4396" i="1" s="1"/>
  <c r="AN4397" i="1"/>
  <c r="AT4397" i="1" s="1"/>
  <c r="AN4398" i="1"/>
  <c r="AT4398" i="1" s="1"/>
  <c r="AN4399" i="1"/>
  <c r="AT4399" i="1" s="1"/>
  <c r="AN4400" i="1"/>
  <c r="AT4400" i="1" s="1"/>
  <c r="AN4401" i="1"/>
  <c r="AT4401" i="1" s="1"/>
  <c r="AN4402" i="1"/>
  <c r="AT4402" i="1" s="1"/>
  <c r="AN4403" i="1"/>
  <c r="AT4403" i="1" s="1"/>
  <c r="AN4404" i="1"/>
  <c r="AT4404" i="1" s="1"/>
  <c r="AN4405" i="1"/>
  <c r="AT4405" i="1" s="1"/>
  <c r="AN4406" i="1"/>
  <c r="AT4406" i="1" s="1"/>
  <c r="AN4407" i="1"/>
  <c r="AT4407" i="1" s="1"/>
  <c r="AN4408" i="1"/>
  <c r="AT4408" i="1" s="1"/>
  <c r="AN4409" i="1"/>
  <c r="AT4409" i="1" s="1"/>
  <c r="AN4410" i="1"/>
  <c r="AT4410" i="1" s="1"/>
  <c r="AN4411" i="1"/>
  <c r="AT4411" i="1" s="1"/>
  <c r="AN4412" i="1"/>
  <c r="AT4412" i="1" s="1"/>
  <c r="AN4413" i="1"/>
  <c r="AT4413" i="1" s="1"/>
  <c r="AN4414" i="1"/>
  <c r="AT4414" i="1" s="1"/>
  <c r="AN4415" i="1"/>
  <c r="AT4415" i="1" s="1"/>
  <c r="AN4416" i="1"/>
  <c r="AT4416" i="1" s="1"/>
  <c r="AN4417" i="1"/>
  <c r="AT4417" i="1" s="1"/>
  <c r="AN4418" i="1"/>
  <c r="AT4418" i="1" s="1"/>
  <c r="AN4419" i="1"/>
  <c r="AT4419" i="1" s="1"/>
  <c r="AN4420" i="1"/>
  <c r="AT4420" i="1" s="1"/>
  <c r="AN4421" i="1"/>
  <c r="AT4421" i="1" s="1"/>
  <c r="AN4422" i="1"/>
  <c r="AT4422" i="1" s="1"/>
  <c r="AN4423" i="1"/>
  <c r="AT4423" i="1" s="1"/>
  <c r="AN4424" i="1"/>
  <c r="AT4424" i="1" s="1"/>
  <c r="AN4425" i="1"/>
  <c r="AT4425" i="1" s="1"/>
  <c r="AN4388" i="1"/>
  <c r="AT4388" i="1" s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388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I4425" i="1"/>
  <c r="I4390" i="1"/>
  <c r="I4391" i="1"/>
  <c r="I4392" i="1"/>
  <c r="Z4392" i="1" s="1"/>
  <c r="AB4392" i="1" s="1"/>
  <c r="I4393" i="1"/>
  <c r="I4394" i="1"/>
  <c r="I4395" i="1"/>
  <c r="I4396" i="1"/>
  <c r="Z4396" i="1" s="1"/>
  <c r="AB4396" i="1" s="1"/>
  <c r="I4397" i="1"/>
  <c r="I4398" i="1"/>
  <c r="I4399" i="1"/>
  <c r="I4400" i="1"/>
  <c r="I4401" i="1"/>
  <c r="I4402" i="1"/>
  <c r="I4403" i="1"/>
  <c r="I4404" i="1"/>
  <c r="Z4404" i="1" s="1"/>
  <c r="AB4404" i="1" s="1"/>
  <c r="I4405" i="1"/>
  <c r="I4406" i="1"/>
  <c r="I4407" i="1"/>
  <c r="I4408" i="1"/>
  <c r="I4409" i="1"/>
  <c r="I4410" i="1"/>
  <c r="I4411" i="1"/>
  <c r="Z4411" i="1" s="1"/>
  <c r="AB4411" i="1" s="1"/>
  <c r="I4412" i="1"/>
  <c r="AA4412" i="1" s="1"/>
  <c r="I4413" i="1"/>
  <c r="I4414" i="1"/>
  <c r="I4415" i="1"/>
  <c r="I4416" i="1"/>
  <c r="Z4416" i="1" s="1"/>
  <c r="AB4416" i="1" s="1"/>
  <c r="I4417" i="1"/>
  <c r="I4418" i="1"/>
  <c r="I4419" i="1"/>
  <c r="Z4419" i="1" s="1"/>
  <c r="AB4419" i="1" s="1"/>
  <c r="I4420" i="1"/>
  <c r="Z4420" i="1" s="1"/>
  <c r="AB4420" i="1" s="1"/>
  <c r="I4421" i="1"/>
  <c r="I4422" i="1"/>
  <c r="I4423" i="1"/>
  <c r="I4424" i="1"/>
  <c r="Z4424" i="1" s="1"/>
  <c r="AB4424" i="1" s="1"/>
  <c r="I4389" i="1"/>
  <c r="I4388" i="1"/>
  <c r="K13" i="3"/>
  <c r="AU4130" i="1"/>
  <c r="AU4131" i="1"/>
  <c r="AU4132" i="1"/>
  <c r="AU4133" i="1"/>
  <c r="AU4134" i="1"/>
  <c r="AU4135" i="1"/>
  <c r="AU4136" i="1"/>
  <c r="AU4137" i="1"/>
  <c r="AU4138" i="1"/>
  <c r="AU4139" i="1"/>
  <c r="AU4140" i="1"/>
  <c r="AU4141" i="1"/>
  <c r="AU4142" i="1"/>
  <c r="AU4143" i="1"/>
  <c r="AU4144" i="1"/>
  <c r="AU4145" i="1"/>
  <c r="AU4146" i="1"/>
  <c r="AU4147" i="1"/>
  <c r="AU4148" i="1"/>
  <c r="AU4149" i="1"/>
  <c r="AU4150" i="1"/>
  <c r="AU4151" i="1"/>
  <c r="AU4152" i="1"/>
  <c r="AU4153" i="1"/>
  <c r="AU4154" i="1"/>
  <c r="AU4155" i="1"/>
  <c r="AU4129" i="1"/>
  <c r="Y4129" i="1"/>
  <c r="F4129" i="1" s="1"/>
  <c r="I4129" i="1" s="1"/>
  <c r="Y4155" i="1"/>
  <c r="Z4155" i="1" s="1"/>
  <c r="Y4154" i="1"/>
  <c r="F4154" i="1" s="1"/>
  <c r="I4154" i="1" s="1"/>
  <c r="Y4153" i="1"/>
  <c r="F4153" i="1" s="1"/>
  <c r="I4153" i="1" s="1"/>
  <c r="Y4152" i="1"/>
  <c r="F4152" i="1" s="1"/>
  <c r="I4152" i="1" s="1"/>
  <c r="Y4151" i="1"/>
  <c r="Z4151" i="1" s="1"/>
  <c r="Y4150" i="1"/>
  <c r="F4150" i="1" s="1"/>
  <c r="I4150" i="1" s="1"/>
  <c r="Y4149" i="1"/>
  <c r="F4149" i="1" s="1"/>
  <c r="I4149" i="1" s="1"/>
  <c r="Y4148" i="1"/>
  <c r="F4148" i="1" s="1"/>
  <c r="I4148" i="1" s="1"/>
  <c r="Y4147" i="1"/>
  <c r="Z4147" i="1" s="1"/>
  <c r="Y4146" i="1"/>
  <c r="F4146" i="1" s="1"/>
  <c r="I4146" i="1" s="1"/>
  <c r="Y4145" i="1"/>
  <c r="F4145" i="1" s="1"/>
  <c r="I4145" i="1" s="1"/>
  <c r="Y4144" i="1"/>
  <c r="F4144" i="1" s="1"/>
  <c r="I4144" i="1" s="1"/>
  <c r="Y4143" i="1"/>
  <c r="Z4143" i="1" s="1"/>
  <c r="Y4142" i="1"/>
  <c r="F4142" i="1" s="1"/>
  <c r="I4142" i="1" s="1"/>
  <c r="Y4141" i="1"/>
  <c r="F4141" i="1" s="1"/>
  <c r="I4141" i="1" s="1"/>
  <c r="Y4140" i="1"/>
  <c r="F4140" i="1" s="1"/>
  <c r="I4140" i="1" s="1"/>
  <c r="Y4139" i="1"/>
  <c r="Z4139" i="1" s="1"/>
  <c r="Y4138" i="1"/>
  <c r="F4138" i="1" s="1"/>
  <c r="I4138" i="1" s="1"/>
  <c r="Y4137" i="1"/>
  <c r="F4137" i="1" s="1"/>
  <c r="I4137" i="1" s="1"/>
  <c r="Y4136" i="1"/>
  <c r="F4136" i="1" s="1"/>
  <c r="I4136" i="1" s="1"/>
  <c r="Y4135" i="1"/>
  <c r="Z4135" i="1" s="1"/>
  <c r="Y4134" i="1"/>
  <c r="F4134" i="1" s="1"/>
  <c r="I4134" i="1" s="1"/>
  <c r="Y4133" i="1"/>
  <c r="F4133" i="1" s="1"/>
  <c r="I4133" i="1" s="1"/>
  <c r="Y4132" i="1"/>
  <c r="F4132" i="1" s="1"/>
  <c r="I4132" i="1" s="1"/>
  <c r="Y4131" i="1"/>
  <c r="Z4131" i="1" s="1"/>
  <c r="Y4130" i="1"/>
  <c r="F4130" i="1" s="1"/>
  <c r="I4130" i="1" s="1"/>
  <c r="AS4130" i="1"/>
  <c r="AS4131" i="1"/>
  <c r="AS4132" i="1"/>
  <c r="AS4133" i="1"/>
  <c r="AS4134" i="1"/>
  <c r="AS4135" i="1"/>
  <c r="AS4136" i="1"/>
  <c r="AS4137" i="1"/>
  <c r="AS4138" i="1"/>
  <c r="AS4139" i="1"/>
  <c r="AS4140" i="1"/>
  <c r="AS4141" i="1"/>
  <c r="AS4142" i="1"/>
  <c r="AS4143" i="1"/>
  <c r="AS4144" i="1"/>
  <c r="AS4145" i="1"/>
  <c r="AS4146" i="1"/>
  <c r="AS4147" i="1"/>
  <c r="AS4148" i="1"/>
  <c r="AS4149" i="1"/>
  <c r="AS4150" i="1"/>
  <c r="AS4151" i="1"/>
  <c r="AS4152" i="1"/>
  <c r="AS4153" i="1"/>
  <c r="AS4154" i="1"/>
  <c r="AS4155" i="1"/>
  <c r="AS4129" i="1"/>
  <c r="AT4130" i="1"/>
  <c r="AT4131" i="1"/>
  <c r="AT4132" i="1"/>
  <c r="AT4133" i="1"/>
  <c r="AT4134" i="1"/>
  <c r="AT4135" i="1"/>
  <c r="AT4136" i="1"/>
  <c r="AT4137" i="1"/>
  <c r="AT4138" i="1"/>
  <c r="AT4139" i="1"/>
  <c r="AT4140" i="1"/>
  <c r="AT4141" i="1"/>
  <c r="AT4142" i="1"/>
  <c r="AT4143" i="1"/>
  <c r="AT4144" i="1"/>
  <c r="AT4145" i="1"/>
  <c r="AT4146" i="1"/>
  <c r="AT4147" i="1"/>
  <c r="AT4148" i="1"/>
  <c r="AT4149" i="1"/>
  <c r="AT4150" i="1"/>
  <c r="AT4151" i="1"/>
  <c r="AT4152" i="1"/>
  <c r="AT4153" i="1"/>
  <c r="AT4154" i="1"/>
  <c r="AT4155" i="1"/>
  <c r="AT4129" i="1"/>
  <c r="X4130" i="1"/>
  <c r="X4131" i="1"/>
  <c r="X4132" i="1"/>
  <c r="X4133" i="1"/>
  <c r="X4134" i="1"/>
  <c r="X4135" i="1"/>
  <c r="X4136" i="1"/>
  <c r="X4137" i="1"/>
  <c r="X4138" i="1"/>
  <c r="X4139" i="1"/>
  <c r="X4140" i="1"/>
  <c r="AA4140" i="1" s="1"/>
  <c r="X4141" i="1"/>
  <c r="AA4141" i="1" s="1"/>
  <c r="X4142" i="1"/>
  <c r="X4143" i="1"/>
  <c r="X4144" i="1"/>
  <c r="X4145" i="1"/>
  <c r="X4146" i="1"/>
  <c r="X4147" i="1"/>
  <c r="X4148" i="1"/>
  <c r="AA4148" i="1" s="1"/>
  <c r="X4149" i="1"/>
  <c r="AA4149" i="1" s="1"/>
  <c r="X4150" i="1"/>
  <c r="X4151" i="1"/>
  <c r="X4152" i="1"/>
  <c r="X4153" i="1"/>
  <c r="X4154" i="1"/>
  <c r="X4155" i="1"/>
  <c r="X4129" i="1"/>
  <c r="AA4129" i="1" s="1"/>
  <c r="Z4408" i="1" l="1"/>
  <c r="AB4408" i="1" s="1"/>
  <c r="AA4132" i="1"/>
  <c r="Z4417" i="1"/>
  <c r="AB4417" i="1" s="1"/>
  <c r="Z4409" i="1"/>
  <c r="AB4409" i="1" s="1"/>
  <c r="AA4401" i="1"/>
  <c r="Z4499" i="1"/>
  <c r="AB4499" i="1" s="1"/>
  <c r="Z4491" i="1"/>
  <c r="AB4491" i="1" s="1"/>
  <c r="Z4483" i="1"/>
  <c r="AB4483" i="1" s="1"/>
  <c r="Z4388" i="1"/>
  <c r="AB4388" i="1" s="1"/>
  <c r="I4370" i="1"/>
  <c r="AB4370" i="1" s="1"/>
  <c r="Z4451" i="1"/>
  <c r="AB4451" i="1" s="1"/>
  <c r="Z4393" i="1"/>
  <c r="AB4393" i="1" s="1"/>
  <c r="I4429" i="1"/>
  <c r="AB4429" i="1" s="1"/>
  <c r="I4437" i="1"/>
  <c r="AB4437" i="1" s="1"/>
  <c r="I4445" i="1"/>
  <c r="AB4445" i="1" s="1"/>
  <c r="Z4501" i="1"/>
  <c r="AB4501" i="1" s="1"/>
  <c r="Z4505" i="1"/>
  <c r="AB4505" i="1" s="1"/>
  <c r="Z4497" i="1"/>
  <c r="AB4497" i="1" s="1"/>
  <c r="Z4489" i="1"/>
  <c r="AB4489" i="1" s="1"/>
  <c r="Z4481" i="1"/>
  <c r="AB4481" i="1" s="1"/>
  <c r="Z4473" i="1"/>
  <c r="AB4473" i="1" s="1"/>
  <c r="Z4418" i="1"/>
  <c r="AB4418" i="1" s="1"/>
  <c r="Z4410" i="1"/>
  <c r="AB4410" i="1" s="1"/>
  <c r="Z4402" i="1"/>
  <c r="AB4402" i="1" s="1"/>
  <c r="Z4394" i="1"/>
  <c r="AB4394" i="1" s="1"/>
  <c r="I4428" i="1"/>
  <c r="AA4428" i="1" s="1"/>
  <c r="I4436" i="1"/>
  <c r="AB4436" i="1" s="1"/>
  <c r="I4444" i="1"/>
  <c r="AB4444" i="1" s="1"/>
  <c r="Z4493" i="1"/>
  <c r="AB4493" i="1" s="1"/>
  <c r="Z4485" i="1"/>
  <c r="AB4485" i="1" s="1"/>
  <c r="Z4477" i="1"/>
  <c r="AB4477" i="1" s="1"/>
  <c r="Z4469" i="1"/>
  <c r="AB4469" i="1" s="1"/>
  <c r="Z4423" i="1"/>
  <c r="AB4423" i="1" s="1"/>
  <c r="AA4425" i="1"/>
  <c r="Z4415" i="1"/>
  <c r="AB4415" i="1" s="1"/>
  <c r="Z4407" i="1"/>
  <c r="AB4407" i="1" s="1"/>
  <c r="I4426" i="1"/>
  <c r="AA4426" i="1" s="1"/>
  <c r="Z4389" i="1"/>
  <c r="AB4389" i="1" s="1"/>
  <c r="AA4145" i="1"/>
  <c r="AA4144" i="1"/>
  <c r="AA4136" i="1"/>
  <c r="Z4422" i="1"/>
  <c r="AB4422" i="1" s="1"/>
  <c r="Z4414" i="1"/>
  <c r="AB4414" i="1" s="1"/>
  <c r="Z4406" i="1"/>
  <c r="AB4406" i="1" s="1"/>
  <c r="Z4398" i="1"/>
  <c r="AB4398" i="1" s="1"/>
  <c r="Z4390" i="1"/>
  <c r="AB4390" i="1" s="1"/>
  <c r="AA4153" i="1"/>
  <c r="Z4421" i="1"/>
  <c r="AB4421" i="1" s="1"/>
  <c r="Z4413" i="1"/>
  <c r="AB4413" i="1" s="1"/>
  <c r="Z4405" i="1"/>
  <c r="AB4405" i="1" s="1"/>
  <c r="Z4397" i="1"/>
  <c r="AB4397" i="1" s="1"/>
  <c r="I4433" i="1"/>
  <c r="AB4433" i="1" s="1"/>
  <c r="I4441" i="1"/>
  <c r="AB4441" i="1" s="1"/>
  <c r="Z4463" i="1"/>
  <c r="AB4463" i="1" s="1"/>
  <c r="AA4152" i="1"/>
  <c r="I4366" i="1"/>
  <c r="AB4366" i="1" s="1"/>
  <c r="Z4503" i="1"/>
  <c r="AB4503" i="1" s="1"/>
  <c r="Z4495" i="1"/>
  <c r="AB4495" i="1" s="1"/>
  <c r="Z4487" i="1"/>
  <c r="AB4487" i="1" s="1"/>
  <c r="Z4479" i="1"/>
  <c r="AB4479" i="1" s="1"/>
  <c r="Z4471" i="1"/>
  <c r="AB4471" i="1" s="1"/>
  <c r="Z4465" i="1"/>
  <c r="AB4465" i="1" s="1"/>
  <c r="AA4137" i="1"/>
  <c r="AA4133" i="1"/>
  <c r="Z4464" i="1"/>
  <c r="AB4464" i="1" s="1"/>
  <c r="Z4502" i="1"/>
  <c r="AB4502" i="1" s="1"/>
  <c r="Z4498" i="1"/>
  <c r="AB4498" i="1" s="1"/>
  <c r="Z4494" i="1"/>
  <c r="AB4494" i="1" s="1"/>
  <c r="Z4490" i="1"/>
  <c r="AB4490" i="1" s="1"/>
  <c r="Z4486" i="1"/>
  <c r="AB4486" i="1" s="1"/>
  <c r="Z4482" i="1"/>
  <c r="AB4482" i="1" s="1"/>
  <c r="Z4478" i="1"/>
  <c r="AB4478" i="1" s="1"/>
  <c r="Z4474" i="1"/>
  <c r="AB4474" i="1" s="1"/>
  <c r="Z4470" i="1"/>
  <c r="AB4470" i="1" s="1"/>
  <c r="AA4504" i="1"/>
  <c r="AA4500" i="1"/>
  <c r="AA4496" i="1"/>
  <c r="AA4492" i="1"/>
  <c r="AA4488" i="1"/>
  <c r="AA4484" i="1"/>
  <c r="AA4480" i="1"/>
  <c r="I4372" i="1"/>
  <c r="AB4372" i="1" s="1"/>
  <c r="I4376" i="1"/>
  <c r="AB4376" i="1" s="1"/>
  <c r="Z4466" i="1"/>
  <c r="AB4466" i="1" s="1"/>
  <c r="AA4502" i="1"/>
  <c r="AA4498" i="1"/>
  <c r="I4384" i="1"/>
  <c r="AA4384" i="1" s="1"/>
  <c r="I4380" i="1"/>
  <c r="AB4380" i="1" s="1"/>
  <c r="AA4476" i="1"/>
  <c r="AA4472" i="1"/>
  <c r="AA4468" i="1"/>
  <c r="AA4464" i="1"/>
  <c r="Z4150" i="1"/>
  <c r="AB4150" i="1" s="1"/>
  <c r="AA4503" i="1"/>
  <c r="AA4499" i="1"/>
  <c r="AA4495" i="1"/>
  <c r="AA4491" i="1"/>
  <c r="AA4487" i="1"/>
  <c r="AA4483" i="1"/>
  <c r="AA4479" i="1"/>
  <c r="AA4475" i="1"/>
  <c r="AA4471" i="1"/>
  <c r="AA4467" i="1"/>
  <c r="AA4505" i="1"/>
  <c r="AA4501" i="1"/>
  <c r="AA4497" i="1"/>
  <c r="AA4493" i="1"/>
  <c r="AA4489" i="1"/>
  <c r="AA4485" i="1"/>
  <c r="AA4481" i="1"/>
  <c r="AA4477" i="1"/>
  <c r="AA4473" i="1"/>
  <c r="AA4469" i="1"/>
  <c r="AA4465" i="1"/>
  <c r="Z4152" i="1"/>
  <c r="AB4152" i="1" s="1"/>
  <c r="Z4144" i="1"/>
  <c r="AB4144" i="1" s="1"/>
  <c r="Z4136" i="1"/>
  <c r="AB4136" i="1" s="1"/>
  <c r="AA4414" i="1"/>
  <c r="Z4446" i="1"/>
  <c r="AB4446" i="1" s="1"/>
  <c r="I4373" i="1"/>
  <c r="AB4373" i="1" s="1"/>
  <c r="I4377" i="1"/>
  <c r="AB4377" i="1" s="1"/>
  <c r="Z4142" i="1"/>
  <c r="AB4142" i="1" s="1"/>
  <c r="Z4134" i="1"/>
  <c r="AB4134" i="1" s="1"/>
  <c r="Z4504" i="1"/>
  <c r="AB4504" i="1" s="1"/>
  <c r="Z4500" i="1"/>
  <c r="AB4500" i="1" s="1"/>
  <c r="Z4496" i="1"/>
  <c r="AB4496" i="1" s="1"/>
  <c r="Z4492" i="1"/>
  <c r="AB4492" i="1" s="1"/>
  <c r="Z4488" i="1"/>
  <c r="AB4488" i="1" s="1"/>
  <c r="Z4484" i="1"/>
  <c r="AB4484" i="1" s="1"/>
  <c r="Z4480" i="1"/>
  <c r="AB4480" i="1" s="1"/>
  <c r="Z4476" i="1"/>
  <c r="AB4476" i="1" s="1"/>
  <c r="Z4472" i="1"/>
  <c r="AB4472" i="1" s="1"/>
  <c r="Z4468" i="1"/>
  <c r="AB4468" i="1" s="1"/>
  <c r="AA4494" i="1"/>
  <c r="AA4490" i="1"/>
  <c r="AA4486" i="1"/>
  <c r="AA4482" i="1"/>
  <c r="AA4478" i="1"/>
  <c r="AA4474" i="1"/>
  <c r="AA4470" i="1"/>
  <c r="AA4466" i="1"/>
  <c r="Z4129" i="1"/>
  <c r="AB4129" i="1" s="1"/>
  <c r="Z4148" i="1"/>
  <c r="AB4148" i="1" s="1"/>
  <c r="Z4140" i="1"/>
  <c r="AB4140" i="1" s="1"/>
  <c r="Z4132" i="1"/>
  <c r="AB4132" i="1" s="1"/>
  <c r="I4381" i="1"/>
  <c r="AB4381" i="1" s="1"/>
  <c r="I4385" i="1"/>
  <c r="AB4385" i="1" s="1"/>
  <c r="Z4154" i="1"/>
  <c r="AB4154" i="1" s="1"/>
  <c r="Z4146" i="1"/>
  <c r="AB4146" i="1" s="1"/>
  <c r="Z4138" i="1"/>
  <c r="AB4138" i="1" s="1"/>
  <c r="Z4130" i="1"/>
  <c r="AB4130" i="1" s="1"/>
  <c r="Z4403" i="1"/>
  <c r="AB4403" i="1" s="1"/>
  <c r="Z4395" i="1"/>
  <c r="AB4395" i="1" s="1"/>
  <c r="AA4391" i="1"/>
  <c r="AA4421" i="1"/>
  <c r="I4427" i="1"/>
  <c r="AB4427" i="1" s="1"/>
  <c r="I4435" i="1"/>
  <c r="AB4435" i="1" s="1"/>
  <c r="I4443" i="1"/>
  <c r="AB4443" i="1" s="1"/>
  <c r="AA4154" i="1"/>
  <c r="AA4150" i="1"/>
  <c r="AA4146" i="1"/>
  <c r="AA4142" i="1"/>
  <c r="AA4138" i="1"/>
  <c r="AA4134" i="1"/>
  <c r="AA4130" i="1"/>
  <c r="Z4153" i="1"/>
  <c r="AB4153" i="1" s="1"/>
  <c r="Z4149" i="1"/>
  <c r="AB4149" i="1" s="1"/>
  <c r="Z4145" i="1"/>
  <c r="AB4145" i="1" s="1"/>
  <c r="Z4141" i="1"/>
  <c r="AB4141" i="1" s="1"/>
  <c r="Z4137" i="1"/>
  <c r="AB4137" i="1" s="1"/>
  <c r="Z4133" i="1"/>
  <c r="AB4133" i="1" s="1"/>
  <c r="F4155" i="1"/>
  <c r="I4155" i="1" s="1"/>
  <c r="AA4155" i="1" s="1"/>
  <c r="F4151" i="1"/>
  <c r="I4151" i="1" s="1"/>
  <c r="AB4151" i="1" s="1"/>
  <c r="F4147" i="1"/>
  <c r="I4147" i="1" s="1"/>
  <c r="AB4147" i="1" s="1"/>
  <c r="F4143" i="1"/>
  <c r="I4143" i="1" s="1"/>
  <c r="AB4143" i="1" s="1"/>
  <c r="F4139" i="1"/>
  <c r="I4139" i="1" s="1"/>
  <c r="AA4139" i="1" s="1"/>
  <c r="F4135" i="1"/>
  <c r="I4135" i="1" s="1"/>
  <c r="AA4135" i="1" s="1"/>
  <c r="F4131" i="1"/>
  <c r="I4131" i="1" s="1"/>
  <c r="AB4131" i="1" s="1"/>
  <c r="Z4447" i="1"/>
  <c r="AB4447" i="1" s="1"/>
  <c r="AB4438" i="1"/>
  <c r="AB4430" i="1"/>
  <c r="AA4388" i="1"/>
  <c r="AA4395" i="1"/>
  <c r="AA4398" i="1"/>
  <c r="AA4405" i="1"/>
  <c r="AA4409" i="1"/>
  <c r="Z4412" i="1"/>
  <c r="AB4412" i="1" s="1"/>
  <c r="AA4415" i="1"/>
  <c r="AA4419" i="1"/>
  <c r="AA4422" i="1"/>
  <c r="I4440" i="1"/>
  <c r="AA4440" i="1" s="1"/>
  <c r="I4432" i="1"/>
  <c r="AA4432" i="1" s="1"/>
  <c r="Z4460" i="1"/>
  <c r="AB4460" i="1" s="1"/>
  <c r="Z4456" i="1"/>
  <c r="AB4456" i="1" s="1"/>
  <c r="Z4452" i="1"/>
  <c r="AB4452" i="1" s="1"/>
  <c r="Z4448" i="1"/>
  <c r="AB4448" i="1" s="1"/>
  <c r="I4364" i="1"/>
  <c r="AA4364" i="1" s="1"/>
  <c r="I4368" i="1"/>
  <c r="AB4368" i="1" s="1"/>
  <c r="I4387" i="1"/>
  <c r="AA4387" i="1" s="1"/>
  <c r="I4383" i="1"/>
  <c r="AB4383" i="1" s="1"/>
  <c r="I4379" i="1"/>
  <c r="AA4379" i="1" s="1"/>
  <c r="I4375" i="1"/>
  <c r="AA4375" i="1" s="1"/>
  <c r="AA4389" i="1"/>
  <c r="AA4392" i="1"/>
  <c r="AA4396" i="1"/>
  <c r="AA4399" i="1"/>
  <c r="AA4402" i="1"/>
  <c r="AA4406" i="1"/>
  <c r="AA4410" i="1"/>
  <c r="AA4413" i="1"/>
  <c r="AA4416" i="1"/>
  <c r="AA4420" i="1"/>
  <c r="AA4423" i="1"/>
  <c r="Z4401" i="1"/>
  <c r="AB4401" i="1" s="1"/>
  <c r="Z4391" i="1"/>
  <c r="AB4391" i="1" s="1"/>
  <c r="AA4438" i="1"/>
  <c r="AA4430" i="1"/>
  <c r="I4439" i="1"/>
  <c r="AB4439" i="1" s="1"/>
  <c r="I4431" i="1"/>
  <c r="AB4431" i="1" s="1"/>
  <c r="I4371" i="1"/>
  <c r="AB4371" i="1" s="1"/>
  <c r="I4367" i="1"/>
  <c r="AA4367" i="1" s="1"/>
  <c r="I4386" i="1"/>
  <c r="AA4386" i="1" s="1"/>
  <c r="I4382" i="1"/>
  <c r="AA4382" i="1" s="1"/>
  <c r="I4378" i="1"/>
  <c r="AB4378" i="1" s="1"/>
  <c r="I4374" i="1"/>
  <c r="AA4374" i="1" s="1"/>
  <c r="AA4390" i="1"/>
  <c r="AA4393" i="1"/>
  <c r="AA4397" i="1"/>
  <c r="AA4400" i="1"/>
  <c r="AA4403" i="1"/>
  <c r="AA4407" i="1"/>
  <c r="AA4411" i="1"/>
  <c r="AA4417" i="1"/>
  <c r="AA4424" i="1"/>
  <c r="Z4425" i="1"/>
  <c r="AB4425" i="1" s="1"/>
  <c r="I4442" i="1"/>
  <c r="AA4442" i="1" s="1"/>
  <c r="I4434" i="1"/>
  <c r="AA4434" i="1" s="1"/>
  <c r="Z4462" i="1"/>
  <c r="AB4462" i="1" s="1"/>
  <c r="Z4458" i="1"/>
  <c r="AB4458" i="1" s="1"/>
  <c r="Z4454" i="1"/>
  <c r="AB4454" i="1" s="1"/>
  <c r="Z4450" i="1"/>
  <c r="AB4450" i="1" s="1"/>
  <c r="AA4394" i="1"/>
  <c r="AA4404" i="1"/>
  <c r="AA4408" i="1"/>
  <c r="AA4418" i="1"/>
  <c r="Z4461" i="1"/>
  <c r="AB4461" i="1" s="1"/>
  <c r="Z4457" i="1"/>
  <c r="AB4457" i="1" s="1"/>
  <c r="Z4453" i="1"/>
  <c r="AB4453" i="1" s="1"/>
  <c r="Z4449" i="1"/>
  <c r="AB4449" i="1" s="1"/>
  <c r="I4369" i="1"/>
  <c r="AB4369" i="1" s="1"/>
  <c r="I4365" i="1"/>
  <c r="AA4365" i="1" s="1"/>
  <c r="Z4399" i="1"/>
  <c r="AB4399" i="1" s="1"/>
  <c r="Z4400" i="1"/>
  <c r="AB4400" i="1" s="1"/>
  <c r="X2716" i="1"/>
  <c r="X2706" i="1"/>
  <c r="X2707" i="1"/>
  <c r="X2708" i="1"/>
  <c r="X2709" i="1"/>
  <c r="X2710" i="1"/>
  <c r="X2711" i="1"/>
  <c r="X2712" i="1"/>
  <c r="X2713" i="1"/>
  <c r="X2714" i="1"/>
  <c r="X2715" i="1"/>
  <c r="X2717" i="1"/>
  <c r="X2718" i="1"/>
  <c r="X2719" i="1"/>
  <c r="X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05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AS4157" i="1"/>
  <c r="AS4158" i="1"/>
  <c r="AS4159" i="1"/>
  <c r="AS4160" i="1"/>
  <c r="AS4161" i="1"/>
  <c r="AS4162" i="1"/>
  <c r="AS4163" i="1"/>
  <c r="AS4164" i="1"/>
  <c r="AS4165" i="1"/>
  <c r="AS4166" i="1"/>
  <c r="AS4167" i="1"/>
  <c r="AS4168" i="1"/>
  <c r="AS4169" i="1"/>
  <c r="AS4170" i="1"/>
  <c r="AS4171" i="1"/>
  <c r="AS4172" i="1"/>
  <c r="AS4173" i="1"/>
  <c r="AS4174" i="1"/>
  <c r="AS4175" i="1"/>
  <c r="AS4176" i="1"/>
  <c r="AS4177" i="1"/>
  <c r="AS4178" i="1"/>
  <c r="AS4156" i="1"/>
  <c r="AU4157" i="1"/>
  <c r="AU4158" i="1"/>
  <c r="AU4159" i="1"/>
  <c r="AU4160" i="1"/>
  <c r="AU4161" i="1"/>
  <c r="AU4162" i="1"/>
  <c r="AU4163" i="1"/>
  <c r="AU4164" i="1"/>
  <c r="AU4165" i="1"/>
  <c r="AU4166" i="1"/>
  <c r="AU4167" i="1"/>
  <c r="AU4168" i="1"/>
  <c r="AU4169" i="1"/>
  <c r="AU4170" i="1"/>
  <c r="AU4171" i="1"/>
  <c r="AU4172" i="1"/>
  <c r="AU4173" i="1"/>
  <c r="AU4174" i="1"/>
  <c r="AU4175" i="1"/>
  <c r="AU4176" i="1"/>
  <c r="AU4177" i="1"/>
  <c r="AU4178" i="1"/>
  <c r="AU4156" i="1"/>
  <c r="AT4157" i="1"/>
  <c r="AT4158" i="1"/>
  <c r="AT4159" i="1"/>
  <c r="AT4160" i="1"/>
  <c r="AT4161" i="1"/>
  <c r="AT4162" i="1"/>
  <c r="AT4163" i="1"/>
  <c r="AT4164" i="1"/>
  <c r="AT4165" i="1"/>
  <c r="AT4166" i="1"/>
  <c r="AT4167" i="1"/>
  <c r="AT4168" i="1"/>
  <c r="AT4169" i="1"/>
  <c r="AT4170" i="1"/>
  <c r="AT4171" i="1"/>
  <c r="AT4172" i="1"/>
  <c r="AT4173" i="1"/>
  <c r="AT4174" i="1"/>
  <c r="AT4175" i="1"/>
  <c r="AT4176" i="1"/>
  <c r="AT4177" i="1"/>
  <c r="AT4178" i="1"/>
  <c r="AT4156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57" i="1"/>
  <c r="X4156" i="1"/>
  <c r="I4157" i="1"/>
  <c r="I4158" i="1"/>
  <c r="I4159" i="1"/>
  <c r="I4160" i="1"/>
  <c r="I4161" i="1"/>
  <c r="Z4161" i="1" s="1"/>
  <c r="AB4161" i="1" s="1"/>
  <c r="I4162" i="1"/>
  <c r="Z4162" i="1" s="1"/>
  <c r="AB4162" i="1" s="1"/>
  <c r="I4163" i="1"/>
  <c r="I4164" i="1"/>
  <c r="Z4164" i="1" s="1"/>
  <c r="AB4164" i="1" s="1"/>
  <c r="I4165" i="1"/>
  <c r="Z4165" i="1" s="1"/>
  <c r="AB4165" i="1" s="1"/>
  <c r="I4166" i="1"/>
  <c r="Z4166" i="1" s="1"/>
  <c r="AB4166" i="1" s="1"/>
  <c r="I4167" i="1"/>
  <c r="Z4167" i="1" s="1"/>
  <c r="AB4167" i="1" s="1"/>
  <c r="I4168" i="1"/>
  <c r="Z4168" i="1" s="1"/>
  <c r="AB4168" i="1" s="1"/>
  <c r="I4169" i="1"/>
  <c r="I4170" i="1"/>
  <c r="Z4170" i="1" s="1"/>
  <c r="AB4170" i="1" s="1"/>
  <c r="I4171" i="1"/>
  <c r="Z4171" i="1" s="1"/>
  <c r="AB4171" i="1" s="1"/>
  <c r="I4172" i="1"/>
  <c r="Z4172" i="1" s="1"/>
  <c r="AB4172" i="1" s="1"/>
  <c r="I4173" i="1"/>
  <c r="I4174" i="1"/>
  <c r="Z4174" i="1" s="1"/>
  <c r="AB4174" i="1" s="1"/>
  <c r="I4175" i="1"/>
  <c r="Z4175" i="1" s="1"/>
  <c r="AB4175" i="1" s="1"/>
  <c r="I4176" i="1"/>
  <c r="I4177" i="1"/>
  <c r="I4178" i="1"/>
  <c r="I4156" i="1"/>
  <c r="M4506" i="1"/>
  <c r="N4506" i="1"/>
  <c r="X3887" i="1"/>
  <c r="N3887" i="1"/>
  <c r="X3886" i="1"/>
  <c r="N3886" i="1"/>
  <c r="X3885" i="1"/>
  <c r="N3885" i="1"/>
  <c r="X3884" i="1"/>
  <c r="N3884" i="1"/>
  <c r="X3883" i="1"/>
  <c r="N3883" i="1"/>
  <c r="X3882" i="1"/>
  <c r="N3882" i="1"/>
  <c r="X3881" i="1"/>
  <c r="N3881" i="1"/>
  <c r="X3880" i="1"/>
  <c r="N3880" i="1"/>
  <c r="X3879" i="1"/>
  <c r="N3879" i="1"/>
  <c r="X3878" i="1"/>
  <c r="N3878" i="1"/>
  <c r="X3877" i="1"/>
  <c r="N3877" i="1"/>
  <c r="X3876" i="1"/>
  <c r="N3876" i="1"/>
  <c r="X3875" i="1"/>
  <c r="N3875" i="1"/>
  <c r="X3874" i="1"/>
  <c r="N3874" i="1"/>
  <c r="X3873" i="1"/>
  <c r="N3873" i="1"/>
  <c r="X3872" i="1"/>
  <c r="N3872" i="1"/>
  <c r="X3871" i="1"/>
  <c r="N3871" i="1"/>
  <c r="X3870" i="1"/>
  <c r="N3870" i="1"/>
  <c r="X3869" i="1"/>
  <c r="N3869" i="1"/>
  <c r="X3868" i="1"/>
  <c r="N3868" i="1"/>
  <c r="X3867" i="1"/>
  <c r="N3867" i="1"/>
  <c r="X3866" i="1"/>
  <c r="N3866" i="1"/>
  <c r="X3865" i="1"/>
  <c r="N3865" i="1"/>
  <c r="X3864" i="1"/>
  <c r="N3864" i="1"/>
  <c r="X3863" i="1"/>
  <c r="N3863" i="1"/>
  <c r="X3862" i="1"/>
  <c r="N3862" i="1"/>
  <c r="X3861" i="1"/>
  <c r="N3861" i="1"/>
  <c r="X3860" i="1"/>
  <c r="N3860" i="1"/>
  <c r="X3859" i="1"/>
  <c r="N3859" i="1"/>
  <c r="X3858" i="1"/>
  <c r="N3858" i="1"/>
  <c r="X3857" i="1"/>
  <c r="N3857" i="1"/>
  <c r="X3856" i="1"/>
  <c r="N3856" i="1"/>
  <c r="X3855" i="1"/>
  <c r="N3855" i="1"/>
  <c r="X3854" i="1"/>
  <c r="N3854" i="1"/>
  <c r="X3853" i="1"/>
  <c r="N3853" i="1"/>
  <c r="X3852" i="1"/>
  <c r="N3852" i="1"/>
  <c r="X3851" i="1"/>
  <c r="N3851" i="1"/>
  <c r="X3850" i="1"/>
  <c r="N3850" i="1"/>
  <c r="X3849" i="1"/>
  <c r="N3849" i="1"/>
  <c r="X3848" i="1"/>
  <c r="N3848" i="1"/>
  <c r="X3847" i="1"/>
  <c r="N3847" i="1"/>
  <c r="X3846" i="1"/>
  <c r="N3846" i="1"/>
  <c r="X3845" i="1"/>
  <c r="N3845" i="1"/>
  <c r="X3844" i="1"/>
  <c r="N3844" i="1"/>
  <c r="X3843" i="1"/>
  <c r="N3843" i="1"/>
  <c r="X3842" i="1"/>
  <c r="N3842" i="1"/>
  <c r="X3841" i="1"/>
  <c r="N3841" i="1"/>
  <c r="X3840" i="1"/>
  <c r="N3840" i="1"/>
  <c r="X3839" i="1"/>
  <c r="N3839" i="1"/>
  <c r="X3838" i="1"/>
  <c r="N3838" i="1"/>
  <c r="X3837" i="1"/>
  <c r="N3837" i="1"/>
  <c r="X3836" i="1"/>
  <c r="N3836" i="1"/>
  <c r="X3835" i="1"/>
  <c r="N3835" i="1"/>
  <c r="X3834" i="1"/>
  <c r="N3834" i="1"/>
  <c r="X3833" i="1"/>
  <c r="N3833" i="1"/>
  <c r="X3832" i="1"/>
  <c r="N3832" i="1"/>
  <c r="X3831" i="1"/>
  <c r="N3831" i="1"/>
  <c r="X3830" i="1"/>
  <c r="N3830" i="1"/>
  <c r="X3829" i="1"/>
  <c r="N3829" i="1"/>
  <c r="X3828" i="1"/>
  <c r="N3828" i="1"/>
  <c r="X3827" i="1"/>
  <c r="N3827" i="1"/>
  <c r="X3826" i="1"/>
  <c r="N3826" i="1"/>
  <c r="X3825" i="1"/>
  <c r="N3825" i="1"/>
  <c r="X3824" i="1"/>
  <c r="N3824" i="1"/>
  <c r="X3823" i="1"/>
  <c r="N3823" i="1"/>
  <c r="X3822" i="1"/>
  <c r="N3822" i="1"/>
  <c r="X3821" i="1"/>
  <c r="N3821" i="1"/>
  <c r="X3820" i="1"/>
  <c r="N3820" i="1"/>
  <c r="X3819" i="1"/>
  <c r="N3819" i="1"/>
  <c r="X3818" i="1"/>
  <c r="N3818" i="1"/>
  <c r="X3817" i="1"/>
  <c r="N3817" i="1"/>
  <c r="X3816" i="1"/>
  <c r="N3816" i="1"/>
  <c r="X3815" i="1"/>
  <c r="N3815" i="1"/>
  <c r="X3814" i="1"/>
  <c r="N3814" i="1"/>
  <c r="X3813" i="1"/>
  <c r="N3813" i="1"/>
  <c r="X3812" i="1"/>
  <c r="N3812" i="1"/>
  <c r="X3811" i="1"/>
  <c r="N3811" i="1"/>
  <c r="X3810" i="1"/>
  <c r="N3810" i="1"/>
  <c r="X3809" i="1"/>
  <c r="N3809" i="1"/>
  <c r="X3808" i="1"/>
  <c r="N3808" i="1"/>
  <c r="X3807" i="1"/>
  <c r="N3807" i="1"/>
  <c r="X3806" i="1"/>
  <c r="N3806" i="1"/>
  <c r="X3805" i="1"/>
  <c r="N3805" i="1"/>
  <c r="X3804" i="1"/>
  <c r="N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I3727" i="1"/>
  <c r="I3728" i="1"/>
  <c r="I3729" i="1"/>
  <c r="I3730" i="1"/>
  <c r="I3731" i="1"/>
  <c r="I3726" i="1"/>
  <c r="X3727" i="1"/>
  <c r="X3728" i="1"/>
  <c r="X3729" i="1"/>
  <c r="X3730" i="1"/>
  <c r="X3731" i="1"/>
  <c r="X3726" i="1"/>
  <c r="X3716" i="1"/>
  <c r="X3717" i="1"/>
  <c r="X3718" i="1"/>
  <c r="X3719" i="1"/>
  <c r="X3720" i="1"/>
  <c r="X3715" i="1"/>
  <c r="I3722" i="1"/>
  <c r="I3723" i="1"/>
  <c r="X3700" i="1"/>
  <c r="X3701" i="1"/>
  <c r="X3702" i="1"/>
  <c r="X3703" i="1"/>
  <c r="X3704" i="1"/>
  <c r="X3705" i="1"/>
  <c r="X3706" i="1"/>
  <c r="X3707" i="1"/>
  <c r="X3699" i="1"/>
  <c r="X3686" i="1"/>
  <c r="X3687" i="1"/>
  <c r="X3688" i="1"/>
  <c r="X3689" i="1"/>
  <c r="X3690" i="1"/>
  <c r="X3691" i="1"/>
  <c r="X3692" i="1"/>
  <c r="X3693" i="1"/>
  <c r="X3685" i="1"/>
  <c r="F3724" i="1"/>
  <c r="I3724" i="1" s="1"/>
  <c r="F3725" i="1"/>
  <c r="I3725" i="1" s="1"/>
  <c r="I3721" i="1"/>
  <c r="I3716" i="1"/>
  <c r="I3717" i="1"/>
  <c r="I3718" i="1"/>
  <c r="I3719" i="1"/>
  <c r="I3720" i="1"/>
  <c r="I3715" i="1"/>
  <c r="I3714" i="1"/>
  <c r="I3713" i="1"/>
  <c r="I3712" i="1"/>
  <c r="I3711" i="1"/>
  <c r="I3710" i="1"/>
  <c r="I3709" i="1"/>
  <c r="I3708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694" i="1"/>
  <c r="I3693" i="1"/>
  <c r="Z3693" i="1" s="1"/>
  <c r="AB3693" i="1" s="1"/>
  <c r="I3692" i="1"/>
  <c r="I3691" i="1"/>
  <c r="I3690" i="1"/>
  <c r="I3689" i="1"/>
  <c r="Z3689" i="1" s="1"/>
  <c r="AB3689" i="1" s="1"/>
  <c r="I3688" i="1"/>
  <c r="I3687" i="1"/>
  <c r="I3686" i="1"/>
  <c r="I3685" i="1"/>
  <c r="I3684" i="1"/>
  <c r="I3683" i="1"/>
  <c r="I3682" i="1"/>
  <c r="I3681" i="1"/>
  <c r="I3680" i="1"/>
  <c r="I3679" i="1"/>
  <c r="I3678" i="1"/>
  <c r="Y3677" i="1"/>
  <c r="Z3677" i="1" s="1"/>
  <c r="Y3676" i="1"/>
  <c r="Z3676" i="1" s="1"/>
  <c r="Y3675" i="1"/>
  <c r="Z3675" i="1" s="1"/>
  <c r="Y3674" i="1"/>
  <c r="Z3674" i="1" s="1"/>
  <c r="I3675" i="1"/>
  <c r="I3676" i="1"/>
  <c r="I3677" i="1"/>
  <c r="I3674" i="1"/>
  <c r="Z3579" i="1"/>
  <c r="Z3580" i="1"/>
  <c r="Y3578" i="1"/>
  <c r="Z3578" i="1" s="1"/>
  <c r="Y3577" i="1"/>
  <c r="Z3577" i="1" s="1"/>
  <c r="Y3576" i="1"/>
  <c r="Z3576" i="1" s="1"/>
  <c r="Y3575" i="1"/>
  <c r="Z3575" i="1" s="1"/>
  <c r="I3577" i="1"/>
  <c r="I3580" i="1"/>
  <c r="F3579" i="1"/>
  <c r="I3579" i="1" s="1"/>
  <c r="F3578" i="1"/>
  <c r="I3578" i="1" s="1"/>
  <c r="F3576" i="1"/>
  <c r="I3576" i="1" s="1"/>
  <c r="F3575" i="1"/>
  <c r="I3575" i="1" s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60" i="1"/>
  <c r="Z4158" i="1" l="1"/>
  <c r="AB4158" i="1" s="1"/>
  <c r="Z4173" i="1"/>
  <c r="AB4173" i="1" s="1"/>
  <c r="Z4163" i="1"/>
  <c r="AB4163" i="1" s="1"/>
  <c r="AA4370" i="1"/>
  <c r="AA4429" i="1"/>
  <c r="AA4437" i="1"/>
  <c r="Z4160" i="1"/>
  <c r="AB4160" i="1" s="1"/>
  <c r="AA4445" i="1"/>
  <c r="Z4169" i="1"/>
  <c r="AB4169" i="1" s="1"/>
  <c r="AB4428" i="1"/>
  <c r="Z4178" i="1"/>
  <c r="AB4178" i="1" s="1"/>
  <c r="AA4376" i="1"/>
  <c r="AB4426" i="1"/>
  <c r="AA4436" i="1"/>
  <c r="AA4444" i="1"/>
  <c r="AA4366" i="1"/>
  <c r="Z4159" i="1"/>
  <c r="AB4159" i="1" s="1"/>
  <c r="AA4433" i="1"/>
  <c r="Z4176" i="1"/>
  <c r="AB4176" i="1" s="1"/>
  <c r="I2711" i="1"/>
  <c r="AA2711" i="1" s="1"/>
  <c r="AA4372" i="1"/>
  <c r="AA4381" i="1"/>
  <c r="AA4380" i="1"/>
  <c r="AB4384" i="1"/>
  <c r="I2709" i="1"/>
  <c r="AA2709" i="1" s="1"/>
  <c r="Z4177" i="1"/>
  <c r="AB4177" i="1" s="1"/>
  <c r="I2715" i="1"/>
  <c r="AA2715" i="1" s="1"/>
  <c r="I2707" i="1"/>
  <c r="AA2707" i="1" s="1"/>
  <c r="AA4441" i="1"/>
  <c r="AA4385" i="1"/>
  <c r="AA4435" i="1"/>
  <c r="Z4157" i="1"/>
  <c r="AB4157" i="1" s="1"/>
  <c r="I2705" i="1"/>
  <c r="AA2705" i="1" s="1"/>
  <c r="I2718" i="1"/>
  <c r="AB2718" i="1" s="1"/>
  <c r="AA4443" i="1"/>
  <c r="Z4156" i="1"/>
  <c r="AB4156" i="1" s="1"/>
  <c r="I2714" i="1"/>
  <c r="AB2714" i="1" s="1"/>
  <c r="I2710" i="1"/>
  <c r="AB2710" i="1" s="1"/>
  <c r="AA4373" i="1"/>
  <c r="AA4427" i="1"/>
  <c r="AA4377" i="1"/>
  <c r="AB4440" i="1"/>
  <c r="AA4157" i="1"/>
  <c r="AA4175" i="1"/>
  <c r="AA4171" i="1"/>
  <c r="AA4167" i="1"/>
  <c r="AA4163" i="1"/>
  <c r="AA4159" i="1"/>
  <c r="AB4367" i="1"/>
  <c r="AA4383" i="1"/>
  <c r="AB4364" i="1"/>
  <c r="AB4432" i="1"/>
  <c r="AB4375" i="1"/>
  <c r="AA4371" i="1"/>
  <c r="AA4151" i="1"/>
  <c r="AA4147" i="1"/>
  <c r="AB4155" i="1"/>
  <c r="AB4139" i="1"/>
  <c r="AA4178" i="1"/>
  <c r="AA4174" i="1"/>
  <c r="AA4170" i="1"/>
  <c r="AA4166" i="1"/>
  <c r="AA4162" i="1"/>
  <c r="AA4158" i="1"/>
  <c r="AB4442" i="1"/>
  <c r="AB4382" i="1"/>
  <c r="AB4374" i="1"/>
  <c r="AA4368" i="1"/>
  <c r="AB4387" i="1"/>
  <c r="AB4379" i="1"/>
  <c r="AB4135" i="1"/>
  <c r="AA4177" i="1"/>
  <c r="AA4173" i="1"/>
  <c r="AA4169" i="1"/>
  <c r="AA4165" i="1"/>
  <c r="AA4161" i="1"/>
  <c r="AA4378" i="1"/>
  <c r="AA4369" i="1"/>
  <c r="AB4386" i="1"/>
  <c r="AB4365" i="1"/>
  <c r="AA4439" i="1"/>
  <c r="AA4131" i="1"/>
  <c r="AA4156" i="1"/>
  <c r="AA4176" i="1"/>
  <c r="AA4172" i="1"/>
  <c r="AA4168" i="1"/>
  <c r="AA4164" i="1"/>
  <c r="AA4160" i="1"/>
  <c r="AB4434" i="1"/>
  <c r="AA4431" i="1"/>
  <c r="AA4143" i="1"/>
  <c r="I2712" i="1"/>
  <c r="AA2712" i="1" s="1"/>
  <c r="I2708" i="1"/>
  <c r="AA2708" i="1" s="1"/>
  <c r="I2719" i="1"/>
  <c r="AA2719" i="1" s="1"/>
  <c r="I2716" i="1"/>
  <c r="AA2716" i="1" s="1"/>
  <c r="I2717" i="1"/>
  <c r="AA2717" i="1" s="1"/>
  <c r="I2713" i="1"/>
  <c r="AA2713" i="1" s="1"/>
  <c r="I2706" i="1"/>
  <c r="AB2706" i="1" s="1"/>
  <c r="AA3726" i="1"/>
  <c r="Z3728" i="1"/>
  <c r="AB3728" i="1" s="1"/>
  <c r="Z3729" i="1"/>
  <c r="AB3729" i="1" s="1"/>
  <c r="AA3727" i="1"/>
  <c r="AA3731" i="1"/>
  <c r="AA3728" i="1"/>
  <c r="X3676" i="1"/>
  <c r="AA3676" i="1" s="1"/>
  <c r="AA3730" i="1"/>
  <c r="AA3715" i="1"/>
  <c r="AA3699" i="1"/>
  <c r="AA3729" i="1"/>
  <c r="Z3686" i="1"/>
  <c r="AB3686" i="1" s="1"/>
  <c r="Z3690" i="1"/>
  <c r="AB3690" i="1" s="1"/>
  <c r="Z3718" i="1"/>
  <c r="AB3718" i="1" s="1"/>
  <c r="Z3707" i="1"/>
  <c r="AB3707" i="1" s="1"/>
  <c r="Z3703" i="1"/>
  <c r="AB3703" i="1" s="1"/>
  <c r="Z3715" i="1"/>
  <c r="AB3715" i="1" s="1"/>
  <c r="Z3717" i="1"/>
  <c r="AB3717" i="1" s="1"/>
  <c r="AA3718" i="1"/>
  <c r="Z3726" i="1"/>
  <c r="AB3726" i="1" s="1"/>
  <c r="Z3731" i="1"/>
  <c r="AB3731" i="1" s="1"/>
  <c r="Z3727" i="1"/>
  <c r="AB3727" i="1" s="1"/>
  <c r="Z3685" i="1"/>
  <c r="AB3685" i="1" s="1"/>
  <c r="Z3705" i="1"/>
  <c r="AB3705" i="1" s="1"/>
  <c r="Z3701" i="1"/>
  <c r="AB3701" i="1" s="1"/>
  <c r="AA3719" i="1"/>
  <c r="AA3720" i="1"/>
  <c r="AA3716" i="1"/>
  <c r="Z3730" i="1"/>
  <c r="AB3730" i="1" s="1"/>
  <c r="Z3706" i="1"/>
  <c r="AB3706" i="1" s="1"/>
  <c r="Z3702" i="1"/>
  <c r="AB3702" i="1" s="1"/>
  <c r="Z3719" i="1"/>
  <c r="AB3719" i="1" s="1"/>
  <c r="AA3717" i="1"/>
  <c r="X3575" i="1"/>
  <c r="AA3575" i="1" s="1"/>
  <c r="X3580" i="1"/>
  <c r="AA3580" i="1" s="1"/>
  <c r="Z3704" i="1"/>
  <c r="AB3704" i="1" s="1"/>
  <c r="Z3700" i="1"/>
  <c r="AB3700" i="1" s="1"/>
  <c r="Z3720" i="1"/>
  <c r="AB3720" i="1" s="1"/>
  <c r="Z3716" i="1"/>
  <c r="AB3716" i="1" s="1"/>
  <c r="AA3707" i="1"/>
  <c r="AA3703" i="1"/>
  <c r="Z3699" i="1"/>
  <c r="AB3699" i="1" s="1"/>
  <c r="AA3706" i="1"/>
  <c r="AA3702" i="1"/>
  <c r="Z3688" i="1"/>
  <c r="AB3688" i="1" s="1"/>
  <c r="AA3705" i="1"/>
  <c r="AA3701" i="1"/>
  <c r="AA3704" i="1"/>
  <c r="AA3700" i="1"/>
  <c r="Z3692" i="1"/>
  <c r="AB3692" i="1" s="1"/>
  <c r="X3674" i="1"/>
  <c r="AA3674" i="1" s="1"/>
  <c r="Z3687" i="1"/>
  <c r="AB3687" i="1" s="1"/>
  <c r="Z3691" i="1"/>
  <c r="AB3691" i="1" s="1"/>
  <c r="X3579" i="1"/>
  <c r="AA3579" i="1" s="1"/>
  <c r="AA3693" i="1"/>
  <c r="AA3689" i="1"/>
  <c r="AA3692" i="1"/>
  <c r="AA3688" i="1"/>
  <c r="AB3577" i="1"/>
  <c r="AA3691" i="1"/>
  <c r="AA3687" i="1"/>
  <c r="AB3675" i="1"/>
  <c r="AA3685" i="1"/>
  <c r="AA3690" i="1"/>
  <c r="AA3686" i="1"/>
  <c r="AB3580" i="1"/>
  <c r="AB3676" i="1"/>
  <c r="AB3576" i="1"/>
  <c r="AB3579" i="1"/>
  <c r="X3675" i="1"/>
  <c r="AA3675" i="1" s="1"/>
  <c r="AB3677" i="1"/>
  <c r="AB3674" i="1"/>
  <c r="X3577" i="1"/>
  <c r="AA3577" i="1" s="1"/>
  <c r="AB3578" i="1"/>
  <c r="X3576" i="1"/>
  <c r="AA3576" i="1" s="1"/>
  <c r="X3578" i="1"/>
  <c r="AA3578" i="1" s="1"/>
  <c r="X3677" i="1"/>
  <c r="AA3677" i="1" s="1"/>
  <c r="AB3575" i="1"/>
  <c r="AB2705" i="1" l="1"/>
  <c r="AB2709" i="1"/>
  <c r="AB2711" i="1"/>
  <c r="AA2714" i="1"/>
  <c r="AA2710" i="1"/>
  <c r="AB2707" i="1"/>
  <c r="AB2715" i="1"/>
  <c r="AA2718" i="1"/>
  <c r="AB2719" i="1"/>
  <c r="AB2708" i="1"/>
  <c r="AB2716" i="1"/>
  <c r="AB2712" i="1"/>
  <c r="AB2713" i="1"/>
  <c r="AB2717" i="1"/>
  <c r="AA2706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39" i="1"/>
  <c r="I3540" i="1"/>
  <c r="Z3540" i="1" s="1"/>
  <c r="I3541" i="1"/>
  <c r="I3542" i="1"/>
  <c r="I3543" i="1"/>
  <c r="I3544" i="1"/>
  <c r="Z3544" i="1" s="1"/>
  <c r="I3545" i="1"/>
  <c r="I3546" i="1"/>
  <c r="I3547" i="1"/>
  <c r="I3548" i="1"/>
  <c r="Z3548" i="1" s="1"/>
  <c r="I3549" i="1"/>
  <c r="I3550" i="1"/>
  <c r="I3551" i="1"/>
  <c r="I3552" i="1"/>
  <c r="Z3552" i="1" s="1"/>
  <c r="I3553" i="1"/>
  <c r="I3554" i="1"/>
  <c r="I3555" i="1"/>
  <c r="I3556" i="1"/>
  <c r="Z3556" i="1" s="1"/>
  <c r="I3557" i="1"/>
  <c r="I3558" i="1"/>
  <c r="I3559" i="1"/>
  <c r="I3539" i="1"/>
  <c r="Z3539" i="1" s="1"/>
  <c r="H3538" i="1"/>
  <c r="I3538" i="1" s="1"/>
  <c r="I5" i="4"/>
  <c r="Z3538" i="1" l="1"/>
  <c r="X3538" i="1" s="1"/>
  <c r="AA3538" i="1" s="1"/>
  <c r="Z3559" i="1"/>
  <c r="X3559" i="1" s="1"/>
  <c r="Z3555" i="1"/>
  <c r="X3555" i="1" s="1"/>
  <c r="Z3551" i="1"/>
  <c r="X3551" i="1" s="1"/>
  <c r="Z3547" i="1"/>
  <c r="X3547" i="1" s="1"/>
  <c r="Z3543" i="1"/>
  <c r="X3543" i="1" s="1"/>
  <c r="X3539" i="1"/>
  <c r="X3556" i="1"/>
  <c r="X3552" i="1"/>
  <c r="X3548" i="1"/>
  <c r="X3544" i="1"/>
  <c r="X3540" i="1"/>
  <c r="Z3558" i="1"/>
  <c r="X3558" i="1" s="1"/>
  <c r="Z3554" i="1"/>
  <c r="X3554" i="1" s="1"/>
  <c r="Z3550" i="1"/>
  <c r="X3550" i="1" s="1"/>
  <c r="Z3546" i="1"/>
  <c r="X3546" i="1" s="1"/>
  <c r="Z3542" i="1"/>
  <c r="X3542" i="1" s="1"/>
  <c r="Z3557" i="1"/>
  <c r="X3557" i="1" s="1"/>
  <c r="Z3553" i="1"/>
  <c r="X3553" i="1" s="1"/>
  <c r="Z3549" i="1"/>
  <c r="X3549" i="1" s="1"/>
  <c r="Z3545" i="1"/>
  <c r="X3545" i="1" s="1"/>
  <c r="Z3541" i="1"/>
  <c r="X3541" i="1" s="1"/>
  <c r="AB3538" i="1" l="1"/>
  <c r="AS3733" i="1" l="1"/>
  <c r="AS3734" i="1"/>
  <c r="AS3735" i="1"/>
  <c r="AS3736" i="1"/>
  <c r="AS3737" i="1"/>
  <c r="AS3738" i="1"/>
  <c r="AS3739" i="1"/>
  <c r="AS3740" i="1"/>
  <c r="AS3741" i="1"/>
  <c r="AS3732" i="1"/>
  <c r="Z3733" i="1"/>
  <c r="Z3734" i="1"/>
  <c r="Z3735" i="1"/>
  <c r="Z3736" i="1"/>
  <c r="Z3737" i="1"/>
  <c r="Z3738" i="1"/>
  <c r="Z3739" i="1"/>
  <c r="Z3740" i="1"/>
  <c r="Z3741" i="1"/>
  <c r="Z3732" i="1"/>
  <c r="I3741" i="1"/>
  <c r="I3740" i="1"/>
  <c r="I3739" i="1"/>
  <c r="I3738" i="1"/>
  <c r="I3737" i="1"/>
  <c r="I3736" i="1"/>
  <c r="I3735" i="1"/>
  <c r="I3734" i="1"/>
  <c r="I3733" i="1"/>
  <c r="I3732" i="1"/>
  <c r="AT3662" i="1"/>
  <c r="AT3653" i="1"/>
  <c r="AS3653" i="1"/>
  <c r="AS3663" i="1"/>
  <c r="AS3664" i="1"/>
  <c r="AS3665" i="1"/>
  <c r="AS3666" i="1"/>
  <c r="AS3667" i="1"/>
  <c r="AS3668" i="1"/>
  <c r="AS3669" i="1"/>
  <c r="AS3662" i="1"/>
  <c r="AS3654" i="1"/>
  <c r="AS3655" i="1"/>
  <c r="AS3656" i="1"/>
  <c r="AS3657" i="1"/>
  <c r="AS3658" i="1"/>
  <c r="AS3659" i="1"/>
  <c r="AS3660" i="1"/>
  <c r="AS3661" i="1"/>
  <c r="AT3654" i="1"/>
  <c r="AT3655" i="1"/>
  <c r="AT3656" i="1"/>
  <c r="AT3657" i="1"/>
  <c r="AT3658" i="1"/>
  <c r="AT3659" i="1"/>
  <c r="AT3660" i="1"/>
  <c r="AT3661" i="1"/>
  <c r="AT3663" i="1"/>
  <c r="AT3664" i="1"/>
  <c r="AT3665" i="1"/>
  <c r="AT3666" i="1"/>
  <c r="AT3667" i="1"/>
  <c r="AT3668" i="1"/>
  <c r="AT3669" i="1"/>
  <c r="I3669" i="1"/>
  <c r="I3668" i="1"/>
  <c r="I3667" i="1"/>
  <c r="I3666" i="1"/>
  <c r="I3665" i="1"/>
  <c r="I3664" i="1"/>
  <c r="I3663" i="1"/>
  <c r="I3662" i="1"/>
  <c r="X3669" i="1"/>
  <c r="X3668" i="1"/>
  <c r="Z3668" i="1" s="1"/>
  <c r="AB3668" i="1" s="1"/>
  <c r="X3667" i="1"/>
  <c r="Z3667" i="1" s="1"/>
  <c r="AB3667" i="1" s="1"/>
  <c r="X3666" i="1"/>
  <c r="AA3666" i="1" s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I3661" i="1"/>
  <c r="I3660" i="1"/>
  <c r="I3659" i="1"/>
  <c r="I3658" i="1"/>
  <c r="I3657" i="1"/>
  <c r="I3656" i="1"/>
  <c r="I3655" i="1"/>
  <c r="I3654" i="1"/>
  <c r="I365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33" i="1"/>
  <c r="Q3597" i="1"/>
  <c r="AT3634" i="1"/>
  <c r="AT3635" i="1"/>
  <c r="AT3636" i="1"/>
  <c r="AT3637" i="1"/>
  <c r="AT3638" i="1"/>
  <c r="AT3639" i="1"/>
  <c r="AT3640" i="1"/>
  <c r="AT3641" i="1"/>
  <c r="AT3642" i="1"/>
  <c r="AT3643" i="1"/>
  <c r="AT3644" i="1"/>
  <c r="AT3645" i="1"/>
  <c r="AT3646" i="1"/>
  <c r="AT3647" i="1"/>
  <c r="AT3648" i="1"/>
  <c r="AT3649" i="1"/>
  <c r="AT3650" i="1"/>
  <c r="AT3651" i="1"/>
  <c r="AT3652" i="1"/>
  <c r="AT3633" i="1"/>
  <c r="AS3634" i="1"/>
  <c r="AS3635" i="1"/>
  <c r="AS3636" i="1"/>
  <c r="AS3637" i="1"/>
  <c r="AS3638" i="1"/>
  <c r="AS3639" i="1"/>
  <c r="AS3640" i="1"/>
  <c r="AS3641" i="1"/>
  <c r="AS3642" i="1"/>
  <c r="AS3643" i="1"/>
  <c r="AS3644" i="1"/>
  <c r="AS3645" i="1"/>
  <c r="AS3646" i="1"/>
  <c r="AS3647" i="1"/>
  <c r="AS3648" i="1"/>
  <c r="AS3649" i="1"/>
  <c r="AS3650" i="1"/>
  <c r="AS3651" i="1"/>
  <c r="AS3652" i="1"/>
  <c r="AS363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I3652" i="1"/>
  <c r="I3651" i="1"/>
  <c r="I3650" i="1"/>
  <c r="I3649" i="1"/>
  <c r="Z3649" i="1" s="1"/>
  <c r="AB3649" i="1" s="1"/>
  <c r="I3648" i="1"/>
  <c r="AA3648" i="1" s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8" i="1"/>
  <c r="Q3599" i="1"/>
  <c r="Q3600" i="1"/>
  <c r="Q3601" i="1"/>
  <c r="Q3602" i="1"/>
  <c r="Q3603" i="1"/>
  <c r="Q3604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05" i="1"/>
  <c r="X3606" i="1"/>
  <c r="X3607" i="1"/>
  <c r="X3608" i="1"/>
  <c r="X3609" i="1"/>
  <c r="X3610" i="1"/>
  <c r="AA3610" i="1" s="1"/>
  <c r="X3611" i="1"/>
  <c r="AA3611" i="1" s="1"/>
  <c r="X3612" i="1"/>
  <c r="X3613" i="1"/>
  <c r="X3614" i="1"/>
  <c r="X3615" i="1"/>
  <c r="X3616" i="1"/>
  <c r="X3617" i="1"/>
  <c r="X3618" i="1"/>
  <c r="AA3618" i="1" s="1"/>
  <c r="X3619" i="1"/>
  <c r="AA3619" i="1" s="1"/>
  <c r="X3620" i="1"/>
  <c r="X3621" i="1"/>
  <c r="X3622" i="1"/>
  <c r="X3623" i="1"/>
  <c r="X3624" i="1"/>
  <c r="X3625" i="1"/>
  <c r="X3626" i="1"/>
  <c r="AA3626" i="1" s="1"/>
  <c r="X3627" i="1"/>
  <c r="AA3627" i="1" s="1"/>
  <c r="X3628" i="1"/>
  <c r="X3629" i="1"/>
  <c r="X3630" i="1"/>
  <c r="X3631" i="1"/>
  <c r="X3632" i="1"/>
  <c r="X3605" i="1"/>
  <c r="X3586" i="1"/>
  <c r="X3587" i="1"/>
  <c r="X3588" i="1"/>
  <c r="X3584" i="1"/>
  <c r="AS3582" i="1"/>
  <c r="AT3582" i="1"/>
  <c r="AS3583" i="1"/>
  <c r="AT3583" i="1"/>
  <c r="AS3584" i="1"/>
  <c r="AT3584" i="1"/>
  <c r="AS3585" i="1"/>
  <c r="AT3585" i="1"/>
  <c r="AS3586" i="1"/>
  <c r="AT3586" i="1"/>
  <c r="AS3587" i="1"/>
  <c r="AT3587" i="1"/>
  <c r="AS3588" i="1"/>
  <c r="AT3588" i="1"/>
  <c r="AS3589" i="1"/>
  <c r="AT3589" i="1"/>
  <c r="AS3590" i="1"/>
  <c r="AT3590" i="1"/>
  <c r="AS3591" i="1"/>
  <c r="AT3591" i="1"/>
  <c r="AS3592" i="1"/>
  <c r="AT3592" i="1"/>
  <c r="AS3593" i="1"/>
  <c r="AT3593" i="1"/>
  <c r="AS3594" i="1"/>
  <c r="AT3594" i="1"/>
  <c r="AS3595" i="1"/>
  <c r="AT3595" i="1"/>
  <c r="AS3596" i="1"/>
  <c r="AT3596" i="1"/>
  <c r="AS3597" i="1"/>
  <c r="AT3597" i="1"/>
  <c r="AS3598" i="1"/>
  <c r="AT3598" i="1"/>
  <c r="AS3599" i="1"/>
  <c r="AT3599" i="1"/>
  <c r="AS3600" i="1"/>
  <c r="AT3600" i="1"/>
  <c r="AS3601" i="1"/>
  <c r="AT3601" i="1"/>
  <c r="AS3602" i="1"/>
  <c r="AT3602" i="1"/>
  <c r="AS3603" i="1"/>
  <c r="AT3603" i="1"/>
  <c r="AS3604" i="1"/>
  <c r="AT3604" i="1"/>
  <c r="AS3581" i="1"/>
  <c r="AT3581" i="1"/>
  <c r="L3604" i="1"/>
  <c r="I3604" i="1"/>
  <c r="L3603" i="1"/>
  <c r="I3603" i="1"/>
  <c r="L3602" i="1"/>
  <c r="I3602" i="1"/>
  <c r="L3601" i="1"/>
  <c r="I3601" i="1"/>
  <c r="L3600" i="1"/>
  <c r="I3600" i="1"/>
  <c r="L3599" i="1"/>
  <c r="I3599" i="1"/>
  <c r="L3598" i="1"/>
  <c r="I3598" i="1"/>
  <c r="L3597" i="1"/>
  <c r="I3597" i="1"/>
  <c r="L3596" i="1"/>
  <c r="I3596" i="1"/>
  <c r="L3595" i="1"/>
  <c r="I3595" i="1"/>
  <c r="L3594" i="1"/>
  <c r="I3594" i="1"/>
  <c r="L3593" i="1"/>
  <c r="I3593" i="1"/>
  <c r="L3592" i="1"/>
  <c r="I3592" i="1"/>
  <c r="L3591" i="1"/>
  <c r="I3591" i="1"/>
  <c r="L3590" i="1"/>
  <c r="I3590" i="1"/>
  <c r="L3589" i="1"/>
  <c r="I3589" i="1"/>
  <c r="L3588" i="1"/>
  <c r="I3588" i="1"/>
  <c r="L3587" i="1"/>
  <c r="I3587" i="1"/>
  <c r="L3586" i="1"/>
  <c r="I3586" i="1"/>
  <c r="L3585" i="1"/>
  <c r="I3585" i="1"/>
  <c r="L3584" i="1"/>
  <c r="I3584" i="1"/>
  <c r="L3583" i="1"/>
  <c r="I3583" i="1"/>
  <c r="L3582" i="1"/>
  <c r="I3582" i="1"/>
  <c r="L3581" i="1"/>
  <c r="I3581" i="1"/>
  <c r="X3734" i="1" l="1"/>
  <c r="AA3734" i="1" s="1"/>
  <c r="Z3662" i="1"/>
  <c r="AB3662" i="1" s="1"/>
  <c r="AA3616" i="1"/>
  <c r="AA3608" i="1"/>
  <c r="Z3651" i="1"/>
  <c r="AB3651" i="1" s="1"/>
  <c r="X3740" i="1"/>
  <c r="AA3740" i="1" s="1"/>
  <c r="AA3624" i="1"/>
  <c r="AA3632" i="1"/>
  <c r="X3738" i="1"/>
  <c r="AA3738" i="1" s="1"/>
  <c r="AA3665" i="1"/>
  <c r="AA3605" i="1"/>
  <c r="AA3625" i="1"/>
  <c r="AA3617" i="1"/>
  <c r="AA3609" i="1"/>
  <c r="AA3642" i="1"/>
  <c r="Z3650" i="1"/>
  <c r="AB3650" i="1" s="1"/>
  <c r="AA3631" i="1"/>
  <c r="AA3623" i="1"/>
  <c r="AA3615" i="1"/>
  <c r="AA3607" i="1"/>
  <c r="Z3636" i="1"/>
  <c r="AB3636" i="1" s="1"/>
  <c r="AA3630" i="1"/>
  <c r="AA3622" i="1"/>
  <c r="AA3614" i="1"/>
  <c r="AA3606" i="1"/>
  <c r="Z3637" i="1"/>
  <c r="AB3637" i="1" s="1"/>
  <c r="AA3629" i="1"/>
  <c r="AA3621" i="1"/>
  <c r="AA3613" i="1"/>
  <c r="Z3646" i="1"/>
  <c r="AB3646" i="1" s="1"/>
  <c r="X3736" i="1"/>
  <c r="AA3736" i="1" s="1"/>
  <c r="AA3628" i="1"/>
  <c r="AA3620" i="1"/>
  <c r="AA3612" i="1"/>
  <c r="Z3586" i="1"/>
  <c r="AB3586" i="1" s="1"/>
  <c r="X3732" i="1"/>
  <c r="AA3732" i="1" s="1"/>
  <c r="X3733" i="1"/>
  <c r="AA3733" i="1" s="1"/>
  <c r="X3737" i="1"/>
  <c r="AA3737" i="1" s="1"/>
  <c r="X3741" i="1"/>
  <c r="AA3741" i="1" s="1"/>
  <c r="Z3584" i="1"/>
  <c r="AB3584" i="1" s="1"/>
  <c r="Z3588" i="1"/>
  <c r="AB3588" i="1" s="1"/>
  <c r="Z3653" i="1"/>
  <c r="AB3653" i="1" s="1"/>
  <c r="X3735" i="1"/>
  <c r="AA3735" i="1" s="1"/>
  <c r="X3739" i="1"/>
  <c r="AA3739" i="1" s="1"/>
  <c r="AB3741" i="1"/>
  <c r="AB3740" i="1"/>
  <c r="AB3736" i="1"/>
  <c r="AA3668" i="1"/>
  <c r="AB3732" i="1"/>
  <c r="AB3738" i="1"/>
  <c r="AB3734" i="1"/>
  <c r="AA3640" i="1"/>
  <c r="AA3650" i="1"/>
  <c r="AB3737" i="1"/>
  <c r="AB3733" i="1"/>
  <c r="Z3648" i="1"/>
  <c r="AB3648" i="1" s="1"/>
  <c r="Z3654" i="1"/>
  <c r="AB3654" i="1" s="1"/>
  <c r="Z3642" i="1"/>
  <c r="AB3642" i="1" s="1"/>
  <c r="Z3665" i="1"/>
  <c r="AB3665" i="1" s="1"/>
  <c r="AA3669" i="1"/>
  <c r="AB3739" i="1"/>
  <c r="AB3735" i="1"/>
  <c r="Z3623" i="1"/>
  <c r="AB3623" i="1" s="1"/>
  <c r="Z3615" i="1"/>
  <c r="AB3615" i="1" s="1"/>
  <c r="Z3630" i="1"/>
  <c r="AB3630" i="1" s="1"/>
  <c r="Z3626" i="1"/>
  <c r="AB3626" i="1" s="1"/>
  <c r="Z3622" i="1"/>
  <c r="AB3622" i="1" s="1"/>
  <c r="Z3618" i="1"/>
  <c r="AB3618" i="1" s="1"/>
  <c r="Z3614" i="1"/>
  <c r="AB3614" i="1" s="1"/>
  <c r="Z3610" i="1"/>
  <c r="AB3610" i="1" s="1"/>
  <c r="Z3606" i="1"/>
  <c r="AB3606" i="1" s="1"/>
  <c r="AA3636" i="1"/>
  <c r="AA3653" i="1"/>
  <c r="Z3666" i="1"/>
  <c r="AB3666" i="1" s="1"/>
  <c r="AA3667" i="1"/>
  <c r="AA3662" i="1"/>
  <c r="Z3627" i="1"/>
  <c r="AB3627" i="1" s="1"/>
  <c r="Z3611" i="1"/>
  <c r="AB3611" i="1" s="1"/>
  <c r="Z3587" i="1"/>
  <c r="AB3587" i="1" s="1"/>
  <c r="Z3605" i="1"/>
  <c r="AB3605" i="1" s="1"/>
  <c r="Z3629" i="1"/>
  <c r="AB3629" i="1" s="1"/>
  <c r="Z3625" i="1"/>
  <c r="AB3625" i="1" s="1"/>
  <c r="Z3621" i="1"/>
  <c r="AB3621" i="1" s="1"/>
  <c r="Z3617" i="1"/>
  <c r="AB3617" i="1" s="1"/>
  <c r="Z3613" i="1"/>
  <c r="AB3613" i="1" s="1"/>
  <c r="Z3609" i="1"/>
  <c r="AB3609" i="1" s="1"/>
  <c r="AA3646" i="1"/>
  <c r="AA3649" i="1"/>
  <c r="Z3661" i="1"/>
  <c r="AB3661" i="1" s="1"/>
  <c r="Z3663" i="1"/>
  <c r="AB3663" i="1" s="1"/>
  <c r="Z3631" i="1"/>
  <c r="AB3631" i="1" s="1"/>
  <c r="Z3619" i="1"/>
  <c r="AB3619" i="1" s="1"/>
  <c r="Z3607" i="1"/>
  <c r="AB3607" i="1" s="1"/>
  <c r="Z3632" i="1"/>
  <c r="AB3632" i="1" s="1"/>
  <c r="Z3628" i="1"/>
  <c r="AB3628" i="1" s="1"/>
  <c r="Z3624" i="1"/>
  <c r="AB3624" i="1" s="1"/>
  <c r="Z3620" i="1"/>
  <c r="AB3620" i="1" s="1"/>
  <c r="Z3616" i="1"/>
  <c r="AB3616" i="1" s="1"/>
  <c r="Z3612" i="1"/>
  <c r="AB3612" i="1" s="1"/>
  <c r="Z3608" i="1"/>
  <c r="AB3608" i="1" s="1"/>
  <c r="Z3638" i="1"/>
  <c r="AB3638" i="1" s="1"/>
  <c r="Z3664" i="1"/>
  <c r="AB3664" i="1" s="1"/>
  <c r="Z3669" i="1"/>
  <c r="AB3669" i="1" s="1"/>
  <c r="AA3664" i="1"/>
  <c r="AA3663" i="1"/>
  <c r="AA3586" i="1"/>
  <c r="Z3640" i="1"/>
  <c r="AB3640" i="1" s="1"/>
  <c r="Z3652" i="1"/>
  <c r="AB3652" i="1" s="1"/>
  <c r="Z3655" i="1"/>
  <c r="AB3655" i="1" s="1"/>
  <c r="Z3659" i="1"/>
  <c r="AB3659" i="1" s="1"/>
  <c r="AA3584" i="1"/>
  <c r="Z3633" i="1"/>
  <c r="AB3633" i="1" s="1"/>
  <c r="Z3641" i="1"/>
  <c r="AB3641" i="1" s="1"/>
  <c r="Z3643" i="1"/>
  <c r="AB3643" i="1" s="1"/>
  <c r="AA3651" i="1"/>
  <c r="Z3656" i="1"/>
  <c r="AB3656" i="1" s="1"/>
  <c r="Z3660" i="1"/>
  <c r="AB3660" i="1" s="1"/>
  <c r="AA3588" i="1"/>
  <c r="Z3634" i="1"/>
  <c r="AB3634" i="1" s="1"/>
  <c r="AA3637" i="1"/>
  <c r="Z3639" i="1"/>
  <c r="AB3639" i="1" s="1"/>
  <c r="Z3644" i="1"/>
  <c r="AB3644" i="1" s="1"/>
  <c r="Z3657" i="1"/>
  <c r="AB3657" i="1" s="1"/>
  <c r="AA3661" i="1"/>
  <c r="AA3587" i="1"/>
  <c r="Z3635" i="1"/>
  <c r="AB3635" i="1" s="1"/>
  <c r="Z3645" i="1"/>
  <c r="AB3645" i="1" s="1"/>
  <c r="Z3647" i="1"/>
  <c r="AB3647" i="1" s="1"/>
  <c r="AA3654" i="1"/>
  <c r="Z3658" i="1"/>
  <c r="AB3658" i="1" s="1"/>
  <c r="AA3660" i="1"/>
  <c r="AA3659" i="1"/>
  <c r="AA3658" i="1"/>
  <c r="AA3657" i="1"/>
  <c r="AA3656" i="1"/>
  <c r="AA3655" i="1"/>
  <c r="AA3652" i="1"/>
  <c r="AA3647" i="1"/>
  <c r="AA3645" i="1"/>
  <c r="AA3644" i="1"/>
  <c r="AA3643" i="1"/>
  <c r="AA3641" i="1"/>
  <c r="AA3639" i="1"/>
  <c r="AA3638" i="1"/>
  <c r="AA3635" i="1"/>
  <c r="AA3634" i="1"/>
  <c r="AA3633" i="1"/>
  <c r="AT3943" i="1"/>
  <c r="AT3944" i="1"/>
  <c r="AT3945" i="1"/>
  <c r="AT3946" i="1"/>
  <c r="AT3947" i="1"/>
  <c r="AT3948" i="1"/>
  <c r="AT3949" i="1"/>
  <c r="AT3950" i="1"/>
  <c r="AT3951" i="1"/>
  <c r="AT3952" i="1"/>
  <c r="AT3953" i="1"/>
  <c r="AT3954" i="1"/>
  <c r="AT3955" i="1"/>
  <c r="AT3956" i="1"/>
  <c r="AT3957" i="1"/>
  <c r="AT3958" i="1"/>
  <c r="AT3959" i="1"/>
  <c r="AT3960" i="1"/>
  <c r="AT3961" i="1"/>
  <c r="AT3962" i="1"/>
  <c r="AT3963" i="1"/>
  <c r="AT3964" i="1"/>
  <c r="AT3965" i="1"/>
  <c r="AT3966" i="1"/>
  <c r="AT3967" i="1"/>
  <c r="AT3968" i="1"/>
  <c r="AT3969" i="1"/>
  <c r="AT3970" i="1"/>
  <c r="AT3971" i="1"/>
  <c r="AT3972" i="1"/>
  <c r="AT3973" i="1"/>
  <c r="AT3974" i="1"/>
  <c r="AT3975" i="1"/>
  <c r="AT3976" i="1"/>
  <c r="AT3977" i="1"/>
  <c r="AT3978" i="1"/>
  <c r="AT3979" i="1"/>
  <c r="AT3980" i="1"/>
  <c r="AT3981" i="1"/>
  <c r="AT3982" i="1"/>
  <c r="AT3983" i="1"/>
  <c r="AT3984" i="1"/>
  <c r="AT3985" i="1"/>
  <c r="AT3986" i="1"/>
  <c r="AT3987" i="1"/>
  <c r="AT3988" i="1"/>
  <c r="AT3989" i="1"/>
  <c r="AT3990" i="1"/>
  <c r="AT3991" i="1"/>
  <c r="AT3992" i="1"/>
  <c r="AT3993" i="1"/>
  <c r="AT3994" i="1"/>
  <c r="AT3995" i="1"/>
  <c r="AT3996" i="1"/>
  <c r="AT3997" i="1"/>
  <c r="AT3998" i="1"/>
  <c r="AT3999" i="1"/>
  <c r="AT4000" i="1"/>
  <c r="AT4001" i="1"/>
  <c r="AT4002" i="1"/>
  <c r="AT4003" i="1"/>
  <c r="AT4004" i="1"/>
  <c r="AT4005" i="1"/>
  <c r="AT4006" i="1"/>
  <c r="AT4007" i="1"/>
  <c r="AT4008" i="1"/>
  <c r="AT4009" i="1"/>
  <c r="AT4010" i="1"/>
  <c r="AT4011" i="1"/>
  <c r="AT4012" i="1"/>
  <c r="AT4013" i="1"/>
  <c r="AT4014" i="1"/>
  <c r="AT4015" i="1"/>
  <c r="AT3942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3997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I3942" i="1"/>
  <c r="I4015" i="1"/>
  <c r="N4015" i="1"/>
  <c r="M4015" i="1"/>
  <c r="I4014" i="1"/>
  <c r="N4014" i="1"/>
  <c r="M4014" i="1"/>
  <c r="I4013" i="1"/>
  <c r="N4013" i="1"/>
  <c r="M4013" i="1"/>
  <c r="I4012" i="1"/>
  <c r="N4012" i="1"/>
  <c r="M4012" i="1"/>
  <c r="I4011" i="1"/>
  <c r="N4011" i="1"/>
  <c r="M4011" i="1"/>
  <c r="I4010" i="1"/>
  <c r="N4010" i="1"/>
  <c r="M4010" i="1"/>
  <c r="I4009" i="1"/>
  <c r="N4009" i="1"/>
  <c r="M4009" i="1"/>
  <c r="I4008" i="1"/>
  <c r="N4008" i="1"/>
  <c r="M4008" i="1"/>
  <c r="I4007" i="1"/>
  <c r="N4007" i="1"/>
  <c r="M4007" i="1"/>
  <c r="I4006" i="1"/>
  <c r="N4006" i="1"/>
  <c r="M4006" i="1"/>
  <c r="I4005" i="1"/>
  <c r="N4005" i="1"/>
  <c r="M4005" i="1"/>
  <c r="I4004" i="1"/>
  <c r="N4004" i="1"/>
  <c r="M4004" i="1"/>
  <c r="I4003" i="1"/>
  <c r="N4003" i="1"/>
  <c r="M4003" i="1"/>
  <c r="I4002" i="1"/>
  <c r="N4002" i="1"/>
  <c r="M4002" i="1"/>
  <c r="I4001" i="1"/>
  <c r="N4001" i="1"/>
  <c r="M4001" i="1"/>
  <c r="I4000" i="1"/>
  <c r="N4000" i="1"/>
  <c r="M4000" i="1"/>
  <c r="I3999" i="1"/>
  <c r="N3999" i="1"/>
  <c r="M3999" i="1"/>
  <c r="I3998" i="1"/>
  <c r="N3998" i="1"/>
  <c r="M3998" i="1"/>
  <c r="I3997" i="1"/>
  <c r="N3997" i="1"/>
  <c r="M3997" i="1"/>
  <c r="I3996" i="1"/>
  <c r="N3996" i="1"/>
  <c r="M3996" i="1"/>
  <c r="I3995" i="1"/>
  <c r="N3995" i="1"/>
  <c r="M3995" i="1"/>
  <c r="I3994" i="1"/>
  <c r="N3994" i="1"/>
  <c r="M3994" i="1"/>
  <c r="I3993" i="1"/>
  <c r="N3993" i="1"/>
  <c r="M3993" i="1"/>
  <c r="I3992" i="1"/>
  <c r="N3992" i="1"/>
  <c r="M3992" i="1"/>
  <c r="I3991" i="1"/>
  <c r="N3991" i="1"/>
  <c r="M3991" i="1"/>
  <c r="I3990" i="1"/>
  <c r="N3990" i="1"/>
  <c r="M3990" i="1"/>
  <c r="I3989" i="1"/>
  <c r="N3989" i="1"/>
  <c r="M3989" i="1"/>
  <c r="I3988" i="1"/>
  <c r="N3988" i="1"/>
  <c r="M3988" i="1"/>
  <c r="I3987" i="1"/>
  <c r="N3987" i="1"/>
  <c r="M3987" i="1"/>
  <c r="I3986" i="1"/>
  <c r="N3986" i="1"/>
  <c r="M3986" i="1"/>
  <c r="I3985" i="1"/>
  <c r="N3985" i="1"/>
  <c r="M3985" i="1"/>
  <c r="I3984" i="1"/>
  <c r="N3984" i="1"/>
  <c r="M3984" i="1"/>
  <c r="I3983" i="1"/>
  <c r="N3983" i="1"/>
  <c r="M3983" i="1"/>
  <c r="I3982" i="1"/>
  <c r="N3982" i="1"/>
  <c r="M3982" i="1"/>
  <c r="I3981" i="1"/>
  <c r="N3981" i="1"/>
  <c r="M3981" i="1"/>
  <c r="I3980" i="1"/>
  <c r="N3980" i="1"/>
  <c r="M3980" i="1"/>
  <c r="I3979" i="1"/>
  <c r="N3979" i="1"/>
  <c r="M3979" i="1"/>
  <c r="I3978" i="1"/>
  <c r="N3978" i="1"/>
  <c r="M3978" i="1"/>
  <c r="I3977" i="1"/>
  <c r="N3977" i="1"/>
  <c r="M3977" i="1"/>
  <c r="I3976" i="1"/>
  <c r="N3976" i="1"/>
  <c r="M3976" i="1"/>
  <c r="I3975" i="1"/>
  <c r="N3975" i="1"/>
  <c r="M3975" i="1"/>
  <c r="I3974" i="1"/>
  <c r="N3974" i="1"/>
  <c r="M3974" i="1"/>
  <c r="I3973" i="1"/>
  <c r="N3973" i="1"/>
  <c r="M3973" i="1"/>
  <c r="I3972" i="1"/>
  <c r="N3972" i="1"/>
  <c r="M3972" i="1"/>
  <c r="I3971" i="1"/>
  <c r="N3971" i="1"/>
  <c r="M3971" i="1"/>
  <c r="I3970" i="1"/>
  <c r="N3970" i="1"/>
  <c r="M3970" i="1"/>
  <c r="I3969" i="1"/>
  <c r="N3969" i="1"/>
  <c r="M3969" i="1"/>
  <c r="I3968" i="1"/>
  <c r="N3968" i="1"/>
  <c r="M3968" i="1"/>
  <c r="I3967" i="1"/>
  <c r="N3967" i="1"/>
  <c r="M3967" i="1"/>
  <c r="I3966" i="1"/>
  <c r="N3966" i="1"/>
  <c r="M3966" i="1"/>
  <c r="I3965" i="1"/>
  <c r="N3965" i="1"/>
  <c r="M3965" i="1"/>
  <c r="I3964" i="1"/>
  <c r="N3964" i="1"/>
  <c r="M3964" i="1"/>
  <c r="I3963" i="1"/>
  <c r="N3963" i="1"/>
  <c r="M3963" i="1"/>
  <c r="I3962" i="1"/>
  <c r="N3962" i="1"/>
  <c r="M3962" i="1"/>
  <c r="I3961" i="1"/>
  <c r="N3961" i="1"/>
  <c r="M3961" i="1"/>
  <c r="I3960" i="1"/>
  <c r="N3960" i="1"/>
  <c r="M3960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N3959" i="1"/>
  <c r="M3959" i="1"/>
  <c r="N3958" i="1"/>
  <c r="M3958" i="1"/>
  <c r="N3957" i="1"/>
  <c r="M3957" i="1"/>
  <c r="N3956" i="1"/>
  <c r="M3956" i="1"/>
  <c r="N3955" i="1"/>
  <c r="M3955" i="1"/>
  <c r="N3954" i="1"/>
  <c r="M3954" i="1"/>
  <c r="N3953" i="1"/>
  <c r="M3953" i="1"/>
  <c r="N3952" i="1"/>
  <c r="M3952" i="1"/>
  <c r="N3951" i="1"/>
  <c r="M3951" i="1"/>
  <c r="N3950" i="1"/>
  <c r="M3950" i="1"/>
  <c r="N3949" i="1"/>
  <c r="M3949" i="1"/>
  <c r="N3948" i="1"/>
  <c r="M3948" i="1"/>
  <c r="N3947" i="1"/>
  <c r="M3947" i="1"/>
  <c r="N3946" i="1"/>
  <c r="M3946" i="1"/>
  <c r="N3945" i="1"/>
  <c r="M3945" i="1"/>
  <c r="N3944" i="1"/>
  <c r="M3944" i="1"/>
  <c r="N3943" i="1"/>
  <c r="M3943" i="1"/>
  <c r="N3942" i="1"/>
  <c r="M3942" i="1"/>
  <c r="Z4180" i="1"/>
  <c r="Z4181" i="1"/>
  <c r="Z4182" i="1"/>
  <c r="Z4183" i="1"/>
  <c r="Z4184" i="1"/>
  <c r="Z4185" i="1"/>
  <c r="Z4186" i="1"/>
  <c r="Z4187" i="1"/>
  <c r="Z4188" i="1"/>
  <c r="Z4189" i="1"/>
  <c r="Z4190" i="1"/>
  <c r="Z4179" i="1"/>
  <c r="X4179" i="1"/>
  <c r="X4190" i="1"/>
  <c r="X4189" i="1"/>
  <c r="X4188" i="1"/>
  <c r="X4187" i="1"/>
  <c r="X4186" i="1"/>
  <c r="X4185" i="1"/>
  <c r="X4184" i="1"/>
  <c r="X4183" i="1"/>
  <c r="X4182" i="1"/>
  <c r="X4181" i="1"/>
  <c r="X4180" i="1"/>
  <c r="N4190" i="1"/>
  <c r="M4190" i="1"/>
  <c r="N4189" i="1"/>
  <c r="M4189" i="1"/>
  <c r="N4188" i="1"/>
  <c r="M4188" i="1"/>
  <c r="N4187" i="1"/>
  <c r="M4187" i="1"/>
  <c r="N4186" i="1"/>
  <c r="M4186" i="1"/>
  <c r="N4185" i="1"/>
  <c r="M4185" i="1"/>
  <c r="N4184" i="1"/>
  <c r="M4184" i="1"/>
  <c r="N4183" i="1"/>
  <c r="M4183" i="1"/>
  <c r="N4182" i="1"/>
  <c r="M4182" i="1"/>
  <c r="N4181" i="1"/>
  <c r="M4181" i="1"/>
  <c r="N4180" i="1"/>
  <c r="M4180" i="1"/>
  <c r="N4179" i="1"/>
  <c r="M4179" i="1"/>
  <c r="AU4041" i="1"/>
  <c r="AU4042" i="1"/>
  <c r="AU4043" i="1"/>
  <c r="AU4044" i="1"/>
  <c r="AU4045" i="1"/>
  <c r="AU4046" i="1"/>
  <c r="AU4047" i="1"/>
  <c r="AU4048" i="1"/>
  <c r="AU4049" i="1"/>
  <c r="AU4050" i="1"/>
  <c r="AU4051" i="1"/>
  <c r="AU4040" i="1"/>
  <c r="AS4041" i="1"/>
  <c r="AS4042" i="1"/>
  <c r="AS4043" i="1"/>
  <c r="AS4044" i="1"/>
  <c r="AS4045" i="1"/>
  <c r="AS4046" i="1"/>
  <c r="AS4047" i="1"/>
  <c r="AS4048" i="1"/>
  <c r="AS4049" i="1"/>
  <c r="AS4050" i="1"/>
  <c r="AS4051" i="1"/>
  <c r="AS4040" i="1"/>
  <c r="AT4041" i="1"/>
  <c r="AT4042" i="1"/>
  <c r="AT4043" i="1"/>
  <c r="AT4044" i="1"/>
  <c r="AT4045" i="1"/>
  <c r="AT4046" i="1"/>
  <c r="AT4047" i="1"/>
  <c r="AT4048" i="1"/>
  <c r="AT4049" i="1"/>
  <c r="AT4050" i="1"/>
  <c r="AT4051" i="1"/>
  <c r="AT4040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I4041" i="1"/>
  <c r="I4042" i="1"/>
  <c r="I4043" i="1"/>
  <c r="I4044" i="1"/>
  <c r="I4045" i="1"/>
  <c r="I4046" i="1"/>
  <c r="I4047" i="1"/>
  <c r="I4048" i="1"/>
  <c r="AA4048" i="1" s="1"/>
  <c r="I4049" i="1"/>
  <c r="I4050" i="1"/>
  <c r="I4051" i="1"/>
  <c r="I4040" i="1"/>
  <c r="N4051" i="1"/>
  <c r="M4051" i="1"/>
  <c r="N4050" i="1"/>
  <c r="M4050" i="1"/>
  <c r="N4049" i="1"/>
  <c r="M4049" i="1"/>
  <c r="N4048" i="1"/>
  <c r="M4048" i="1"/>
  <c r="N4047" i="1"/>
  <c r="M4047" i="1"/>
  <c r="N4046" i="1"/>
  <c r="M4046" i="1"/>
  <c r="N4045" i="1"/>
  <c r="M4045" i="1"/>
  <c r="N4044" i="1"/>
  <c r="M4044" i="1"/>
  <c r="N4043" i="1"/>
  <c r="M4043" i="1"/>
  <c r="N4042" i="1"/>
  <c r="M4042" i="1"/>
  <c r="N4041" i="1"/>
  <c r="M4041" i="1"/>
  <c r="N4040" i="1"/>
  <c r="M4040" i="1"/>
  <c r="AT4322" i="1"/>
  <c r="AT4323" i="1"/>
  <c r="AT4324" i="1"/>
  <c r="AT4325" i="1"/>
  <c r="AT4326" i="1"/>
  <c r="AT4327" i="1"/>
  <c r="AT4328" i="1"/>
  <c r="AT4329" i="1"/>
  <c r="AT4330" i="1"/>
  <c r="AT4331" i="1"/>
  <c r="AT4332" i="1"/>
  <c r="AT4333" i="1"/>
  <c r="AT4334" i="1"/>
  <c r="AT4335" i="1"/>
  <c r="AT4336" i="1"/>
  <c r="AT4337" i="1"/>
  <c r="AT4338" i="1"/>
  <c r="AT4339" i="1"/>
  <c r="AT4340" i="1"/>
  <c r="AT4341" i="1"/>
  <c r="AT4342" i="1"/>
  <c r="AT4343" i="1"/>
  <c r="AT4344" i="1"/>
  <c r="AT4345" i="1"/>
  <c r="AT4346" i="1"/>
  <c r="AT4347" i="1"/>
  <c r="AT4348" i="1"/>
  <c r="AT4349" i="1"/>
  <c r="AT4350" i="1"/>
  <c r="AT4351" i="1"/>
  <c r="AT4352" i="1"/>
  <c r="AT4353" i="1"/>
  <c r="AT4354" i="1"/>
  <c r="AT4355" i="1"/>
  <c r="AT4356" i="1"/>
  <c r="AT4357" i="1"/>
  <c r="AT4358" i="1"/>
  <c r="AT4359" i="1"/>
  <c r="AT4360" i="1"/>
  <c r="AT4361" i="1"/>
  <c r="AT4362" i="1"/>
  <c r="AT4363" i="1"/>
  <c r="AT4321" i="1"/>
  <c r="AT4320" i="1"/>
  <c r="AT4279" i="1"/>
  <c r="AT4280" i="1"/>
  <c r="AT4281" i="1"/>
  <c r="AT4282" i="1"/>
  <c r="AT4283" i="1"/>
  <c r="AT4284" i="1"/>
  <c r="AT4285" i="1"/>
  <c r="AT4286" i="1"/>
  <c r="AT4287" i="1"/>
  <c r="AT4288" i="1"/>
  <c r="AT4289" i="1"/>
  <c r="AT4290" i="1"/>
  <c r="AT4291" i="1"/>
  <c r="AT4292" i="1"/>
  <c r="AT4293" i="1"/>
  <c r="AT4294" i="1"/>
  <c r="AT4295" i="1"/>
  <c r="AT4296" i="1"/>
  <c r="AT4297" i="1"/>
  <c r="AT4298" i="1"/>
  <c r="AT4299" i="1"/>
  <c r="AT4300" i="1"/>
  <c r="AT4301" i="1"/>
  <c r="AT4302" i="1"/>
  <c r="AT4303" i="1"/>
  <c r="AT4304" i="1"/>
  <c r="AT4305" i="1"/>
  <c r="AT4306" i="1"/>
  <c r="AT4307" i="1"/>
  <c r="AT4308" i="1"/>
  <c r="AT4309" i="1"/>
  <c r="AT4310" i="1"/>
  <c r="AT4311" i="1"/>
  <c r="AT4312" i="1"/>
  <c r="AT4313" i="1"/>
  <c r="AT4314" i="1"/>
  <c r="AT4315" i="1"/>
  <c r="AT4316" i="1"/>
  <c r="AT4317" i="1"/>
  <c r="AT4318" i="1"/>
  <c r="AT4319" i="1"/>
  <c r="AT4278" i="1"/>
  <c r="AT4277" i="1"/>
  <c r="AT4276" i="1"/>
  <c r="AT4240" i="1"/>
  <c r="AT4241" i="1"/>
  <c r="AT4242" i="1"/>
  <c r="AT4243" i="1"/>
  <c r="AT4244" i="1"/>
  <c r="AT4245" i="1"/>
  <c r="AT4246" i="1"/>
  <c r="AT4247" i="1"/>
  <c r="AT4248" i="1"/>
  <c r="AT4249" i="1"/>
  <c r="AT4250" i="1"/>
  <c r="AT4251" i="1"/>
  <c r="AT4252" i="1"/>
  <c r="AT4253" i="1"/>
  <c r="AT4254" i="1"/>
  <c r="AT4255" i="1"/>
  <c r="AT4256" i="1"/>
  <c r="AT4257" i="1"/>
  <c r="AT4258" i="1"/>
  <c r="AT4259" i="1"/>
  <c r="AT4260" i="1"/>
  <c r="AT4261" i="1"/>
  <c r="AT4262" i="1"/>
  <c r="AT4263" i="1"/>
  <c r="AT4264" i="1"/>
  <c r="AT4265" i="1"/>
  <c r="AT4266" i="1"/>
  <c r="AT4267" i="1"/>
  <c r="AT4268" i="1"/>
  <c r="AT4269" i="1"/>
  <c r="AT4270" i="1"/>
  <c r="AT4271" i="1"/>
  <c r="AT4272" i="1"/>
  <c r="AT4273" i="1"/>
  <c r="AT4274" i="1"/>
  <c r="AT4275" i="1"/>
  <c r="AT4239" i="1"/>
  <c r="AT4238" i="1"/>
  <c r="AT4237" i="1"/>
  <c r="AT4202" i="1"/>
  <c r="AT4203" i="1"/>
  <c r="AT4204" i="1"/>
  <c r="AT4205" i="1"/>
  <c r="AT4206" i="1"/>
  <c r="AT4207" i="1"/>
  <c r="AT4208" i="1"/>
  <c r="AT4209" i="1"/>
  <c r="AT4210" i="1"/>
  <c r="AT4211" i="1"/>
  <c r="AT4212" i="1"/>
  <c r="AT4213" i="1"/>
  <c r="AT4214" i="1"/>
  <c r="AT4215" i="1"/>
  <c r="AT4216" i="1"/>
  <c r="AT4217" i="1"/>
  <c r="AT4218" i="1"/>
  <c r="AT4219" i="1"/>
  <c r="AT4220" i="1"/>
  <c r="AT4221" i="1"/>
  <c r="AT4222" i="1"/>
  <c r="AT4223" i="1"/>
  <c r="AT4224" i="1"/>
  <c r="AT4225" i="1"/>
  <c r="AT4226" i="1"/>
  <c r="AT4227" i="1"/>
  <c r="AT4228" i="1"/>
  <c r="AT4229" i="1"/>
  <c r="AT4230" i="1"/>
  <c r="AT4231" i="1"/>
  <c r="AT4232" i="1"/>
  <c r="AT4233" i="1"/>
  <c r="AT4234" i="1"/>
  <c r="AT4235" i="1"/>
  <c r="AT4236" i="1"/>
  <c r="AT4201" i="1"/>
  <c r="X4201" i="1"/>
  <c r="X4327" i="1"/>
  <c r="X4323" i="1"/>
  <c r="X4322" i="1"/>
  <c r="X4321" i="1"/>
  <c r="X4320" i="1"/>
  <c r="X4283" i="1"/>
  <c r="X4279" i="1"/>
  <c r="X4278" i="1"/>
  <c r="X4277" i="1"/>
  <c r="X4276" i="1"/>
  <c r="N4323" i="1"/>
  <c r="M4323" i="1"/>
  <c r="N4279" i="1"/>
  <c r="M4279" i="1"/>
  <c r="N4347" i="1"/>
  <c r="M4347" i="1"/>
  <c r="X4347" i="1"/>
  <c r="N4303" i="1"/>
  <c r="M4303" i="1"/>
  <c r="X4303" i="1"/>
  <c r="N4221" i="1"/>
  <c r="M4221" i="1"/>
  <c r="X4221" i="1"/>
  <c r="N4363" i="1"/>
  <c r="M4363" i="1"/>
  <c r="X4363" i="1"/>
  <c r="N4362" i="1"/>
  <c r="M4362" i="1"/>
  <c r="X4362" i="1"/>
  <c r="N4361" i="1"/>
  <c r="M4361" i="1"/>
  <c r="X4361" i="1"/>
  <c r="N4360" i="1"/>
  <c r="M4360" i="1"/>
  <c r="X4360" i="1"/>
  <c r="N4359" i="1"/>
  <c r="M4359" i="1"/>
  <c r="X4359" i="1"/>
  <c r="N4358" i="1"/>
  <c r="M4358" i="1"/>
  <c r="X4358" i="1"/>
  <c r="N4357" i="1"/>
  <c r="M4357" i="1"/>
  <c r="X4357" i="1"/>
  <c r="N4356" i="1"/>
  <c r="M4356" i="1"/>
  <c r="X4356" i="1"/>
  <c r="N4355" i="1"/>
  <c r="M4355" i="1"/>
  <c r="X4355" i="1"/>
  <c r="N4354" i="1"/>
  <c r="M4354" i="1"/>
  <c r="X4354" i="1"/>
  <c r="N4353" i="1"/>
  <c r="M4353" i="1"/>
  <c r="X4353" i="1"/>
  <c r="N4352" i="1"/>
  <c r="M4352" i="1"/>
  <c r="X4352" i="1"/>
  <c r="N4351" i="1"/>
  <c r="M4351" i="1"/>
  <c r="X4351" i="1"/>
  <c r="N4350" i="1"/>
  <c r="M4350" i="1"/>
  <c r="X4350" i="1"/>
  <c r="N4349" i="1"/>
  <c r="M4349" i="1"/>
  <c r="X4349" i="1"/>
  <c r="N4348" i="1"/>
  <c r="M4348" i="1"/>
  <c r="X4348" i="1"/>
  <c r="N4346" i="1"/>
  <c r="M4346" i="1"/>
  <c r="X4346" i="1"/>
  <c r="N4345" i="1"/>
  <c r="M4345" i="1"/>
  <c r="X4345" i="1"/>
  <c r="N4344" i="1"/>
  <c r="M4344" i="1"/>
  <c r="X4344" i="1"/>
  <c r="N4343" i="1"/>
  <c r="M4343" i="1"/>
  <c r="X4343" i="1"/>
  <c r="N4342" i="1"/>
  <c r="M4342" i="1"/>
  <c r="X4342" i="1"/>
  <c r="N4341" i="1"/>
  <c r="M4341" i="1"/>
  <c r="X4341" i="1"/>
  <c r="N4340" i="1"/>
  <c r="M4340" i="1"/>
  <c r="X4340" i="1"/>
  <c r="N4339" i="1"/>
  <c r="M4339" i="1"/>
  <c r="X4339" i="1"/>
  <c r="N4338" i="1"/>
  <c r="M4338" i="1"/>
  <c r="X4338" i="1"/>
  <c r="N4337" i="1"/>
  <c r="M4337" i="1"/>
  <c r="X4337" i="1"/>
  <c r="N4336" i="1"/>
  <c r="M4336" i="1"/>
  <c r="X4336" i="1"/>
  <c r="N4335" i="1"/>
  <c r="M4335" i="1"/>
  <c r="X4335" i="1"/>
  <c r="N4334" i="1"/>
  <c r="M4334" i="1"/>
  <c r="X4334" i="1"/>
  <c r="N4333" i="1"/>
  <c r="M4333" i="1"/>
  <c r="X4333" i="1"/>
  <c r="N4332" i="1"/>
  <c r="M4332" i="1"/>
  <c r="X4332" i="1"/>
  <c r="N4331" i="1"/>
  <c r="M4331" i="1"/>
  <c r="X4331" i="1"/>
  <c r="N4330" i="1"/>
  <c r="M4330" i="1"/>
  <c r="X4330" i="1"/>
  <c r="N4329" i="1"/>
  <c r="M4329" i="1"/>
  <c r="X4329" i="1"/>
  <c r="N4328" i="1"/>
  <c r="M4328" i="1"/>
  <c r="X4328" i="1"/>
  <c r="N4327" i="1"/>
  <c r="M4327" i="1"/>
  <c r="N4326" i="1"/>
  <c r="M4326" i="1"/>
  <c r="X4326" i="1"/>
  <c r="N4325" i="1"/>
  <c r="M4325" i="1"/>
  <c r="X4325" i="1"/>
  <c r="N4324" i="1"/>
  <c r="M4324" i="1"/>
  <c r="X4324" i="1"/>
  <c r="N4322" i="1"/>
  <c r="M4322" i="1"/>
  <c r="N4321" i="1"/>
  <c r="M4321" i="1"/>
  <c r="N4320" i="1"/>
  <c r="M4320" i="1"/>
  <c r="N4319" i="1"/>
  <c r="M4319" i="1"/>
  <c r="X4319" i="1"/>
  <c r="N4318" i="1"/>
  <c r="M4318" i="1"/>
  <c r="X4318" i="1"/>
  <c r="N4317" i="1"/>
  <c r="M4317" i="1"/>
  <c r="X4317" i="1"/>
  <c r="N4316" i="1"/>
  <c r="M4316" i="1"/>
  <c r="X4316" i="1"/>
  <c r="N4315" i="1"/>
  <c r="M4315" i="1"/>
  <c r="X4315" i="1"/>
  <c r="N4314" i="1"/>
  <c r="M4314" i="1"/>
  <c r="X4314" i="1"/>
  <c r="N4313" i="1"/>
  <c r="M4313" i="1"/>
  <c r="X4313" i="1"/>
  <c r="N4312" i="1"/>
  <c r="M4312" i="1"/>
  <c r="X4312" i="1"/>
  <c r="N4311" i="1"/>
  <c r="M4311" i="1"/>
  <c r="X4311" i="1"/>
  <c r="N4310" i="1"/>
  <c r="M4310" i="1"/>
  <c r="X4310" i="1"/>
  <c r="N4309" i="1"/>
  <c r="M4309" i="1"/>
  <c r="X4309" i="1"/>
  <c r="N4308" i="1"/>
  <c r="M4308" i="1"/>
  <c r="X4308" i="1"/>
  <c r="N4307" i="1"/>
  <c r="M4307" i="1"/>
  <c r="X4307" i="1"/>
  <c r="N4306" i="1"/>
  <c r="M4306" i="1"/>
  <c r="X4306" i="1"/>
  <c r="N4305" i="1"/>
  <c r="M4305" i="1"/>
  <c r="X4305" i="1"/>
  <c r="N4304" i="1"/>
  <c r="M4304" i="1"/>
  <c r="X4304" i="1"/>
  <c r="N4302" i="1"/>
  <c r="M4302" i="1"/>
  <c r="X4302" i="1"/>
  <c r="N4301" i="1"/>
  <c r="M4301" i="1"/>
  <c r="X4301" i="1"/>
  <c r="N4300" i="1"/>
  <c r="M4300" i="1"/>
  <c r="X4300" i="1"/>
  <c r="N4299" i="1"/>
  <c r="M4299" i="1"/>
  <c r="X4299" i="1"/>
  <c r="N4298" i="1"/>
  <c r="M4298" i="1"/>
  <c r="X4298" i="1"/>
  <c r="N4297" i="1"/>
  <c r="M4297" i="1"/>
  <c r="X4297" i="1"/>
  <c r="N4296" i="1"/>
  <c r="M4296" i="1"/>
  <c r="X4296" i="1"/>
  <c r="N4295" i="1"/>
  <c r="M4295" i="1"/>
  <c r="X4295" i="1"/>
  <c r="N4294" i="1"/>
  <c r="M4294" i="1"/>
  <c r="X4294" i="1"/>
  <c r="N4293" i="1"/>
  <c r="M4293" i="1"/>
  <c r="X4293" i="1"/>
  <c r="N4292" i="1"/>
  <c r="M4292" i="1"/>
  <c r="X4292" i="1"/>
  <c r="N4291" i="1"/>
  <c r="M4291" i="1"/>
  <c r="X4291" i="1"/>
  <c r="N4290" i="1"/>
  <c r="M4290" i="1"/>
  <c r="X4290" i="1"/>
  <c r="N4289" i="1"/>
  <c r="M4289" i="1"/>
  <c r="X4289" i="1"/>
  <c r="N4288" i="1"/>
  <c r="M4288" i="1"/>
  <c r="X4288" i="1"/>
  <c r="N4287" i="1"/>
  <c r="M4287" i="1"/>
  <c r="X4287" i="1"/>
  <c r="N4286" i="1"/>
  <c r="M4286" i="1"/>
  <c r="X4286" i="1"/>
  <c r="N4285" i="1"/>
  <c r="M4285" i="1"/>
  <c r="X4285" i="1"/>
  <c r="N4284" i="1"/>
  <c r="M4284" i="1"/>
  <c r="X4284" i="1"/>
  <c r="N4283" i="1"/>
  <c r="M4283" i="1"/>
  <c r="N4282" i="1"/>
  <c r="M4282" i="1"/>
  <c r="X4282" i="1"/>
  <c r="N4281" i="1"/>
  <c r="M4281" i="1"/>
  <c r="X4281" i="1"/>
  <c r="N4280" i="1"/>
  <c r="M4280" i="1"/>
  <c r="X4280" i="1"/>
  <c r="N4278" i="1"/>
  <c r="M4278" i="1"/>
  <c r="N4277" i="1"/>
  <c r="M4277" i="1"/>
  <c r="N4276" i="1"/>
  <c r="M4276" i="1"/>
  <c r="N4275" i="1"/>
  <c r="M4275" i="1"/>
  <c r="X4275" i="1"/>
  <c r="N4274" i="1"/>
  <c r="M4274" i="1"/>
  <c r="X4274" i="1"/>
  <c r="N4273" i="1"/>
  <c r="M4273" i="1"/>
  <c r="X4273" i="1"/>
  <c r="N4272" i="1"/>
  <c r="M4272" i="1"/>
  <c r="X4272" i="1"/>
  <c r="N4271" i="1"/>
  <c r="M4271" i="1"/>
  <c r="X4271" i="1"/>
  <c r="N4270" i="1"/>
  <c r="M4270" i="1"/>
  <c r="X4270" i="1"/>
  <c r="N4269" i="1"/>
  <c r="M4269" i="1"/>
  <c r="X4269" i="1"/>
  <c r="N4268" i="1"/>
  <c r="M4268" i="1"/>
  <c r="X4268" i="1"/>
  <c r="N4267" i="1"/>
  <c r="M4267" i="1"/>
  <c r="X4267" i="1"/>
  <c r="N4266" i="1"/>
  <c r="M4266" i="1"/>
  <c r="X4266" i="1"/>
  <c r="N4265" i="1"/>
  <c r="M4265" i="1"/>
  <c r="X4265" i="1"/>
  <c r="N4264" i="1"/>
  <c r="M4264" i="1"/>
  <c r="X4264" i="1"/>
  <c r="N4263" i="1"/>
  <c r="M4263" i="1"/>
  <c r="X4263" i="1"/>
  <c r="N4262" i="1"/>
  <c r="M4262" i="1"/>
  <c r="X4262" i="1"/>
  <c r="N4261" i="1"/>
  <c r="M4261" i="1"/>
  <c r="X4261" i="1"/>
  <c r="N4260" i="1"/>
  <c r="M4260" i="1"/>
  <c r="X4260" i="1"/>
  <c r="N4259" i="1"/>
  <c r="M4259" i="1"/>
  <c r="X4259" i="1"/>
  <c r="N4258" i="1"/>
  <c r="M4258" i="1"/>
  <c r="X4258" i="1"/>
  <c r="N4257" i="1"/>
  <c r="M4257" i="1"/>
  <c r="X4257" i="1"/>
  <c r="N4256" i="1"/>
  <c r="M4256" i="1"/>
  <c r="X4256" i="1"/>
  <c r="N4255" i="1"/>
  <c r="M4255" i="1"/>
  <c r="X4255" i="1"/>
  <c r="N4254" i="1"/>
  <c r="M4254" i="1"/>
  <c r="X4254" i="1"/>
  <c r="N4253" i="1"/>
  <c r="M4253" i="1"/>
  <c r="X4253" i="1"/>
  <c r="N4252" i="1"/>
  <c r="M4252" i="1"/>
  <c r="X4252" i="1"/>
  <c r="N4251" i="1"/>
  <c r="M4251" i="1"/>
  <c r="X4251" i="1"/>
  <c r="N4250" i="1"/>
  <c r="M4250" i="1"/>
  <c r="X4250" i="1"/>
  <c r="N4249" i="1"/>
  <c r="M4249" i="1"/>
  <c r="X4249" i="1"/>
  <c r="N4248" i="1"/>
  <c r="M4248" i="1"/>
  <c r="X4248" i="1"/>
  <c r="N4247" i="1"/>
  <c r="M4247" i="1"/>
  <c r="X4247" i="1"/>
  <c r="N4246" i="1"/>
  <c r="M4246" i="1"/>
  <c r="X4246" i="1"/>
  <c r="N4245" i="1"/>
  <c r="M4245" i="1"/>
  <c r="X4245" i="1"/>
  <c r="N4244" i="1"/>
  <c r="M4244" i="1"/>
  <c r="X4244" i="1"/>
  <c r="N4243" i="1"/>
  <c r="M4243" i="1"/>
  <c r="X4243" i="1"/>
  <c r="N4242" i="1"/>
  <c r="M4242" i="1"/>
  <c r="X4242" i="1"/>
  <c r="N4241" i="1"/>
  <c r="M4241" i="1"/>
  <c r="X4241" i="1"/>
  <c r="N4240" i="1"/>
  <c r="M4240" i="1"/>
  <c r="X4240" i="1"/>
  <c r="N4239" i="1"/>
  <c r="M4239" i="1"/>
  <c r="X4239" i="1"/>
  <c r="N4238" i="1"/>
  <c r="M4238" i="1"/>
  <c r="X4238" i="1"/>
  <c r="M4237" i="1"/>
  <c r="N4237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3941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3941" i="1"/>
  <c r="AU3941" i="1"/>
  <c r="AT3941" i="1"/>
  <c r="AS3941" i="1"/>
  <c r="N3941" i="1"/>
  <c r="M3941" i="1"/>
  <c r="AU4017" i="1"/>
  <c r="AU4018" i="1"/>
  <c r="AU4019" i="1"/>
  <c r="AU4020" i="1"/>
  <c r="AU4021" i="1"/>
  <c r="AU4022" i="1"/>
  <c r="AU4023" i="1"/>
  <c r="AU4024" i="1"/>
  <c r="AU4025" i="1"/>
  <c r="AU4026" i="1"/>
  <c r="AU4027" i="1"/>
  <c r="AU4028" i="1"/>
  <c r="AU4029" i="1"/>
  <c r="AU4030" i="1"/>
  <c r="AU4031" i="1"/>
  <c r="AU4032" i="1"/>
  <c r="AU4033" i="1"/>
  <c r="AU4034" i="1"/>
  <c r="AU4035" i="1"/>
  <c r="AU4036" i="1"/>
  <c r="AU4037" i="1"/>
  <c r="AU4038" i="1"/>
  <c r="AU4039" i="1"/>
  <c r="AU4016" i="1"/>
  <c r="AS4017" i="1"/>
  <c r="AT4017" i="1"/>
  <c r="AS4018" i="1"/>
  <c r="AT4018" i="1"/>
  <c r="AS4019" i="1"/>
  <c r="AT4019" i="1"/>
  <c r="AS4020" i="1"/>
  <c r="AT4020" i="1"/>
  <c r="AS4021" i="1"/>
  <c r="AT4021" i="1"/>
  <c r="AS4022" i="1"/>
  <c r="AT4022" i="1"/>
  <c r="AS4023" i="1"/>
  <c r="AT4023" i="1"/>
  <c r="AS4024" i="1"/>
  <c r="AT4024" i="1"/>
  <c r="AS4025" i="1"/>
  <c r="AT4025" i="1"/>
  <c r="AS4026" i="1"/>
  <c r="AT4026" i="1"/>
  <c r="AS4027" i="1"/>
  <c r="AT4027" i="1"/>
  <c r="AS4028" i="1"/>
  <c r="AT4028" i="1"/>
  <c r="AS4029" i="1"/>
  <c r="AT4029" i="1"/>
  <c r="AS4030" i="1"/>
  <c r="AT4030" i="1"/>
  <c r="AS4031" i="1"/>
  <c r="AT4031" i="1"/>
  <c r="AS4032" i="1"/>
  <c r="AT4032" i="1"/>
  <c r="AS4033" i="1"/>
  <c r="AT4033" i="1"/>
  <c r="AS4034" i="1"/>
  <c r="AT4034" i="1"/>
  <c r="AS4035" i="1"/>
  <c r="AT4035" i="1"/>
  <c r="AS4036" i="1"/>
  <c r="AT4036" i="1"/>
  <c r="AS4037" i="1"/>
  <c r="AT4037" i="1"/>
  <c r="AS4038" i="1"/>
  <c r="AT4038" i="1"/>
  <c r="AS4039" i="1"/>
  <c r="AT4039" i="1"/>
  <c r="AT4016" i="1"/>
  <c r="AS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N4016" i="1"/>
  <c r="M4016" i="1"/>
  <c r="L3896" i="1"/>
  <c r="L3895" i="1"/>
  <c r="L3894" i="1"/>
  <c r="L3891" i="1"/>
  <c r="L3890" i="1"/>
  <c r="L3889" i="1"/>
  <c r="N3890" i="1"/>
  <c r="N3891" i="1"/>
  <c r="N3892" i="1"/>
  <c r="N3893" i="1"/>
  <c r="N3894" i="1"/>
  <c r="N3895" i="1"/>
  <c r="N3896" i="1"/>
  <c r="N3897" i="1"/>
  <c r="N3889" i="1"/>
  <c r="N3888" i="1"/>
  <c r="Q3918" i="1"/>
  <c r="Q3919" i="1"/>
  <c r="Q3920" i="1"/>
  <c r="Q3921" i="1"/>
  <c r="Q3922" i="1"/>
  <c r="Q3923" i="1"/>
  <c r="Q3924" i="1"/>
  <c r="Q3925" i="1"/>
  <c r="Q3926" i="1"/>
  <c r="Q3927" i="1"/>
  <c r="Q3928" i="1"/>
  <c r="Q3917" i="1"/>
  <c r="AT3918" i="1"/>
  <c r="AT3919" i="1"/>
  <c r="AT3920" i="1"/>
  <c r="AT3921" i="1"/>
  <c r="AT3922" i="1"/>
  <c r="AT3923" i="1"/>
  <c r="AT3924" i="1"/>
  <c r="AT3925" i="1"/>
  <c r="AT3926" i="1"/>
  <c r="AT3927" i="1"/>
  <c r="AT3928" i="1"/>
  <c r="AT3917" i="1"/>
  <c r="X3930" i="1"/>
  <c r="X3931" i="1"/>
  <c r="X3932" i="1"/>
  <c r="X3933" i="1"/>
  <c r="X3934" i="1"/>
  <c r="X3935" i="1"/>
  <c r="X3936" i="1"/>
  <c r="X3937" i="1"/>
  <c r="X3938" i="1"/>
  <c r="X3939" i="1"/>
  <c r="X3940" i="1"/>
  <c r="X3929" i="1"/>
  <c r="X3918" i="1"/>
  <c r="X3919" i="1"/>
  <c r="X3920" i="1"/>
  <c r="X3921" i="1"/>
  <c r="X3922" i="1"/>
  <c r="X3923" i="1"/>
  <c r="X3924" i="1"/>
  <c r="X3925" i="1"/>
  <c r="X3926" i="1"/>
  <c r="X3927" i="1"/>
  <c r="X3928" i="1"/>
  <c r="X3917" i="1"/>
  <c r="I3940" i="1"/>
  <c r="I3939" i="1"/>
  <c r="Z3939" i="1" s="1"/>
  <c r="AB3939" i="1" s="1"/>
  <c r="I3938" i="1"/>
  <c r="I3937" i="1"/>
  <c r="I3936" i="1"/>
  <c r="I3935" i="1"/>
  <c r="I3934" i="1"/>
  <c r="I3933" i="1"/>
  <c r="I3932" i="1"/>
  <c r="I3931" i="1"/>
  <c r="I3930" i="1"/>
  <c r="I3929" i="1"/>
  <c r="I3918" i="1"/>
  <c r="I3919" i="1"/>
  <c r="I3920" i="1"/>
  <c r="Z3920" i="1" s="1"/>
  <c r="AB3920" i="1" s="1"/>
  <c r="I3921" i="1"/>
  <c r="Z3921" i="1" s="1"/>
  <c r="AB3921" i="1" s="1"/>
  <c r="I3922" i="1"/>
  <c r="I3923" i="1"/>
  <c r="Z3923" i="1" s="1"/>
  <c r="AB3923" i="1" s="1"/>
  <c r="I3924" i="1"/>
  <c r="I3925" i="1"/>
  <c r="I3926" i="1"/>
  <c r="I3927" i="1"/>
  <c r="Z3927" i="1" s="1"/>
  <c r="AB3927" i="1" s="1"/>
  <c r="I3928" i="1"/>
  <c r="I3917" i="1"/>
  <c r="N3940" i="1"/>
  <c r="M3940" i="1"/>
  <c r="N3939" i="1"/>
  <c r="M3939" i="1"/>
  <c r="N3938" i="1"/>
  <c r="M3938" i="1"/>
  <c r="N3937" i="1"/>
  <c r="M3937" i="1"/>
  <c r="N3936" i="1"/>
  <c r="M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3" i="1"/>
  <c r="L3922" i="1"/>
  <c r="L3921" i="1"/>
  <c r="L3920" i="1"/>
  <c r="L3919" i="1"/>
  <c r="L3918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N3917" i="1"/>
  <c r="M3917" i="1"/>
  <c r="AS4192" i="1"/>
  <c r="AS4193" i="1"/>
  <c r="AS4194" i="1"/>
  <c r="AS4195" i="1"/>
  <c r="AS4196" i="1"/>
  <c r="AS4197" i="1"/>
  <c r="AS4198" i="1"/>
  <c r="AS4199" i="1"/>
  <c r="AS4200" i="1"/>
  <c r="AS4191" i="1"/>
  <c r="AN4192" i="1"/>
  <c r="AN4193" i="1"/>
  <c r="AN4194" i="1"/>
  <c r="AN4195" i="1"/>
  <c r="AN4196" i="1"/>
  <c r="AN4197" i="1"/>
  <c r="AN4198" i="1"/>
  <c r="AN4199" i="1"/>
  <c r="AN4200" i="1"/>
  <c r="AN4191" i="1"/>
  <c r="AM4192" i="1"/>
  <c r="AM4193" i="1"/>
  <c r="AM4194" i="1"/>
  <c r="AM4195" i="1"/>
  <c r="AM4196" i="1"/>
  <c r="AM4197" i="1"/>
  <c r="AM4198" i="1"/>
  <c r="AM4199" i="1"/>
  <c r="AM4200" i="1"/>
  <c r="AM4191" i="1"/>
  <c r="I4192" i="1"/>
  <c r="AA4192" i="1" s="1"/>
  <c r="I4193" i="1"/>
  <c r="AA4193" i="1" s="1"/>
  <c r="I4194" i="1"/>
  <c r="Z4194" i="1" s="1"/>
  <c r="AB4194" i="1" s="1"/>
  <c r="I4195" i="1"/>
  <c r="Z4195" i="1" s="1"/>
  <c r="AB4195" i="1" s="1"/>
  <c r="I4196" i="1"/>
  <c r="AA4196" i="1" s="1"/>
  <c r="I4197" i="1"/>
  <c r="AA4197" i="1" s="1"/>
  <c r="I4198" i="1"/>
  <c r="Z4198" i="1" s="1"/>
  <c r="AB4198" i="1" s="1"/>
  <c r="I4199" i="1"/>
  <c r="Z4199" i="1" s="1"/>
  <c r="AB4199" i="1" s="1"/>
  <c r="I4200" i="1"/>
  <c r="AA4200" i="1" s="1"/>
  <c r="I4191" i="1"/>
  <c r="Z4191" i="1" s="1"/>
  <c r="AB4191" i="1" s="1"/>
  <c r="N4200" i="1"/>
  <c r="M4200" i="1"/>
  <c r="N4199" i="1"/>
  <c r="M4199" i="1"/>
  <c r="N4198" i="1"/>
  <c r="M4198" i="1"/>
  <c r="N4197" i="1"/>
  <c r="M4197" i="1"/>
  <c r="N4196" i="1"/>
  <c r="M4196" i="1"/>
  <c r="N4195" i="1"/>
  <c r="M4195" i="1"/>
  <c r="N4194" i="1"/>
  <c r="M4194" i="1"/>
  <c r="N4193" i="1"/>
  <c r="M4193" i="1"/>
  <c r="N4192" i="1"/>
  <c r="M4192" i="1"/>
  <c r="N4191" i="1"/>
  <c r="M4191" i="1"/>
  <c r="Z3935" i="1" l="1"/>
  <c r="AB3935" i="1" s="1"/>
  <c r="Z3926" i="1"/>
  <c r="AB3926" i="1" s="1"/>
  <c r="Z3917" i="1"/>
  <c r="AB3917" i="1" s="1"/>
  <c r="Z3922" i="1"/>
  <c r="AB3922" i="1" s="1"/>
  <c r="Z3937" i="1"/>
  <c r="AB3937" i="1" s="1"/>
  <c r="AA4050" i="1"/>
  <c r="AA4042" i="1"/>
  <c r="Z3929" i="1"/>
  <c r="AB3929" i="1" s="1"/>
  <c r="Z4040" i="1"/>
  <c r="AB4040" i="1" s="1"/>
  <c r="Z3919" i="1"/>
  <c r="AB3919" i="1" s="1"/>
  <c r="AA4044" i="1"/>
  <c r="Z3925" i="1"/>
  <c r="AB3925" i="1" s="1"/>
  <c r="Z3931" i="1"/>
  <c r="AB3931" i="1" s="1"/>
  <c r="Z3924" i="1"/>
  <c r="AB3924" i="1" s="1"/>
  <c r="Z3933" i="1"/>
  <c r="AB3933" i="1" s="1"/>
  <c r="AA4046" i="1"/>
  <c r="Z3999" i="1"/>
  <c r="AB3999" i="1" s="1"/>
  <c r="Z4003" i="1"/>
  <c r="AB4003" i="1" s="1"/>
  <c r="Z3958" i="1"/>
  <c r="AB3958" i="1" s="1"/>
  <c r="Z3954" i="1"/>
  <c r="AB3954" i="1" s="1"/>
  <c r="Z3950" i="1"/>
  <c r="AB3950" i="1" s="1"/>
  <c r="Z3946" i="1"/>
  <c r="AB3946" i="1" s="1"/>
  <c r="Z3962" i="1"/>
  <c r="AB3962" i="1" s="1"/>
  <c r="Z3966" i="1"/>
  <c r="AB3966" i="1" s="1"/>
  <c r="Z3970" i="1"/>
  <c r="AB3970" i="1" s="1"/>
  <c r="Z3974" i="1"/>
  <c r="AB3974" i="1" s="1"/>
  <c r="Z3982" i="1"/>
  <c r="AB3982" i="1" s="1"/>
  <c r="AA4001" i="1"/>
  <c r="AA4005" i="1"/>
  <c r="AA4009" i="1"/>
  <c r="AA4013" i="1"/>
  <c r="Z3956" i="1"/>
  <c r="AB3956" i="1" s="1"/>
  <c r="Z3952" i="1"/>
  <c r="AB3952" i="1" s="1"/>
  <c r="Z3948" i="1"/>
  <c r="AB3948" i="1" s="1"/>
  <c r="Z3944" i="1"/>
  <c r="AB3944" i="1" s="1"/>
  <c r="Z3960" i="1"/>
  <c r="AB3960" i="1" s="1"/>
  <c r="Z3964" i="1"/>
  <c r="AB3964" i="1" s="1"/>
  <c r="Z3968" i="1"/>
  <c r="AB3968" i="1" s="1"/>
  <c r="Z3972" i="1"/>
  <c r="AB3972" i="1" s="1"/>
  <c r="Z3976" i="1"/>
  <c r="AB3976" i="1" s="1"/>
  <c r="Z3980" i="1"/>
  <c r="AB3980" i="1" s="1"/>
  <c r="Z3984" i="1"/>
  <c r="AB3984" i="1" s="1"/>
  <c r="Z3988" i="1"/>
  <c r="AB3988" i="1" s="1"/>
  <c r="Z3992" i="1"/>
  <c r="AB3992" i="1" s="1"/>
  <c r="Z3996" i="1"/>
  <c r="AB3996" i="1" s="1"/>
  <c r="Z3957" i="1"/>
  <c r="AB3957" i="1" s="1"/>
  <c r="Z3953" i="1"/>
  <c r="AB3953" i="1" s="1"/>
  <c r="Z3949" i="1"/>
  <c r="AB3949" i="1" s="1"/>
  <c r="Z3945" i="1"/>
  <c r="AB3945" i="1" s="1"/>
  <c r="Z3961" i="1"/>
  <c r="AB3961" i="1" s="1"/>
  <c r="Z3969" i="1"/>
  <c r="AB3969" i="1" s="1"/>
  <c r="Z3973" i="1"/>
  <c r="AB3973" i="1" s="1"/>
  <c r="Z3977" i="1"/>
  <c r="AB3977" i="1" s="1"/>
  <c r="Z3997" i="1"/>
  <c r="AB3997" i="1" s="1"/>
  <c r="Z4000" i="1"/>
  <c r="AB4000" i="1" s="1"/>
  <c r="Z4004" i="1"/>
  <c r="AB4004" i="1" s="1"/>
  <c r="Z4008" i="1"/>
  <c r="AB4008" i="1" s="1"/>
  <c r="Z4012" i="1"/>
  <c r="AB4012" i="1" s="1"/>
  <c r="Z3983" i="1"/>
  <c r="AB3983" i="1" s="1"/>
  <c r="Z3987" i="1"/>
  <c r="AB3987" i="1" s="1"/>
  <c r="Z3991" i="1"/>
  <c r="AB3991" i="1" s="1"/>
  <c r="Z3995" i="1"/>
  <c r="AB3995" i="1" s="1"/>
  <c r="I4180" i="1"/>
  <c r="AB4180" i="1" s="1"/>
  <c r="Z3959" i="1"/>
  <c r="AB3959" i="1" s="1"/>
  <c r="Z3955" i="1"/>
  <c r="AB3955" i="1" s="1"/>
  <c r="Z3951" i="1"/>
  <c r="AB3951" i="1" s="1"/>
  <c r="Z3947" i="1"/>
  <c r="AB3947" i="1" s="1"/>
  <c r="Z3943" i="1"/>
  <c r="AB3943" i="1" s="1"/>
  <c r="Z3963" i="1"/>
  <c r="AB3963" i="1" s="1"/>
  <c r="Z3967" i="1"/>
  <c r="AB3967" i="1" s="1"/>
  <c r="Z3971" i="1"/>
  <c r="AB3971" i="1" s="1"/>
  <c r="Z3975" i="1"/>
  <c r="AB3975" i="1" s="1"/>
  <c r="Z3979" i="1"/>
  <c r="AB3979" i="1" s="1"/>
  <c r="AA4051" i="1"/>
  <c r="AA4047" i="1"/>
  <c r="AA4043" i="1"/>
  <c r="Z3998" i="1"/>
  <c r="AB3998" i="1" s="1"/>
  <c r="Z4002" i="1"/>
  <c r="AB4002" i="1" s="1"/>
  <c r="AA4006" i="1"/>
  <c r="AA4010" i="1"/>
  <c r="AA4014" i="1"/>
  <c r="AA3981" i="1"/>
  <c r="AA3985" i="1"/>
  <c r="AA3989" i="1"/>
  <c r="AA3993" i="1"/>
  <c r="I4187" i="1"/>
  <c r="AB4187" i="1" s="1"/>
  <c r="AA4049" i="1"/>
  <c r="I4183" i="1"/>
  <c r="AB4183" i="1" s="1"/>
  <c r="I4179" i="1"/>
  <c r="AB4179" i="1" s="1"/>
  <c r="AA3942" i="1"/>
  <c r="AA3956" i="1"/>
  <c r="Z3932" i="1"/>
  <c r="AB3932" i="1" s="1"/>
  <c r="Z3936" i="1"/>
  <c r="AB3936" i="1" s="1"/>
  <c r="Z3940" i="1"/>
  <c r="AB3940" i="1" s="1"/>
  <c r="AA4040" i="1"/>
  <c r="I4184" i="1"/>
  <c r="AB4184" i="1" s="1"/>
  <c r="I4188" i="1"/>
  <c r="AB4188" i="1" s="1"/>
  <c r="AA3949" i="1"/>
  <c r="AA3964" i="1"/>
  <c r="AA3972" i="1"/>
  <c r="AA3996" i="1"/>
  <c r="AA3992" i="1"/>
  <c r="AA3988" i="1"/>
  <c r="AA3984" i="1"/>
  <c r="AA3980" i="1"/>
  <c r="AA3946" i="1"/>
  <c r="AA3973" i="1"/>
  <c r="AA3995" i="1"/>
  <c r="AA3991" i="1"/>
  <c r="AA3987" i="1"/>
  <c r="AA3983" i="1"/>
  <c r="AA3997" i="1"/>
  <c r="AA4004" i="1"/>
  <c r="AA4000" i="1"/>
  <c r="AA3958" i="1"/>
  <c r="AA3962" i="1"/>
  <c r="AA3970" i="1"/>
  <c r="AA3974" i="1"/>
  <c r="AA3994" i="1"/>
  <c r="AA3990" i="1"/>
  <c r="AA3986" i="1"/>
  <c r="AA3982" i="1"/>
  <c r="AA4003" i="1"/>
  <c r="AA3999" i="1"/>
  <c r="AA4045" i="1"/>
  <c r="AA4041" i="1"/>
  <c r="AA4002" i="1"/>
  <c r="AA3998" i="1"/>
  <c r="AA3953" i="1"/>
  <c r="Z3990" i="1"/>
  <c r="AB3990" i="1" s="1"/>
  <c r="I4190" i="1"/>
  <c r="AA4190" i="1" s="1"/>
  <c r="I4186" i="1"/>
  <c r="AB4186" i="1" s="1"/>
  <c r="I4182" i="1"/>
  <c r="AB4182" i="1" s="1"/>
  <c r="AA3943" i="1"/>
  <c r="AA3947" i="1"/>
  <c r="AA3950" i="1"/>
  <c r="AA3959" i="1"/>
  <c r="AA3963" i="1"/>
  <c r="AA3966" i="1"/>
  <c r="AA3975" i="1"/>
  <c r="AA3979" i="1"/>
  <c r="Z4005" i="1"/>
  <c r="AB4005" i="1" s="1"/>
  <c r="Z4001" i="1"/>
  <c r="AB4001" i="1" s="1"/>
  <c r="Z3993" i="1"/>
  <c r="AB3993" i="1" s="1"/>
  <c r="Z3989" i="1"/>
  <c r="AB3989" i="1" s="1"/>
  <c r="Z3985" i="1"/>
  <c r="AB3985" i="1" s="1"/>
  <c r="Z3981" i="1"/>
  <c r="AB3981" i="1" s="1"/>
  <c r="AA3969" i="1"/>
  <c r="Z3942" i="1"/>
  <c r="AB3942" i="1" s="1"/>
  <c r="Z3986" i="1"/>
  <c r="AB3986" i="1" s="1"/>
  <c r="I4189" i="1"/>
  <c r="AB4189" i="1" s="1"/>
  <c r="I4185" i="1"/>
  <c r="AB4185" i="1" s="1"/>
  <c r="I4181" i="1"/>
  <c r="AB4181" i="1" s="1"/>
  <c r="AA4007" i="1"/>
  <c r="AA4011" i="1"/>
  <c r="AA4015" i="1"/>
  <c r="AA3944" i="1"/>
  <c r="AA3948" i="1"/>
  <c r="AA3951" i="1"/>
  <c r="AA3954" i="1"/>
  <c r="AA3957" i="1"/>
  <c r="AA3960" i="1"/>
  <c r="AA3967" i="1"/>
  <c r="AA3976" i="1"/>
  <c r="Z3994" i="1"/>
  <c r="AB3994" i="1" s="1"/>
  <c r="Z4039" i="1"/>
  <c r="AB4039" i="1" s="1"/>
  <c r="Z4035" i="1"/>
  <c r="AB4035" i="1" s="1"/>
  <c r="Z4031" i="1"/>
  <c r="AB4031" i="1" s="1"/>
  <c r="Z4027" i="1"/>
  <c r="AB4027" i="1" s="1"/>
  <c r="AA3945" i="1"/>
  <c r="AA3952" i="1"/>
  <c r="AA3955" i="1"/>
  <c r="AA3961" i="1"/>
  <c r="AA3968" i="1"/>
  <c r="AA3971" i="1"/>
  <c r="AA3977" i="1"/>
  <c r="AA4012" i="1"/>
  <c r="AA4008" i="1"/>
  <c r="Z4015" i="1"/>
  <c r="AB4015" i="1" s="1"/>
  <c r="Z4011" i="1"/>
  <c r="AB4011" i="1" s="1"/>
  <c r="Z4007" i="1"/>
  <c r="AB4007" i="1" s="1"/>
  <c r="Z4014" i="1"/>
  <c r="AB4014" i="1" s="1"/>
  <c r="Z4010" i="1"/>
  <c r="AB4010" i="1" s="1"/>
  <c r="Z4006" i="1"/>
  <c r="AB4006" i="1" s="1"/>
  <c r="Z4013" i="1"/>
  <c r="AB4013" i="1" s="1"/>
  <c r="Z4009" i="1"/>
  <c r="AB4009" i="1" s="1"/>
  <c r="Z3978" i="1"/>
  <c r="AB3978" i="1" s="1"/>
  <c r="AA3965" i="1"/>
  <c r="AA3978" i="1"/>
  <c r="Z3965" i="1"/>
  <c r="AB3965" i="1" s="1"/>
  <c r="Z4044" i="1"/>
  <c r="AB4044" i="1" s="1"/>
  <c r="Z4051" i="1"/>
  <c r="AB4051" i="1" s="1"/>
  <c r="Z4047" i="1"/>
  <c r="AB4047" i="1" s="1"/>
  <c r="Z4043" i="1"/>
  <c r="AB4043" i="1" s="1"/>
  <c r="Z4048" i="1"/>
  <c r="AB4048" i="1" s="1"/>
  <c r="Z4050" i="1"/>
  <c r="AB4050" i="1" s="1"/>
  <c r="Z4046" i="1"/>
  <c r="AB4046" i="1" s="1"/>
  <c r="Z4042" i="1"/>
  <c r="AB4042" i="1" s="1"/>
  <c r="Z4049" i="1"/>
  <c r="AB4049" i="1" s="1"/>
  <c r="Z4045" i="1"/>
  <c r="AB4045" i="1" s="1"/>
  <c r="Z4041" i="1"/>
  <c r="AB4041" i="1" s="1"/>
  <c r="Z3930" i="1"/>
  <c r="AB3930" i="1" s="1"/>
  <c r="Z3934" i="1"/>
  <c r="AB3934" i="1" s="1"/>
  <c r="Z4023" i="1"/>
  <c r="AB4023" i="1" s="1"/>
  <c r="Z4019" i="1"/>
  <c r="AB4019" i="1" s="1"/>
  <c r="Z4016" i="1"/>
  <c r="AB4016" i="1" s="1"/>
  <c r="AA3941" i="1"/>
  <c r="AA4036" i="1"/>
  <c r="Z4032" i="1"/>
  <c r="AB4032" i="1" s="1"/>
  <c r="AA4028" i="1"/>
  <c r="Z4024" i="1"/>
  <c r="AB4024" i="1" s="1"/>
  <c r="AA4020" i="1"/>
  <c r="Z3938" i="1"/>
  <c r="AB3938" i="1" s="1"/>
  <c r="Z4037" i="1"/>
  <c r="AB4037" i="1" s="1"/>
  <c r="Z4033" i="1"/>
  <c r="AB4033" i="1" s="1"/>
  <c r="Z4029" i="1"/>
  <c r="AB4029" i="1" s="1"/>
  <c r="Z4025" i="1"/>
  <c r="AB4025" i="1" s="1"/>
  <c r="Z4021" i="1"/>
  <c r="AB4021" i="1" s="1"/>
  <c r="Z4017" i="1"/>
  <c r="AB4017" i="1" s="1"/>
  <c r="AA4038" i="1"/>
  <c r="AA4034" i="1"/>
  <c r="AA4030" i="1"/>
  <c r="AA4026" i="1"/>
  <c r="AA4022" i="1"/>
  <c r="AA4018" i="1"/>
  <c r="AA3921" i="1"/>
  <c r="Z4020" i="1"/>
  <c r="AB4020" i="1" s="1"/>
  <c r="AA3917" i="1"/>
  <c r="AA3929" i="1"/>
  <c r="AA3933" i="1"/>
  <c r="AA3924" i="1"/>
  <c r="AA3920" i="1"/>
  <c r="AA3940" i="1"/>
  <c r="AA3936" i="1"/>
  <c r="AA3932" i="1"/>
  <c r="Z4038" i="1"/>
  <c r="AB4038" i="1" s="1"/>
  <c r="Z4034" i="1"/>
  <c r="AB4034" i="1" s="1"/>
  <c r="Z4030" i="1"/>
  <c r="AB4030" i="1" s="1"/>
  <c r="Z4026" i="1"/>
  <c r="AB4026" i="1" s="1"/>
  <c r="Z4022" i="1"/>
  <c r="AB4022" i="1" s="1"/>
  <c r="Z4018" i="1"/>
  <c r="AB4018" i="1" s="1"/>
  <c r="AA4039" i="1"/>
  <c r="AA4035" i="1"/>
  <c r="AA4031" i="1"/>
  <c r="AA4027" i="1"/>
  <c r="AA4023" i="1"/>
  <c r="AA4019" i="1"/>
  <c r="AA4016" i="1"/>
  <c r="AA3931" i="1"/>
  <c r="AA3925" i="1"/>
  <c r="AA3937" i="1"/>
  <c r="AA3927" i="1"/>
  <c r="AA3923" i="1"/>
  <c r="AA3919" i="1"/>
  <c r="AA3939" i="1"/>
  <c r="AA3935" i="1"/>
  <c r="Z4193" i="1"/>
  <c r="AB4193" i="1" s="1"/>
  <c r="AA3926" i="1"/>
  <c r="AA3922" i="1"/>
  <c r="AA3918" i="1"/>
  <c r="AA3938" i="1"/>
  <c r="AA3934" i="1"/>
  <c r="AA3930" i="1"/>
  <c r="AA4037" i="1"/>
  <c r="AA4033" i="1"/>
  <c r="AA4029" i="1"/>
  <c r="AA4025" i="1"/>
  <c r="AA4021" i="1"/>
  <c r="Z4036" i="1"/>
  <c r="AB4036" i="1" s="1"/>
  <c r="Z4028" i="1"/>
  <c r="AB4028" i="1" s="1"/>
  <c r="AA4199" i="1"/>
  <c r="Z3928" i="1"/>
  <c r="AB3928" i="1" s="1"/>
  <c r="AA3928" i="1"/>
  <c r="AA4032" i="1"/>
  <c r="AA4024" i="1"/>
  <c r="AA4195" i="1"/>
  <c r="Z3941" i="1"/>
  <c r="AB3941" i="1" s="1"/>
  <c r="Z4197" i="1"/>
  <c r="AB4197" i="1" s="1"/>
  <c r="AA4191" i="1"/>
  <c r="Z3918" i="1"/>
  <c r="AB3918" i="1" s="1"/>
  <c r="AA4017" i="1"/>
  <c r="Z4200" i="1"/>
  <c r="AB4200" i="1" s="1"/>
  <c r="Z4196" i="1"/>
  <c r="AB4196" i="1" s="1"/>
  <c r="Z4192" i="1"/>
  <c r="AB4192" i="1" s="1"/>
  <c r="AA4198" i="1"/>
  <c r="AA4194" i="1"/>
  <c r="AA4180" i="1" l="1"/>
  <c r="AA4188" i="1"/>
  <c r="AA4179" i="1"/>
  <c r="AA4183" i="1"/>
  <c r="AA4187" i="1"/>
  <c r="AA4184" i="1"/>
  <c r="AA4186" i="1"/>
  <c r="AB4190" i="1"/>
  <c r="AA4182" i="1"/>
  <c r="AA4189" i="1"/>
  <c r="AA4185" i="1"/>
  <c r="AA4181" i="1"/>
  <c r="AS4111" i="1"/>
  <c r="AS4112" i="1"/>
  <c r="AS4113" i="1"/>
  <c r="AS4114" i="1"/>
  <c r="AS4115" i="1"/>
  <c r="AS4116" i="1"/>
  <c r="AS4117" i="1"/>
  <c r="AS4118" i="1"/>
  <c r="AS4119" i="1"/>
  <c r="AS4120" i="1"/>
  <c r="AS4121" i="1"/>
  <c r="AS4122" i="1"/>
  <c r="AS4123" i="1"/>
  <c r="AS4124" i="1"/>
  <c r="AS4125" i="1"/>
  <c r="AS4126" i="1"/>
  <c r="AS4127" i="1"/>
  <c r="AS4128" i="1"/>
  <c r="AS4110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10" i="1"/>
  <c r="AT3762" i="1"/>
  <c r="AT3763" i="1"/>
  <c r="AT3764" i="1"/>
  <c r="AT3765" i="1"/>
  <c r="AT3766" i="1"/>
  <c r="AT3767" i="1"/>
  <c r="AT3768" i="1"/>
  <c r="AT3769" i="1"/>
  <c r="AT3770" i="1"/>
  <c r="AT3771" i="1"/>
  <c r="AT3772" i="1"/>
  <c r="AT3773" i="1"/>
  <c r="AT3774" i="1"/>
  <c r="AT3775" i="1"/>
  <c r="AT3776" i="1"/>
  <c r="AT3777" i="1"/>
  <c r="AT3778" i="1"/>
  <c r="AT3779" i="1"/>
  <c r="AT3761" i="1"/>
  <c r="AT3742" i="1"/>
  <c r="AS4052" i="1"/>
  <c r="AS4093" i="1"/>
  <c r="AS4094" i="1"/>
  <c r="AS4095" i="1"/>
  <c r="AS4096" i="1"/>
  <c r="AS4097" i="1"/>
  <c r="AS4098" i="1"/>
  <c r="AS4099" i="1"/>
  <c r="AS4100" i="1"/>
  <c r="AS4101" i="1"/>
  <c r="AS4102" i="1"/>
  <c r="AS4103" i="1"/>
  <c r="AS4104" i="1"/>
  <c r="AS4105" i="1"/>
  <c r="AS4106" i="1"/>
  <c r="AS4107" i="1"/>
  <c r="AS4108" i="1"/>
  <c r="AS4109" i="1"/>
  <c r="AS4092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N4100" i="1"/>
  <c r="N4101" i="1"/>
  <c r="N4102" i="1"/>
  <c r="N4103" i="1"/>
  <c r="N4104" i="1"/>
  <c r="N4105" i="1"/>
  <c r="N4106" i="1"/>
  <c r="N4107" i="1"/>
  <c r="N4108" i="1"/>
  <c r="N4109" i="1"/>
  <c r="N4099" i="1"/>
  <c r="N4098" i="1"/>
  <c r="N4097" i="1"/>
  <c r="N4096" i="1"/>
  <c r="N4095" i="1"/>
  <c r="N4094" i="1"/>
  <c r="N4093" i="1"/>
  <c r="X4093" i="1"/>
  <c r="Z4092" i="1"/>
  <c r="N4092" i="1"/>
  <c r="X4091" i="1"/>
  <c r="X4092" i="1"/>
  <c r="AS4073" i="1"/>
  <c r="AS4074" i="1"/>
  <c r="AS4075" i="1"/>
  <c r="AS4076" i="1"/>
  <c r="AS4077" i="1"/>
  <c r="AS4078" i="1"/>
  <c r="AS4079" i="1"/>
  <c r="AS4080" i="1"/>
  <c r="AS4081" i="1"/>
  <c r="AS4082" i="1"/>
  <c r="AS4083" i="1"/>
  <c r="AS4084" i="1"/>
  <c r="AS4085" i="1"/>
  <c r="AS4086" i="1"/>
  <c r="AS4087" i="1"/>
  <c r="AS4088" i="1"/>
  <c r="AS4089" i="1"/>
  <c r="AS4090" i="1"/>
  <c r="AS4091" i="1"/>
  <c r="AS4072" i="1"/>
  <c r="AS4053" i="1"/>
  <c r="AS4054" i="1"/>
  <c r="AS4055" i="1"/>
  <c r="AS4056" i="1"/>
  <c r="AS4057" i="1"/>
  <c r="AS4058" i="1"/>
  <c r="AS4059" i="1"/>
  <c r="AS4060" i="1"/>
  <c r="AS4061" i="1"/>
  <c r="AS4062" i="1"/>
  <c r="AS4063" i="1"/>
  <c r="AS4064" i="1"/>
  <c r="AS4065" i="1"/>
  <c r="AS4066" i="1"/>
  <c r="AS4067" i="1"/>
  <c r="AS4068" i="1"/>
  <c r="AS4069" i="1"/>
  <c r="AS4070" i="1"/>
  <c r="AS4071" i="1"/>
  <c r="AS3916" i="1"/>
  <c r="Q3898" i="1"/>
  <c r="Z4091" i="1"/>
  <c r="N4091" i="1"/>
  <c r="Z4090" i="1"/>
  <c r="X4090" i="1"/>
  <c r="N4090" i="1"/>
  <c r="Z4089" i="1"/>
  <c r="X4089" i="1"/>
  <c r="N4089" i="1"/>
  <c r="Z4088" i="1"/>
  <c r="X4088" i="1"/>
  <c r="N4088" i="1"/>
  <c r="Z4087" i="1"/>
  <c r="X4087" i="1"/>
  <c r="N4087" i="1"/>
  <c r="Z4086" i="1"/>
  <c r="X4086" i="1"/>
  <c r="N4086" i="1"/>
  <c r="Z4085" i="1"/>
  <c r="X4085" i="1"/>
  <c r="N4085" i="1"/>
  <c r="Z4084" i="1"/>
  <c r="X4084" i="1"/>
  <c r="N4084" i="1"/>
  <c r="Z4083" i="1"/>
  <c r="X4083" i="1"/>
  <c r="N4083" i="1"/>
  <c r="Z4082" i="1"/>
  <c r="X4082" i="1"/>
  <c r="N4082" i="1"/>
  <c r="Z4081" i="1"/>
  <c r="X4081" i="1"/>
  <c r="N4081" i="1"/>
  <c r="Z4080" i="1"/>
  <c r="X4080" i="1"/>
  <c r="N4080" i="1"/>
  <c r="Z4079" i="1"/>
  <c r="X4079" i="1"/>
  <c r="N4079" i="1"/>
  <c r="Z4078" i="1"/>
  <c r="X4078" i="1"/>
  <c r="N4078" i="1"/>
  <c r="Z4077" i="1"/>
  <c r="X4077" i="1"/>
  <c r="N4077" i="1"/>
  <c r="Z4076" i="1"/>
  <c r="X4076" i="1"/>
  <c r="N4076" i="1"/>
  <c r="Z4075" i="1"/>
  <c r="X4075" i="1"/>
  <c r="N4075" i="1"/>
  <c r="Z4074" i="1"/>
  <c r="X4074" i="1"/>
  <c r="N4074" i="1"/>
  <c r="Z4073" i="1"/>
  <c r="X4073" i="1"/>
  <c r="N4073" i="1"/>
  <c r="Z4072" i="1"/>
  <c r="X4072" i="1"/>
  <c r="N407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52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X4052" i="1"/>
  <c r="X4071" i="1"/>
  <c r="X4070" i="1"/>
  <c r="X4069" i="1"/>
  <c r="X4068" i="1"/>
  <c r="X4067" i="1"/>
  <c r="X4066" i="1"/>
  <c r="X4065" i="1"/>
  <c r="X4064" i="1"/>
  <c r="I4064" i="1" s="1"/>
  <c r="AB4064" i="1" s="1"/>
  <c r="X4063" i="1"/>
  <c r="X4062" i="1"/>
  <c r="X4061" i="1"/>
  <c r="X4060" i="1"/>
  <c r="I4060" i="1" s="1"/>
  <c r="AB4060" i="1" s="1"/>
  <c r="X4059" i="1"/>
  <c r="X4058" i="1"/>
  <c r="X4057" i="1"/>
  <c r="X4056" i="1"/>
  <c r="I4056" i="1" s="1"/>
  <c r="AB4056" i="1" s="1"/>
  <c r="X4055" i="1"/>
  <c r="X4054" i="1"/>
  <c r="X4053" i="1"/>
  <c r="AU3899" i="1"/>
  <c r="AU3900" i="1"/>
  <c r="AU3901" i="1"/>
  <c r="AU3902" i="1"/>
  <c r="AU3903" i="1"/>
  <c r="AU3904" i="1"/>
  <c r="AU3905" i="1"/>
  <c r="AU3906" i="1"/>
  <c r="AU3907" i="1"/>
  <c r="AU3908" i="1"/>
  <c r="AU3909" i="1"/>
  <c r="AU3910" i="1"/>
  <c r="AU3911" i="1"/>
  <c r="AU3912" i="1"/>
  <c r="AU3913" i="1"/>
  <c r="AU3914" i="1"/>
  <c r="AU3915" i="1"/>
  <c r="AU3916" i="1"/>
  <c r="AU3898" i="1"/>
  <c r="AT3899" i="1"/>
  <c r="AT3900" i="1"/>
  <c r="AT3901" i="1"/>
  <c r="AT3902" i="1"/>
  <c r="AT3903" i="1"/>
  <c r="AT3904" i="1"/>
  <c r="AT3905" i="1"/>
  <c r="AT3906" i="1"/>
  <c r="AT3907" i="1"/>
  <c r="AT3908" i="1"/>
  <c r="AT3909" i="1"/>
  <c r="AT3910" i="1"/>
  <c r="AT3911" i="1"/>
  <c r="AT3912" i="1"/>
  <c r="AT3913" i="1"/>
  <c r="AT3914" i="1"/>
  <c r="AT3915" i="1"/>
  <c r="AT3916" i="1"/>
  <c r="AT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AS3899" i="1"/>
  <c r="AS3900" i="1"/>
  <c r="AS3901" i="1"/>
  <c r="AS3902" i="1"/>
  <c r="AS3903" i="1"/>
  <c r="AS3904" i="1"/>
  <c r="AS3905" i="1"/>
  <c r="AS3906" i="1"/>
  <c r="AS3907" i="1"/>
  <c r="AS3908" i="1"/>
  <c r="AS3909" i="1"/>
  <c r="AS3910" i="1"/>
  <c r="AS3911" i="1"/>
  <c r="AS3912" i="1"/>
  <c r="AS3913" i="1"/>
  <c r="AS3914" i="1"/>
  <c r="AS3915" i="1"/>
  <c r="AS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898" i="1"/>
  <c r="M3914" i="1"/>
  <c r="N3914" i="1"/>
  <c r="M3915" i="1"/>
  <c r="N3915" i="1"/>
  <c r="M3916" i="1"/>
  <c r="N3916" i="1"/>
  <c r="I3914" i="1"/>
  <c r="I3915" i="1"/>
  <c r="I3916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N3898" i="1"/>
  <c r="M3898" i="1"/>
  <c r="I3899" i="1"/>
  <c r="I3900" i="1"/>
  <c r="I3901" i="1"/>
  <c r="AA3901" i="1" s="1"/>
  <c r="I3902" i="1"/>
  <c r="Z3902" i="1" s="1"/>
  <c r="AB3902" i="1" s="1"/>
  <c r="I3903" i="1"/>
  <c r="I3904" i="1"/>
  <c r="I3905" i="1"/>
  <c r="I3906" i="1"/>
  <c r="I3907" i="1"/>
  <c r="I3908" i="1"/>
  <c r="I3909" i="1"/>
  <c r="Z3909" i="1" s="1"/>
  <c r="AB3909" i="1" s="1"/>
  <c r="I3910" i="1"/>
  <c r="Z3910" i="1" s="1"/>
  <c r="AB3910" i="1" s="1"/>
  <c r="I3911" i="1"/>
  <c r="I3912" i="1"/>
  <c r="I3913" i="1"/>
  <c r="I3898" i="1"/>
  <c r="Z3908" i="1" l="1"/>
  <c r="AB3908" i="1" s="1"/>
  <c r="Z3900" i="1"/>
  <c r="AB3900" i="1" s="1"/>
  <c r="Z3899" i="1"/>
  <c r="AB3899" i="1" s="1"/>
  <c r="I4054" i="1"/>
  <c r="AB4054" i="1" s="1"/>
  <c r="I4062" i="1"/>
  <c r="AB4062" i="1" s="1"/>
  <c r="I4070" i="1"/>
  <c r="AB4070" i="1" s="1"/>
  <c r="Z3907" i="1"/>
  <c r="AB3907" i="1" s="1"/>
  <c r="I4068" i="1"/>
  <c r="AB4068" i="1" s="1"/>
  <c r="Z3912" i="1"/>
  <c r="AB3912" i="1" s="1"/>
  <c r="Z3904" i="1"/>
  <c r="AB3904" i="1" s="1"/>
  <c r="Z3911" i="1"/>
  <c r="AB3911" i="1" s="1"/>
  <c r="Z3903" i="1"/>
  <c r="AB3903" i="1" s="1"/>
  <c r="I4058" i="1"/>
  <c r="AB4058" i="1" s="1"/>
  <c r="Z3906" i="1"/>
  <c r="AB3906" i="1" s="1"/>
  <c r="AA3913" i="1"/>
  <c r="I4052" i="1"/>
  <c r="Q4052" i="1" s="1"/>
  <c r="AA3905" i="1"/>
  <c r="I4066" i="1"/>
  <c r="AB4066" i="1" s="1"/>
  <c r="Z3915" i="1"/>
  <c r="AB3915" i="1" s="1"/>
  <c r="I4055" i="1"/>
  <c r="AB4055" i="1" s="1"/>
  <c r="I4059" i="1"/>
  <c r="Q4059" i="1" s="1"/>
  <c r="I4063" i="1"/>
  <c r="AA4063" i="1" s="1"/>
  <c r="I4091" i="1"/>
  <c r="Q4091" i="1" s="1"/>
  <c r="I4107" i="1"/>
  <c r="Q4107" i="1" s="1"/>
  <c r="I4103" i="1"/>
  <c r="Q4103" i="1" s="1"/>
  <c r="I4099" i="1"/>
  <c r="Q4099" i="1" s="1"/>
  <c r="I4110" i="1"/>
  <c r="Q4110" i="1" s="1"/>
  <c r="I4125" i="1"/>
  <c r="Q4125" i="1" s="1"/>
  <c r="I4121" i="1"/>
  <c r="Q4121" i="1" s="1"/>
  <c r="I4117" i="1"/>
  <c r="Q4117" i="1" s="1"/>
  <c r="I4113" i="1"/>
  <c r="Q4113" i="1" s="1"/>
  <c r="I4095" i="1"/>
  <c r="Q4095" i="1" s="1"/>
  <c r="I4092" i="1"/>
  <c r="Q4092" i="1" s="1"/>
  <c r="I4127" i="1"/>
  <c r="Q4127" i="1" s="1"/>
  <c r="I4123" i="1"/>
  <c r="Q4123" i="1" s="1"/>
  <c r="I4119" i="1"/>
  <c r="Q4119" i="1" s="1"/>
  <c r="I4115" i="1"/>
  <c r="Q4115" i="1" s="1"/>
  <c r="I4111" i="1"/>
  <c r="Q4111" i="1" s="1"/>
  <c r="I4108" i="1"/>
  <c r="Q4108" i="1" s="1"/>
  <c r="I4104" i="1"/>
  <c r="Q4104" i="1" s="1"/>
  <c r="I4100" i="1"/>
  <c r="Q4100" i="1" s="1"/>
  <c r="I4096" i="1"/>
  <c r="Q4096" i="1" s="1"/>
  <c r="I4053" i="1"/>
  <c r="AB4053" i="1" s="1"/>
  <c r="I4072" i="1"/>
  <c r="Q4072" i="1" s="1"/>
  <c r="I4067" i="1"/>
  <c r="AA4067" i="1" s="1"/>
  <c r="I4071" i="1"/>
  <c r="Q4071" i="1" s="1"/>
  <c r="I4087" i="1"/>
  <c r="AA4087" i="1" s="1"/>
  <c r="I4093" i="1"/>
  <c r="Q4093" i="1" s="1"/>
  <c r="I4106" i="1"/>
  <c r="Q4106" i="1" s="1"/>
  <c r="I4102" i="1"/>
  <c r="Q4102" i="1" s="1"/>
  <c r="I4098" i="1"/>
  <c r="Q4098" i="1" s="1"/>
  <c r="I4094" i="1"/>
  <c r="Q4094" i="1" s="1"/>
  <c r="I4128" i="1"/>
  <c r="Q4128" i="1" s="1"/>
  <c r="I4124" i="1"/>
  <c r="Q4124" i="1" s="1"/>
  <c r="I4120" i="1"/>
  <c r="Q4120" i="1" s="1"/>
  <c r="I4116" i="1"/>
  <c r="Q4116" i="1" s="1"/>
  <c r="I4112" i="1"/>
  <c r="Q4112" i="1" s="1"/>
  <c r="I4109" i="1"/>
  <c r="Q4109" i="1" s="1"/>
  <c r="I4105" i="1"/>
  <c r="Q4105" i="1" s="1"/>
  <c r="I4101" i="1"/>
  <c r="Q4101" i="1" s="1"/>
  <c r="I4097" i="1"/>
  <c r="Q4097" i="1" s="1"/>
  <c r="I4126" i="1"/>
  <c r="Q4126" i="1" s="1"/>
  <c r="I4122" i="1"/>
  <c r="Q4122" i="1" s="1"/>
  <c r="I4118" i="1"/>
  <c r="Q4118" i="1" s="1"/>
  <c r="I4114" i="1"/>
  <c r="Q4114" i="1" s="1"/>
  <c r="AA3898" i="1"/>
  <c r="Z3914" i="1"/>
  <c r="AB3914" i="1" s="1"/>
  <c r="I4061" i="1"/>
  <c r="Q4061" i="1" s="1"/>
  <c r="I4083" i="1"/>
  <c r="I4082" i="1"/>
  <c r="Q4082" i="1" s="1"/>
  <c r="I4081" i="1"/>
  <c r="AB4081" i="1" s="1"/>
  <c r="I4079" i="1"/>
  <c r="I4065" i="1"/>
  <c r="Q4065" i="1" s="1"/>
  <c r="I4057" i="1"/>
  <c r="Q4057" i="1" s="1"/>
  <c r="I4069" i="1"/>
  <c r="Q4069" i="1" s="1"/>
  <c r="Z3898" i="1"/>
  <c r="AB3898" i="1" s="1"/>
  <c r="Z3916" i="1"/>
  <c r="AB3916" i="1" s="1"/>
  <c r="I4075" i="1"/>
  <c r="AB4075" i="1" s="1"/>
  <c r="Q4070" i="1"/>
  <c r="Q4062" i="1"/>
  <c r="AA4060" i="1"/>
  <c r="Q4064" i="1"/>
  <c r="Q4060" i="1"/>
  <c r="Q4056" i="1"/>
  <c r="AA4064" i="1"/>
  <c r="AA4056" i="1"/>
  <c r="I4085" i="1"/>
  <c r="I4086" i="1"/>
  <c r="I4089" i="1"/>
  <c r="I4090" i="1"/>
  <c r="I4077" i="1"/>
  <c r="AA4077" i="1" s="1"/>
  <c r="I4073" i="1"/>
  <c r="I4076" i="1"/>
  <c r="I4080" i="1"/>
  <c r="I4084" i="1"/>
  <c r="I4088" i="1"/>
  <c r="I4074" i="1"/>
  <c r="I4078" i="1"/>
  <c r="AA3916" i="1"/>
  <c r="AA3912" i="1"/>
  <c r="AA3908" i="1"/>
  <c r="AA3904" i="1"/>
  <c r="AA3900" i="1"/>
  <c r="Z3905" i="1"/>
  <c r="AB3905" i="1" s="1"/>
  <c r="AA3911" i="1"/>
  <c r="AA3903" i="1"/>
  <c r="Z3901" i="1"/>
  <c r="AB3901" i="1" s="1"/>
  <c r="AA3909" i="1"/>
  <c r="AA3914" i="1"/>
  <c r="AA3910" i="1"/>
  <c r="AA3906" i="1"/>
  <c r="AA3902" i="1"/>
  <c r="Z3913" i="1"/>
  <c r="AB3913" i="1" s="1"/>
  <c r="AA3915" i="1"/>
  <c r="AA3907" i="1"/>
  <c r="AA3899" i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80" i="1"/>
  <c r="Z3791" i="1" s="1"/>
  <c r="C6" i="4"/>
  <c r="AS3787" i="1"/>
  <c r="AS3788" i="1"/>
  <c r="AS3789" i="1"/>
  <c r="AS3790" i="1"/>
  <c r="AS3791" i="1"/>
  <c r="AS3786" i="1"/>
  <c r="AS3781" i="1"/>
  <c r="AS3782" i="1"/>
  <c r="AS3783" i="1"/>
  <c r="AS3784" i="1"/>
  <c r="AS3785" i="1"/>
  <c r="AS3780" i="1"/>
  <c r="N3791" i="1"/>
  <c r="M3791" i="1"/>
  <c r="N3790" i="1"/>
  <c r="M3790" i="1"/>
  <c r="N3789" i="1"/>
  <c r="M3789" i="1"/>
  <c r="N3788" i="1"/>
  <c r="M3788" i="1"/>
  <c r="N3787" i="1"/>
  <c r="M3787" i="1"/>
  <c r="N3786" i="1"/>
  <c r="M3786" i="1"/>
  <c r="N3785" i="1"/>
  <c r="M3785" i="1"/>
  <c r="N3784" i="1"/>
  <c r="M3784" i="1"/>
  <c r="N3783" i="1"/>
  <c r="M3783" i="1"/>
  <c r="N3782" i="1"/>
  <c r="M3782" i="1"/>
  <c r="N3781" i="1"/>
  <c r="M3781" i="1"/>
  <c r="N3780" i="1"/>
  <c r="M3780" i="1"/>
  <c r="AS3762" i="1"/>
  <c r="AS3763" i="1"/>
  <c r="AS3764" i="1"/>
  <c r="AS3765" i="1"/>
  <c r="AS3766" i="1"/>
  <c r="AS3767" i="1"/>
  <c r="AS3768" i="1"/>
  <c r="AS3769" i="1"/>
  <c r="AS3770" i="1"/>
  <c r="AS3771" i="1"/>
  <c r="AS3772" i="1"/>
  <c r="AS3773" i="1"/>
  <c r="AS3774" i="1"/>
  <c r="AS3775" i="1"/>
  <c r="AS3776" i="1"/>
  <c r="AS3777" i="1"/>
  <c r="AS3778" i="1"/>
  <c r="AS3779" i="1"/>
  <c r="AS3761" i="1"/>
  <c r="AT3743" i="1"/>
  <c r="AT3744" i="1"/>
  <c r="AT3745" i="1"/>
  <c r="AT3746" i="1"/>
  <c r="AT3747" i="1"/>
  <c r="AT3748" i="1"/>
  <c r="AT3749" i="1"/>
  <c r="AT3750" i="1"/>
  <c r="AT3751" i="1"/>
  <c r="AT3752" i="1"/>
  <c r="AT3753" i="1"/>
  <c r="AT3754" i="1"/>
  <c r="AT3755" i="1"/>
  <c r="AT3756" i="1"/>
  <c r="AT3757" i="1"/>
  <c r="AT3758" i="1"/>
  <c r="AT3759" i="1"/>
  <c r="AT3760" i="1"/>
  <c r="AS3743" i="1"/>
  <c r="AS3744" i="1"/>
  <c r="AS3745" i="1"/>
  <c r="AS3746" i="1"/>
  <c r="AS3747" i="1"/>
  <c r="AS3748" i="1"/>
  <c r="AS3749" i="1"/>
  <c r="AS3750" i="1"/>
  <c r="AS3751" i="1"/>
  <c r="AS3752" i="1"/>
  <c r="AS3753" i="1"/>
  <c r="AS3754" i="1"/>
  <c r="AS3755" i="1"/>
  <c r="AS3756" i="1"/>
  <c r="AS3757" i="1"/>
  <c r="AS3758" i="1"/>
  <c r="AS3759" i="1"/>
  <c r="AS3760" i="1"/>
  <c r="AS3742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N3743" i="1"/>
  <c r="M3743" i="1"/>
  <c r="N3742" i="1"/>
  <c r="M3742" i="1"/>
  <c r="AA4054" i="1" l="1"/>
  <c r="Q4054" i="1"/>
  <c r="Q4068" i="1"/>
  <c r="AA4062" i="1"/>
  <c r="AA4066" i="1"/>
  <c r="AA4068" i="1"/>
  <c r="AA4070" i="1"/>
  <c r="Q4058" i="1"/>
  <c r="Q4066" i="1"/>
  <c r="AA4052" i="1"/>
  <c r="AA4058" i="1"/>
  <c r="AB4052" i="1"/>
  <c r="AA4055" i="1"/>
  <c r="Q4055" i="1"/>
  <c r="AB4093" i="1"/>
  <c r="AA4125" i="1"/>
  <c r="AB4091" i="1"/>
  <c r="AA4091" i="1"/>
  <c r="Q4063" i="1"/>
  <c r="AA4099" i="1"/>
  <c r="AB4099" i="1"/>
  <c r="AB4063" i="1"/>
  <c r="AB4059" i="1"/>
  <c r="AA4121" i="1"/>
  <c r="AA4107" i="1"/>
  <c r="AA4059" i="1"/>
  <c r="AA4061" i="1"/>
  <c r="AB4115" i="1"/>
  <c r="AB4072" i="1"/>
  <c r="AB4092" i="1"/>
  <c r="AA4103" i="1"/>
  <c r="AB4103" i="1"/>
  <c r="AA4092" i="1"/>
  <c r="AB4121" i="1"/>
  <c r="AB4110" i="1"/>
  <c r="AA4095" i="1"/>
  <c r="AB4107" i="1"/>
  <c r="AA4071" i="1"/>
  <c r="AA4113" i="1"/>
  <c r="AA4110" i="1"/>
  <c r="AA4123" i="1"/>
  <c r="AB4113" i="1"/>
  <c r="AA4115" i="1"/>
  <c r="AA4104" i="1"/>
  <c r="AB4125" i="1"/>
  <c r="AA4117" i="1"/>
  <c r="AB4117" i="1"/>
  <c r="AB4061" i="1"/>
  <c r="AA4119" i="1"/>
  <c r="AB4095" i="1"/>
  <c r="AB4067" i="1"/>
  <c r="AA4096" i="1"/>
  <c r="AA4111" i="1"/>
  <c r="AA4127" i="1"/>
  <c r="AB4111" i="1"/>
  <c r="AB4082" i="1"/>
  <c r="AA4082" i="1"/>
  <c r="AB4096" i="1"/>
  <c r="AA4053" i="1"/>
  <c r="AB4071" i="1"/>
  <c r="AB4127" i="1"/>
  <c r="AB4123" i="1"/>
  <c r="AA4097" i="1"/>
  <c r="I3780" i="1"/>
  <c r="AA4069" i="1"/>
  <c r="Q4067" i="1"/>
  <c r="Q4053" i="1"/>
  <c r="AA4114" i="1"/>
  <c r="AB4104" i="1"/>
  <c r="AA4098" i="1"/>
  <c r="AB4116" i="1"/>
  <c r="AB4119" i="1"/>
  <c r="AA4108" i="1"/>
  <c r="AB4108" i="1"/>
  <c r="AA4105" i="1"/>
  <c r="AA4106" i="1"/>
  <c r="AA4100" i="1"/>
  <c r="AB4100" i="1"/>
  <c r="AB4124" i="1"/>
  <c r="AA4122" i="1"/>
  <c r="AB4076" i="1"/>
  <c r="Q4076" i="1"/>
  <c r="AB4088" i="1"/>
  <c r="Q4088" i="1"/>
  <c r="AB4073" i="1"/>
  <c r="Q4073" i="1"/>
  <c r="AA4089" i="1"/>
  <c r="Q4089" i="1"/>
  <c r="AA4057" i="1"/>
  <c r="AB4122" i="1"/>
  <c r="AA4116" i="1"/>
  <c r="AB4097" i="1"/>
  <c r="AB4112" i="1"/>
  <c r="AB4128" i="1"/>
  <c r="AB4106" i="1"/>
  <c r="AA4109" i="1"/>
  <c r="AA4094" i="1"/>
  <c r="AA4086" i="1"/>
  <c r="Q4086" i="1"/>
  <c r="AA4075" i="1"/>
  <c r="Q4075" i="1"/>
  <c r="AB4083" i="1"/>
  <c r="Q4083" i="1"/>
  <c r="AA4126" i="1"/>
  <c r="AB4126" i="1"/>
  <c r="AA4120" i="1"/>
  <c r="AB4101" i="1"/>
  <c r="AB4094" i="1"/>
  <c r="AB4084" i="1"/>
  <c r="Q4084" i="1"/>
  <c r="AA4078" i="1"/>
  <c r="Q4078" i="1"/>
  <c r="AA4080" i="1"/>
  <c r="Q4080" i="1"/>
  <c r="AB4077" i="1"/>
  <c r="Q4077" i="1"/>
  <c r="AA4085" i="1"/>
  <c r="Q4085" i="1"/>
  <c r="AB4057" i="1"/>
  <c r="AB4079" i="1"/>
  <c r="Q4079" i="1"/>
  <c r="AB4087" i="1"/>
  <c r="Q4087" i="1"/>
  <c r="AB4114" i="1"/>
  <c r="AA4093" i="1"/>
  <c r="AA4124" i="1"/>
  <c r="AB4105" i="1"/>
  <c r="AB4120" i="1"/>
  <c r="AB4098" i="1"/>
  <c r="AA4101" i="1"/>
  <c r="AA4118" i="1"/>
  <c r="AA4102" i="1"/>
  <c r="AA4074" i="1"/>
  <c r="Q4074" i="1"/>
  <c r="AA4090" i="1"/>
  <c r="Q4090" i="1"/>
  <c r="AA4081" i="1"/>
  <c r="Q4081" i="1"/>
  <c r="AB4118" i="1"/>
  <c r="AA4112" i="1"/>
  <c r="AA4128" i="1"/>
  <c r="AB4109" i="1"/>
  <c r="AB4102" i="1"/>
  <c r="AA4083" i="1"/>
  <c r="AB4090" i="1"/>
  <c r="AA4079" i="1"/>
  <c r="AB3791" i="1"/>
  <c r="AA4065" i="1"/>
  <c r="AB4069" i="1"/>
  <c r="AB4065" i="1"/>
  <c r="AB4089" i="1"/>
  <c r="AA4072" i="1"/>
  <c r="AB4086" i="1"/>
  <c r="AB4085" i="1"/>
  <c r="AA4073" i="1"/>
  <c r="AA4084" i="1"/>
  <c r="AA4088" i="1"/>
  <c r="AB4074" i="1"/>
  <c r="AB4080" i="1"/>
  <c r="AA4076" i="1"/>
  <c r="AB4078" i="1"/>
  <c r="X3780" i="1"/>
  <c r="X3784" i="1"/>
  <c r="AA3784" i="1" s="1"/>
  <c r="X3788" i="1"/>
  <c r="AA3788" i="1" s="1"/>
  <c r="Z3780" i="1"/>
  <c r="Z3784" i="1"/>
  <c r="AB3784" i="1" s="1"/>
  <c r="Z3788" i="1"/>
  <c r="AB3788" i="1" s="1"/>
  <c r="X3781" i="1"/>
  <c r="AA3781" i="1" s="1"/>
  <c r="X3785" i="1"/>
  <c r="AA3785" i="1" s="1"/>
  <c r="X3789" i="1"/>
  <c r="AA3789" i="1" s="1"/>
  <c r="Z3781" i="1"/>
  <c r="AB3781" i="1" s="1"/>
  <c r="Z3785" i="1"/>
  <c r="AB3785" i="1" s="1"/>
  <c r="Z3789" i="1"/>
  <c r="AB3789" i="1" s="1"/>
  <c r="X3782" i="1"/>
  <c r="AA3782" i="1" s="1"/>
  <c r="X3786" i="1"/>
  <c r="AA3786" i="1" s="1"/>
  <c r="X3790" i="1"/>
  <c r="AA3790" i="1" s="1"/>
  <c r="Z3782" i="1"/>
  <c r="AB3782" i="1" s="1"/>
  <c r="Z3786" i="1"/>
  <c r="AB3786" i="1" s="1"/>
  <c r="Z3790" i="1"/>
  <c r="AB3790" i="1" s="1"/>
  <c r="X3783" i="1"/>
  <c r="AA3783" i="1" s="1"/>
  <c r="X3787" i="1"/>
  <c r="AA3787" i="1" s="1"/>
  <c r="X3791" i="1"/>
  <c r="AA3791" i="1" s="1"/>
  <c r="Z3783" i="1"/>
  <c r="AB3783" i="1" s="1"/>
  <c r="Z3787" i="1"/>
  <c r="AB3787" i="1" s="1"/>
  <c r="AA3780" i="1" l="1"/>
  <c r="AB37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0362" type="6" refreshedVersion="4" background="1" saveData="1">
    <textPr codePage="437" sourceFile="E:\VT\MyResearch\17SRDB\SRDBPapers\0Figures\10362.txt">
      <textFields>
        <textField/>
      </textFields>
    </textPr>
  </connection>
  <connection id="2" xr16:uid="{00000000-0015-0000-FFFF-FFFF01000000}" name="103621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3" xr16:uid="{00000000-0015-0000-FFFF-FFFF02000000}" name="103622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4" xr16:uid="{00000000-0015-0000-FFFF-FFFF03000000}" name="103623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5" xr16:uid="{00000000-0015-0000-FFFF-FFFF04000000}" name="103624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6" xr16:uid="{00000000-0015-0000-FFFF-FFFF05000000}" name="103625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7" xr16:uid="{00000000-0015-0000-FFFF-FFFF06000000}" name="103626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8" xr16:uid="{00000000-0015-0000-FFFF-FFFF07000000}" name="103627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  <connection id="9" xr16:uid="{00000000-0015-0000-FFFF-FFFF08000000}" name="103628" type="6" refreshedVersion="4" background="1" saveData="1">
    <textPr codePage="437" sourceFile="E:\VT\MyResearch\17SRDB\SRDBPapers\0Figures\10362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<sst xmlns="http://schemas.openxmlformats.org/spreadsheetml/2006/main" count="56396" uniqueCount="850">
  <si>
    <t>Country</t>
  </si>
  <si>
    <t>SiteID</t>
  </si>
  <si>
    <t>SiteName</t>
  </si>
  <si>
    <t>RS_Paper</t>
  </si>
  <si>
    <t>RS_Norm</t>
  </si>
  <si>
    <t>Measure_Year</t>
  </si>
  <si>
    <t>Measure_Month</t>
  </si>
  <si>
    <t>Measure_DOY</t>
  </si>
  <si>
    <t>Lat_Original</t>
  </si>
  <si>
    <t>Long_Original</t>
  </si>
  <si>
    <t>Latitude</t>
  </si>
  <si>
    <t>Longitude</t>
  </si>
  <si>
    <t>StudyNumber</t>
  </si>
  <si>
    <t>Meas_Method</t>
  </si>
  <si>
    <t>Rh</t>
  </si>
  <si>
    <t>Ra_root</t>
  </si>
  <si>
    <t>HC</t>
  </si>
  <si>
    <t>RC</t>
  </si>
  <si>
    <t>Label</t>
  </si>
  <si>
    <t>Tm_Del</t>
  </si>
  <si>
    <t>Pm_Del</t>
  </si>
  <si>
    <t>IGBP_FromPaper</t>
  </si>
  <si>
    <t>Ecosystem_type</t>
  </si>
  <si>
    <t>Leaf_habit</t>
  </si>
  <si>
    <t>Ireland</t>
  </si>
  <si>
    <t>Dooary</t>
  </si>
  <si>
    <t>IRGA</t>
  </si>
  <si>
    <t>10 years old</t>
  </si>
  <si>
    <t>ENF</t>
  </si>
  <si>
    <t>Forest</t>
  </si>
  <si>
    <t>Evergreen</t>
  </si>
  <si>
    <t>15 years old</t>
  </si>
  <si>
    <t>31 years old</t>
  </si>
  <si>
    <t>47 years old</t>
  </si>
  <si>
    <t>Australia</t>
  </si>
  <si>
    <t>AU-WSF</t>
  </si>
  <si>
    <t>Wombat State Forest</t>
  </si>
  <si>
    <t>Gas chromatography</t>
  </si>
  <si>
    <t>Control</t>
  </si>
  <si>
    <t>EBF</t>
  </si>
  <si>
    <t>Italy</t>
  </si>
  <si>
    <t>IT-AMP</t>
  </si>
  <si>
    <t>Amplero</t>
  </si>
  <si>
    <t>U and D avg</t>
  </si>
  <si>
    <t>More From SRDB</t>
  </si>
  <si>
    <t>GRA</t>
  </si>
  <si>
    <t>Grassland</t>
  </si>
  <si>
    <t>Deciduous</t>
  </si>
  <si>
    <t>Japan</t>
  </si>
  <si>
    <t>JP-TNF</t>
  </si>
  <si>
    <t>Tomakomai National Forest</t>
  </si>
  <si>
    <t>Auto method</t>
  </si>
  <si>
    <t>DBF</t>
  </si>
  <si>
    <t>IT-JRC</t>
  </si>
  <si>
    <t>Joint Research Centre</t>
  </si>
  <si>
    <t>MF</t>
  </si>
  <si>
    <t>TBCA</t>
  </si>
  <si>
    <t>USA</t>
  </si>
  <si>
    <t>Blackland Research Center-bermudagrass</t>
  </si>
  <si>
    <t>Native prairie</t>
  </si>
  <si>
    <t>Sorghum</t>
  </si>
  <si>
    <t>Canada</t>
  </si>
  <si>
    <t>CA-CSK</t>
  </si>
  <si>
    <t>Central Saskatchewan</t>
  </si>
  <si>
    <t>US-HJA</t>
  </si>
  <si>
    <t>H J Andrews Experimental Forest</t>
  </si>
  <si>
    <t>US-UOM</t>
  </si>
  <si>
    <t>University of Massachusetts Suburban Experiment Station</t>
  </si>
  <si>
    <t>Rs not available</t>
  </si>
  <si>
    <t>China</t>
  </si>
  <si>
    <t>Yao Jingzi Grassland Nature Reserve</t>
  </si>
  <si>
    <t>Alkali absorption</t>
  </si>
  <si>
    <t>Chinesis</t>
  </si>
  <si>
    <t>Tenuiflora</t>
  </si>
  <si>
    <t>CN-MFR</t>
  </si>
  <si>
    <t>Menglun Forest Reserve</t>
  </si>
  <si>
    <t>F-B</t>
  </si>
  <si>
    <t>Mixed</t>
  </si>
  <si>
    <t>JP-SHE</t>
  </si>
  <si>
    <t>Shizunai Experimental Livestock Farm</t>
  </si>
  <si>
    <t>US-OAR</t>
  </si>
  <si>
    <t>Oak Ridge</t>
  </si>
  <si>
    <t>All Treatments</t>
  </si>
  <si>
    <t>Sugar Maple</t>
  </si>
  <si>
    <t>Germany</t>
  </si>
  <si>
    <t>DE-NEU</t>
  </si>
  <si>
    <t>Neuglobsow</t>
  </si>
  <si>
    <t>United Kingdom</t>
  </si>
  <si>
    <t>GB-WYW</t>
  </si>
  <si>
    <t>Wytham Woods</t>
  </si>
  <si>
    <t>CA-AJB</t>
  </si>
  <si>
    <t>Abitibi-James Bay</t>
  </si>
  <si>
    <t>AVG</t>
  </si>
  <si>
    <t>CN-GUB</t>
  </si>
  <si>
    <t>Gurbantunggut Basin</t>
  </si>
  <si>
    <t>Gap</t>
  </si>
  <si>
    <t>CSH</t>
  </si>
  <si>
    <t>Shrubland</t>
  </si>
  <si>
    <t>Shennongjia</t>
  </si>
  <si>
    <t>CF</t>
  </si>
  <si>
    <t>CN-YHS</t>
  </si>
  <si>
    <t>Yahong Sichuan</t>
  </si>
  <si>
    <t>Singapore</t>
  </si>
  <si>
    <t>Singtel-Kranji</t>
  </si>
  <si>
    <t>TNC</t>
  </si>
  <si>
    <t>TWC</t>
  </si>
  <si>
    <t>Dinghushan</t>
  </si>
  <si>
    <t>MPF</t>
  </si>
  <si>
    <t>MEBF</t>
  </si>
  <si>
    <t>CA-BND</t>
  </si>
  <si>
    <t>BOREAS NSA-D</t>
  </si>
  <si>
    <t>Mix</t>
  </si>
  <si>
    <t>Brazil</t>
  </si>
  <si>
    <t>Parque Municipal do Bacaba</t>
  </si>
  <si>
    <t>Cerrado SS</t>
  </si>
  <si>
    <t>WSA</t>
  </si>
  <si>
    <t>Savanna</t>
  </si>
  <si>
    <t>Cerrado</t>
  </si>
  <si>
    <t>Baotianman Henan</t>
  </si>
  <si>
    <t>Site I</t>
  </si>
  <si>
    <t>Site II</t>
  </si>
  <si>
    <t>Site III</t>
  </si>
  <si>
    <t>Site IV</t>
  </si>
  <si>
    <t>Site V</t>
  </si>
  <si>
    <t>JP-TEF</t>
  </si>
  <si>
    <t>Takayama Experimental Field Station</t>
  </si>
  <si>
    <t>US-HAR</t>
  </si>
  <si>
    <t>Harvard</t>
  </si>
  <si>
    <t>Soda lime</t>
  </si>
  <si>
    <t>Russia</t>
  </si>
  <si>
    <t>RU-PSC</t>
  </si>
  <si>
    <t>Pushchino Scientific Centre</t>
  </si>
  <si>
    <t>CRO</t>
  </si>
  <si>
    <t>Agriculture</t>
  </si>
  <si>
    <t>CN-TNP</t>
  </si>
  <si>
    <t>Tianjiling National Park</t>
  </si>
  <si>
    <t xml:space="preserve"> Oasis Farmland Xinjiang</t>
  </si>
  <si>
    <t>Cotton field</t>
  </si>
  <si>
    <t>Sweden</t>
  </si>
  <si>
    <t>SE-AHE</t>
  </si>
  <si>
    <t>Aheden</t>
  </si>
  <si>
    <t>Mass spectrometer</t>
  </si>
  <si>
    <t>US-SNM</t>
  </si>
  <si>
    <t>Sierra Nevada Mountains near Ione California</t>
  </si>
  <si>
    <t>Finland</t>
  </si>
  <si>
    <t>FI-LIA</t>
  </si>
  <si>
    <t>Liannansuo</t>
  </si>
  <si>
    <t>Huhus</t>
  </si>
  <si>
    <t>Baotianman Natural Reserve</t>
  </si>
  <si>
    <t>40 years Control</t>
  </si>
  <si>
    <t>48 years Control</t>
  </si>
  <si>
    <t>80 years control</t>
  </si>
  <si>
    <t>143 years control</t>
  </si>
  <si>
    <t>CA-BSA</t>
  </si>
  <si>
    <t>Boreal Soil and Air Warming Experiment</t>
  </si>
  <si>
    <t>JP-KFR</t>
  </si>
  <si>
    <t>Kyushu Forest Research and Instruction Station</t>
  </si>
  <si>
    <t>CN-AMN</t>
  </si>
  <si>
    <t>Ailao Mountains Nature Preserve</t>
  </si>
  <si>
    <t>Control-CCK</t>
  </si>
  <si>
    <t>Bonanza Creek</t>
  </si>
  <si>
    <t>Control-high SP</t>
  </si>
  <si>
    <t>Control-mid SP</t>
  </si>
  <si>
    <t>Control-low SP</t>
  </si>
  <si>
    <t>CN-LWM</t>
  </si>
  <si>
    <t>Longwang Mountain</t>
  </si>
  <si>
    <t>Nara</t>
  </si>
  <si>
    <t>Beech forest</t>
  </si>
  <si>
    <t>Oak</t>
  </si>
  <si>
    <t>Malaysia</t>
  </si>
  <si>
    <t>Pasoh Forest Reserve</t>
  </si>
  <si>
    <t>Tropical rain forest</t>
  </si>
  <si>
    <t>Thailand</t>
  </si>
  <si>
    <t>Mae Klong Watershed Research Station</t>
  </si>
  <si>
    <t>R-AVG</t>
  </si>
  <si>
    <t>U-AVG</t>
  </si>
  <si>
    <t>L-AVG</t>
  </si>
  <si>
    <t>US-ONF</t>
  </si>
  <si>
    <t>Ona Florida</t>
  </si>
  <si>
    <t>France</t>
  </si>
  <si>
    <t>Hesse Forest-H</t>
  </si>
  <si>
    <t>H I</t>
  </si>
  <si>
    <t>H II</t>
  </si>
  <si>
    <t>AU-SRT</t>
  </si>
  <si>
    <t>Salinity research Tatura</t>
  </si>
  <si>
    <t>FR-HEF</t>
  </si>
  <si>
    <t>Hesse Forest</t>
  </si>
  <si>
    <t>Main plot</t>
  </si>
  <si>
    <t>Costa Rica</t>
  </si>
  <si>
    <t>La Selva Field Station</t>
  </si>
  <si>
    <t>Old alluvial</t>
  </si>
  <si>
    <t>Residual site</t>
  </si>
  <si>
    <t>Entre-Rios</t>
  </si>
  <si>
    <t>pre gridling</t>
  </si>
  <si>
    <t>after girdling</t>
  </si>
  <si>
    <t>CN-HHL</t>
  </si>
  <si>
    <t>Heshan Hilly Land Interdisciplinary Experimental Station</t>
  </si>
  <si>
    <t>Control-crassicarpa</t>
  </si>
  <si>
    <t>Control-Urophylla</t>
  </si>
  <si>
    <t>JP-TAK</t>
  </si>
  <si>
    <t>Takayama</t>
  </si>
  <si>
    <t>RU-KOL</t>
  </si>
  <si>
    <t>Kolyma lowland</t>
  </si>
  <si>
    <t>Khallercha tundra</t>
  </si>
  <si>
    <t>WET</t>
  </si>
  <si>
    <t>Wetland</t>
  </si>
  <si>
    <t>US-MEO</t>
  </si>
  <si>
    <t>Metiolus-O</t>
  </si>
  <si>
    <t>AU-BSF</t>
  </si>
  <si>
    <t>Bago State Forest</t>
  </si>
  <si>
    <t>Hc estimated</t>
  </si>
  <si>
    <t>mesured data</t>
  </si>
  <si>
    <t>estimated from SRDB</t>
  </si>
  <si>
    <t>IT-TUS</t>
  </si>
  <si>
    <t>Tuscany</t>
  </si>
  <si>
    <t>US-EYE</t>
  </si>
  <si>
    <t>Eyerly</t>
  </si>
  <si>
    <t>Avg</t>
  </si>
  <si>
    <t>Xinkou Experimental Forestry Centre-Xiaohu</t>
  </si>
  <si>
    <t>Castanopis kawakamii</t>
  </si>
  <si>
    <t>C kawakamii</t>
  </si>
  <si>
    <t>Chinese Fir</t>
  </si>
  <si>
    <t>Panama</t>
  </si>
  <si>
    <t>PA-BCN</t>
  </si>
  <si>
    <t>Barro Colorado Nature Monument</t>
  </si>
  <si>
    <t>Solling Forest</t>
  </si>
  <si>
    <t>Spruce</t>
  </si>
  <si>
    <t>Beech</t>
  </si>
  <si>
    <t>CN-TJL</t>
  </si>
  <si>
    <t>Tianjiling Changsha</t>
  </si>
  <si>
    <t>CN-HBH</t>
  </si>
  <si>
    <t>Handan Heibei</t>
  </si>
  <si>
    <t>North Cotton</t>
  </si>
  <si>
    <t>Sourth Cotton</t>
  </si>
  <si>
    <t>CN-IMG</t>
  </si>
  <si>
    <t>Inner Mongolia Grassland Ecosystem Research Station</t>
  </si>
  <si>
    <t>Puerto Rico</t>
  </si>
  <si>
    <t>PR-LEF</t>
  </si>
  <si>
    <t>Luquillo Experimental Forest</t>
  </si>
  <si>
    <t>Control-plantation</t>
  </si>
  <si>
    <t>Control-forest</t>
  </si>
  <si>
    <t>CN-YUC</t>
  </si>
  <si>
    <t>Yucheng</t>
  </si>
  <si>
    <t>Argentina</t>
  </si>
  <si>
    <t>AR-PES</t>
  </si>
  <si>
    <t>Pergamino Experimental Station-INTA</t>
  </si>
  <si>
    <t>US-TOR</t>
  </si>
  <si>
    <t>TN-Ork ridge</t>
  </si>
  <si>
    <t>g co2/m2/day</t>
  </si>
  <si>
    <t>CN-CAC</t>
  </si>
  <si>
    <t>Semi-Arid Climate and Environment Observatory of Lanzhou University</t>
  </si>
  <si>
    <t>CA-BCF</t>
  </si>
  <si>
    <t>British Columbia Fluxnet Canada</t>
  </si>
  <si>
    <t>Not installed</t>
  </si>
  <si>
    <t xml:space="preserve"> Liangshui Nature Reserve</t>
  </si>
  <si>
    <t>Control-BPF-Untreched</t>
  </si>
  <si>
    <t>Control-SBF-Untreched</t>
  </si>
  <si>
    <t>Control-LP-Untreched</t>
  </si>
  <si>
    <t>Control-PP-Untreched</t>
  </si>
  <si>
    <t>US-BFR</t>
  </si>
  <si>
    <t>Blodgett Forest Research Station</t>
  </si>
  <si>
    <t>Gradient</t>
  </si>
  <si>
    <t>GB-ROT</t>
  </si>
  <si>
    <t>Rothamsted</t>
  </si>
  <si>
    <t>g co2 to g c</t>
  </si>
  <si>
    <t>India</t>
  </si>
  <si>
    <t>IN-SPU</t>
  </si>
  <si>
    <t>Sambalpur University</t>
  </si>
  <si>
    <t>Peru</t>
  </si>
  <si>
    <t>Wayqecha</t>
  </si>
  <si>
    <t>3030m</t>
  </si>
  <si>
    <t>San Pedro</t>
  </si>
  <si>
    <t>1500m</t>
  </si>
  <si>
    <t>Tono</t>
  </si>
  <si>
    <t>1000m</t>
  </si>
  <si>
    <t>Tambopata</t>
  </si>
  <si>
    <t>Cologne</t>
  </si>
  <si>
    <t>CN-YAE</t>
  </si>
  <si>
    <t>Yanting Agro-ecological Station of Purple Soil</t>
  </si>
  <si>
    <t>Kessler FFL</t>
  </si>
  <si>
    <t>UC and UW AVG</t>
  </si>
  <si>
    <t>CC and CW AVG</t>
  </si>
  <si>
    <t>Congo</t>
  </si>
  <si>
    <t>CG-KON</t>
  </si>
  <si>
    <t>Kondi</t>
  </si>
  <si>
    <t>Tennessee  Oak Ridge</t>
  </si>
  <si>
    <t>g CO2/m2/day to g c/m2/day</t>
  </si>
  <si>
    <t>IT-POV</t>
  </si>
  <si>
    <t xml:space="preserve"> Po Valley</t>
  </si>
  <si>
    <t>FS Control</t>
  </si>
  <si>
    <t>Gonglushan</t>
  </si>
  <si>
    <t xml:space="preserve"> oak forest</t>
  </si>
  <si>
    <t xml:space="preserve"> black locust plantation</t>
  </si>
  <si>
    <t>Alice Holt research forest</t>
  </si>
  <si>
    <t>US-BOJ</t>
  </si>
  <si>
    <t xml:space="preserve"> Boulder Junction</t>
  </si>
  <si>
    <t xml:space="preserve">unfertilized plot </t>
  </si>
  <si>
    <t>DE-SPP</t>
  </si>
  <si>
    <t>Schl_ppnerbrunnen</t>
  </si>
  <si>
    <t>Appi Forest</t>
  </si>
  <si>
    <t>Uppane</t>
  </si>
  <si>
    <t>Lowpane</t>
  </si>
  <si>
    <t>Austria</t>
  </si>
  <si>
    <t>AT-MWA</t>
  </si>
  <si>
    <t>Mountain in western Austria</t>
  </si>
  <si>
    <t>JP-SAC</t>
  </si>
  <si>
    <t>Sakuragawa  City</t>
  </si>
  <si>
    <t>DE-HNP</t>
  </si>
  <si>
    <t>Hainich National Park</t>
  </si>
  <si>
    <t>Kyoto Miyazu</t>
  </si>
  <si>
    <t>Kyoto</t>
  </si>
  <si>
    <t>Miyazu-Oak</t>
  </si>
  <si>
    <t>Miyazu-Cedar</t>
  </si>
  <si>
    <t>Miyazu-Beech</t>
  </si>
  <si>
    <t>Nobeyama</t>
  </si>
  <si>
    <t>Pushchino-1</t>
  </si>
  <si>
    <t>Soil profile</t>
  </si>
  <si>
    <t>Bolzano</t>
  </si>
  <si>
    <t>Reference-Control</t>
  </si>
  <si>
    <t>IN-KAI</t>
  </si>
  <si>
    <t>Kailalhan</t>
  </si>
  <si>
    <t>CN-YTA</t>
  </si>
  <si>
    <t>Yanting Agro-Ecological Station of Purple Soil</t>
  </si>
  <si>
    <t>CN-LZU</t>
  </si>
  <si>
    <t>Lanzhou University</t>
  </si>
  <si>
    <t>Control-CK</t>
  </si>
  <si>
    <t>US-REL</t>
  </si>
  <si>
    <t>Russell E Larson Experimental Farm</t>
  </si>
  <si>
    <t>grass</t>
  </si>
  <si>
    <t>clover</t>
  </si>
  <si>
    <t>JP-MON</t>
  </si>
  <si>
    <t>Mount Norikura</t>
  </si>
  <si>
    <t>South Korea</t>
  </si>
  <si>
    <t>KR-GWF</t>
  </si>
  <si>
    <t>Gwangeung Forest</t>
  </si>
  <si>
    <t>Belgium</t>
  </si>
  <si>
    <t>BE-WPO</t>
  </si>
  <si>
    <t>Western part of the Belgian</t>
  </si>
  <si>
    <t>US-HAF</t>
  </si>
  <si>
    <t>Harvard Forest</t>
  </si>
  <si>
    <t>Xishuanbanna</t>
  </si>
  <si>
    <t>Rain forest</t>
  </si>
  <si>
    <t>Rubber plantation</t>
  </si>
  <si>
    <t>CA-MEB</t>
  </si>
  <si>
    <t>Mer Bleue</t>
  </si>
  <si>
    <t>FI-KAN</t>
  </si>
  <si>
    <t>Kannus</t>
  </si>
  <si>
    <t>SRpr</t>
  </si>
  <si>
    <t>Yanting sichuan</t>
  </si>
  <si>
    <t>Control-Normal</t>
  </si>
  <si>
    <t>Control-Blank</t>
  </si>
  <si>
    <t>JP-SMR</t>
  </si>
  <si>
    <t>Sugadaira Montane Research Center</t>
  </si>
  <si>
    <t>DE-SCH</t>
  </si>
  <si>
    <t>Schiefergebirge</t>
  </si>
  <si>
    <t>AU-LRS</t>
  </si>
  <si>
    <t>Lansdown Research Station</t>
  </si>
  <si>
    <t>BSV</t>
  </si>
  <si>
    <t>Desert</t>
  </si>
  <si>
    <t>SE-NOU</t>
  </si>
  <si>
    <t>Norunda Uppsala</t>
  </si>
  <si>
    <t>BF</t>
  </si>
  <si>
    <t>PF</t>
  </si>
  <si>
    <t>CN-HBS</t>
  </si>
  <si>
    <t>Haibei Station</t>
  </si>
  <si>
    <t>CN-YAS</t>
  </si>
  <si>
    <t>Yaan Sichuan</t>
  </si>
  <si>
    <t>Control CK</t>
  </si>
  <si>
    <t>H.J. Andrews-DIRT</t>
  </si>
  <si>
    <t>BE-LON</t>
  </si>
  <si>
    <t>Lonz_e</t>
  </si>
  <si>
    <t>potato</t>
  </si>
  <si>
    <t>wheat</t>
  </si>
  <si>
    <t>sugar beet</t>
  </si>
  <si>
    <t xml:space="preserve">NCP Weishan </t>
  </si>
  <si>
    <t>CA-BRC</t>
  </si>
  <si>
    <t>British Columbia</t>
  </si>
  <si>
    <t>JP-FUC</t>
  </si>
  <si>
    <t>Fuchu</t>
  </si>
  <si>
    <t>KOH trap</t>
  </si>
  <si>
    <t>mg co2/m2/hr</t>
  </si>
  <si>
    <t>Chile</t>
  </si>
  <si>
    <t>CL-CDT</t>
  </si>
  <si>
    <t>Cerrillos de Tamaya</t>
  </si>
  <si>
    <t>BR-CNF</t>
  </si>
  <si>
    <t>Caxiuan_ National Forest</t>
  </si>
  <si>
    <t>US-SET</t>
  </si>
  <si>
    <t>SETRES</t>
  </si>
  <si>
    <t>Switzerland</t>
  </si>
  <si>
    <t>CH-LGE</t>
  </si>
  <si>
    <t>L geren</t>
  </si>
  <si>
    <t>Biome</t>
  </si>
  <si>
    <t>Biome_M</t>
  </si>
  <si>
    <t>PDSI</t>
  </si>
  <si>
    <t>SPI</t>
  </si>
  <si>
    <t>Rh10</t>
  </si>
  <si>
    <t>Q10_0_10_Rh</t>
  </si>
  <si>
    <t>Model_paramA_Rh</t>
  </si>
  <si>
    <t>Model_paramB_Rh</t>
  </si>
  <si>
    <t>Model_paramC_Rh</t>
  </si>
  <si>
    <t>Model_paramD_Rh</t>
  </si>
  <si>
    <t>Rs10</t>
  </si>
  <si>
    <t>Q10_0_10_Rs</t>
  </si>
  <si>
    <t>Measured_Rh_or_Ra</t>
  </si>
  <si>
    <t>Model_type</t>
  </si>
  <si>
    <t>Q10_Ra</t>
  </si>
  <si>
    <t>Cfb</t>
  </si>
  <si>
    <t>Cf</t>
  </si>
  <si>
    <t>Exponential, R=a exp(b(T-c))</t>
  </si>
  <si>
    <t>Cfa</t>
  </si>
  <si>
    <t>JP-NAR-II</t>
  </si>
  <si>
    <t>Af</t>
  </si>
  <si>
    <t>A</t>
  </si>
  <si>
    <t>JP-NAR-III</t>
  </si>
  <si>
    <t>Aw</t>
  </si>
  <si>
    <t>Other</t>
  </si>
  <si>
    <t>Dfb</t>
  </si>
  <si>
    <t>Df</t>
  </si>
  <si>
    <t>Exponential (other), R=a 10^(b(T-c))</t>
  </si>
  <si>
    <t>Cwa</t>
  </si>
  <si>
    <t>Cw</t>
  </si>
  <si>
    <t>Dfc</t>
  </si>
  <si>
    <t>Exponential (ln1), ln(R)=a+b(T-c)</t>
  </si>
  <si>
    <t>Arrhenius, R=a exp(-b/c(T-d)), T in K</t>
  </si>
  <si>
    <t>Am</t>
  </si>
  <si>
    <t>Csb</t>
  </si>
  <si>
    <t>Cs</t>
  </si>
  <si>
    <t>Csa</t>
  </si>
  <si>
    <t>US-BOC-I</t>
  </si>
  <si>
    <t>Linear, R=a+b(T-c)</t>
  </si>
  <si>
    <t>US-BOC-II</t>
  </si>
  <si>
    <t>US-BOC-III</t>
  </si>
  <si>
    <t>As</t>
  </si>
  <si>
    <t>IE-DOO-I</t>
  </si>
  <si>
    <t>IE-DOO-II</t>
  </si>
  <si>
    <t>IE-DOO-III</t>
  </si>
  <si>
    <t>IE-DOO-IV</t>
  </si>
  <si>
    <t>CR-LSF-I</t>
  </si>
  <si>
    <t>CR-LSF-II</t>
  </si>
  <si>
    <t>JP-KYM-I</t>
  </si>
  <si>
    <t>JP-KYM-II</t>
  </si>
  <si>
    <t>JP-KYM-III</t>
  </si>
  <si>
    <t>Q10, R=a b^((T-c)/10)</t>
  </si>
  <si>
    <t>FR-HFH-I</t>
  </si>
  <si>
    <t>FR-HFH-II</t>
  </si>
  <si>
    <t>Dwa</t>
  </si>
  <si>
    <t>Dsw</t>
  </si>
  <si>
    <t>FI-HUH-I</t>
  </si>
  <si>
    <t>FI-HUH-II</t>
  </si>
  <si>
    <t>FI-HUH-III</t>
  </si>
  <si>
    <t>FI-HUH-IV</t>
  </si>
  <si>
    <t>US-KFF-I</t>
  </si>
  <si>
    <t>US-KFF-II</t>
  </si>
  <si>
    <t>US-KFF-III</t>
  </si>
  <si>
    <t>US-KFF-IV</t>
  </si>
  <si>
    <t>US-KFF-V</t>
  </si>
  <si>
    <t>US-KFF-VI</t>
  </si>
  <si>
    <t>US-KFF-VII</t>
  </si>
  <si>
    <t>US-KFF-VIII</t>
  </si>
  <si>
    <t>US-KFF-X</t>
  </si>
  <si>
    <t>US-KFF-XI</t>
  </si>
  <si>
    <t>US-KFF-XII</t>
  </si>
  <si>
    <t>Cwb</t>
  </si>
  <si>
    <t>BSk</t>
  </si>
  <si>
    <t>R10 (L&amp;T), R=a exp(b((1/(c-d))-(1/(T-d)))</t>
  </si>
  <si>
    <t>Arrhenius, R=a exp(-b/c(T-d))</t>
  </si>
  <si>
    <t>GE-SOF-I</t>
  </si>
  <si>
    <t>GE-SOF-II</t>
  </si>
  <si>
    <t>GE-SOF-III</t>
  </si>
  <si>
    <t>GE-SOF-IV</t>
  </si>
  <si>
    <t>TL-MKW-I</t>
  </si>
  <si>
    <t>TL-MKW-II</t>
  </si>
  <si>
    <t>TL-MKW-III</t>
  </si>
  <si>
    <t>Dfa</t>
  </si>
  <si>
    <t>BR-PMC-I</t>
  </si>
  <si>
    <t>BR-PMC-II</t>
  </si>
  <si>
    <t>UK-AHR-I</t>
  </si>
  <si>
    <t>UK-AHR-II</t>
  </si>
  <si>
    <t>UK-AHR-III</t>
  </si>
  <si>
    <t>UK-AHR-IV</t>
  </si>
  <si>
    <t>ET</t>
  </si>
  <si>
    <t>IT-BOL-I</t>
  </si>
  <si>
    <t>IT-BOL-II</t>
  </si>
  <si>
    <t>SG-SIK-I</t>
  </si>
  <si>
    <t>SG-SIK-II</t>
  </si>
  <si>
    <t>Dwb</t>
  </si>
  <si>
    <t>CN-YJG-I</t>
  </si>
  <si>
    <t>CN-YJG-II</t>
  </si>
  <si>
    <t>CN-XEF-I</t>
  </si>
  <si>
    <t>CN-XEF-II</t>
  </si>
  <si>
    <t>CN-XEF-III</t>
  </si>
  <si>
    <t>CN-XEF-IV</t>
  </si>
  <si>
    <t>CN-XEF-IX</t>
  </si>
  <si>
    <t>CN-XEF-V</t>
  </si>
  <si>
    <t>CN-XEF-VI</t>
  </si>
  <si>
    <t>CN-XEF-VII</t>
  </si>
  <si>
    <t>CN-XEF-VIII</t>
  </si>
  <si>
    <t>CN-DHS-I</t>
  </si>
  <si>
    <t>CN-DHS-II</t>
  </si>
  <si>
    <t>CN-DHS-III</t>
  </si>
  <si>
    <t>CN-HHL-I</t>
  </si>
  <si>
    <t>CN-HHL-II</t>
  </si>
  <si>
    <t>CN-BTM-I</t>
  </si>
  <si>
    <t>CN-BTM-II</t>
  </si>
  <si>
    <t>CN-BTM-III</t>
  </si>
  <si>
    <t>CN-BTM-IV</t>
  </si>
  <si>
    <t>CN-GLS-I</t>
  </si>
  <si>
    <t>CN-GLS-II</t>
  </si>
  <si>
    <t>CN-LSR-I</t>
  </si>
  <si>
    <t>CN-LSR-II</t>
  </si>
  <si>
    <t>CN-LSR-III</t>
  </si>
  <si>
    <t>CN-LSR-IV</t>
  </si>
  <si>
    <t>CN-BTM-V</t>
  </si>
  <si>
    <t>CN-YTS-I</t>
  </si>
  <si>
    <t>CN-YTS-II</t>
  </si>
  <si>
    <t>CN-XSB-I</t>
  </si>
  <si>
    <t>CN-XSB-II</t>
  </si>
  <si>
    <t>CN-SNJ-I</t>
  </si>
  <si>
    <t>CN-SNJ-II</t>
  </si>
  <si>
    <t>CN-SNJ-III</t>
  </si>
  <si>
    <t>CN-SNJ-IV</t>
  </si>
  <si>
    <t>US-BRC-I</t>
  </si>
  <si>
    <t>US-BRC-II</t>
  </si>
  <si>
    <t>RS_units</t>
  </si>
  <si>
    <t>Converter</t>
  </si>
  <si>
    <t>Tsoil</t>
  </si>
  <si>
    <t>SoilMoisture</t>
  </si>
  <si>
    <t>Partition_Method</t>
  </si>
  <si>
    <t>MSRDB</t>
  </si>
  <si>
    <t>PE-SPE-II</t>
  </si>
  <si>
    <t>PE-SPE-IV</t>
  </si>
  <si>
    <t>PE-SPE-III</t>
  </si>
  <si>
    <t>PE-SPE-I</t>
  </si>
  <si>
    <t>RU-PUS</t>
  </si>
  <si>
    <t>JP-APF</t>
  </si>
  <si>
    <t>DE-COL</t>
  </si>
  <si>
    <t>CN-OFX</t>
  </si>
  <si>
    <t>US-KFF-IX</t>
  </si>
  <si>
    <t>BR-ENR-I</t>
  </si>
  <si>
    <t>BR-ENR-II</t>
  </si>
  <si>
    <t>JP-KYM-IV</t>
  </si>
  <si>
    <t>JP-KYM-V</t>
  </si>
  <si>
    <t>200m</t>
  </si>
  <si>
    <t>MA-NAR-I</t>
  </si>
  <si>
    <t>SortID</t>
  </si>
  <si>
    <t>Comments1</t>
  </si>
  <si>
    <t>Comments2</t>
  </si>
  <si>
    <t>Ra</t>
  </si>
  <si>
    <t xml:space="preserve"> Figure 3</t>
  </si>
  <si>
    <t xml:space="preserve"> Table 6</t>
  </si>
  <si>
    <t xml:space="preserve"> Figure 4</t>
  </si>
  <si>
    <t xml:space="preserve"> Table 3</t>
  </si>
  <si>
    <t xml:space="preserve"> Fig 3</t>
  </si>
  <si>
    <t xml:space="preserve"> Fig 1</t>
  </si>
  <si>
    <t xml:space="preserve"> Figure 2A</t>
  </si>
  <si>
    <t xml:space="preserve"> Table 1</t>
  </si>
  <si>
    <t xml:space="preserve"> Figure 2</t>
  </si>
  <si>
    <t xml:space="preserve"> Figure 7</t>
  </si>
  <si>
    <t xml:space="preserve"> Table 4</t>
  </si>
  <si>
    <t xml:space="preserve"> Abstract</t>
  </si>
  <si>
    <t xml:space="preserve"> Results</t>
  </si>
  <si>
    <t xml:space="preserve"> Equation 12-14</t>
  </si>
  <si>
    <t xml:space="preserve"> Table 2</t>
  </si>
  <si>
    <t xml:space="preserve"> Equation 1</t>
  </si>
  <si>
    <t xml:space="preserve"> Figure 1</t>
  </si>
  <si>
    <t xml:space="preserve"> 3.2.2 Description</t>
  </si>
  <si>
    <t xml:space="preserve"> Figure 4, stand Q</t>
  </si>
  <si>
    <t xml:space="preserve"> abstract</t>
  </si>
  <si>
    <t xml:space="preserve"> Figure 4 and 6</t>
  </si>
  <si>
    <t xml:space="preserve"> Fig 4a</t>
  </si>
  <si>
    <t xml:space="preserve"> Fig 4</t>
  </si>
  <si>
    <t xml:space="preserve"> Table 1 and 2</t>
  </si>
  <si>
    <t xml:space="preserve"> Table 5</t>
  </si>
  <si>
    <t xml:space="preserve"> Results 3.2</t>
  </si>
  <si>
    <t xml:space="preserve"> Figure 6</t>
  </si>
  <si>
    <t xml:space="preserve"> Figure 5</t>
  </si>
  <si>
    <t>IGBP class</t>
  </si>
  <si>
    <t>Description</t>
  </si>
  <si>
    <t>LaThuile synthesis set</t>
  </si>
  <si>
    <t>Croplands: Lands covered with temporary crops followed by harvest and a bare soil period (e.g., single and multiple cropping systems). Note that perennial woody crops will be classified as the appropriate forest or shrub land cover type.</t>
  </si>
  <si>
    <t>Closed Shrublands: Lands with woody vegetation less than 2 meters tall and with shrub canopy cover &gt;60%. The shrub foliage can be either evergreen or deciduous.</t>
  </si>
  <si>
    <t>CVM</t>
  </si>
  <si>
    <t>Cropland/Natural Vegetation Mosaics: Lands with a mosaic of croplands, forest, shrublands, and grasslands in which no one component comprises more than 60% of the landscape</t>
  </si>
  <si>
    <t>Deciduous Broadleaf Forests: Lands dominated by woody vegetation with a percent cover &gt;60% and height exceeding 2 meters.  Consists of broadleaf tree communities with an annual cycle of leaf-on and leaf-off periods.</t>
  </si>
  <si>
    <t>DNF</t>
  </si>
  <si>
    <t>Deciduous Needleleaf Forests: Lands dominated by woody vegetation with a percent cover &gt;60% and height exceeding 2 meters.  Consists of seasonal needleleaf tree communities with an annual cycle of leaf-on and leaf-off periods.</t>
  </si>
  <si>
    <t>Evergreen Broadleaf Forests: Lands dominated by woody vegetation with a percent cover &gt;60% and height exceeding 2 meters. Almost all trees and shrubs remain green year round. Canopy is never without green foliage.</t>
  </si>
  <si>
    <t>Evergreen Needleleaf Forests: Lands dominated by woody vegetation with a percent cover &gt;60% and height exceeding 2 meters. Almost all trees remain green all year. Canopy is never without green foliage.</t>
  </si>
  <si>
    <t>Grasslands: Lands with herbaceous types of cover. Tree and shrub cover is less than 10%. Permanent wetlands lands with a permanent mixture of water and herbaceous or woody vegetation. The vegetation can be present in either salt, brackish, or fresh water.</t>
  </si>
  <si>
    <t>Mixed Forests: Lands dominated by trees with a percent cover &gt;60% and height exceeding 2 meters.  Consists of tree communities with interspersed mixtures or mosaics of the other four forest types.  None of the forest types exceeds 60% of landscape.</t>
  </si>
  <si>
    <t>OSH</t>
  </si>
  <si>
    <t>Open Shrublands: Lands with woody vegetation less than 2 meters tall and with shrub canopy cover between 10-60%. The shrub foliage can be either evergreen or deciduous.</t>
  </si>
  <si>
    <t>SAV</t>
  </si>
  <si>
    <t>Savannas: Lands with herbaceous and other understory systems, and with forest canopy cover between 10-30%. The forest cover height exceeds 2 meters.</t>
  </si>
  <si>
    <t>UNC</t>
  </si>
  <si>
    <t>Unclassified</t>
  </si>
  <si>
    <t>URB</t>
  </si>
  <si>
    <t>Urban and Built-Up Lands: Land covered by buildings and other man-made structures.</t>
  </si>
  <si>
    <t>WAT</t>
  </si>
  <si>
    <t>Water Bodies: Oceans, seas, lakes, reservoirs, and rivers. They can be either fresh or salt water bodies.</t>
  </si>
  <si>
    <t>Permanent Wetlands: Lands with a permanent mixture of water and herbaceous or woody vegetation that cover extensive areas. The vegetation can be present in either salt, brackish, or fresh water</t>
  </si>
  <si>
    <t>Woody Savannas: Lands with herbaceous and other understory systems, and with forest canopy cover between 30-60%. The forest cover height exceeds 2 meters.</t>
  </si>
  <si>
    <t>Additions used by Ameriflux</t>
  </si>
  <si>
    <t>Barren or Sparsely Vegetated: Lands with exposed soil, sand or rocks and has less than 10% vegetated cover during any time of year.</t>
  </si>
  <si>
    <t>SNO</t>
  </si>
  <si>
    <t>Snow and Ice: Lands under snow/ice cover for most of the year.</t>
  </si>
  <si>
    <t>Month</t>
  </si>
  <si>
    <t>Day</t>
  </si>
  <si>
    <t>DOY</t>
  </si>
  <si>
    <t>Others</t>
  </si>
  <si>
    <t>1 to 31</t>
  </si>
  <si>
    <t>32 to 59</t>
  </si>
  <si>
    <t>60 to 90</t>
  </si>
  <si>
    <t>91 to 120</t>
  </si>
  <si>
    <t>121 to 151</t>
  </si>
  <si>
    <t>152 to 181</t>
  </si>
  <si>
    <t>182 to 212</t>
  </si>
  <si>
    <t>213 to 243</t>
  </si>
  <si>
    <t>244 to 273</t>
  </si>
  <si>
    <t>274 to 304</t>
  </si>
  <si>
    <t>305 to 334</t>
  </si>
  <si>
    <t>335 to 365</t>
  </si>
  <si>
    <t>Unit</t>
  </si>
  <si>
    <t>g C/m2/day</t>
  </si>
  <si>
    <t>g C/m2/hr</t>
  </si>
  <si>
    <t>g C/m2/yr</t>
  </si>
  <si>
    <t>g CO2/m2/day</t>
  </si>
  <si>
    <t>g CO2/m2/hr</t>
  </si>
  <si>
    <t>kg C/ha/day</t>
  </si>
  <si>
    <t>mg C/m2/day</t>
  </si>
  <si>
    <t>mg C/m2/hr</t>
  </si>
  <si>
    <t>mg CO2/m2/day</t>
  </si>
  <si>
    <t>mg CO2/m2/hr</t>
  </si>
  <si>
    <t>mg CO2/m2/s</t>
  </si>
  <si>
    <t>mmol CO2/m2/day</t>
  </si>
  <si>
    <t>mmol CO2/m2/hr</t>
  </si>
  <si>
    <t>mmol CO2/m2/s</t>
  </si>
  <si>
    <t>mol C/m2/yr</t>
  </si>
  <si>
    <t>mol CO2/m2/day</t>
  </si>
  <si>
    <t>nmol CO2/m2/s</t>
  </si>
  <si>
    <t>ug C/m2/s</t>
  </si>
  <si>
    <t>ug CO2/m2/s</t>
  </si>
  <si>
    <t>umol CO2/m2/s</t>
  </si>
  <si>
    <t>Kobresia humilis meadow site</t>
  </si>
  <si>
    <t>CN-KHM</t>
  </si>
  <si>
    <t xml:space="preserve"> Potentilla fruticosa scrub meadow</t>
  </si>
  <si>
    <t>CN-PFS</t>
  </si>
  <si>
    <t>Conversion_1 (MGRsD)</t>
  </si>
  <si>
    <t>Conversion_2 (SRDB)</t>
  </si>
  <si>
    <t>Figure 2</t>
  </si>
  <si>
    <t>Figure 7</t>
  </si>
  <si>
    <t>IGRA</t>
  </si>
  <si>
    <t>SWC_Comments</t>
  </si>
  <si>
    <t>g CO2/m2/month</t>
  </si>
  <si>
    <t>Girdle</t>
  </si>
  <si>
    <t>Isotope</t>
  </si>
  <si>
    <t>Model</t>
  </si>
  <si>
    <t>Root excised</t>
  </si>
  <si>
    <t>Root remove</t>
  </si>
  <si>
    <t>Trench</t>
  </si>
  <si>
    <t>JP-ANP</t>
  </si>
  <si>
    <t>Moutain Asama, Nagano Prefecture, central Japan</t>
  </si>
  <si>
    <t>Ra_Norm</t>
  </si>
  <si>
    <t>Figure 2 and 4</t>
  </si>
  <si>
    <t>Saihanba Forestry Center, Hebei, China</t>
  </si>
  <si>
    <t>CN-SFC-I</t>
  </si>
  <si>
    <t>Figure 4</t>
  </si>
  <si>
    <t>15 yrs old</t>
  </si>
  <si>
    <t>35 yrs old</t>
  </si>
  <si>
    <t>CN-SFC-II</t>
  </si>
  <si>
    <t>CN-SFC-III</t>
  </si>
  <si>
    <t>CN-SFC-IV</t>
  </si>
  <si>
    <t>DeepPVC</t>
  </si>
  <si>
    <t>CN-YRD</t>
  </si>
  <si>
    <t>Yellow River Delta EcologicalResearch Station</t>
  </si>
  <si>
    <t>Bare soil</t>
  </si>
  <si>
    <t>Table 1 and Figure 2</t>
  </si>
  <si>
    <t>Table 2 and Figure 4</t>
  </si>
  <si>
    <t>Lanzhou Gansu</t>
  </si>
  <si>
    <t>CN-LZG-I</t>
  </si>
  <si>
    <t>CN-LZG-II</t>
  </si>
  <si>
    <t>FG</t>
  </si>
  <si>
    <t>GG</t>
  </si>
  <si>
    <t>40 cm steele cylinder</t>
  </si>
  <si>
    <t>IT-BEA</t>
  </si>
  <si>
    <t>Beano-Control</t>
  </si>
  <si>
    <t>Beano-mixed</t>
  </si>
  <si>
    <t>Mt Ailao Nature Reserve</t>
  </si>
  <si>
    <t>CN-MAY</t>
  </si>
  <si>
    <t>CS-616, Campbell Scientiﬁc Inc., Logan, UT, USA</t>
  </si>
  <si>
    <t>STDepth</t>
  </si>
  <si>
    <t>SWC_Depth</t>
  </si>
  <si>
    <t>GuangDong</t>
  </si>
  <si>
    <t>CN-GDP-BF</t>
  </si>
  <si>
    <t>Figure 1</t>
  </si>
  <si>
    <t>CN-GDP-CF</t>
  </si>
  <si>
    <t>CN-GDP-CP</t>
  </si>
  <si>
    <t>CN-GDP-BP</t>
  </si>
  <si>
    <t>Q10 from Figure 4</t>
  </si>
  <si>
    <t xml:space="preserve"> Liujiang, Sichuan</t>
  </si>
  <si>
    <t>CN-LJS</t>
  </si>
  <si>
    <t>miniTrase 6050X3K1, ICT, USA</t>
  </si>
  <si>
    <t>Figure 4 Table 2</t>
  </si>
  <si>
    <t>Saihanba Ecosystem Station Beijing</t>
  </si>
  <si>
    <t>CN-SES</t>
  </si>
  <si>
    <t>DEF</t>
  </si>
  <si>
    <t>EM50 Decagon</t>
  </si>
  <si>
    <t>Figure 1 and 2</t>
  </si>
  <si>
    <t>ID</t>
  </si>
  <si>
    <t>Exponential (2nd order), R=exp(a+b(T-d)+c(T-d)^2)</t>
  </si>
  <si>
    <t>Exponential (ln2), ln(R)=a+b ln(T-c)</t>
  </si>
  <si>
    <t>Exponential (log1), log(R)=a+b(T-c)</t>
  </si>
  <si>
    <t>Exponential (log2), log(R)=a+b log(T-c)</t>
  </si>
  <si>
    <t>Exponential (other), ln(R)=a+exp(b(T-c))</t>
  </si>
  <si>
    <t>Exponential (other), ln(R)=a+b(T+d)+c(T+d)^2</t>
  </si>
  <si>
    <t>Exponential (other), R=a+b ln(T-c)</t>
  </si>
  <si>
    <t>Exponential (other), R=a+b^(cT)</t>
  </si>
  <si>
    <t>Exponential, R=exp(a+b(T-c))</t>
  </si>
  <si>
    <t>Exponential, log(R)=a+b(T-c)</t>
  </si>
  <si>
    <t>Exponential, R=exp(a+bT)</t>
  </si>
  <si>
    <t>Exponential, R=a+b exp(T/c)</t>
  </si>
  <si>
    <t>Exponential, R=a exp(b(T-c)/10)</t>
  </si>
  <si>
    <t>Linear, R=a+b(T^2)</t>
  </si>
  <si>
    <t>Logistic, R=a/(1+b exp(-cT))</t>
  </si>
  <si>
    <t>Polynomial, R=a+b(T-d)+c(T-d)^2</t>
  </si>
  <si>
    <t>Polynomial, R=exp(a+b(T-d)+c(T-d)^2)</t>
  </si>
  <si>
    <t>Power, R=a (T-b)^c</t>
  </si>
  <si>
    <t>Power, R=a^(b(T-c))</t>
  </si>
  <si>
    <t>Power, R=c T^2</t>
  </si>
  <si>
    <t>Q10, R=a exp((bT-c)/10)</t>
  </si>
  <si>
    <t>R10 (L&amp;T), R=a exp(b((1/c)-(1/(T-d)))</t>
  </si>
  <si>
    <t>R10 (L&amp;T), R=a exp(b((1/c)-(1/(T-d))), T in K</t>
  </si>
  <si>
    <t>R10 (L&amp;T), R=a exp(b/((273.15+c)*8.314)*(1-(273.15+c)/T)), T in K</t>
  </si>
  <si>
    <t>Exponential (other), R=a b^(ct)</t>
  </si>
  <si>
    <t>Exponential (other), R=a exp(ln(b (T-c)/c))</t>
  </si>
  <si>
    <t>Arrhenius, R=a exp(-b/RT), T in K</t>
  </si>
  <si>
    <t>Arrhenius, R=a exp(b/c (1/d-1/T)), T in K</t>
  </si>
  <si>
    <t>Jiangdu Jiangsu</t>
  </si>
  <si>
    <t>RsMeasureMethod</t>
  </si>
  <si>
    <t>PartitionMethod</t>
  </si>
  <si>
    <t>Figure 4 and 5</t>
  </si>
  <si>
    <t xml:space="preserve"> ambient CO2</t>
  </si>
  <si>
    <t>CN-JDJ-LN</t>
  </si>
  <si>
    <t>CN-JDJ-NN</t>
  </si>
  <si>
    <t>Manistee National Forest</t>
  </si>
  <si>
    <t>Ecosystem1</t>
  </si>
  <si>
    <t>Ecosystem2</t>
  </si>
  <si>
    <t>US-MNF-CT</t>
  </si>
  <si>
    <t>US-MNF-ECO1</t>
  </si>
  <si>
    <t>US-MNF-ECO2</t>
  </si>
  <si>
    <t>Lower Saxony</t>
  </si>
  <si>
    <t>DE-LOS-Mature</t>
  </si>
  <si>
    <t>Plot-IV-I</t>
  </si>
  <si>
    <t>Yoshiwa</t>
  </si>
  <si>
    <t>JP-YOS</t>
  </si>
  <si>
    <t>Figure 5</t>
  </si>
  <si>
    <t>Saskatchewan</t>
  </si>
  <si>
    <t>CA-SAS-OJPA</t>
  </si>
  <si>
    <t>CA-SAS-OJPB</t>
  </si>
  <si>
    <t>Norway</t>
  </si>
  <si>
    <t>East Bragger Glacier</t>
  </si>
  <si>
    <t>NW-EBG-SiteIII</t>
  </si>
  <si>
    <t>Table 3</t>
  </si>
  <si>
    <t>Site I and II as bare soil</t>
  </si>
  <si>
    <t>NW-EBG-SiteIV</t>
  </si>
  <si>
    <t>Unit</t>
    <phoneticPr fontId="0" type="noConversion"/>
  </si>
  <si>
    <t>Conversion_factor</t>
  </si>
  <si>
    <t>Sample_土壤含水量</t>
  </si>
  <si>
    <t>cm3/cm3</t>
  </si>
  <si>
    <t>Notes</t>
  </si>
  <si>
    <t>g/cm3</t>
  </si>
  <si>
    <t>BD</t>
  </si>
  <si>
    <t>1*BD</t>
  </si>
  <si>
    <t>VWC=GWC*BD</t>
  </si>
  <si>
    <t>g/g</t>
  </si>
  <si>
    <t>mm</t>
  </si>
  <si>
    <t>Soil water content (SWC) units convert to VWC (%)</t>
  </si>
  <si>
    <t>Soil respiration convert to g C/m2/day</t>
  </si>
  <si>
    <t>1*0.33</t>
  </si>
  <si>
    <t>VWC=1/1000*100</t>
  </si>
  <si>
    <t>g/g=cm3/cm3*BD</t>
  </si>
  <si>
    <t>Tuckern Missouri</t>
  </si>
  <si>
    <t>US-TMS</t>
  </si>
  <si>
    <t>Table 1</t>
  </si>
  <si>
    <t>Annual data from SRDB</t>
  </si>
  <si>
    <t>CA-SAS</t>
  </si>
  <si>
    <t>VWC</t>
  </si>
  <si>
    <t>GWC, Oven</t>
  </si>
  <si>
    <t>US-BAR</t>
  </si>
  <si>
    <t>Table 4</t>
  </si>
  <si>
    <t>US-NCL-prototype</t>
  </si>
  <si>
    <t>US-NCL-replicated</t>
  </si>
  <si>
    <t>Surface</t>
  </si>
  <si>
    <t>20 cm</t>
  </si>
  <si>
    <t>US-TERA</t>
  </si>
  <si>
    <t>Terrestrial Ecophysiology Research Area</t>
  </si>
  <si>
    <t>Central California</t>
  </si>
  <si>
    <t>US-CCF-Fallbrook</t>
  </si>
  <si>
    <t>Figure 3</t>
  </si>
  <si>
    <t>US-CCF-OCD</t>
  </si>
  <si>
    <t>US-CCF-Musick</t>
  </si>
  <si>
    <t>US-CCF-Chiquito</t>
  </si>
  <si>
    <t>Not mentioned</t>
  </si>
  <si>
    <t>Denmark</t>
  </si>
  <si>
    <t>Foulum</t>
  </si>
  <si>
    <t>DK-FOU-MNCC</t>
  </si>
  <si>
    <t>DK-FOU-IFNCC</t>
  </si>
  <si>
    <t>DK-FOU-MCC</t>
  </si>
  <si>
    <t>DK-FOU-NMCC</t>
  </si>
  <si>
    <t>DK-FOU-MCCIII</t>
  </si>
  <si>
    <t>DK-FOU-NMCCIII</t>
  </si>
  <si>
    <t>DK-FOU-MCCIV</t>
  </si>
  <si>
    <t>DK-FOU-NMCCIV</t>
  </si>
  <si>
    <t>Youyiguan Guangxi</t>
  </si>
  <si>
    <t>CN-YYG</t>
  </si>
  <si>
    <t>Changbai Mountains Jilin</t>
  </si>
  <si>
    <t>CN-CBS</t>
  </si>
  <si>
    <t>CN-NWS-CT</t>
  </si>
  <si>
    <t>CN-NWS-Com</t>
  </si>
  <si>
    <t>Aksu National Experimental Station of Oasis Farmland Ecosystem</t>
  </si>
  <si>
    <t>CN-ANE</t>
  </si>
  <si>
    <t>Figure 2 and 3</t>
  </si>
  <si>
    <t>TDR, CS616-L, respectively, Campbell</t>
  </si>
  <si>
    <t>CN-LWS</t>
  </si>
  <si>
    <t>TDR, V/V, Decagon Devices Inc, WA</t>
  </si>
  <si>
    <t>Melbourne</t>
  </si>
  <si>
    <t>AU-MEL</t>
  </si>
  <si>
    <t>TDR, PST EFT</t>
  </si>
  <si>
    <t>Figure 1 Table 2</t>
  </si>
  <si>
    <t>Qinghai-Tibet Plateau</t>
  </si>
  <si>
    <t>CN-TPQ</t>
  </si>
  <si>
    <t>FDR, EnviroSmart sensor, Sentek Pty Ltd, Stepney, Australia</t>
  </si>
  <si>
    <t>Figure 2 Table 3</t>
  </si>
  <si>
    <t>Pingyuan Forestry Farm</t>
  </si>
  <si>
    <t>Oven</t>
  </si>
  <si>
    <t>CN-PFF-3yrs</t>
  </si>
  <si>
    <t>CN-PFF-8yrs</t>
  </si>
  <si>
    <t>CN-PFF-15yrs</t>
  </si>
  <si>
    <t>Migliarino-San Rossore-Massaciuccoli Park</t>
  </si>
  <si>
    <t>IT-MRM-Aband</t>
  </si>
  <si>
    <t>IT-MRM-Maize</t>
  </si>
  <si>
    <t>Clip for grassland</t>
  </si>
  <si>
    <t>Rh_Norm</t>
  </si>
  <si>
    <t>NotA</t>
  </si>
  <si>
    <t>Not available</t>
  </si>
  <si>
    <t xml:space="preserve">Relationship between Rs and root biomass, y intercept represents the Rh </t>
  </si>
  <si>
    <t>TUN</t>
  </si>
  <si>
    <t>Tundra</t>
  </si>
  <si>
    <t>Arctic research station near Barrow</t>
  </si>
  <si>
    <t>Duke Forest FACE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</si>
</sst>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2"/>
      <name val="Tahoma"/>
      <family val="2"/>
    </font>
    <font>
      <sz val="10"/>
      <color indexed="8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8" fillId="33" borderId="10" xfId="0" applyFont="1" applyFill="1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21" fillId="0" borderId="10" xfId="0" applyFont="1" applyBorder="1" applyAlignment="1" applyProtection="1">
      <alignment vertical="top" wrapText="1" readingOrder="1"/>
      <protection locked="0"/>
    </xf>
    <xf numFmtId="0" fontId="0" fillId="0" borderId="13" xfId="0" applyBorder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22" fillId="0" borderId="0" xfId="0" applyFont="1" applyAlignment="1">
      <alignment horizontal="left"/>
    </xf>
    <xf numFmtId="0" fontId="22" fillId="37" borderId="0" xfId="0" applyFont="1" applyFill="1" applyAlignment="1">
      <alignment horizontal="left"/>
    </xf>
    <xf numFmtId="0" fontId="22" fillId="35" borderId="0" xfId="0" applyFont="1" applyFill="1" applyAlignment="1">
      <alignment horizontal="left"/>
    </xf>
    <xf numFmtId="0" fontId="14" fillId="38" borderId="0" xfId="0" applyFont="1" applyFill="1" applyAlignment="1">
      <alignment horizontal="left"/>
    </xf>
    <xf numFmtId="0" fontId="23" fillId="38" borderId="0" xfId="0" applyFont="1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0" fontId="14" fillId="36" borderId="0" xfId="0" applyFont="1" applyFill="1"/>
    <xf numFmtId="0" fontId="14" fillId="36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14" fillId="36" borderId="0" xfId="0" applyNumberFormat="1" applyFont="1" applyFill="1" applyAlignment="1">
      <alignment horizontal="left"/>
    </xf>
    <xf numFmtId="0" fontId="24" fillId="36" borderId="0" xfId="0" applyFont="1" applyFill="1" applyAlignment="1">
      <alignment horizontal="left"/>
    </xf>
    <xf numFmtId="164" fontId="24" fillId="36" borderId="0" xfId="0" applyNumberFormat="1" applyFont="1" applyFill="1" applyAlignment="1">
      <alignment horizontal="left"/>
    </xf>
    <xf numFmtId="0" fontId="0" fillId="39" borderId="0" xfId="0" applyFill="1" applyAlignment="1">
      <alignment horizontal="left"/>
    </xf>
    <xf numFmtId="0" fontId="24" fillId="0" borderId="0" xfId="0" applyFont="1" applyAlignment="1">
      <alignment horizontal="left"/>
    </xf>
    <xf numFmtId="0" fontId="24" fillId="35" borderId="0" xfId="0" applyFont="1" applyFill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2" fontId="25" fillId="0" borderId="0" xfId="0" applyNumberFormat="1" applyFont="1" applyBorder="1" applyAlignment="1">
      <alignment horizontal="left"/>
    </xf>
    <xf numFmtId="2" fontId="16" fillId="0" borderId="0" xfId="0" applyNumberFormat="1" applyFont="1" applyBorder="1" applyAlignment="1">
      <alignment horizontal="left"/>
    </xf>
    <xf numFmtId="0" fontId="0" fillId="40" borderId="0" xfId="0" applyFill="1" applyAlignment="1">
      <alignment horizontal="left"/>
    </xf>
    <xf numFmtId="0" fontId="24" fillId="36" borderId="0" xfId="0" applyFont="1" applyFill="1"/>
    <xf numFmtId="0" fontId="0" fillId="40" borderId="0" xfId="0" applyFill="1"/>
    <xf numFmtId="0" fontId="24" fillId="0" borderId="0" xfId="0" applyFont="1" applyFill="1" applyAlignment="1">
      <alignment horizontal="left"/>
    </xf>
    <xf numFmtId="0" fontId="0" fillId="39" borderId="0" xfId="0" applyFill="1"/>
    <xf numFmtId="0" fontId="0" fillId="39" borderId="0" xfId="0" applyFont="1" applyFill="1" applyAlignment="1">
      <alignment horizontal="left"/>
    </xf>
    <xf numFmtId="164" fontId="0" fillId="39" borderId="0" xfId="0" applyNumberFormat="1" applyFont="1" applyFill="1" applyAlignment="1">
      <alignment horizontal="left"/>
    </xf>
    <xf numFmtId="0" fontId="0" fillId="41" borderId="0" xfId="0" applyFill="1" applyAlignment="1">
      <alignment horizontal="left"/>
    </xf>
    <xf numFmtId="0" fontId="14" fillId="41" borderId="0" xfId="0" applyFont="1" applyFill="1" applyAlignment="1">
      <alignment horizontal="left"/>
    </xf>
    <xf numFmtId="0" fontId="23" fillId="41" borderId="0" xfId="0" applyFont="1" applyFill="1" applyAlignment="1">
      <alignment horizontal="left"/>
    </xf>
    <xf numFmtId="0" fontId="0" fillId="42" borderId="0" xfId="0" applyFill="1" applyAlignment="1">
      <alignment horizontal="left"/>
    </xf>
    <xf numFmtId="0" fontId="23" fillId="41" borderId="0" xfId="0" applyFont="1" applyFill="1"/>
    <xf numFmtId="0" fontId="23" fillId="36" borderId="0" xfId="0" applyFont="1" applyFill="1" applyAlignment="1">
      <alignment horizontal="left"/>
    </xf>
    <xf numFmtId="0" fontId="23" fillId="36" borderId="0" xfId="0" applyFont="1" applyFill="1"/>
    <xf numFmtId="0" fontId="23" fillId="39" borderId="0" xfId="0" applyFont="1" applyFill="1" applyAlignment="1">
      <alignment horizontal="left"/>
    </xf>
    <xf numFmtId="0" fontId="20" fillId="0" borderId="14" xfId="0" applyFont="1" applyFill="1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18" fillId="33" borderId="10" xfId="0" applyFont="1" applyFill="1" applyBorder="1" applyAlignment="1" applyProtection="1">
      <alignment vertical="top" wrapText="1" readingOrder="1"/>
      <protection locked="0"/>
    </xf>
    <xf numFmtId="0" fontId="19" fillId="34" borderId="10" xfId="0" applyFont="1" applyFill="1" applyBorder="1" applyAlignment="1" applyProtection="1">
      <alignment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8</xdr:row>
      <xdr:rowOff>57150</xdr:rowOff>
    </xdr:from>
    <xdr:to>
      <xdr:col>18</xdr:col>
      <xdr:colOff>151412</xdr:colOff>
      <xdr:row>19</xdr:row>
      <xdr:rowOff>142602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1581150"/>
          <a:ext cx="7904762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06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baseColWidth="10" defaultColWidth="9.1640625" defaultRowHeight="15" x14ac:dyDescent="0.2"/>
  <cols>
    <col min="1" max="1" width="9.1640625" style="7"/>
    <col min="2" max="2" width="13" style="7" customWidth="1"/>
    <col min="3" max="3" width="10.1640625" style="7" customWidth="1"/>
    <col min="4" max="4" width="15.83203125" style="7" customWidth="1"/>
    <col min="5" max="5" width="24.6640625" style="7" customWidth="1"/>
    <col min="6" max="6" width="12.5" style="7" customWidth="1"/>
    <col min="7" max="7" width="11.5" style="7" customWidth="1"/>
    <col min="8" max="8" width="11.83203125" style="7" customWidth="1"/>
    <col min="9" max="9" width="9.1640625" style="7"/>
    <col min="10" max="10" width="11" style="7" customWidth="1"/>
    <col min="11" max="11" width="9.1640625" style="7"/>
    <col min="12" max="12" width="13.6640625" style="7" customWidth="1"/>
    <col min="13" max="17" width="9.1640625" style="7"/>
    <col min="18" max="18" width="10.5" style="7" customWidth="1"/>
    <col min="19" max="19" width="9.1640625" style="7"/>
    <col min="20" max="20" width="11.83203125" style="7" customWidth="1"/>
    <col min="21" max="21" width="10.5" style="7" customWidth="1"/>
    <col min="22" max="26" width="9.1640625" style="7"/>
    <col min="27" max="27" width="9.33203125" style="7" customWidth="1"/>
    <col min="28" max="37" width="9.1640625" style="7"/>
    <col min="38" max="38" width="33" style="7" customWidth="1"/>
    <col min="39" max="39" width="17.5" style="7" customWidth="1"/>
    <col min="40" max="40" width="18" style="7" customWidth="1"/>
    <col min="41" max="41" width="8.6640625" style="7" customWidth="1"/>
    <col min="42" max="42" width="9.1640625" style="7"/>
    <col min="43" max="43" width="7.1640625" style="7" customWidth="1"/>
    <col min="44" max="44" width="7.5" style="7" customWidth="1"/>
    <col min="45" max="45" width="12.5" style="7" customWidth="1"/>
    <col min="46" max="46" width="13.6640625" style="7" customWidth="1"/>
    <col min="47" max="47" width="9.5" style="7" customWidth="1"/>
    <col min="48" max="48" width="13.33203125" style="7" customWidth="1"/>
    <col min="49" max="49" width="9.1640625" style="7"/>
    <col min="50" max="51" width="12.6640625" style="7" customWidth="1"/>
    <col min="52" max="52" width="15.5" style="7" customWidth="1"/>
    <col min="53" max="53" width="9.1640625" style="7"/>
    <col min="54" max="54" width="12.83203125" style="7" customWidth="1"/>
    <col min="55" max="55" width="23.33203125" style="7" customWidth="1"/>
    <col min="56" max="16384" width="9.1640625" style="7"/>
  </cols>
  <sheetData>
    <row r="1" spans="1:52" x14ac:dyDescent="0.2">
      <c r="A1" s="7" t="s">
        <v>544</v>
      </c>
      <c r="B1" s="7" t="s">
        <v>12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523</v>
      </c>
      <c r="H1" s="7" t="s">
        <v>524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525</v>
      </c>
      <c r="R1" s="7" t="s">
        <v>690</v>
      </c>
      <c r="S1" s="7" t="s">
        <v>526</v>
      </c>
      <c r="T1" s="7" t="s">
        <v>691</v>
      </c>
      <c r="U1" s="7" t="s">
        <v>652</v>
      </c>
      <c r="V1" s="7" t="s">
        <v>13</v>
      </c>
      <c r="W1" s="7" t="s">
        <v>14</v>
      </c>
      <c r="X1" s="7" t="s">
        <v>842</v>
      </c>
      <c r="Y1" s="7" t="s">
        <v>15</v>
      </c>
      <c r="Z1" s="7" t="s">
        <v>662</v>
      </c>
      <c r="AA1" s="7" t="s">
        <v>16</v>
      </c>
      <c r="AB1" s="7" t="s">
        <v>17</v>
      </c>
      <c r="AC1" s="7" t="s">
        <v>19</v>
      </c>
      <c r="AD1" s="7" t="s">
        <v>20</v>
      </c>
      <c r="AE1" s="7" t="s">
        <v>21</v>
      </c>
      <c r="AF1" s="7" t="s">
        <v>22</v>
      </c>
      <c r="AG1" s="7" t="s">
        <v>23</v>
      </c>
      <c r="AH1" s="7" t="s">
        <v>391</v>
      </c>
      <c r="AI1" s="7" t="s">
        <v>392</v>
      </c>
      <c r="AJ1" s="7" t="s">
        <v>393</v>
      </c>
      <c r="AK1" s="7" t="s">
        <v>394</v>
      </c>
      <c r="AL1" s="7" t="s">
        <v>404</v>
      </c>
      <c r="AM1" s="7" t="s">
        <v>397</v>
      </c>
      <c r="AN1" s="7" t="s">
        <v>398</v>
      </c>
      <c r="AO1" s="7" t="s">
        <v>399</v>
      </c>
      <c r="AP1" s="7" t="s">
        <v>400</v>
      </c>
      <c r="AQ1" s="7" t="s">
        <v>401</v>
      </c>
      <c r="AR1" s="7" t="s">
        <v>395</v>
      </c>
      <c r="AS1" s="7" t="s">
        <v>402</v>
      </c>
      <c r="AT1" s="7" t="s">
        <v>396</v>
      </c>
      <c r="AU1" s="7" t="s">
        <v>405</v>
      </c>
      <c r="AV1" s="7" t="s">
        <v>527</v>
      </c>
      <c r="AW1" s="7" t="s">
        <v>18</v>
      </c>
      <c r="AX1" s="7" t="s">
        <v>403</v>
      </c>
      <c r="AY1" s="7" t="s">
        <v>545</v>
      </c>
      <c r="AZ1" s="7" t="s">
        <v>546</v>
      </c>
    </row>
    <row r="2" spans="1:52" x14ac:dyDescent="0.2">
      <c r="A2" s="7">
        <v>1</v>
      </c>
      <c r="B2" s="7">
        <v>17</v>
      </c>
      <c r="C2" s="7" t="s">
        <v>87</v>
      </c>
      <c r="D2" s="7" t="s">
        <v>262</v>
      </c>
      <c r="E2" s="7" t="s">
        <v>263</v>
      </c>
      <c r="I2" s="7">
        <v>0.60299999999999998</v>
      </c>
      <c r="J2" s="7">
        <v>1961</v>
      </c>
      <c r="K2" s="7">
        <v>1</v>
      </c>
      <c r="L2" s="7">
        <v>6</v>
      </c>
      <c r="M2" s="7">
        <v>51.81</v>
      </c>
      <c r="N2" s="7">
        <v>-0.36</v>
      </c>
      <c r="O2" s="7">
        <v>51.75</v>
      </c>
      <c r="P2" s="7">
        <v>-0.25</v>
      </c>
      <c r="V2" s="7" t="s">
        <v>128</v>
      </c>
      <c r="W2" s="7">
        <v>0.46</v>
      </c>
      <c r="X2" s="7">
        <f>IF(ISBLANK(W2), "", W2)</f>
        <v>0.46</v>
      </c>
      <c r="Z2" s="7" t="str">
        <f>IF(ISBLANK(Y2), "", Y2)</f>
        <v/>
      </c>
      <c r="AC2" s="7">
        <v>3.3</v>
      </c>
      <c r="AD2" s="7">
        <v>81</v>
      </c>
      <c r="AE2" s="7" t="s">
        <v>132</v>
      </c>
      <c r="AF2" s="7" t="s">
        <v>133</v>
      </c>
      <c r="AH2" s="7" t="s">
        <v>406</v>
      </c>
      <c r="AI2" s="7" t="s">
        <v>407</v>
      </c>
      <c r="AK2" s="7">
        <v>0.33400000000000002</v>
      </c>
      <c r="AL2" s="7" t="s">
        <v>408</v>
      </c>
      <c r="AM2" s="7">
        <v>0.254</v>
      </c>
      <c r="AN2" s="7">
        <v>0.11</v>
      </c>
      <c r="AQ2" s="7">
        <v>0.83</v>
      </c>
      <c r="AR2" s="7">
        <v>0.76500000000000001</v>
      </c>
      <c r="AS2" s="7">
        <v>3</v>
      </c>
      <c r="AT2" s="7">
        <v>2.9980000000000002</v>
      </c>
      <c r="AV2" s="7" t="s">
        <v>675</v>
      </c>
      <c r="AW2" s="7" t="s">
        <v>528</v>
      </c>
      <c r="AX2" s="7" t="s">
        <v>14</v>
      </c>
      <c r="AY2" s="7" t="s">
        <v>548</v>
      </c>
      <c r="AZ2" s="7" t="s">
        <v>264</v>
      </c>
    </row>
    <row r="3" spans="1:52" x14ac:dyDescent="0.2">
      <c r="A3" s="7">
        <v>2</v>
      </c>
      <c r="B3" s="7">
        <v>17</v>
      </c>
      <c r="C3" s="7" t="s">
        <v>87</v>
      </c>
      <c r="D3" s="7" t="s">
        <v>262</v>
      </c>
      <c r="E3" s="7" t="s">
        <v>263</v>
      </c>
      <c r="I3" s="7">
        <v>0.54100000000000004</v>
      </c>
      <c r="J3" s="7">
        <v>1961</v>
      </c>
      <c r="K3" s="7">
        <v>1</v>
      </c>
      <c r="L3" s="7">
        <v>21</v>
      </c>
      <c r="M3" s="7">
        <v>51.81</v>
      </c>
      <c r="N3" s="7">
        <v>-0.36</v>
      </c>
      <c r="O3" s="7">
        <v>51.75</v>
      </c>
      <c r="P3" s="7">
        <v>-0.25</v>
      </c>
      <c r="V3" s="7" t="s">
        <v>128</v>
      </c>
      <c r="W3" s="7">
        <v>0.41299999999999998</v>
      </c>
      <c r="X3" s="7">
        <f t="shared" ref="X3:X66" si="0">IF(ISBLANK(W3), "", W3)</f>
        <v>0.41299999999999998</v>
      </c>
      <c r="Z3" s="7" t="str">
        <f t="shared" ref="Z3:Z66" si="1">IF(ISBLANK(Y3), "", Y3)</f>
        <v/>
      </c>
      <c r="AC3" s="7">
        <v>3.3</v>
      </c>
      <c r="AD3" s="7">
        <v>81</v>
      </c>
      <c r="AE3" s="7" t="s">
        <v>132</v>
      </c>
      <c r="AF3" s="7" t="s">
        <v>133</v>
      </c>
      <c r="AH3" s="7" t="s">
        <v>406</v>
      </c>
      <c r="AI3" s="7" t="s">
        <v>407</v>
      </c>
      <c r="AK3" s="7">
        <v>0.33400000000000002</v>
      </c>
      <c r="AL3" s="7" t="s">
        <v>408</v>
      </c>
      <c r="AM3" s="7">
        <v>0.254</v>
      </c>
      <c r="AN3" s="7">
        <v>0.11</v>
      </c>
      <c r="AQ3" s="7">
        <v>0.83</v>
      </c>
      <c r="AR3" s="7">
        <v>0.76500000000000001</v>
      </c>
      <c r="AS3" s="7">
        <v>3</v>
      </c>
      <c r="AT3" s="7">
        <v>2.9980000000000002</v>
      </c>
      <c r="AV3" s="7" t="s">
        <v>675</v>
      </c>
      <c r="AW3" s="7" t="s">
        <v>528</v>
      </c>
      <c r="AX3" s="7" t="s">
        <v>14</v>
      </c>
      <c r="AY3" s="7" t="s">
        <v>548</v>
      </c>
      <c r="AZ3" s="7" t="s">
        <v>264</v>
      </c>
    </row>
    <row r="4" spans="1:52" x14ac:dyDescent="0.2">
      <c r="A4" s="7">
        <v>3</v>
      </c>
      <c r="B4" s="7">
        <v>17</v>
      </c>
      <c r="C4" s="7" t="s">
        <v>87</v>
      </c>
      <c r="D4" s="7" t="s">
        <v>262</v>
      </c>
      <c r="E4" s="7" t="s">
        <v>263</v>
      </c>
      <c r="I4" s="7">
        <v>1.127</v>
      </c>
      <c r="J4" s="7">
        <v>1961</v>
      </c>
      <c r="K4" s="7">
        <v>2</v>
      </c>
      <c r="L4" s="7">
        <v>40</v>
      </c>
      <c r="M4" s="7">
        <v>51.81</v>
      </c>
      <c r="N4" s="7">
        <v>-0.36</v>
      </c>
      <c r="O4" s="7">
        <v>51.75</v>
      </c>
      <c r="P4" s="7">
        <v>-0.25</v>
      </c>
      <c r="V4" s="7" t="s">
        <v>128</v>
      </c>
      <c r="W4" s="7">
        <v>0.86099999999999999</v>
      </c>
      <c r="X4" s="7">
        <f t="shared" si="0"/>
        <v>0.86099999999999999</v>
      </c>
      <c r="Z4" s="7" t="str">
        <f t="shared" si="1"/>
        <v/>
      </c>
      <c r="AC4" s="7">
        <v>6.9</v>
      </c>
      <c r="AD4" s="7">
        <v>69.400000000000006</v>
      </c>
      <c r="AE4" s="7" t="s">
        <v>132</v>
      </c>
      <c r="AF4" s="7" t="s">
        <v>133</v>
      </c>
      <c r="AH4" s="7" t="s">
        <v>406</v>
      </c>
      <c r="AI4" s="7" t="s">
        <v>407</v>
      </c>
      <c r="AK4" s="7">
        <v>0.33400000000000002</v>
      </c>
      <c r="AL4" s="7" t="s">
        <v>408</v>
      </c>
      <c r="AM4" s="7">
        <v>0.254</v>
      </c>
      <c r="AN4" s="7">
        <v>0.11</v>
      </c>
      <c r="AQ4" s="7">
        <v>0.83</v>
      </c>
      <c r="AR4" s="7">
        <v>0.76500000000000001</v>
      </c>
      <c r="AS4" s="7">
        <v>3</v>
      </c>
      <c r="AT4" s="7">
        <v>2.9980000000000002</v>
      </c>
      <c r="AV4" s="7" t="s">
        <v>675</v>
      </c>
      <c r="AW4" s="7" t="s">
        <v>528</v>
      </c>
      <c r="AX4" s="7" t="s">
        <v>14</v>
      </c>
      <c r="AY4" s="7" t="s">
        <v>548</v>
      </c>
      <c r="AZ4" s="7" t="s">
        <v>264</v>
      </c>
    </row>
    <row r="5" spans="1:52" x14ac:dyDescent="0.2">
      <c r="A5" s="7">
        <v>4</v>
      </c>
      <c r="B5" s="7">
        <v>17</v>
      </c>
      <c r="C5" s="7" t="s">
        <v>87</v>
      </c>
      <c r="D5" s="7" t="s">
        <v>262</v>
      </c>
      <c r="E5" s="7" t="s">
        <v>263</v>
      </c>
      <c r="I5" s="7">
        <v>0.81699999999999995</v>
      </c>
      <c r="J5" s="7">
        <v>1961</v>
      </c>
      <c r="K5" s="7">
        <v>2</v>
      </c>
      <c r="L5" s="7">
        <v>51</v>
      </c>
      <c r="M5" s="7">
        <v>51.81</v>
      </c>
      <c r="N5" s="7">
        <v>-0.36</v>
      </c>
      <c r="O5" s="7">
        <v>51.75</v>
      </c>
      <c r="P5" s="7">
        <v>-0.25</v>
      </c>
      <c r="V5" s="7" t="s">
        <v>128</v>
      </c>
      <c r="W5" s="7">
        <v>0.624</v>
      </c>
      <c r="X5" s="7">
        <f t="shared" si="0"/>
        <v>0.624</v>
      </c>
      <c r="Z5" s="7" t="str">
        <f t="shared" si="1"/>
        <v/>
      </c>
      <c r="AC5" s="7">
        <v>6.9</v>
      </c>
      <c r="AD5" s="7">
        <v>69.400000000000006</v>
      </c>
      <c r="AE5" s="7" t="s">
        <v>132</v>
      </c>
      <c r="AF5" s="7" t="s">
        <v>133</v>
      </c>
      <c r="AH5" s="7" t="s">
        <v>406</v>
      </c>
      <c r="AI5" s="7" t="s">
        <v>407</v>
      </c>
      <c r="AK5" s="7">
        <v>0.33400000000000002</v>
      </c>
      <c r="AL5" s="7" t="s">
        <v>408</v>
      </c>
      <c r="AM5" s="7">
        <v>0.254</v>
      </c>
      <c r="AN5" s="7">
        <v>0.11</v>
      </c>
      <c r="AQ5" s="7">
        <v>0.83</v>
      </c>
      <c r="AR5" s="7">
        <v>0.76500000000000001</v>
      </c>
      <c r="AS5" s="7">
        <v>3</v>
      </c>
      <c r="AT5" s="7">
        <v>2.9980000000000002</v>
      </c>
      <c r="AV5" s="7" t="s">
        <v>675</v>
      </c>
      <c r="AW5" s="7" t="s">
        <v>528</v>
      </c>
      <c r="AX5" s="7" t="s">
        <v>14</v>
      </c>
      <c r="AY5" s="7" t="s">
        <v>548</v>
      </c>
      <c r="AZ5" s="7" t="s">
        <v>264</v>
      </c>
    </row>
    <row r="6" spans="1:52" x14ac:dyDescent="0.2">
      <c r="A6" s="7">
        <v>5</v>
      </c>
      <c r="B6" s="7">
        <v>17</v>
      </c>
      <c r="C6" s="7" t="s">
        <v>87</v>
      </c>
      <c r="D6" s="7" t="s">
        <v>262</v>
      </c>
      <c r="E6" s="7" t="s">
        <v>263</v>
      </c>
      <c r="I6" s="7">
        <v>1.571</v>
      </c>
      <c r="J6" s="7">
        <v>1961</v>
      </c>
      <c r="K6" s="7">
        <v>3</v>
      </c>
      <c r="L6" s="7">
        <v>68</v>
      </c>
      <c r="M6" s="7">
        <v>51.81</v>
      </c>
      <c r="N6" s="7">
        <v>-0.36</v>
      </c>
      <c r="O6" s="7">
        <v>51.75</v>
      </c>
      <c r="P6" s="7">
        <v>-0.25</v>
      </c>
      <c r="V6" s="7" t="s">
        <v>128</v>
      </c>
      <c r="W6" s="7">
        <v>1.2</v>
      </c>
      <c r="X6" s="7">
        <f t="shared" si="0"/>
        <v>1.2</v>
      </c>
      <c r="Z6" s="7" t="str">
        <f t="shared" si="1"/>
        <v/>
      </c>
      <c r="AC6" s="7">
        <v>7.8</v>
      </c>
      <c r="AD6" s="7">
        <v>3.9</v>
      </c>
      <c r="AE6" s="7" t="s">
        <v>132</v>
      </c>
      <c r="AF6" s="7" t="s">
        <v>133</v>
      </c>
      <c r="AH6" s="7" t="s">
        <v>406</v>
      </c>
      <c r="AI6" s="7" t="s">
        <v>407</v>
      </c>
      <c r="AK6" s="7">
        <v>0.33400000000000002</v>
      </c>
      <c r="AL6" s="7" t="s">
        <v>408</v>
      </c>
      <c r="AM6" s="7">
        <v>0.254</v>
      </c>
      <c r="AN6" s="7">
        <v>0.11</v>
      </c>
      <c r="AQ6" s="7">
        <v>0.83</v>
      </c>
      <c r="AR6" s="7">
        <v>0.76500000000000001</v>
      </c>
      <c r="AS6" s="7">
        <v>3</v>
      </c>
      <c r="AT6" s="7">
        <v>2.9980000000000002</v>
      </c>
      <c r="AV6" s="7" t="s">
        <v>675</v>
      </c>
      <c r="AW6" s="7" t="s">
        <v>528</v>
      </c>
      <c r="AX6" s="7" t="s">
        <v>14</v>
      </c>
      <c r="AY6" s="7" t="s">
        <v>548</v>
      </c>
      <c r="AZ6" s="7" t="s">
        <v>264</v>
      </c>
    </row>
    <row r="7" spans="1:52" x14ac:dyDescent="0.2">
      <c r="A7" s="7">
        <v>6</v>
      </c>
      <c r="B7" s="7">
        <v>17</v>
      </c>
      <c r="C7" s="7" t="s">
        <v>87</v>
      </c>
      <c r="D7" s="7" t="s">
        <v>262</v>
      </c>
      <c r="E7" s="7" t="s">
        <v>263</v>
      </c>
      <c r="I7" s="7">
        <v>1.8560000000000001</v>
      </c>
      <c r="J7" s="7">
        <v>1961</v>
      </c>
      <c r="K7" s="7">
        <v>3</v>
      </c>
      <c r="L7" s="7">
        <v>83</v>
      </c>
      <c r="M7" s="7">
        <v>51.81</v>
      </c>
      <c r="N7" s="7">
        <v>-0.36</v>
      </c>
      <c r="O7" s="7">
        <v>51.75</v>
      </c>
      <c r="P7" s="7">
        <v>-0.25</v>
      </c>
      <c r="V7" s="7" t="s">
        <v>128</v>
      </c>
      <c r="W7" s="7">
        <v>1.4179999999999999</v>
      </c>
      <c r="X7" s="7">
        <f t="shared" si="0"/>
        <v>1.4179999999999999</v>
      </c>
      <c r="Z7" s="7" t="str">
        <f t="shared" si="1"/>
        <v/>
      </c>
      <c r="AC7" s="7">
        <v>7.8</v>
      </c>
      <c r="AD7" s="7">
        <v>3.9</v>
      </c>
      <c r="AE7" s="7" t="s">
        <v>132</v>
      </c>
      <c r="AF7" s="7" t="s">
        <v>133</v>
      </c>
      <c r="AH7" s="7" t="s">
        <v>406</v>
      </c>
      <c r="AI7" s="7" t="s">
        <v>407</v>
      </c>
      <c r="AK7" s="7">
        <v>0.33400000000000002</v>
      </c>
      <c r="AL7" s="7" t="s">
        <v>408</v>
      </c>
      <c r="AM7" s="7">
        <v>0.254</v>
      </c>
      <c r="AN7" s="7">
        <v>0.11</v>
      </c>
      <c r="AQ7" s="7">
        <v>0.83</v>
      </c>
      <c r="AR7" s="7">
        <v>0.76500000000000001</v>
      </c>
      <c r="AS7" s="7">
        <v>3</v>
      </c>
      <c r="AT7" s="7">
        <v>2.9980000000000002</v>
      </c>
      <c r="AV7" s="7" t="s">
        <v>675</v>
      </c>
      <c r="AW7" s="7" t="s">
        <v>528</v>
      </c>
      <c r="AX7" s="7" t="s">
        <v>14</v>
      </c>
      <c r="AY7" s="7" t="s">
        <v>548</v>
      </c>
      <c r="AZ7" s="7" t="s">
        <v>264</v>
      </c>
    </row>
    <row r="8" spans="1:52" x14ac:dyDescent="0.2">
      <c r="A8" s="7">
        <v>7</v>
      </c>
      <c r="B8" s="7">
        <v>17</v>
      </c>
      <c r="C8" s="7" t="s">
        <v>87</v>
      </c>
      <c r="D8" s="7" t="s">
        <v>262</v>
      </c>
      <c r="E8" s="7" t="s">
        <v>263</v>
      </c>
      <c r="I8" s="7">
        <v>1.3859999999999999</v>
      </c>
      <c r="J8" s="7">
        <v>1961</v>
      </c>
      <c r="K8" s="7">
        <v>4</v>
      </c>
      <c r="L8" s="7">
        <v>98</v>
      </c>
      <c r="M8" s="7">
        <v>51.81</v>
      </c>
      <c r="N8" s="7">
        <v>-0.36</v>
      </c>
      <c r="O8" s="7">
        <v>51.75</v>
      </c>
      <c r="P8" s="7">
        <v>-0.25</v>
      </c>
      <c r="V8" s="7" t="s">
        <v>128</v>
      </c>
      <c r="W8" s="7">
        <v>1.0589999999999999</v>
      </c>
      <c r="X8" s="7">
        <f t="shared" si="0"/>
        <v>1.0589999999999999</v>
      </c>
      <c r="Z8" s="7" t="str">
        <f t="shared" si="1"/>
        <v/>
      </c>
      <c r="AC8" s="7">
        <v>9.9</v>
      </c>
      <c r="AD8" s="7">
        <v>78.599999999999994</v>
      </c>
      <c r="AE8" s="7" t="s">
        <v>132</v>
      </c>
      <c r="AF8" s="7" t="s">
        <v>133</v>
      </c>
      <c r="AH8" s="7" t="s">
        <v>406</v>
      </c>
      <c r="AI8" s="7" t="s">
        <v>407</v>
      </c>
      <c r="AK8" s="7">
        <v>0.33400000000000002</v>
      </c>
      <c r="AL8" s="7" t="s">
        <v>408</v>
      </c>
      <c r="AM8" s="7">
        <v>0.254</v>
      </c>
      <c r="AN8" s="7">
        <v>0.11</v>
      </c>
      <c r="AQ8" s="7">
        <v>0.83</v>
      </c>
      <c r="AR8" s="7">
        <v>0.76500000000000001</v>
      </c>
      <c r="AS8" s="7">
        <v>3</v>
      </c>
      <c r="AT8" s="7">
        <v>2.9980000000000002</v>
      </c>
      <c r="AV8" s="7" t="s">
        <v>675</v>
      </c>
      <c r="AW8" s="7" t="s">
        <v>528</v>
      </c>
      <c r="AX8" s="7" t="s">
        <v>14</v>
      </c>
      <c r="AY8" s="7" t="s">
        <v>548</v>
      </c>
      <c r="AZ8" s="7" t="s">
        <v>264</v>
      </c>
    </row>
    <row r="9" spans="1:52" x14ac:dyDescent="0.2">
      <c r="A9" s="7">
        <v>8</v>
      </c>
      <c r="B9" s="7">
        <v>17</v>
      </c>
      <c r="C9" s="7" t="s">
        <v>87</v>
      </c>
      <c r="D9" s="7" t="s">
        <v>262</v>
      </c>
      <c r="E9" s="7" t="s">
        <v>263</v>
      </c>
      <c r="I9" s="7">
        <v>1.6080000000000001</v>
      </c>
      <c r="J9" s="7">
        <v>1961</v>
      </c>
      <c r="K9" s="7">
        <v>4</v>
      </c>
      <c r="L9" s="7">
        <v>113</v>
      </c>
      <c r="M9" s="7">
        <v>51.81</v>
      </c>
      <c r="N9" s="7">
        <v>-0.36</v>
      </c>
      <c r="O9" s="7">
        <v>51.75</v>
      </c>
      <c r="P9" s="7">
        <v>-0.25</v>
      </c>
      <c r="V9" s="7" t="s">
        <v>128</v>
      </c>
      <c r="W9" s="7">
        <v>1.2290000000000001</v>
      </c>
      <c r="X9" s="7">
        <f t="shared" si="0"/>
        <v>1.2290000000000001</v>
      </c>
      <c r="Z9" s="7" t="str">
        <f t="shared" si="1"/>
        <v/>
      </c>
      <c r="AC9" s="7">
        <v>9.9</v>
      </c>
      <c r="AD9" s="7">
        <v>78.599999999999994</v>
      </c>
      <c r="AE9" s="7" t="s">
        <v>132</v>
      </c>
      <c r="AF9" s="7" t="s">
        <v>133</v>
      </c>
      <c r="AH9" s="7" t="s">
        <v>406</v>
      </c>
      <c r="AI9" s="7" t="s">
        <v>407</v>
      </c>
      <c r="AK9" s="7">
        <v>0.33400000000000002</v>
      </c>
      <c r="AL9" s="7" t="s">
        <v>408</v>
      </c>
      <c r="AM9" s="7">
        <v>0.254</v>
      </c>
      <c r="AN9" s="7">
        <v>0.11</v>
      </c>
      <c r="AQ9" s="7">
        <v>0.83</v>
      </c>
      <c r="AR9" s="7">
        <v>0.76500000000000001</v>
      </c>
      <c r="AS9" s="7">
        <v>3</v>
      </c>
      <c r="AT9" s="7">
        <v>2.9980000000000002</v>
      </c>
      <c r="AV9" s="7" t="s">
        <v>675</v>
      </c>
      <c r="AW9" s="7" t="s">
        <v>528</v>
      </c>
      <c r="AX9" s="7" t="s">
        <v>14</v>
      </c>
      <c r="AY9" s="7" t="s">
        <v>548</v>
      </c>
      <c r="AZ9" s="7" t="s">
        <v>264</v>
      </c>
    </row>
    <row r="10" spans="1:52" x14ac:dyDescent="0.2">
      <c r="A10" s="7">
        <v>9</v>
      </c>
      <c r="B10" s="7">
        <v>17</v>
      </c>
      <c r="C10" s="7" t="s">
        <v>87</v>
      </c>
      <c r="D10" s="7" t="s">
        <v>262</v>
      </c>
      <c r="E10" s="7" t="s">
        <v>263</v>
      </c>
      <c r="F10" s="7">
        <v>5.7809999999999997</v>
      </c>
      <c r="I10" s="7">
        <v>1.5760000000000001</v>
      </c>
      <c r="J10" s="7">
        <v>1961</v>
      </c>
      <c r="K10" s="7">
        <v>5</v>
      </c>
      <c r="L10" s="7">
        <v>129</v>
      </c>
      <c r="M10" s="7">
        <v>51.81</v>
      </c>
      <c r="N10" s="7">
        <v>-0.36</v>
      </c>
      <c r="O10" s="7">
        <v>51.75</v>
      </c>
      <c r="P10" s="7">
        <v>-0.25</v>
      </c>
      <c r="V10" s="7" t="s">
        <v>128</v>
      </c>
      <c r="W10" s="7">
        <v>1.2290000000000001</v>
      </c>
      <c r="X10" s="7">
        <f t="shared" si="0"/>
        <v>1.2290000000000001</v>
      </c>
      <c r="Y10" s="7">
        <v>0.34599999999999997</v>
      </c>
      <c r="Z10" s="7">
        <f t="shared" si="1"/>
        <v>0.34599999999999997</v>
      </c>
      <c r="AA10" s="7">
        <v>0.78</v>
      </c>
      <c r="AB10" s="7">
        <v>0.219</v>
      </c>
      <c r="AC10" s="7">
        <v>10.8</v>
      </c>
      <c r="AD10" s="7">
        <v>26.8</v>
      </c>
      <c r="AE10" s="7" t="s">
        <v>132</v>
      </c>
      <c r="AF10" s="7" t="s">
        <v>133</v>
      </c>
      <c r="AH10" s="7" t="s">
        <v>406</v>
      </c>
      <c r="AI10" s="7" t="s">
        <v>407</v>
      </c>
      <c r="AK10" s="7">
        <v>0.33400000000000002</v>
      </c>
      <c r="AL10" s="7" t="s">
        <v>408</v>
      </c>
      <c r="AM10" s="7">
        <v>0.254</v>
      </c>
      <c r="AN10" s="7">
        <v>0.11</v>
      </c>
      <c r="AQ10" s="7">
        <v>0.83</v>
      </c>
      <c r="AR10" s="7">
        <v>0.76500000000000001</v>
      </c>
      <c r="AS10" s="7">
        <v>3</v>
      </c>
      <c r="AT10" s="7">
        <v>2.9980000000000002</v>
      </c>
      <c r="AV10" s="7" t="s">
        <v>675</v>
      </c>
      <c r="AW10" s="7" t="s">
        <v>528</v>
      </c>
      <c r="AX10" s="7" t="s">
        <v>14</v>
      </c>
      <c r="AY10" s="7" t="s">
        <v>548</v>
      </c>
      <c r="AZ10" s="7" t="s">
        <v>264</v>
      </c>
    </row>
    <row r="11" spans="1:52" x14ac:dyDescent="0.2">
      <c r="A11" s="7">
        <v>10</v>
      </c>
      <c r="B11" s="7">
        <v>17</v>
      </c>
      <c r="C11" s="7" t="s">
        <v>87</v>
      </c>
      <c r="D11" s="7" t="s">
        <v>262</v>
      </c>
      <c r="E11" s="7" t="s">
        <v>263</v>
      </c>
      <c r="F11" s="7">
        <v>8.6210000000000004</v>
      </c>
      <c r="I11" s="7">
        <v>2.35</v>
      </c>
      <c r="J11" s="7">
        <v>1961</v>
      </c>
      <c r="K11" s="7">
        <v>6</v>
      </c>
      <c r="L11" s="7">
        <v>176</v>
      </c>
      <c r="M11" s="7">
        <v>51.81</v>
      </c>
      <c r="N11" s="7">
        <v>-0.36</v>
      </c>
      <c r="O11" s="7">
        <v>51.75</v>
      </c>
      <c r="P11" s="7">
        <v>-0.25</v>
      </c>
      <c r="V11" s="7" t="s">
        <v>128</v>
      </c>
      <c r="W11" s="7">
        <v>1.901</v>
      </c>
      <c r="X11" s="7">
        <f t="shared" si="0"/>
        <v>1.901</v>
      </c>
      <c r="Y11" s="7">
        <v>0.44900000000000001</v>
      </c>
      <c r="Z11" s="7">
        <f t="shared" si="1"/>
        <v>0.44900000000000001</v>
      </c>
      <c r="AA11" s="7">
        <v>0.80800000000000005</v>
      </c>
      <c r="AB11" s="7">
        <v>0.191</v>
      </c>
      <c r="AC11" s="7">
        <v>15</v>
      </c>
      <c r="AD11" s="7">
        <v>39.799999999999997</v>
      </c>
      <c r="AE11" s="7" t="s">
        <v>132</v>
      </c>
      <c r="AF11" s="7" t="s">
        <v>133</v>
      </c>
      <c r="AH11" s="7" t="s">
        <v>406</v>
      </c>
      <c r="AI11" s="7" t="s">
        <v>407</v>
      </c>
      <c r="AK11" s="7">
        <v>0.33400000000000002</v>
      </c>
      <c r="AL11" s="7" t="s">
        <v>408</v>
      </c>
      <c r="AM11" s="7">
        <v>0.254</v>
      </c>
      <c r="AN11" s="7">
        <v>0.11</v>
      </c>
      <c r="AQ11" s="7">
        <v>0.83</v>
      </c>
      <c r="AR11" s="7">
        <v>0.76500000000000001</v>
      </c>
      <c r="AS11" s="7">
        <v>3</v>
      </c>
      <c r="AT11" s="7">
        <v>2.9980000000000002</v>
      </c>
      <c r="AV11" s="7" t="s">
        <v>675</v>
      </c>
      <c r="AW11" s="7" t="s">
        <v>528</v>
      </c>
      <c r="AX11" s="7" t="s">
        <v>14</v>
      </c>
      <c r="AY11" s="7" t="s">
        <v>548</v>
      </c>
      <c r="AZ11" s="7" t="s">
        <v>264</v>
      </c>
    </row>
    <row r="12" spans="1:52" x14ac:dyDescent="0.2">
      <c r="A12" s="7">
        <v>11</v>
      </c>
      <c r="B12" s="7">
        <v>17</v>
      </c>
      <c r="C12" s="7" t="s">
        <v>87</v>
      </c>
      <c r="D12" s="7" t="s">
        <v>262</v>
      </c>
      <c r="E12" s="7" t="s">
        <v>263</v>
      </c>
      <c r="F12" s="7">
        <v>7.7439999999999998</v>
      </c>
      <c r="I12" s="7">
        <v>2.1110000000000002</v>
      </c>
      <c r="J12" s="7">
        <v>1961</v>
      </c>
      <c r="K12" s="7">
        <v>7</v>
      </c>
      <c r="L12" s="7">
        <v>191</v>
      </c>
      <c r="M12" s="7">
        <v>51.81</v>
      </c>
      <c r="N12" s="7">
        <v>-0.36</v>
      </c>
      <c r="O12" s="7">
        <v>51.75</v>
      </c>
      <c r="P12" s="7">
        <v>-0.25</v>
      </c>
      <c r="V12" s="7" t="s">
        <v>128</v>
      </c>
      <c r="W12" s="7">
        <v>1.5489999999999999</v>
      </c>
      <c r="X12" s="7">
        <f t="shared" si="0"/>
        <v>1.5489999999999999</v>
      </c>
      <c r="Y12" s="7">
        <v>0.56100000000000005</v>
      </c>
      <c r="Z12" s="7">
        <f t="shared" si="1"/>
        <v>0.56100000000000005</v>
      </c>
      <c r="AA12" s="7">
        <v>0.73299999999999998</v>
      </c>
      <c r="AB12" s="7">
        <v>0.26600000000000001</v>
      </c>
      <c r="AC12" s="7">
        <v>15.8</v>
      </c>
      <c r="AD12" s="7">
        <v>39.700000000000003</v>
      </c>
      <c r="AE12" s="7" t="s">
        <v>132</v>
      </c>
      <c r="AF12" s="7" t="s">
        <v>133</v>
      </c>
      <c r="AH12" s="7" t="s">
        <v>406</v>
      </c>
      <c r="AI12" s="7" t="s">
        <v>407</v>
      </c>
      <c r="AK12" s="7">
        <v>0.33400000000000002</v>
      </c>
      <c r="AL12" s="7" t="s">
        <v>408</v>
      </c>
      <c r="AM12" s="7">
        <v>0.254</v>
      </c>
      <c r="AN12" s="7">
        <v>0.11</v>
      </c>
      <c r="AQ12" s="7">
        <v>0.83</v>
      </c>
      <c r="AR12" s="7">
        <v>0.76500000000000001</v>
      </c>
      <c r="AS12" s="7">
        <v>3</v>
      </c>
      <c r="AT12" s="7">
        <v>2.9980000000000002</v>
      </c>
      <c r="AV12" s="7" t="s">
        <v>675</v>
      </c>
      <c r="AW12" s="7" t="s">
        <v>528</v>
      </c>
      <c r="AX12" s="7" t="s">
        <v>14</v>
      </c>
      <c r="AY12" s="7" t="s">
        <v>548</v>
      </c>
      <c r="AZ12" s="7" t="s">
        <v>264</v>
      </c>
    </row>
    <row r="13" spans="1:52" x14ac:dyDescent="0.2">
      <c r="A13" s="7">
        <v>12</v>
      </c>
      <c r="B13" s="7">
        <v>17</v>
      </c>
      <c r="C13" s="7" t="s">
        <v>87</v>
      </c>
      <c r="D13" s="7" t="s">
        <v>262</v>
      </c>
      <c r="E13" s="7" t="s">
        <v>263</v>
      </c>
      <c r="F13" s="7">
        <v>7.798</v>
      </c>
      <c r="I13" s="7">
        <v>2.1259999999999999</v>
      </c>
      <c r="J13" s="7">
        <v>1961</v>
      </c>
      <c r="K13" s="7">
        <v>7</v>
      </c>
      <c r="L13" s="7">
        <v>206</v>
      </c>
      <c r="M13" s="7">
        <v>51.81</v>
      </c>
      <c r="N13" s="7">
        <v>-0.36</v>
      </c>
      <c r="O13" s="7">
        <v>51.75</v>
      </c>
      <c r="P13" s="7">
        <v>-0.25</v>
      </c>
      <c r="V13" s="7" t="s">
        <v>128</v>
      </c>
      <c r="W13" s="7">
        <v>1.706</v>
      </c>
      <c r="X13" s="7">
        <f t="shared" si="0"/>
        <v>1.706</v>
      </c>
      <c r="Y13" s="7">
        <v>0.42</v>
      </c>
      <c r="Z13" s="7">
        <f t="shared" si="1"/>
        <v>0.42</v>
      </c>
      <c r="AA13" s="7">
        <v>0.80200000000000005</v>
      </c>
      <c r="AB13" s="7">
        <v>0.19700000000000001</v>
      </c>
      <c r="AC13" s="7">
        <v>15.8</v>
      </c>
      <c r="AD13" s="7">
        <v>39.700000000000003</v>
      </c>
      <c r="AE13" s="7" t="s">
        <v>132</v>
      </c>
      <c r="AF13" s="7" t="s">
        <v>133</v>
      </c>
      <c r="AH13" s="7" t="s">
        <v>406</v>
      </c>
      <c r="AI13" s="7" t="s">
        <v>407</v>
      </c>
      <c r="AK13" s="7">
        <v>0.33400000000000002</v>
      </c>
      <c r="AL13" s="7" t="s">
        <v>408</v>
      </c>
      <c r="AM13" s="7">
        <v>0.254</v>
      </c>
      <c r="AN13" s="7">
        <v>0.11</v>
      </c>
      <c r="AQ13" s="7">
        <v>0.83</v>
      </c>
      <c r="AR13" s="7">
        <v>0.76500000000000001</v>
      </c>
      <c r="AS13" s="7">
        <v>3</v>
      </c>
      <c r="AT13" s="7">
        <v>2.9980000000000002</v>
      </c>
      <c r="AV13" s="7" t="s">
        <v>675</v>
      </c>
      <c r="AW13" s="7" t="s">
        <v>528</v>
      </c>
      <c r="AX13" s="7" t="s">
        <v>14</v>
      </c>
      <c r="AY13" s="7" t="s">
        <v>548</v>
      </c>
      <c r="AZ13" s="7" t="s">
        <v>264</v>
      </c>
    </row>
    <row r="14" spans="1:52" x14ac:dyDescent="0.2">
      <c r="A14" s="7">
        <v>13</v>
      </c>
      <c r="B14" s="7">
        <v>17</v>
      </c>
      <c r="C14" s="7" t="s">
        <v>87</v>
      </c>
      <c r="D14" s="7" t="s">
        <v>262</v>
      </c>
      <c r="E14" s="7" t="s">
        <v>263</v>
      </c>
      <c r="F14" s="7">
        <v>9.0660000000000007</v>
      </c>
      <c r="I14" s="7">
        <v>2.472</v>
      </c>
      <c r="J14" s="7">
        <v>1961</v>
      </c>
      <c r="K14" s="7">
        <v>8</v>
      </c>
      <c r="L14" s="7">
        <v>223</v>
      </c>
      <c r="M14" s="7">
        <v>51.81</v>
      </c>
      <c r="N14" s="7">
        <v>-0.36</v>
      </c>
      <c r="O14" s="7">
        <v>51.75</v>
      </c>
      <c r="P14" s="7">
        <v>-0.25</v>
      </c>
      <c r="V14" s="7" t="s">
        <v>128</v>
      </c>
      <c r="W14" s="7">
        <v>1.8140000000000001</v>
      </c>
      <c r="X14" s="7">
        <f t="shared" si="0"/>
        <v>1.8140000000000001</v>
      </c>
      <c r="Y14" s="7">
        <v>0.65700000000000003</v>
      </c>
      <c r="Z14" s="7">
        <f t="shared" si="1"/>
        <v>0.65700000000000003</v>
      </c>
      <c r="AA14" s="7">
        <v>0.73399999999999999</v>
      </c>
      <c r="AB14" s="7">
        <v>0.26500000000000001</v>
      </c>
      <c r="AC14" s="7">
        <v>16.2</v>
      </c>
      <c r="AD14" s="7">
        <v>58.1</v>
      </c>
      <c r="AE14" s="7" t="s">
        <v>132</v>
      </c>
      <c r="AF14" s="7" t="s">
        <v>133</v>
      </c>
      <c r="AH14" s="7" t="s">
        <v>406</v>
      </c>
      <c r="AI14" s="7" t="s">
        <v>407</v>
      </c>
      <c r="AK14" s="7">
        <v>0.33400000000000002</v>
      </c>
      <c r="AL14" s="7" t="s">
        <v>408</v>
      </c>
      <c r="AM14" s="7">
        <v>0.254</v>
      </c>
      <c r="AN14" s="7">
        <v>0.11</v>
      </c>
      <c r="AQ14" s="7">
        <v>0.83</v>
      </c>
      <c r="AR14" s="7">
        <v>0.76500000000000001</v>
      </c>
      <c r="AS14" s="7">
        <v>3</v>
      </c>
      <c r="AT14" s="7">
        <v>2.9980000000000002</v>
      </c>
      <c r="AV14" s="7" t="s">
        <v>675</v>
      </c>
      <c r="AW14" s="7" t="s">
        <v>528</v>
      </c>
      <c r="AX14" s="7" t="s">
        <v>14</v>
      </c>
      <c r="AY14" s="7" t="s">
        <v>548</v>
      </c>
      <c r="AZ14" s="7" t="s">
        <v>264</v>
      </c>
    </row>
    <row r="15" spans="1:52" x14ac:dyDescent="0.2">
      <c r="A15" s="7">
        <v>14</v>
      </c>
      <c r="B15" s="7">
        <v>17</v>
      </c>
      <c r="C15" s="7" t="s">
        <v>87</v>
      </c>
      <c r="D15" s="7" t="s">
        <v>262</v>
      </c>
      <c r="E15" s="7" t="s">
        <v>263</v>
      </c>
      <c r="F15" s="7">
        <v>7.8250000000000002</v>
      </c>
      <c r="I15" s="7">
        <v>2.133</v>
      </c>
      <c r="J15" s="7">
        <v>1961</v>
      </c>
      <c r="K15" s="7">
        <v>8</v>
      </c>
      <c r="L15" s="7">
        <v>239</v>
      </c>
      <c r="M15" s="7">
        <v>51.81</v>
      </c>
      <c r="N15" s="7">
        <v>-0.36</v>
      </c>
      <c r="O15" s="7">
        <v>51.75</v>
      </c>
      <c r="P15" s="7">
        <v>-0.25</v>
      </c>
      <c r="V15" s="7" t="s">
        <v>128</v>
      </c>
      <c r="W15" s="7">
        <v>1.869</v>
      </c>
      <c r="X15" s="7">
        <f t="shared" si="0"/>
        <v>1.869</v>
      </c>
      <c r="Y15" s="7">
        <v>0.26300000000000001</v>
      </c>
      <c r="Z15" s="7">
        <f t="shared" si="1"/>
        <v>0.26300000000000001</v>
      </c>
      <c r="AA15" s="7">
        <v>0.876</v>
      </c>
      <c r="AB15" s="7">
        <v>0.123</v>
      </c>
      <c r="AC15" s="7">
        <v>16.2</v>
      </c>
      <c r="AD15" s="7">
        <v>58.1</v>
      </c>
      <c r="AE15" s="7" t="s">
        <v>132</v>
      </c>
      <c r="AF15" s="7" t="s">
        <v>133</v>
      </c>
      <c r="AH15" s="7" t="s">
        <v>406</v>
      </c>
      <c r="AI15" s="7" t="s">
        <v>407</v>
      </c>
      <c r="AK15" s="7">
        <v>0.33400000000000002</v>
      </c>
      <c r="AL15" s="7" t="s">
        <v>408</v>
      </c>
      <c r="AM15" s="7">
        <v>0.254</v>
      </c>
      <c r="AN15" s="7">
        <v>0.11</v>
      </c>
      <c r="AQ15" s="7">
        <v>0.83</v>
      </c>
      <c r="AR15" s="7">
        <v>0.76500000000000001</v>
      </c>
      <c r="AS15" s="7">
        <v>3</v>
      </c>
      <c r="AT15" s="7">
        <v>2.9980000000000002</v>
      </c>
      <c r="AV15" s="7" t="s">
        <v>675</v>
      </c>
      <c r="AW15" s="7" t="s">
        <v>528</v>
      </c>
      <c r="AX15" s="7" t="s">
        <v>14</v>
      </c>
      <c r="AY15" s="7" t="s">
        <v>548</v>
      </c>
      <c r="AZ15" s="7" t="s">
        <v>264</v>
      </c>
    </row>
    <row r="16" spans="1:52" x14ac:dyDescent="0.2">
      <c r="A16" s="7">
        <v>15</v>
      </c>
      <c r="B16" s="7">
        <v>17</v>
      </c>
      <c r="C16" s="7" t="s">
        <v>87</v>
      </c>
      <c r="D16" s="7" t="s">
        <v>262</v>
      </c>
      <c r="E16" s="7" t="s">
        <v>263</v>
      </c>
      <c r="F16" s="7">
        <v>6.867</v>
      </c>
      <c r="I16" s="7">
        <v>1.8720000000000001</v>
      </c>
      <c r="J16" s="7">
        <v>1961</v>
      </c>
      <c r="K16" s="7">
        <v>9</v>
      </c>
      <c r="L16" s="7">
        <v>255</v>
      </c>
      <c r="M16" s="7">
        <v>51.81</v>
      </c>
      <c r="N16" s="7">
        <v>-0.36</v>
      </c>
      <c r="O16" s="7">
        <v>51.75</v>
      </c>
      <c r="P16" s="7">
        <v>-0.25</v>
      </c>
      <c r="V16" s="7" t="s">
        <v>128</v>
      </c>
      <c r="W16" s="7">
        <v>1.145</v>
      </c>
      <c r="X16" s="7">
        <f t="shared" si="0"/>
        <v>1.145</v>
      </c>
      <c r="Y16" s="7">
        <v>0.72699999999999998</v>
      </c>
      <c r="Z16" s="7">
        <f t="shared" si="1"/>
        <v>0.72699999999999998</v>
      </c>
      <c r="AA16" s="7">
        <v>0.61099999999999999</v>
      </c>
      <c r="AB16" s="7">
        <v>0.38800000000000001</v>
      </c>
      <c r="AC16" s="7">
        <v>15.4</v>
      </c>
      <c r="AD16" s="7">
        <v>70.8</v>
      </c>
      <c r="AE16" s="7" t="s">
        <v>132</v>
      </c>
      <c r="AF16" s="7" t="s">
        <v>133</v>
      </c>
      <c r="AH16" s="7" t="s">
        <v>406</v>
      </c>
      <c r="AI16" s="7" t="s">
        <v>407</v>
      </c>
      <c r="AK16" s="7">
        <v>0.33400000000000002</v>
      </c>
      <c r="AL16" s="7" t="s">
        <v>408</v>
      </c>
      <c r="AM16" s="7">
        <v>0.254</v>
      </c>
      <c r="AN16" s="7">
        <v>0.11</v>
      </c>
      <c r="AQ16" s="7">
        <v>0.83</v>
      </c>
      <c r="AR16" s="7">
        <v>0.76500000000000001</v>
      </c>
      <c r="AS16" s="7">
        <v>3</v>
      </c>
      <c r="AT16" s="7">
        <v>2.9980000000000002</v>
      </c>
      <c r="AV16" s="7" t="s">
        <v>675</v>
      </c>
      <c r="AW16" s="7" t="s">
        <v>528</v>
      </c>
      <c r="AX16" s="7" t="s">
        <v>14</v>
      </c>
      <c r="AY16" s="7" t="s">
        <v>548</v>
      </c>
      <c r="AZ16" s="7" t="s">
        <v>264</v>
      </c>
    </row>
    <row r="17" spans="1:52" x14ac:dyDescent="0.2">
      <c r="A17" s="7">
        <v>16</v>
      </c>
      <c r="B17" s="7">
        <v>17</v>
      </c>
      <c r="C17" s="7" t="s">
        <v>87</v>
      </c>
      <c r="D17" s="7" t="s">
        <v>262</v>
      </c>
      <c r="E17" s="7" t="s">
        <v>263</v>
      </c>
      <c r="I17" s="7">
        <v>1.242</v>
      </c>
      <c r="J17" s="7">
        <v>1961</v>
      </c>
      <c r="K17" s="7">
        <v>9</v>
      </c>
      <c r="L17" s="7">
        <v>267</v>
      </c>
      <c r="M17" s="7">
        <v>51.81</v>
      </c>
      <c r="N17" s="7">
        <v>-0.36</v>
      </c>
      <c r="O17" s="7">
        <v>51.75</v>
      </c>
      <c r="P17" s="7">
        <v>-0.25</v>
      </c>
      <c r="V17" s="7" t="s">
        <v>128</v>
      </c>
      <c r="W17" s="7">
        <v>0.94799999999999995</v>
      </c>
      <c r="X17" s="7">
        <f t="shared" si="0"/>
        <v>0.94799999999999995</v>
      </c>
      <c r="Z17" s="7" t="str">
        <f t="shared" si="1"/>
        <v/>
      </c>
      <c r="AC17" s="7">
        <v>15.4</v>
      </c>
      <c r="AD17" s="7">
        <v>70.8</v>
      </c>
      <c r="AE17" s="7" t="s">
        <v>132</v>
      </c>
      <c r="AF17" s="7" t="s">
        <v>133</v>
      </c>
      <c r="AH17" s="7" t="s">
        <v>406</v>
      </c>
      <c r="AI17" s="7" t="s">
        <v>407</v>
      </c>
      <c r="AK17" s="7">
        <v>0.33400000000000002</v>
      </c>
      <c r="AL17" s="7" t="s">
        <v>408</v>
      </c>
      <c r="AM17" s="7">
        <v>0.254</v>
      </c>
      <c r="AN17" s="7">
        <v>0.11</v>
      </c>
      <c r="AQ17" s="7">
        <v>0.83</v>
      </c>
      <c r="AR17" s="7">
        <v>0.76500000000000001</v>
      </c>
      <c r="AS17" s="7">
        <v>3</v>
      </c>
      <c r="AT17" s="7">
        <v>2.9980000000000002</v>
      </c>
      <c r="AV17" s="7" t="s">
        <v>675</v>
      </c>
      <c r="AW17" s="7" t="s">
        <v>528</v>
      </c>
      <c r="AX17" s="7" t="s">
        <v>14</v>
      </c>
      <c r="AY17" s="7" t="s">
        <v>548</v>
      </c>
      <c r="AZ17" s="7" t="s">
        <v>264</v>
      </c>
    </row>
    <row r="18" spans="1:52" x14ac:dyDescent="0.2">
      <c r="A18" s="7">
        <v>17</v>
      </c>
      <c r="B18" s="7">
        <v>17</v>
      </c>
      <c r="C18" s="7" t="s">
        <v>87</v>
      </c>
      <c r="D18" s="7" t="s">
        <v>262</v>
      </c>
      <c r="E18" s="7" t="s">
        <v>263</v>
      </c>
      <c r="I18" s="7">
        <v>1.4179999999999999</v>
      </c>
      <c r="J18" s="7">
        <v>1961</v>
      </c>
      <c r="K18" s="7">
        <v>10</v>
      </c>
      <c r="L18" s="7">
        <v>280</v>
      </c>
      <c r="M18" s="7">
        <v>51.81</v>
      </c>
      <c r="N18" s="7">
        <v>-0.36</v>
      </c>
      <c r="O18" s="7">
        <v>51.75</v>
      </c>
      <c r="P18" s="7">
        <v>-0.25</v>
      </c>
      <c r="V18" s="7" t="s">
        <v>128</v>
      </c>
      <c r="W18" s="7">
        <v>1.083</v>
      </c>
      <c r="X18" s="7">
        <f t="shared" si="0"/>
        <v>1.083</v>
      </c>
      <c r="Z18" s="7" t="str">
        <f t="shared" si="1"/>
        <v/>
      </c>
      <c r="AC18" s="7">
        <v>10.6</v>
      </c>
      <c r="AD18" s="7">
        <v>82.4</v>
      </c>
      <c r="AE18" s="7" t="s">
        <v>132</v>
      </c>
      <c r="AF18" s="7" t="s">
        <v>133</v>
      </c>
      <c r="AH18" s="7" t="s">
        <v>406</v>
      </c>
      <c r="AI18" s="7" t="s">
        <v>407</v>
      </c>
      <c r="AK18" s="7">
        <v>0.33400000000000002</v>
      </c>
      <c r="AL18" s="7" t="s">
        <v>408</v>
      </c>
      <c r="AM18" s="7">
        <v>0.254</v>
      </c>
      <c r="AN18" s="7">
        <v>0.11</v>
      </c>
      <c r="AQ18" s="7">
        <v>0.83</v>
      </c>
      <c r="AR18" s="7">
        <v>0.76500000000000001</v>
      </c>
      <c r="AS18" s="7">
        <v>3</v>
      </c>
      <c r="AT18" s="7">
        <v>2.9980000000000002</v>
      </c>
      <c r="AV18" s="7" t="s">
        <v>675</v>
      </c>
      <c r="AW18" s="7" t="s">
        <v>528</v>
      </c>
      <c r="AX18" s="7" t="s">
        <v>14</v>
      </c>
      <c r="AY18" s="7" t="s">
        <v>548</v>
      </c>
      <c r="AZ18" s="7" t="s">
        <v>264</v>
      </c>
    </row>
    <row r="19" spans="1:52" x14ac:dyDescent="0.2">
      <c r="A19" s="7">
        <v>18</v>
      </c>
      <c r="B19" s="7">
        <v>17</v>
      </c>
      <c r="C19" s="7" t="s">
        <v>87</v>
      </c>
      <c r="D19" s="7" t="s">
        <v>262</v>
      </c>
      <c r="E19" s="7" t="s">
        <v>263</v>
      </c>
      <c r="I19" s="7">
        <v>0.624</v>
      </c>
      <c r="J19" s="7">
        <v>1961</v>
      </c>
      <c r="K19" s="7">
        <v>10</v>
      </c>
      <c r="L19" s="7">
        <v>295</v>
      </c>
      <c r="M19" s="7">
        <v>51.81</v>
      </c>
      <c r="N19" s="7">
        <v>-0.36</v>
      </c>
      <c r="O19" s="7">
        <v>51.75</v>
      </c>
      <c r="P19" s="7">
        <v>-0.25</v>
      </c>
      <c r="V19" s="7" t="s">
        <v>128</v>
      </c>
      <c r="W19" s="7">
        <v>0.47699999999999998</v>
      </c>
      <c r="X19" s="7">
        <f t="shared" si="0"/>
        <v>0.47699999999999998</v>
      </c>
      <c r="Z19" s="7" t="str">
        <f t="shared" si="1"/>
        <v/>
      </c>
      <c r="AC19" s="7">
        <v>10.6</v>
      </c>
      <c r="AD19" s="7">
        <v>82.4</v>
      </c>
      <c r="AE19" s="7" t="s">
        <v>132</v>
      </c>
      <c r="AF19" s="7" t="s">
        <v>133</v>
      </c>
      <c r="AH19" s="7" t="s">
        <v>406</v>
      </c>
      <c r="AI19" s="7" t="s">
        <v>407</v>
      </c>
      <c r="AK19" s="7">
        <v>0.33400000000000002</v>
      </c>
      <c r="AL19" s="7" t="s">
        <v>408</v>
      </c>
      <c r="AM19" s="7">
        <v>0.254</v>
      </c>
      <c r="AN19" s="7">
        <v>0.11</v>
      </c>
      <c r="AQ19" s="7">
        <v>0.83</v>
      </c>
      <c r="AR19" s="7">
        <v>0.76500000000000001</v>
      </c>
      <c r="AS19" s="7">
        <v>3</v>
      </c>
      <c r="AT19" s="7">
        <v>2.9980000000000002</v>
      </c>
      <c r="AV19" s="7" t="s">
        <v>675</v>
      </c>
      <c r="AW19" s="7" t="s">
        <v>528</v>
      </c>
      <c r="AX19" s="7" t="s">
        <v>14</v>
      </c>
      <c r="AY19" s="7" t="s">
        <v>548</v>
      </c>
      <c r="AZ19" s="7" t="s">
        <v>264</v>
      </c>
    </row>
    <row r="20" spans="1:52" x14ac:dyDescent="0.2">
      <c r="A20" s="7">
        <v>19</v>
      </c>
      <c r="B20" s="7">
        <v>17</v>
      </c>
      <c r="C20" s="7" t="s">
        <v>87</v>
      </c>
      <c r="D20" s="7" t="s">
        <v>262</v>
      </c>
      <c r="E20" s="7" t="s">
        <v>263</v>
      </c>
      <c r="I20" s="7">
        <v>0.56200000000000006</v>
      </c>
      <c r="J20" s="7">
        <v>1961</v>
      </c>
      <c r="K20" s="7">
        <v>11</v>
      </c>
      <c r="L20" s="7">
        <v>312</v>
      </c>
      <c r="M20" s="7">
        <v>51.81</v>
      </c>
      <c r="N20" s="7">
        <v>-0.36</v>
      </c>
      <c r="O20" s="7">
        <v>51.75</v>
      </c>
      <c r="P20" s="7">
        <v>-0.25</v>
      </c>
      <c r="V20" s="7" t="s">
        <v>128</v>
      </c>
      <c r="W20" s="7">
        <v>0.42899999999999999</v>
      </c>
      <c r="X20" s="7">
        <f t="shared" si="0"/>
        <v>0.42899999999999999</v>
      </c>
      <c r="Z20" s="7" t="str">
        <f t="shared" si="1"/>
        <v/>
      </c>
      <c r="AC20" s="7">
        <v>5.8</v>
      </c>
      <c r="AD20" s="7">
        <v>55.3</v>
      </c>
      <c r="AE20" s="7" t="s">
        <v>132</v>
      </c>
      <c r="AF20" s="7" t="s">
        <v>133</v>
      </c>
      <c r="AH20" s="7" t="s">
        <v>406</v>
      </c>
      <c r="AI20" s="7" t="s">
        <v>407</v>
      </c>
      <c r="AK20" s="7">
        <v>0.33400000000000002</v>
      </c>
      <c r="AL20" s="7" t="s">
        <v>408</v>
      </c>
      <c r="AM20" s="7">
        <v>0.254</v>
      </c>
      <c r="AN20" s="7">
        <v>0.11</v>
      </c>
      <c r="AQ20" s="7">
        <v>0.83</v>
      </c>
      <c r="AR20" s="7">
        <v>0.76500000000000001</v>
      </c>
      <c r="AS20" s="7">
        <v>3</v>
      </c>
      <c r="AT20" s="7">
        <v>2.9980000000000002</v>
      </c>
      <c r="AV20" s="7" t="s">
        <v>675</v>
      </c>
      <c r="AW20" s="7" t="s">
        <v>528</v>
      </c>
      <c r="AX20" s="7" t="s">
        <v>14</v>
      </c>
      <c r="AY20" s="7" t="s">
        <v>548</v>
      </c>
      <c r="AZ20" s="7" t="s">
        <v>264</v>
      </c>
    </row>
    <row r="21" spans="1:52" x14ac:dyDescent="0.2">
      <c r="A21" s="7">
        <v>20</v>
      </c>
      <c r="B21" s="7">
        <v>17</v>
      </c>
      <c r="C21" s="7" t="s">
        <v>87</v>
      </c>
      <c r="D21" s="7" t="s">
        <v>262</v>
      </c>
      <c r="E21" s="7" t="s">
        <v>263</v>
      </c>
      <c r="I21" s="7">
        <v>0.437</v>
      </c>
      <c r="J21" s="7">
        <v>1961</v>
      </c>
      <c r="K21" s="7">
        <v>11</v>
      </c>
      <c r="L21" s="7">
        <v>327</v>
      </c>
      <c r="M21" s="7">
        <v>51.81</v>
      </c>
      <c r="N21" s="7">
        <v>-0.36</v>
      </c>
      <c r="O21" s="7">
        <v>51.75</v>
      </c>
      <c r="P21" s="7">
        <v>-0.25</v>
      </c>
      <c r="V21" s="7" t="s">
        <v>128</v>
      </c>
      <c r="W21" s="7">
        <v>0.33400000000000002</v>
      </c>
      <c r="X21" s="7">
        <f t="shared" si="0"/>
        <v>0.33400000000000002</v>
      </c>
      <c r="Z21" s="7" t="str">
        <f t="shared" si="1"/>
        <v/>
      </c>
      <c r="AC21" s="7">
        <v>5.8</v>
      </c>
      <c r="AD21" s="7">
        <v>55.3</v>
      </c>
      <c r="AE21" s="7" t="s">
        <v>132</v>
      </c>
      <c r="AF21" s="7" t="s">
        <v>133</v>
      </c>
      <c r="AH21" s="7" t="s">
        <v>406</v>
      </c>
      <c r="AI21" s="7" t="s">
        <v>407</v>
      </c>
      <c r="AK21" s="7">
        <v>0.33400000000000002</v>
      </c>
      <c r="AL21" s="7" t="s">
        <v>408</v>
      </c>
      <c r="AM21" s="7">
        <v>0.254</v>
      </c>
      <c r="AN21" s="7">
        <v>0.11</v>
      </c>
      <c r="AQ21" s="7">
        <v>0.83</v>
      </c>
      <c r="AR21" s="7">
        <v>0.76500000000000001</v>
      </c>
      <c r="AS21" s="7">
        <v>3</v>
      </c>
      <c r="AT21" s="7">
        <v>2.9980000000000002</v>
      </c>
      <c r="AV21" s="7" t="s">
        <v>675</v>
      </c>
      <c r="AW21" s="7" t="s">
        <v>528</v>
      </c>
      <c r="AX21" s="7" t="s">
        <v>14</v>
      </c>
      <c r="AY21" s="7" t="s">
        <v>548</v>
      </c>
      <c r="AZ21" s="7" t="s">
        <v>264</v>
      </c>
    </row>
    <row r="22" spans="1:52" x14ac:dyDescent="0.2">
      <c r="A22" s="7">
        <v>21</v>
      </c>
      <c r="B22" s="7">
        <v>17</v>
      </c>
      <c r="C22" s="7" t="s">
        <v>87</v>
      </c>
      <c r="D22" s="7" t="s">
        <v>262</v>
      </c>
      <c r="E22" s="7" t="s">
        <v>263</v>
      </c>
      <c r="I22" s="7">
        <v>0.57899999999999996</v>
      </c>
      <c r="J22" s="7">
        <v>1961</v>
      </c>
      <c r="K22" s="7">
        <v>12</v>
      </c>
      <c r="L22" s="7">
        <v>342</v>
      </c>
      <c r="M22" s="7">
        <v>51.81</v>
      </c>
      <c r="N22" s="7">
        <v>-0.36</v>
      </c>
      <c r="O22" s="7">
        <v>51.75</v>
      </c>
      <c r="P22" s="7">
        <v>-0.25</v>
      </c>
      <c r="V22" s="7" t="s">
        <v>128</v>
      </c>
      <c r="W22" s="7">
        <v>0.443</v>
      </c>
      <c r="X22" s="7">
        <f t="shared" si="0"/>
        <v>0.443</v>
      </c>
      <c r="Z22" s="7" t="str">
        <f t="shared" si="1"/>
        <v/>
      </c>
      <c r="AC22" s="7">
        <v>2.6</v>
      </c>
      <c r="AD22" s="7">
        <v>101</v>
      </c>
      <c r="AE22" s="7" t="s">
        <v>132</v>
      </c>
      <c r="AF22" s="7" t="s">
        <v>133</v>
      </c>
      <c r="AH22" s="7" t="s">
        <v>406</v>
      </c>
      <c r="AI22" s="7" t="s">
        <v>407</v>
      </c>
      <c r="AK22" s="7">
        <v>0.33400000000000002</v>
      </c>
      <c r="AL22" s="7" t="s">
        <v>408</v>
      </c>
      <c r="AM22" s="7">
        <v>0.254</v>
      </c>
      <c r="AN22" s="7">
        <v>0.11</v>
      </c>
      <c r="AQ22" s="7">
        <v>0.83</v>
      </c>
      <c r="AR22" s="7">
        <v>0.76500000000000001</v>
      </c>
      <c r="AS22" s="7">
        <v>3</v>
      </c>
      <c r="AT22" s="7">
        <v>2.9980000000000002</v>
      </c>
      <c r="AV22" s="7" t="s">
        <v>675</v>
      </c>
      <c r="AW22" s="7" t="s">
        <v>528</v>
      </c>
      <c r="AX22" s="7" t="s">
        <v>14</v>
      </c>
      <c r="AY22" s="7" t="s">
        <v>548</v>
      </c>
      <c r="AZ22" s="7" t="s">
        <v>264</v>
      </c>
    </row>
    <row r="23" spans="1:52" x14ac:dyDescent="0.2">
      <c r="A23" s="7">
        <v>22</v>
      </c>
      <c r="B23" s="7">
        <v>17</v>
      </c>
      <c r="C23" s="7" t="s">
        <v>87</v>
      </c>
      <c r="D23" s="7" t="s">
        <v>262</v>
      </c>
      <c r="E23" s="7" t="s">
        <v>263</v>
      </c>
      <c r="I23" s="7">
        <v>0.58799999999999997</v>
      </c>
      <c r="J23" s="7">
        <v>1961</v>
      </c>
      <c r="K23" s="7">
        <v>12</v>
      </c>
      <c r="L23" s="7">
        <v>356</v>
      </c>
      <c r="M23" s="7">
        <v>51.81</v>
      </c>
      <c r="N23" s="7">
        <v>-0.36</v>
      </c>
      <c r="O23" s="7">
        <v>51.75</v>
      </c>
      <c r="P23" s="7">
        <v>-0.25</v>
      </c>
      <c r="V23" s="7" t="s">
        <v>128</v>
      </c>
      <c r="W23" s="7">
        <v>0.44900000000000001</v>
      </c>
      <c r="X23" s="7">
        <f t="shared" si="0"/>
        <v>0.44900000000000001</v>
      </c>
      <c r="Z23" s="7" t="str">
        <f t="shared" si="1"/>
        <v/>
      </c>
      <c r="AC23" s="7">
        <v>2.6</v>
      </c>
      <c r="AD23" s="7">
        <v>101</v>
      </c>
      <c r="AE23" s="7" t="s">
        <v>132</v>
      </c>
      <c r="AF23" s="7" t="s">
        <v>133</v>
      </c>
      <c r="AH23" s="7" t="s">
        <v>406</v>
      </c>
      <c r="AI23" s="7" t="s">
        <v>407</v>
      </c>
      <c r="AK23" s="7">
        <v>0.33400000000000002</v>
      </c>
      <c r="AL23" s="7" t="s">
        <v>408</v>
      </c>
      <c r="AM23" s="7">
        <v>0.254</v>
      </c>
      <c r="AN23" s="7">
        <v>0.11</v>
      </c>
      <c r="AQ23" s="7">
        <v>0.83</v>
      </c>
      <c r="AR23" s="7">
        <v>0.76500000000000001</v>
      </c>
      <c r="AS23" s="7">
        <v>3</v>
      </c>
      <c r="AT23" s="7">
        <v>2.9980000000000002</v>
      </c>
      <c r="AV23" s="7" t="s">
        <v>675</v>
      </c>
      <c r="AW23" s="7" t="s">
        <v>528</v>
      </c>
      <c r="AX23" s="7" t="s">
        <v>14</v>
      </c>
      <c r="AY23" s="7" t="s">
        <v>548</v>
      </c>
      <c r="AZ23" s="7" t="s">
        <v>264</v>
      </c>
    </row>
    <row r="24" spans="1:52" x14ac:dyDescent="0.2">
      <c r="A24" s="7">
        <v>23</v>
      </c>
      <c r="B24" s="7">
        <v>148</v>
      </c>
      <c r="C24" s="7" t="s">
        <v>57</v>
      </c>
      <c r="D24" s="7" t="s">
        <v>246</v>
      </c>
      <c r="E24" s="7" t="s">
        <v>285</v>
      </c>
      <c r="F24" s="7">
        <v>1.944</v>
      </c>
      <c r="I24" s="7">
        <v>0.53</v>
      </c>
      <c r="J24" s="7">
        <v>1974</v>
      </c>
      <c r="K24" s="7">
        <v>1</v>
      </c>
      <c r="L24" s="7">
        <v>10</v>
      </c>
      <c r="M24" s="7">
        <v>35.99</v>
      </c>
      <c r="N24" s="7">
        <v>-84.29</v>
      </c>
      <c r="O24" s="7">
        <v>35.75</v>
      </c>
      <c r="P24" s="7">
        <v>-84.25</v>
      </c>
      <c r="V24" s="7" t="s">
        <v>26</v>
      </c>
      <c r="W24" s="7">
        <v>0.24</v>
      </c>
      <c r="X24" s="7">
        <f t="shared" si="0"/>
        <v>0.24</v>
      </c>
      <c r="Y24" s="7">
        <v>0.28999999999999998</v>
      </c>
      <c r="Z24" s="7">
        <f t="shared" si="1"/>
        <v>0.28999999999999998</v>
      </c>
      <c r="AA24" s="7">
        <v>0.45200000000000001</v>
      </c>
      <c r="AB24" s="7">
        <v>0.54700000000000004</v>
      </c>
      <c r="AC24" s="7">
        <v>9.8000000000000007</v>
      </c>
      <c r="AD24" s="7">
        <v>219.7</v>
      </c>
      <c r="AE24" s="7" t="s">
        <v>52</v>
      </c>
      <c r="AF24" s="7" t="s">
        <v>29</v>
      </c>
      <c r="AG24" s="7" t="s">
        <v>47</v>
      </c>
      <c r="AH24" s="7" t="s">
        <v>409</v>
      </c>
      <c r="AI24" s="7" t="s">
        <v>407</v>
      </c>
      <c r="AJ24" s="7">
        <v>1.728</v>
      </c>
      <c r="AK24" s="7">
        <v>0.82499999999999996</v>
      </c>
      <c r="AV24" s="7" t="s">
        <v>657</v>
      </c>
      <c r="AW24" s="7" t="s">
        <v>528</v>
      </c>
      <c r="AX24" s="7" t="s">
        <v>547</v>
      </c>
      <c r="AY24" s="7" t="s">
        <v>575</v>
      </c>
      <c r="AZ24" s="7" t="s">
        <v>286</v>
      </c>
    </row>
    <row r="25" spans="1:52" x14ac:dyDescent="0.2">
      <c r="A25" s="7">
        <v>24</v>
      </c>
      <c r="B25" s="7">
        <v>148</v>
      </c>
      <c r="C25" s="7" t="s">
        <v>57</v>
      </c>
      <c r="D25" s="7" t="s">
        <v>246</v>
      </c>
      <c r="E25" s="7" t="s">
        <v>285</v>
      </c>
      <c r="F25" s="7">
        <v>1.5580000000000001</v>
      </c>
      <c r="I25" s="7">
        <v>0.42399999999999999</v>
      </c>
      <c r="J25" s="7">
        <v>1974</v>
      </c>
      <c r="K25" s="7">
        <v>1</v>
      </c>
      <c r="L25" s="7">
        <v>25</v>
      </c>
      <c r="M25" s="7">
        <v>35.99</v>
      </c>
      <c r="N25" s="7">
        <v>-84.29</v>
      </c>
      <c r="O25" s="7">
        <v>35.75</v>
      </c>
      <c r="P25" s="7">
        <v>-84.25</v>
      </c>
      <c r="V25" s="7" t="s">
        <v>26</v>
      </c>
      <c r="W25" s="7">
        <v>0.19</v>
      </c>
      <c r="X25" s="7">
        <f t="shared" si="0"/>
        <v>0.19</v>
      </c>
      <c r="Y25" s="7">
        <v>0.23400000000000001</v>
      </c>
      <c r="Z25" s="7">
        <f t="shared" si="1"/>
        <v>0.23400000000000001</v>
      </c>
      <c r="AA25" s="7">
        <v>0.44900000000000001</v>
      </c>
      <c r="AB25" s="7">
        <v>0.55000000000000004</v>
      </c>
      <c r="AC25" s="7">
        <v>9.8000000000000007</v>
      </c>
      <c r="AD25" s="7">
        <v>219.7</v>
      </c>
      <c r="AE25" s="7" t="s">
        <v>52</v>
      </c>
      <c r="AF25" s="7" t="s">
        <v>29</v>
      </c>
      <c r="AG25" s="7" t="s">
        <v>47</v>
      </c>
      <c r="AH25" s="7" t="s">
        <v>409</v>
      </c>
      <c r="AI25" s="7" t="s">
        <v>407</v>
      </c>
      <c r="AJ25" s="7">
        <v>1.728</v>
      </c>
      <c r="AK25" s="7">
        <v>0.82499999999999996</v>
      </c>
      <c r="AV25" s="7" t="s">
        <v>657</v>
      </c>
      <c r="AW25" s="7" t="s">
        <v>528</v>
      </c>
      <c r="AX25" s="7" t="s">
        <v>547</v>
      </c>
      <c r="AY25" s="7" t="s">
        <v>575</v>
      </c>
      <c r="AZ25" s="7" t="s">
        <v>286</v>
      </c>
    </row>
    <row r="26" spans="1:52" x14ac:dyDescent="0.2">
      <c r="A26" s="7">
        <v>25</v>
      </c>
      <c r="B26" s="7">
        <v>148</v>
      </c>
      <c r="C26" s="7" t="s">
        <v>57</v>
      </c>
      <c r="D26" s="7" t="s">
        <v>246</v>
      </c>
      <c r="E26" s="7" t="s">
        <v>285</v>
      </c>
      <c r="F26" s="7">
        <v>1.4390000000000001</v>
      </c>
      <c r="I26" s="7">
        <v>0.39200000000000002</v>
      </c>
      <c r="J26" s="7">
        <v>1974</v>
      </c>
      <c r="K26" s="7">
        <v>2</v>
      </c>
      <c r="L26" s="7">
        <v>37</v>
      </c>
      <c r="M26" s="7">
        <v>35.99</v>
      </c>
      <c r="N26" s="7">
        <v>-84.29</v>
      </c>
      <c r="O26" s="7">
        <v>35.75</v>
      </c>
      <c r="P26" s="7">
        <v>-84.25</v>
      </c>
      <c r="V26" s="7" t="s">
        <v>26</v>
      </c>
      <c r="W26" s="7">
        <v>0.214</v>
      </c>
      <c r="X26" s="7">
        <f t="shared" si="0"/>
        <v>0.214</v>
      </c>
      <c r="Y26" s="7">
        <v>0.17799999999999999</v>
      </c>
      <c r="Z26" s="7">
        <f t="shared" si="1"/>
        <v>0.17799999999999999</v>
      </c>
      <c r="AA26" s="7">
        <v>0.54600000000000004</v>
      </c>
      <c r="AB26" s="7">
        <v>0.45300000000000001</v>
      </c>
      <c r="AC26" s="7">
        <v>6.2</v>
      </c>
      <c r="AD26" s="7">
        <v>145.6</v>
      </c>
      <c r="AE26" s="7" t="s">
        <v>52</v>
      </c>
      <c r="AF26" s="7" t="s">
        <v>29</v>
      </c>
      <c r="AG26" s="7" t="s">
        <v>47</v>
      </c>
      <c r="AH26" s="7" t="s">
        <v>409</v>
      </c>
      <c r="AI26" s="7" t="s">
        <v>407</v>
      </c>
      <c r="AJ26" s="7">
        <v>1.728</v>
      </c>
      <c r="AK26" s="7">
        <v>0.82499999999999996</v>
      </c>
      <c r="AV26" s="7" t="s">
        <v>657</v>
      </c>
      <c r="AW26" s="7" t="s">
        <v>528</v>
      </c>
      <c r="AX26" s="7" t="s">
        <v>547</v>
      </c>
      <c r="AY26" s="7" t="s">
        <v>575</v>
      </c>
      <c r="AZ26" s="7" t="s">
        <v>286</v>
      </c>
    </row>
    <row r="27" spans="1:52" x14ac:dyDescent="0.2">
      <c r="A27" s="7">
        <v>26</v>
      </c>
      <c r="B27" s="7">
        <v>148</v>
      </c>
      <c r="C27" s="7" t="s">
        <v>57</v>
      </c>
      <c r="D27" s="7" t="s">
        <v>246</v>
      </c>
      <c r="E27" s="7" t="s">
        <v>285</v>
      </c>
      <c r="F27" s="7">
        <v>1.7909999999999999</v>
      </c>
      <c r="I27" s="7">
        <v>0.48799999999999999</v>
      </c>
      <c r="J27" s="7">
        <v>1974</v>
      </c>
      <c r="K27" s="7">
        <v>2</v>
      </c>
      <c r="L27" s="7">
        <v>52</v>
      </c>
      <c r="M27" s="7">
        <v>35.99</v>
      </c>
      <c r="N27" s="7">
        <v>-84.29</v>
      </c>
      <c r="O27" s="7">
        <v>35.75</v>
      </c>
      <c r="P27" s="7">
        <v>-84.25</v>
      </c>
      <c r="V27" s="7" t="s">
        <v>26</v>
      </c>
      <c r="W27" s="7">
        <v>0.30499999999999999</v>
      </c>
      <c r="X27" s="7">
        <f t="shared" si="0"/>
        <v>0.30499999999999999</v>
      </c>
      <c r="Y27" s="7">
        <v>0.183</v>
      </c>
      <c r="Z27" s="7">
        <f t="shared" si="1"/>
        <v>0.183</v>
      </c>
      <c r="AA27" s="7">
        <v>0.625</v>
      </c>
      <c r="AB27" s="7">
        <v>0.374</v>
      </c>
      <c r="AC27" s="7">
        <v>6.2</v>
      </c>
      <c r="AD27" s="7">
        <v>145.6</v>
      </c>
      <c r="AE27" s="7" t="s">
        <v>52</v>
      </c>
      <c r="AF27" s="7" t="s">
        <v>29</v>
      </c>
      <c r="AG27" s="7" t="s">
        <v>47</v>
      </c>
      <c r="AH27" s="7" t="s">
        <v>409</v>
      </c>
      <c r="AI27" s="7" t="s">
        <v>407</v>
      </c>
      <c r="AJ27" s="7">
        <v>1.728</v>
      </c>
      <c r="AK27" s="7">
        <v>0.82499999999999996</v>
      </c>
      <c r="AV27" s="7" t="s">
        <v>657</v>
      </c>
      <c r="AW27" s="7" t="s">
        <v>528</v>
      </c>
      <c r="AX27" s="7" t="s">
        <v>547</v>
      </c>
      <c r="AY27" s="7" t="s">
        <v>575</v>
      </c>
      <c r="AZ27" s="7" t="s">
        <v>286</v>
      </c>
    </row>
    <row r="28" spans="1:52" x14ac:dyDescent="0.2">
      <c r="A28" s="7">
        <v>27</v>
      </c>
      <c r="B28" s="7">
        <v>148</v>
      </c>
      <c r="C28" s="7" t="s">
        <v>57</v>
      </c>
      <c r="D28" s="7" t="s">
        <v>246</v>
      </c>
      <c r="E28" s="7" t="s">
        <v>285</v>
      </c>
      <c r="F28" s="7">
        <v>1.552</v>
      </c>
      <c r="I28" s="7">
        <v>0.42299999999999999</v>
      </c>
      <c r="J28" s="7">
        <v>1974</v>
      </c>
      <c r="K28" s="7">
        <v>3</v>
      </c>
      <c r="L28" s="7">
        <v>69</v>
      </c>
      <c r="M28" s="7">
        <v>35.99</v>
      </c>
      <c r="N28" s="7">
        <v>-84.29</v>
      </c>
      <c r="O28" s="7">
        <v>35.75</v>
      </c>
      <c r="P28" s="7">
        <v>-84.25</v>
      </c>
      <c r="V28" s="7" t="s">
        <v>26</v>
      </c>
      <c r="W28" s="7">
        <v>0.17199999999999999</v>
      </c>
      <c r="X28" s="7">
        <f t="shared" si="0"/>
        <v>0.17199999999999999</v>
      </c>
      <c r="Y28" s="7">
        <v>0.251</v>
      </c>
      <c r="Z28" s="7">
        <f t="shared" si="1"/>
        <v>0.251</v>
      </c>
      <c r="AA28" s="7">
        <v>0.40600000000000003</v>
      </c>
      <c r="AB28" s="7">
        <v>0.59299999999999997</v>
      </c>
      <c r="AC28" s="7">
        <v>12.3</v>
      </c>
      <c r="AD28" s="7">
        <v>163.9</v>
      </c>
      <c r="AE28" s="7" t="s">
        <v>52</v>
      </c>
      <c r="AF28" s="7" t="s">
        <v>29</v>
      </c>
      <c r="AG28" s="7" t="s">
        <v>47</v>
      </c>
      <c r="AH28" s="7" t="s">
        <v>409</v>
      </c>
      <c r="AI28" s="7" t="s">
        <v>407</v>
      </c>
      <c r="AJ28" s="7">
        <v>1.728</v>
      </c>
      <c r="AK28" s="7">
        <v>0.82499999999999996</v>
      </c>
      <c r="AV28" s="7" t="s">
        <v>657</v>
      </c>
      <c r="AW28" s="7" t="s">
        <v>528</v>
      </c>
      <c r="AX28" s="7" t="s">
        <v>547</v>
      </c>
      <c r="AY28" s="7" t="s">
        <v>575</v>
      </c>
      <c r="AZ28" s="7" t="s">
        <v>286</v>
      </c>
    </row>
    <row r="29" spans="1:52" x14ac:dyDescent="0.2">
      <c r="A29" s="7">
        <v>28</v>
      </c>
      <c r="B29" s="7">
        <v>148</v>
      </c>
      <c r="C29" s="7" t="s">
        <v>57</v>
      </c>
      <c r="D29" s="7" t="s">
        <v>246</v>
      </c>
      <c r="E29" s="7" t="s">
        <v>285</v>
      </c>
      <c r="F29" s="7">
        <v>1.897</v>
      </c>
      <c r="I29" s="7">
        <v>0.51700000000000002</v>
      </c>
      <c r="J29" s="7">
        <v>1974</v>
      </c>
      <c r="K29" s="7">
        <v>3</v>
      </c>
      <c r="L29" s="7">
        <v>86</v>
      </c>
      <c r="M29" s="7">
        <v>35.99</v>
      </c>
      <c r="N29" s="7">
        <v>-84.29</v>
      </c>
      <c r="O29" s="7">
        <v>35.75</v>
      </c>
      <c r="P29" s="7">
        <v>-84.25</v>
      </c>
      <c r="V29" s="7" t="s">
        <v>26</v>
      </c>
      <c r="W29" s="7">
        <v>0.19600000000000001</v>
      </c>
      <c r="X29" s="7">
        <f t="shared" si="0"/>
        <v>0.19600000000000001</v>
      </c>
      <c r="Y29" s="7">
        <v>0.32100000000000001</v>
      </c>
      <c r="Z29" s="7">
        <f t="shared" si="1"/>
        <v>0.32100000000000001</v>
      </c>
      <c r="AA29" s="7">
        <v>0.379</v>
      </c>
      <c r="AB29" s="7">
        <v>0.62</v>
      </c>
      <c r="AC29" s="7">
        <v>12.3</v>
      </c>
      <c r="AD29" s="7">
        <v>163.9</v>
      </c>
      <c r="AE29" s="7" t="s">
        <v>52</v>
      </c>
      <c r="AF29" s="7" t="s">
        <v>29</v>
      </c>
      <c r="AG29" s="7" t="s">
        <v>47</v>
      </c>
      <c r="AH29" s="7" t="s">
        <v>409</v>
      </c>
      <c r="AI29" s="7" t="s">
        <v>407</v>
      </c>
      <c r="AJ29" s="7">
        <v>1.728</v>
      </c>
      <c r="AK29" s="7">
        <v>0.82499999999999996</v>
      </c>
      <c r="AV29" s="7" t="s">
        <v>657</v>
      </c>
      <c r="AW29" s="7" t="s">
        <v>528</v>
      </c>
      <c r="AX29" s="7" t="s">
        <v>547</v>
      </c>
      <c r="AY29" s="7" t="s">
        <v>575</v>
      </c>
      <c r="AZ29" s="7" t="s">
        <v>286</v>
      </c>
    </row>
    <row r="30" spans="1:52" x14ac:dyDescent="0.2">
      <c r="A30" s="7">
        <v>29</v>
      </c>
      <c r="B30" s="7">
        <v>148</v>
      </c>
      <c r="C30" s="7" t="s">
        <v>57</v>
      </c>
      <c r="D30" s="7" t="s">
        <v>246</v>
      </c>
      <c r="E30" s="7" t="s">
        <v>285</v>
      </c>
      <c r="F30" s="7">
        <v>4.2039999999999997</v>
      </c>
      <c r="I30" s="7">
        <v>1.1459999999999999</v>
      </c>
      <c r="J30" s="7">
        <v>1974</v>
      </c>
      <c r="K30" s="7">
        <v>4</v>
      </c>
      <c r="L30" s="7">
        <v>101</v>
      </c>
      <c r="M30" s="7">
        <v>35.99</v>
      </c>
      <c r="N30" s="7">
        <v>-84.29</v>
      </c>
      <c r="O30" s="7">
        <v>35.75</v>
      </c>
      <c r="P30" s="7">
        <v>-84.25</v>
      </c>
      <c r="V30" s="7" t="s">
        <v>26</v>
      </c>
      <c r="W30" s="7">
        <v>0.68100000000000005</v>
      </c>
      <c r="X30" s="7">
        <f t="shared" si="0"/>
        <v>0.68100000000000005</v>
      </c>
      <c r="Y30" s="7">
        <v>0.46500000000000002</v>
      </c>
      <c r="Z30" s="7">
        <f t="shared" si="1"/>
        <v>0.46500000000000002</v>
      </c>
      <c r="AA30" s="7">
        <v>0.59399999999999997</v>
      </c>
      <c r="AB30" s="7">
        <v>0.40500000000000003</v>
      </c>
      <c r="AC30" s="7">
        <v>14.9</v>
      </c>
      <c r="AD30" s="7">
        <v>118.3</v>
      </c>
      <c r="AE30" s="7" t="s">
        <v>52</v>
      </c>
      <c r="AF30" s="7" t="s">
        <v>29</v>
      </c>
      <c r="AG30" s="7" t="s">
        <v>47</v>
      </c>
      <c r="AH30" s="7" t="s">
        <v>409</v>
      </c>
      <c r="AI30" s="7" t="s">
        <v>407</v>
      </c>
      <c r="AJ30" s="7">
        <v>1.728</v>
      </c>
      <c r="AK30" s="7">
        <v>0.82499999999999996</v>
      </c>
      <c r="AV30" s="7" t="s">
        <v>657</v>
      </c>
      <c r="AW30" s="7" t="s">
        <v>528</v>
      </c>
      <c r="AX30" s="7" t="s">
        <v>547</v>
      </c>
      <c r="AY30" s="7" t="s">
        <v>575</v>
      </c>
      <c r="AZ30" s="7" t="s">
        <v>286</v>
      </c>
    </row>
    <row r="31" spans="1:52" x14ac:dyDescent="0.2">
      <c r="A31" s="7">
        <v>30</v>
      </c>
      <c r="B31" s="7">
        <v>148</v>
      </c>
      <c r="C31" s="7" t="s">
        <v>57</v>
      </c>
      <c r="D31" s="7" t="s">
        <v>246</v>
      </c>
      <c r="E31" s="7" t="s">
        <v>285</v>
      </c>
      <c r="F31" s="7">
        <v>4.7679999999999998</v>
      </c>
      <c r="I31" s="7">
        <v>1.3</v>
      </c>
      <c r="J31" s="7">
        <v>1974</v>
      </c>
      <c r="K31" s="7">
        <v>5</v>
      </c>
      <c r="L31" s="7">
        <v>124</v>
      </c>
      <c r="M31" s="7">
        <v>35.99</v>
      </c>
      <c r="N31" s="7">
        <v>-84.29</v>
      </c>
      <c r="O31" s="7">
        <v>35.75</v>
      </c>
      <c r="P31" s="7">
        <v>-84.25</v>
      </c>
      <c r="V31" s="7" t="s">
        <v>26</v>
      </c>
      <c r="W31" s="7">
        <v>0.82899999999999996</v>
      </c>
      <c r="X31" s="7">
        <f t="shared" si="0"/>
        <v>0.82899999999999996</v>
      </c>
      <c r="Y31" s="7">
        <v>0.47099999999999997</v>
      </c>
      <c r="Z31" s="7">
        <f t="shared" si="1"/>
        <v>0.47099999999999997</v>
      </c>
      <c r="AA31" s="7">
        <v>0.63700000000000001</v>
      </c>
      <c r="AB31" s="7">
        <v>0.36199999999999999</v>
      </c>
      <c r="AC31" s="7">
        <v>19.8</v>
      </c>
      <c r="AD31" s="7">
        <v>218</v>
      </c>
      <c r="AE31" s="7" t="s">
        <v>52</v>
      </c>
      <c r="AF31" s="7" t="s">
        <v>29</v>
      </c>
      <c r="AG31" s="7" t="s">
        <v>47</v>
      </c>
      <c r="AH31" s="7" t="s">
        <v>409</v>
      </c>
      <c r="AI31" s="7" t="s">
        <v>407</v>
      </c>
      <c r="AJ31" s="7">
        <v>1.728</v>
      </c>
      <c r="AK31" s="7">
        <v>0.82499999999999996</v>
      </c>
      <c r="AV31" s="7" t="s">
        <v>657</v>
      </c>
      <c r="AW31" s="7" t="s">
        <v>528</v>
      </c>
      <c r="AX31" s="7" t="s">
        <v>547</v>
      </c>
      <c r="AY31" s="7" t="s">
        <v>575</v>
      </c>
      <c r="AZ31" s="7" t="s">
        <v>286</v>
      </c>
    </row>
    <row r="32" spans="1:52" x14ac:dyDescent="0.2">
      <c r="A32" s="7">
        <v>31</v>
      </c>
      <c r="B32" s="7">
        <v>148</v>
      </c>
      <c r="C32" s="7" t="s">
        <v>57</v>
      </c>
      <c r="D32" s="7" t="s">
        <v>246</v>
      </c>
      <c r="E32" s="7" t="s">
        <v>285</v>
      </c>
      <c r="F32" s="7">
        <v>16.550999999999998</v>
      </c>
      <c r="I32" s="7">
        <v>4.5129999999999999</v>
      </c>
      <c r="J32" s="7">
        <v>1974</v>
      </c>
      <c r="K32" s="7">
        <v>5</v>
      </c>
      <c r="L32" s="7">
        <v>136</v>
      </c>
      <c r="M32" s="7">
        <v>35.99</v>
      </c>
      <c r="N32" s="7">
        <v>-84.29</v>
      </c>
      <c r="O32" s="7">
        <v>35.75</v>
      </c>
      <c r="P32" s="7">
        <v>-84.25</v>
      </c>
      <c r="V32" s="7" t="s">
        <v>26</v>
      </c>
      <c r="W32" s="7">
        <v>4.0419999999999998</v>
      </c>
      <c r="X32" s="7">
        <f t="shared" si="0"/>
        <v>4.0419999999999998</v>
      </c>
      <c r="Y32" s="7">
        <v>0.47099999999999997</v>
      </c>
      <c r="Z32" s="7">
        <f t="shared" si="1"/>
        <v>0.47099999999999997</v>
      </c>
      <c r="AA32" s="7">
        <v>0.89500000000000002</v>
      </c>
      <c r="AB32" s="7">
        <v>0.104</v>
      </c>
      <c r="AC32" s="7">
        <v>19.8</v>
      </c>
      <c r="AD32" s="7">
        <v>218</v>
      </c>
      <c r="AE32" s="7" t="s">
        <v>52</v>
      </c>
      <c r="AF32" s="7" t="s">
        <v>29</v>
      </c>
      <c r="AG32" s="7" t="s">
        <v>47</v>
      </c>
      <c r="AH32" s="7" t="s">
        <v>409</v>
      </c>
      <c r="AI32" s="7" t="s">
        <v>407</v>
      </c>
      <c r="AJ32" s="7">
        <v>1.728</v>
      </c>
      <c r="AK32" s="7">
        <v>0.82499999999999996</v>
      </c>
      <c r="AV32" s="7" t="s">
        <v>657</v>
      </c>
      <c r="AW32" s="7" t="s">
        <v>528</v>
      </c>
      <c r="AX32" s="7" t="s">
        <v>547</v>
      </c>
      <c r="AY32" s="7" t="s">
        <v>575</v>
      </c>
      <c r="AZ32" s="7" t="s">
        <v>286</v>
      </c>
    </row>
    <row r="33" spans="1:52" x14ac:dyDescent="0.2">
      <c r="A33" s="7">
        <v>32</v>
      </c>
      <c r="B33" s="7">
        <v>148</v>
      </c>
      <c r="C33" s="7" t="s">
        <v>57</v>
      </c>
      <c r="D33" s="7" t="s">
        <v>246</v>
      </c>
      <c r="E33" s="7" t="s">
        <v>285</v>
      </c>
      <c r="F33" s="7">
        <v>18.370999999999999</v>
      </c>
      <c r="I33" s="7">
        <v>5.0090000000000003</v>
      </c>
      <c r="J33" s="7">
        <v>1974</v>
      </c>
      <c r="K33" s="7">
        <v>6</v>
      </c>
      <c r="L33" s="7">
        <v>157</v>
      </c>
      <c r="M33" s="7">
        <v>35.99</v>
      </c>
      <c r="N33" s="7">
        <v>-84.29</v>
      </c>
      <c r="O33" s="7">
        <v>35.75</v>
      </c>
      <c r="P33" s="7">
        <v>-84.25</v>
      </c>
      <c r="V33" s="7" t="s">
        <v>26</v>
      </c>
      <c r="W33" s="7">
        <v>4.3630000000000004</v>
      </c>
      <c r="X33" s="7">
        <f t="shared" si="0"/>
        <v>4.3630000000000004</v>
      </c>
      <c r="Y33" s="7">
        <v>0.64600000000000002</v>
      </c>
      <c r="Z33" s="7">
        <f t="shared" si="1"/>
        <v>0.64600000000000002</v>
      </c>
      <c r="AA33" s="7">
        <v>0.871</v>
      </c>
      <c r="AB33" s="7">
        <v>0.128</v>
      </c>
      <c r="AC33" s="7">
        <v>21.3</v>
      </c>
      <c r="AD33" s="7">
        <v>59</v>
      </c>
      <c r="AE33" s="7" t="s">
        <v>52</v>
      </c>
      <c r="AF33" s="7" t="s">
        <v>29</v>
      </c>
      <c r="AG33" s="7" t="s">
        <v>47</v>
      </c>
      <c r="AH33" s="7" t="s">
        <v>409</v>
      </c>
      <c r="AI33" s="7" t="s">
        <v>407</v>
      </c>
      <c r="AJ33" s="7">
        <v>1.728</v>
      </c>
      <c r="AK33" s="7">
        <v>0.82499999999999996</v>
      </c>
      <c r="AV33" s="7" t="s">
        <v>657</v>
      </c>
      <c r="AW33" s="7" t="s">
        <v>528</v>
      </c>
      <c r="AX33" s="7" t="s">
        <v>547</v>
      </c>
      <c r="AY33" s="7" t="s">
        <v>575</v>
      </c>
      <c r="AZ33" s="7" t="s">
        <v>286</v>
      </c>
    </row>
    <row r="34" spans="1:52" x14ac:dyDescent="0.2">
      <c r="A34" s="7">
        <v>33</v>
      </c>
      <c r="B34" s="7">
        <v>148</v>
      </c>
      <c r="C34" s="7" t="s">
        <v>57</v>
      </c>
      <c r="D34" s="7" t="s">
        <v>246</v>
      </c>
      <c r="E34" s="7" t="s">
        <v>285</v>
      </c>
      <c r="F34" s="7">
        <v>16.216000000000001</v>
      </c>
      <c r="I34" s="7">
        <v>4.4210000000000003</v>
      </c>
      <c r="J34" s="7">
        <v>1974</v>
      </c>
      <c r="K34" s="7">
        <v>6</v>
      </c>
      <c r="L34" s="7">
        <v>173</v>
      </c>
      <c r="M34" s="7">
        <v>35.99</v>
      </c>
      <c r="N34" s="7">
        <v>-84.29</v>
      </c>
      <c r="O34" s="7">
        <v>35.75</v>
      </c>
      <c r="P34" s="7">
        <v>-84.25</v>
      </c>
      <c r="V34" s="7" t="s">
        <v>26</v>
      </c>
      <c r="W34" s="7">
        <v>3.6360000000000001</v>
      </c>
      <c r="X34" s="7">
        <f t="shared" si="0"/>
        <v>3.6360000000000001</v>
      </c>
      <c r="Y34" s="7">
        <v>0.78500000000000003</v>
      </c>
      <c r="Z34" s="7">
        <f t="shared" si="1"/>
        <v>0.78500000000000003</v>
      </c>
      <c r="AA34" s="7">
        <v>0.82199999999999995</v>
      </c>
      <c r="AB34" s="7">
        <v>0.17699999999999999</v>
      </c>
      <c r="AC34" s="7">
        <v>21.3</v>
      </c>
      <c r="AD34" s="7">
        <v>59</v>
      </c>
      <c r="AE34" s="7" t="s">
        <v>52</v>
      </c>
      <c r="AF34" s="7" t="s">
        <v>29</v>
      </c>
      <c r="AG34" s="7" t="s">
        <v>47</v>
      </c>
      <c r="AH34" s="7" t="s">
        <v>409</v>
      </c>
      <c r="AI34" s="7" t="s">
        <v>407</v>
      </c>
      <c r="AJ34" s="7">
        <v>1.728</v>
      </c>
      <c r="AK34" s="7">
        <v>0.82499999999999996</v>
      </c>
      <c r="AV34" s="7" t="s">
        <v>657</v>
      </c>
      <c r="AW34" s="7" t="s">
        <v>528</v>
      </c>
      <c r="AX34" s="7" t="s">
        <v>547</v>
      </c>
      <c r="AY34" s="7" t="s">
        <v>575</v>
      </c>
      <c r="AZ34" s="7" t="s">
        <v>286</v>
      </c>
    </row>
    <row r="35" spans="1:52" x14ac:dyDescent="0.2">
      <c r="A35" s="7">
        <v>34</v>
      </c>
      <c r="B35" s="7">
        <v>148</v>
      </c>
      <c r="C35" s="7" t="s">
        <v>57</v>
      </c>
      <c r="D35" s="7" t="s">
        <v>246</v>
      </c>
      <c r="E35" s="7" t="s">
        <v>285</v>
      </c>
      <c r="F35" s="7">
        <v>13.323</v>
      </c>
      <c r="I35" s="7">
        <v>3.6320000000000001</v>
      </c>
      <c r="J35" s="7">
        <v>1974</v>
      </c>
      <c r="K35" s="7">
        <v>7</v>
      </c>
      <c r="L35" s="7">
        <v>189</v>
      </c>
      <c r="M35" s="7">
        <v>35.99</v>
      </c>
      <c r="N35" s="7">
        <v>-84.29</v>
      </c>
      <c r="O35" s="7">
        <v>35.75</v>
      </c>
      <c r="P35" s="7">
        <v>-84.25</v>
      </c>
      <c r="V35" s="7" t="s">
        <v>26</v>
      </c>
      <c r="W35" s="7">
        <v>2.7770000000000001</v>
      </c>
      <c r="X35" s="7">
        <f t="shared" si="0"/>
        <v>2.7770000000000001</v>
      </c>
      <c r="Y35" s="7">
        <v>0.85499999999999998</v>
      </c>
      <c r="Z35" s="7">
        <f t="shared" si="1"/>
        <v>0.85499999999999998</v>
      </c>
      <c r="AA35" s="7">
        <v>0.76400000000000001</v>
      </c>
      <c r="AB35" s="7">
        <v>0.23499999999999999</v>
      </c>
      <c r="AC35" s="7">
        <v>25.3</v>
      </c>
      <c r="AD35" s="7">
        <v>67.8</v>
      </c>
      <c r="AE35" s="7" t="s">
        <v>52</v>
      </c>
      <c r="AF35" s="7" t="s">
        <v>29</v>
      </c>
      <c r="AG35" s="7" t="s">
        <v>47</v>
      </c>
      <c r="AH35" s="7" t="s">
        <v>409</v>
      </c>
      <c r="AI35" s="7" t="s">
        <v>407</v>
      </c>
      <c r="AJ35" s="7">
        <v>1.728</v>
      </c>
      <c r="AK35" s="7">
        <v>0.82499999999999996</v>
      </c>
      <c r="AV35" s="7" t="s">
        <v>657</v>
      </c>
      <c r="AW35" s="7" t="s">
        <v>528</v>
      </c>
      <c r="AX35" s="7" t="s">
        <v>547</v>
      </c>
      <c r="AY35" s="7" t="s">
        <v>575</v>
      </c>
      <c r="AZ35" s="7" t="s">
        <v>286</v>
      </c>
    </row>
    <row r="36" spans="1:52" x14ac:dyDescent="0.2">
      <c r="A36" s="7">
        <v>35</v>
      </c>
      <c r="B36" s="7">
        <v>148</v>
      </c>
      <c r="C36" s="7" t="s">
        <v>57</v>
      </c>
      <c r="D36" s="7" t="s">
        <v>246</v>
      </c>
      <c r="E36" s="7" t="s">
        <v>285</v>
      </c>
      <c r="F36" s="7">
        <v>19.129000000000001</v>
      </c>
      <c r="I36" s="7">
        <v>5.2160000000000002</v>
      </c>
      <c r="J36" s="7">
        <v>1974</v>
      </c>
      <c r="K36" s="7">
        <v>7</v>
      </c>
      <c r="L36" s="7">
        <v>206</v>
      </c>
      <c r="M36" s="7">
        <v>35.99</v>
      </c>
      <c r="N36" s="7">
        <v>-84.29</v>
      </c>
      <c r="O36" s="7">
        <v>35.75</v>
      </c>
      <c r="P36" s="7">
        <v>-84.25</v>
      </c>
      <c r="V36" s="7" t="s">
        <v>26</v>
      </c>
      <c r="W36" s="7">
        <v>4.2560000000000002</v>
      </c>
      <c r="X36" s="7">
        <f t="shared" si="0"/>
        <v>4.2560000000000002</v>
      </c>
      <c r="Y36" s="7">
        <v>0.96</v>
      </c>
      <c r="Z36" s="7">
        <f t="shared" si="1"/>
        <v>0.96</v>
      </c>
      <c r="AA36" s="7">
        <v>0.81499999999999995</v>
      </c>
      <c r="AB36" s="7">
        <v>0.184</v>
      </c>
      <c r="AC36" s="7">
        <v>25.3</v>
      </c>
      <c r="AD36" s="7">
        <v>67.8</v>
      </c>
      <c r="AE36" s="7" t="s">
        <v>52</v>
      </c>
      <c r="AF36" s="7" t="s">
        <v>29</v>
      </c>
      <c r="AG36" s="7" t="s">
        <v>47</v>
      </c>
      <c r="AH36" s="7" t="s">
        <v>409</v>
      </c>
      <c r="AI36" s="7" t="s">
        <v>407</v>
      </c>
      <c r="AJ36" s="7">
        <v>1.728</v>
      </c>
      <c r="AK36" s="7">
        <v>0.82499999999999996</v>
      </c>
      <c r="AV36" s="7" t="s">
        <v>657</v>
      </c>
      <c r="AW36" s="7" t="s">
        <v>528</v>
      </c>
      <c r="AX36" s="7" t="s">
        <v>547</v>
      </c>
      <c r="AY36" s="7" t="s">
        <v>575</v>
      </c>
      <c r="AZ36" s="7" t="s">
        <v>286</v>
      </c>
    </row>
    <row r="37" spans="1:52" x14ac:dyDescent="0.2">
      <c r="A37" s="7">
        <v>36</v>
      </c>
      <c r="B37" s="7">
        <v>148</v>
      </c>
      <c r="C37" s="7" t="s">
        <v>57</v>
      </c>
      <c r="D37" s="7" t="s">
        <v>246</v>
      </c>
      <c r="E37" s="7" t="s">
        <v>285</v>
      </c>
      <c r="F37" s="7">
        <v>22.643999999999998</v>
      </c>
      <c r="I37" s="7">
        <v>6.1740000000000004</v>
      </c>
      <c r="J37" s="7">
        <v>1974</v>
      </c>
      <c r="K37" s="7">
        <v>8</v>
      </c>
      <c r="L37" s="7">
        <v>227</v>
      </c>
      <c r="M37" s="7">
        <v>35.99</v>
      </c>
      <c r="N37" s="7">
        <v>-84.29</v>
      </c>
      <c r="O37" s="7">
        <v>35.75</v>
      </c>
      <c r="P37" s="7">
        <v>-84.25</v>
      </c>
      <c r="V37" s="7" t="s">
        <v>26</v>
      </c>
      <c r="W37" s="7">
        <v>5.069</v>
      </c>
      <c r="X37" s="7">
        <f t="shared" si="0"/>
        <v>5.069</v>
      </c>
      <c r="Y37" s="7">
        <v>1.105</v>
      </c>
      <c r="Z37" s="7">
        <f t="shared" si="1"/>
        <v>1.105</v>
      </c>
      <c r="AA37" s="7">
        <v>0.82099999999999995</v>
      </c>
      <c r="AB37" s="7">
        <v>0.17799999999999999</v>
      </c>
      <c r="AC37" s="7">
        <v>24.3</v>
      </c>
      <c r="AD37" s="7">
        <v>107.3</v>
      </c>
      <c r="AE37" s="7" t="s">
        <v>52</v>
      </c>
      <c r="AF37" s="7" t="s">
        <v>29</v>
      </c>
      <c r="AG37" s="7" t="s">
        <v>47</v>
      </c>
      <c r="AH37" s="7" t="s">
        <v>409</v>
      </c>
      <c r="AI37" s="7" t="s">
        <v>407</v>
      </c>
      <c r="AJ37" s="7">
        <v>1.728</v>
      </c>
      <c r="AK37" s="7">
        <v>0.82499999999999996</v>
      </c>
      <c r="AV37" s="7" t="s">
        <v>657</v>
      </c>
      <c r="AW37" s="7" t="s">
        <v>528</v>
      </c>
      <c r="AX37" s="7" t="s">
        <v>547</v>
      </c>
      <c r="AY37" s="7" t="s">
        <v>575</v>
      </c>
      <c r="AZ37" s="7" t="s">
        <v>286</v>
      </c>
    </row>
    <row r="38" spans="1:52" x14ac:dyDescent="0.2">
      <c r="A38" s="7">
        <v>37</v>
      </c>
      <c r="B38" s="7">
        <v>148</v>
      </c>
      <c r="C38" s="7" t="s">
        <v>57</v>
      </c>
      <c r="D38" s="7" t="s">
        <v>246</v>
      </c>
      <c r="E38" s="7" t="s">
        <v>285</v>
      </c>
      <c r="F38" s="7">
        <v>24.831</v>
      </c>
      <c r="I38" s="7">
        <v>6.77</v>
      </c>
      <c r="J38" s="7">
        <v>1974</v>
      </c>
      <c r="K38" s="7">
        <v>9</v>
      </c>
      <c r="L38" s="7">
        <v>250</v>
      </c>
      <c r="M38" s="7">
        <v>35.99</v>
      </c>
      <c r="N38" s="7">
        <v>-84.29</v>
      </c>
      <c r="O38" s="7">
        <v>35.75</v>
      </c>
      <c r="P38" s="7">
        <v>-84.25</v>
      </c>
      <c r="V38" s="7" t="s">
        <v>26</v>
      </c>
      <c r="W38" s="7">
        <v>5.7240000000000002</v>
      </c>
      <c r="X38" s="7">
        <f t="shared" si="0"/>
        <v>5.7240000000000002</v>
      </c>
      <c r="Y38" s="7">
        <v>1.046</v>
      </c>
      <c r="Z38" s="7">
        <f t="shared" si="1"/>
        <v>1.046</v>
      </c>
      <c r="AA38" s="7">
        <v>0.84499999999999997</v>
      </c>
      <c r="AB38" s="7">
        <v>0.154</v>
      </c>
      <c r="AC38" s="7">
        <v>20.5</v>
      </c>
      <c r="AD38" s="7">
        <v>88.5</v>
      </c>
      <c r="AE38" s="7" t="s">
        <v>52</v>
      </c>
      <c r="AF38" s="7" t="s">
        <v>29</v>
      </c>
      <c r="AG38" s="7" t="s">
        <v>47</v>
      </c>
      <c r="AH38" s="7" t="s">
        <v>409</v>
      </c>
      <c r="AI38" s="7" t="s">
        <v>407</v>
      </c>
      <c r="AJ38" s="7">
        <v>1.728</v>
      </c>
      <c r="AK38" s="7">
        <v>0.82499999999999996</v>
      </c>
      <c r="AV38" s="7" t="s">
        <v>657</v>
      </c>
      <c r="AW38" s="7" t="s">
        <v>528</v>
      </c>
      <c r="AX38" s="7" t="s">
        <v>547</v>
      </c>
      <c r="AY38" s="7" t="s">
        <v>575</v>
      </c>
      <c r="AZ38" s="7" t="s">
        <v>286</v>
      </c>
    </row>
    <row r="39" spans="1:52" x14ac:dyDescent="0.2">
      <c r="A39" s="7">
        <v>38</v>
      </c>
      <c r="B39" s="7">
        <v>148</v>
      </c>
      <c r="C39" s="7" t="s">
        <v>57</v>
      </c>
      <c r="D39" s="7" t="s">
        <v>246</v>
      </c>
      <c r="E39" s="7" t="s">
        <v>285</v>
      </c>
      <c r="F39" s="7">
        <v>17.808</v>
      </c>
      <c r="I39" s="7">
        <v>4.8550000000000004</v>
      </c>
      <c r="J39" s="7">
        <v>1974</v>
      </c>
      <c r="K39" s="7">
        <v>9</v>
      </c>
      <c r="L39" s="7">
        <v>266</v>
      </c>
      <c r="M39" s="7">
        <v>35.99</v>
      </c>
      <c r="N39" s="7">
        <v>-84.29</v>
      </c>
      <c r="O39" s="7">
        <v>35.75</v>
      </c>
      <c r="P39" s="7">
        <v>-84.25</v>
      </c>
      <c r="V39" s="7" t="s">
        <v>26</v>
      </c>
      <c r="W39" s="7">
        <v>3.8839999999999999</v>
      </c>
      <c r="X39" s="7">
        <f t="shared" si="0"/>
        <v>3.8839999999999999</v>
      </c>
      <c r="Y39" s="7">
        <v>0.97099999999999997</v>
      </c>
      <c r="Z39" s="7">
        <f t="shared" si="1"/>
        <v>0.97099999999999997</v>
      </c>
      <c r="AA39" s="7">
        <v>0.8</v>
      </c>
      <c r="AB39" s="7">
        <v>0.19900000000000001</v>
      </c>
      <c r="AC39" s="7">
        <v>20.5</v>
      </c>
      <c r="AD39" s="7">
        <v>88.5</v>
      </c>
      <c r="AE39" s="7" t="s">
        <v>52</v>
      </c>
      <c r="AF39" s="7" t="s">
        <v>29</v>
      </c>
      <c r="AG39" s="7" t="s">
        <v>47</v>
      </c>
      <c r="AH39" s="7" t="s">
        <v>409</v>
      </c>
      <c r="AI39" s="7" t="s">
        <v>407</v>
      </c>
      <c r="AJ39" s="7">
        <v>1.728</v>
      </c>
      <c r="AK39" s="7">
        <v>0.82499999999999996</v>
      </c>
      <c r="AV39" s="7" t="s">
        <v>657</v>
      </c>
      <c r="AW39" s="7" t="s">
        <v>528</v>
      </c>
      <c r="AX39" s="7" t="s">
        <v>547</v>
      </c>
      <c r="AY39" s="7" t="s">
        <v>575</v>
      </c>
      <c r="AZ39" s="7" t="s">
        <v>286</v>
      </c>
    </row>
    <row r="40" spans="1:52" x14ac:dyDescent="0.2">
      <c r="A40" s="7">
        <v>39</v>
      </c>
      <c r="B40" s="7">
        <v>148</v>
      </c>
      <c r="C40" s="7" t="s">
        <v>57</v>
      </c>
      <c r="D40" s="7" t="s">
        <v>246</v>
      </c>
      <c r="E40" s="7" t="s">
        <v>285</v>
      </c>
      <c r="F40" s="7">
        <v>9.3879999999999999</v>
      </c>
      <c r="I40" s="7">
        <v>2.5590000000000002</v>
      </c>
      <c r="J40" s="7">
        <v>1974</v>
      </c>
      <c r="K40" s="7">
        <v>10</v>
      </c>
      <c r="L40" s="7">
        <v>280</v>
      </c>
      <c r="M40" s="7">
        <v>35.99</v>
      </c>
      <c r="N40" s="7">
        <v>-84.29</v>
      </c>
      <c r="O40" s="7">
        <v>35.75</v>
      </c>
      <c r="P40" s="7">
        <v>-84.25</v>
      </c>
      <c r="V40" s="7" t="s">
        <v>26</v>
      </c>
      <c r="W40" s="7">
        <v>1.681</v>
      </c>
      <c r="X40" s="7">
        <f t="shared" si="0"/>
        <v>1.681</v>
      </c>
      <c r="Y40" s="7">
        <v>0.878</v>
      </c>
      <c r="Z40" s="7">
        <f t="shared" si="1"/>
        <v>0.878</v>
      </c>
      <c r="AA40" s="7">
        <v>0.65700000000000003</v>
      </c>
      <c r="AB40" s="7">
        <v>0.34200000000000003</v>
      </c>
      <c r="AC40" s="7">
        <v>14.3</v>
      </c>
      <c r="AD40" s="7">
        <v>50.1</v>
      </c>
      <c r="AE40" s="7" t="s">
        <v>52</v>
      </c>
      <c r="AF40" s="7" t="s">
        <v>29</v>
      </c>
      <c r="AG40" s="7" t="s">
        <v>47</v>
      </c>
      <c r="AH40" s="7" t="s">
        <v>409</v>
      </c>
      <c r="AI40" s="7" t="s">
        <v>407</v>
      </c>
      <c r="AJ40" s="7">
        <v>1.728</v>
      </c>
      <c r="AK40" s="7">
        <v>0.82499999999999996</v>
      </c>
      <c r="AV40" s="7" t="s">
        <v>657</v>
      </c>
      <c r="AW40" s="7" t="s">
        <v>528</v>
      </c>
      <c r="AX40" s="7" t="s">
        <v>547</v>
      </c>
      <c r="AY40" s="7" t="s">
        <v>575</v>
      </c>
      <c r="AZ40" s="7" t="s">
        <v>286</v>
      </c>
    </row>
    <row r="41" spans="1:52" x14ac:dyDescent="0.2">
      <c r="A41" s="7">
        <v>40</v>
      </c>
      <c r="B41" s="7">
        <v>148</v>
      </c>
      <c r="C41" s="7" t="s">
        <v>57</v>
      </c>
      <c r="D41" s="7" t="s">
        <v>246</v>
      </c>
      <c r="E41" s="7" t="s">
        <v>285</v>
      </c>
      <c r="F41" s="7">
        <v>9.4459999999999997</v>
      </c>
      <c r="I41" s="7">
        <v>2.5750000000000002</v>
      </c>
      <c r="J41" s="7">
        <v>1974</v>
      </c>
      <c r="K41" s="7">
        <v>10</v>
      </c>
      <c r="L41" s="7">
        <v>294</v>
      </c>
      <c r="M41" s="7">
        <v>35.99</v>
      </c>
      <c r="N41" s="7">
        <v>-84.29</v>
      </c>
      <c r="O41" s="7">
        <v>35.75</v>
      </c>
      <c r="P41" s="7">
        <v>-84.25</v>
      </c>
      <c r="V41" s="7" t="s">
        <v>26</v>
      </c>
      <c r="W41" s="7">
        <v>1.788</v>
      </c>
      <c r="X41" s="7">
        <f t="shared" si="0"/>
        <v>1.788</v>
      </c>
      <c r="Y41" s="7">
        <v>0.78700000000000003</v>
      </c>
      <c r="Z41" s="7">
        <f t="shared" si="1"/>
        <v>0.78700000000000003</v>
      </c>
      <c r="AA41" s="7">
        <v>0.69399999999999995</v>
      </c>
      <c r="AB41" s="7">
        <v>0.30499999999999999</v>
      </c>
      <c r="AC41" s="7">
        <v>14.3</v>
      </c>
      <c r="AD41" s="7">
        <v>50.1</v>
      </c>
      <c r="AE41" s="7" t="s">
        <v>52</v>
      </c>
      <c r="AF41" s="7" t="s">
        <v>29</v>
      </c>
      <c r="AG41" s="7" t="s">
        <v>47</v>
      </c>
      <c r="AH41" s="7" t="s">
        <v>409</v>
      </c>
      <c r="AI41" s="7" t="s">
        <v>407</v>
      </c>
      <c r="AJ41" s="7">
        <v>1.728</v>
      </c>
      <c r="AK41" s="7">
        <v>0.82499999999999996</v>
      </c>
      <c r="AV41" s="7" t="s">
        <v>657</v>
      </c>
      <c r="AW41" s="7" t="s">
        <v>528</v>
      </c>
      <c r="AX41" s="7" t="s">
        <v>547</v>
      </c>
      <c r="AY41" s="7" t="s">
        <v>575</v>
      </c>
      <c r="AZ41" s="7" t="s">
        <v>286</v>
      </c>
    </row>
    <row r="42" spans="1:52" x14ac:dyDescent="0.2">
      <c r="A42" s="7">
        <v>41</v>
      </c>
      <c r="B42" s="7">
        <v>148</v>
      </c>
      <c r="C42" s="7" t="s">
        <v>57</v>
      </c>
      <c r="D42" s="7" t="s">
        <v>246</v>
      </c>
      <c r="E42" s="7" t="s">
        <v>285</v>
      </c>
      <c r="F42" s="7">
        <v>4.9210000000000003</v>
      </c>
      <c r="I42" s="7">
        <v>1.341</v>
      </c>
      <c r="J42" s="7">
        <v>1974</v>
      </c>
      <c r="K42" s="7">
        <v>11</v>
      </c>
      <c r="L42" s="7">
        <v>319</v>
      </c>
      <c r="M42" s="7">
        <v>35.99</v>
      </c>
      <c r="N42" s="7">
        <v>-84.29</v>
      </c>
      <c r="O42" s="7">
        <v>35.75</v>
      </c>
      <c r="P42" s="7">
        <v>-84.25</v>
      </c>
      <c r="V42" s="7" t="s">
        <v>26</v>
      </c>
      <c r="W42" s="7">
        <v>0.76400000000000001</v>
      </c>
      <c r="X42" s="7">
        <f t="shared" si="0"/>
        <v>0.76400000000000001</v>
      </c>
      <c r="Y42" s="7">
        <v>0.57699999999999996</v>
      </c>
      <c r="Z42" s="7">
        <f t="shared" si="1"/>
        <v>0.57699999999999996</v>
      </c>
      <c r="AA42" s="7">
        <v>0.56899999999999995</v>
      </c>
      <c r="AB42" s="7">
        <v>0.43</v>
      </c>
      <c r="AC42" s="7">
        <v>9.4</v>
      </c>
      <c r="AD42" s="7">
        <v>123.8</v>
      </c>
      <c r="AE42" s="7" t="s">
        <v>52</v>
      </c>
      <c r="AF42" s="7" t="s">
        <v>29</v>
      </c>
      <c r="AG42" s="7" t="s">
        <v>47</v>
      </c>
      <c r="AH42" s="7" t="s">
        <v>409</v>
      </c>
      <c r="AI42" s="7" t="s">
        <v>407</v>
      </c>
      <c r="AJ42" s="7">
        <v>1.728</v>
      </c>
      <c r="AK42" s="7">
        <v>0.82499999999999996</v>
      </c>
      <c r="AV42" s="7" t="s">
        <v>657</v>
      </c>
      <c r="AW42" s="7" t="s">
        <v>528</v>
      </c>
      <c r="AX42" s="7" t="s">
        <v>547</v>
      </c>
      <c r="AY42" s="7" t="s">
        <v>575</v>
      </c>
      <c r="AZ42" s="7" t="s">
        <v>286</v>
      </c>
    </row>
    <row r="43" spans="1:52" x14ac:dyDescent="0.2">
      <c r="A43" s="7">
        <v>42</v>
      </c>
      <c r="B43" s="7">
        <v>148</v>
      </c>
      <c r="C43" s="7" t="s">
        <v>57</v>
      </c>
      <c r="D43" s="7" t="s">
        <v>246</v>
      </c>
      <c r="E43" s="7" t="s">
        <v>285</v>
      </c>
      <c r="F43" s="7">
        <v>2.5379999999999998</v>
      </c>
      <c r="I43" s="7">
        <v>0.69199999999999995</v>
      </c>
      <c r="J43" s="7">
        <v>1974</v>
      </c>
      <c r="K43" s="7">
        <v>12</v>
      </c>
      <c r="L43" s="7">
        <v>340</v>
      </c>
      <c r="M43" s="7">
        <v>35.99</v>
      </c>
      <c r="N43" s="7">
        <v>-84.29</v>
      </c>
      <c r="O43" s="7">
        <v>35.75</v>
      </c>
      <c r="P43" s="7">
        <v>-84.25</v>
      </c>
      <c r="V43" s="7" t="s">
        <v>26</v>
      </c>
      <c r="W43" s="7">
        <v>0.24399999999999999</v>
      </c>
      <c r="X43" s="7">
        <f t="shared" si="0"/>
        <v>0.24399999999999999</v>
      </c>
      <c r="Y43" s="7">
        <v>0.44800000000000001</v>
      </c>
      <c r="Z43" s="7">
        <f t="shared" si="1"/>
        <v>0.44800000000000001</v>
      </c>
      <c r="AA43" s="7">
        <v>0.35199999999999998</v>
      </c>
      <c r="AB43" s="7">
        <v>0.64700000000000002</v>
      </c>
      <c r="AC43" s="7">
        <v>5.0999999999999996</v>
      </c>
      <c r="AD43" s="7">
        <v>130.9</v>
      </c>
      <c r="AE43" s="7" t="s">
        <v>52</v>
      </c>
      <c r="AF43" s="7" t="s">
        <v>29</v>
      </c>
      <c r="AG43" s="7" t="s">
        <v>47</v>
      </c>
      <c r="AH43" s="7" t="s">
        <v>409</v>
      </c>
      <c r="AI43" s="7" t="s">
        <v>407</v>
      </c>
      <c r="AJ43" s="7">
        <v>1.728</v>
      </c>
      <c r="AK43" s="7">
        <v>0.82499999999999996</v>
      </c>
      <c r="AV43" s="7" t="s">
        <v>657</v>
      </c>
      <c r="AW43" s="7" t="s">
        <v>528</v>
      </c>
      <c r="AX43" s="7" t="s">
        <v>547</v>
      </c>
      <c r="AY43" s="7" t="s">
        <v>575</v>
      </c>
      <c r="AZ43" s="7" t="s">
        <v>286</v>
      </c>
    </row>
    <row r="44" spans="1:52" x14ac:dyDescent="0.2">
      <c r="A44" s="7">
        <v>43</v>
      </c>
      <c r="B44" s="7">
        <v>148</v>
      </c>
      <c r="C44" s="7" t="s">
        <v>57</v>
      </c>
      <c r="D44" s="7" t="s">
        <v>246</v>
      </c>
      <c r="E44" s="7" t="s">
        <v>285</v>
      </c>
      <c r="F44" s="7">
        <v>0.89900000000000002</v>
      </c>
      <c r="I44" s="7">
        <v>0.245</v>
      </c>
      <c r="J44" s="7">
        <v>1974</v>
      </c>
      <c r="K44" s="7">
        <v>12</v>
      </c>
      <c r="L44" s="7">
        <v>356</v>
      </c>
      <c r="M44" s="7">
        <v>35.99</v>
      </c>
      <c r="N44" s="7">
        <v>-84.29</v>
      </c>
      <c r="O44" s="7">
        <v>35.75</v>
      </c>
      <c r="P44" s="7">
        <v>-84.25</v>
      </c>
      <c r="V44" s="7" t="s">
        <v>26</v>
      </c>
      <c r="W44" s="7">
        <v>9.0999999999999998E-2</v>
      </c>
      <c r="X44" s="7">
        <f t="shared" si="0"/>
        <v>9.0999999999999998E-2</v>
      </c>
      <c r="Y44" s="7">
        <v>0.154</v>
      </c>
      <c r="Z44" s="7">
        <f t="shared" si="1"/>
        <v>0.154</v>
      </c>
      <c r="AA44" s="7">
        <v>0.371</v>
      </c>
      <c r="AB44" s="7">
        <v>0.628</v>
      </c>
      <c r="AC44" s="7">
        <v>5.0999999999999996</v>
      </c>
      <c r="AD44" s="7">
        <v>130.9</v>
      </c>
      <c r="AE44" s="7" t="s">
        <v>52</v>
      </c>
      <c r="AF44" s="7" t="s">
        <v>29</v>
      </c>
      <c r="AG44" s="7" t="s">
        <v>47</v>
      </c>
      <c r="AH44" s="7" t="s">
        <v>409</v>
      </c>
      <c r="AI44" s="7" t="s">
        <v>407</v>
      </c>
      <c r="AJ44" s="7">
        <v>1.728</v>
      </c>
      <c r="AK44" s="7">
        <v>0.82499999999999996</v>
      </c>
      <c r="AV44" s="7" t="s">
        <v>657</v>
      </c>
      <c r="AW44" s="7" t="s">
        <v>528</v>
      </c>
      <c r="AX44" s="7" t="s">
        <v>547</v>
      </c>
      <c r="AY44" s="7" t="s">
        <v>575</v>
      </c>
      <c r="AZ44" s="7" t="s">
        <v>286</v>
      </c>
    </row>
    <row r="45" spans="1:52" x14ac:dyDescent="0.2">
      <c r="A45" s="7">
        <v>44</v>
      </c>
      <c r="B45" s="7">
        <v>243</v>
      </c>
      <c r="C45" s="7" t="s">
        <v>169</v>
      </c>
      <c r="D45" s="7" t="s">
        <v>543</v>
      </c>
      <c r="E45" s="7" t="s">
        <v>170</v>
      </c>
      <c r="F45" s="7">
        <v>561.79999999999995</v>
      </c>
      <c r="I45" s="7">
        <v>3.677</v>
      </c>
      <c r="J45" s="7">
        <v>1971</v>
      </c>
      <c r="K45" s="7">
        <v>1</v>
      </c>
      <c r="L45" s="7">
        <v>15</v>
      </c>
      <c r="M45" s="7">
        <v>2.98</v>
      </c>
      <c r="N45" s="7">
        <v>102.31</v>
      </c>
      <c r="O45" s="7">
        <v>2.75</v>
      </c>
      <c r="P45" s="7">
        <v>102.25</v>
      </c>
      <c r="Q45" s="7">
        <v>23.7</v>
      </c>
      <c r="V45" s="7" t="s">
        <v>128</v>
      </c>
      <c r="W45" s="7">
        <v>2.9670000000000001</v>
      </c>
      <c r="X45" s="7">
        <f t="shared" si="0"/>
        <v>2.9670000000000001</v>
      </c>
      <c r="Y45" s="7">
        <v>0.70899999999999996</v>
      </c>
      <c r="Z45" s="7">
        <f t="shared" si="1"/>
        <v>0.70899999999999996</v>
      </c>
      <c r="AA45" s="7">
        <v>0.80700000000000005</v>
      </c>
      <c r="AB45" s="7">
        <v>0.192</v>
      </c>
      <c r="AC45" s="7">
        <v>25.3</v>
      </c>
      <c r="AD45" s="7">
        <v>187</v>
      </c>
      <c r="AE45" s="7" t="s">
        <v>28</v>
      </c>
      <c r="AF45" s="7" t="s">
        <v>29</v>
      </c>
      <c r="AG45" s="7" t="s">
        <v>30</v>
      </c>
      <c r="AH45" s="7" t="s">
        <v>409</v>
      </c>
      <c r="AI45" s="7" t="s">
        <v>407</v>
      </c>
      <c r="AJ45" s="7">
        <v>2.714</v>
      </c>
      <c r="AK45" s="7">
        <v>0.35599999999999998</v>
      </c>
      <c r="AL45" s="7" t="s">
        <v>408</v>
      </c>
      <c r="AM45" s="7">
        <v>0.224</v>
      </c>
      <c r="AN45" s="7">
        <v>0.10299999999999999</v>
      </c>
      <c r="AR45" s="7">
        <v>0.65</v>
      </c>
      <c r="AT45" s="7">
        <v>2.8010000000000002</v>
      </c>
      <c r="AV45" s="7" t="s">
        <v>95</v>
      </c>
      <c r="AW45" s="7" t="s">
        <v>528</v>
      </c>
      <c r="AX45" s="7" t="s">
        <v>14</v>
      </c>
      <c r="AY45" s="7" t="s">
        <v>549</v>
      </c>
      <c r="AZ45" s="7" t="s">
        <v>171</v>
      </c>
    </row>
    <row r="46" spans="1:52" x14ac:dyDescent="0.2">
      <c r="A46" s="7">
        <v>45</v>
      </c>
      <c r="B46" s="7">
        <v>243</v>
      </c>
      <c r="C46" s="7" t="s">
        <v>169</v>
      </c>
      <c r="D46" s="7" t="s">
        <v>543</v>
      </c>
      <c r="E46" s="7" t="s">
        <v>170</v>
      </c>
      <c r="F46" s="7">
        <v>575.5</v>
      </c>
      <c r="I46" s="7">
        <v>3.766</v>
      </c>
      <c r="J46" s="7">
        <v>1971</v>
      </c>
      <c r="K46" s="7">
        <v>2</v>
      </c>
      <c r="L46" s="7">
        <v>45</v>
      </c>
      <c r="M46" s="7">
        <v>2.98</v>
      </c>
      <c r="N46" s="7">
        <v>102.31</v>
      </c>
      <c r="O46" s="7">
        <v>2.75</v>
      </c>
      <c r="P46" s="7">
        <v>102.25</v>
      </c>
      <c r="Q46" s="7">
        <v>25.1</v>
      </c>
      <c r="V46" s="7" t="s">
        <v>128</v>
      </c>
      <c r="W46" s="7">
        <v>2.8130000000000002</v>
      </c>
      <c r="X46" s="7">
        <f t="shared" si="0"/>
        <v>2.8130000000000002</v>
      </c>
      <c r="Y46" s="7">
        <v>0.95299999999999996</v>
      </c>
      <c r="Z46" s="7">
        <f t="shared" si="1"/>
        <v>0.95299999999999996</v>
      </c>
      <c r="AA46" s="7">
        <v>0.747</v>
      </c>
      <c r="AB46" s="7">
        <v>0.252</v>
      </c>
      <c r="AC46" s="7">
        <v>26.1</v>
      </c>
      <c r="AD46" s="7">
        <v>72</v>
      </c>
      <c r="AE46" s="7" t="s">
        <v>52</v>
      </c>
      <c r="AF46" s="7" t="s">
        <v>29</v>
      </c>
      <c r="AG46" s="7" t="s">
        <v>47</v>
      </c>
      <c r="AH46" s="7" t="s">
        <v>409</v>
      </c>
      <c r="AI46" s="7" t="s">
        <v>407</v>
      </c>
      <c r="AJ46" s="7">
        <v>2.714</v>
      </c>
      <c r="AK46" s="7">
        <v>0.35599999999999998</v>
      </c>
      <c r="AL46" s="7" t="s">
        <v>408</v>
      </c>
      <c r="AM46" s="7">
        <v>0.224</v>
      </c>
      <c r="AN46" s="7">
        <v>0.10299999999999999</v>
      </c>
      <c r="AR46" s="7">
        <v>0.65</v>
      </c>
      <c r="AT46" s="7">
        <v>2.8010000000000002</v>
      </c>
      <c r="AV46" s="7" t="s">
        <v>95</v>
      </c>
      <c r="AW46" s="7" t="s">
        <v>528</v>
      </c>
      <c r="AX46" s="7" t="s">
        <v>14</v>
      </c>
      <c r="AY46" s="7" t="s">
        <v>549</v>
      </c>
      <c r="AZ46" s="7" t="s">
        <v>171</v>
      </c>
    </row>
    <row r="47" spans="1:52" x14ac:dyDescent="0.2">
      <c r="A47" s="7">
        <v>46</v>
      </c>
      <c r="B47" s="7">
        <v>243</v>
      </c>
      <c r="C47" s="7" t="s">
        <v>169</v>
      </c>
      <c r="D47" s="7" t="s">
        <v>543</v>
      </c>
      <c r="E47" s="7" t="s">
        <v>170</v>
      </c>
      <c r="F47" s="7">
        <v>624.20000000000005</v>
      </c>
      <c r="I47" s="7">
        <v>4.085</v>
      </c>
      <c r="J47" s="7">
        <v>1971</v>
      </c>
      <c r="K47" s="7">
        <v>3</v>
      </c>
      <c r="L47" s="7">
        <v>75</v>
      </c>
      <c r="M47" s="7">
        <v>2.98</v>
      </c>
      <c r="N47" s="7">
        <v>102.31</v>
      </c>
      <c r="O47" s="7">
        <v>2.75</v>
      </c>
      <c r="P47" s="7">
        <v>102.25</v>
      </c>
      <c r="Q47" s="7">
        <v>25.2</v>
      </c>
      <c r="V47" s="7" t="s">
        <v>128</v>
      </c>
      <c r="W47" s="7">
        <v>2.98</v>
      </c>
      <c r="X47" s="7">
        <f t="shared" si="0"/>
        <v>2.98</v>
      </c>
      <c r="Y47" s="7">
        <v>1.1040000000000001</v>
      </c>
      <c r="Z47" s="7">
        <f t="shared" si="1"/>
        <v>1.1040000000000001</v>
      </c>
      <c r="AA47" s="7">
        <v>0.72899999999999998</v>
      </c>
      <c r="AB47" s="7">
        <v>0.27</v>
      </c>
      <c r="AC47" s="7">
        <v>26.9</v>
      </c>
      <c r="AD47" s="7">
        <v>279</v>
      </c>
      <c r="AE47" s="7" t="s">
        <v>28</v>
      </c>
      <c r="AF47" s="7" t="s">
        <v>29</v>
      </c>
      <c r="AG47" s="7" t="s">
        <v>30</v>
      </c>
      <c r="AH47" s="7" t="s">
        <v>409</v>
      </c>
      <c r="AI47" s="7" t="s">
        <v>407</v>
      </c>
      <c r="AJ47" s="7">
        <v>2.714</v>
      </c>
      <c r="AK47" s="7">
        <v>0.35599999999999998</v>
      </c>
      <c r="AL47" s="7" t="s">
        <v>408</v>
      </c>
      <c r="AM47" s="7">
        <v>0.224</v>
      </c>
      <c r="AN47" s="7">
        <v>0.10299999999999999</v>
      </c>
      <c r="AR47" s="7">
        <v>0.65</v>
      </c>
      <c r="AT47" s="7">
        <v>2.8010000000000002</v>
      </c>
      <c r="AV47" s="7" t="s">
        <v>95</v>
      </c>
      <c r="AW47" s="7" t="s">
        <v>528</v>
      </c>
      <c r="AX47" s="7" t="s">
        <v>14</v>
      </c>
      <c r="AY47" s="7" t="s">
        <v>549</v>
      </c>
      <c r="AZ47" s="7" t="s">
        <v>171</v>
      </c>
    </row>
    <row r="48" spans="1:52" x14ac:dyDescent="0.2">
      <c r="A48" s="7">
        <v>47</v>
      </c>
      <c r="B48" s="7">
        <v>243</v>
      </c>
      <c r="C48" s="7" t="s">
        <v>169</v>
      </c>
      <c r="D48" s="7" t="s">
        <v>543</v>
      </c>
      <c r="E48" s="7" t="s">
        <v>170</v>
      </c>
      <c r="F48" s="7">
        <v>607</v>
      </c>
      <c r="I48" s="7">
        <v>3.9729999999999999</v>
      </c>
      <c r="J48" s="7">
        <v>1971</v>
      </c>
      <c r="K48" s="7">
        <v>4</v>
      </c>
      <c r="L48" s="7">
        <v>105</v>
      </c>
      <c r="M48" s="7">
        <v>2.98</v>
      </c>
      <c r="N48" s="7">
        <v>102.31</v>
      </c>
      <c r="O48" s="7">
        <v>2.75</v>
      </c>
      <c r="P48" s="7">
        <v>102.25</v>
      </c>
      <c r="Q48" s="7">
        <v>25.7</v>
      </c>
      <c r="V48" s="7" t="s">
        <v>128</v>
      </c>
      <c r="W48" s="7">
        <v>3.0750000000000002</v>
      </c>
      <c r="X48" s="7">
        <f t="shared" si="0"/>
        <v>3.0750000000000002</v>
      </c>
      <c r="Y48" s="7">
        <v>0.89800000000000002</v>
      </c>
      <c r="Z48" s="7">
        <f t="shared" si="1"/>
        <v>0.89800000000000002</v>
      </c>
      <c r="AA48" s="7">
        <v>0.77300000000000002</v>
      </c>
      <c r="AB48" s="7">
        <v>0.22600000000000001</v>
      </c>
      <c r="AC48" s="7">
        <v>27.8</v>
      </c>
      <c r="AD48" s="7">
        <v>51</v>
      </c>
      <c r="AE48" s="7" t="s">
        <v>52</v>
      </c>
      <c r="AF48" s="7" t="s">
        <v>29</v>
      </c>
      <c r="AG48" s="7" t="s">
        <v>47</v>
      </c>
      <c r="AH48" s="7" t="s">
        <v>409</v>
      </c>
      <c r="AI48" s="7" t="s">
        <v>407</v>
      </c>
      <c r="AJ48" s="7">
        <v>2.714</v>
      </c>
      <c r="AK48" s="7">
        <v>0.35599999999999998</v>
      </c>
      <c r="AL48" s="7" t="s">
        <v>408</v>
      </c>
      <c r="AM48" s="7">
        <v>0.224</v>
      </c>
      <c r="AN48" s="7">
        <v>0.10299999999999999</v>
      </c>
      <c r="AR48" s="7">
        <v>0.65</v>
      </c>
      <c r="AT48" s="7">
        <v>2.8010000000000002</v>
      </c>
      <c r="AV48" s="7" t="s">
        <v>95</v>
      </c>
      <c r="AW48" s="7" t="s">
        <v>528</v>
      </c>
      <c r="AX48" s="7" t="s">
        <v>14</v>
      </c>
      <c r="AY48" s="7" t="s">
        <v>549</v>
      </c>
      <c r="AZ48" s="7" t="s">
        <v>171</v>
      </c>
    </row>
    <row r="49" spans="1:52" x14ac:dyDescent="0.2">
      <c r="A49" s="7">
        <v>48</v>
      </c>
      <c r="B49" s="7">
        <v>243</v>
      </c>
      <c r="C49" s="7" t="s">
        <v>169</v>
      </c>
      <c r="D49" s="7" t="s">
        <v>543</v>
      </c>
      <c r="E49" s="7" t="s">
        <v>170</v>
      </c>
      <c r="F49" s="7">
        <v>638.5</v>
      </c>
      <c r="I49" s="7">
        <v>4.1790000000000003</v>
      </c>
      <c r="J49" s="7">
        <v>1971</v>
      </c>
      <c r="K49" s="7">
        <v>5</v>
      </c>
      <c r="L49" s="7">
        <v>135</v>
      </c>
      <c r="M49" s="7">
        <v>2.98</v>
      </c>
      <c r="N49" s="7">
        <v>102.31</v>
      </c>
      <c r="O49" s="7">
        <v>2.75</v>
      </c>
      <c r="P49" s="7">
        <v>102.25</v>
      </c>
      <c r="Q49" s="7">
        <v>25.6</v>
      </c>
      <c r="V49" s="7" t="s">
        <v>128</v>
      </c>
      <c r="W49" s="7">
        <v>3.2149999999999999</v>
      </c>
      <c r="X49" s="7">
        <f t="shared" si="0"/>
        <v>3.2149999999999999</v>
      </c>
      <c r="Y49" s="7">
        <v>0.96399999999999997</v>
      </c>
      <c r="Z49" s="7">
        <f t="shared" si="1"/>
        <v>0.96399999999999997</v>
      </c>
      <c r="AA49" s="7">
        <v>0.76900000000000002</v>
      </c>
      <c r="AB49" s="7">
        <v>0.23</v>
      </c>
      <c r="AC49" s="7">
        <v>27.6</v>
      </c>
      <c r="AD49" s="7">
        <v>205</v>
      </c>
      <c r="AE49" s="7" t="s">
        <v>28</v>
      </c>
      <c r="AF49" s="7" t="s">
        <v>29</v>
      </c>
      <c r="AG49" s="7" t="s">
        <v>30</v>
      </c>
      <c r="AH49" s="7" t="s">
        <v>409</v>
      </c>
      <c r="AI49" s="7" t="s">
        <v>407</v>
      </c>
      <c r="AJ49" s="7">
        <v>2.714</v>
      </c>
      <c r="AK49" s="7">
        <v>0.35599999999999998</v>
      </c>
      <c r="AL49" s="7" t="s">
        <v>408</v>
      </c>
      <c r="AM49" s="7">
        <v>0.224</v>
      </c>
      <c r="AN49" s="7">
        <v>0.10299999999999999</v>
      </c>
      <c r="AR49" s="7">
        <v>0.65</v>
      </c>
      <c r="AT49" s="7">
        <v>2.8010000000000002</v>
      </c>
      <c r="AV49" s="7" t="s">
        <v>95</v>
      </c>
      <c r="AW49" s="7" t="s">
        <v>528</v>
      </c>
      <c r="AX49" s="7" t="s">
        <v>14</v>
      </c>
      <c r="AY49" s="7" t="s">
        <v>549</v>
      </c>
      <c r="AZ49" s="7" t="s">
        <v>171</v>
      </c>
    </row>
    <row r="50" spans="1:52" x14ac:dyDescent="0.2">
      <c r="A50" s="7">
        <v>49</v>
      </c>
      <c r="B50" s="7">
        <v>243</v>
      </c>
      <c r="C50" s="7" t="s">
        <v>169</v>
      </c>
      <c r="D50" s="7" t="s">
        <v>543</v>
      </c>
      <c r="E50" s="7" t="s">
        <v>170</v>
      </c>
      <c r="F50" s="7">
        <v>638.5</v>
      </c>
      <c r="I50" s="7">
        <v>4.1790000000000003</v>
      </c>
      <c r="J50" s="7">
        <v>1971</v>
      </c>
      <c r="K50" s="7">
        <v>6</v>
      </c>
      <c r="L50" s="7">
        <v>165</v>
      </c>
      <c r="M50" s="7">
        <v>2.98</v>
      </c>
      <c r="N50" s="7">
        <v>102.31</v>
      </c>
      <c r="O50" s="7">
        <v>2.75</v>
      </c>
      <c r="P50" s="7">
        <v>102.25</v>
      </c>
      <c r="Q50" s="7">
        <v>25.6</v>
      </c>
      <c r="V50" s="7" t="s">
        <v>128</v>
      </c>
      <c r="W50" s="7">
        <v>3.2149999999999999</v>
      </c>
      <c r="X50" s="7">
        <f t="shared" si="0"/>
        <v>3.2149999999999999</v>
      </c>
      <c r="Y50" s="7">
        <v>0.96399999999999997</v>
      </c>
      <c r="Z50" s="7">
        <f t="shared" si="1"/>
        <v>0.96399999999999997</v>
      </c>
      <c r="AA50" s="7">
        <v>0.76900000000000002</v>
      </c>
      <c r="AB50" s="7">
        <v>0.23</v>
      </c>
      <c r="AC50" s="7">
        <v>26.8</v>
      </c>
      <c r="AD50" s="7">
        <v>50</v>
      </c>
      <c r="AE50" s="7" t="s">
        <v>52</v>
      </c>
      <c r="AF50" s="7" t="s">
        <v>29</v>
      </c>
      <c r="AG50" s="7" t="s">
        <v>47</v>
      </c>
      <c r="AH50" s="7" t="s">
        <v>409</v>
      </c>
      <c r="AI50" s="7" t="s">
        <v>407</v>
      </c>
      <c r="AJ50" s="7">
        <v>2.714</v>
      </c>
      <c r="AK50" s="7">
        <v>0.35599999999999998</v>
      </c>
      <c r="AL50" s="7" t="s">
        <v>408</v>
      </c>
      <c r="AM50" s="7">
        <v>0.224</v>
      </c>
      <c r="AN50" s="7">
        <v>0.10299999999999999</v>
      </c>
      <c r="AR50" s="7">
        <v>0.65</v>
      </c>
      <c r="AT50" s="7">
        <v>2.8010000000000002</v>
      </c>
      <c r="AV50" s="7" t="s">
        <v>95</v>
      </c>
      <c r="AW50" s="7" t="s">
        <v>528</v>
      </c>
      <c r="AX50" s="7" t="s">
        <v>14</v>
      </c>
      <c r="AY50" s="7" t="s">
        <v>549</v>
      </c>
      <c r="AZ50" s="7" t="s">
        <v>171</v>
      </c>
    </row>
    <row r="51" spans="1:52" x14ac:dyDescent="0.2">
      <c r="A51" s="7">
        <v>50</v>
      </c>
      <c r="B51" s="7">
        <v>243</v>
      </c>
      <c r="C51" s="7" t="s">
        <v>169</v>
      </c>
      <c r="D51" s="7" t="s">
        <v>543</v>
      </c>
      <c r="E51" s="7" t="s">
        <v>170</v>
      </c>
      <c r="F51" s="7">
        <v>709</v>
      </c>
      <c r="I51" s="7">
        <v>4.6399999999999997</v>
      </c>
      <c r="J51" s="7">
        <v>1971</v>
      </c>
      <c r="K51" s="7">
        <v>7</v>
      </c>
      <c r="L51" s="7">
        <v>195</v>
      </c>
      <c r="M51" s="7">
        <v>2.98</v>
      </c>
      <c r="N51" s="7">
        <v>102.31</v>
      </c>
      <c r="O51" s="7">
        <v>2.75</v>
      </c>
      <c r="P51" s="7">
        <v>102.25</v>
      </c>
      <c r="Q51" s="7">
        <v>25.6</v>
      </c>
      <c r="V51" s="7" t="s">
        <v>128</v>
      </c>
      <c r="W51" s="7">
        <v>3.5819999999999999</v>
      </c>
      <c r="X51" s="7">
        <f t="shared" si="0"/>
        <v>3.5819999999999999</v>
      </c>
      <c r="Y51" s="7">
        <v>1.0580000000000001</v>
      </c>
      <c r="Z51" s="7">
        <f t="shared" si="1"/>
        <v>1.0580000000000001</v>
      </c>
      <c r="AA51" s="7">
        <v>0.77100000000000002</v>
      </c>
      <c r="AB51" s="7">
        <v>0.22800000000000001</v>
      </c>
      <c r="AC51" s="7">
        <v>26.6</v>
      </c>
      <c r="AD51" s="7">
        <v>207</v>
      </c>
      <c r="AE51" s="7" t="s">
        <v>28</v>
      </c>
      <c r="AF51" s="7" t="s">
        <v>29</v>
      </c>
      <c r="AG51" s="7" t="s">
        <v>30</v>
      </c>
      <c r="AH51" s="7" t="s">
        <v>409</v>
      </c>
      <c r="AI51" s="7" t="s">
        <v>407</v>
      </c>
      <c r="AJ51" s="7">
        <v>2.714</v>
      </c>
      <c r="AK51" s="7">
        <v>0.35599999999999998</v>
      </c>
      <c r="AL51" s="7" t="s">
        <v>408</v>
      </c>
      <c r="AM51" s="7">
        <v>0.224</v>
      </c>
      <c r="AN51" s="7">
        <v>0.10299999999999999</v>
      </c>
      <c r="AR51" s="7">
        <v>0.65</v>
      </c>
      <c r="AT51" s="7">
        <v>2.8010000000000002</v>
      </c>
      <c r="AV51" s="7" t="s">
        <v>95</v>
      </c>
      <c r="AW51" s="7" t="s">
        <v>528</v>
      </c>
      <c r="AX51" s="7" t="s">
        <v>14</v>
      </c>
      <c r="AY51" s="7" t="s">
        <v>549</v>
      </c>
      <c r="AZ51" s="7" t="s">
        <v>171</v>
      </c>
    </row>
    <row r="52" spans="1:52" x14ac:dyDescent="0.2">
      <c r="A52" s="7">
        <v>51</v>
      </c>
      <c r="B52" s="7">
        <v>243</v>
      </c>
      <c r="C52" s="7" t="s">
        <v>169</v>
      </c>
      <c r="D52" s="7" t="s">
        <v>543</v>
      </c>
      <c r="E52" s="7" t="s">
        <v>170</v>
      </c>
      <c r="F52" s="7">
        <v>628.70000000000005</v>
      </c>
      <c r="I52" s="7">
        <v>4.1150000000000002</v>
      </c>
      <c r="J52" s="7">
        <v>1971</v>
      </c>
      <c r="K52" s="7">
        <v>8</v>
      </c>
      <c r="L52" s="7">
        <v>225</v>
      </c>
      <c r="M52" s="7">
        <v>2.98</v>
      </c>
      <c r="N52" s="7">
        <v>102.31</v>
      </c>
      <c r="O52" s="7">
        <v>2.75</v>
      </c>
      <c r="P52" s="7">
        <v>102.25</v>
      </c>
      <c r="Q52" s="7">
        <v>25.4</v>
      </c>
      <c r="V52" s="7" t="s">
        <v>128</v>
      </c>
      <c r="W52" s="7">
        <v>3.15</v>
      </c>
      <c r="X52" s="7">
        <f t="shared" si="0"/>
        <v>3.15</v>
      </c>
      <c r="Y52" s="7">
        <v>0.96399999999999997</v>
      </c>
      <c r="Z52" s="7">
        <f t="shared" si="1"/>
        <v>0.96399999999999997</v>
      </c>
      <c r="AA52" s="7">
        <v>0.76500000000000001</v>
      </c>
      <c r="AB52" s="7">
        <v>0.23400000000000001</v>
      </c>
      <c r="AC52" s="7">
        <v>26</v>
      </c>
      <c r="AD52" s="7">
        <v>162</v>
      </c>
      <c r="AE52" s="7" t="s">
        <v>52</v>
      </c>
      <c r="AF52" s="7" t="s">
        <v>29</v>
      </c>
      <c r="AG52" s="7" t="s">
        <v>47</v>
      </c>
      <c r="AH52" s="7" t="s">
        <v>409</v>
      </c>
      <c r="AI52" s="7" t="s">
        <v>407</v>
      </c>
      <c r="AJ52" s="7">
        <v>2.714</v>
      </c>
      <c r="AK52" s="7">
        <v>0.35599999999999998</v>
      </c>
      <c r="AL52" s="7" t="s">
        <v>408</v>
      </c>
      <c r="AM52" s="7">
        <v>0.224</v>
      </c>
      <c r="AN52" s="7">
        <v>0.10299999999999999</v>
      </c>
      <c r="AR52" s="7">
        <v>0.65</v>
      </c>
      <c r="AT52" s="7">
        <v>2.8010000000000002</v>
      </c>
      <c r="AV52" s="7" t="s">
        <v>95</v>
      </c>
      <c r="AW52" s="7" t="s">
        <v>528</v>
      </c>
      <c r="AX52" s="7" t="s">
        <v>14</v>
      </c>
      <c r="AY52" s="7" t="s">
        <v>549</v>
      </c>
      <c r="AZ52" s="7" t="s">
        <v>171</v>
      </c>
    </row>
    <row r="53" spans="1:52" x14ac:dyDescent="0.2">
      <c r="A53" s="7">
        <v>52</v>
      </c>
      <c r="B53" s="7">
        <v>243</v>
      </c>
      <c r="C53" s="7" t="s">
        <v>169</v>
      </c>
      <c r="D53" s="7" t="s">
        <v>543</v>
      </c>
      <c r="E53" s="7" t="s">
        <v>170</v>
      </c>
      <c r="F53" s="7">
        <v>614.4</v>
      </c>
      <c r="I53" s="7">
        <v>4.0209999999999999</v>
      </c>
      <c r="J53" s="7">
        <v>1971</v>
      </c>
      <c r="K53" s="7">
        <v>9</v>
      </c>
      <c r="L53" s="7">
        <v>255</v>
      </c>
      <c r="M53" s="7">
        <v>2.98</v>
      </c>
      <c r="N53" s="7">
        <v>102.31</v>
      </c>
      <c r="O53" s="7">
        <v>2.75</v>
      </c>
      <c r="P53" s="7">
        <v>102.25</v>
      </c>
      <c r="Q53" s="7">
        <v>25.1</v>
      </c>
      <c r="V53" s="7" t="s">
        <v>128</v>
      </c>
      <c r="W53" s="7">
        <v>3.0539999999999998</v>
      </c>
      <c r="X53" s="7">
        <f t="shared" si="0"/>
        <v>3.0539999999999998</v>
      </c>
      <c r="Y53" s="7">
        <v>0.96599999999999997</v>
      </c>
      <c r="Z53" s="7">
        <f t="shared" si="1"/>
        <v>0.96599999999999997</v>
      </c>
      <c r="AA53" s="7">
        <v>0.75900000000000001</v>
      </c>
      <c r="AB53" s="7">
        <v>0.24</v>
      </c>
      <c r="AC53" s="7">
        <v>26.9</v>
      </c>
      <c r="AD53" s="7">
        <v>166</v>
      </c>
      <c r="AE53" s="7" t="s">
        <v>28</v>
      </c>
      <c r="AF53" s="7" t="s">
        <v>29</v>
      </c>
      <c r="AG53" s="7" t="s">
        <v>30</v>
      </c>
      <c r="AH53" s="7" t="s">
        <v>409</v>
      </c>
      <c r="AI53" s="7" t="s">
        <v>407</v>
      </c>
      <c r="AJ53" s="7">
        <v>2.714</v>
      </c>
      <c r="AK53" s="7">
        <v>0.35599999999999998</v>
      </c>
      <c r="AL53" s="7" t="s">
        <v>408</v>
      </c>
      <c r="AM53" s="7">
        <v>0.224</v>
      </c>
      <c r="AN53" s="7">
        <v>0.10299999999999999</v>
      </c>
      <c r="AR53" s="7">
        <v>0.65</v>
      </c>
      <c r="AT53" s="7">
        <v>2.8010000000000002</v>
      </c>
      <c r="AV53" s="7" t="s">
        <v>95</v>
      </c>
      <c r="AW53" s="7" t="s">
        <v>528</v>
      </c>
      <c r="AX53" s="7" t="s">
        <v>14</v>
      </c>
      <c r="AY53" s="7" t="s">
        <v>549</v>
      </c>
      <c r="AZ53" s="7" t="s">
        <v>171</v>
      </c>
    </row>
    <row r="54" spans="1:52" x14ac:dyDescent="0.2">
      <c r="A54" s="7">
        <v>53</v>
      </c>
      <c r="B54" s="7">
        <v>243</v>
      </c>
      <c r="C54" s="7" t="s">
        <v>169</v>
      </c>
      <c r="D54" s="7" t="s">
        <v>543</v>
      </c>
      <c r="E54" s="7" t="s">
        <v>170</v>
      </c>
      <c r="F54" s="7">
        <v>640</v>
      </c>
      <c r="I54" s="7">
        <v>4.1890000000000001</v>
      </c>
      <c r="J54" s="7">
        <v>1971</v>
      </c>
      <c r="K54" s="7">
        <v>10</v>
      </c>
      <c r="L54" s="7">
        <v>285</v>
      </c>
      <c r="M54" s="7">
        <v>2.98</v>
      </c>
      <c r="N54" s="7">
        <v>102.31</v>
      </c>
      <c r="O54" s="7">
        <v>2.75</v>
      </c>
      <c r="P54" s="7">
        <v>102.25</v>
      </c>
      <c r="Q54" s="7">
        <v>25.1</v>
      </c>
      <c r="V54" s="7" t="s">
        <v>128</v>
      </c>
      <c r="W54" s="7">
        <v>3.2330000000000001</v>
      </c>
      <c r="X54" s="7">
        <f t="shared" si="0"/>
        <v>3.2330000000000001</v>
      </c>
      <c r="Y54" s="7">
        <v>0.95499999999999996</v>
      </c>
      <c r="Z54" s="7">
        <f t="shared" si="1"/>
        <v>0.95499999999999996</v>
      </c>
      <c r="AA54" s="7">
        <v>0.77100000000000002</v>
      </c>
      <c r="AB54" s="7">
        <v>0.22800000000000001</v>
      </c>
      <c r="AC54" s="7">
        <v>27.1</v>
      </c>
      <c r="AD54" s="7">
        <v>43</v>
      </c>
      <c r="AE54" s="7" t="s">
        <v>52</v>
      </c>
      <c r="AF54" s="7" t="s">
        <v>29</v>
      </c>
      <c r="AG54" s="7" t="s">
        <v>47</v>
      </c>
      <c r="AH54" s="7" t="s">
        <v>409</v>
      </c>
      <c r="AI54" s="7" t="s">
        <v>407</v>
      </c>
      <c r="AJ54" s="7">
        <v>2.714</v>
      </c>
      <c r="AK54" s="7">
        <v>0.35599999999999998</v>
      </c>
      <c r="AL54" s="7" t="s">
        <v>408</v>
      </c>
      <c r="AM54" s="7">
        <v>0.224</v>
      </c>
      <c r="AN54" s="7">
        <v>0.10299999999999999</v>
      </c>
      <c r="AR54" s="7">
        <v>0.65</v>
      </c>
      <c r="AT54" s="7">
        <v>2.8010000000000002</v>
      </c>
      <c r="AV54" s="7" t="s">
        <v>95</v>
      </c>
      <c r="AW54" s="7" t="s">
        <v>528</v>
      </c>
      <c r="AX54" s="7" t="s">
        <v>14</v>
      </c>
      <c r="AY54" s="7" t="s">
        <v>549</v>
      </c>
      <c r="AZ54" s="7" t="s">
        <v>171</v>
      </c>
    </row>
    <row r="55" spans="1:52" x14ac:dyDescent="0.2">
      <c r="A55" s="7">
        <v>54</v>
      </c>
      <c r="B55" s="7">
        <v>243</v>
      </c>
      <c r="C55" s="7" t="s">
        <v>169</v>
      </c>
      <c r="D55" s="7" t="s">
        <v>543</v>
      </c>
      <c r="E55" s="7" t="s">
        <v>170</v>
      </c>
      <c r="F55" s="7">
        <v>595</v>
      </c>
      <c r="I55" s="7">
        <v>3.8940000000000001</v>
      </c>
      <c r="J55" s="7">
        <v>1971</v>
      </c>
      <c r="K55" s="7">
        <v>11</v>
      </c>
      <c r="L55" s="7">
        <v>315</v>
      </c>
      <c r="M55" s="7">
        <v>2.98</v>
      </c>
      <c r="N55" s="7">
        <v>102.31</v>
      </c>
      <c r="O55" s="7">
        <v>2.75</v>
      </c>
      <c r="P55" s="7">
        <v>102.25</v>
      </c>
      <c r="Q55" s="7">
        <v>25.1</v>
      </c>
      <c r="V55" s="7" t="s">
        <v>128</v>
      </c>
      <c r="W55" s="7">
        <v>3.0059999999999998</v>
      </c>
      <c r="X55" s="7">
        <f t="shared" si="0"/>
        <v>3.0059999999999998</v>
      </c>
      <c r="Y55" s="7">
        <v>0.88800000000000001</v>
      </c>
      <c r="Z55" s="7">
        <f t="shared" si="1"/>
        <v>0.88800000000000001</v>
      </c>
      <c r="AA55" s="7">
        <v>0.77100000000000002</v>
      </c>
      <c r="AB55" s="7">
        <v>0.22800000000000001</v>
      </c>
      <c r="AC55" s="7">
        <v>26.4</v>
      </c>
      <c r="AD55" s="7">
        <v>183</v>
      </c>
      <c r="AE55" s="7" t="s">
        <v>28</v>
      </c>
      <c r="AF55" s="7" t="s">
        <v>29</v>
      </c>
      <c r="AG55" s="7" t="s">
        <v>30</v>
      </c>
      <c r="AH55" s="7" t="s">
        <v>409</v>
      </c>
      <c r="AI55" s="7" t="s">
        <v>407</v>
      </c>
      <c r="AJ55" s="7">
        <v>2.714</v>
      </c>
      <c r="AK55" s="7">
        <v>0.35599999999999998</v>
      </c>
      <c r="AL55" s="7" t="s">
        <v>408</v>
      </c>
      <c r="AM55" s="7">
        <v>0.224</v>
      </c>
      <c r="AN55" s="7">
        <v>0.10299999999999999</v>
      </c>
      <c r="AR55" s="7">
        <v>0.65</v>
      </c>
      <c r="AT55" s="7">
        <v>2.8010000000000002</v>
      </c>
      <c r="AV55" s="7" t="s">
        <v>95</v>
      </c>
      <c r="AW55" s="7" t="s">
        <v>528</v>
      </c>
      <c r="AX55" s="7" t="s">
        <v>14</v>
      </c>
      <c r="AY55" s="7" t="s">
        <v>549</v>
      </c>
      <c r="AZ55" s="7" t="s">
        <v>171</v>
      </c>
    </row>
    <row r="56" spans="1:52" x14ac:dyDescent="0.2">
      <c r="A56" s="7">
        <v>55</v>
      </c>
      <c r="B56" s="7">
        <v>243</v>
      </c>
      <c r="C56" s="7" t="s">
        <v>169</v>
      </c>
      <c r="D56" s="7" t="s">
        <v>543</v>
      </c>
      <c r="E56" s="7" t="s">
        <v>170</v>
      </c>
      <c r="F56" s="7">
        <v>576.79999999999995</v>
      </c>
      <c r="I56" s="7">
        <v>3.7749999999999999</v>
      </c>
      <c r="J56" s="7">
        <v>1971</v>
      </c>
      <c r="K56" s="7">
        <v>12</v>
      </c>
      <c r="L56" s="7">
        <v>345</v>
      </c>
      <c r="M56" s="7">
        <v>2.98</v>
      </c>
      <c r="N56" s="7">
        <v>102.31</v>
      </c>
      <c r="O56" s="7">
        <v>2.75</v>
      </c>
      <c r="P56" s="7">
        <v>102.25</v>
      </c>
      <c r="Q56" s="7">
        <v>24.4</v>
      </c>
      <c r="V56" s="7" t="s">
        <v>128</v>
      </c>
      <c r="W56" s="7">
        <v>2.9140000000000001</v>
      </c>
      <c r="X56" s="7">
        <f t="shared" si="0"/>
        <v>2.9140000000000001</v>
      </c>
      <c r="Y56" s="7">
        <v>0.86</v>
      </c>
      <c r="Z56" s="7">
        <f t="shared" si="1"/>
        <v>0.86</v>
      </c>
      <c r="AA56" s="7">
        <v>0.77200000000000002</v>
      </c>
      <c r="AB56" s="7">
        <v>0.22700000000000001</v>
      </c>
      <c r="AC56" s="7">
        <v>25.7</v>
      </c>
      <c r="AD56" s="7">
        <v>392</v>
      </c>
      <c r="AE56" s="7" t="s">
        <v>52</v>
      </c>
      <c r="AF56" s="7" t="s">
        <v>29</v>
      </c>
      <c r="AG56" s="7" t="s">
        <v>47</v>
      </c>
      <c r="AH56" s="7" t="s">
        <v>409</v>
      </c>
      <c r="AI56" s="7" t="s">
        <v>407</v>
      </c>
      <c r="AJ56" s="7">
        <v>2.714</v>
      </c>
      <c r="AK56" s="7">
        <v>0.35599999999999998</v>
      </c>
      <c r="AL56" s="7" t="s">
        <v>408</v>
      </c>
      <c r="AM56" s="7">
        <v>0.224</v>
      </c>
      <c r="AN56" s="7">
        <v>0.10299999999999999</v>
      </c>
      <c r="AR56" s="7">
        <v>0.65</v>
      </c>
      <c r="AT56" s="7">
        <v>2.8010000000000002</v>
      </c>
      <c r="AV56" s="7" t="s">
        <v>95</v>
      </c>
      <c r="AW56" s="7" t="s">
        <v>528</v>
      </c>
      <c r="AX56" s="7" t="s">
        <v>14</v>
      </c>
      <c r="AY56" s="7" t="s">
        <v>549</v>
      </c>
      <c r="AZ56" s="7" t="s">
        <v>171</v>
      </c>
    </row>
    <row r="57" spans="1:52" x14ac:dyDescent="0.2">
      <c r="A57" s="7">
        <v>56</v>
      </c>
      <c r="B57" s="7">
        <v>243</v>
      </c>
      <c r="C57" s="7" t="s">
        <v>48</v>
      </c>
      <c r="D57" s="7" t="s">
        <v>410</v>
      </c>
      <c r="E57" s="7" t="s">
        <v>166</v>
      </c>
      <c r="F57" s="7">
        <v>127.9</v>
      </c>
      <c r="I57" s="7">
        <v>0.83699999999999997</v>
      </c>
      <c r="J57" s="7">
        <v>1976</v>
      </c>
      <c r="K57" s="7">
        <v>1</v>
      </c>
      <c r="L57" s="7">
        <v>15</v>
      </c>
      <c r="M57" s="7">
        <v>32</v>
      </c>
      <c r="N57" s="7">
        <v>135.41999999999999</v>
      </c>
      <c r="O57" s="7">
        <v>32.25</v>
      </c>
      <c r="P57" s="7">
        <v>135.25</v>
      </c>
      <c r="Q57" s="7">
        <v>3.5</v>
      </c>
      <c r="V57" s="7" t="s">
        <v>128</v>
      </c>
      <c r="W57" s="7">
        <v>0.83099999999999996</v>
      </c>
      <c r="X57" s="7">
        <f t="shared" si="0"/>
        <v>0.83099999999999996</v>
      </c>
      <c r="Y57" s="7">
        <v>5.0000000000000001E-3</v>
      </c>
      <c r="Z57" s="7">
        <f t="shared" si="1"/>
        <v>5.0000000000000001E-3</v>
      </c>
      <c r="AA57" s="7">
        <v>0.99199999999999999</v>
      </c>
      <c r="AB57" s="7">
        <v>7.0000000000000001E-3</v>
      </c>
      <c r="AE57" s="7" t="s">
        <v>28</v>
      </c>
      <c r="AF57" s="7" t="s">
        <v>29</v>
      </c>
      <c r="AG57" s="7" t="s">
        <v>30</v>
      </c>
      <c r="AH57" s="7" t="s">
        <v>411</v>
      </c>
      <c r="AI57" s="7" t="s">
        <v>412</v>
      </c>
      <c r="AL57" s="7" t="s">
        <v>408</v>
      </c>
      <c r="AM57" s="7">
        <v>0.59199999999999997</v>
      </c>
      <c r="AN57" s="7">
        <v>8.8999999999999996E-2</v>
      </c>
      <c r="AR57" s="7">
        <v>1.494</v>
      </c>
      <c r="AT57" s="7">
        <v>2.4350000000000001</v>
      </c>
      <c r="AV57" s="7" t="s">
        <v>95</v>
      </c>
      <c r="AW57" s="7" t="s">
        <v>528</v>
      </c>
      <c r="AX57" s="7" t="s">
        <v>14</v>
      </c>
      <c r="AY57" s="7" t="s">
        <v>549</v>
      </c>
      <c r="AZ57" s="7" t="s">
        <v>168</v>
      </c>
    </row>
    <row r="58" spans="1:52" x14ac:dyDescent="0.2">
      <c r="A58" s="7">
        <v>57</v>
      </c>
      <c r="B58" s="7">
        <v>243</v>
      </c>
      <c r="C58" s="7" t="s">
        <v>48</v>
      </c>
      <c r="D58" s="7" t="s">
        <v>410</v>
      </c>
      <c r="E58" s="7" t="s">
        <v>166</v>
      </c>
      <c r="F58" s="7">
        <v>158.5</v>
      </c>
      <c r="I58" s="7">
        <v>1.0369999999999999</v>
      </c>
      <c r="J58" s="7">
        <v>1976</v>
      </c>
      <c r="K58" s="7">
        <v>2</v>
      </c>
      <c r="L58" s="7">
        <v>45</v>
      </c>
      <c r="M58" s="7">
        <v>32</v>
      </c>
      <c r="N58" s="7">
        <v>135.41999999999999</v>
      </c>
      <c r="O58" s="7">
        <v>32.25</v>
      </c>
      <c r="P58" s="7">
        <v>135.25</v>
      </c>
      <c r="Q58" s="7">
        <v>4.0999999999999996</v>
      </c>
      <c r="V58" s="7" t="s">
        <v>128</v>
      </c>
      <c r="W58" s="7">
        <v>0.89</v>
      </c>
      <c r="X58" s="7">
        <f t="shared" si="0"/>
        <v>0.89</v>
      </c>
      <c r="Y58" s="7">
        <v>0.14599999999999999</v>
      </c>
      <c r="Z58" s="7">
        <f t="shared" si="1"/>
        <v>0.14599999999999999</v>
      </c>
      <c r="AA58" s="7">
        <v>0.85799999999999998</v>
      </c>
      <c r="AB58" s="7">
        <v>0.14099999999999999</v>
      </c>
      <c r="AE58" s="7" t="s">
        <v>52</v>
      </c>
      <c r="AF58" s="7" t="s">
        <v>29</v>
      </c>
      <c r="AG58" s="7" t="s">
        <v>47</v>
      </c>
      <c r="AH58" s="7" t="s">
        <v>411</v>
      </c>
      <c r="AI58" s="7" t="s">
        <v>412</v>
      </c>
      <c r="AL58" s="7" t="s">
        <v>408</v>
      </c>
      <c r="AM58" s="7">
        <v>0.59199999999999997</v>
      </c>
      <c r="AN58" s="7">
        <v>8.8999999999999996E-2</v>
      </c>
      <c r="AR58" s="7">
        <v>1.494</v>
      </c>
      <c r="AT58" s="7">
        <v>2.4350000000000001</v>
      </c>
      <c r="AV58" s="7" t="s">
        <v>95</v>
      </c>
      <c r="AW58" s="7" t="s">
        <v>528</v>
      </c>
      <c r="AX58" s="7" t="s">
        <v>14</v>
      </c>
      <c r="AY58" s="7" t="s">
        <v>549</v>
      </c>
      <c r="AZ58" s="7" t="s">
        <v>168</v>
      </c>
    </row>
    <row r="59" spans="1:52" x14ac:dyDescent="0.2">
      <c r="A59" s="7">
        <v>58</v>
      </c>
      <c r="B59" s="7">
        <v>243</v>
      </c>
      <c r="C59" s="7" t="s">
        <v>48</v>
      </c>
      <c r="D59" s="7" t="s">
        <v>410</v>
      </c>
      <c r="E59" s="7" t="s">
        <v>166</v>
      </c>
      <c r="F59" s="7">
        <v>195.3</v>
      </c>
      <c r="I59" s="7">
        <v>1.278</v>
      </c>
      <c r="J59" s="7">
        <v>1976</v>
      </c>
      <c r="K59" s="7">
        <v>3</v>
      </c>
      <c r="L59" s="7">
        <v>75</v>
      </c>
      <c r="M59" s="7">
        <v>32</v>
      </c>
      <c r="N59" s="7">
        <v>135.41999999999999</v>
      </c>
      <c r="O59" s="7">
        <v>32.25</v>
      </c>
      <c r="P59" s="7">
        <v>135.25</v>
      </c>
      <c r="Q59" s="7">
        <v>6.1</v>
      </c>
      <c r="V59" s="7" t="s">
        <v>128</v>
      </c>
      <c r="W59" s="7">
        <v>1.0609999999999999</v>
      </c>
      <c r="X59" s="7">
        <f t="shared" si="0"/>
        <v>1.0609999999999999</v>
      </c>
      <c r="Y59" s="7">
        <v>0.216</v>
      </c>
      <c r="Z59" s="7">
        <f t="shared" si="1"/>
        <v>0.216</v>
      </c>
      <c r="AA59" s="7">
        <v>0.83</v>
      </c>
      <c r="AB59" s="7">
        <v>0.16900000000000001</v>
      </c>
      <c r="AE59" s="7" t="s">
        <v>28</v>
      </c>
      <c r="AF59" s="7" t="s">
        <v>29</v>
      </c>
      <c r="AG59" s="7" t="s">
        <v>30</v>
      </c>
      <c r="AH59" s="7" t="s">
        <v>411</v>
      </c>
      <c r="AI59" s="7" t="s">
        <v>412</v>
      </c>
      <c r="AL59" s="7" t="s">
        <v>408</v>
      </c>
      <c r="AM59" s="7">
        <v>0.59199999999999997</v>
      </c>
      <c r="AN59" s="7">
        <v>8.8999999999999996E-2</v>
      </c>
      <c r="AR59" s="7">
        <v>1.494</v>
      </c>
      <c r="AT59" s="7">
        <v>2.4350000000000001</v>
      </c>
      <c r="AV59" s="7" t="s">
        <v>95</v>
      </c>
      <c r="AW59" s="7" t="s">
        <v>528</v>
      </c>
      <c r="AX59" s="7" t="s">
        <v>14</v>
      </c>
      <c r="AY59" s="7" t="s">
        <v>549</v>
      </c>
      <c r="AZ59" s="7" t="s">
        <v>168</v>
      </c>
    </row>
    <row r="60" spans="1:52" x14ac:dyDescent="0.2">
      <c r="A60" s="7">
        <v>59</v>
      </c>
      <c r="B60" s="7">
        <v>243</v>
      </c>
      <c r="C60" s="7" t="s">
        <v>48</v>
      </c>
      <c r="D60" s="7" t="s">
        <v>410</v>
      </c>
      <c r="E60" s="7" t="s">
        <v>166</v>
      </c>
      <c r="F60" s="7">
        <v>351.4</v>
      </c>
      <c r="I60" s="7">
        <v>2.2999999999999998</v>
      </c>
      <c r="J60" s="7">
        <v>1976</v>
      </c>
      <c r="K60" s="7">
        <v>4</v>
      </c>
      <c r="L60" s="7">
        <v>105</v>
      </c>
      <c r="M60" s="7">
        <v>32</v>
      </c>
      <c r="N60" s="7">
        <v>135.41999999999999</v>
      </c>
      <c r="O60" s="7">
        <v>32.25</v>
      </c>
      <c r="P60" s="7">
        <v>135.25</v>
      </c>
      <c r="Q60" s="7">
        <v>11.9</v>
      </c>
      <c r="V60" s="7" t="s">
        <v>128</v>
      </c>
      <c r="W60" s="7">
        <v>1.78</v>
      </c>
      <c r="X60" s="7">
        <f t="shared" si="0"/>
        <v>1.78</v>
      </c>
      <c r="Y60" s="7">
        <v>0.51900000000000002</v>
      </c>
      <c r="Z60" s="7">
        <f t="shared" si="1"/>
        <v>0.51900000000000002</v>
      </c>
      <c r="AA60" s="7">
        <v>0.77400000000000002</v>
      </c>
      <c r="AB60" s="7">
        <v>0.22500000000000001</v>
      </c>
      <c r="AE60" s="7" t="s">
        <v>52</v>
      </c>
      <c r="AF60" s="7" t="s">
        <v>29</v>
      </c>
      <c r="AG60" s="7" t="s">
        <v>47</v>
      </c>
      <c r="AH60" s="7" t="s">
        <v>411</v>
      </c>
      <c r="AI60" s="7" t="s">
        <v>412</v>
      </c>
      <c r="AL60" s="7" t="s">
        <v>408</v>
      </c>
      <c r="AM60" s="7">
        <v>0.59199999999999997</v>
      </c>
      <c r="AN60" s="7">
        <v>8.8999999999999996E-2</v>
      </c>
      <c r="AR60" s="7">
        <v>1.494</v>
      </c>
      <c r="AT60" s="7">
        <v>2.4350000000000001</v>
      </c>
      <c r="AV60" s="7" t="s">
        <v>95</v>
      </c>
      <c r="AW60" s="7" t="s">
        <v>528</v>
      </c>
      <c r="AX60" s="7" t="s">
        <v>14</v>
      </c>
      <c r="AY60" s="7" t="s">
        <v>549</v>
      </c>
      <c r="AZ60" s="7" t="s">
        <v>168</v>
      </c>
    </row>
    <row r="61" spans="1:52" x14ac:dyDescent="0.2">
      <c r="A61" s="7">
        <v>60</v>
      </c>
      <c r="B61" s="7">
        <v>243</v>
      </c>
      <c r="C61" s="7" t="s">
        <v>48</v>
      </c>
      <c r="D61" s="7" t="s">
        <v>410</v>
      </c>
      <c r="E61" s="7" t="s">
        <v>166</v>
      </c>
      <c r="F61" s="7">
        <v>495.7</v>
      </c>
      <c r="I61" s="7">
        <v>3.2440000000000002</v>
      </c>
      <c r="J61" s="7">
        <v>1976</v>
      </c>
      <c r="K61" s="7">
        <v>5</v>
      </c>
      <c r="L61" s="7">
        <v>135</v>
      </c>
      <c r="M61" s="7">
        <v>32</v>
      </c>
      <c r="N61" s="7">
        <v>135.41999999999999</v>
      </c>
      <c r="O61" s="7">
        <v>32.25</v>
      </c>
      <c r="P61" s="7">
        <v>135.25</v>
      </c>
      <c r="Q61" s="7">
        <v>15.3</v>
      </c>
      <c r="V61" s="7" t="s">
        <v>128</v>
      </c>
      <c r="W61" s="7">
        <v>2.415</v>
      </c>
      <c r="X61" s="7">
        <f t="shared" si="0"/>
        <v>2.415</v>
      </c>
      <c r="Y61" s="7">
        <v>0.82799999999999996</v>
      </c>
      <c r="Z61" s="7">
        <f t="shared" si="1"/>
        <v>0.82799999999999996</v>
      </c>
      <c r="AA61" s="7">
        <v>0.74399999999999999</v>
      </c>
      <c r="AB61" s="7">
        <v>0.255</v>
      </c>
      <c r="AE61" s="7" t="s">
        <v>28</v>
      </c>
      <c r="AF61" s="7" t="s">
        <v>29</v>
      </c>
      <c r="AG61" s="7" t="s">
        <v>30</v>
      </c>
      <c r="AH61" s="7" t="s">
        <v>411</v>
      </c>
      <c r="AI61" s="7" t="s">
        <v>412</v>
      </c>
      <c r="AL61" s="7" t="s">
        <v>408</v>
      </c>
      <c r="AM61" s="7">
        <v>0.59199999999999997</v>
      </c>
      <c r="AN61" s="7">
        <v>8.8999999999999996E-2</v>
      </c>
      <c r="AR61" s="7">
        <v>1.494</v>
      </c>
      <c r="AT61" s="7">
        <v>2.4350000000000001</v>
      </c>
      <c r="AV61" s="7" t="s">
        <v>95</v>
      </c>
      <c r="AW61" s="7" t="s">
        <v>528</v>
      </c>
      <c r="AX61" s="7" t="s">
        <v>14</v>
      </c>
      <c r="AY61" s="7" t="s">
        <v>549</v>
      </c>
      <c r="AZ61" s="7" t="s">
        <v>168</v>
      </c>
    </row>
    <row r="62" spans="1:52" x14ac:dyDescent="0.2">
      <c r="A62" s="7">
        <v>61</v>
      </c>
      <c r="B62" s="7">
        <v>243</v>
      </c>
      <c r="C62" s="7" t="s">
        <v>48</v>
      </c>
      <c r="D62" s="7" t="s">
        <v>410</v>
      </c>
      <c r="E62" s="7" t="s">
        <v>166</v>
      </c>
      <c r="F62" s="7">
        <v>657.3</v>
      </c>
      <c r="I62" s="7">
        <v>4.3019999999999996</v>
      </c>
      <c r="J62" s="7">
        <v>1976</v>
      </c>
      <c r="K62" s="7">
        <v>6</v>
      </c>
      <c r="L62" s="7">
        <v>165</v>
      </c>
      <c r="M62" s="7">
        <v>32</v>
      </c>
      <c r="N62" s="7">
        <v>135.41999999999999</v>
      </c>
      <c r="O62" s="7">
        <v>32.25</v>
      </c>
      <c r="P62" s="7">
        <v>135.25</v>
      </c>
      <c r="Q62" s="7">
        <v>18.100000000000001</v>
      </c>
      <c r="V62" s="7" t="s">
        <v>128</v>
      </c>
      <c r="W62" s="7">
        <v>3.0859999999999999</v>
      </c>
      <c r="X62" s="7">
        <f t="shared" si="0"/>
        <v>3.0859999999999999</v>
      </c>
      <c r="Y62" s="7">
        <v>1.216</v>
      </c>
      <c r="Z62" s="7">
        <f t="shared" si="1"/>
        <v>1.216</v>
      </c>
      <c r="AA62" s="7">
        <v>0.71699999999999997</v>
      </c>
      <c r="AB62" s="7">
        <v>0.28199999999999997</v>
      </c>
      <c r="AE62" s="7" t="s">
        <v>52</v>
      </c>
      <c r="AF62" s="7" t="s">
        <v>29</v>
      </c>
      <c r="AG62" s="7" t="s">
        <v>47</v>
      </c>
      <c r="AH62" s="7" t="s">
        <v>411</v>
      </c>
      <c r="AI62" s="7" t="s">
        <v>412</v>
      </c>
      <c r="AL62" s="7" t="s">
        <v>408</v>
      </c>
      <c r="AM62" s="7">
        <v>0.59199999999999997</v>
      </c>
      <c r="AN62" s="7">
        <v>8.8999999999999996E-2</v>
      </c>
      <c r="AR62" s="7">
        <v>1.494</v>
      </c>
      <c r="AT62" s="7">
        <v>2.4350000000000001</v>
      </c>
      <c r="AV62" s="7" t="s">
        <v>95</v>
      </c>
      <c r="AW62" s="7" t="s">
        <v>528</v>
      </c>
      <c r="AX62" s="7" t="s">
        <v>14</v>
      </c>
      <c r="AY62" s="7" t="s">
        <v>549</v>
      </c>
      <c r="AZ62" s="7" t="s">
        <v>168</v>
      </c>
    </row>
    <row r="63" spans="1:52" x14ac:dyDescent="0.2">
      <c r="A63" s="7">
        <v>62</v>
      </c>
      <c r="B63" s="7">
        <v>243</v>
      </c>
      <c r="C63" s="7" t="s">
        <v>48</v>
      </c>
      <c r="D63" s="7" t="s">
        <v>410</v>
      </c>
      <c r="E63" s="7" t="s">
        <v>166</v>
      </c>
      <c r="F63" s="7">
        <v>955.5</v>
      </c>
      <c r="I63" s="7">
        <v>6.2539999999999996</v>
      </c>
      <c r="J63" s="7">
        <v>1976</v>
      </c>
      <c r="K63" s="7">
        <v>7</v>
      </c>
      <c r="L63" s="7">
        <v>195</v>
      </c>
      <c r="M63" s="7">
        <v>32</v>
      </c>
      <c r="N63" s="7">
        <v>135.41999999999999</v>
      </c>
      <c r="O63" s="7">
        <v>32.25</v>
      </c>
      <c r="P63" s="7">
        <v>135.25</v>
      </c>
      <c r="Q63" s="7">
        <v>22.1</v>
      </c>
      <c r="V63" s="7" t="s">
        <v>128</v>
      </c>
      <c r="W63" s="7">
        <v>4.0640000000000001</v>
      </c>
      <c r="X63" s="7">
        <f t="shared" si="0"/>
        <v>4.0640000000000001</v>
      </c>
      <c r="Y63" s="7">
        <v>2.1890000000000001</v>
      </c>
      <c r="Z63" s="7">
        <f t="shared" si="1"/>
        <v>2.1890000000000001</v>
      </c>
      <c r="AA63" s="7">
        <v>0.64900000000000002</v>
      </c>
      <c r="AB63" s="7">
        <v>0.35</v>
      </c>
      <c r="AE63" s="7" t="s">
        <v>28</v>
      </c>
      <c r="AF63" s="7" t="s">
        <v>29</v>
      </c>
      <c r="AG63" s="7" t="s">
        <v>30</v>
      </c>
      <c r="AH63" s="7" t="s">
        <v>411</v>
      </c>
      <c r="AI63" s="7" t="s">
        <v>412</v>
      </c>
      <c r="AL63" s="7" t="s">
        <v>408</v>
      </c>
      <c r="AM63" s="7">
        <v>0.59199999999999997</v>
      </c>
      <c r="AN63" s="7">
        <v>8.8999999999999996E-2</v>
      </c>
      <c r="AR63" s="7">
        <v>1.494</v>
      </c>
      <c r="AT63" s="7">
        <v>2.4350000000000001</v>
      </c>
      <c r="AV63" s="7" t="s">
        <v>95</v>
      </c>
      <c r="AW63" s="7" t="s">
        <v>528</v>
      </c>
      <c r="AX63" s="7" t="s">
        <v>14</v>
      </c>
      <c r="AY63" s="7" t="s">
        <v>549</v>
      </c>
      <c r="AZ63" s="7" t="s">
        <v>168</v>
      </c>
    </row>
    <row r="64" spans="1:52" x14ac:dyDescent="0.2">
      <c r="A64" s="7">
        <v>63</v>
      </c>
      <c r="B64" s="7">
        <v>243</v>
      </c>
      <c r="C64" s="7" t="s">
        <v>48</v>
      </c>
      <c r="D64" s="7" t="s">
        <v>410</v>
      </c>
      <c r="E64" s="7" t="s">
        <v>166</v>
      </c>
      <c r="F64" s="7">
        <v>715.8</v>
      </c>
      <c r="I64" s="7">
        <v>4.6849999999999996</v>
      </c>
      <c r="J64" s="7">
        <v>1976</v>
      </c>
      <c r="K64" s="7">
        <v>8</v>
      </c>
      <c r="L64" s="7">
        <v>225</v>
      </c>
      <c r="M64" s="7">
        <v>32</v>
      </c>
      <c r="N64" s="7">
        <v>135.41999999999999</v>
      </c>
      <c r="O64" s="7">
        <v>32.25</v>
      </c>
      <c r="P64" s="7">
        <v>135.25</v>
      </c>
      <c r="Q64" s="7">
        <v>24.9</v>
      </c>
      <c r="V64" s="7" t="s">
        <v>128</v>
      </c>
      <c r="W64" s="7">
        <v>3.6030000000000002</v>
      </c>
      <c r="X64" s="7">
        <f t="shared" si="0"/>
        <v>3.6030000000000002</v>
      </c>
      <c r="Y64" s="7">
        <v>1.081</v>
      </c>
      <c r="Z64" s="7">
        <f t="shared" si="1"/>
        <v>1.081</v>
      </c>
      <c r="AA64" s="7">
        <v>0.76900000000000002</v>
      </c>
      <c r="AB64" s="7">
        <v>0.23</v>
      </c>
      <c r="AE64" s="7" t="s">
        <v>52</v>
      </c>
      <c r="AF64" s="7" t="s">
        <v>29</v>
      </c>
      <c r="AG64" s="7" t="s">
        <v>47</v>
      </c>
      <c r="AH64" s="7" t="s">
        <v>411</v>
      </c>
      <c r="AI64" s="7" t="s">
        <v>412</v>
      </c>
      <c r="AL64" s="7" t="s">
        <v>408</v>
      </c>
      <c r="AM64" s="7">
        <v>0.59199999999999997</v>
      </c>
      <c r="AN64" s="7">
        <v>8.8999999999999996E-2</v>
      </c>
      <c r="AR64" s="7">
        <v>1.494</v>
      </c>
      <c r="AT64" s="7">
        <v>2.4350000000000001</v>
      </c>
      <c r="AV64" s="7" t="s">
        <v>95</v>
      </c>
      <c r="AW64" s="7" t="s">
        <v>528</v>
      </c>
      <c r="AX64" s="7" t="s">
        <v>14</v>
      </c>
      <c r="AY64" s="7" t="s">
        <v>549</v>
      </c>
      <c r="AZ64" s="7" t="s">
        <v>168</v>
      </c>
    </row>
    <row r="65" spans="1:52" x14ac:dyDescent="0.2">
      <c r="A65" s="7">
        <v>64</v>
      </c>
      <c r="B65" s="7">
        <v>243</v>
      </c>
      <c r="C65" s="7" t="s">
        <v>48</v>
      </c>
      <c r="D65" s="7" t="s">
        <v>410</v>
      </c>
      <c r="E65" s="7" t="s">
        <v>166</v>
      </c>
      <c r="F65" s="7">
        <v>985.3</v>
      </c>
      <c r="I65" s="7">
        <v>6.4489999999999998</v>
      </c>
      <c r="J65" s="7">
        <v>1976</v>
      </c>
      <c r="K65" s="7">
        <v>9</v>
      </c>
      <c r="L65" s="7">
        <v>255</v>
      </c>
      <c r="M65" s="7">
        <v>32</v>
      </c>
      <c r="N65" s="7">
        <v>135.41999999999999</v>
      </c>
      <c r="O65" s="7">
        <v>32.25</v>
      </c>
      <c r="P65" s="7">
        <v>135.25</v>
      </c>
      <c r="Q65" s="7">
        <v>20.3</v>
      </c>
      <c r="V65" s="7" t="s">
        <v>128</v>
      </c>
      <c r="W65" s="7">
        <v>4.9660000000000002</v>
      </c>
      <c r="X65" s="7">
        <f t="shared" si="0"/>
        <v>4.9660000000000002</v>
      </c>
      <c r="Y65" s="7">
        <v>1.4830000000000001</v>
      </c>
      <c r="Z65" s="7">
        <f t="shared" si="1"/>
        <v>1.4830000000000001</v>
      </c>
      <c r="AA65" s="7">
        <v>0.77</v>
      </c>
      <c r="AB65" s="7">
        <v>0.22900000000000001</v>
      </c>
      <c r="AE65" s="7" t="s">
        <v>28</v>
      </c>
      <c r="AF65" s="7" t="s">
        <v>29</v>
      </c>
      <c r="AG65" s="7" t="s">
        <v>30</v>
      </c>
      <c r="AH65" s="7" t="s">
        <v>411</v>
      </c>
      <c r="AI65" s="7" t="s">
        <v>412</v>
      </c>
      <c r="AL65" s="7" t="s">
        <v>408</v>
      </c>
      <c r="AM65" s="7">
        <v>0.59199999999999997</v>
      </c>
      <c r="AN65" s="7">
        <v>8.8999999999999996E-2</v>
      </c>
      <c r="AR65" s="7">
        <v>1.494</v>
      </c>
      <c r="AT65" s="7">
        <v>2.4350000000000001</v>
      </c>
      <c r="AV65" s="7" t="s">
        <v>95</v>
      </c>
      <c r="AW65" s="7" t="s">
        <v>528</v>
      </c>
      <c r="AX65" s="7" t="s">
        <v>14</v>
      </c>
      <c r="AY65" s="7" t="s">
        <v>549</v>
      </c>
      <c r="AZ65" s="7" t="s">
        <v>168</v>
      </c>
    </row>
    <row r="66" spans="1:52" x14ac:dyDescent="0.2">
      <c r="A66" s="7">
        <v>65</v>
      </c>
      <c r="B66" s="7">
        <v>243</v>
      </c>
      <c r="C66" s="7" t="s">
        <v>48</v>
      </c>
      <c r="D66" s="7" t="s">
        <v>410</v>
      </c>
      <c r="E66" s="7" t="s">
        <v>166</v>
      </c>
      <c r="F66" s="7">
        <v>428.1</v>
      </c>
      <c r="I66" s="7">
        <v>2.802</v>
      </c>
      <c r="J66" s="7">
        <v>1976</v>
      </c>
      <c r="K66" s="7">
        <v>10</v>
      </c>
      <c r="L66" s="7">
        <v>285</v>
      </c>
      <c r="M66" s="7">
        <v>32</v>
      </c>
      <c r="N66" s="7">
        <v>135.41999999999999</v>
      </c>
      <c r="O66" s="7">
        <v>32.25</v>
      </c>
      <c r="P66" s="7">
        <v>135.25</v>
      </c>
      <c r="Q66" s="7">
        <v>16.899999999999999</v>
      </c>
      <c r="V66" s="7" t="s">
        <v>128</v>
      </c>
      <c r="W66" s="7">
        <v>2.125</v>
      </c>
      <c r="X66" s="7">
        <f t="shared" si="0"/>
        <v>2.125</v>
      </c>
      <c r="Y66" s="7">
        <v>0.67600000000000005</v>
      </c>
      <c r="Z66" s="7">
        <f t="shared" si="1"/>
        <v>0.67600000000000005</v>
      </c>
      <c r="AA66" s="7">
        <v>0.75800000000000001</v>
      </c>
      <c r="AB66" s="7">
        <v>0.24099999999999999</v>
      </c>
      <c r="AE66" s="7" t="s">
        <v>52</v>
      </c>
      <c r="AF66" s="7" t="s">
        <v>29</v>
      </c>
      <c r="AG66" s="7" t="s">
        <v>47</v>
      </c>
      <c r="AH66" s="7" t="s">
        <v>411</v>
      </c>
      <c r="AI66" s="7" t="s">
        <v>412</v>
      </c>
      <c r="AL66" s="7" t="s">
        <v>408</v>
      </c>
      <c r="AM66" s="7">
        <v>0.59199999999999997</v>
      </c>
      <c r="AN66" s="7">
        <v>8.8999999999999996E-2</v>
      </c>
      <c r="AR66" s="7">
        <v>1.494</v>
      </c>
      <c r="AT66" s="7">
        <v>2.4350000000000001</v>
      </c>
      <c r="AV66" s="7" t="s">
        <v>95</v>
      </c>
      <c r="AW66" s="7" t="s">
        <v>528</v>
      </c>
      <c r="AX66" s="7" t="s">
        <v>14</v>
      </c>
      <c r="AY66" s="7" t="s">
        <v>549</v>
      </c>
      <c r="AZ66" s="7" t="s">
        <v>168</v>
      </c>
    </row>
    <row r="67" spans="1:52" x14ac:dyDescent="0.2">
      <c r="A67" s="7">
        <v>66</v>
      </c>
      <c r="B67" s="7">
        <v>243</v>
      </c>
      <c r="C67" s="7" t="s">
        <v>48</v>
      </c>
      <c r="D67" s="7" t="s">
        <v>410</v>
      </c>
      <c r="E67" s="7" t="s">
        <v>166</v>
      </c>
      <c r="F67" s="7">
        <v>207.2</v>
      </c>
      <c r="I67" s="7">
        <v>1.3560000000000001</v>
      </c>
      <c r="J67" s="7">
        <v>1976</v>
      </c>
      <c r="K67" s="7">
        <v>11</v>
      </c>
      <c r="L67" s="7">
        <v>315</v>
      </c>
      <c r="M67" s="7">
        <v>32</v>
      </c>
      <c r="N67" s="7">
        <v>135.41999999999999</v>
      </c>
      <c r="O67" s="7">
        <v>32.25</v>
      </c>
      <c r="P67" s="7">
        <v>135.25</v>
      </c>
      <c r="Q67" s="7">
        <v>9</v>
      </c>
      <c r="V67" s="7" t="s">
        <v>128</v>
      </c>
      <c r="W67" s="7">
        <v>1.125</v>
      </c>
      <c r="X67" s="7">
        <f t="shared" ref="X67:X130" si="2">IF(ISBLANK(W67), "", W67)</f>
        <v>1.125</v>
      </c>
      <c r="Y67" s="7">
        <v>0.23100000000000001</v>
      </c>
      <c r="Z67" s="7">
        <f t="shared" ref="Z67:Z130" si="3">IF(ISBLANK(Y67), "", Y67)</f>
        <v>0.23100000000000001</v>
      </c>
      <c r="AA67" s="7">
        <v>0.82899999999999996</v>
      </c>
      <c r="AB67" s="7">
        <v>0.17</v>
      </c>
      <c r="AE67" s="7" t="s">
        <v>28</v>
      </c>
      <c r="AF67" s="7" t="s">
        <v>29</v>
      </c>
      <c r="AG67" s="7" t="s">
        <v>30</v>
      </c>
      <c r="AH67" s="7" t="s">
        <v>411</v>
      </c>
      <c r="AI67" s="7" t="s">
        <v>412</v>
      </c>
      <c r="AL67" s="7" t="s">
        <v>408</v>
      </c>
      <c r="AM67" s="7">
        <v>0.59199999999999997</v>
      </c>
      <c r="AN67" s="7">
        <v>8.8999999999999996E-2</v>
      </c>
      <c r="AR67" s="7">
        <v>1.494</v>
      </c>
      <c r="AT67" s="7">
        <v>2.4350000000000001</v>
      </c>
      <c r="AV67" s="7" t="s">
        <v>95</v>
      </c>
      <c r="AW67" s="7" t="s">
        <v>528</v>
      </c>
      <c r="AX67" s="7" t="s">
        <v>14</v>
      </c>
      <c r="AY67" s="7" t="s">
        <v>549</v>
      </c>
      <c r="AZ67" s="7" t="s">
        <v>168</v>
      </c>
    </row>
    <row r="68" spans="1:52" x14ac:dyDescent="0.2">
      <c r="A68" s="7">
        <v>67</v>
      </c>
      <c r="B68" s="7">
        <v>243</v>
      </c>
      <c r="C68" s="7" t="s">
        <v>48</v>
      </c>
      <c r="D68" s="7" t="s">
        <v>410</v>
      </c>
      <c r="E68" s="7" t="s">
        <v>166</v>
      </c>
      <c r="F68" s="7">
        <v>195.5</v>
      </c>
      <c r="I68" s="7">
        <v>1.2789999999999999</v>
      </c>
      <c r="J68" s="7">
        <v>1976</v>
      </c>
      <c r="K68" s="7">
        <v>12</v>
      </c>
      <c r="L68" s="7">
        <v>345</v>
      </c>
      <c r="M68" s="7">
        <v>32</v>
      </c>
      <c r="N68" s="7">
        <v>135.41999999999999</v>
      </c>
      <c r="O68" s="7">
        <v>32.25</v>
      </c>
      <c r="P68" s="7">
        <v>135.25</v>
      </c>
      <c r="Q68" s="7">
        <v>5.5</v>
      </c>
      <c r="V68" s="7" t="s">
        <v>128</v>
      </c>
      <c r="W68" s="7">
        <v>1.1020000000000001</v>
      </c>
      <c r="X68" s="7">
        <f t="shared" si="2"/>
        <v>1.1020000000000001</v>
      </c>
      <c r="Y68" s="7">
        <v>0.17699999999999999</v>
      </c>
      <c r="Z68" s="7">
        <f t="shared" si="3"/>
        <v>0.17699999999999999</v>
      </c>
      <c r="AA68" s="7">
        <v>0.86099999999999999</v>
      </c>
      <c r="AB68" s="7">
        <v>0.13800000000000001</v>
      </c>
      <c r="AE68" s="7" t="s">
        <v>52</v>
      </c>
      <c r="AF68" s="7" t="s">
        <v>29</v>
      </c>
      <c r="AG68" s="7" t="s">
        <v>47</v>
      </c>
      <c r="AH68" s="7" t="s">
        <v>411</v>
      </c>
      <c r="AI68" s="7" t="s">
        <v>412</v>
      </c>
      <c r="AL68" s="7" t="s">
        <v>408</v>
      </c>
      <c r="AM68" s="7">
        <v>0.59199999999999997</v>
      </c>
      <c r="AN68" s="7">
        <v>8.8999999999999996E-2</v>
      </c>
      <c r="AR68" s="7">
        <v>1.494</v>
      </c>
      <c r="AT68" s="7">
        <v>2.4350000000000001</v>
      </c>
      <c r="AV68" s="7" t="s">
        <v>95</v>
      </c>
      <c r="AW68" s="7" t="s">
        <v>528</v>
      </c>
      <c r="AX68" s="7" t="s">
        <v>14</v>
      </c>
      <c r="AY68" s="7" t="s">
        <v>549</v>
      </c>
      <c r="AZ68" s="7" t="s">
        <v>168</v>
      </c>
    </row>
    <row r="69" spans="1:52" x14ac:dyDescent="0.2">
      <c r="A69" s="7">
        <v>68</v>
      </c>
      <c r="B69" s="7">
        <v>243</v>
      </c>
      <c r="C69" s="7" t="s">
        <v>48</v>
      </c>
      <c r="D69" s="7" t="s">
        <v>413</v>
      </c>
      <c r="E69" s="7" t="s">
        <v>166</v>
      </c>
      <c r="F69" s="7">
        <v>48.7</v>
      </c>
      <c r="I69" s="7">
        <v>0.318</v>
      </c>
      <c r="J69" s="7">
        <v>1976</v>
      </c>
      <c r="K69" s="7">
        <v>1</v>
      </c>
      <c r="L69" s="7">
        <v>15</v>
      </c>
      <c r="M69" s="7">
        <v>32</v>
      </c>
      <c r="N69" s="7">
        <v>135.41999999999999</v>
      </c>
      <c r="O69" s="7">
        <v>32.25</v>
      </c>
      <c r="P69" s="7">
        <v>135.25</v>
      </c>
      <c r="Q69" s="7">
        <v>-2.9</v>
      </c>
      <c r="V69" s="7" t="s">
        <v>128</v>
      </c>
      <c r="W69" s="7">
        <v>0.26100000000000001</v>
      </c>
      <c r="X69" s="7">
        <f t="shared" si="2"/>
        <v>0.26100000000000001</v>
      </c>
      <c r="Y69" s="7">
        <v>5.6000000000000001E-2</v>
      </c>
      <c r="Z69" s="7">
        <f t="shared" si="3"/>
        <v>5.6000000000000001E-2</v>
      </c>
      <c r="AA69" s="7">
        <v>0.82099999999999995</v>
      </c>
      <c r="AB69" s="7">
        <v>0.17799999999999999</v>
      </c>
      <c r="AE69" s="7" t="s">
        <v>28</v>
      </c>
      <c r="AF69" s="7" t="s">
        <v>29</v>
      </c>
      <c r="AG69" s="7" t="s">
        <v>30</v>
      </c>
      <c r="AH69" s="7" t="s">
        <v>411</v>
      </c>
      <c r="AI69" s="7" t="s">
        <v>412</v>
      </c>
      <c r="AL69" s="7" t="s">
        <v>408</v>
      </c>
      <c r="AM69" s="7">
        <v>0.34399999999999997</v>
      </c>
      <c r="AN69" s="7">
        <v>0.109</v>
      </c>
      <c r="AR69" s="7">
        <v>1.022</v>
      </c>
      <c r="AT69" s="7">
        <v>2.9740000000000002</v>
      </c>
      <c r="AV69" s="7" t="s">
        <v>95</v>
      </c>
      <c r="AW69" s="7" t="s">
        <v>528</v>
      </c>
      <c r="AX69" s="7" t="s">
        <v>14</v>
      </c>
      <c r="AY69" s="7" t="s">
        <v>549</v>
      </c>
      <c r="AZ69" s="7" t="s">
        <v>167</v>
      </c>
    </row>
    <row r="70" spans="1:52" x14ac:dyDescent="0.2">
      <c r="A70" s="7">
        <v>69</v>
      </c>
      <c r="B70" s="7">
        <v>243</v>
      </c>
      <c r="C70" s="7" t="s">
        <v>48</v>
      </c>
      <c r="D70" s="7" t="s">
        <v>413</v>
      </c>
      <c r="E70" s="7" t="s">
        <v>166</v>
      </c>
      <c r="F70" s="7">
        <v>52.2</v>
      </c>
      <c r="I70" s="7">
        <v>0.34100000000000003</v>
      </c>
      <c r="J70" s="7">
        <v>1976</v>
      </c>
      <c r="K70" s="7">
        <v>2</v>
      </c>
      <c r="L70" s="7">
        <v>45</v>
      </c>
      <c r="M70" s="7">
        <v>32</v>
      </c>
      <c r="N70" s="7">
        <v>135.41999999999999</v>
      </c>
      <c r="O70" s="7">
        <v>32.25</v>
      </c>
      <c r="P70" s="7">
        <v>135.25</v>
      </c>
      <c r="Q70" s="7">
        <v>-2.2999999999999998</v>
      </c>
      <c r="V70" s="7" t="s">
        <v>128</v>
      </c>
      <c r="W70" s="7">
        <v>0.27900000000000003</v>
      </c>
      <c r="X70" s="7">
        <f t="shared" si="2"/>
        <v>0.27900000000000003</v>
      </c>
      <c r="Y70" s="7">
        <v>6.2E-2</v>
      </c>
      <c r="Z70" s="7">
        <f t="shared" si="3"/>
        <v>6.2E-2</v>
      </c>
      <c r="AA70" s="7">
        <v>0.81799999999999995</v>
      </c>
      <c r="AB70" s="7">
        <v>0.18099999999999999</v>
      </c>
      <c r="AE70" s="7" t="s">
        <v>52</v>
      </c>
      <c r="AF70" s="7" t="s">
        <v>29</v>
      </c>
      <c r="AG70" s="7" t="s">
        <v>47</v>
      </c>
      <c r="AH70" s="7" t="s">
        <v>411</v>
      </c>
      <c r="AI70" s="7" t="s">
        <v>412</v>
      </c>
      <c r="AL70" s="7" t="s">
        <v>408</v>
      </c>
      <c r="AM70" s="7">
        <v>0.34399999999999997</v>
      </c>
      <c r="AN70" s="7">
        <v>0.109</v>
      </c>
      <c r="AR70" s="7">
        <v>1.022</v>
      </c>
      <c r="AT70" s="7">
        <v>2.9740000000000002</v>
      </c>
      <c r="AV70" s="7" t="s">
        <v>95</v>
      </c>
      <c r="AW70" s="7" t="s">
        <v>528</v>
      </c>
      <c r="AX70" s="7" t="s">
        <v>14</v>
      </c>
      <c r="AY70" s="7" t="s">
        <v>549</v>
      </c>
      <c r="AZ70" s="7" t="s">
        <v>167</v>
      </c>
    </row>
    <row r="71" spans="1:52" x14ac:dyDescent="0.2">
      <c r="A71" s="7">
        <v>70</v>
      </c>
      <c r="B71" s="7">
        <v>243</v>
      </c>
      <c r="C71" s="7" t="s">
        <v>48</v>
      </c>
      <c r="D71" s="7" t="s">
        <v>413</v>
      </c>
      <c r="E71" s="7" t="s">
        <v>166</v>
      </c>
      <c r="F71" s="7">
        <v>70.599999999999994</v>
      </c>
      <c r="I71" s="7">
        <v>0.46200000000000002</v>
      </c>
      <c r="J71" s="7">
        <v>1976</v>
      </c>
      <c r="K71" s="7">
        <v>3</v>
      </c>
      <c r="L71" s="7">
        <v>75</v>
      </c>
      <c r="M71" s="7">
        <v>32</v>
      </c>
      <c r="N71" s="7">
        <v>135.41999999999999</v>
      </c>
      <c r="O71" s="7">
        <v>32.25</v>
      </c>
      <c r="P71" s="7">
        <v>135.25</v>
      </c>
      <c r="Q71" s="7">
        <v>-0.1</v>
      </c>
      <c r="V71" s="7" t="s">
        <v>128</v>
      </c>
      <c r="W71" s="7">
        <v>0.36699999999999999</v>
      </c>
      <c r="X71" s="7">
        <f t="shared" si="2"/>
        <v>0.36699999999999999</v>
      </c>
      <c r="Y71" s="7">
        <v>9.4E-2</v>
      </c>
      <c r="Z71" s="7">
        <f t="shared" si="3"/>
        <v>9.4E-2</v>
      </c>
      <c r="AA71" s="7">
        <v>0.79400000000000004</v>
      </c>
      <c r="AB71" s="7">
        <v>0.20499999999999999</v>
      </c>
      <c r="AE71" s="7" t="s">
        <v>28</v>
      </c>
      <c r="AF71" s="7" t="s">
        <v>29</v>
      </c>
      <c r="AG71" s="7" t="s">
        <v>30</v>
      </c>
      <c r="AH71" s="7" t="s">
        <v>411</v>
      </c>
      <c r="AI71" s="7" t="s">
        <v>412</v>
      </c>
      <c r="AL71" s="7" t="s">
        <v>408</v>
      </c>
      <c r="AM71" s="7">
        <v>0.34399999999999997</v>
      </c>
      <c r="AN71" s="7">
        <v>0.109</v>
      </c>
      <c r="AR71" s="7">
        <v>1.022</v>
      </c>
      <c r="AT71" s="7">
        <v>2.9740000000000002</v>
      </c>
      <c r="AV71" s="7" t="s">
        <v>95</v>
      </c>
      <c r="AW71" s="7" t="s">
        <v>528</v>
      </c>
      <c r="AX71" s="7" t="s">
        <v>14</v>
      </c>
      <c r="AY71" s="7" t="s">
        <v>549</v>
      </c>
      <c r="AZ71" s="7" t="s">
        <v>167</v>
      </c>
    </row>
    <row r="72" spans="1:52" x14ac:dyDescent="0.2">
      <c r="A72" s="7">
        <v>71</v>
      </c>
      <c r="B72" s="7">
        <v>243</v>
      </c>
      <c r="C72" s="7" t="s">
        <v>48</v>
      </c>
      <c r="D72" s="7" t="s">
        <v>413</v>
      </c>
      <c r="E72" s="7" t="s">
        <v>166</v>
      </c>
      <c r="F72" s="7">
        <v>135.80000000000001</v>
      </c>
      <c r="I72" s="7">
        <v>0.88800000000000001</v>
      </c>
      <c r="J72" s="7">
        <v>1976</v>
      </c>
      <c r="K72" s="7">
        <v>4</v>
      </c>
      <c r="L72" s="7">
        <v>105</v>
      </c>
      <c r="M72" s="7">
        <v>32</v>
      </c>
      <c r="N72" s="7">
        <v>135.41999999999999</v>
      </c>
      <c r="O72" s="7">
        <v>32.25</v>
      </c>
      <c r="P72" s="7">
        <v>135.25</v>
      </c>
      <c r="Q72" s="7">
        <v>6</v>
      </c>
      <c r="V72" s="7" t="s">
        <v>128</v>
      </c>
      <c r="W72" s="7">
        <v>0.68500000000000005</v>
      </c>
      <c r="X72" s="7">
        <f t="shared" si="2"/>
        <v>0.68500000000000005</v>
      </c>
      <c r="Y72" s="7">
        <v>0.20200000000000001</v>
      </c>
      <c r="Z72" s="7">
        <f t="shared" si="3"/>
        <v>0.20200000000000001</v>
      </c>
      <c r="AA72" s="7">
        <v>0.77100000000000002</v>
      </c>
      <c r="AB72" s="7">
        <v>0.22800000000000001</v>
      </c>
      <c r="AE72" s="7" t="s">
        <v>52</v>
      </c>
      <c r="AF72" s="7" t="s">
        <v>29</v>
      </c>
      <c r="AG72" s="7" t="s">
        <v>47</v>
      </c>
      <c r="AH72" s="7" t="s">
        <v>411</v>
      </c>
      <c r="AI72" s="7" t="s">
        <v>412</v>
      </c>
      <c r="AL72" s="7" t="s">
        <v>408</v>
      </c>
      <c r="AM72" s="7">
        <v>0.34399999999999997</v>
      </c>
      <c r="AN72" s="7">
        <v>0.109</v>
      </c>
      <c r="AR72" s="7">
        <v>1.022</v>
      </c>
      <c r="AT72" s="7">
        <v>2.9740000000000002</v>
      </c>
      <c r="AV72" s="7" t="s">
        <v>95</v>
      </c>
      <c r="AW72" s="7" t="s">
        <v>528</v>
      </c>
      <c r="AX72" s="7" t="s">
        <v>14</v>
      </c>
      <c r="AY72" s="7" t="s">
        <v>549</v>
      </c>
      <c r="AZ72" s="7" t="s">
        <v>167</v>
      </c>
    </row>
    <row r="73" spans="1:52" x14ac:dyDescent="0.2">
      <c r="A73" s="7">
        <v>72</v>
      </c>
      <c r="B73" s="7">
        <v>243</v>
      </c>
      <c r="C73" s="7" t="s">
        <v>48</v>
      </c>
      <c r="D73" s="7" t="s">
        <v>413</v>
      </c>
      <c r="E73" s="7" t="s">
        <v>166</v>
      </c>
      <c r="F73" s="7">
        <v>243.2</v>
      </c>
      <c r="I73" s="7">
        <v>1.591</v>
      </c>
      <c r="J73" s="7">
        <v>1976</v>
      </c>
      <c r="K73" s="7">
        <v>5</v>
      </c>
      <c r="L73" s="7">
        <v>135</v>
      </c>
      <c r="M73" s="7">
        <v>32</v>
      </c>
      <c r="N73" s="7">
        <v>135.41999999999999</v>
      </c>
      <c r="O73" s="7">
        <v>32.25</v>
      </c>
      <c r="P73" s="7">
        <v>135.25</v>
      </c>
      <c r="Q73" s="7">
        <v>11.4</v>
      </c>
      <c r="V73" s="7" t="s">
        <v>128</v>
      </c>
      <c r="W73" s="7">
        <v>1.2310000000000001</v>
      </c>
      <c r="X73" s="7">
        <f t="shared" si="2"/>
        <v>1.2310000000000001</v>
      </c>
      <c r="Y73" s="7">
        <v>0.36</v>
      </c>
      <c r="Z73" s="7">
        <f t="shared" si="3"/>
        <v>0.36</v>
      </c>
      <c r="AA73" s="7">
        <v>0.77300000000000002</v>
      </c>
      <c r="AB73" s="7">
        <v>0.22600000000000001</v>
      </c>
      <c r="AE73" s="7" t="s">
        <v>28</v>
      </c>
      <c r="AF73" s="7" t="s">
        <v>29</v>
      </c>
      <c r="AG73" s="7" t="s">
        <v>30</v>
      </c>
      <c r="AH73" s="7" t="s">
        <v>411</v>
      </c>
      <c r="AI73" s="7" t="s">
        <v>412</v>
      </c>
      <c r="AL73" s="7" t="s">
        <v>408</v>
      </c>
      <c r="AM73" s="7">
        <v>0.34399999999999997</v>
      </c>
      <c r="AN73" s="7">
        <v>0.109</v>
      </c>
      <c r="AR73" s="7">
        <v>1.022</v>
      </c>
      <c r="AT73" s="7">
        <v>2.9740000000000002</v>
      </c>
      <c r="AV73" s="7" t="s">
        <v>95</v>
      </c>
      <c r="AW73" s="7" t="s">
        <v>528</v>
      </c>
      <c r="AX73" s="7" t="s">
        <v>14</v>
      </c>
      <c r="AY73" s="7" t="s">
        <v>549</v>
      </c>
      <c r="AZ73" s="7" t="s">
        <v>167</v>
      </c>
    </row>
    <row r="74" spans="1:52" x14ac:dyDescent="0.2">
      <c r="A74" s="7">
        <v>73</v>
      </c>
      <c r="B74" s="7">
        <v>243</v>
      </c>
      <c r="C74" s="7" t="s">
        <v>48</v>
      </c>
      <c r="D74" s="7" t="s">
        <v>413</v>
      </c>
      <c r="E74" s="7" t="s">
        <v>166</v>
      </c>
      <c r="F74" s="7">
        <v>301.39999999999998</v>
      </c>
      <c r="I74" s="7">
        <v>1.972</v>
      </c>
      <c r="J74" s="7">
        <v>1976</v>
      </c>
      <c r="K74" s="7">
        <v>6</v>
      </c>
      <c r="L74" s="7">
        <v>165</v>
      </c>
      <c r="M74" s="7">
        <v>32</v>
      </c>
      <c r="N74" s="7">
        <v>135.41999999999999</v>
      </c>
      <c r="O74" s="7">
        <v>32.25</v>
      </c>
      <c r="P74" s="7">
        <v>135.25</v>
      </c>
      <c r="Q74" s="7">
        <v>12.5</v>
      </c>
      <c r="V74" s="7" t="s">
        <v>128</v>
      </c>
      <c r="W74" s="7">
        <v>1.5609999999999999</v>
      </c>
      <c r="X74" s="7">
        <f t="shared" si="2"/>
        <v>1.5609999999999999</v>
      </c>
      <c r="Y74" s="7">
        <v>0.41099999999999998</v>
      </c>
      <c r="Z74" s="7">
        <f t="shared" si="3"/>
        <v>0.41099999999999998</v>
      </c>
      <c r="AA74" s="7">
        <v>0.79100000000000004</v>
      </c>
      <c r="AB74" s="7">
        <v>0.20799999999999999</v>
      </c>
      <c r="AE74" s="7" t="s">
        <v>52</v>
      </c>
      <c r="AF74" s="7" t="s">
        <v>29</v>
      </c>
      <c r="AG74" s="7" t="s">
        <v>47</v>
      </c>
      <c r="AH74" s="7" t="s">
        <v>411</v>
      </c>
      <c r="AI74" s="7" t="s">
        <v>412</v>
      </c>
      <c r="AL74" s="7" t="s">
        <v>408</v>
      </c>
      <c r="AM74" s="7">
        <v>0.34399999999999997</v>
      </c>
      <c r="AN74" s="7">
        <v>0.109</v>
      </c>
      <c r="AR74" s="7">
        <v>1.022</v>
      </c>
      <c r="AT74" s="7">
        <v>2.9740000000000002</v>
      </c>
      <c r="AV74" s="7" t="s">
        <v>95</v>
      </c>
      <c r="AW74" s="7" t="s">
        <v>528</v>
      </c>
      <c r="AX74" s="7" t="s">
        <v>14</v>
      </c>
      <c r="AY74" s="7" t="s">
        <v>549</v>
      </c>
      <c r="AZ74" s="7" t="s">
        <v>167</v>
      </c>
    </row>
    <row r="75" spans="1:52" x14ac:dyDescent="0.2">
      <c r="A75" s="7">
        <v>74</v>
      </c>
      <c r="B75" s="7">
        <v>243</v>
      </c>
      <c r="C75" s="7" t="s">
        <v>48</v>
      </c>
      <c r="D75" s="7" t="s">
        <v>413</v>
      </c>
      <c r="E75" s="7" t="s">
        <v>166</v>
      </c>
      <c r="F75" s="7">
        <v>330.5</v>
      </c>
      <c r="I75" s="7">
        <v>2.1629999999999998</v>
      </c>
      <c r="J75" s="7">
        <v>1976</v>
      </c>
      <c r="K75" s="7">
        <v>7</v>
      </c>
      <c r="L75" s="7">
        <v>195</v>
      </c>
      <c r="M75" s="7">
        <v>32</v>
      </c>
      <c r="N75" s="7">
        <v>135.41999999999999</v>
      </c>
      <c r="O75" s="7">
        <v>32.25</v>
      </c>
      <c r="P75" s="7">
        <v>135.25</v>
      </c>
      <c r="Q75" s="7">
        <v>14.1</v>
      </c>
      <c r="V75" s="7" t="s">
        <v>128</v>
      </c>
      <c r="W75" s="7">
        <v>1.454</v>
      </c>
      <c r="X75" s="7">
        <f t="shared" si="2"/>
        <v>1.454</v>
      </c>
      <c r="Y75" s="7">
        <v>0.70799999999999996</v>
      </c>
      <c r="Z75" s="7">
        <f t="shared" si="3"/>
        <v>0.70799999999999996</v>
      </c>
      <c r="AA75" s="7">
        <v>0.67200000000000004</v>
      </c>
      <c r="AB75" s="7">
        <v>0.32700000000000001</v>
      </c>
      <c r="AE75" s="7" t="s">
        <v>52</v>
      </c>
      <c r="AF75" s="7" t="s">
        <v>29</v>
      </c>
      <c r="AG75" s="7" t="s">
        <v>47</v>
      </c>
      <c r="AH75" s="7" t="s">
        <v>411</v>
      </c>
      <c r="AI75" s="7" t="s">
        <v>412</v>
      </c>
      <c r="AL75" s="7" t="s">
        <v>408</v>
      </c>
      <c r="AM75" s="7">
        <v>0.34399999999999997</v>
      </c>
      <c r="AN75" s="7">
        <v>0.109</v>
      </c>
      <c r="AR75" s="7">
        <v>1.022</v>
      </c>
      <c r="AT75" s="7">
        <v>2.9740000000000002</v>
      </c>
      <c r="AV75" s="7" t="s">
        <v>95</v>
      </c>
      <c r="AW75" s="7" t="s">
        <v>528</v>
      </c>
      <c r="AX75" s="7" t="s">
        <v>14</v>
      </c>
      <c r="AY75" s="7" t="s">
        <v>549</v>
      </c>
      <c r="AZ75" s="7" t="s">
        <v>167</v>
      </c>
    </row>
    <row r="76" spans="1:52" x14ac:dyDescent="0.2">
      <c r="A76" s="7">
        <v>75</v>
      </c>
      <c r="B76" s="7">
        <v>243</v>
      </c>
      <c r="C76" s="7" t="s">
        <v>48</v>
      </c>
      <c r="D76" s="7" t="s">
        <v>413</v>
      </c>
      <c r="E76" s="7" t="s">
        <v>166</v>
      </c>
      <c r="F76" s="7">
        <v>614.29999999999995</v>
      </c>
      <c r="I76" s="7">
        <v>4.0199999999999996</v>
      </c>
      <c r="J76" s="7">
        <v>1976</v>
      </c>
      <c r="K76" s="7">
        <v>8</v>
      </c>
      <c r="L76" s="7">
        <v>225</v>
      </c>
      <c r="M76" s="7">
        <v>32</v>
      </c>
      <c r="N76" s="7">
        <v>135.41999999999999</v>
      </c>
      <c r="O76" s="7">
        <v>32.25</v>
      </c>
      <c r="P76" s="7">
        <v>135.25</v>
      </c>
      <c r="Q76" s="7">
        <v>17.8</v>
      </c>
      <c r="V76" s="7" t="s">
        <v>128</v>
      </c>
      <c r="W76" s="7">
        <v>3.0670000000000002</v>
      </c>
      <c r="X76" s="7">
        <f t="shared" si="2"/>
        <v>3.0670000000000002</v>
      </c>
      <c r="Y76" s="7">
        <v>0.95299999999999996</v>
      </c>
      <c r="Z76" s="7">
        <f t="shared" si="3"/>
        <v>0.95299999999999996</v>
      </c>
      <c r="AA76" s="7">
        <v>0.76200000000000001</v>
      </c>
      <c r="AB76" s="7">
        <v>0.23699999999999999</v>
      </c>
      <c r="AE76" s="7" t="s">
        <v>28</v>
      </c>
      <c r="AF76" s="7" t="s">
        <v>29</v>
      </c>
      <c r="AG76" s="7" t="s">
        <v>30</v>
      </c>
      <c r="AH76" s="7" t="s">
        <v>411</v>
      </c>
      <c r="AI76" s="7" t="s">
        <v>412</v>
      </c>
      <c r="AL76" s="7" t="s">
        <v>408</v>
      </c>
      <c r="AM76" s="7">
        <v>0.34399999999999997</v>
      </c>
      <c r="AN76" s="7">
        <v>0.109</v>
      </c>
      <c r="AR76" s="7">
        <v>1.022</v>
      </c>
      <c r="AT76" s="7">
        <v>2.9740000000000002</v>
      </c>
      <c r="AV76" s="7" t="s">
        <v>95</v>
      </c>
      <c r="AW76" s="7" t="s">
        <v>528</v>
      </c>
      <c r="AX76" s="7" t="s">
        <v>14</v>
      </c>
      <c r="AY76" s="7" t="s">
        <v>549</v>
      </c>
      <c r="AZ76" s="7" t="s">
        <v>167</v>
      </c>
    </row>
    <row r="77" spans="1:52" x14ac:dyDescent="0.2">
      <c r="A77" s="7">
        <v>76</v>
      </c>
      <c r="B77" s="7">
        <v>243</v>
      </c>
      <c r="C77" s="7" t="s">
        <v>48</v>
      </c>
      <c r="D77" s="7" t="s">
        <v>413</v>
      </c>
      <c r="E77" s="7" t="s">
        <v>166</v>
      </c>
      <c r="F77" s="7">
        <v>319.2</v>
      </c>
      <c r="I77" s="7">
        <v>2.089</v>
      </c>
      <c r="J77" s="7">
        <v>1976</v>
      </c>
      <c r="K77" s="7">
        <v>9</v>
      </c>
      <c r="L77" s="7">
        <v>255</v>
      </c>
      <c r="M77" s="7">
        <v>32</v>
      </c>
      <c r="N77" s="7">
        <v>135.41999999999999</v>
      </c>
      <c r="O77" s="7">
        <v>32.25</v>
      </c>
      <c r="P77" s="7">
        <v>135.25</v>
      </c>
      <c r="Q77" s="7">
        <v>12.8</v>
      </c>
      <c r="V77" s="7" t="s">
        <v>128</v>
      </c>
      <c r="W77" s="7">
        <v>1.44</v>
      </c>
      <c r="X77" s="7">
        <f t="shared" si="2"/>
        <v>1.44</v>
      </c>
      <c r="Y77" s="7">
        <v>0.64800000000000002</v>
      </c>
      <c r="Z77" s="7">
        <f t="shared" si="3"/>
        <v>0.64800000000000002</v>
      </c>
      <c r="AA77" s="7">
        <v>0.68899999999999995</v>
      </c>
      <c r="AB77" s="7">
        <v>0.31</v>
      </c>
      <c r="AE77" s="7" t="s">
        <v>52</v>
      </c>
      <c r="AF77" s="7" t="s">
        <v>29</v>
      </c>
      <c r="AG77" s="7" t="s">
        <v>47</v>
      </c>
      <c r="AH77" s="7" t="s">
        <v>411</v>
      </c>
      <c r="AI77" s="7" t="s">
        <v>412</v>
      </c>
      <c r="AL77" s="7" t="s">
        <v>408</v>
      </c>
      <c r="AM77" s="7">
        <v>0.34399999999999997</v>
      </c>
      <c r="AN77" s="7">
        <v>0.109</v>
      </c>
      <c r="AR77" s="7">
        <v>1.022</v>
      </c>
      <c r="AT77" s="7">
        <v>2.9740000000000002</v>
      </c>
      <c r="AV77" s="7" t="s">
        <v>95</v>
      </c>
      <c r="AW77" s="7" t="s">
        <v>528</v>
      </c>
      <c r="AX77" s="7" t="s">
        <v>14</v>
      </c>
      <c r="AY77" s="7" t="s">
        <v>549</v>
      </c>
      <c r="AZ77" s="7" t="s">
        <v>167</v>
      </c>
    </row>
    <row r="78" spans="1:52" x14ac:dyDescent="0.2">
      <c r="A78" s="7">
        <v>77</v>
      </c>
      <c r="B78" s="7">
        <v>243</v>
      </c>
      <c r="C78" s="7" t="s">
        <v>48</v>
      </c>
      <c r="D78" s="7" t="s">
        <v>413</v>
      </c>
      <c r="E78" s="7" t="s">
        <v>166</v>
      </c>
      <c r="F78" s="7">
        <v>273.39999999999998</v>
      </c>
      <c r="I78" s="7">
        <v>1.7889999999999999</v>
      </c>
      <c r="J78" s="7">
        <v>1976</v>
      </c>
      <c r="K78" s="7">
        <v>10</v>
      </c>
      <c r="L78" s="7">
        <v>285</v>
      </c>
      <c r="M78" s="7">
        <v>32</v>
      </c>
      <c r="N78" s="7">
        <v>135.41999999999999</v>
      </c>
      <c r="O78" s="7">
        <v>32.25</v>
      </c>
      <c r="P78" s="7">
        <v>135.25</v>
      </c>
      <c r="Q78" s="7">
        <v>10</v>
      </c>
      <c r="V78" s="7" t="s">
        <v>128</v>
      </c>
      <c r="W78" s="7">
        <v>1.375</v>
      </c>
      <c r="X78" s="7">
        <f t="shared" si="2"/>
        <v>1.375</v>
      </c>
      <c r="Y78" s="7">
        <v>0.41299999999999998</v>
      </c>
      <c r="Z78" s="7">
        <f t="shared" si="3"/>
        <v>0.41299999999999998</v>
      </c>
      <c r="AA78" s="7">
        <v>0.76800000000000002</v>
      </c>
      <c r="AB78" s="7">
        <v>0.23100000000000001</v>
      </c>
      <c r="AE78" s="7" t="s">
        <v>28</v>
      </c>
      <c r="AF78" s="7" t="s">
        <v>29</v>
      </c>
      <c r="AG78" s="7" t="s">
        <v>30</v>
      </c>
      <c r="AH78" s="7" t="s">
        <v>411</v>
      </c>
      <c r="AI78" s="7" t="s">
        <v>412</v>
      </c>
      <c r="AL78" s="7" t="s">
        <v>408</v>
      </c>
      <c r="AM78" s="7">
        <v>0.34399999999999997</v>
      </c>
      <c r="AN78" s="7">
        <v>0.109</v>
      </c>
      <c r="AR78" s="7">
        <v>1.022</v>
      </c>
      <c r="AT78" s="7">
        <v>2.9740000000000002</v>
      </c>
      <c r="AV78" s="7" t="s">
        <v>95</v>
      </c>
      <c r="AW78" s="7" t="s">
        <v>528</v>
      </c>
      <c r="AX78" s="7" t="s">
        <v>14</v>
      </c>
      <c r="AY78" s="7" t="s">
        <v>549</v>
      </c>
      <c r="AZ78" s="7" t="s">
        <v>167</v>
      </c>
    </row>
    <row r="79" spans="1:52" x14ac:dyDescent="0.2">
      <c r="A79" s="7">
        <v>78</v>
      </c>
      <c r="B79" s="7">
        <v>243</v>
      </c>
      <c r="C79" s="7" t="s">
        <v>48</v>
      </c>
      <c r="D79" s="7" t="s">
        <v>413</v>
      </c>
      <c r="E79" s="7" t="s">
        <v>166</v>
      </c>
      <c r="F79" s="7">
        <v>92</v>
      </c>
      <c r="I79" s="7">
        <v>0.60199999999999998</v>
      </c>
      <c r="J79" s="7">
        <v>1976</v>
      </c>
      <c r="K79" s="7">
        <v>11</v>
      </c>
      <c r="L79" s="7">
        <v>315</v>
      </c>
      <c r="M79" s="7">
        <v>32</v>
      </c>
      <c r="N79" s="7">
        <v>135.41999999999999</v>
      </c>
      <c r="O79" s="7">
        <v>32.25</v>
      </c>
      <c r="P79" s="7">
        <v>135.25</v>
      </c>
      <c r="Q79" s="7">
        <v>4.7</v>
      </c>
      <c r="V79" s="7" t="s">
        <v>128</v>
      </c>
      <c r="W79" s="7">
        <v>0.373</v>
      </c>
      <c r="X79" s="7">
        <f t="shared" si="2"/>
        <v>0.373</v>
      </c>
      <c r="Y79" s="7">
        <v>0.22900000000000001</v>
      </c>
      <c r="Z79" s="7">
        <f t="shared" si="3"/>
        <v>0.22900000000000001</v>
      </c>
      <c r="AA79" s="7">
        <v>0.61899999999999999</v>
      </c>
      <c r="AB79" s="7">
        <v>0.38</v>
      </c>
      <c r="AE79" s="7" t="s">
        <v>52</v>
      </c>
      <c r="AF79" s="7" t="s">
        <v>29</v>
      </c>
      <c r="AG79" s="7" t="s">
        <v>47</v>
      </c>
      <c r="AH79" s="7" t="s">
        <v>411</v>
      </c>
      <c r="AI79" s="7" t="s">
        <v>412</v>
      </c>
      <c r="AL79" s="7" t="s">
        <v>408</v>
      </c>
      <c r="AM79" s="7">
        <v>0.34399999999999997</v>
      </c>
      <c r="AN79" s="7">
        <v>0.109</v>
      </c>
      <c r="AR79" s="7">
        <v>1.022</v>
      </c>
      <c r="AT79" s="7">
        <v>2.9740000000000002</v>
      </c>
      <c r="AV79" s="7" t="s">
        <v>95</v>
      </c>
      <c r="AW79" s="7" t="s">
        <v>528</v>
      </c>
      <c r="AX79" s="7" t="s">
        <v>14</v>
      </c>
      <c r="AY79" s="7" t="s">
        <v>549</v>
      </c>
      <c r="AZ79" s="7" t="s">
        <v>167</v>
      </c>
    </row>
    <row r="80" spans="1:52" x14ac:dyDescent="0.2">
      <c r="A80" s="7">
        <v>79</v>
      </c>
      <c r="B80" s="7">
        <v>243</v>
      </c>
      <c r="C80" s="7" t="s">
        <v>48</v>
      </c>
      <c r="D80" s="7" t="s">
        <v>413</v>
      </c>
      <c r="E80" s="7" t="s">
        <v>166</v>
      </c>
      <c r="F80" s="7">
        <v>68.900000000000006</v>
      </c>
      <c r="I80" s="7">
        <v>0.45</v>
      </c>
      <c r="J80" s="7">
        <v>1976</v>
      </c>
      <c r="K80" s="7">
        <v>12</v>
      </c>
      <c r="L80" s="7">
        <v>345</v>
      </c>
      <c r="M80" s="7">
        <v>32</v>
      </c>
      <c r="N80" s="7">
        <v>135.41999999999999</v>
      </c>
      <c r="O80" s="7">
        <v>32.25</v>
      </c>
      <c r="P80" s="7">
        <v>135.25</v>
      </c>
      <c r="Q80" s="7">
        <v>0.5</v>
      </c>
      <c r="V80" s="7" t="s">
        <v>128</v>
      </c>
      <c r="W80" s="7">
        <v>0.36199999999999999</v>
      </c>
      <c r="X80" s="7">
        <f t="shared" si="2"/>
        <v>0.36199999999999999</v>
      </c>
      <c r="Y80" s="7">
        <v>8.7999999999999995E-2</v>
      </c>
      <c r="Z80" s="7">
        <f t="shared" si="3"/>
        <v>8.7999999999999995E-2</v>
      </c>
      <c r="AA80" s="7">
        <v>0.80400000000000005</v>
      </c>
      <c r="AB80" s="7">
        <v>0.19500000000000001</v>
      </c>
      <c r="AE80" s="7" t="s">
        <v>28</v>
      </c>
      <c r="AF80" s="7" t="s">
        <v>29</v>
      </c>
      <c r="AG80" s="7" t="s">
        <v>30</v>
      </c>
      <c r="AH80" s="7" t="s">
        <v>411</v>
      </c>
      <c r="AI80" s="7" t="s">
        <v>412</v>
      </c>
      <c r="AL80" s="7" t="s">
        <v>408</v>
      </c>
      <c r="AM80" s="7">
        <v>0.34399999999999997</v>
      </c>
      <c r="AN80" s="7">
        <v>0.109</v>
      </c>
      <c r="AR80" s="7">
        <v>1.022</v>
      </c>
      <c r="AT80" s="7">
        <v>2.9740000000000002</v>
      </c>
      <c r="AV80" s="7" t="s">
        <v>95</v>
      </c>
      <c r="AW80" s="7" t="s">
        <v>528</v>
      </c>
      <c r="AX80" s="7" t="s">
        <v>14</v>
      </c>
      <c r="AY80" s="7" t="s">
        <v>549</v>
      </c>
      <c r="AZ80" s="7" t="s">
        <v>167</v>
      </c>
    </row>
    <row r="81" spans="1:52" x14ac:dyDescent="0.2">
      <c r="A81" s="7">
        <v>80</v>
      </c>
      <c r="B81" s="7">
        <v>313</v>
      </c>
      <c r="C81" s="7" t="s">
        <v>57</v>
      </c>
      <c r="D81" s="7" t="s">
        <v>246</v>
      </c>
      <c r="E81" s="7" t="s">
        <v>247</v>
      </c>
      <c r="F81" s="7">
        <v>0.501</v>
      </c>
      <c r="I81" s="7">
        <v>0.13600000000000001</v>
      </c>
      <c r="J81" s="7">
        <v>1979</v>
      </c>
      <c r="K81" s="7">
        <v>10</v>
      </c>
      <c r="L81" s="7">
        <v>280</v>
      </c>
      <c r="M81" s="7">
        <v>35.99</v>
      </c>
      <c r="N81" s="7">
        <v>-84.29</v>
      </c>
      <c r="O81" s="7">
        <v>35.75</v>
      </c>
      <c r="P81" s="7">
        <v>-84.25</v>
      </c>
      <c r="Q81" s="7">
        <v>14.617000000000001</v>
      </c>
      <c r="V81" s="7" t="s">
        <v>128</v>
      </c>
      <c r="W81" s="7">
        <v>0.06</v>
      </c>
      <c r="X81" s="7">
        <f t="shared" si="2"/>
        <v>0.06</v>
      </c>
      <c r="Y81" s="7">
        <v>7.5999999999999998E-2</v>
      </c>
      <c r="Z81" s="7">
        <f t="shared" si="3"/>
        <v>7.5999999999999998E-2</v>
      </c>
      <c r="AA81" s="7">
        <v>0.439</v>
      </c>
      <c r="AB81" s="7">
        <v>0.56000000000000005</v>
      </c>
      <c r="AC81" s="7">
        <v>14.7</v>
      </c>
      <c r="AD81" s="7">
        <v>53</v>
      </c>
      <c r="AE81" s="7" t="s">
        <v>52</v>
      </c>
      <c r="AF81" s="7" t="s">
        <v>29</v>
      </c>
      <c r="AG81" s="7" t="s">
        <v>47</v>
      </c>
      <c r="AH81" s="7" t="s">
        <v>409</v>
      </c>
      <c r="AI81" s="7" t="s">
        <v>407</v>
      </c>
      <c r="AJ81" s="7">
        <v>1.728</v>
      </c>
      <c r="AK81" s="7">
        <v>1.006</v>
      </c>
      <c r="AV81" s="7" t="s">
        <v>658</v>
      </c>
      <c r="AW81" s="7" t="s">
        <v>528</v>
      </c>
      <c r="AX81" s="7" t="s">
        <v>14</v>
      </c>
      <c r="AY81" s="7" t="s">
        <v>550</v>
      </c>
      <c r="AZ81" s="7" t="s">
        <v>248</v>
      </c>
    </row>
    <row r="82" spans="1:52" x14ac:dyDescent="0.2">
      <c r="A82" s="7">
        <v>81</v>
      </c>
      <c r="B82" s="7">
        <v>313</v>
      </c>
      <c r="C82" s="7" t="s">
        <v>57</v>
      </c>
      <c r="D82" s="7" t="s">
        <v>246</v>
      </c>
      <c r="E82" s="7" t="s">
        <v>247</v>
      </c>
      <c r="F82" s="7">
        <v>0.67200000000000004</v>
      </c>
      <c r="I82" s="7">
        <v>0.183</v>
      </c>
      <c r="J82" s="7">
        <v>1979</v>
      </c>
      <c r="K82" s="7">
        <v>11</v>
      </c>
      <c r="L82" s="7">
        <v>310</v>
      </c>
      <c r="M82" s="7">
        <v>35.99</v>
      </c>
      <c r="N82" s="7">
        <v>-84.29</v>
      </c>
      <c r="O82" s="7">
        <v>35.75</v>
      </c>
      <c r="P82" s="7">
        <v>-84.25</v>
      </c>
      <c r="Q82" s="7">
        <v>9.6549999999999994</v>
      </c>
      <c r="V82" s="7" t="s">
        <v>128</v>
      </c>
      <c r="W82" s="7">
        <v>0.04</v>
      </c>
      <c r="X82" s="7">
        <f t="shared" si="2"/>
        <v>0.04</v>
      </c>
      <c r="Y82" s="7">
        <v>0.14299999999999999</v>
      </c>
      <c r="Z82" s="7">
        <f t="shared" si="3"/>
        <v>0.14299999999999999</v>
      </c>
      <c r="AA82" s="7">
        <v>0.218</v>
      </c>
      <c r="AB82" s="7">
        <v>0.78100000000000003</v>
      </c>
      <c r="AC82" s="7">
        <v>10</v>
      </c>
      <c r="AD82" s="7">
        <v>140.69999999999999</v>
      </c>
      <c r="AE82" s="7" t="s">
        <v>52</v>
      </c>
      <c r="AF82" s="7" t="s">
        <v>29</v>
      </c>
      <c r="AG82" s="7" t="s">
        <v>47</v>
      </c>
      <c r="AH82" s="7" t="s">
        <v>409</v>
      </c>
      <c r="AI82" s="7" t="s">
        <v>407</v>
      </c>
      <c r="AJ82" s="7">
        <v>1.728</v>
      </c>
      <c r="AK82" s="7">
        <v>1.006</v>
      </c>
      <c r="AV82" s="7" t="s">
        <v>658</v>
      </c>
      <c r="AW82" s="7" t="s">
        <v>528</v>
      </c>
      <c r="AX82" s="7" t="s">
        <v>14</v>
      </c>
      <c r="AY82" s="7" t="s">
        <v>550</v>
      </c>
      <c r="AZ82" s="7" t="s">
        <v>248</v>
      </c>
    </row>
    <row r="83" spans="1:52" x14ac:dyDescent="0.2">
      <c r="A83" s="7">
        <v>82</v>
      </c>
      <c r="B83" s="7">
        <v>313</v>
      </c>
      <c r="C83" s="7" t="s">
        <v>57</v>
      </c>
      <c r="D83" s="7" t="s">
        <v>246</v>
      </c>
      <c r="E83" s="7" t="s">
        <v>247</v>
      </c>
      <c r="F83" s="7">
        <v>0.69799999999999995</v>
      </c>
      <c r="I83" s="7">
        <v>0.19</v>
      </c>
      <c r="J83" s="7">
        <v>1979</v>
      </c>
      <c r="K83" s="7">
        <v>12</v>
      </c>
      <c r="L83" s="7">
        <v>340</v>
      </c>
      <c r="M83" s="7">
        <v>35.99</v>
      </c>
      <c r="N83" s="7">
        <v>-84.29</v>
      </c>
      <c r="O83" s="7">
        <v>35.75</v>
      </c>
      <c r="P83" s="7">
        <v>-84.25</v>
      </c>
      <c r="Q83" s="7">
        <v>3.823</v>
      </c>
      <c r="V83" s="7" t="s">
        <v>128</v>
      </c>
      <c r="W83" s="7">
        <v>2.5000000000000001E-2</v>
      </c>
      <c r="X83" s="7">
        <f t="shared" si="2"/>
        <v>2.5000000000000001E-2</v>
      </c>
      <c r="Y83" s="7">
        <v>0.16500000000000001</v>
      </c>
      <c r="Z83" s="7">
        <f t="shared" si="3"/>
        <v>0.16500000000000001</v>
      </c>
      <c r="AA83" s="7">
        <v>0.13100000000000001</v>
      </c>
      <c r="AB83" s="7">
        <v>0.86799999999999999</v>
      </c>
      <c r="AC83" s="7">
        <v>5.2</v>
      </c>
      <c r="AD83" s="7">
        <v>58.5</v>
      </c>
      <c r="AE83" s="7" t="s">
        <v>52</v>
      </c>
      <c r="AF83" s="7" t="s">
        <v>29</v>
      </c>
      <c r="AG83" s="7" t="s">
        <v>47</v>
      </c>
      <c r="AH83" s="7" t="s">
        <v>409</v>
      </c>
      <c r="AI83" s="7" t="s">
        <v>407</v>
      </c>
      <c r="AJ83" s="7">
        <v>1.728</v>
      </c>
      <c r="AK83" s="7">
        <v>1.006</v>
      </c>
      <c r="AV83" s="7" t="s">
        <v>658</v>
      </c>
      <c r="AW83" s="7" t="s">
        <v>528</v>
      </c>
      <c r="AX83" s="7" t="s">
        <v>14</v>
      </c>
      <c r="AY83" s="7" t="s">
        <v>550</v>
      </c>
      <c r="AZ83" s="7" t="s">
        <v>248</v>
      </c>
    </row>
    <row r="84" spans="1:52" x14ac:dyDescent="0.2">
      <c r="A84" s="7">
        <v>83</v>
      </c>
      <c r="B84" s="7">
        <v>313</v>
      </c>
      <c r="C84" s="7" t="s">
        <v>57</v>
      </c>
      <c r="D84" s="7" t="s">
        <v>246</v>
      </c>
      <c r="E84" s="7" t="s">
        <v>247</v>
      </c>
      <c r="F84" s="7">
        <v>0.52400000000000002</v>
      </c>
      <c r="I84" s="7">
        <v>0.14199999999999999</v>
      </c>
      <c r="J84" s="7">
        <v>1980</v>
      </c>
      <c r="K84" s="7">
        <v>1</v>
      </c>
      <c r="L84" s="7">
        <v>7</v>
      </c>
      <c r="M84" s="7">
        <v>35.99</v>
      </c>
      <c r="N84" s="7">
        <v>-84.29</v>
      </c>
      <c r="O84" s="7">
        <v>35.75</v>
      </c>
      <c r="P84" s="7">
        <v>-84.25</v>
      </c>
      <c r="Q84" s="7">
        <v>3.1030000000000002</v>
      </c>
      <c r="V84" s="7" t="s">
        <v>128</v>
      </c>
      <c r="W84" s="7">
        <v>2.4E-2</v>
      </c>
      <c r="X84" s="7">
        <f t="shared" si="2"/>
        <v>2.4E-2</v>
      </c>
      <c r="Y84" s="7">
        <v>0.11799999999999999</v>
      </c>
      <c r="Z84" s="7">
        <f t="shared" si="3"/>
        <v>0.11799999999999999</v>
      </c>
      <c r="AA84" s="7">
        <v>0.16700000000000001</v>
      </c>
      <c r="AB84" s="7">
        <v>0.83199999999999996</v>
      </c>
      <c r="AC84" s="7">
        <v>5.5</v>
      </c>
      <c r="AD84" s="7">
        <v>155</v>
      </c>
      <c r="AE84" s="7" t="s">
        <v>52</v>
      </c>
      <c r="AF84" s="7" t="s">
        <v>29</v>
      </c>
      <c r="AG84" s="7" t="s">
        <v>47</v>
      </c>
      <c r="AH84" s="7" t="s">
        <v>409</v>
      </c>
      <c r="AI84" s="7" t="s">
        <v>407</v>
      </c>
      <c r="AJ84" s="7">
        <v>1.728</v>
      </c>
      <c r="AK84" s="7">
        <v>-1.1679999999999999</v>
      </c>
      <c r="AV84" s="7" t="s">
        <v>658</v>
      </c>
      <c r="AW84" s="7" t="s">
        <v>528</v>
      </c>
      <c r="AX84" s="7" t="s">
        <v>14</v>
      </c>
      <c r="AY84" s="7" t="s">
        <v>550</v>
      </c>
      <c r="AZ84" s="7" t="s">
        <v>248</v>
      </c>
    </row>
    <row r="85" spans="1:52" x14ac:dyDescent="0.2">
      <c r="A85" s="7">
        <v>84</v>
      </c>
      <c r="B85" s="7">
        <v>313</v>
      </c>
      <c r="C85" s="7" t="s">
        <v>57</v>
      </c>
      <c r="D85" s="7" t="s">
        <v>246</v>
      </c>
      <c r="E85" s="7" t="s">
        <v>247</v>
      </c>
      <c r="F85" s="7">
        <v>0.80900000000000005</v>
      </c>
      <c r="I85" s="7">
        <v>0.22</v>
      </c>
      <c r="J85" s="7">
        <v>1980</v>
      </c>
      <c r="K85" s="7">
        <v>2</v>
      </c>
      <c r="L85" s="7">
        <v>36</v>
      </c>
      <c r="M85" s="7">
        <v>35.99</v>
      </c>
      <c r="N85" s="7">
        <v>-84.29</v>
      </c>
      <c r="O85" s="7">
        <v>35.75</v>
      </c>
      <c r="P85" s="7">
        <v>-84.25</v>
      </c>
      <c r="Q85" s="7">
        <v>6.8810000000000002</v>
      </c>
      <c r="V85" s="7" t="s">
        <v>128</v>
      </c>
      <c r="W85" s="7">
        <v>3.1E-2</v>
      </c>
      <c r="X85" s="7">
        <f t="shared" si="2"/>
        <v>3.1E-2</v>
      </c>
      <c r="Y85" s="7">
        <v>0.189</v>
      </c>
      <c r="Z85" s="7">
        <f t="shared" si="3"/>
        <v>0.189</v>
      </c>
      <c r="AA85" s="7">
        <v>0.14000000000000001</v>
      </c>
      <c r="AB85" s="7">
        <v>0.85899999999999999</v>
      </c>
      <c r="AC85" s="7">
        <v>2.4</v>
      </c>
      <c r="AD85" s="7">
        <v>56</v>
      </c>
      <c r="AE85" s="7" t="s">
        <v>52</v>
      </c>
      <c r="AF85" s="7" t="s">
        <v>29</v>
      </c>
      <c r="AG85" s="7" t="s">
        <v>47</v>
      </c>
      <c r="AH85" s="7" t="s">
        <v>409</v>
      </c>
      <c r="AI85" s="7" t="s">
        <v>407</v>
      </c>
      <c r="AJ85" s="7">
        <v>1.728</v>
      </c>
      <c r="AK85" s="7">
        <v>-1.1679999999999999</v>
      </c>
      <c r="AV85" s="7" t="s">
        <v>658</v>
      </c>
      <c r="AW85" s="7" t="s">
        <v>528</v>
      </c>
      <c r="AX85" s="7" t="s">
        <v>14</v>
      </c>
      <c r="AY85" s="7" t="s">
        <v>550</v>
      </c>
      <c r="AZ85" s="7" t="s">
        <v>248</v>
      </c>
    </row>
    <row r="86" spans="1:52" x14ac:dyDescent="0.2">
      <c r="A86" s="7">
        <v>85</v>
      </c>
      <c r="B86" s="7">
        <v>313</v>
      </c>
      <c r="C86" s="7" t="s">
        <v>57</v>
      </c>
      <c r="D86" s="7" t="s">
        <v>246</v>
      </c>
      <c r="E86" s="7" t="s">
        <v>247</v>
      </c>
      <c r="F86" s="7">
        <v>3.1619999999999999</v>
      </c>
      <c r="I86" s="7">
        <v>0.86199999999999999</v>
      </c>
      <c r="J86" s="7">
        <v>1980</v>
      </c>
      <c r="K86" s="7">
        <v>3</v>
      </c>
      <c r="L86" s="7">
        <v>77</v>
      </c>
      <c r="M86" s="7">
        <v>35.99</v>
      </c>
      <c r="N86" s="7">
        <v>-84.29</v>
      </c>
      <c r="O86" s="7">
        <v>35.75</v>
      </c>
      <c r="P86" s="7">
        <v>-84.25</v>
      </c>
      <c r="Q86" s="7">
        <v>9.1590000000000007</v>
      </c>
      <c r="V86" s="7" t="s">
        <v>128</v>
      </c>
      <c r="W86" s="7">
        <v>3.2000000000000001E-2</v>
      </c>
      <c r="X86" s="7">
        <f t="shared" si="2"/>
        <v>3.2000000000000001E-2</v>
      </c>
      <c r="Y86" s="7">
        <v>0.83</v>
      </c>
      <c r="Z86" s="7">
        <f t="shared" si="3"/>
        <v>0.83</v>
      </c>
      <c r="AA86" s="7">
        <v>3.6999999999999998E-2</v>
      </c>
      <c r="AB86" s="7">
        <v>0.96199999999999997</v>
      </c>
      <c r="AC86" s="7">
        <v>7.9</v>
      </c>
      <c r="AD86" s="7">
        <v>253</v>
      </c>
      <c r="AE86" s="7" t="s">
        <v>52</v>
      </c>
      <c r="AF86" s="7" t="s">
        <v>29</v>
      </c>
      <c r="AG86" s="7" t="s">
        <v>47</v>
      </c>
      <c r="AH86" s="7" t="s">
        <v>409</v>
      </c>
      <c r="AI86" s="7" t="s">
        <v>407</v>
      </c>
      <c r="AJ86" s="7">
        <v>1.728</v>
      </c>
      <c r="AK86" s="7">
        <v>-1.1679999999999999</v>
      </c>
      <c r="AV86" s="7" t="s">
        <v>658</v>
      </c>
      <c r="AW86" s="7" t="s">
        <v>528</v>
      </c>
      <c r="AX86" s="7" t="s">
        <v>14</v>
      </c>
      <c r="AY86" s="7" t="s">
        <v>550</v>
      </c>
      <c r="AZ86" s="7" t="s">
        <v>248</v>
      </c>
    </row>
    <row r="87" spans="1:52" x14ac:dyDescent="0.2">
      <c r="A87" s="7">
        <v>86</v>
      </c>
      <c r="B87" s="7">
        <v>313</v>
      </c>
      <c r="C87" s="7" t="s">
        <v>57</v>
      </c>
      <c r="D87" s="7" t="s">
        <v>246</v>
      </c>
      <c r="E87" s="7" t="s">
        <v>247</v>
      </c>
      <c r="F87" s="7">
        <v>4.9119999999999999</v>
      </c>
      <c r="I87" s="7">
        <v>1.339</v>
      </c>
      <c r="J87" s="7">
        <v>1980</v>
      </c>
      <c r="K87" s="7">
        <v>4</v>
      </c>
      <c r="L87" s="7">
        <v>113</v>
      </c>
      <c r="M87" s="7">
        <v>35.99</v>
      </c>
      <c r="N87" s="7">
        <v>-84.29</v>
      </c>
      <c r="O87" s="7">
        <v>35.75</v>
      </c>
      <c r="P87" s="7">
        <v>-84.25</v>
      </c>
      <c r="Q87" s="7">
        <v>17.173999999999999</v>
      </c>
      <c r="V87" s="7" t="s">
        <v>128</v>
      </c>
      <c r="W87" s="7">
        <v>8.3000000000000004E-2</v>
      </c>
      <c r="X87" s="7">
        <f t="shared" si="2"/>
        <v>8.3000000000000004E-2</v>
      </c>
      <c r="Y87" s="7">
        <v>1.256</v>
      </c>
      <c r="Z87" s="7">
        <f t="shared" si="3"/>
        <v>1.256</v>
      </c>
      <c r="AA87" s="7">
        <v>6.0999999999999999E-2</v>
      </c>
      <c r="AB87" s="7">
        <v>0.93799999999999994</v>
      </c>
      <c r="AC87" s="7">
        <v>14.4</v>
      </c>
      <c r="AD87" s="7">
        <v>92.4</v>
      </c>
      <c r="AE87" s="7" t="s">
        <v>52</v>
      </c>
      <c r="AF87" s="7" t="s">
        <v>29</v>
      </c>
      <c r="AG87" s="7" t="s">
        <v>47</v>
      </c>
      <c r="AH87" s="7" t="s">
        <v>409</v>
      </c>
      <c r="AI87" s="7" t="s">
        <v>407</v>
      </c>
      <c r="AJ87" s="7">
        <v>1.728</v>
      </c>
      <c r="AK87" s="7">
        <v>-1.1679999999999999</v>
      </c>
      <c r="AV87" s="7" t="s">
        <v>658</v>
      </c>
      <c r="AW87" s="7" t="s">
        <v>528</v>
      </c>
      <c r="AX87" s="7" t="s">
        <v>14</v>
      </c>
      <c r="AY87" s="7" t="s">
        <v>550</v>
      </c>
      <c r="AZ87" s="7" t="s">
        <v>248</v>
      </c>
    </row>
    <row r="88" spans="1:52" x14ac:dyDescent="0.2">
      <c r="A88" s="7">
        <v>87</v>
      </c>
      <c r="B88" s="7">
        <v>313</v>
      </c>
      <c r="C88" s="7" t="s">
        <v>57</v>
      </c>
      <c r="D88" s="7" t="s">
        <v>246</v>
      </c>
      <c r="E88" s="7" t="s">
        <v>247</v>
      </c>
      <c r="F88" s="7">
        <v>5.0819999999999999</v>
      </c>
      <c r="I88" s="7">
        <v>1.385</v>
      </c>
      <c r="J88" s="7">
        <v>1980</v>
      </c>
      <c r="K88" s="7">
        <v>5</v>
      </c>
      <c r="L88" s="7">
        <v>151</v>
      </c>
      <c r="M88" s="7">
        <v>35.99</v>
      </c>
      <c r="N88" s="7">
        <v>-84.29</v>
      </c>
      <c r="O88" s="7">
        <v>35.75</v>
      </c>
      <c r="P88" s="7">
        <v>-84.25</v>
      </c>
      <c r="Q88" s="7">
        <v>18.704999999999998</v>
      </c>
      <c r="V88" s="7" t="s">
        <v>128</v>
      </c>
      <c r="W88" s="7">
        <v>0.12</v>
      </c>
      <c r="X88" s="7">
        <f t="shared" si="2"/>
        <v>0.12</v>
      </c>
      <c r="Y88" s="7">
        <v>1.2649999999999999</v>
      </c>
      <c r="Z88" s="7">
        <f t="shared" si="3"/>
        <v>1.2649999999999999</v>
      </c>
      <c r="AA88" s="7">
        <v>8.5999999999999993E-2</v>
      </c>
      <c r="AB88" s="7">
        <v>0.91300000000000003</v>
      </c>
      <c r="AC88" s="7">
        <v>19.8</v>
      </c>
      <c r="AD88" s="7">
        <v>79.900000000000006</v>
      </c>
      <c r="AE88" s="7" t="s">
        <v>52</v>
      </c>
      <c r="AF88" s="7" t="s">
        <v>29</v>
      </c>
      <c r="AG88" s="7" t="s">
        <v>47</v>
      </c>
      <c r="AH88" s="7" t="s">
        <v>409</v>
      </c>
      <c r="AI88" s="7" t="s">
        <v>407</v>
      </c>
      <c r="AJ88" s="7">
        <v>1.728</v>
      </c>
      <c r="AK88" s="7">
        <v>-1.1679999999999999</v>
      </c>
      <c r="AV88" s="7" t="s">
        <v>658</v>
      </c>
      <c r="AW88" s="7" t="s">
        <v>528</v>
      </c>
      <c r="AX88" s="7" t="s">
        <v>14</v>
      </c>
      <c r="AY88" s="7" t="s">
        <v>550</v>
      </c>
      <c r="AZ88" s="7" t="s">
        <v>248</v>
      </c>
    </row>
    <row r="89" spans="1:52" x14ac:dyDescent="0.2">
      <c r="A89" s="7">
        <v>88</v>
      </c>
      <c r="B89" s="7">
        <v>313</v>
      </c>
      <c r="C89" s="7" t="s">
        <v>57</v>
      </c>
      <c r="D89" s="7" t="s">
        <v>246</v>
      </c>
      <c r="E89" s="7" t="s">
        <v>247</v>
      </c>
      <c r="F89" s="7">
        <v>4.7060000000000004</v>
      </c>
      <c r="I89" s="7">
        <v>1.2829999999999999</v>
      </c>
      <c r="J89" s="7">
        <v>1980</v>
      </c>
      <c r="K89" s="7">
        <v>6</v>
      </c>
      <c r="L89" s="7">
        <v>181</v>
      </c>
      <c r="M89" s="7">
        <v>35.99</v>
      </c>
      <c r="N89" s="7">
        <v>-84.29</v>
      </c>
      <c r="O89" s="7">
        <v>35.75</v>
      </c>
      <c r="P89" s="7">
        <v>-84.25</v>
      </c>
      <c r="Q89" s="7">
        <v>25.100999999999999</v>
      </c>
      <c r="V89" s="7" t="s">
        <v>128</v>
      </c>
      <c r="W89" s="7">
        <v>0.155</v>
      </c>
      <c r="X89" s="7">
        <f t="shared" si="2"/>
        <v>0.155</v>
      </c>
      <c r="Y89" s="7">
        <v>1.1279999999999999</v>
      </c>
      <c r="Z89" s="7">
        <f t="shared" si="3"/>
        <v>1.1279999999999999</v>
      </c>
      <c r="AA89" s="7">
        <v>0.12</v>
      </c>
      <c r="AB89" s="7">
        <v>0.879</v>
      </c>
      <c r="AC89" s="7">
        <v>23.9</v>
      </c>
      <c r="AD89" s="7">
        <v>47.3</v>
      </c>
      <c r="AE89" s="7" t="s">
        <v>52</v>
      </c>
      <c r="AF89" s="7" t="s">
        <v>29</v>
      </c>
      <c r="AG89" s="7" t="s">
        <v>47</v>
      </c>
      <c r="AH89" s="7" t="s">
        <v>409</v>
      </c>
      <c r="AI89" s="7" t="s">
        <v>407</v>
      </c>
      <c r="AJ89" s="7">
        <v>1.728</v>
      </c>
      <c r="AK89" s="7">
        <v>-1.1679999999999999</v>
      </c>
      <c r="AV89" s="7" t="s">
        <v>658</v>
      </c>
      <c r="AW89" s="7" t="s">
        <v>528</v>
      </c>
      <c r="AX89" s="7" t="s">
        <v>14</v>
      </c>
      <c r="AY89" s="7" t="s">
        <v>550</v>
      </c>
      <c r="AZ89" s="7" t="s">
        <v>248</v>
      </c>
    </row>
    <row r="90" spans="1:52" x14ac:dyDescent="0.2">
      <c r="A90" s="7">
        <v>89</v>
      </c>
      <c r="B90" s="7">
        <v>313</v>
      </c>
      <c r="C90" s="7" t="s">
        <v>57</v>
      </c>
      <c r="D90" s="7" t="s">
        <v>246</v>
      </c>
      <c r="E90" s="7" t="s">
        <v>247</v>
      </c>
      <c r="F90" s="7">
        <v>5.2770000000000001</v>
      </c>
      <c r="I90" s="7">
        <v>1.4379999999999999</v>
      </c>
      <c r="J90" s="7">
        <v>1980</v>
      </c>
      <c r="K90" s="7">
        <v>8</v>
      </c>
      <c r="L90" s="7">
        <v>237</v>
      </c>
      <c r="M90" s="7">
        <v>35.99</v>
      </c>
      <c r="N90" s="7">
        <v>-84.29</v>
      </c>
      <c r="O90" s="7">
        <v>35.75</v>
      </c>
      <c r="P90" s="7">
        <v>-84.25</v>
      </c>
      <c r="Q90" s="7">
        <v>25.536999999999999</v>
      </c>
      <c r="V90" s="7" t="s">
        <v>128</v>
      </c>
      <c r="W90" s="7">
        <v>0.13500000000000001</v>
      </c>
      <c r="X90" s="7">
        <f t="shared" si="2"/>
        <v>0.13500000000000001</v>
      </c>
      <c r="Y90" s="7">
        <v>1.3029999999999999</v>
      </c>
      <c r="Z90" s="7">
        <f t="shared" si="3"/>
        <v>1.3029999999999999</v>
      </c>
      <c r="AA90" s="7">
        <v>9.2999999999999999E-2</v>
      </c>
      <c r="AB90" s="7">
        <v>0.90600000000000003</v>
      </c>
      <c r="AC90" s="7">
        <v>27.1</v>
      </c>
      <c r="AD90" s="7">
        <v>64.900000000000006</v>
      </c>
      <c r="AE90" s="7" t="s">
        <v>52</v>
      </c>
      <c r="AF90" s="7" t="s">
        <v>29</v>
      </c>
      <c r="AG90" s="7" t="s">
        <v>47</v>
      </c>
      <c r="AH90" s="7" t="s">
        <v>409</v>
      </c>
      <c r="AI90" s="7" t="s">
        <v>407</v>
      </c>
      <c r="AJ90" s="7">
        <v>1.728</v>
      </c>
      <c r="AK90" s="7">
        <v>-1.1679999999999999</v>
      </c>
      <c r="AV90" s="7" t="s">
        <v>658</v>
      </c>
      <c r="AW90" s="7" t="s">
        <v>528</v>
      </c>
      <c r="AX90" s="7" t="s">
        <v>14</v>
      </c>
      <c r="AY90" s="7" t="s">
        <v>550</v>
      </c>
      <c r="AZ90" s="7" t="s">
        <v>248</v>
      </c>
    </row>
    <row r="91" spans="1:52" x14ac:dyDescent="0.2">
      <c r="A91" s="7">
        <v>90</v>
      </c>
      <c r="B91" s="7">
        <v>313</v>
      </c>
      <c r="C91" s="7" t="s">
        <v>57</v>
      </c>
      <c r="D91" s="7" t="s">
        <v>246</v>
      </c>
      <c r="E91" s="7" t="s">
        <v>247</v>
      </c>
      <c r="F91" s="7">
        <v>4.4249999999999998</v>
      </c>
      <c r="I91" s="7">
        <v>1.206</v>
      </c>
      <c r="J91" s="7">
        <v>1980</v>
      </c>
      <c r="K91" s="7">
        <v>11</v>
      </c>
      <c r="L91" s="7">
        <v>315</v>
      </c>
      <c r="M91" s="7">
        <v>35.99</v>
      </c>
      <c r="N91" s="7">
        <v>-84.29</v>
      </c>
      <c r="O91" s="7">
        <v>35.75</v>
      </c>
      <c r="P91" s="7">
        <v>-84.25</v>
      </c>
      <c r="Q91" s="7">
        <v>9.6549999999999994</v>
      </c>
      <c r="V91" s="7" t="s">
        <v>128</v>
      </c>
      <c r="W91" s="7">
        <v>3.5000000000000003E-2</v>
      </c>
      <c r="X91" s="7">
        <f t="shared" si="2"/>
        <v>3.5000000000000003E-2</v>
      </c>
      <c r="Y91" s="7">
        <v>1.171</v>
      </c>
      <c r="Z91" s="7">
        <f t="shared" si="3"/>
        <v>1.171</v>
      </c>
      <c r="AA91" s="7">
        <v>2.9000000000000001E-2</v>
      </c>
      <c r="AB91" s="7">
        <v>0.97</v>
      </c>
      <c r="AC91" s="7">
        <v>8.1999999999999993</v>
      </c>
      <c r="AD91" s="7">
        <v>96.8</v>
      </c>
      <c r="AE91" s="7" t="s">
        <v>52</v>
      </c>
      <c r="AF91" s="7" t="s">
        <v>29</v>
      </c>
      <c r="AG91" s="7" t="s">
        <v>47</v>
      </c>
      <c r="AH91" s="7" t="s">
        <v>409</v>
      </c>
      <c r="AI91" s="7" t="s">
        <v>407</v>
      </c>
      <c r="AJ91" s="7">
        <v>1.728</v>
      </c>
      <c r="AK91" s="7">
        <v>-1.1679999999999999</v>
      </c>
      <c r="AV91" s="7" t="s">
        <v>658</v>
      </c>
      <c r="AW91" s="7" t="s">
        <v>528</v>
      </c>
      <c r="AX91" s="7" t="s">
        <v>14</v>
      </c>
      <c r="AY91" s="7" t="s">
        <v>550</v>
      </c>
      <c r="AZ91" s="7" t="s">
        <v>248</v>
      </c>
    </row>
    <row r="92" spans="1:52" x14ac:dyDescent="0.2">
      <c r="A92" s="7">
        <v>91</v>
      </c>
      <c r="B92" s="7">
        <v>313</v>
      </c>
      <c r="C92" s="7" t="s">
        <v>57</v>
      </c>
      <c r="D92" s="7" t="s">
        <v>246</v>
      </c>
      <c r="E92" s="7" t="s">
        <v>247</v>
      </c>
      <c r="F92" s="7">
        <v>4.1909999999999998</v>
      </c>
      <c r="I92" s="7">
        <v>1.1419999999999999</v>
      </c>
      <c r="J92" s="7">
        <v>1980</v>
      </c>
      <c r="K92" s="7">
        <v>11</v>
      </c>
      <c r="L92" s="7">
        <v>335</v>
      </c>
      <c r="M92" s="7">
        <v>35.99</v>
      </c>
      <c r="N92" s="7">
        <v>-84.29</v>
      </c>
      <c r="O92" s="7">
        <v>35.75</v>
      </c>
      <c r="P92" s="7">
        <v>-84.25</v>
      </c>
      <c r="Q92" s="7">
        <v>3.8210000000000002</v>
      </c>
      <c r="V92" s="7" t="s">
        <v>128</v>
      </c>
      <c r="W92" s="7">
        <v>2.7E-2</v>
      </c>
      <c r="X92" s="7">
        <f t="shared" si="2"/>
        <v>2.7E-2</v>
      </c>
      <c r="Y92" s="7">
        <v>1.115</v>
      </c>
      <c r="Z92" s="7">
        <f t="shared" si="3"/>
        <v>1.115</v>
      </c>
      <c r="AA92" s="7">
        <v>2.3E-2</v>
      </c>
      <c r="AB92" s="7">
        <v>0.97599999999999998</v>
      </c>
      <c r="AC92" s="7">
        <v>8.1999999999999993</v>
      </c>
      <c r="AD92" s="7">
        <v>96.8</v>
      </c>
      <c r="AE92" s="7" t="s">
        <v>52</v>
      </c>
      <c r="AF92" s="7" t="s">
        <v>29</v>
      </c>
      <c r="AG92" s="7" t="s">
        <v>47</v>
      </c>
      <c r="AH92" s="7" t="s">
        <v>409</v>
      </c>
      <c r="AI92" s="7" t="s">
        <v>407</v>
      </c>
      <c r="AJ92" s="7">
        <v>1.728</v>
      </c>
      <c r="AK92" s="7">
        <v>-1.1679999999999999</v>
      </c>
      <c r="AV92" s="7" t="s">
        <v>658</v>
      </c>
      <c r="AW92" s="7" t="s">
        <v>528</v>
      </c>
      <c r="AX92" s="7" t="s">
        <v>14</v>
      </c>
      <c r="AY92" s="7" t="s">
        <v>550</v>
      </c>
      <c r="AZ92" s="7" t="s">
        <v>248</v>
      </c>
    </row>
    <row r="93" spans="1:52" x14ac:dyDescent="0.2">
      <c r="A93" s="7">
        <v>92</v>
      </c>
      <c r="B93" s="7">
        <v>313</v>
      </c>
      <c r="C93" s="7" t="s">
        <v>57</v>
      </c>
      <c r="D93" s="7" t="s">
        <v>246</v>
      </c>
      <c r="E93" s="7" t="s">
        <v>247</v>
      </c>
      <c r="F93" s="7">
        <v>3.871</v>
      </c>
      <c r="I93" s="7">
        <v>1.0549999999999999</v>
      </c>
      <c r="J93" s="7">
        <v>1981</v>
      </c>
      <c r="K93" s="7">
        <v>1</v>
      </c>
      <c r="L93" s="7">
        <v>14</v>
      </c>
      <c r="M93" s="7">
        <v>35.99</v>
      </c>
      <c r="N93" s="7">
        <v>-84.29</v>
      </c>
      <c r="O93" s="7">
        <v>35.75</v>
      </c>
      <c r="P93" s="7">
        <v>-84.25</v>
      </c>
      <c r="Q93" s="7">
        <v>3.1030000000000002</v>
      </c>
      <c r="V93" s="7" t="s">
        <v>128</v>
      </c>
      <c r="W93" s="7">
        <v>2.4E-2</v>
      </c>
      <c r="X93" s="7">
        <f t="shared" si="2"/>
        <v>2.4E-2</v>
      </c>
      <c r="Y93" s="7">
        <v>1.0309999999999999</v>
      </c>
      <c r="Z93" s="7">
        <f t="shared" si="3"/>
        <v>1.0309999999999999</v>
      </c>
      <c r="AA93" s="7">
        <v>2.1999999999999999E-2</v>
      </c>
      <c r="AB93" s="7">
        <v>0.97699999999999998</v>
      </c>
      <c r="AC93" s="7">
        <v>1.2</v>
      </c>
      <c r="AD93" s="7">
        <v>37.4</v>
      </c>
      <c r="AE93" s="7" t="s">
        <v>52</v>
      </c>
      <c r="AF93" s="7" t="s">
        <v>29</v>
      </c>
      <c r="AG93" s="7" t="s">
        <v>47</v>
      </c>
      <c r="AH93" s="7" t="s">
        <v>409</v>
      </c>
      <c r="AI93" s="7" t="s">
        <v>407</v>
      </c>
      <c r="AJ93" s="7">
        <v>1.728</v>
      </c>
      <c r="AK93" s="7">
        <v>-0.76100000000000001</v>
      </c>
      <c r="AV93" s="7" t="s">
        <v>658</v>
      </c>
      <c r="AW93" s="7" t="s">
        <v>528</v>
      </c>
      <c r="AX93" s="7" t="s">
        <v>14</v>
      </c>
      <c r="AY93" s="7" t="s">
        <v>550</v>
      </c>
      <c r="AZ93" s="7" t="s">
        <v>248</v>
      </c>
    </row>
    <row r="94" spans="1:52" x14ac:dyDescent="0.2">
      <c r="A94" s="7">
        <v>93</v>
      </c>
      <c r="B94" s="7">
        <v>313</v>
      </c>
      <c r="C94" s="7" t="s">
        <v>57</v>
      </c>
      <c r="D94" s="7" t="s">
        <v>246</v>
      </c>
      <c r="E94" s="7" t="s">
        <v>247</v>
      </c>
      <c r="F94" s="7">
        <v>3.9220000000000002</v>
      </c>
      <c r="I94" s="7">
        <v>1.069</v>
      </c>
      <c r="J94" s="7">
        <v>1981</v>
      </c>
      <c r="K94" s="7">
        <v>2</v>
      </c>
      <c r="L94" s="7">
        <v>43</v>
      </c>
      <c r="M94" s="7">
        <v>35.99</v>
      </c>
      <c r="N94" s="7">
        <v>-84.29</v>
      </c>
      <c r="O94" s="7">
        <v>35.75</v>
      </c>
      <c r="P94" s="7">
        <v>-84.25</v>
      </c>
      <c r="Q94" s="7">
        <v>6.8810000000000002</v>
      </c>
      <c r="V94" s="7" t="s">
        <v>128</v>
      </c>
      <c r="W94" s="7">
        <v>3.1E-2</v>
      </c>
      <c r="X94" s="7">
        <f t="shared" si="2"/>
        <v>3.1E-2</v>
      </c>
      <c r="Y94" s="7">
        <v>1.038</v>
      </c>
      <c r="Z94" s="7">
        <f t="shared" si="3"/>
        <v>1.038</v>
      </c>
      <c r="AA94" s="7">
        <v>2.8000000000000001E-2</v>
      </c>
      <c r="AB94" s="7">
        <v>0.97099999999999997</v>
      </c>
      <c r="AC94" s="7">
        <v>5.4</v>
      </c>
      <c r="AD94" s="7">
        <v>128.19999999999999</v>
      </c>
      <c r="AE94" s="7" t="s">
        <v>52</v>
      </c>
      <c r="AF94" s="7" t="s">
        <v>29</v>
      </c>
      <c r="AG94" s="7" t="s">
        <v>47</v>
      </c>
      <c r="AH94" s="7" t="s">
        <v>409</v>
      </c>
      <c r="AI94" s="7" t="s">
        <v>407</v>
      </c>
      <c r="AJ94" s="7">
        <v>1.728</v>
      </c>
      <c r="AK94" s="7">
        <v>-0.76100000000000001</v>
      </c>
      <c r="AV94" s="7" t="s">
        <v>658</v>
      </c>
      <c r="AW94" s="7" t="s">
        <v>528</v>
      </c>
      <c r="AX94" s="7" t="s">
        <v>14</v>
      </c>
      <c r="AY94" s="7" t="s">
        <v>550</v>
      </c>
      <c r="AZ94" s="7" t="s">
        <v>248</v>
      </c>
    </row>
    <row r="95" spans="1:52" x14ac:dyDescent="0.2">
      <c r="A95" s="7">
        <v>94</v>
      </c>
      <c r="B95" s="7">
        <v>313</v>
      </c>
      <c r="C95" s="7" t="s">
        <v>57</v>
      </c>
      <c r="D95" s="7" t="s">
        <v>246</v>
      </c>
      <c r="E95" s="7" t="s">
        <v>247</v>
      </c>
      <c r="F95" s="7">
        <v>4.0010000000000003</v>
      </c>
      <c r="I95" s="7">
        <v>1.0900000000000001</v>
      </c>
      <c r="J95" s="7">
        <v>1981</v>
      </c>
      <c r="K95" s="7">
        <v>3</v>
      </c>
      <c r="L95" s="7">
        <v>73</v>
      </c>
      <c r="M95" s="7">
        <v>35.99</v>
      </c>
      <c r="N95" s="7">
        <v>-84.29</v>
      </c>
      <c r="O95" s="7">
        <v>35.75</v>
      </c>
      <c r="P95" s="7">
        <v>-84.25</v>
      </c>
      <c r="Q95" s="7">
        <v>9.1590000000000007</v>
      </c>
      <c r="V95" s="7" t="s">
        <v>128</v>
      </c>
      <c r="W95" s="7">
        <v>3.2000000000000001E-2</v>
      </c>
      <c r="X95" s="7">
        <f t="shared" si="2"/>
        <v>3.2000000000000001E-2</v>
      </c>
      <c r="Y95" s="7">
        <v>1.0580000000000001</v>
      </c>
      <c r="Z95" s="7">
        <f t="shared" si="3"/>
        <v>1.0580000000000001</v>
      </c>
      <c r="AA95" s="7">
        <v>2.9000000000000001E-2</v>
      </c>
      <c r="AB95" s="7">
        <v>0.97</v>
      </c>
      <c r="AC95" s="7">
        <v>7.6</v>
      </c>
      <c r="AD95" s="7">
        <v>94.3</v>
      </c>
      <c r="AE95" s="7" t="s">
        <v>52</v>
      </c>
      <c r="AF95" s="7" t="s">
        <v>29</v>
      </c>
      <c r="AG95" s="7" t="s">
        <v>47</v>
      </c>
      <c r="AH95" s="7" t="s">
        <v>409</v>
      </c>
      <c r="AI95" s="7" t="s">
        <v>407</v>
      </c>
      <c r="AJ95" s="7">
        <v>1.728</v>
      </c>
      <c r="AK95" s="7">
        <v>-0.76100000000000001</v>
      </c>
      <c r="AV95" s="7" t="s">
        <v>658</v>
      </c>
      <c r="AW95" s="7" t="s">
        <v>528</v>
      </c>
      <c r="AX95" s="7" t="s">
        <v>14</v>
      </c>
      <c r="AY95" s="7" t="s">
        <v>550</v>
      </c>
      <c r="AZ95" s="7" t="s">
        <v>248</v>
      </c>
    </row>
    <row r="96" spans="1:52" x14ac:dyDescent="0.2">
      <c r="A96" s="7">
        <v>95</v>
      </c>
      <c r="B96" s="7">
        <v>313</v>
      </c>
      <c r="C96" s="7" t="s">
        <v>57</v>
      </c>
      <c r="D96" s="7" t="s">
        <v>246</v>
      </c>
      <c r="E96" s="7" t="s">
        <v>247</v>
      </c>
      <c r="F96" s="7">
        <v>4.3090000000000002</v>
      </c>
      <c r="I96" s="7">
        <v>1.1739999999999999</v>
      </c>
      <c r="J96" s="7">
        <v>1981</v>
      </c>
      <c r="K96" s="7">
        <v>4</v>
      </c>
      <c r="L96" s="7">
        <v>108</v>
      </c>
      <c r="M96" s="7">
        <v>35.99</v>
      </c>
      <c r="N96" s="7">
        <v>-84.29</v>
      </c>
      <c r="O96" s="7">
        <v>35.75</v>
      </c>
      <c r="P96" s="7">
        <v>-84.25</v>
      </c>
      <c r="Q96" s="7">
        <v>17.170000000000002</v>
      </c>
      <c r="V96" s="7" t="s">
        <v>128</v>
      </c>
      <c r="W96" s="7">
        <v>8.3000000000000004E-2</v>
      </c>
      <c r="X96" s="7">
        <f t="shared" si="2"/>
        <v>8.3000000000000004E-2</v>
      </c>
      <c r="Y96" s="7">
        <v>1.091</v>
      </c>
      <c r="Z96" s="7">
        <f t="shared" si="3"/>
        <v>1.091</v>
      </c>
      <c r="AA96" s="7">
        <v>7.0000000000000007E-2</v>
      </c>
      <c r="AB96" s="7">
        <v>0.92900000000000005</v>
      </c>
      <c r="AC96" s="7">
        <v>17.100000000000001</v>
      </c>
      <c r="AD96" s="7">
        <v>120.4</v>
      </c>
      <c r="AE96" s="7" t="s">
        <v>52</v>
      </c>
      <c r="AF96" s="7" t="s">
        <v>29</v>
      </c>
      <c r="AG96" s="7" t="s">
        <v>47</v>
      </c>
      <c r="AH96" s="7" t="s">
        <v>409</v>
      </c>
      <c r="AI96" s="7" t="s">
        <v>407</v>
      </c>
      <c r="AJ96" s="7">
        <v>1.728</v>
      </c>
      <c r="AK96" s="7">
        <v>-0.76100000000000001</v>
      </c>
      <c r="AV96" s="7" t="s">
        <v>658</v>
      </c>
      <c r="AW96" s="7" t="s">
        <v>528</v>
      </c>
      <c r="AX96" s="7" t="s">
        <v>14</v>
      </c>
      <c r="AY96" s="7" t="s">
        <v>550</v>
      </c>
      <c r="AZ96" s="7" t="s">
        <v>248</v>
      </c>
    </row>
    <row r="97" spans="1:52" x14ac:dyDescent="0.2">
      <c r="A97" s="7">
        <v>96</v>
      </c>
      <c r="B97" s="7">
        <v>313</v>
      </c>
      <c r="C97" s="7" t="s">
        <v>57</v>
      </c>
      <c r="D97" s="7" t="s">
        <v>246</v>
      </c>
      <c r="E97" s="7" t="s">
        <v>247</v>
      </c>
      <c r="F97" s="7">
        <v>5.5359999999999996</v>
      </c>
      <c r="I97" s="7">
        <v>1.5089999999999999</v>
      </c>
      <c r="J97" s="7">
        <v>1981</v>
      </c>
      <c r="K97" s="7">
        <v>5</v>
      </c>
      <c r="L97" s="7">
        <v>140</v>
      </c>
      <c r="M97" s="7">
        <v>35.99</v>
      </c>
      <c r="N97" s="7">
        <v>-84.29</v>
      </c>
      <c r="O97" s="7">
        <v>35.75</v>
      </c>
      <c r="P97" s="7">
        <v>-84.25</v>
      </c>
      <c r="Q97" s="7">
        <v>18.7</v>
      </c>
      <c r="V97" s="7" t="s">
        <v>128</v>
      </c>
      <c r="W97" s="7">
        <v>0.104</v>
      </c>
      <c r="X97" s="7">
        <f t="shared" si="2"/>
        <v>0.104</v>
      </c>
      <c r="Y97" s="7">
        <v>1.405</v>
      </c>
      <c r="Z97" s="7">
        <f t="shared" si="3"/>
        <v>1.405</v>
      </c>
      <c r="AA97" s="7">
        <v>6.8000000000000005E-2</v>
      </c>
      <c r="AB97" s="7">
        <v>0.93100000000000005</v>
      </c>
      <c r="AC97" s="7">
        <v>17.5</v>
      </c>
      <c r="AD97" s="7">
        <v>74.2</v>
      </c>
      <c r="AE97" s="7" t="s">
        <v>52</v>
      </c>
      <c r="AF97" s="7" t="s">
        <v>29</v>
      </c>
      <c r="AG97" s="7" t="s">
        <v>47</v>
      </c>
      <c r="AH97" s="7" t="s">
        <v>409</v>
      </c>
      <c r="AI97" s="7" t="s">
        <v>407</v>
      </c>
      <c r="AJ97" s="7">
        <v>1.728</v>
      </c>
      <c r="AK97" s="7">
        <v>-0.76100000000000001</v>
      </c>
      <c r="AV97" s="7" t="s">
        <v>658</v>
      </c>
      <c r="AW97" s="7" t="s">
        <v>528</v>
      </c>
      <c r="AX97" s="7" t="s">
        <v>14</v>
      </c>
      <c r="AY97" s="7" t="s">
        <v>550</v>
      </c>
      <c r="AZ97" s="7" t="s">
        <v>248</v>
      </c>
    </row>
    <row r="98" spans="1:52" x14ac:dyDescent="0.2">
      <c r="A98" s="7">
        <v>97</v>
      </c>
      <c r="B98" s="7">
        <v>313</v>
      </c>
      <c r="C98" s="7" t="s">
        <v>57</v>
      </c>
      <c r="D98" s="7" t="s">
        <v>246</v>
      </c>
      <c r="E98" s="7" t="s">
        <v>247</v>
      </c>
      <c r="F98" s="7">
        <v>6.2759999999999998</v>
      </c>
      <c r="I98" s="7">
        <v>1.7110000000000001</v>
      </c>
      <c r="J98" s="7">
        <v>1981</v>
      </c>
      <c r="K98" s="7">
        <v>6</v>
      </c>
      <c r="L98" s="7">
        <v>171</v>
      </c>
      <c r="M98" s="7">
        <v>35.99</v>
      </c>
      <c r="N98" s="7">
        <v>-84.29</v>
      </c>
      <c r="O98" s="7">
        <v>35.75</v>
      </c>
      <c r="P98" s="7">
        <v>-84.25</v>
      </c>
      <c r="Q98" s="7">
        <v>25.100999999999999</v>
      </c>
      <c r="V98" s="7" t="s">
        <v>128</v>
      </c>
      <c r="W98" s="7">
        <v>0.157</v>
      </c>
      <c r="X98" s="7">
        <f t="shared" si="2"/>
        <v>0.157</v>
      </c>
      <c r="Y98" s="7">
        <v>1.554</v>
      </c>
      <c r="Z98" s="7">
        <f t="shared" si="3"/>
        <v>1.554</v>
      </c>
      <c r="AA98" s="7">
        <v>9.0999999999999998E-2</v>
      </c>
      <c r="AB98" s="7">
        <v>0.90800000000000003</v>
      </c>
      <c r="AC98" s="7">
        <v>25</v>
      </c>
      <c r="AD98" s="7">
        <v>131.30000000000001</v>
      </c>
      <c r="AE98" s="7" t="s">
        <v>52</v>
      </c>
      <c r="AF98" s="7" t="s">
        <v>29</v>
      </c>
      <c r="AG98" s="7" t="s">
        <v>47</v>
      </c>
      <c r="AH98" s="7" t="s">
        <v>409</v>
      </c>
      <c r="AI98" s="7" t="s">
        <v>407</v>
      </c>
      <c r="AJ98" s="7">
        <v>1.728</v>
      </c>
      <c r="AK98" s="7">
        <v>-0.76100000000000001</v>
      </c>
      <c r="AV98" s="7" t="s">
        <v>658</v>
      </c>
      <c r="AW98" s="7" t="s">
        <v>528</v>
      </c>
      <c r="AX98" s="7" t="s">
        <v>14</v>
      </c>
      <c r="AY98" s="7" t="s">
        <v>550</v>
      </c>
      <c r="AZ98" s="7" t="s">
        <v>248</v>
      </c>
    </row>
    <row r="99" spans="1:52" x14ac:dyDescent="0.2">
      <c r="A99" s="7">
        <v>98</v>
      </c>
      <c r="B99" s="7">
        <v>313</v>
      </c>
      <c r="C99" s="7" t="s">
        <v>57</v>
      </c>
      <c r="D99" s="7" t="s">
        <v>246</v>
      </c>
      <c r="E99" s="7" t="s">
        <v>247</v>
      </c>
      <c r="F99" s="7">
        <v>6.6710000000000003</v>
      </c>
      <c r="I99" s="7">
        <v>1.819</v>
      </c>
      <c r="J99" s="7">
        <v>1981</v>
      </c>
      <c r="K99" s="7">
        <v>7</v>
      </c>
      <c r="L99" s="7">
        <v>200</v>
      </c>
      <c r="M99" s="7">
        <v>35.99</v>
      </c>
      <c r="N99" s="7">
        <v>-84.29</v>
      </c>
      <c r="O99" s="7">
        <v>35.75</v>
      </c>
      <c r="P99" s="7">
        <v>-84.25</v>
      </c>
      <c r="Q99" s="7">
        <v>27.501999999999999</v>
      </c>
      <c r="V99" s="7" t="s">
        <v>128</v>
      </c>
      <c r="W99" s="7">
        <v>0.184</v>
      </c>
      <c r="X99" s="7">
        <f t="shared" si="2"/>
        <v>0.184</v>
      </c>
      <c r="Y99" s="7">
        <v>1.635</v>
      </c>
      <c r="Z99" s="7">
        <f t="shared" si="3"/>
        <v>1.635</v>
      </c>
      <c r="AA99" s="7">
        <v>0.10100000000000001</v>
      </c>
      <c r="AB99" s="7">
        <v>0.89800000000000002</v>
      </c>
      <c r="AC99" s="7">
        <v>26.9</v>
      </c>
      <c r="AD99" s="7">
        <v>59.2</v>
      </c>
      <c r="AE99" s="7" t="s">
        <v>52</v>
      </c>
      <c r="AF99" s="7" t="s">
        <v>29</v>
      </c>
      <c r="AG99" s="7" t="s">
        <v>47</v>
      </c>
      <c r="AH99" s="7" t="s">
        <v>409</v>
      </c>
      <c r="AI99" s="7" t="s">
        <v>407</v>
      </c>
      <c r="AJ99" s="7">
        <v>1.728</v>
      </c>
      <c r="AK99" s="7">
        <v>-0.76100000000000001</v>
      </c>
      <c r="AV99" s="7" t="s">
        <v>658</v>
      </c>
      <c r="AW99" s="7" t="s">
        <v>528</v>
      </c>
      <c r="AX99" s="7" t="s">
        <v>14</v>
      </c>
      <c r="AY99" s="7" t="s">
        <v>550</v>
      </c>
      <c r="AZ99" s="7" t="s">
        <v>248</v>
      </c>
    </row>
    <row r="100" spans="1:52" x14ac:dyDescent="0.2">
      <c r="A100" s="7">
        <v>99</v>
      </c>
      <c r="B100" s="7">
        <v>313</v>
      </c>
      <c r="C100" s="7" t="s">
        <v>57</v>
      </c>
      <c r="D100" s="7" t="s">
        <v>246</v>
      </c>
      <c r="E100" s="7" t="s">
        <v>247</v>
      </c>
      <c r="F100" s="7">
        <v>6.6360000000000001</v>
      </c>
      <c r="I100" s="7">
        <v>1.8089999999999999</v>
      </c>
      <c r="J100" s="7">
        <v>1981</v>
      </c>
      <c r="K100" s="7">
        <v>8</v>
      </c>
      <c r="L100" s="7">
        <v>225</v>
      </c>
      <c r="M100" s="7">
        <v>35.99</v>
      </c>
      <c r="N100" s="7">
        <v>-84.29</v>
      </c>
      <c r="O100" s="7">
        <v>35.75</v>
      </c>
      <c r="P100" s="7">
        <v>-84.25</v>
      </c>
      <c r="Q100" s="7">
        <v>25.536999999999999</v>
      </c>
      <c r="V100" s="7" t="s">
        <v>128</v>
      </c>
      <c r="W100" s="7">
        <v>0.14099999999999999</v>
      </c>
      <c r="X100" s="7">
        <f t="shared" si="2"/>
        <v>0.14099999999999999</v>
      </c>
      <c r="Y100" s="7">
        <v>1.6679999999999999</v>
      </c>
      <c r="Z100" s="7">
        <f t="shared" si="3"/>
        <v>1.6679999999999999</v>
      </c>
      <c r="AA100" s="7">
        <v>7.6999999999999999E-2</v>
      </c>
      <c r="AB100" s="7">
        <v>0.92200000000000004</v>
      </c>
      <c r="AC100" s="7">
        <v>25</v>
      </c>
      <c r="AD100" s="7">
        <v>90.5</v>
      </c>
      <c r="AE100" s="7" t="s">
        <v>52</v>
      </c>
      <c r="AF100" s="7" t="s">
        <v>29</v>
      </c>
      <c r="AG100" s="7" t="s">
        <v>47</v>
      </c>
      <c r="AH100" s="7" t="s">
        <v>409</v>
      </c>
      <c r="AI100" s="7" t="s">
        <v>407</v>
      </c>
      <c r="AJ100" s="7">
        <v>1.728</v>
      </c>
      <c r="AK100" s="7">
        <v>-0.76100000000000001</v>
      </c>
      <c r="AV100" s="7" t="s">
        <v>658</v>
      </c>
      <c r="AW100" s="7" t="s">
        <v>528</v>
      </c>
      <c r="AX100" s="7" t="s">
        <v>14</v>
      </c>
      <c r="AY100" s="7" t="s">
        <v>550</v>
      </c>
      <c r="AZ100" s="7" t="s">
        <v>248</v>
      </c>
    </row>
    <row r="101" spans="1:52" x14ac:dyDescent="0.2">
      <c r="A101" s="7">
        <v>100</v>
      </c>
      <c r="B101" s="7">
        <v>313</v>
      </c>
      <c r="C101" s="7" t="s">
        <v>57</v>
      </c>
      <c r="D101" s="7" t="s">
        <v>246</v>
      </c>
      <c r="E101" s="7" t="s">
        <v>247</v>
      </c>
      <c r="F101" s="7">
        <v>5.4219999999999997</v>
      </c>
      <c r="I101" s="7">
        <v>1.478</v>
      </c>
      <c r="J101" s="7">
        <v>1981</v>
      </c>
      <c r="K101" s="7">
        <v>9</v>
      </c>
      <c r="L101" s="7">
        <v>258</v>
      </c>
      <c r="M101" s="7">
        <v>35.99</v>
      </c>
      <c r="N101" s="7">
        <v>-84.29</v>
      </c>
      <c r="O101" s="7">
        <v>35.75</v>
      </c>
      <c r="P101" s="7">
        <v>-84.25</v>
      </c>
      <c r="Q101" s="7">
        <v>20.95</v>
      </c>
      <c r="V101" s="7" t="s">
        <v>128</v>
      </c>
      <c r="W101" s="7">
        <v>0.1</v>
      </c>
      <c r="X101" s="7">
        <f t="shared" si="2"/>
        <v>0.1</v>
      </c>
      <c r="Y101" s="7">
        <v>1.3779999999999999</v>
      </c>
      <c r="Z101" s="7">
        <f t="shared" si="3"/>
        <v>1.3779999999999999</v>
      </c>
      <c r="AA101" s="7">
        <v>6.7000000000000004E-2</v>
      </c>
      <c r="AB101" s="7">
        <v>0.93200000000000005</v>
      </c>
      <c r="AC101" s="7">
        <v>20.9</v>
      </c>
      <c r="AD101" s="7">
        <v>129.30000000000001</v>
      </c>
      <c r="AE101" s="7" t="s">
        <v>52</v>
      </c>
      <c r="AF101" s="7" t="s">
        <v>29</v>
      </c>
      <c r="AG101" s="7" t="s">
        <v>47</v>
      </c>
      <c r="AH101" s="7" t="s">
        <v>409</v>
      </c>
      <c r="AI101" s="7" t="s">
        <v>407</v>
      </c>
      <c r="AJ101" s="7">
        <v>1.728</v>
      </c>
      <c r="AK101" s="7">
        <v>-0.76100000000000001</v>
      </c>
      <c r="AV101" s="7" t="s">
        <v>658</v>
      </c>
      <c r="AW101" s="7" t="s">
        <v>528</v>
      </c>
      <c r="AX101" s="7" t="s">
        <v>14</v>
      </c>
      <c r="AY101" s="7" t="s">
        <v>550</v>
      </c>
      <c r="AZ101" s="7" t="s">
        <v>248</v>
      </c>
    </row>
    <row r="102" spans="1:52" x14ac:dyDescent="0.2">
      <c r="A102" s="7">
        <v>101</v>
      </c>
      <c r="B102" s="7">
        <v>313</v>
      </c>
      <c r="C102" s="7" t="s">
        <v>57</v>
      </c>
      <c r="D102" s="7" t="s">
        <v>246</v>
      </c>
      <c r="E102" s="7" t="s">
        <v>247</v>
      </c>
      <c r="F102" s="7">
        <v>4.8899999999999997</v>
      </c>
      <c r="I102" s="7">
        <v>1.333</v>
      </c>
      <c r="J102" s="7">
        <v>1981</v>
      </c>
      <c r="K102" s="7">
        <v>10</v>
      </c>
      <c r="L102" s="7">
        <v>283</v>
      </c>
      <c r="M102" s="7">
        <v>35.99</v>
      </c>
      <c r="N102" s="7">
        <v>-84.29</v>
      </c>
      <c r="O102" s="7">
        <v>35.75</v>
      </c>
      <c r="P102" s="7">
        <v>-84.25</v>
      </c>
      <c r="Q102" s="7">
        <v>14.617000000000001</v>
      </c>
      <c r="V102" s="7" t="s">
        <v>128</v>
      </c>
      <c r="W102" s="7">
        <v>6.6000000000000003E-2</v>
      </c>
      <c r="X102" s="7">
        <f t="shared" si="2"/>
        <v>6.6000000000000003E-2</v>
      </c>
      <c r="Y102" s="7">
        <v>1.2669999999999999</v>
      </c>
      <c r="Z102" s="7">
        <f t="shared" si="3"/>
        <v>1.2669999999999999</v>
      </c>
      <c r="AA102" s="7">
        <v>4.9000000000000002E-2</v>
      </c>
      <c r="AB102" s="7">
        <v>0.95</v>
      </c>
      <c r="AC102" s="7">
        <v>14.7</v>
      </c>
      <c r="AD102" s="7">
        <v>112.2</v>
      </c>
      <c r="AE102" s="7" t="s">
        <v>52</v>
      </c>
      <c r="AF102" s="7" t="s">
        <v>29</v>
      </c>
      <c r="AG102" s="7" t="s">
        <v>47</v>
      </c>
      <c r="AH102" s="7" t="s">
        <v>409</v>
      </c>
      <c r="AI102" s="7" t="s">
        <v>407</v>
      </c>
      <c r="AJ102" s="7">
        <v>1.728</v>
      </c>
      <c r="AK102" s="7">
        <v>-0.76100000000000001</v>
      </c>
      <c r="AV102" s="7" t="s">
        <v>658</v>
      </c>
      <c r="AW102" s="7" t="s">
        <v>528</v>
      </c>
      <c r="AX102" s="7" t="s">
        <v>14</v>
      </c>
      <c r="AY102" s="7" t="s">
        <v>550</v>
      </c>
      <c r="AZ102" s="7" t="s">
        <v>248</v>
      </c>
    </row>
    <row r="103" spans="1:52" x14ac:dyDescent="0.2">
      <c r="A103" s="7">
        <v>102</v>
      </c>
      <c r="B103" s="7">
        <v>313</v>
      </c>
      <c r="C103" s="7" t="s">
        <v>57</v>
      </c>
      <c r="D103" s="7" t="s">
        <v>246</v>
      </c>
      <c r="E103" s="7" t="s">
        <v>247</v>
      </c>
      <c r="F103" s="7">
        <v>3.8580000000000001</v>
      </c>
      <c r="I103" s="7">
        <v>1.052</v>
      </c>
      <c r="J103" s="7">
        <v>1981</v>
      </c>
      <c r="K103" s="7">
        <v>11</v>
      </c>
      <c r="L103" s="7">
        <v>313</v>
      </c>
      <c r="M103" s="7">
        <v>35.99</v>
      </c>
      <c r="N103" s="7">
        <v>-84.29</v>
      </c>
      <c r="O103" s="7">
        <v>35.75</v>
      </c>
      <c r="P103" s="7">
        <v>-84.25</v>
      </c>
      <c r="Q103" s="7">
        <v>9.6549999999999994</v>
      </c>
      <c r="V103" s="7" t="s">
        <v>128</v>
      </c>
      <c r="W103" s="7">
        <v>0.04</v>
      </c>
      <c r="X103" s="7">
        <f t="shared" si="2"/>
        <v>0.04</v>
      </c>
      <c r="Y103" s="7">
        <v>1.012</v>
      </c>
      <c r="Z103" s="7">
        <f t="shared" si="3"/>
        <v>1.012</v>
      </c>
      <c r="AA103" s="7">
        <v>3.7999999999999999E-2</v>
      </c>
      <c r="AB103" s="7">
        <v>0.96099999999999997</v>
      </c>
      <c r="AC103" s="7">
        <v>9</v>
      </c>
      <c r="AD103" s="7">
        <v>78.2</v>
      </c>
      <c r="AE103" s="7" t="s">
        <v>52</v>
      </c>
      <c r="AF103" s="7" t="s">
        <v>29</v>
      </c>
      <c r="AG103" s="7" t="s">
        <v>47</v>
      </c>
      <c r="AH103" s="7" t="s">
        <v>409</v>
      </c>
      <c r="AI103" s="7" t="s">
        <v>407</v>
      </c>
      <c r="AJ103" s="7">
        <v>1.728</v>
      </c>
      <c r="AK103" s="7">
        <v>-0.76100000000000001</v>
      </c>
      <c r="AV103" s="7" t="s">
        <v>658</v>
      </c>
      <c r="AW103" s="7" t="s">
        <v>528</v>
      </c>
      <c r="AX103" s="7" t="s">
        <v>14</v>
      </c>
      <c r="AY103" s="7" t="s">
        <v>550</v>
      </c>
      <c r="AZ103" s="7" t="s">
        <v>248</v>
      </c>
    </row>
    <row r="104" spans="1:52" x14ac:dyDescent="0.2">
      <c r="A104" s="7">
        <v>103</v>
      </c>
      <c r="B104" s="7">
        <v>316</v>
      </c>
      <c r="C104" s="7" t="s">
        <v>48</v>
      </c>
      <c r="D104" s="7" t="s">
        <v>377</v>
      </c>
      <c r="E104" s="7" t="s">
        <v>378</v>
      </c>
      <c r="F104" s="7">
        <v>238</v>
      </c>
      <c r="I104" s="7">
        <v>1.554</v>
      </c>
      <c r="J104" s="7">
        <v>1980</v>
      </c>
      <c r="K104" s="7">
        <v>12</v>
      </c>
      <c r="L104" s="7">
        <v>337</v>
      </c>
      <c r="M104" s="7">
        <v>34.380000000000003</v>
      </c>
      <c r="N104" s="7">
        <v>132.44999999999999</v>
      </c>
      <c r="O104" s="7">
        <v>34.25</v>
      </c>
      <c r="P104" s="7">
        <v>132.25</v>
      </c>
      <c r="Q104" s="7">
        <v>6.5</v>
      </c>
      <c r="V104" s="7" t="s">
        <v>379</v>
      </c>
      <c r="W104" s="7">
        <v>1.2929999999999999</v>
      </c>
      <c r="X104" s="7">
        <f t="shared" si="2"/>
        <v>1.2929999999999999</v>
      </c>
      <c r="Y104" s="7">
        <v>0.26100000000000001</v>
      </c>
      <c r="Z104" s="7">
        <f t="shared" si="3"/>
        <v>0.26100000000000001</v>
      </c>
      <c r="AA104" s="7">
        <v>0.83099999999999996</v>
      </c>
      <c r="AB104" s="7">
        <v>0.16800000000000001</v>
      </c>
      <c r="AE104" s="7" t="s">
        <v>28</v>
      </c>
      <c r="AF104" s="7" t="s">
        <v>29</v>
      </c>
      <c r="AG104" s="7" t="s">
        <v>30</v>
      </c>
      <c r="AH104" s="7" t="s">
        <v>409</v>
      </c>
      <c r="AI104" s="7" t="s">
        <v>407</v>
      </c>
      <c r="AJ104" s="7">
        <v>-0.91500000000000004</v>
      </c>
      <c r="AL104" s="7" t="s">
        <v>408</v>
      </c>
      <c r="AM104" s="7">
        <v>0.88800000000000001</v>
      </c>
      <c r="AN104" s="7">
        <v>5.8000000000000003E-2</v>
      </c>
      <c r="AQ104" s="7">
        <v>2.06</v>
      </c>
      <c r="AR104" s="7">
        <v>1.585</v>
      </c>
      <c r="AS104" s="7">
        <v>2.4500000000000002</v>
      </c>
      <c r="AT104" s="7">
        <v>1.784</v>
      </c>
      <c r="AV104" s="7" t="s">
        <v>95</v>
      </c>
      <c r="AW104" s="7" t="s">
        <v>528</v>
      </c>
      <c r="AX104" s="7" t="s">
        <v>14</v>
      </c>
      <c r="AY104" s="7" t="s">
        <v>551</v>
      </c>
      <c r="AZ104" s="7" t="s">
        <v>380</v>
      </c>
    </row>
    <row r="105" spans="1:52" x14ac:dyDescent="0.2">
      <c r="A105" s="7">
        <v>104</v>
      </c>
      <c r="B105" s="7">
        <v>316</v>
      </c>
      <c r="C105" s="7" t="s">
        <v>48</v>
      </c>
      <c r="D105" s="7" t="s">
        <v>377</v>
      </c>
      <c r="E105" s="7" t="s">
        <v>378</v>
      </c>
      <c r="F105" s="7">
        <v>232</v>
      </c>
      <c r="I105" s="7">
        <v>1.5149999999999999</v>
      </c>
      <c r="J105" s="7">
        <v>1980</v>
      </c>
      <c r="K105" s="7">
        <v>12</v>
      </c>
      <c r="L105" s="7">
        <v>347</v>
      </c>
      <c r="M105" s="7">
        <v>34.380000000000003</v>
      </c>
      <c r="N105" s="7">
        <v>132.44999999999999</v>
      </c>
      <c r="O105" s="7">
        <v>34.25</v>
      </c>
      <c r="P105" s="7">
        <v>132.25</v>
      </c>
      <c r="Q105" s="7">
        <v>6.2</v>
      </c>
      <c r="V105" s="7" t="s">
        <v>379</v>
      </c>
      <c r="W105" s="7">
        <v>1.2729999999999999</v>
      </c>
      <c r="X105" s="7">
        <f t="shared" si="2"/>
        <v>1.2729999999999999</v>
      </c>
      <c r="Y105" s="7">
        <v>0.24099999999999999</v>
      </c>
      <c r="Z105" s="7">
        <f t="shared" si="3"/>
        <v>0.24099999999999999</v>
      </c>
      <c r="AA105" s="7">
        <v>0.84</v>
      </c>
      <c r="AB105" s="7">
        <v>0.159</v>
      </c>
      <c r="AE105" s="7" t="s">
        <v>28</v>
      </c>
      <c r="AF105" s="7" t="s">
        <v>29</v>
      </c>
      <c r="AG105" s="7" t="s">
        <v>30</v>
      </c>
      <c r="AH105" s="7" t="s">
        <v>409</v>
      </c>
      <c r="AI105" s="7" t="s">
        <v>407</v>
      </c>
      <c r="AJ105" s="7">
        <v>-0.91500000000000004</v>
      </c>
      <c r="AL105" s="7" t="s">
        <v>408</v>
      </c>
      <c r="AM105" s="7">
        <v>0.88800000000000001</v>
      </c>
      <c r="AN105" s="7">
        <v>5.8000000000000003E-2</v>
      </c>
      <c r="AQ105" s="7">
        <v>2.06</v>
      </c>
      <c r="AR105" s="7">
        <v>1.585</v>
      </c>
      <c r="AS105" s="7">
        <v>2.4500000000000002</v>
      </c>
      <c r="AT105" s="7">
        <v>1.784</v>
      </c>
      <c r="AV105" s="7" t="s">
        <v>95</v>
      </c>
      <c r="AW105" s="7" t="s">
        <v>528</v>
      </c>
      <c r="AX105" s="7" t="s">
        <v>14</v>
      </c>
      <c r="AY105" s="7" t="s">
        <v>551</v>
      </c>
      <c r="AZ105" s="7" t="s">
        <v>380</v>
      </c>
    </row>
    <row r="106" spans="1:52" x14ac:dyDescent="0.2">
      <c r="A106" s="7">
        <v>105</v>
      </c>
      <c r="B106" s="7">
        <v>316</v>
      </c>
      <c r="C106" s="7" t="s">
        <v>48</v>
      </c>
      <c r="D106" s="7" t="s">
        <v>377</v>
      </c>
      <c r="E106" s="7" t="s">
        <v>378</v>
      </c>
      <c r="F106" s="7">
        <v>268</v>
      </c>
      <c r="I106" s="7">
        <v>1.75</v>
      </c>
      <c r="J106" s="7">
        <v>1980</v>
      </c>
      <c r="K106" s="7">
        <v>12</v>
      </c>
      <c r="L106" s="7">
        <v>360</v>
      </c>
      <c r="M106" s="7">
        <v>34.380000000000003</v>
      </c>
      <c r="N106" s="7">
        <v>132.44999999999999</v>
      </c>
      <c r="O106" s="7">
        <v>34.25</v>
      </c>
      <c r="P106" s="7">
        <v>132.25</v>
      </c>
      <c r="Q106" s="7">
        <v>7.8</v>
      </c>
      <c r="V106" s="7" t="s">
        <v>379</v>
      </c>
      <c r="W106" s="7">
        <v>1.0049999999999999</v>
      </c>
      <c r="X106" s="7">
        <f t="shared" si="2"/>
        <v>1.0049999999999999</v>
      </c>
      <c r="Y106" s="7">
        <v>0.74399999999999999</v>
      </c>
      <c r="Z106" s="7">
        <f t="shared" si="3"/>
        <v>0.74399999999999999</v>
      </c>
      <c r="AA106" s="7">
        <v>0.57399999999999995</v>
      </c>
      <c r="AB106" s="7">
        <v>0.42499999999999999</v>
      </c>
      <c r="AE106" s="7" t="s">
        <v>28</v>
      </c>
      <c r="AF106" s="7" t="s">
        <v>29</v>
      </c>
      <c r="AG106" s="7" t="s">
        <v>30</v>
      </c>
      <c r="AH106" s="7" t="s">
        <v>409</v>
      </c>
      <c r="AI106" s="7" t="s">
        <v>407</v>
      </c>
      <c r="AJ106" s="7">
        <v>-0.91500000000000004</v>
      </c>
      <c r="AL106" s="7" t="s">
        <v>408</v>
      </c>
      <c r="AM106" s="7">
        <v>0.88800000000000001</v>
      </c>
      <c r="AN106" s="7">
        <v>5.8000000000000003E-2</v>
      </c>
      <c r="AQ106" s="7">
        <v>2.06</v>
      </c>
      <c r="AR106" s="7">
        <v>1.585</v>
      </c>
      <c r="AS106" s="7">
        <v>2.4500000000000002</v>
      </c>
      <c r="AT106" s="7">
        <v>1.784</v>
      </c>
      <c r="AV106" s="7" t="s">
        <v>95</v>
      </c>
      <c r="AW106" s="7" t="s">
        <v>528</v>
      </c>
      <c r="AX106" s="7" t="s">
        <v>14</v>
      </c>
      <c r="AY106" s="7" t="s">
        <v>551</v>
      </c>
      <c r="AZ106" s="7" t="s">
        <v>380</v>
      </c>
    </row>
    <row r="107" spans="1:52" x14ac:dyDescent="0.2">
      <c r="A107" s="7">
        <v>106</v>
      </c>
      <c r="B107" s="7">
        <v>316</v>
      </c>
      <c r="C107" s="7" t="s">
        <v>48</v>
      </c>
      <c r="D107" s="7" t="s">
        <v>377</v>
      </c>
      <c r="E107" s="7" t="s">
        <v>378</v>
      </c>
      <c r="F107" s="7">
        <v>230</v>
      </c>
      <c r="I107" s="7">
        <v>1.502</v>
      </c>
      <c r="J107" s="7">
        <v>1981</v>
      </c>
      <c r="K107" s="7">
        <v>1</v>
      </c>
      <c r="L107" s="7">
        <v>5</v>
      </c>
      <c r="M107" s="7">
        <v>34.380000000000003</v>
      </c>
      <c r="N107" s="7">
        <v>132.44999999999999</v>
      </c>
      <c r="O107" s="7">
        <v>34.25</v>
      </c>
      <c r="P107" s="7">
        <v>132.25</v>
      </c>
      <c r="Q107" s="7">
        <v>6.1</v>
      </c>
      <c r="V107" s="7" t="s">
        <v>379</v>
      </c>
      <c r="W107" s="7">
        <v>1.26</v>
      </c>
      <c r="X107" s="7">
        <f t="shared" si="2"/>
        <v>1.26</v>
      </c>
      <c r="Y107" s="7">
        <v>0.24099999999999999</v>
      </c>
      <c r="Z107" s="7">
        <f t="shared" si="3"/>
        <v>0.24099999999999999</v>
      </c>
      <c r="AA107" s="7">
        <v>0.83899999999999997</v>
      </c>
      <c r="AB107" s="7">
        <v>0.16</v>
      </c>
      <c r="AE107" s="7" t="s">
        <v>28</v>
      </c>
      <c r="AF107" s="7" t="s">
        <v>29</v>
      </c>
      <c r="AG107" s="7" t="s">
        <v>30</v>
      </c>
      <c r="AH107" s="7" t="s">
        <v>409</v>
      </c>
      <c r="AI107" s="7" t="s">
        <v>407</v>
      </c>
      <c r="AJ107" s="7">
        <v>-0.91500000000000004</v>
      </c>
      <c r="AL107" s="7" t="s">
        <v>408</v>
      </c>
      <c r="AM107" s="7">
        <v>0.88800000000000001</v>
      </c>
      <c r="AN107" s="7">
        <v>5.8000000000000003E-2</v>
      </c>
      <c r="AQ107" s="7">
        <v>2.06</v>
      </c>
      <c r="AR107" s="7">
        <v>1.585</v>
      </c>
      <c r="AS107" s="7">
        <v>2.4500000000000002</v>
      </c>
      <c r="AT107" s="7">
        <v>1.784</v>
      </c>
      <c r="AV107" s="7" t="s">
        <v>95</v>
      </c>
      <c r="AW107" s="7" t="s">
        <v>528</v>
      </c>
      <c r="AX107" s="7" t="s">
        <v>14</v>
      </c>
      <c r="AY107" s="7" t="s">
        <v>551</v>
      </c>
      <c r="AZ107" s="7" t="s">
        <v>380</v>
      </c>
    </row>
    <row r="108" spans="1:52" x14ac:dyDescent="0.2">
      <c r="A108" s="7">
        <v>107</v>
      </c>
      <c r="B108" s="7">
        <v>316</v>
      </c>
      <c r="C108" s="7" t="s">
        <v>48</v>
      </c>
      <c r="D108" s="7" t="s">
        <v>377</v>
      </c>
      <c r="E108" s="7" t="s">
        <v>378</v>
      </c>
      <c r="F108" s="7">
        <v>194</v>
      </c>
      <c r="I108" s="7">
        <v>1.2669999999999999</v>
      </c>
      <c r="J108" s="7">
        <v>1981</v>
      </c>
      <c r="K108" s="7">
        <v>1</v>
      </c>
      <c r="L108" s="7">
        <v>15</v>
      </c>
      <c r="M108" s="7">
        <v>34.380000000000003</v>
      </c>
      <c r="N108" s="7">
        <v>132.44999999999999</v>
      </c>
      <c r="O108" s="7">
        <v>34.25</v>
      </c>
      <c r="P108" s="7">
        <v>132.25</v>
      </c>
      <c r="Q108" s="7">
        <v>4.2</v>
      </c>
      <c r="V108" s="7" t="s">
        <v>379</v>
      </c>
      <c r="W108" s="7">
        <v>1.1299999999999999</v>
      </c>
      <c r="X108" s="7">
        <f t="shared" si="2"/>
        <v>1.1299999999999999</v>
      </c>
      <c r="Y108" s="7">
        <v>0.13700000000000001</v>
      </c>
      <c r="Z108" s="7">
        <f t="shared" si="3"/>
        <v>0.13700000000000001</v>
      </c>
      <c r="AA108" s="7">
        <v>0.89100000000000001</v>
      </c>
      <c r="AB108" s="7">
        <v>0.108</v>
      </c>
      <c r="AE108" s="7" t="s">
        <v>28</v>
      </c>
      <c r="AF108" s="7" t="s">
        <v>29</v>
      </c>
      <c r="AG108" s="7" t="s">
        <v>30</v>
      </c>
      <c r="AH108" s="7" t="s">
        <v>409</v>
      </c>
      <c r="AI108" s="7" t="s">
        <v>407</v>
      </c>
      <c r="AJ108" s="7">
        <v>-0.91500000000000004</v>
      </c>
      <c r="AL108" s="7" t="s">
        <v>408</v>
      </c>
      <c r="AM108" s="7">
        <v>0.88800000000000001</v>
      </c>
      <c r="AN108" s="7">
        <v>5.8000000000000003E-2</v>
      </c>
      <c r="AQ108" s="7">
        <v>2.06</v>
      </c>
      <c r="AR108" s="7">
        <v>1.585</v>
      </c>
      <c r="AS108" s="7">
        <v>2.4500000000000002</v>
      </c>
      <c r="AT108" s="7">
        <v>1.784</v>
      </c>
      <c r="AV108" s="7" t="s">
        <v>95</v>
      </c>
      <c r="AW108" s="7" t="s">
        <v>528</v>
      </c>
      <c r="AX108" s="7" t="s">
        <v>14</v>
      </c>
      <c r="AY108" s="7" t="s">
        <v>551</v>
      </c>
      <c r="AZ108" s="7" t="s">
        <v>380</v>
      </c>
    </row>
    <row r="109" spans="1:52" x14ac:dyDescent="0.2">
      <c r="A109" s="7">
        <v>108</v>
      </c>
      <c r="B109" s="7">
        <v>316</v>
      </c>
      <c r="C109" s="7" t="s">
        <v>48</v>
      </c>
      <c r="D109" s="7" t="s">
        <v>377</v>
      </c>
      <c r="E109" s="7" t="s">
        <v>378</v>
      </c>
      <c r="F109" s="7">
        <v>201</v>
      </c>
      <c r="I109" s="7">
        <v>1.3120000000000001</v>
      </c>
      <c r="J109" s="7">
        <v>1981</v>
      </c>
      <c r="K109" s="7">
        <v>1</v>
      </c>
      <c r="L109" s="7">
        <v>25</v>
      </c>
      <c r="M109" s="7">
        <v>34.380000000000003</v>
      </c>
      <c r="N109" s="7">
        <v>132.44999999999999</v>
      </c>
      <c r="O109" s="7">
        <v>34.25</v>
      </c>
      <c r="P109" s="7">
        <v>132.25</v>
      </c>
      <c r="Q109" s="7">
        <v>4.5999999999999996</v>
      </c>
      <c r="V109" s="7" t="s">
        <v>379</v>
      </c>
      <c r="W109" s="7">
        <v>1.1559999999999999</v>
      </c>
      <c r="X109" s="7">
        <f t="shared" si="2"/>
        <v>1.1559999999999999</v>
      </c>
      <c r="Y109" s="7">
        <v>0.156</v>
      </c>
      <c r="Z109" s="7">
        <f t="shared" si="3"/>
        <v>0.156</v>
      </c>
      <c r="AA109" s="7">
        <v>0.88</v>
      </c>
      <c r="AB109" s="7">
        <v>0.11899999999999999</v>
      </c>
      <c r="AE109" s="7" t="s">
        <v>28</v>
      </c>
      <c r="AF109" s="7" t="s">
        <v>29</v>
      </c>
      <c r="AG109" s="7" t="s">
        <v>30</v>
      </c>
      <c r="AH109" s="7" t="s">
        <v>409</v>
      </c>
      <c r="AI109" s="7" t="s">
        <v>407</v>
      </c>
      <c r="AJ109" s="7">
        <v>-0.91500000000000004</v>
      </c>
      <c r="AL109" s="7" t="s">
        <v>408</v>
      </c>
      <c r="AM109" s="7">
        <v>0.88800000000000001</v>
      </c>
      <c r="AN109" s="7">
        <v>5.8000000000000003E-2</v>
      </c>
      <c r="AQ109" s="7">
        <v>2.06</v>
      </c>
      <c r="AR109" s="7">
        <v>1.585</v>
      </c>
      <c r="AS109" s="7">
        <v>2.4500000000000002</v>
      </c>
      <c r="AT109" s="7">
        <v>1.784</v>
      </c>
      <c r="AV109" s="7" t="s">
        <v>95</v>
      </c>
      <c r="AW109" s="7" t="s">
        <v>528</v>
      </c>
      <c r="AX109" s="7" t="s">
        <v>14</v>
      </c>
      <c r="AY109" s="7" t="s">
        <v>551</v>
      </c>
      <c r="AZ109" s="7" t="s">
        <v>380</v>
      </c>
    </row>
    <row r="110" spans="1:52" x14ac:dyDescent="0.2">
      <c r="A110" s="7">
        <v>109</v>
      </c>
      <c r="B110" s="7">
        <v>316</v>
      </c>
      <c r="C110" s="7" t="s">
        <v>48</v>
      </c>
      <c r="D110" s="7" t="s">
        <v>377</v>
      </c>
      <c r="E110" s="7" t="s">
        <v>378</v>
      </c>
      <c r="F110" s="7">
        <v>190</v>
      </c>
      <c r="I110" s="7">
        <v>1.2410000000000001</v>
      </c>
      <c r="J110" s="7">
        <v>1981</v>
      </c>
      <c r="K110" s="7">
        <v>2</v>
      </c>
      <c r="L110" s="7">
        <v>35</v>
      </c>
      <c r="M110" s="7">
        <v>34.380000000000003</v>
      </c>
      <c r="N110" s="7">
        <v>132.44999999999999</v>
      </c>
      <c r="O110" s="7">
        <v>34.25</v>
      </c>
      <c r="P110" s="7">
        <v>132.25</v>
      </c>
      <c r="Q110" s="7">
        <v>4</v>
      </c>
      <c r="V110" s="7" t="s">
        <v>379</v>
      </c>
      <c r="W110" s="7">
        <v>1.1160000000000001</v>
      </c>
      <c r="X110" s="7">
        <f t="shared" si="2"/>
        <v>1.1160000000000001</v>
      </c>
      <c r="Y110" s="7">
        <v>0.124</v>
      </c>
      <c r="Z110" s="7">
        <f t="shared" si="3"/>
        <v>0.124</v>
      </c>
      <c r="AA110" s="7">
        <v>0.9</v>
      </c>
      <c r="AB110" s="7">
        <v>0.1</v>
      </c>
      <c r="AE110" s="7" t="s">
        <v>28</v>
      </c>
      <c r="AF110" s="7" t="s">
        <v>29</v>
      </c>
      <c r="AG110" s="7" t="s">
        <v>30</v>
      </c>
      <c r="AH110" s="7" t="s">
        <v>409</v>
      </c>
      <c r="AI110" s="7" t="s">
        <v>407</v>
      </c>
      <c r="AJ110" s="7">
        <v>-0.91500000000000004</v>
      </c>
      <c r="AL110" s="7" t="s">
        <v>408</v>
      </c>
      <c r="AM110" s="7">
        <v>0.88800000000000001</v>
      </c>
      <c r="AN110" s="7">
        <v>5.8000000000000003E-2</v>
      </c>
      <c r="AQ110" s="7">
        <v>2.06</v>
      </c>
      <c r="AR110" s="7">
        <v>1.585</v>
      </c>
      <c r="AS110" s="7">
        <v>2.4500000000000002</v>
      </c>
      <c r="AT110" s="7">
        <v>1.784</v>
      </c>
      <c r="AV110" s="7" t="s">
        <v>95</v>
      </c>
      <c r="AW110" s="7" t="s">
        <v>528</v>
      </c>
      <c r="AX110" s="7" t="s">
        <v>14</v>
      </c>
      <c r="AY110" s="7" t="s">
        <v>551</v>
      </c>
      <c r="AZ110" s="7" t="s">
        <v>380</v>
      </c>
    </row>
    <row r="111" spans="1:52" x14ac:dyDescent="0.2">
      <c r="A111" s="7">
        <v>110</v>
      </c>
      <c r="B111" s="7">
        <v>316</v>
      </c>
      <c r="C111" s="7" t="s">
        <v>48</v>
      </c>
      <c r="D111" s="7" t="s">
        <v>377</v>
      </c>
      <c r="E111" s="7" t="s">
        <v>378</v>
      </c>
      <c r="F111" s="7">
        <v>234</v>
      </c>
      <c r="I111" s="7">
        <v>1.528</v>
      </c>
      <c r="J111" s="7">
        <v>1981</v>
      </c>
      <c r="K111" s="7">
        <v>2</v>
      </c>
      <c r="L111" s="7">
        <v>45</v>
      </c>
      <c r="M111" s="7">
        <v>34.380000000000003</v>
      </c>
      <c r="N111" s="7">
        <v>132.44999999999999</v>
      </c>
      <c r="O111" s="7">
        <v>34.25</v>
      </c>
      <c r="P111" s="7">
        <v>132.25</v>
      </c>
      <c r="Q111" s="7">
        <v>6.3</v>
      </c>
      <c r="V111" s="7" t="s">
        <v>379</v>
      </c>
      <c r="W111" s="7">
        <v>1.28</v>
      </c>
      <c r="X111" s="7">
        <f t="shared" si="2"/>
        <v>1.28</v>
      </c>
      <c r="Y111" s="7">
        <v>0.248</v>
      </c>
      <c r="Z111" s="7">
        <f t="shared" si="3"/>
        <v>0.248</v>
      </c>
      <c r="AA111" s="7">
        <v>0.83699999999999997</v>
      </c>
      <c r="AB111" s="7">
        <v>0.16200000000000001</v>
      </c>
      <c r="AE111" s="7" t="s">
        <v>28</v>
      </c>
      <c r="AF111" s="7" t="s">
        <v>29</v>
      </c>
      <c r="AG111" s="7" t="s">
        <v>30</v>
      </c>
      <c r="AH111" s="7" t="s">
        <v>409</v>
      </c>
      <c r="AI111" s="7" t="s">
        <v>407</v>
      </c>
      <c r="AJ111" s="7">
        <v>-0.91500000000000004</v>
      </c>
      <c r="AL111" s="7" t="s">
        <v>408</v>
      </c>
      <c r="AM111" s="7">
        <v>0.88800000000000001</v>
      </c>
      <c r="AN111" s="7">
        <v>5.8000000000000003E-2</v>
      </c>
      <c r="AQ111" s="7">
        <v>2.06</v>
      </c>
      <c r="AR111" s="7">
        <v>1.585</v>
      </c>
      <c r="AS111" s="7">
        <v>2.4500000000000002</v>
      </c>
      <c r="AT111" s="7">
        <v>1.784</v>
      </c>
      <c r="AV111" s="7" t="s">
        <v>95</v>
      </c>
      <c r="AW111" s="7" t="s">
        <v>528</v>
      </c>
      <c r="AX111" s="7" t="s">
        <v>14</v>
      </c>
      <c r="AY111" s="7" t="s">
        <v>551</v>
      </c>
      <c r="AZ111" s="7" t="s">
        <v>380</v>
      </c>
    </row>
    <row r="112" spans="1:52" x14ac:dyDescent="0.2">
      <c r="A112" s="7">
        <v>111</v>
      </c>
      <c r="B112" s="7">
        <v>316</v>
      </c>
      <c r="C112" s="7" t="s">
        <v>48</v>
      </c>
      <c r="D112" s="7" t="s">
        <v>377</v>
      </c>
      <c r="E112" s="7" t="s">
        <v>378</v>
      </c>
      <c r="F112" s="7">
        <v>236</v>
      </c>
      <c r="I112" s="7">
        <v>1.5409999999999999</v>
      </c>
      <c r="J112" s="7">
        <v>1981</v>
      </c>
      <c r="K112" s="7">
        <v>2</v>
      </c>
      <c r="L112" s="7">
        <v>55</v>
      </c>
      <c r="M112" s="7">
        <v>34.380000000000003</v>
      </c>
      <c r="N112" s="7">
        <v>132.44999999999999</v>
      </c>
      <c r="O112" s="7">
        <v>34.25</v>
      </c>
      <c r="P112" s="7">
        <v>132.25</v>
      </c>
      <c r="Q112" s="7">
        <v>6.4</v>
      </c>
      <c r="V112" s="7" t="s">
        <v>379</v>
      </c>
      <c r="W112" s="7">
        <v>1.286</v>
      </c>
      <c r="X112" s="7">
        <f t="shared" si="2"/>
        <v>1.286</v>
      </c>
      <c r="Y112" s="7">
        <v>0.254</v>
      </c>
      <c r="Z112" s="7">
        <f t="shared" si="3"/>
        <v>0.254</v>
      </c>
      <c r="AA112" s="7">
        <v>0.83399999999999996</v>
      </c>
      <c r="AB112" s="7">
        <v>0.16500000000000001</v>
      </c>
      <c r="AE112" s="7" t="s">
        <v>28</v>
      </c>
      <c r="AF112" s="7" t="s">
        <v>29</v>
      </c>
      <c r="AG112" s="7" t="s">
        <v>30</v>
      </c>
      <c r="AH112" s="7" t="s">
        <v>409</v>
      </c>
      <c r="AI112" s="7" t="s">
        <v>407</v>
      </c>
      <c r="AJ112" s="7">
        <v>-0.91500000000000004</v>
      </c>
      <c r="AL112" s="7" t="s">
        <v>408</v>
      </c>
      <c r="AM112" s="7">
        <v>0.88800000000000001</v>
      </c>
      <c r="AN112" s="7">
        <v>5.8000000000000003E-2</v>
      </c>
      <c r="AQ112" s="7">
        <v>2.06</v>
      </c>
      <c r="AR112" s="7">
        <v>1.585</v>
      </c>
      <c r="AS112" s="7">
        <v>2.4500000000000002</v>
      </c>
      <c r="AT112" s="7">
        <v>1.784</v>
      </c>
      <c r="AV112" s="7" t="s">
        <v>95</v>
      </c>
      <c r="AW112" s="7" t="s">
        <v>528</v>
      </c>
      <c r="AX112" s="7" t="s">
        <v>14</v>
      </c>
      <c r="AY112" s="7" t="s">
        <v>551</v>
      </c>
      <c r="AZ112" s="7" t="s">
        <v>380</v>
      </c>
    </row>
    <row r="113" spans="1:52" x14ac:dyDescent="0.2">
      <c r="A113" s="7">
        <v>112</v>
      </c>
      <c r="B113" s="7">
        <v>316</v>
      </c>
      <c r="C113" s="7" t="s">
        <v>48</v>
      </c>
      <c r="D113" s="7" t="s">
        <v>377</v>
      </c>
      <c r="E113" s="7" t="s">
        <v>378</v>
      </c>
      <c r="F113" s="7">
        <v>224</v>
      </c>
      <c r="I113" s="7">
        <v>1.4630000000000001</v>
      </c>
      <c r="J113" s="7">
        <v>1981</v>
      </c>
      <c r="K113" s="7">
        <v>3</v>
      </c>
      <c r="L113" s="7">
        <v>65</v>
      </c>
      <c r="M113" s="7">
        <v>34.380000000000003</v>
      </c>
      <c r="N113" s="7">
        <v>132.44999999999999</v>
      </c>
      <c r="O113" s="7">
        <v>34.25</v>
      </c>
      <c r="P113" s="7">
        <v>132.25</v>
      </c>
      <c r="Q113" s="7">
        <v>5.8</v>
      </c>
      <c r="V113" s="7" t="s">
        <v>379</v>
      </c>
      <c r="W113" s="7">
        <v>1.2410000000000001</v>
      </c>
      <c r="X113" s="7">
        <f t="shared" si="2"/>
        <v>1.2410000000000001</v>
      </c>
      <c r="Y113" s="7">
        <v>0.222</v>
      </c>
      <c r="Z113" s="7">
        <f t="shared" si="3"/>
        <v>0.222</v>
      </c>
      <c r="AA113" s="7">
        <v>0.84799999999999998</v>
      </c>
      <c r="AB113" s="7">
        <v>0.151</v>
      </c>
      <c r="AE113" s="7" t="s">
        <v>28</v>
      </c>
      <c r="AF113" s="7" t="s">
        <v>29</v>
      </c>
      <c r="AG113" s="7" t="s">
        <v>30</v>
      </c>
      <c r="AH113" s="7" t="s">
        <v>409</v>
      </c>
      <c r="AI113" s="7" t="s">
        <v>407</v>
      </c>
      <c r="AJ113" s="7">
        <v>-0.91500000000000004</v>
      </c>
      <c r="AL113" s="7" t="s">
        <v>408</v>
      </c>
      <c r="AM113" s="7">
        <v>0.88800000000000001</v>
      </c>
      <c r="AN113" s="7">
        <v>5.8000000000000003E-2</v>
      </c>
      <c r="AQ113" s="7">
        <v>2.06</v>
      </c>
      <c r="AR113" s="7">
        <v>1.585</v>
      </c>
      <c r="AS113" s="7">
        <v>2.4500000000000002</v>
      </c>
      <c r="AT113" s="7">
        <v>1.784</v>
      </c>
      <c r="AV113" s="7" t="s">
        <v>95</v>
      </c>
      <c r="AW113" s="7" t="s">
        <v>528</v>
      </c>
      <c r="AX113" s="7" t="s">
        <v>14</v>
      </c>
      <c r="AY113" s="7" t="s">
        <v>551</v>
      </c>
      <c r="AZ113" s="7" t="s">
        <v>380</v>
      </c>
    </row>
    <row r="114" spans="1:52" x14ac:dyDescent="0.2">
      <c r="A114" s="7">
        <v>113</v>
      </c>
      <c r="B114" s="7">
        <v>316</v>
      </c>
      <c r="C114" s="7" t="s">
        <v>48</v>
      </c>
      <c r="D114" s="7" t="s">
        <v>377</v>
      </c>
      <c r="E114" s="7" t="s">
        <v>378</v>
      </c>
      <c r="F114" s="7">
        <v>307</v>
      </c>
      <c r="I114" s="7">
        <v>2.0049999999999999</v>
      </c>
      <c r="J114" s="7">
        <v>1981</v>
      </c>
      <c r="K114" s="7">
        <v>3</v>
      </c>
      <c r="L114" s="7">
        <v>75</v>
      </c>
      <c r="M114" s="7">
        <v>34.380000000000003</v>
      </c>
      <c r="N114" s="7">
        <v>132.44999999999999</v>
      </c>
      <c r="O114" s="7">
        <v>34.25</v>
      </c>
      <c r="P114" s="7">
        <v>132.25</v>
      </c>
      <c r="Q114" s="7">
        <v>9.3000000000000007</v>
      </c>
      <c r="V114" s="7" t="s">
        <v>379</v>
      </c>
      <c r="W114" s="7">
        <v>1.5209999999999999</v>
      </c>
      <c r="X114" s="7">
        <f t="shared" si="2"/>
        <v>1.5209999999999999</v>
      </c>
      <c r="Y114" s="7">
        <v>0.48299999999999998</v>
      </c>
      <c r="Z114" s="7">
        <f t="shared" si="3"/>
        <v>0.48299999999999998</v>
      </c>
      <c r="AA114" s="7">
        <v>0.75800000000000001</v>
      </c>
      <c r="AB114" s="7">
        <v>0.24099999999999999</v>
      </c>
      <c r="AE114" s="7" t="s">
        <v>28</v>
      </c>
      <c r="AF114" s="7" t="s">
        <v>29</v>
      </c>
      <c r="AG114" s="7" t="s">
        <v>30</v>
      </c>
      <c r="AH114" s="7" t="s">
        <v>409</v>
      </c>
      <c r="AI114" s="7" t="s">
        <v>407</v>
      </c>
      <c r="AJ114" s="7">
        <v>-0.91500000000000004</v>
      </c>
      <c r="AL114" s="7" t="s">
        <v>408</v>
      </c>
      <c r="AM114" s="7">
        <v>0.88800000000000001</v>
      </c>
      <c r="AN114" s="7">
        <v>5.8000000000000003E-2</v>
      </c>
      <c r="AQ114" s="7">
        <v>2.06</v>
      </c>
      <c r="AR114" s="7">
        <v>1.585</v>
      </c>
      <c r="AS114" s="7">
        <v>2.4500000000000002</v>
      </c>
      <c r="AT114" s="7">
        <v>1.784</v>
      </c>
      <c r="AV114" s="7" t="s">
        <v>95</v>
      </c>
      <c r="AW114" s="7" t="s">
        <v>528</v>
      </c>
      <c r="AX114" s="7" t="s">
        <v>14</v>
      </c>
      <c r="AY114" s="7" t="s">
        <v>551</v>
      </c>
      <c r="AZ114" s="7" t="s">
        <v>380</v>
      </c>
    </row>
    <row r="115" spans="1:52" x14ac:dyDescent="0.2">
      <c r="A115" s="7">
        <v>114</v>
      </c>
      <c r="B115" s="7">
        <v>316</v>
      </c>
      <c r="C115" s="7" t="s">
        <v>48</v>
      </c>
      <c r="D115" s="7" t="s">
        <v>377</v>
      </c>
      <c r="E115" s="7" t="s">
        <v>378</v>
      </c>
      <c r="F115" s="7">
        <v>332</v>
      </c>
      <c r="I115" s="7">
        <v>2.1680000000000001</v>
      </c>
      <c r="J115" s="7">
        <v>1981</v>
      </c>
      <c r="K115" s="7">
        <v>3</v>
      </c>
      <c r="L115" s="7">
        <v>85</v>
      </c>
      <c r="M115" s="7">
        <v>34.380000000000003</v>
      </c>
      <c r="N115" s="7">
        <v>132.44999999999999</v>
      </c>
      <c r="O115" s="7">
        <v>34.25</v>
      </c>
      <c r="P115" s="7">
        <v>132.25</v>
      </c>
      <c r="Q115" s="7">
        <v>10.199999999999999</v>
      </c>
      <c r="V115" s="7" t="s">
        <v>379</v>
      </c>
      <c r="W115" s="7">
        <v>1.6</v>
      </c>
      <c r="X115" s="7">
        <f t="shared" si="2"/>
        <v>1.6</v>
      </c>
      <c r="Y115" s="7">
        <v>0.56799999999999995</v>
      </c>
      <c r="Z115" s="7">
        <f t="shared" si="3"/>
        <v>0.56799999999999995</v>
      </c>
      <c r="AA115" s="7">
        <v>0.73699999999999999</v>
      </c>
      <c r="AB115" s="7">
        <v>0.26200000000000001</v>
      </c>
      <c r="AE115" s="7" t="s">
        <v>28</v>
      </c>
      <c r="AF115" s="7" t="s">
        <v>29</v>
      </c>
      <c r="AG115" s="7" t="s">
        <v>30</v>
      </c>
      <c r="AH115" s="7" t="s">
        <v>409</v>
      </c>
      <c r="AI115" s="7" t="s">
        <v>407</v>
      </c>
      <c r="AJ115" s="7">
        <v>-0.91500000000000004</v>
      </c>
      <c r="AL115" s="7" t="s">
        <v>408</v>
      </c>
      <c r="AM115" s="7">
        <v>0.88800000000000001</v>
      </c>
      <c r="AN115" s="7">
        <v>5.8000000000000003E-2</v>
      </c>
      <c r="AQ115" s="7">
        <v>2.06</v>
      </c>
      <c r="AR115" s="7">
        <v>1.585</v>
      </c>
      <c r="AS115" s="7">
        <v>2.4500000000000002</v>
      </c>
      <c r="AT115" s="7">
        <v>1.784</v>
      </c>
      <c r="AV115" s="7" t="s">
        <v>95</v>
      </c>
      <c r="AW115" s="7" t="s">
        <v>528</v>
      </c>
      <c r="AX115" s="7" t="s">
        <v>14</v>
      </c>
      <c r="AY115" s="7" t="s">
        <v>551</v>
      </c>
      <c r="AZ115" s="7" t="s">
        <v>380</v>
      </c>
    </row>
    <row r="116" spans="1:52" x14ac:dyDescent="0.2">
      <c r="A116" s="7">
        <v>115</v>
      </c>
      <c r="B116" s="7">
        <v>316</v>
      </c>
      <c r="C116" s="7" t="s">
        <v>48</v>
      </c>
      <c r="D116" s="7" t="s">
        <v>377</v>
      </c>
      <c r="E116" s="7" t="s">
        <v>378</v>
      </c>
      <c r="F116" s="7">
        <v>348</v>
      </c>
      <c r="I116" s="7">
        <v>2.2730000000000001</v>
      </c>
      <c r="J116" s="7">
        <v>1981</v>
      </c>
      <c r="K116" s="7">
        <v>4</v>
      </c>
      <c r="L116" s="7">
        <v>95</v>
      </c>
      <c r="M116" s="7">
        <v>34.380000000000003</v>
      </c>
      <c r="N116" s="7">
        <v>132.44999999999999</v>
      </c>
      <c r="O116" s="7">
        <v>34.25</v>
      </c>
      <c r="P116" s="7">
        <v>132.25</v>
      </c>
      <c r="Q116" s="7">
        <v>10.7</v>
      </c>
      <c r="V116" s="7" t="s">
        <v>379</v>
      </c>
      <c r="W116" s="7">
        <v>1.6459999999999999</v>
      </c>
      <c r="X116" s="7">
        <f t="shared" si="2"/>
        <v>1.6459999999999999</v>
      </c>
      <c r="Y116" s="7">
        <v>0.627</v>
      </c>
      <c r="Z116" s="7">
        <f t="shared" si="3"/>
        <v>0.627</v>
      </c>
      <c r="AA116" s="7">
        <v>0.72399999999999998</v>
      </c>
      <c r="AB116" s="7">
        <v>0.27500000000000002</v>
      </c>
      <c r="AE116" s="7" t="s">
        <v>28</v>
      </c>
      <c r="AF116" s="7" t="s">
        <v>29</v>
      </c>
      <c r="AG116" s="7" t="s">
        <v>30</v>
      </c>
      <c r="AH116" s="7" t="s">
        <v>409</v>
      </c>
      <c r="AI116" s="7" t="s">
        <v>407</v>
      </c>
      <c r="AJ116" s="7">
        <v>-0.91500000000000004</v>
      </c>
      <c r="AL116" s="7" t="s">
        <v>408</v>
      </c>
      <c r="AM116" s="7">
        <v>0.88800000000000001</v>
      </c>
      <c r="AN116" s="7">
        <v>5.8000000000000003E-2</v>
      </c>
      <c r="AQ116" s="7">
        <v>2.06</v>
      </c>
      <c r="AR116" s="7">
        <v>1.585</v>
      </c>
      <c r="AS116" s="7">
        <v>2.4500000000000002</v>
      </c>
      <c r="AT116" s="7">
        <v>1.784</v>
      </c>
      <c r="AV116" s="7" t="s">
        <v>95</v>
      </c>
      <c r="AW116" s="7" t="s">
        <v>528</v>
      </c>
      <c r="AX116" s="7" t="s">
        <v>14</v>
      </c>
      <c r="AY116" s="7" t="s">
        <v>551</v>
      </c>
      <c r="AZ116" s="7" t="s">
        <v>380</v>
      </c>
    </row>
    <row r="117" spans="1:52" x14ac:dyDescent="0.2">
      <c r="A117" s="7">
        <v>116</v>
      </c>
      <c r="B117" s="7">
        <v>316</v>
      </c>
      <c r="C117" s="7" t="s">
        <v>48</v>
      </c>
      <c r="D117" s="7" t="s">
        <v>377</v>
      </c>
      <c r="E117" s="7" t="s">
        <v>378</v>
      </c>
      <c r="F117" s="7">
        <v>398</v>
      </c>
      <c r="I117" s="7">
        <v>2.5990000000000002</v>
      </c>
      <c r="J117" s="7">
        <v>1981</v>
      </c>
      <c r="K117" s="7">
        <v>4</v>
      </c>
      <c r="L117" s="7">
        <v>105</v>
      </c>
      <c r="M117" s="7">
        <v>34.380000000000003</v>
      </c>
      <c r="N117" s="7">
        <v>132.44999999999999</v>
      </c>
      <c r="O117" s="7">
        <v>34.25</v>
      </c>
      <c r="P117" s="7">
        <v>132.25</v>
      </c>
      <c r="Q117" s="7">
        <v>12.2</v>
      </c>
      <c r="V117" s="7" t="s">
        <v>379</v>
      </c>
      <c r="W117" s="7">
        <v>1.796</v>
      </c>
      <c r="X117" s="7">
        <f t="shared" si="2"/>
        <v>1.796</v>
      </c>
      <c r="Y117" s="7">
        <v>0.80300000000000005</v>
      </c>
      <c r="Z117" s="7">
        <f t="shared" si="3"/>
        <v>0.80300000000000005</v>
      </c>
      <c r="AA117" s="7">
        <v>0.69</v>
      </c>
      <c r="AB117" s="7">
        <v>0.309</v>
      </c>
      <c r="AE117" s="7" t="s">
        <v>28</v>
      </c>
      <c r="AF117" s="7" t="s">
        <v>29</v>
      </c>
      <c r="AG117" s="7" t="s">
        <v>30</v>
      </c>
      <c r="AH117" s="7" t="s">
        <v>409</v>
      </c>
      <c r="AI117" s="7" t="s">
        <v>407</v>
      </c>
      <c r="AJ117" s="7">
        <v>-0.91500000000000004</v>
      </c>
      <c r="AL117" s="7" t="s">
        <v>408</v>
      </c>
      <c r="AM117" s="7">
        <v>0.88800000000000001</v>
      </c>
      <c r="AN117" s="7">
        <v>5.8000000000000003E-2</v>
      </c>
      <c r="AQ117" s="7">
        <v>2.06</v>
      </c>
      <c r="AR117" s="7">
        <v>1.585</v>
      </c>
      <c r="AS117" s="7">
        <v>2.4500000000000002</v>
      </c>
      <c r="AT117" s="7">
        <v>1.784</v>
      </c>
      <c r="AV117" s="7" t="s">
        <v>95</v>
      </c>
      <c r="AW117" s="7" t="s">
        <v>528</v>
      </c>
      <c r="AX117" s="7" t="s">
        <v>14</v>
      </c>
      <c r="AY117" s="7" t="s">
        <v>551</v>
      </c>
      <c r="AZ117" s="7" t="s">
        <v>380</v>
      </c>
    </row>
    <row r="118" spans="1:52" x14ac:dyDescent="0.2">
      <c r="A118" s="7">
        <v>117</v>
      </c>
      <c r="B118" s="7">
        <v>316</v>
      </c>
      <c r="C118" s="7" t="s">
        <v>48</v>
      </c>
      <c r="D118" s="7" t="s">
        <v>377</v>
      </c>
      <c r="E118" s="7" t="s">
        <v>378</v>
      </c>
      <c r="F118" s="7">
        <v>451</v>
      </c>
      <c r="I118" s="7">
        <v>2.9449999999999998</v>
      </c>
      <c r="J118" s="7">
        <v>1981</v>
      </c>
      <c r="K118" s="7">
        <v>4</v>
      </c>
      <c r="L118" s="7">
        <v>115</v>
      </c>
      <c r="M118" s="7">
        <v>34.380000000000003</v>
      </c>
      <c r="N118" s="7">
        <v>132.44999999999999</v>
      </c>
      <c r="O118" s="7">
        <v>34.25</v>
      </c>
      <c r="P118" s="7">
        <v>132.25</v>
      </c>
      <c r="Q118" s="7">
        <v>13.6</v>
      </c>
      <c r="V118" s="7" t="s">
        <v>379</v>
      </c>
      <c r="W118" s="7">
        <v>1.946</v>
      </c>
      <c r="X118" s="7">
        <f t="shared" si="2"/>
        <v>1.946</v>
      </c>
      <c r="Y118" s="7">
        <v>0.999</v>
      </c>
      <c r="Z118" s="7">
        <f t="shared" si="3"/>
        <v>0.999</v>
      </c>
      <c r="AA118" s="7">
        <v>0.66</v>
      </c>
      <c r="AB118" s="7">
        <v>0.33900000000000002</v>
      </c>
      <c r="AE118" s="7" t="s">
        <v>28</v>
      </c>
      <c r="AF118" s="7" t="s">
        <v>29</v>
      </c>
      <c r="AG118" s="7" t="s">
        <v>30</v>
      </c>
      <c r="AH118" s="7" t="s">
        <v>409</v>
      </c>
      <c r="AI118" s="7" t="s">
        <v>407</v>
      </c>
      <c r="AJ118" s="7">
        <v>-0.91500000000000004</v>
      </c>
      <c r="AL118" s="7" t="s">
        <v>408</v>
      </c>
      <c r="AM118" s="7">
        <v>0.88800000000000001</v>
      </c>
      <c r="AN118" s="7">
        <v>5.8000000000000003E-2</v>
      </c>
      <c r="AQ118" s="7">
        <v>2.06</v>
      </c>
      <c r="AR118" s="7">
        <v>1.585</v>
      </c>
      <c r="AS118" s="7">
        <v>2.4500000000000002</v>
      </c>
      <c r="AT118" s="7">
        <v>1.784</v>
      </c>
      <c r="AV118" s="7" t="s">
        <v>95</v>
      </c>
      <c r="AW118" s="7" t="s">
        <v>528</v>
      </c>
      <c r="AX118" s="7" t="s">
        <v>14</v>
      </c>
      <c r="AY118" s="7" t="s">
        <v>551</v>
      </c>
      <c r="AZ118" s="7" t="s">
        <v>380</v>
      </c>
    </row>
    <row r="119" spans="1:52" x14ac:dyDescent="0.2">
      <c r="A119" s="7">
        <v>118</v>
      </c>
      <c r="B119" s="7">
        <v>316</v>
      </c>
      <c r="C119" s="7" t="s">
        <v>48</v>
      </c>
      <c r="D119" s="7" t="s">
        <v>377</v>
      </c>
      <c r="E119" s="7" t="s">
        <v>378</v>
      </c>
      <c r="F119" s="7">
        <v>507</v>
      </c>
      <c r="I119" s="7">
        <v>3.3109999999999999</v>
      </c>
      <c r="J119" s="7">
        <v>1981</v>
      </c>
      <c r="K119" s="7">
        <v>5</v>
      </c>
      <c r="L119" s="7">
        <v>126</v>
      </c>
      <c r="M119" s="7">
        <v>34.380000000000003</v>
      </c>
      <c r="N119" s="7">
        <v>132.44999999999999</v>
      </c>
      <c r="O119" s="7">
        <v>34.25</v>
      </c>
      <c r="P119" s="7">
        <v>132.25</v>
      </c>
      <c r="Q119" s="7">
        <v>14.9</v>
      </c>
      <c r="V119" s="7" t="s">
        <v>379</v>
      </c>
      <c r="W119" s="7">
        <v>2.1030000000000002</v>
      </c>
      <c r="X119" s="7">
        <f t="shared" si="2"/>
        <v>2.1030000000000002</v>
      </c>
      <c r="Y119" s="7">
        <v>1.208</v>
      </c>
      <c r="Z119" s="7">
        <f t="shared" si="3"/>
        <v>1.208</v>
      </c>
      <c r="AA119" s="7">
        <v>0.63500000000000001</v>
      </c>
      <c r="AB119" s="7">
        <v>0.36399999999999999</v>
      </c>
      <c r="AE119" s="7" t="s">
        <v>28</v>
      </c>
      <c r="AF119" s="7" t="s">
        <v>29</v>
      </c>
      <c r="AG119" s="7" t="s">
        <v>30</v>
      </c>
      <c r="AH119" s="7" t="s">
        <v>409</v>
      </c>
      <c r="AI119" s="7" t="s">
        <v>407</v>
      </c>
      <c r="AJ119" s="7">
        <v>-0.91500000000000004</v>
      </c>
      <c r="AL119" s="7" t="s">
        <v>408</v>
      </c>
      <c r="AM119" s="7">
        <v>0.88800000000000001</v>
      </c>
      <c r="AN119" s="7">
        <v>5.8000000000000003E-2</v>
      </c>
      <c r="AQ119" s="7">
        <v>2.06</v>
      </c>
      <c r="AR119" s="7">
        <v>1.585</v>
      </c>
      <c r="AS119" s="7">
        <v>2.4500000000000002</v>
      </c>
      <c r="AT119" s="7">
        <v>1.784</v>
      </c>
      <c r="AV119" s="7" t="s">
        <v>95</v>
      </c>
      <c r="AW119" s="7" t="s">
        <v>528</v>
      </c>
      <c r="AX119" s="7" t="s">
        <v>14</v>
      </c>
      <c r="AY119" s="7" t="s">
        <v>551</v>
      </c>
      <c r="AZ119" s="7" t="s">
        <v>380</v>
      </c>
    </row>
    <row r="120" spans="1:52" x14ac:dyDescent="0.2">
      <c r="A120" s="7">
        <v>119</v>
      </c>
      <c r="B120" s="7">
        <v>316</v>
      </c>
      <c r="C120" s="7" t="s">
        <v>48</v>
      </c>
      <c r="D120" s="7" t="s">
        <v>377</v>
      </c>
      <c r="E120" s="7" t="s">
        <v>378</v>
      </c>
      <c r="F120" s="7">
        <v>498</v>
      </c>
      <c r="I120" s="7">
        <v>3.2519999999999998</v>
      </c>
      <c r="J120" s="7">
        <v>1981</v>
      </c>
      <c r="K120" s="7">
        <v>5</v>
      </c>
      <c r="L120" s="7">
        <v>136</v>
      </c>
      <c r="M120" s="7">
        <v>34.380000000000003</v>
      </c>
      <c r="N120" s="7">
        <v>132.44999999999999</v>
      </c>
      <c r="O120" s="7">
        <v>34.25</v>
      </c>
      <c r="P120" s="7">
        <v>132.25</v>
      </c>
      <c r="Q120" s="7">
        <v>14.7</v>
      </c>
      <c r="V120" s="7" t="s">
        <v>379</v>
      </c>
      <c r="W120" s="7">
        <v>2.077</v>
      </c>
      <c r="X120" s="7">
        <f t="shared" si="2"/>
        <v>2.077</v>
      </c>
      <c r="Y120" s="7">
        <v>1.175</v>
      </c>
      <c r="Z120" s="7">
        <f t="shared" si="3"/>
        <v>1.175</v>
      </c>
      <c r="AA120" s="7">
        <v>0.63800000000000001</v>
      </c>
      <c r="AB120" s="7">
        <v>0.36099999999999999</v>
      </c>
      <c r="AE120" s="7" t="s">
        <v>28</v>
      </c>
      <c r="AF120" s="7" t="s">
        <v>29</v>
      </c>
      <c r="AG120" s="7" t="s">
        <v>30</v>
      </c>
      <c r="AH120" s="7" t="s">
        <v>409</v>
      </c>
      <c r="AI120" s="7" t="s">
        <v>407</v>
      </c>
      <c r="AJ120" s="7">
        <v>-0.91500000000000004</v>
      </c>
      <c r="AL120" s="7" t="s">
        <v>408</v>
      </c>
      <c r="AM120" s="7">
        <v>0.88800000000000001</v>
      </c>
      <c r="AN120" s="7">
        <v>5.8000000000000003E-2</v>
      </c>
      <c r="AQ120" s="7">
        <v>2.06</v>
      </c>
      <c r="AR120" s="7">
        <v>1.585</v>
      </c>
      <c r="AS120" s="7">
        <v>2.4500000000000002</v>
      </c>
      <c r="AT120" s="7">
        <v>1.784</v>
      </c>
      <c r="AV120" s="7" t="s">
        <v>95</v>
      </c>
      <c r="AW120" s="7" t="s">
        <v>528</v>
      </c>
      <c r="AX120" s="7" t="s">
        <v>14</v>
      </c>
      <c r="AY120" s="7" t="s">
        <v>551</v>
      </c>
      <c r="AZ120" s="7" t="s">
        <v>380</v>
      </c>
    </row>
    <row r="121" spans="1:52" x14ac:dyDescent="0.2">
      <c r="A121" s="7">
        <v>120</v>
      </c>
      <c r="B121" s="7">
        <v>316</v>
      </c>
      <c r="C121" s="7" t="s">
        <v>48</v>
      </c>
      <c r="D121" s="7" t="s">
        <v>377</v>
      </c>
      <c r="E121" s="7" t="s">
        <v>378</v>
      </c>
      <c r="F121" s="7">
        <v>601</v>
      </c>
      <c r="I121" s="7">
        <v>3.9249999999999998</v>
      </c>
      <c r="J121" s="7">
        <v>1981</v>
      </c>
      <c r="K121" s="7">
        <v>5</v>
      </c>
      <c r="L121" s="7">
        <v>146</v>
      </c>
      <c r="M121" s="7">
        <v>34.380000000000003</v>
      </c>
      <c r="N121" s="7">
        <v>132.44999999999999</v>
      </c>
      <c r="O121" s="7">
        <v>34.25</v>
      </c>
      <c r="P121" s="7">
        <v>132.25</v>
      </c>
      <c r="Q121" s="7">
        <v>16.8</v>
      </c>
      <c r="V121" s="7" t="s">
        <v>379</v>
      </c>
      <c r="W121" s="7">
        <v>2.3439999999999999</v>
      </c>
      <c r="X121" s="7">
        <f t="shared" si="2"/>
        <v>2.3439999999999999</v>
      </c>
      <c r="Y121" s="7">
        <v>1.58</v>
      </c>
      <c r="Z121" s="7">
        <f t="shared" si="3"/>
        <v>1.58</v>
      </c>
      <c r="AA121" s="7">
        <v>0.59699999999999998</v>
      </c>
      <c r="AB121" s="7">
        <v>0.40200000000000002</v>
      </c>
      <c r="AE121" s="7" t="s">
        <v>28</v>
      </c>
      <c r="AF121" s="7" t="s">
        <v>29</v>
      </c>
      <c r="AG121" s="7" t="s">
        <v>30</v>
      </c>
      <c r="AH121" s="7" t="s">
        <v>409</v>
      </c>
      <c r="AI121" s="7" t="s">
        <v>407</v>
      </c>
      <c r="AJ121" s="7">
        <v>-0.91500000000000004</v>
      </c>
      <c r="AL121" s="7" t="s">
        <v>408</v>
      </c>
      <c r="AM121" s="7">
        <v>0.88800000000000001</v>
      </c>
      <c r="AN121" s="7">
        <v>5.8000000000000003E-2</v>
      </c>
      <c r="AQ121" s="7">
        <v>2.06</v>
      </c>
      <c r="AR121" s="7">
        <v>1.585</v>
      </c>
      <c r="AS121" s="7">
        <v>2.4500000000000002</v>
      </c>
      <c r="AT121" s="7">
        <v>1.784</v>
      </c>
      <c r="AV121" s="7" t="s">
        <v>95</v>
      </c>
      <c r="AW121" s="7" t="s">
        <v>528</v>
      </c>
      <c r="AX121" s="7" t="s">
        <v>14</v>
      </c>
      <c r="AY121" s="7" t="s">
        <v>551</v>
      </c>
      <c r="AZ121" s="7" t="s">
        <v>380</v>
      </c>
    </row>
    <row r="122" spans="1:52" x14ac:dyDescent="0.2">
      <c r="A122" s="7">
        <v>121</v>
      </c>
      <c r="B122" s="7">
        <v>316</v>
      </c>
      <c r="C122" s="7" t="s">
        <v>48</v>
      </c>
      <c r="D122" s="7" t="s">
        <v>377</v>
      </c>
      <c r="E122" s="7" t="s">
        <v>378</v>
      </c>
      <c r="F122" s="7">
        <v>682</v>
      </c>
      <c r="I122" s="7">
        <v>4.4539999999999997</v>
      </c>
      <c r="J122" s="7">
        <v>1981</v>
      </c>
      <c r="K122" s="7">
        <v>6</v>
      </c>
      <c r="L122" s="7">
        <v>156</v>
      </c>
      <c r="M122" s="7">
        <v>34.380000000000003</v>
      </c>
      <c r="N122" s="7">
        <v>132.44999999999999</v>
      </c>
      <c r="O122" s="7">
        <v>34.25</v>
      </c>
      <c r="P122" s="7">
        <v>132.25</v>
      </c>
      <c r="Q122" s="7">
        <v>18.2</v>
      </c>
      <c r="V122" s="7" t="s">
        <v>379</v>
      </c>
      <c r="W122" s="7">
        <v>2.54</v>
      </c>
      <c r="X122" s="7">
        <f t="shared" si="2"/>
        <v>2.54</v>
      </c>
      <c r="Y122" s="7">
        <v>1.913</v>
      </c>
      <c r="Z122" s="7">
        <f t="shared" si="3"/>
        <v>1.913</v>
      </c>
      <c r="AA122" s="7">
        <v>0.56999999999999995</v>
      </c>
      <c r="AB122" s="7">
        <v>0.42899999999999999</v>
      </c>
      <c r="AE122" s="7" t="s">
        <v>28</v>
      </c>
      <c r="AF122" s="7" t="s">
        <v>29</v>
      </c>
      <c r="AG122" s="7" t="s">
        <v>30</v>
      </c>
      <c r="AH122" s="7" t="s">
        <v>409</v>
      </c>
      <c r="AI122" s="7" t="s">
        <v>407</v>
      </c>
      <c r="AJ122" s="7">
        <v>-0.91500000000000004</v>
      </c>
      <c r="AL122" s="7" t="s">
        <v>408</v>
      </c>
      <c r="AM122" s="7">
        <v>0.88800000000000001</v>
      </c>
      <c r="AN122" s="7">
        <v>5.8000000000000003E-2</v>
      </c>
      <c r="AQ122" s="7">
        <v>2.06</v>
      </c>
      <c r="AR122" s="7">
        <v>1.585</v>
      </c>
      <c r="AS122" s="7">
        <v>2.4500000000000002</v>
      </c>
      <c r="AT122" s="7">
        <v>1.784</v>
      </c>
      <c r="AV122" s="7" t="s">
        <v>95</v>
      </c>
      <c r="AW122" s="7" t="s">
        <v>528</v>
      </c>
      <c r="AX122" s="7" t="s">
        <v>14</v>
      </c>
      <c r="AY122" s="7" t="s">
        <v>551</v>
      </c>
      <c r="AZ122" s="7" t="s">
        <v>380</v>
      </c>
    </row>
    <row r="123" spans="1:52" x14ac:dyDescent="0.2">
      <c r="A123" s="7">
        <v>122</v>
      </c>
      <c r="B123" s="7">
        <v>316</v>
      </c>
      <c r="C123" s="7" t="s">
        <v>48</v>
      </c>
      <c r="D123" s="7" t="s">
        <v>377</v>
      </c>
      <c r="E123" s="7" t="s">
        <v>378</v>
      </c>
      <c r="F123" s="7">
        <v>794</v>
      </c>
      <c r="I123" s="7">
        <v>5.1859999999999999</v>
      </c>
      <c r="J123" s="7">
        <v>1981</v>
      </c>
      <c r="K123" s="7">
        <v>6</v>
      </c>
      <c r="L123" s="7">
        <v>167</v>
      </c>
      <c r="M123" s="7">
        <v>34.380000000000003</v>
      </c>
      <c r="N123" s="7">
        <v>132.44999999999999</v>
      </c>
      <c r="O123" s="7">
        <v>34.25</v>
      </c>
      <c r="P123" s="7">
        <v>132.25</v>
      </c>
      <c r="Q123" s="7">
        <v>19.899999999999999</v>
      </c>
      <c r="V123" s="7" t="s">
        <v>379</v>
      </c>
      <c r="W123" s="7">
        <v>2.8079999999999998</v>
      </c>
      <c r="X123" s="7">
        <f t="shared" si="2"/>
        <v>2.8079999999999998</v>
      </c>
      <c r="Y123" s="7">
        <v>2.3769999999999998</v>
      </c>
      <c r="Z123" s="7">
        <f t="shared" si="3"/>
        <v>2.3769999999999998</v>
      </c>
      <c r="AA123" s="7">
        <v>0.54100000000000004</v>
      </c>
      <c r="AB123" s="7">
        <v>0.45800000000000002</v>
      </c>
      <c r="AE123" s="7" t="s">
        <v>28</v>
      </c>
      <c r="AF123" s="7" t="s">
        <v>29</v>
      </c>
      <c r="AG123" s="7" t="s">
        <v>30</v>
      </c>
      <c r="AH123" s="7" t="s">
        <v>409</v>
      </c>
      <c r="AI123" s="7" t="s">
        <v>407</v>
      </c>
      <c r="AJ123" s="7">
        <v>-0.91500000000000004</v>
      </c>
      <c r="AL123" s="7" t="s">
        <v>408</v>
      </c>
      <c r="AM123" s="7">
        <v>0.88800000000000001</v>
      </c>
      <c r="AN123" s="7">
        <v>5.8000000000000003E-2</v>
      </c>
      <c r="AQ123" s="7">
        <v>2.06</v>
      </c>
      <c r="AR123" s="7">
        <v>1.585</v>
      </c>
      <c r="AS123" s="7">
        <v>2.4500000000000002</v>
      </c>
      <c r="AT123" s="7">
        <v>1.784</v>
      </c>
      <c r="AV123" s="7" t="s">
        <v>95</v>
      </c>
      <c r="AW123" s="7" t="s">
        <v>528</v>
      </c>
      <c r="AX123" s="7" t="s">
        <v>14</v>
      </c>
      <c r="AY123" s="7" t="s">
        <v>551</v>
      </c>
      <c r="AZ123" s="7" t="s">
        <v>380</v>
      </c>
    </row>
    <row r="124" spans="1:52" x14ac:dyDescent="0.2">
      <c r="A124" s="7">
        <v>123</v>
      </c>
      <c r="B124" s="7">
        <v>316</v>
      </c>
      <c r="C124" s="7" t="s">
        <v>48</v>
      </c>
      <c r="D124" s="7" t="s">
        <v>377</v>
      </c>
      <c r="E124" s="7" t="s">
        <v>378</v>
      </c>
      <c r="F124" s="7">
        <v>838</v>
      </c>
      <c r="I124" s="7">
        <v>5.4729999999999999</v>
      </c>
      <c r="J124" s="7">
        <v>1981</v>
      </c>
      <c r="K124" s="7">
        <v>6</v>
      </c>
      <c r="L124" s="7">
        <v>177</v>
      </c>
      <c r="M124" s="7">
        <v>34.380000000000003</v>
      </c>
      <c r="N124" s="7">
        <v>132.44999999999999</v>
      </c>
      <c r="O124" s="7">
        <v>34.25</v>
      </c>
      <c r="P124" s="7">
        <v>132.25</v>
      </c>
      <c r="Q124" s="7">
        <v>20.5</v>
      </c>
      <c r="V124" s="7" t="s">
        <v>379</v>
      </c>
      <c r="W124" s="7">
        <v>2.9060000000000001</v>
      </c>
      <c r="X124" s="7">
        <f t="shared" si="2"/>
        <v>2.9060000000000001</v>
      </c>
      <c r="Y124" s="7">
        <v>2.5670000000000002</v>
      </c>
      <c r="Z124" s="7">
        <f t="shared" si="3"/>
        <v>2.5670000000000002</v>
      </c>
      <c r="AA124" s="7">
        <v>0.53100000000000003</v>
      </c>
      <c r="AB124" s="7">
        <v>0.46800000000000003</v>
      </c>
      <c r="AE124" s="7" t="s">
        <v>28</v>
      </c>
      <c r="AF124" s="7" t="s">
        <v>29</v>
      </c>
      <c r="AG124" s="7" t="s">
        <v>30</v>
      </c>
      <c r="AH124" s="7" t="s">
        <v>409</v>
      </c>
      <c r="AI124" s="7" t="s">
        <v>407</v>
      </c>
      <c r="AJ124" s="7">
        <v>-0.91500000000000004</v>
      </c>
      <c r="AL124" s="7" t="s">
        <v>408</v>
      </c>
      <c r="AM124" s="7">
        <v>0.88800000000000001</v>
      </c>
      <c r="AN124" s="7">
        <v>5.8000000000000003E-2</v>
      </c>
      <c r="AQ124" s="7">
        <v>2.06</v>
      </c>
      <c r="AR124" s="7">
        <v>1.585</v>
      </c>
      <c r="AS124" s="7">
        <v>2.4500000000000002</v>
      </c>
      <c r="AT124" s="7">
        <v>1.784</v>
      </c>
      <c r="AV124" s="7" t="s">
        <v>95</v>
      </c>
      <c r="AW124" s="7" t="s">
        <v>528</v>
      </c>
      <c r="AX124" s="7" t="s">
        <v>14</v>
      </c>
      <c r="AY124" s="7" t="s">
        <v>551</v>
      </c>
      <c r="AZ124" s="7" t="s">
        <v>380</v>
      </c>
    </row>
    <row r="125" spans="1:52" x14ac:dyDescent="0.2">
      <c r="A125" s="7">
        <v>124</v>
      </c>
      <c r="B125" s="7">
        <v>316</v>
      </c>
      <c r="C125" s="7" t="s">
        <v>48</v>
      </c>
      <c r="D125" s="7" t="s">
        <v>377</v>
      </c>
      <c r="E125" s="7" t="s">
        <v>378</v>
      </c>
      <c r="F125" s="7">
        <v>985</v>
      </c>
      <c r="I125" s="7">
        <v>6.4329999999999998</v>
      </c>
      <c r="J125" s="7">
        <v>1981</v>
      </c>
      <c r="K125" s="7">
        <v>7</v>
      </c>
      <c r="L125" s="7">
        <v>187</v>
      </c>
      <c r="M125" s="7">
        <v>34.380000000000003</v>
      </c>
      <c r="N125" s="7">
        <v>132.44999999999999</v>
      </c>
      <c r="O125" s="7">
        <v>34.25</v>
      </c>
      <c r="P125" s="7">
        <v>132.25</v>
      </c>
      <c r="Q125" s="7">
        <v>22.3</v>
      </c>
      <c r="V125" s="7" t="s">
        <v>379</v>
      </c>
      <c r="W125" s="7">
        <v>3.226</v>
      </c>
      <c r="X125" s="7">
        <f t="shared" si="2"/>
        <v>3.226</v>
      </c>
      <c r="Y125" s="7">
        <v>3.2069999999999999</v>
      </c>
      <c r="Z125" s="7">
        <f t="shared" si="3"/>
        <v>3.2069999999999999</v>
      </c>
      <c r="AA125" s="7">
        <v>0.501</v>
      </c>
      <c r="AB125" s="7">
        <v>0.498</v>
      </c>
      <c r="AE125" s="7" t="s">
        <v>28</v>
      </c>
      <c r="AF125" s="7" t="s">
        <v>29</v>
      </c>
      <c r="AG125" s="7" t="s">
        <v>30</v>
      </c>
      <c r="AH125" s="7" t="s">
        <v>409</v>
      </c>
      <c r="AI125" s="7" t="s">
        <v>407</v>
      </c>
      <c r="AJ125" s="7">
        <v>-0.91500000000000004</v>
      </c>
      <c r="AL125" s="7" t="s">
        <v>408</v>
      </c>
      <c r="AM125" s="7">
        <v>0.88800000000000001</v>
      </c>
      <c r="AN125" s="7">
        <v>5.8000000000000003E-2</v>
      </c>
      <c r="AQ125" s="7">
        <v>2.06</v>
      </c>
      <c r="AR125" s="7">
        <v>1.585</v>
      </c>
      <c r="AS125" s="7">
        <v>2.4500000000000002</v>
      </c>
      <c r="AT125" s="7">
        <v>1.784</v>
      </c>
      <c r="AV125" s="7" t="s">
        <v>95</v>
      </c>
      <c r="AW125" s="7" t="s">
        <v>528</v>
      </c>
      <c r="AX125" s="7" t="s">
        <v>14</v>
      </c>
      <c r="AY125" s="7" t="s">
        <v>551</v>
      </c>
      <c r="AZ125" s="7" t="s">
        <v>380</v>
      </c>
    </row>
    <row r="126" spans="1:52" x14ac:dyDescent="0.2">
      <c r="A126" s="7">
        <v>125</v>
      </c>
      <c r="B126" s="7">
        <v>316</v>
      </c>
      <c r="C126" s="7" t="s">
        <v>48</v>
      </c>
      <c r="D126" s="7" t="s">
        <v>377</v>
      </c>
      <c r="E126" s="7" t="s">
        <v>378</v>
      </c>
      <c r="F126" s="7">
        <v>1190</v>
      </c>
      <c r="I126" s="7">
        <v>7.7720000000000002</v>
      </c>
      <c r="J126" s="7">
        <v>1981</v>
      </c>
      <c r="K126" s="7">
        <v>7</v>
      </c>
      <c r="L126" s="7">
        <v>197</v>
      </c>
      <c r="M126" s="7">
        <v>34.380000000000003</v>
      </c>
      <c r="N126" s="7">
        <v>132.44999999999999</v>
      </c>
      <c r="O126" s="7">
        <v>34.25</v>
      </c>
      <c r="P126" s="7">
        <v>132.25</v>
      </c>
      <c r="Q126" s="7">
        <v>24.4</v>
      </c>
      <c r="V126" s="7" t="s">
        <v>379</v>
      </c>
      <c r="W126" s="7">
        <v>3.6379999999999999</v>
      </c>
      <c r="X126" s="7">
        <f t="shared" si="2"/>
        <v>3.6379999999999999</v>
      </c>
      <c r="Y126" s="7">
        <v>4.1340000000000003</v>
      </c>
      <c r="Z126" s="7">
        <f t="shared" si="3"/>
        <v>4.1340000000000003</v>
      </c>
      <c r="AA126" s="7">
        <v>0.46800000000000003</v>
      </c>
      <c r="AB126" s="7">
        <v>0.53100000000000003</v>
      </c>
      <c r="AE126" s="7" t="s">
        <v>28</v>
      </c>
      <c r="AF126" s="7" t="s">
        <v>29</v>
      </c>
      <c r="AG126" s="7" t="s">
        <v>30</v>
      </c>
      <c r="AH126" s="7" t="s">
        <v>409</v>
      </c>
      <c r="AI126" s="7" t="s">
        <v>407</v>
      </c>
      <c r="AJ126" s="7">
        <v>-0.91500000000000004</v>
      </c>
      <c r="AL126" s="7" t="s">
        <v>408</v>
      </c>
      <c r="AM126" s="7">
        <v>0.88800000000000001</v>
      </c>
      <c r="AN126" s="7">
        <v>5.8000000000000003E-2</v>
      </c>
      <c r="AQ126" s="7">
        <v>2.06</v>
      </c>
      <c r="AR126" s="7">
        <v>1.585</v>
      </c>
      <c r="AS126" s="7">
        <v>2.4500000000000002</v>
      </c>
      <c r="AT126" s="7">
        <v>1.784</v>
      </c>
      <c r="AV126" s="7" t="s">
        <v>95</v>
      </c>
      <c r="AW126" s="7" t="s">
        <v>528</v>
      </c>
      <c r="AX126" s="7" t="s">
        <v>14</v>
      </c>
      <c r="AY126" s="7" t="s">
        <v>551</v>
      </c>
      <c r="AZ126" s="7" t="s">
        <v>380</v>
      </c>
    </row>
    <row r="127" spans="1:52" x14ac:dyDescent="0.2">
      <c r="A127" s="7">
        <v>126</v>
      </c>
      <c r="B127" s="7">
        <v>316</v>
      </c>
      <c r="C127" s="7" t="s">
        <v>48</v>
      </c>
      <c r="D127" s="7" t="s">
        <v>377</v>
      </c>
      <c r="E127" s="7" t="s">
        <v>378</v>
      </c>
      <c r="F127" s="7">
        <v>1200</v>
      </c>
      <c r="I127" s="7">
        <v>7.8380000000000001</v>
      </c>
      <c r="J127" s="7">
        <v>1981</v>
      </c>
      <c r="K127" s="7">
        <v>7</v>
      </c>
      <c r="L127" s="7">
        <v>207</v>
      </c>
      <c r="M127" s="7">
        <v>34.380000000000003</v>
      </c>
      <c r="N127" s="7">
        <v>132.44999999999999</v>
      </c>
      <c r="O127" s="7">
        <v>34.25</v>
      </c>
      <c r="P127" s="7">
        <v>132.25</v>
      </c>
      <c r="Q127" s="7">
        <v>24.5</v>
      </c>
      <c r="V127" s="7" t="s">
        <v>379</v>
      </c>
      <c r="W127" s="7">
        <v>3.657</v>
      </c>
      <c r="X127" s="7">
        <f t="shared" si="2"/>
        <v>3.657</v>
      </c>
      <c r="Y127" s="7">
        <v>4.18</v>
      </c>
      <c r="Z127" s="7">
        <f t="shared" si="3"/>
        <v>4.18</v>
      </c>
      <c r="AA127" s="7">
        <v>0.46600000000000003</v>
      </c>
      <c r="AB127" s="7">
        <v>0.53300000000000003</v>
      </c>
      <c r="AE127" s="7" t="s">
        <v>28</v>
      </c>
      <c r="AF127" s="7" t="s">
        <v>29</v>
      </c>
      <c r="AG127" s="7" t="s">
        <v>30</v>
      </c>
      <c r="AH127" s="7" t="s">
        <v>409</v>
      </c>
      <c r="AI127" s="7" t="s">
        <v>407</v>
      </c>
      <c r="AJ127" s="7">
        <v>-0.91500000000000004</v>
      </c>
      <c r="AL127" s="7" t="s">
        <v>408</v>
      </c>
      <c r="AM127" s="7">
        <v>0.88800000000000001</v>
      </c>
      <c r="AN127" s="7">
        <v>5.8000000000000003E-2</v>
      </c>
      <c r="AQ127" s="7">
        <v>2.06</v>
      </c>
      <c r="AR127" s="7">
        <v>1.585</v>
      </c>
      <c r="AS127" s="7">
        <v>2.4500000000000002</v>
      </c>
      <c r="AT127" s="7">
        <v>1.784</v>
      </c>
      <c r="AV127" s="7" t="s">
        <v>95</v>
      </c>
      <c r="AW127" s="7" t="s">
        <v>528</v>
      </c>
      <c r="AX127" s="7" t="s">
        <v>14</v>
      </c>
      <c r="AY127" s="7" t="s">
        <v>551</v>
      </c>
      <c r="AZ127" s="7" t="s">
        <v>380</v>
      </c>
    </row>
    <row r="128" spans="1:52" x14ac:dyDescent="0.2">
      <c r="A128" s="7">
        <v>127</v>
      </c>
      <c r="B128" s="7">
        <v>316</v>
      </c>
      <c r="C128" s="7" t="s">
        <v>48</v>
      </c>
      <c r="D128" s="7" t="s">
        <v>377</v>
      </c>
      <c r="E128" s="7" t="s">
        <v>378</v>
      </c>
      <c r="F128" s="7">
        <v>1021</v>
      </c>
      <c r="I128" s="7">
        <v>6.6689999999999996</v>
      </c>
      <c r="J128" s="7">
        <v>1981</v>
      </c>
      <c r="K128" s="7">
        <v>8</v>
      </c>
      <c r="L128" s="7">
        <v>217</v>
      </c>
      <c r="M128" s="7">
        <v>34.380000000000003</v>
      </c>
      <c r="N128" s="7">
        <v>132.44999999999999</v>
      </c>
      <c r="O128" s="7">
        <v>34.25</v>
      </c>
      <c r="P128" s="7">
        <v>132.25</v>
      </c>
      <c r="Q128" s="7">
        <v>22.7</v>
      </c>
      <c r="V128" s="7" t="s">
        <v>379</v>
      </c>
      <c r="W128" s="7">
        <v>3.298</v>
      </c>
      <c r="X128" s="7">
        <f t="shared" si="2"/>
        <v>3.298</v>
      </c>
      <c r="Y128" s="7">
        <v>3.37</v>
      </c>
      <c r="Z128" s="7">
        <f t="shared" si="3"/>
        <v>3.37</v>
      </c>
      <c r="AA128" s="7">
        <v>0.49399999999999999</v>
      </c>
      <c r="AB128" s="7">
        <v>0.505</v>
      </c>
      <c r="AE128" s="7" t="s">
        <v>28</v>
      </c>
      <c r="AF128" s="7" t="s">
        <v>29</v>
      </c>
      <c r="AG128" s="7" t="s">
        <v>30</v>
      </c>
      <c r="AH128" s="7" t="s">
        <v>409</v>
      </c>
      <c r="AI128" s="7" t="s">
        <v>407</v>
      </c>
      <c r="AJ128" s="7">
        <v>-0.91500000000000004</v>
      </c>
      <c r="AL128" s="7" t="s">
        <v>408</v>
      </c>
      <c r="AM128" s="7">
        <v>0.88800000000000001</v>
      </c>
      <c r="AN128" s="7">
        <v>5.8000000000000003E-2</v>
      </c>
      <c r="AQ128" s="7">
        <v>2.06</v>
      </c>
      <c r="AR128" s="7">
        <v>1.585</v>
      </c>
      <c r="AS128" s="7">
        <v>2.4500000000000002</v>
      </c>
      <c r="AT128" s="7">
        <v>1.784</v>
      </c>
      <c r="AV128" s="7" t="s">
        <v>95</v>
      </c>
      <c r="AW128" s="7" t="s">
        <v>528</v>
      </c>
      <c r="AX128" s="7" t="s">
        <v>14</v>
      </c>
      <c r="AY128" s="7" t="s">
        <v>551</v>
      </c>
      <c r="AZ128" s="7" t="s">
        <v>380</v>
      </c>
    </row>
    <row r="129" spans="1:52" x14ac:dyDescent="0.2">
      <c r="A129" s="7">
        <v>128</v>
      </c>
      <c r="B129" s="7">
        <v>316</v>
      </c>
      <c r="C129" s="7" t="s">
        <v>48</v>
      </c>
      <c r="D129" s="7" t="s">
        <v>377</v>
      </c>
      <c r="E129" s="7" t="s">
        <v>378</v>
      </c>
      <c r="F129" s="7">
        <v>1137</v>
      </c>
      <c r="I129" s="7">
        <v>7.4260000000000002</v>
      </c>
      <c r="J129" s="7">
        <v>1981</v>
      </c>
      <c r="K129" s="7">
        <v>8</v>
      </c>
      <c r="L129" s="7">
        <v>227</v>
      </c>
      <c r="M129" s="7">
        <v>34.380000000000003</v>
      </c>
      <c r="N129" s="7">
        <v>132.44999999999999</v>
      </c>
      <c r="O129" s="7">
        <v>34.25</v>
      </c>
      <c r="P129" s="7">
        <v>132.25</v>
      </c>
      <c r="Q129" s="7">
        <v>23.9</v>
      </c>
      <c r="V129" s="7" t="s">
        <v>379</v>
      </c>
      <c r="W129" s="7">
        <v>3.5329999999999999</v>
      </c>
      <c r="X129" s="7">
        <f t="shared" si="2"/>
        <v>3.5329999999999999</v>
      </c>
      <c r="Y129" s="7">
        <v>3.8929999999999998</v>
      </c>
      <c r="Z129" s="7">
        <f t="shared" si="3"/>
        <v>3.8929999999999998</v>
      </c>
      <c r="AA129" s="7">
        <v>0.47499999999999998</v>
      </c>
      <c r="AB129" s="7">
        <v>0.52400000000000002</v>
      </c>
      <c r="AE129" s="7" t="s">
        <v>28</v>
      </c>
      <c r="AF129" s="7" t="s">
        <v>29</v>
      </c>
      <c r="AG129" s="7" t="s">
        <v>30</v>
      </c>
      <c r="AH129" s="7" t="s">
        <v>409</v>
      </c>
      <c r="AI129" s="7" t="s">
        <v>407</v>
      </c>
      <c r="AJ129" s="7">
        <v>-0.91500000000000004</v>
      </c>
      <c r="AL129" s="7" t="s">
        <v>408</v>
      </c>
      <c r="AM129" s="7">
        <v>0.88800000000000001</v>
      </c>
      <c r="AN129" s="7">
        <v>5.8000000000000003E-2</v>
      </c>
      <c r="AQ129" s="7">
        <v>2.06</v>
      </c>
      <c r="AR129" s="7">
        <v>1.585</v>
      </c>
      <c r="AS129" s="7">
        <v>2.4500000000000002</v>
      </c>
      <c r="AT129" s="7">
        <v>1.784</v>
      </c>
      <c r="AV129" s="7" t="s">
        <v>95</v>
      </c>
      <c r="AW129" s="7" t="s">
        <v>528</v>
      </c>
      <c r="AX129" s="7" t="s">
        <v>14</v>
      </c>
      <c r="AY129" s="7" t="s">
        <v>551</v>
      </c>
      <c r="AZ129" s="7" t="s">
        <v>380</v>
      </c>
    </row>
    <row r="130" spans="1:52" x14ac:dyDescent="0.2">
      <c r="A130" s="7">
        <v>129</v>
      </c>
      <c r="B130" s="7">
        <v>316</v>
      </c>
      <c r="C130" s="7" t="s">
        <v>48</v>
      </c>
      <c r="D130" s="7" t="s">
        <v>377</v>
      </c>
      <c r="E130" s="7" t="s">
        <v>378</v>
      </c>
      <c r="F130" s="7">
        <v>1049</v>
      </c>
      <c r="I130" s="7">
        <v>6.851</v>
      </c>
      <c r="J130" s="7">
        <v>1981</v>
      </c>
      <c r="K130" s="7">
        <v>8</v>
      </c>
      <c r="L130" s="7">
        <v>237</v>
      </c>
      <c r="M130" s="7">
        <v>34.380000000000003</v>
      </c>
      <c r="N130" s="7">
        <v>132.44999999999999</v>
      </c>
      <c r="O130" s="7">
        <v>34.25</v>
      </c>
      <c r="P130" s="7">
        <v>132.25</v>
      </c>
      <c r="Q130" s="7">
        <v>23</v>
      </c>
      <c r="V130" s="7" t="s">
        <v>379</v>
      </c>
      <c r="W130" s="7">
        <v>3.3570000000000002</v>
      </c>
      <c r="X130" s="7">
        <f t="shared" si="2"/>
        <v>3.3570000000000002</v>
      </c>
      <c r="Y130" s="7">
        <v>3.4940000000000002</v>
      </c>
      <c r="Z130" s="7">
        <f t="shared" si="3"/>
        <v>3.4940000000000002</v>
      </c>
      <c r="AA130" s="7">
        <v>0.48899999999999999</v>
      </c>
      <c r="AB130" s="7">
        <v>0.51</v>
      </c>
      <c r="AE130" s="7" t="s">
        <v>28</v>
      </c>
      <c r="AF130" s="7" t="s">
        <v>29</v>
      </c>
      <c r="AG130" s="7" t="s">
        <v>30</v>
      </c>
      <c r="AH130" s="7" t="s">
        <v>409</v>
      </c>
      <c r="AI130" s="7" t="s">
        <v>407</v>
      </c>
      <c r="AJ130" s="7">
        <v>-0.91500000000000004</v>
      </c>
      <c r="AL130" s="7" t="s">
        <v>408</v>
      </c>
      <c r="AM130" s="7">
        <v>0.88800000000000001</v>
      </c>
      <c r="AN130" s="7">
        <v>5.8000000000000003E-2</v>
      </c>
      <c r="AQ130" s="7">
        <v>2.06</v>
      </c>
      <c r="AR130" s="7">
        <v>1.585</v>
      </c>
      <c r="AS130" s="7">
        <v>2.4500000000000002</v>
      </c>
      <c r="AT130" s="7">
        <v>1.784</v>
      </c>
      <c r="AV130" s="7" t="s">
        <v>95</v>
      </c>
      <c r="AW130" s="7" t="s">
        <v>528</v>
      </c>
      <c r="AX130" s="7" t="s">
        <v>14</v>
      </c>
      <c r="AY130" s="7" t="s">
        <v>551</v>
      </c>
      <c r="AZ130" s="7" t="s">
        <v>380</v>
      </c>
    </row>
    <row r="131" spans="1:52" x14ac:dyDescent="0.2">
      <c r="A131" s="7">
        <v>130</v>
      </c>
      <c r="B131" s="7">
        <v>316</v>
      </c>
      <c r="C131" s="7" t="s">
        <v>48</v>
      </c>
      <c r="D131" s="7" t="s">
        <v>377</v>
      </c>
      <c r="E131" s="7" t="s">
        <v>378</v>
      </c>
      <c r="F131" s="7">
        <v>909</v>
      </c>
      <c r="I131" s="7">
        <v>5.9370000000000003</v>
      </c>
      <c r="J131" s="7">
        <v>1981</v>
      </c>
      <c r="K131" s="7">
        <v>9</v>
      </c>
      <c r="L131" s="7">
        <v>247</v>
      </c>
      <c r="M131" s="7">
        <v>34.380000000000003</v>
      </c>
      <c r="N131" s="7">
        <v>132.44999999999999</v>
      </c>
      <c r="O131" s="7">
        <v>34.25</v>
      </c>
      <c r="P131" s="7">
        <v>132.25</v>
      </c>
      <c r="Q131" s="7">
        <v>21.4</v>
      </c>
      <c r="V131" s="7" t="s">
        <v>379</v>
      </c>
      <c r="W131" s="7">
        <v>3.0630000000000002</v>
      </c>
      <c r="X131" s="7">
        <f t="shared" ref="X131:X194" si="4">IF(ISBLANK(W131), "", W131)</f>
        <v>3.0630000000000002</v>
      </c>
      <c r="Y131" s="7">
        <v>2.8740000000000001</v>
      </c>
      <c r="Z131" s="7">
        <f t="shared" ref="Z131:Z194" si="5">IF(ISBLANK(Y131), "", Y131)</f>
        <v>2.8740000000000001</v>
      </c>
      <c r="AA131" s="7">
        <v>0.51500000000000001</v>
      </c>
      <c r="AB131" s="7">
        <v>0.48399999999999999</v>
      </c>
      <c r="AE131" s="7" t="s">
        <v>28</v>
      </c>
      <c r="AF131" s="7" t="s">
        <v>29</v>
      </c>
      <c r="AG131" s="7" t="s">
        <v>30</v>
      </c>
      <c r="AH131" s="7" t="s">
        <v>409</v>
      </c>
      <c r="AI131" s="7" t="s">
        <v>407</v>
      </c>
      <c r="AJ131" s="7">
        <v>-0.91500000000000004</v>
      </c>
      <c r="AL131" s="7" t="s">
        <v>408</v>
      </c>
      <c r="AM131" s="7">
        <v>0.88800000000000001</v>
      </c>
      <c r="AN131" s="7">
        <v>5.8000000000000003E-2</v>
      </c>
      <c r="AQ131" s="7">
        <v>2.06</v>
      </c>
      <c r="AR131" s="7">
        <v>1.585</v>
      </c>
      <c r="AS131" s="7">
        <v>2.4500000000000002</v>
      </c>
      <c r="AT131" s="7">
        <v>1.784</v>
      </c>
      <c r="AV131" s="7" t="s">
        <v>95</v>
      </c>
      <c r="AW131" s="7" t="s">
        <v>528</v>
      </c>
      <c r="AX131" s="7" t="s">
        <v>14</v>
      </c>
      <c r="AY131" s="7" t="s">
        <v>551</v>
      </c>
      <c r="AZ131" s="7" t="s">
        <v>380</v>
      </c>
    </row>
    <row r="132" spans="1:52" x14ac:dyDescent="0.2">
      <c r="A132" s="7">
        <v>131</v>
      </c>
      <c r="B132" s="7">
        <v>316</v>
      </c>
      <c r="C132" s="7" t="s">
        <v>48</v>
      </c>
      <c r="D132" s="7" t="s">
        <v>377</v>
      </c>
      <c r="E132" s="7" t="s">
        <v>378</v>
      </c>
      <c r="F132" s="7">
        <v>688</v>
      </c>
      <c r="I132" s="7">
        <v>4.4930000000000003</v>
      </c>
      <c r="J132" s="7">
        <v>1981</v>
      </c>
      <c r="K132" s="7">
        <v>9</v>
      </c>
      <c r="L132" s="7">
        <v>257</v>
      </c>
      <c r="M132" s="7">
        <v>34.380000000000003</v>
      </c>
      <c r="N132" s="7">
        <v>132.44999999999999</v>
      </c>
      <c r="O132" s="7">
        <v>34.25</v>
      </c>
      <c r="P132" s="7">
        <v>132.25</v>
      </c>
      <c r="Q132" s="7">
        <v>18.3</v>
      </c>
      <c r="V132" s="7" t="s">
        <v>379</v>
      </c>
      <c r="W132" s="7">
        <v>2.56</v>
      </c>
      <c r="X132" s="7">
        <f t="shared" si="4"/>
        <v>2.56</v>
      </c>
      <c r="Y132" s="7">
        <v>1.9330000000000001</v>
      </c>
      <c r="Z132" s="7">
        <f t="shared" si="5"/>
        <v>1.9330000000000001</v>
      </c>
      <c r="AA132" s="7">
        <v>0.56899999999999995</v>
      </c>
      <c r="AB132" s="7">
        <v>0.43</v>
      </c>
      <c r="AE132" s="7" t="s">
        <v>28</v>
      </c>
      <c r="AF132" s="7" t="s">
        <v>29</v>
      </c>
      <c r="AG132" s="7" t="s">
        <v>30</v>
      </c>
      <c r="AH132" s="7" t="s">
        <v>409</v>
      </c>
      <c r="AI132" s="7" t="s">
        <v>407</v>
      </c>
      <c r="AJ132" s="7">
        <v>-0.91500000000000004</v>
      </c>
      <c r="AL132" s="7" t="s">
        <v>408</v>
      </c>
      <c r="AM132" s="7">
        <v>0.88800000000000001</v>
      </c>
      <c r="AN132" s="7">
        <v>5.8000000000000003E-2</v>
      </c>
      <c r="AQ132" s="7">
        <v>2.06</v>
      </c>
      <c r="AR132" s="7">
        <v>1.585</v>
      </c>
      <c r="AS132" s="7">
        <v>2.4500000000000002</v>
      </c>
      <c r="AT132" s="7">
        <v>1.784</v>
      </c>
      <c r="AV132" s="7" t="s">
        <v>95</v>
      </c>
      <c r="AW132" s="7" t="s">
        <v>528</v>
      </c>
      <c r="AX132" s="7" t="s">
        <v>14</v>
      </c>
      <c r="AY132" s="7" t="s">
        <v>551</v>
      </c>
      <c r="AZ132" s="7" t="s">
        <v>380</v>
      </c>
    </row>
    <row r="133" spans="1:52" x14ac:dyDescent="0.2">
      <c r="A133" s="7">
        <v>132</v>
      </c>
      <c r="B133" s="7">
        <v>316</v>
      </c>
      <c r="C133" s="7" t="s">
        <v>48</v>
      </c>
      <c r="D133" s="7" t="s">
        <v>377</v>
      </c>
      <c r="E133" s="7" t="s">
        <v>378</v>
      </c>
      <c r="F133" s="7">
        <v>720</v>
      </c>
      <c r="I133" s="7">
        <v>4.702</v>
      </c>
      <c r="J133" s="7">
        <v>1981</v>
      </c>
      <c r="K133" s="7">
        <v>9</v>
      </c>
      <c r="L133" s="7">
        <v>267</v>
      </c>
      <c r="M133" s="7">
        <v>34.380000000000003</v>
      </c>
      <c r="N133" s="7">
        <v>132.44999999999999</v>
      </c>
      <c r="O133" s="7">
        <v>34.25</v>
      </c>
      <c r="P133" s="7">
        <v>132.25</v>
      </c>
      <c r="Q133" s="7">
        <v>18.8</v>
      </c>
      <c r="V133" s="7" t="s">
        <v>379</v>
      </c>
      <c r="W133" s="7">
        <v>2.6320000000000001</v>
      </c>
      <c r="X133" s="7">
        <f t="shared" si="4"/>
        <v>2.6320000000000001</v>
      </c>
      <c r="Y133" s="7">
        <v>2.0699999999999998</v>
      </c>
      <c r="Z133" s="7">
        <f t="shared" si="5"/>
        <v>2.0699999999999998</v>
      </c>
      <c r="AA133" s="7">
        <v>0.55900000000000005</v>
      </c>
      <c r="AB133" s="7">
        <v>0.44</v>
      </c>
      <c r="AE133" s="7" t="s">
        <v>28</v>
      </c>
      <c r="AF133" s="7" t="s">
        <v>29</v>
      </c>
      <c r="AG133" s="7" t="s">
        <v>30</v>
      </c>
      <c r="AH133" s="7" t="s">
        <v>409</v>
      </c>
      <c r="AI133" s="7" t="s">
        <v>407</v>
      </c>
      <c r="AJ133" s="7">
        <v>-0.91500000000000004</v>
      </c>
      <c r="AL133" s="7" t="s">
        <v>408</v>
      </c>
      <c r="AM133" s="7">
        <v>0.88800000000000001</v>
      </c>
      <c r="AN133" s="7">
        <v>5.8000000000000003E-2</v>
      </c>
      <c r="AQ133" s="7">
        <v>2.06</v>
      </c>
      <c r="AR133" s="7">
        <v>1.585</v>
      </c>
      <c r="AS133" s="7">
        <v>2.4500000000000002</v>
      </c>
      <c r="AT133" s="7">
        <v>1.784</v>
      </c>
      <c r="AV133" s="7" t="s">
        <v>95</v>
      </c>
      <c r="AW133" s="7" t="s">
        <v>528</v>
      </c>
      <c r="AX133" s="7" t="s">
        <v>14</v>
      </c>
      <c r="AY133" s="7" t="s">
        <v>551</v>
      </c>
      <c r="AZ133" s="7" t="s">
        <v>380</v>
      </c>
    </row>
    <row r="134" spans="1:52" x14ac:dyDescent="0.2">
      <c r="A134" s="7">
        <v>133</v>
      </c>
      <c r="B134" s="7">
        <v>316</v>
      </c>
      <c r="C134" s="7" t="s">
        <v>48</v>
      </c>
      <c r="D134" s="7" t="s">
        <v>377</v>
      </c>
      <c r="E134" s="7" t="s">
        <v>378</v>
      </c>
      <c r="F134" s="7">
        <v>623</v>
      </c>
      <c r="I134" s="7">
        <v>4.069</v>
      </c>
      <c r="J134" s="7">
        <v>1981</v>
      </c>
      <c r="K134" s="7">
        <v>10</v>
      </c>
      <c r="L134" s="7">
        <v>277</v>
      </c>
      <c r="M134" s="7">
        <v>34.380000000000003</v>
      </c>
      <c r="N134" s="7">
        <v>132.44999999999999</v>
      </c>
      <c r="O134" s="7">
        <v>34.25</v>
      </c>
      <c r="P134" s="7">
        <v>132.25</v>
      </c>
      <c r="Q134" s="7">
        <v>17.2</v>
      </c>
      <c r="V134" s="7" t="s">
        <v>379</v>
      </c>
      <c r="W134" s="7">
        <v>2.403</v>
      </c>
      <c r="X134" s="7">
        <f t="shared" si="4"/>
        <v>2.403</v>
      </c>
      <c r="Y134" s="7">
        <v>1.665</v>
      </c>
      <c r="Z134" s="7">
        <f t="shared" si="5"/>
        <v>1.665</v>
      </c>
      <c r="AA134" s="7">
        <v>0.59</v>
      </c>
      <c r="AB134" s="7">
        <v>0.40899999999999997</v>
      </c>
      <c r="AE134" s="7" t="s">
        <v>28</v>
      </c>
      <c r="AF134" s="7" t="s">
        <v>29</v>
      </c>
      <c r="AG134" s="7" t="s">
        <v>30</v>
      </c>
      <c r="AH134" s="7" t="s">
        <v>409</v>
      </c>
      <c r="AI134" s="7" t="s">
        <v>407</v>
      </c>
      <c r="AJ134" s="7">
        <v>-0.91500000000000004</v>
      </c>
      <c r="AL134" s="7" t="s">
        <v>408</v>
      </c>
      <c r="AM134" s="7">
        <v>0.88800000000000001</v>
      </c>
      <c r="AN134" s="7">
        <v>5.8000000000000003E-2</v>
      </c>
      <c r="AQ134" s="7">
        <v>2.06</v>
      </c>
      <c r="AR134" s="7">
        <v>1.585</v>
      </c>
      <c r="AS134" s="7">
        <v>2.4500000000000002</v>
      </c>
      <c r="AT134" s="7">
        <v>1.784</v>
      </c>
      <c r="AV134" s="7" t="s">
        <v>95</v>
      </c>
      <c r="AW134" s="7" t="s">
        <v>528</v>
      </c>
      <c r="AX134" s="7" t="s">
        <v>14</v>
      </c>
      <c r="AY134" s="7" t="s">
        <v>551</v>
      </c>
      <c r="AZ134" s="7" t="s">
        <v>380</v>
      </c>
    </row>
    <row r="135" spans="1:52" x14ac:dyDescent="0.2">
      <c r="A135" s="7">
        <v>134</v>
      </c>
      <c r="B135" s="7">
        <v>316</v>
      </c>
      <c r="C135" s="7" t="s">
        <v>48</v>
      </c>
      <c r="D135" s="7" t="s">
        <v>377</v>
      </c>
      <c r="E135" s="7" t="s">
        <v>378</v>
      </c>
      <c r="F135" s="7">
        <v>525</v>
      </c>
      <c r="I135" s="7">
        <v>3.4289999999999998</v>
      </c>
      <c r="J135" s="7">
        <v>1981</v>
      </c>
      <c r="K135" s="7">
        <v>10</v>
      </c>
      <c r="L135" s="7">
        <v>287</v>
      </c>
      <c r="M135" s="7">
        <v>34.380000000000003</v>
      </c>
      <c r="N135" s="7">
        <v>132.44999999999999</v>
      </c>
      <c r="O135" s="7">
        <v>34.25</v>
      </c>
      <c r="P135" s="7">
        <v>132.25</v>
      </c>
      <c r="Q135" s="7">
        <v>15.3</v>
      </c>
      <c r="V135" s="7" t="s">
        <v>379</v>
      </c>
      <c r="W135" s="7">
        <v>2.1480000000000001</v>
      </c>
      <c r="X135" s="7">
        <f t="shared" si="4"/>
        <v>2.1480000000000001</v>
      </c>
      <c r="Y135" s="7">
        <v>1.28</v>
      </c>
      <c r="Z135" s="7">
        <f t="shared" si="5"/>
        <v>1.28</v>
      </c>
      <c r="AA135" s="7">
        <v>0.626</v>
      </c>
      <c r="AB135" s="7">
        <v>0.373</v>
      </c>
      <c r="AE135" s="7" t="s">
        <v>28</v>
      </c>
      <c r="AF135" s="7" t="s">
        <v>29</v>
      </c>
      <c r="AG135" s="7" t="s">
        <v>30</v>
      </c>
      <c r="AH135" s="7" t="s">
        <v>409</v>
      </c>
      <c r="AI135" s="7" t="s">
        <v>407</v>
      </c>
      <c r="AJ135" s="7">
        <v>-0.91500000000000004</v>
      </c>
      <c r="AL135" s="7" t="s">
        <v>408</v>
      </c>
      <c r="AM135" s="7">
        <v>0.88800000000000001</v>
      </c>
      <c r="AN135" s="7">
        <v>5.8000000000000003E-2</v>
      </c>
      <c r="AQ135" s="7">
        <v>2.06</v>
      </c>
      <c r="AR135" s="7">
        <v>1.585</v>
      </c>
      <c r="AS135" s="7">
        <v>2.4500000000000002</v>
      </c>
      <c r="AT135" s="7">
        <v>1.784</v>
      </c>
      <c r="AV135" s="7" t="s">
        <v>95</v>
      </c>
      <c r="AW135" s="7" t="s">
        <v>528</v>
      </c>
      <c r="AX135" s="7" t="s">
        <v>14</v>
      </c>
      <c r="AY135" s="7" t="s">
        <v>551</v>
      </c>
      <c r="AZ135" s="7" t="s">
        <v>380</v>
      </c>
    </row>
    <row r="136" spans="1:52" x14ac:dyDescent="0.2">
      <c r="A136" s="7">
        <v>135</v>
      </c>
      <c r="B136" s="7">
        <v>316</v>
      </c>
      <c r="C136" s="7" t="s">
        <v>48</v>
      </c>
      <c r="D136" s="7" t="s">
        <v>377</v>
      </c>
      <c r="E136" s="7" t="s">
        <v>378</v>
      </c>
      <c r="F136" s="7">
        <v>443</v>
      </c>
      <c r="I136" s="7">
        <v>2.8929999999999998</v>
      </c>
      <c r="J136" s="7">
        <v>1981</v>
      </c>
      <c r="K136" s="7">
        <v>10</v>
      </c>
      <c r="L136" s="7">
        <v>297</v>
      </c>
      <c r="M136" s="7">
        <v>34.380000000000003</v>
      </c>
      <c r="N136" s="7">
        <v>132.44999999999999</v>
      </c>
      <c r="O136" s="7">
        <v>34.25</v>
      </c>
      <c r="P136" s="7">
        <v>132.25</v>
      </c>
      <c r="Q136" s="7">
        <v>13.4</v>
      </c>
      <c r="V136" s="7" t="s">
        <v>379</v>
      </c>
      <c r="W136" s="7">
        <v>1.9259999999999999</v>
      </c>
      <c r="X136" s="7">
        <f t="shared" si="4"/>
        <v>1.9259999999999999</v>
      </c>
      <c r="Y136" s="7">
        <v>0.96599999999999997</v>
      </c>
      <c r="Z136" s="7">
        <f t="shared" si="5"/>
        <v>0.96599999999999997</v>
      </c>
      <c r="AA136" s="7">
        <v>0.66500000000000004</v>
      </c>
      <c r="AB136" s="7">
        <v>0.33400000000000002</v>
      </c>
      <c r="AE136" s="7" t="s">
        <v>28</v>
      </c>
      <c r="AF136" s="7" t="s">
        <v>29</v>
      </c>
      <c r="AG136" s="7" t="s">
        <v>30</v>
      </c>
      <c r="AH136" s="7" t="s">
        <v>409</v>
      </c>
      <c r="AI136" s="7" t="s">
        <v>407</v>
      </c>
      <c r="AJ136" s="7">
        <v>-0.91500000000000004</v>
      </c>
      <c r="AL136" s="7" t="s">
        <v>408</v>
      </c>
      <c r="AM136" s="7">
        <v>0.88800000000000001</v>
      </c>
      <c r="AN136" s="7">
        <v>5.8000000000000003E-2</v>
      </c>
      <c r="AQ136" s="7">
        <v>2.06</v>
      </c>
      <c r="AR136" s="7">
        <v>1.585</v>
      </c>
      <c r="AS136" s="7">
        <v>2.4500000000000002</v>
      </c>
      <c r="AT136" s="7">
        <v>1.784</v>
      </c>
      <c r="AV136" s="7" t="s">
        <v>95</v>
      </c>
      <c r="AW136" s="7" t="s">
        <v>528</v>
      </c>
      <c r="AX136" s="7" t="s">
        <v>14</v>
      </c>
      <c r="AY136" s="7" t="s">
        <v>551</v>
      </c>
      <c r="AZ136" s="7" t="s">
        <v>380</v>
      </c>
    </row>
    <row r="137" spans="1:52" x14ac:dyDescent="0.2">
      <c r="A137" s="7">
        <v>136</v>
      </c>
      <c r="B137" s="7">
        <v>316</v>
      </c>
      <c r="C137" s="7" t="s">
        <v>48</v>
      </c>
      <c r="D137" s="7" t="s">
        <v>377</v>
      </c>
      <c r="E137" s="7" t="s">
        <v>378</v>
      </c>
      <c r="F137" s="7">
        <v>351</v>
      </c>
      <c r="I137" s="7">
        <v>2.2919999999999998</v>
      </c>
      <c r="J137" s="7">
        <v>1981</v>
      </c>
      <c r="K137" s="7">
        <v>11</v>
      </c>
      <c r="L137" s="7">
        <v>307</v>
      </c>
      <c r="M137" s="7">
        <v>34.380000000000003</v>
      </c>
      <c r="N137" s="7">
        <v>132.44999999999999</v>
      </c>
      <c r="O137" s="7">
        <v>34.25</v>
      </c>
      <c r="P137" s="7">
        <v>132.25</v>
      </c>
      <c r="Q137" s="7">
        <v>10.8</v>
      </c>
      <c r="V137" s="7" t="s">
        <v>379</v>
      </c>
      <c r="W137" s="7">
        <v>1.659</v>
      </c>
      <c r="X137" s="7">
        <f t="shared" si="4"/>
        <v>1.659</v>
      </c>
      <c r="Y137" s="7">
        <v>0.63300000000000001</v>
      </c>
      <c r="Z137" s="7">
        <f t="shared" si="5"/>
        <v>0.63300000000000001</v>
      </c>
      <c r="AA137" s="7">
        <v>0.72299999999999998</v>
      </c>
      <c r="AB137" s="7">
        <v>0.27600000000000002</v>
      </c>
      <c r="AE137" s="7" t="s">
        <v>28</v>
      </c>
      <c r="AF137" s="7" t="s">
        <v>29</v>
      </c>
      <c r="AG137" s="7" t="s">
        <v>30</v>
      </c>
      <c r="AH137" s="7" t="s">
        <v>409</v>
      </c>
      <c r="AI137" s="7" t="s">
        <v>407</v>
      </c>
      <c r="AJ137" s="7">
        <v>-0.91500000000000004</v>
      </c>
      <c r="AL137" s="7" t="s">
        <v>408</v>
      </c>
      <c r="AM137" s="7">
        <v>0.88800000000000001</v>
      </c>
      <c r="AN137" s="7">
        <v>5.8000000000000003E-2</v>
      </c>
      <c r="AQ137" s="7">
        <v>2.06</v>
      </c>
      <c r="AR137" s="7">
        <v>1.585</v>
      </c>
      <c r="AS137" s="7">
        <v>2.4500000000000002</v>
      </c>
      <c r="AT137" s="7">
        <v>1.784</v>
      </c>
      <c r="AV137" s="7" t="s">
        <v>95</v>
      </c>
      <c r="AW137" s="7" t="s">
        <v>528</v>
      </c>
      <c r="AX137" s="7" t="s">
        <v>14</v>
      </c>
      <c r="AY137" s="7" t="s">
        <v>551</v>
      </c>
      <c r="AZ137" s="7" t="s">
        <v>380</v>
      </c>
    </row>
    <row r="138" spans="1:52" x14ac:dyDescent="0.2">
      <c r="A138" s="7">
        <v>137</v>
      </c>
      <c r="B138" s="7">
        <v>316</v>
      </c>
      <c r="C138" s="7" t="s">
        <v>48</v>
      </c>
      <c r="D138" s="7" t="s">
        <v>377</v>
      </c>
      <c r="E138" s="7" t="s">
        <v>378</v>
      </c>
      <c r="F138" s="7">
        <v>321</v>
      </c>
      <c r="I138" s="7">
        <v>2.0960000000000001</v>
      </c>
      <c r="J138" s="7">
        <v>1981</v>
      </c>
      <c r="K138" s="7">
        <v>11</v>
      </c>
      <c r="L138" s="7">
        <v>317</v>
      </c>
      <c r="M138" s="7">
        <v>34.380000000000003</v>
      </c>
      <c r="N138" s="7">
        <v>132.44999999999999</v>
      </c>
      <c r="O138" s="7">
        <v>34.25</v>
      </c>
      <c r="P138" s="7">
        <v>132.25</v>
      </c>
      <c r="Q138" s="7">
        <v>9.8000000000000007</v>
      </c>
      <c r="V138" s="7" t="s">
        <v>379</v>
      </c>
      <c r="W138" s="7">
        <v>1.5669999999999999</v>
      </c>
      <c r="X138" s="7">
        <f t="shared" si="4"/>
        <v>1.5669999999999999</v>
      </c>
      <c r="Y138" s="7">
        <v>0.52900000000000003</v>
      </c>
      <c r="Z138" s="7">
        <f t="shared" si="5"/>
        <v>0.52900000000000003</v>
      </c>
      <c r="AA138" s="7">
        <v>0.747</v>
      </c>
      <c r="AB138" s="7">
        <v>0.252</v>
      </c>
      <c r="AE138" s="7" t="s">
        <v>28</v>
      </c>
      <c r="AF138" s="7" t="s">
        <v>29</v>
      </c>
      <c r="AG138" s="7" t="s">
        <v>30</v>
      </c>
      <c r="AH138" s="7" t="s">
        <v>409</v>
      </c>
      <c r="AI138" s="7" t="s">
        <v>407</v>
      </c>
      <c r="AJ138" s="7">
        <v>-0.91500000000000004</v>
      </c>
      <c r="AL138" s="7" t="s">
        <v>408</v>
      </c>
      <c r="AM138" s="7">
        <v>0.88800000000000001</v>
      </c>
      <c r="AN138" s="7">
        <v>5.8000000000000003E-2</v>
      </c>
      <c r="AQ138" s="7">
        <v>2.06</v>
      </c>
      <c r="AR138" s="7">
        <v>1.585</v>
      </c>
      <c r="AS138" s="7">
        <v>2.4500000000000002</v>
      </c>
      <c r="AT138" s="7">
        <v>1.784</v>
      </c>
      <c r="AV138" s="7" t="s">
        <v>95</v>
      </c>
      <c r="AW138" s="7" t="s">
        <v>528</v>
      </c>
      <c r="AX138" s="7" t="s">
        <v>14</v>
      </c>
      <c r="AY138" s="7" t="s">
        <v>551</v>
      </c>
      <c r="AZ138" s="7" t="s">
        <v>380</v>
      </c>
    </row>
    <row r="139" spans="1:52" x14ac:dyDescent="0.2">
      <c r="A139" s="7">
        <v>138</v>
      </c>
      <c r="B139" s="7">
        <v>316</v>
      </c>
      <c r="C139" s="7" t="s">
        <v>48</v>
      </c>
      <c r="D139" s="7" t="s">
        <v>377</v>
      </c>
      <c r="E139" s="7" t="s">
        <v>378</v>
      </c>
      <c r="F139" s="7">
        <v>304</v>
      </c>
      <c r="I139" s="7">
        <v>1.9850000000000001</v>
      </c>
      <c r="J139" s="7">
        <v>1981</v>
      </c>
      <c r="K139" s="7">
        <v>11</v>
      </c>
      <c r="L139" s="7">
        <v>327</v>
      </c>
      <c r="M139" s="7">
        <v>34.380000000000003</v>
      </c>
      <c r="N139" s="7">
        <v>132.44999999999999</v>
      </c>
      <c r="O139" s="7">
        <v>34.25</v>
      </c>
      <c r="P139" s="7">
        <v>132.25</v>
      </c>
      <c r="Q139" s="7">
        <v>9.1999999999999993</v>
      </c>
      <c r="V139" s="7" t="s">
        <v>379</v>
      </c>
      <c r="W139" s="7">
        <v>1.508</v>
      </c>
      <c r="X139" s="7">
        <f t="shared" si="4"/>
        <v>1.508</v>
      </c>
      <c r="Y139" s="7">
        <v>0.47599999999999998</v>
      </c>
      <c r="Z139" s="7">
        <f t="shared" si="5"/>
        <v>0.47599999999999998</v>
      </c>
      <c r="AA139" s="7">
        <v>0.75900000000000001</v>
      </c>
      <c r="AB139" s="7">
        <v>0.24</v>
      </c>
      <c r="AE139" s="7" t="s">
        <v>28</v>
      </c>
      <c r="AF139" s="7" t="s">
        <v>29</v>
      </c>
      <c r="AG139" s="7" t="s">
        <v>30</v>
      </c>
      <c r="AH139" s="7" t="s">
        <v>409</v>
      </c>
      <c r="AI139" s="7" t="s">
        <v>407</v>
      </c>
      <c r="AJ139" s="7">
        <v>-0.91500000000000004</v>
      </c>
      <c r="AL139" s="7" t="s">
        <v>408</v>
      </c>
      <c r="AM139" s="7">
        <v>0.88800000000000001</v>
      </c>
      <c r="AN139" s="7">
        <v>5.8000000000000003E-2</v>
      </c>
      <c r="AQ139" s="7">
        <v>2.06</v>
      </c>
      <c r="AR139" s="7">
        <v>1.585</v>
      </c>
      <c r="AS139" s="7">
        <v>2.4500000000000002</v>
      </c>
      <c r="AT139" s="7">
        <v>1.784</v>
      </c>
      <c r="AV139" s="7" t="s">
        <v>95</v>
      </c>
      <c r="AW139" s="7" t="s">
        <v>528</v>
      </c>
      <c r="AX139" s="7" t="s">
        <v>14</v>
      </c>
      <c r="AY139" s="7" t="s">
        <v>551</v>
      </c>
      <c r="AZ139" s="7" t="s">
        <v>380</v>
      </c>
    </row>
    <row r="140" spans="1:52" x14ac:dyDescent="0.2">
      <c r="A140" s="7">
        <v>139</v>
      </c>
      <c r="B140" s="7">
        <v>586</v>
      </c>
      <c r="C140" s="7" t="s">
        <v>265</v>
      </c>
      <c r="D140" s="7" t="s">
        <v>266</v>
      </c>
      <c r="E140" s="7" t="s">
        <v>267</v>
      </c>
      <c r="F140" s="7">
        <v>293</v>
      </c>
      <c r="I140" s="7">
        <v>1.917</v>
      </c>
      <c r="J140" s="7">
        <v>1988</v>
      </c>
      <c r="K140" s="7">
        <v>9</v>
      </c>
      <c r="L140" s="7">
        <v>255</v>
      </c>
      <c r="M140" s="7">
        <v>21.5</v>
      </c>
      <c r="N140" s="7">
        <v>83.5</v>
      </c>
      <c r="O140" s="7">
        <v>21.75</v>
      </c>
      <c r="P140" s="7">
        <v>83.75</v>
      </c>
      <c r="V140" s="7" t="s">
        <v>71</v>
      </c>
      <c r="W140" s="7">
        <v>0.94899999999999995</v>
      </c>
      <c r="X140" s="7">
        <f t="shared" si="4"/>
        <v>0.94899999999999995</v>
      </c>
      <c r="Y140" s="7">
        <v>0.96799999999999997</v>
      </c>
      <c r="Z140" s="7">
        <f t="shared" si="5"/>
        <v>0.96799999999999997</v>
      </c>
      <c r="AA140" s="7">
        <v>0.495</v>
      </c>
      <c r="AB140" s="7">
        <v>0.505</v>
      </c>
      <c r="AC140" s="7">
        <v>28.6</v>
      </c>
      <c r="AD140" s="7">
        <v>195.7</v>
      </c>
      <c r="AE140" s="7" t="s">
        <v>28</v>
      </c>
      <c r="AF140" s="7" t="s">
        <v>29</v>
      </c>
      <c r="AG140" s="7" t="s">
        <v>30</v>
      </c>
      <c r="AH140" s="7" t="s">
        <v>414</v>
      </c>
      <c r="AI140" s="7" t="s">
        <v>412</v>
      </c>
      <c r="AJ140" s="7">
        <v>-1.5589999999999999</v>
      </c>
      <c r="AK140" s="7">
        <v>-0.80700000000000005</v>
      </c>
      <c r="AV140" s="7" t="s">
        <v>656</v>
      </c>
      <c r="AW140" s="7" t="s">
        <v>44</v>
      </c>
    </row>
    <row r="141" spans="1:52" x14ac:dyDescent="0.2">
      <c r="A141" s="7">
        <v>140</v>
      </c>
      <c r="B141" s="7">
        <v>586</v>
      </c>
      <c r="C141" s="7" t="s">
        <v>265</v>
      </c>
      <c r="D141" s="7" t="s">
        <v>266</v>
      </c>
      <c r="E141" s="7" t="s">
        <v>267</v>
      </c>
      <c r="F141" s="7">
        <v>261</v>
      </c>
      <c r="I141" s="7">
        <v>1.708</v>
      </c>
      <c r="J141" s="7">
        <v>1988</v>
      </c>
      <c r="K141" s="7">
        <v>9</v>
      </c>
      <c r="L141" s="7">
        <v>255</v>
      </c>
      <c r="M141" s="7">
        <v>21.5</v>
      </c>
      <c r="N141" s="7">
        <v>83.5</v>
      </c>
      <c r="O141" s="7">
        <v>21.75</v>
      </c>
      <c r="P141" s="7">
        <v>83.75</v>
      </c>
      <c r="V141" s="7" t="s">
        <v>71</v>
      </c>
      <c r="W141" s="7">
        <v>0.84499999999999997</v>
      </c>
      <c r="X141" s="7">
        <f t="shared" si="4"/>
        <v>0.84499999999999997</v>
      </c>
      <c r="Y141" s="7">
        <v>0.86199999999999999</v>
      </c>
      <c r="Z141" s="7">
        <f t="shared" si="5"/>
        <v>0.86199999999999999</v>
      </c>
      <c r="AA141" s="7">
        <v>0.495</v>
      </c>
      <c r="AB141" s="7">
        <v>0.505</v>
      </c>
      <c r="AC141" s="7">
        <v>28.6</v>
      </c>
      <c r="AD141" s="7">
        <v>195.7</v>
      </c>
      <c r="AE141" s="7" t="s">
        <v>28</v>
      </c>
      <c r="AF141" s="7" t="s">
        <v>29</v>
      </c>
      <c r="AG141" s="7" t="s">
        <v>30</v>
      </c>
      <c r="AH141" s="7" t="s">
        <v>414</v>
      </c>
      <c r="AI141" s="7" t="s">
        <v>412</v>
      </c>
      <c r="AJ141" s="7">
        <v>-1.5589999999999999</v>
      </c>
      <c r="AK141" s="7">
        <v>-0.80700000000000005</v>
      </c>
      <c r="AV141" s="7" t="s">
        <v>656</v>
      </c>
      <c r="AW141" s="7" t="s">
        <v>44</v>
      </c>
    </row>
    <row r="142" spans="1:52" x14ac:dyDescent="0.2">
      <c r="A142" s="7">
        <v>141</v>
      </c>
      <c r="B142" s="7">
        <v>586</v>
      </c>
      <c r="C142" s="7" t="s">
        <v>265</v>
      </c>
      <c r="D142" s="7" t="s">
        <v>266</v>
      </c>
      <c r="E142" s="7" t="s">
        <v>267</v>
      </c>
      <c r="F142" s="7">
        <v>399</v>
      </c>
      <c r="I142" s="7">
        <v>2.6110000000000002</v>
      </c>
      <c r="J142" s="7">
        <v>1988</v>
      </c>
      <c r="K142" s="7">
        <v>9</v>
      </c>
      <c r="L142" s="7">
        <v>255</v>
      </c>
      <c r="M142" s="7">
        <v>21.5</v>
      </c>
      <c r="N142" s="7">
        <v>83.5</v>
      </c>
      <c r="O142" s="7">
        <v>21.75</v>
      </c>
      <c r="P142" s="7">
        <v>83.75</v>
      </c>
      <c r="V142" s="7" t="s">
        <v>71</v>
      </c>
      <c r="W142" s="7">
        <v>1.292</v>
      </c>
      <c r="X142" s="7">
        <f t="shared" si="4"/>
        <v>1.292</v>
      </c>
      <c r="Y142" s="7">
        <v>1.3180000000000001</v>
      </c>
      <c r="Z142" s="7">
        <f t="shared" si="5"/>
        <v>1.3180000000000001</v>
      </c>
      <c r="AA142" s="7">
        <v>0.495</v>
      </c>
      <c r="AB142" s="7">
        <v>0.505</v>
      </c>
      <c r="AC142" s="7">
        <v>28.6</v>
      </c>
      <c r="AD142" s="7">
        <v>195.7</v>
      </c>
      <c r="AE142" s="7" t="s">
        <v>28</v>
      </c>
      <c r="AF142" s="7" t="s">
        <v>29</v>
      </c>
      <c r="AG142" s="7" t="s">
        <v>30</v>
      </c>
      <c r="AH142" s="7" t="s">
        <v>414</v>
      </c>
      <c r="AI142" s="7" t="s">
        <v>412</v>
      </c>
      <c r="AJ142" s="7">
        <v>-1.5589999999999999</v>
      </c>
      <c r="AK142" s="7">
        <v>-0.80700000000000005</v>
      </c>
      <c r="AV142" s="7" t="s">
        <v>656</v>
      </c>
      <c r="AW142" s="7" t="s">
        <v>44</v>
      </c>
    </row>
    <row r="143" spans="1:52" x14ac:dyDescent="0.2">
      <c r="A143" s="7">
        <v>142</v>
      </c>
      <c r="B143" s="7">
        <v>586</v>
      </c>
      <c r="C143" s="7" t="s">
        <v>265</v>
      </c>
      <c r="D143" s="7" t="s">
        <v>266</v>
      </c>
      <c r="E143" s="7" t="s">
        <v>267</v>
      </c>
      <c r="F143" s="7">
        <v>293</v>
      </c>
      <c r="I143" s="7">
        <v>1.917</v>
      </c>
      <c r="J143" s="7">
        <v>1988</v>
      </c>
      <c r="K143" s="7">
        <v>9</v>
      </c>
      <c r="L143" s="7">
        <v>255</v>
      </c>
      <c r="M143" s="7">
        <v>21.5</v>
      </c>
      <c r="N143" s="7">
        <v>83.5</v>
      </c>
      <c r="O143" s="7">
        <v>21.75</v>
      </c>
      <c r="P143" s="7">
        <v>83.75</v>
      </c>
      <c r="V143" s="7" t="s">
        <v>71</v>
      </c>
      <c r="W143" s="7">
        <v>0.94899999999999995</v>
      </c>
      <c r="X143" s="7">
        <f t="shared" si="4"/>
        <v>0.94899999999999995</v>
      </c>
      <c r="Y143" s="7">
        <v>0.96799999999999997</v>
      </c>
      <c r="Z143" s="7">
        <f t="shared" si="5"/>
        <v>0.96799999999999997</v>
      </c>
      <c r="AA143" s="7">
        <v>0.495</v>
      </c>
      <c r="AB143" s="7">
        <v>0.505</v>
      </c>
      <c r="AC143" s="7">
        <v>28.6</v>
      </c>
      <c r="AD143" s="7">
        <v>195.7</v>
      </c>
      <c r="AE143" s="7" t="s">
        <v>28</v>
      </c>
      <c r="AF143" s="7" t="s">
        <v>29</v>
      </c>
      <c r="AG143" s="7" t="s">
        <v>30</v>
      </c>
      <c r="AH143" s="7" t="s">
        <v>414</v>
      </c>
      <c r="AI143" s="7" t="s">
        <v>412</v>
      </c>
      <c r="AJ143" s="7">
        <v>-1.5589999999999999</v>
      </c>
      <c r="AK143" s="7">
        <v>-0.80700000000000005</v>
      </c>
      <c r="AV143" s="7" t="s">
        <v>656</v>
      </c>
      <c r="AW143" s="7" t="s">
        <v>44</v>
      </c>
    </row>
    <row r="144" spans="1:52" x14ac:dyDescent="0.2">
      <c r="A144" s="7">
        <v>143</v>
      </c>
      <c r="B144" s="7">
        <v>586</v>
      </c>
      <c r="C144" s="7" t="s">
        <v>265</v>
      </c>
      <c r="D144" s="7" t="s">
        <v>266</v>
      </c>
      <c r="E144" s="7" t="s">
        <v>267</v>
      </c>
      <c r="F144" s="7">
        <v>359</v>
      </c>
      <c r="I144" s="7">
        <v>2.3490000000000002</v>
      </c>
      <c r="J144" s="7">
        <v>1988</v>
      </c>
      <c r="K144" s="7">
        <v>9</v>
      </c>
      <c r="L144" s="7">
        <v>255</v>
      </c>
      <c r="M144" s="7">
        <v>21.5</v>
      </c>
      <c r="N144" s="7">
        <v>83.5</v>
      </c>
      <c r="O144" s="7">
        <v>21.75</v>
      </c>
      <c r="P144" s="7">
        <v>83.75</v>
      </c>
      <c r="V144" s="7" t="s">
        <v>71</v>
      </c>
      <c r="W144" s="7">
        <v>1.163</v>
      </c>
      <c r="X144" s="7">
        <f t="shared" si="4"/>
        <v>1.163</v>
      </c>
      <c r="Y144" s="7">
        <v>1.1859999999999999</v>
      </c>
      <c r="Z144" s="7">
        <f t="shared" si="5"/>
        <v>1.1859999999999999</v>
      </c>
      <c r="AA144" s="7">
        <v>0.495</v>
      </c>
      <c r="AB144" s="7">
        <v>0.505</v>
      </c>
      <c r="AC144" s="7">
        <v>28.6</v>
      </c>
      <c r="AD144" s="7">
        <v>195.7</v>
      </c>
      <c r="AE144" s="7" t="s">
        <v>28</v>
      </c>
      <c r="AF144" s="7" t="s">
        <v>29</v>
      </c>
      <c r="AG144" s="7" t="s">
        <v>30</v>
      </c>
      <c r="AH144" s="7" t="s">
        <v>414</v>
      </c>
      <c r="AI144" s="7" t="s">
        <v>412</v>
      </c>
      <c r="AJ144" s="7">
        <v>-1.5589999999999999</v>
      </c>
      <c r="AK144" s="7">
        <v>-0.80700000000000005</v>
      </c>
      <c r="AV144" s="7" t="s">
        <v>656</v>
      </c>
      <c r="AW144" s="7" t="s">
        <v>44</v>
      </c>
    </row>
    <row r="145" spans="1:51" x14ac:dyDescent="0.2">
      <c r="A145" s="7">
        <v>144</v>
      </c>
      <c r="B145" s="7">
        <v>586</v>
      </c>
      <c r="C145" s="7" t="s">
        <v>265</v>
      </c>
      <c r="D145" s="7" t="s">
        <v>266</v>
      </c>
      <c r="E145" s="7" t="s">
        <v>267</v>
      </c>
      <c r="F145" s="7">
        <v>350</v>
      </c>
      <c r="I145" s="7">
        <v>2.29</v>
      </c>
      <c r="J145" s="7">
        <v>1988</v>
      </c>
      <c r="K145" s="7">
        <v>9</v>
      </c>
      <c r="L145" s="7">
        <v>255</v>
      </c>
      <c r="M145" s="7">
        <v>21.5</v>
      </c>
      <c r="N145" s="7">
        <v>83.5</v>
      </c>
      <c r="O145" s="7">
        <v>21.75</v>
      </c>
      <c r="P145" s="7">
        <v>83.75</v>
      </c>
      <c r="V145" s="7" t="s">
        <v>71</v>
      </c>
      <c r="W145" s="7">
        <v>1.1339999999999999</v>
      </c>
      <c r="X145" s="7">
        <f t="shared" si="4"/>
        <v>1.1339999999999999</v>
      </c>
      <c r="Y145" s="7">
        <v>1.1559999999999999</v>
      </c>
      <c r="Z145" s="7">
        <f t="shared" si="5"/>
        <v>1.1559999999999999</v>
      </c>
      <c r="AA145" s="7">
        <v>0.495</v>
      </c>
      <c r="AB145" s="7">
        <v>0.505</v>
      </c>
      <c r="AC145" s="7">
        <v>28.6</v>
      </c>
      <c r="AD145" s="7">
        <v>195.7</v>
      </c>
      <c r="AE145" s="7" t="s">
        <v>28</v>
      </c>
      <c r="AF145" s="7" t="s">
        <v>29</v>
      </c>
      <c r="AG145" s="7" t="s">
        <v>30</v>
      </c>
      <c r="AH145" s="7" t="s">
        <v>414</v>
      </c>
      <c r="AI145" s="7" t="s">
        <v>412</v>
      </c>
      <c r="AJ145" s="7">
        <v>-1.5589999999999999</v>
      </c>
      <c r="AK145" s="7">
        <v>-0.80700000000000005</v>
      </c>
      <c r="AV145" s="7" t="s">
        <v>656</v>
      </c>
      <c r="AW145" s="7" t="s">
        <v>44</v>
      </c>
    </row>
    <row r="146" spans="1:51" x14ac:dyDescent="0.2">
      <c r="A146" s="7">
        <v>145</v>
      </c>
      <c r="B146" s="7">
        <v>586</v>
      </c>
      <c r="C146" s="7" t="s">
        <v>265</v>
      </c>
      <c r="D146" s="7" t="s">
        <v>266</v>
      </c>
      <c r="E146" s="7" t="s">
        <v>267</v>
      </c>
      <c r="F146" s="7">
        <v>356</v>
      </c>
      <c r="I146" s="7">
        <v>2.33</v>
      </c>
      <c r="J146" s="7">
        <v>1988</v>
      </c>
      <c r="K146" s="7">
        <v>9</v>
      </c>
      <c r="L146" s="7">
        <v>255</v>
      </c>
      <c r="M146" s="7">
        <v>21.5</v>
      </c>
      <c r="N146" s="7">
        <v>83.5</v>
      </c>
      <c r="O146" s="7">
        <v>21.75</v>
      </c>
      <c r="P146" s="7">
        <v>83.75</v>
      </c>
      <c r="V146" s="7" t="s">
        <v>71</v>
      </c>
      <c r="W146" s="7">
        <v>1.153</v>
      </c>
      <c r="X146" s="7">
        <f t="shared" si="4"/>
        <v>1.153</v>
      </c>
      <c r="Y146" s="7">
        <v>1.1759999999999999</v>
      </c>
      <c r="Z146" s="7">
        <f t="shared" si="5"/>
        <v>1.1759999999999999</v>
      </c>
      <c r="AA146" s="7">
        <v>0.495</v>
      </c>
      <c r="AB146" s="7">
        <v>0.505</v>
      </c>
      <c r="AC146" s="7">
        <v>28.6</v>
      </c>
      <c r="AD146" s="7">
        <v>195.7</v>
      </c>
      <c r="AE146" s="7" t="s">
        <v>28</v>
      </c>
      <c r="AF146" s="7" t="s">
        <v>29</v>
      </c>
      <c r="AG146" s="7" t="s">
        <v>30</v>
      </c>
      <c r="AH146" s="7" t="s">
        <v>414</v>
      </c>
      <c r="AI146" s="7" t="s">
        <v>412</v>
      </c>
      <c r="AJ146" s="7">
        <v>-1.5589999999999999</v>
      </c>
      <c r="AK146" s="7">
        <v>-0.80700000000000005</v>
      </c>
      <c r="AV146" s="7" t="s">
        <v>656</v>
      </c>
      <c r="AW146" s="7" t="s">
        <v>44</v>
      </c>
    </row>
    <row r="147" spans="1:51" x14ac:dyDescent="0.2">
      <c r="A147" s="7">
        <v>146</v>
      </c>
      <c r="B147" s="7">
        <v>586</v>
      </c>
      <c r="C147" s="7" t="s">
        <v>265</v>
      </c>
      <c r="D147" s="7" t="s">
        <v>266</v>
      </c>
      <c r="E147" s="7" t="s">
        <v>267</v>
      </c>
      <c r="F147" s="7">
        <v>554</v>
      </c>
      <c r="I147" s="7">
        <v>3.6259999999999999</v>
      </c>
      <c r="J147" s="7">
        <v>1988</v>
      </c>
      <c r="K147" s="7">
        <v>9</v>
      </c>
      <c r="L147" s="7">
        <v>255</v>
      </c>
      <c r="M147" s="7">
        <v>21.5</v>
      </c>
      <c r="N147" s="7">
        <v>83.5</v>
      </c>
      <c r="O147" s="7">
        <v>21.75</v>
      </c>
      <c r="P147" s="7">
        <v>83.75</v>
      </c>
      <c r="V147" s="7" t="s">
        <v>71</v>
      </c>
      <c r="W147" s="7">
        <v>1.794</v>
      </c>
      <c r="X147" s="7">
        <f t="shared" si="4"/>
        <v>1.794</v>
      </c>
      <c r="Y147" s="7">
        <v>1.831</v>
      </c>
      <c r="Z147" s="7">
        <f t="shared" si="5"/>
        <v>1.831</v>
      </c>
      <c r="AA147" s="7">
        <v>0.495</v>
      </c>
      <c r="AB147" s="7">
        <v>0.505</v>
      </c>
      <c r="AC147" s="7">
        <v>28.6</v>
      </c>
      <c r="AD147" s="7">
        <v>195.7</v>
      </c>
      <c r="AE147" s="7" t="s">
        <v>28</v>
      </c>
      <c r="AF147" s="7" t="s">
        <v>29</v>
      </c>
      <c r="AG147" s="7" t="s">
        <v>30</v>
      </c>
      <c r="AH147" s="7" t="s">
        <v>414</v>
      </c>
      <c r="AI147" s="7" t="s">
        <v>412</v>
      </c>
      <c r="AJ147" s="7">
        <v>-1.5589999999999999</v>
      </c>
      <c r="AK147" s="7">
        <v>-0.80700000000000005</v>
      </c>
      <c r="AV147" s="7" t="s">
        <v>656</v>
      </c>
      <c r="AW147" s="7" t="s">
        <v>44</v>
      </c>
    </row>
    <row r="148" spans="1:51" x14ac:dyDescent="0.2">
      <c r="A148" s="7">
        <v>147</v>
      </c>
      <c r="B148" s="7">
        <v>586</v>
      </c>
      <c r="C148" s="7" t="s">
        <v>265</v>
      </c>
      <c r="D148" s="7" t="s">
        <v>266</v>
      </c>
      <c r="E148" s="7" t="s">
        <v>267</v>
      </c>
      <c r="F148" s="7">
        <v>423</v>
      </c>
      <c r="I148" s="7">
        <v>2.7679999999999998</v>
      </c>
      <c r="J148" s="7">
        <v>1988</v>
      </c>
      <c r="K148" s="7">
        <v>9</v>
      </c>
      <c r="L148" s="7">
        <v>255</v>
      </c>
      <c r="M148" s="7">
        <v>21.5</v>
      </c>
      <c r="N148" s="7">
        <v>83.5</v>
      </c>
      <c r="O148" s="7">
        <v>21.75</v>
      </c>
      <c r="P148" s="7">
        <v>83.75</v>
      </c>
      <c r="V148" s="7" t="s">
        <v>71</v>
      </c>
      <c r="W148" s="7">
        <v>1.37</v>
      </c>
      <c r="X148" s="7">
        <f t="shared" si="4"/>
        <v>1.37</v>
      </c>
      <c r="Y148" s="7">
        <v>1.3979999999999999</v>
      </c>
      <c r="Z148" s="7">
        <f t="shared" si="5"/>
        <v>1.3979999999999999</v>
      </c>
      <c r="AA148" s="7">
        <v>0.495</v>
      </c>
      <c r="AB148" s="7">
        <v>0.505</v>
      </c>
      <c r="AC148" s="7">
        <v>28.6</v>
      </c>
      <c r="AD148" s="7">
        <v>195.7</v>
      </c>
      <c r="AE148" s="7" t="s">
        <v>28</v>
      </c>
      <c r="AF148" s="7" t="s">
        <v>29</v>
      </c>
      <c r="AG148" s="7" t="s">
        <v>30</v>
      </c>
      <c r="AH148" s="7" t="s">
        <v>414</v>
      </c>
      <c r="AI148" s="7" t="s">
        <v>412</v>
      </c>
      <c r="AJ148" s="7">
        <v>-1.5589999999999999</v>
      </c>
      <c r="AK148" s="7">
        <v>-0.80700000000000005</v>
      </c>
      <c r="AV148" s="7" t="s">
        <v>656</v>
      </c>
      <c r="AW148" s="7" t="s">
        <v>44</v>
      </c>
    </row>
    <row r="149" spans="1:51" x14ac:dyDescent="0.2">
      <c r="A149" s="7">
        <v>148</v>
      </c>
      <c r="B149" s="7">
        <v>586</v>
      </c>
      <c r="C149" s="7" t="s">
        <v>265</v>
      </c>
      <c r="D149" s="7" t="s">
        <v>266</v>
      </c>
      <c r="E149" s="7" t="s">
        <v>267</v>
      </c>
      <c r="F149" s="7">
        <v>180</v>
      </c>
      <c r="I149" s="7">
        <v>1.1779999999999999</v>
      </c>
      <c r="J149" s="7">
        <v>1988</v>
      </c>
      <c r="K149" s="7">
        <v>9</v>
      </c>
      <c r="L149" s="7">
        <v>255</v>
      </c>
      <c r="M149" s="7">
        <v>21.5</v>
      </c>
      <c r="N149" s="7">
        <v>83.5</v>
      </c>
      <c r="O149" s="7">
        <v>21.75</v>
      </c>
      <c r="P149" s="7">
        <v>83.75</v>
      </c>
      <c r="V149" s="7" t="s">
        <v>71</v>
      </c>
      <c r="W149" s="7">
        <v>0.58299999999999996</v>
      </c>
      <c r="X149" s="7">
        <f t="shared" si="4"/>
        <v>0.58299999999999996</v>
      </c>
      <c r="Y149" s="7">
        <v>0.59399999999999997</v>
      </c>
      <c r="Z149" s="7">
        <f t="shared" si="5"/>
        <v>0.59399999999999997</v>
      </c>
      <c r="AA149" s="7">
        <v>0.495</v>
      </c>
      <c r="AB149" s="7">
        <v>0.505</v>
      </c>
      <c r="AC149" s="7">
        <v>28.6</v>
      </c>
      <c r="AD149" s="7">
        <v>195.7</v>
      </c>
      <c r="AE149" s="7" t="s">
        <v>28</v>
      </c>
      <c r="AF149" s="7" t="s">
        <v>29</v>
      </c>
      <c r="AG149" s="7" t="s">
        <v>30</v>
      </c>
      <c r="AH149" s="7" t="s">
        <v>414</v>
      </c>
      <c r="AI149" s="7" t="s">
        <v>412</v>
      </c>
      <c r="AJ149" s="7">
        <v>-1.5589999999999999</v>
      </c>
      <c r="AK149" s="7">
        <v>-0.80700000000000005</v>
      </c>
      <c r="AV149" s="7" t="s">
        <v>656</v>
      </c>
      <c r="AW149" s="7" t="s">
        <v>44</v>
      </c>
    </row>
    <row r="150" spans="1:51" x14ac:dyDescent="0.2">
      <c r="A150" s="7">
        <v>149</v>
      </c>
      <c r="B150" s="7">
        <v>586</v>
      </c>
      <c r="C150" s="7" t="s">
        <v>265</v>
      </c>
      <c r="D150" s="7" t="s">
        <v>266</v>
      </c>
      <c r="E150" s="7" t="s">
        <v>267</v>
      </c>
      <c r="F150" s="7">
        <v>296</v>
      </c>
      <c r="I150" s="7">
        <v>1.9370000000000001</v>
      </c>
      <c r="J150" s="7">
        <v>1988</v>
      </c>
      <c r="K150" s="7">
        <v>9</v>
      </c>
      <c r="L150" s="7">
        <v>255</v>
      </c>
      <c r="M150" s="7">
        <v>21.5</v>
      </c>
      <c r="N150" s="7">
        <v>83.5</v>
      </c>
      <c r="O150" s="7">
        <v>21.75</v>
      </c>
      <c r="P150" s="7">
        <v>83.75</v>
      </c>
      <c r="V150" s="7" t="s">
        <v>71</v>
      </c>
      <c r="W150" s="7">
        <v>0.95899999999999996</v>
      </c>
      <c r="X150" s="7">
        <f t="shared" si="4"/>
        <v>0.95899999999999996</v>
      </c>
      <c r="Y150" s="7">
        <v>0.97799999999999998</v>
      </c>
      <c r="Z150" s="7">
        <f t="shared" si="5"/>
        <v>0.97799999999999998</v>
      </c>
      <c r="AA150" s="7">
        <v>0.495</v>
      </c>
      <c r="AB150" s="7">
        <v>0.505</v>
      </c>
      <c r="AC150" s="7">
        <v>28.6</v>
      </c>
      <c r="AD150" s="7">
        <v>195.7</v>
      </c>
      <c r="AE150" s="7" t="s">
        <v>28</v>
      </c>
      <c r="AF150" s="7" t="s">
        <v>29</v>
      </c>
      <c r="AG150" s="7" t="s">
        <v>30</v>
      </c>
      <c r="AH150" s="7" t="s">
        <v>414</v>
      </c>
      <c r="AI150" s="7" t="s">
        <v>412</v>
      </c>
      <c r="AJ150" s="7">
        <v>-1.5589999999999999</v>
      </c>
      <c r="AK150" s="7">
        <v>-0.80700000000000005</v>
      </c>
      <c r="AV150" s="7" t="s">
        <v>656</v>
      </c>
      <c r="AW150" s="7" t="s">
        <v>44</v>
      </c>
    </row>
    <row r="151" spans="1:51" x14ac:dyDescent="0.2">
      <c r="A151" s="7">
        <v>150</v>
      </c>
      <c r="B151" s="7">
        <v>586</v>
      </c>
      <c r="C151" s="7" t="s">
        <v>265</v>
      </c>
      <c r="D151" s="7" t="s">
        <v>266</v>
      </c>
      <c r="E151" s="7" t="s">
        <v>267</v>
      </c>
      <c r="F151" s="7">
        <v>399</v>
      </c>
      <c r="I151" s="7">
        <v>2.6110000000000002</v>
      </c>
      <c r="J151" s="7">
        <v>1988</v>
      </c>
      <c r="K151" s="7">
        <v>9</v>
      </c>
      <c r="L151" s="7">
        <v>255</v>
      </c>
      <c r="M151" s="7">
        <v>21.5</v>
      </c>
      <c r="N151" s="7">
        <v>83.5</v>
      </c>
      <c r="O151" s="7">
        <v>21.75</v>
      </c>
      <c r="P151" s="7">
        <v>83.75</v>
      </c>
      <c r="V151" s="7" t="s">
        <v>71</v>
      </c>
      <c r="W151" s="7">
        <v>1.292</v>
      </c>
      <c r="X151" s="7">
        <f t="shared" si="4"/>
        <v>1.292</v>
      </c>
      <c r="Y151" s="7">
        <v>1.3180000000000001</v>
      </c>
      <c r="Z151" s="7">
        <f t="shared" si="5"/>
        <v>1.3180000000000001</v>
      </c>
      <c r="AA151" s="7">
        <v>0.495</v>
      </c>
      <c r="AB151" s="7">
        <v>0.505</v>
      </c>
      <c r="AC151" s="7">
        <v>28.6</v>
      </c>
      <c r="AD151" s="7">
        <v>195.7</v>
      </c>
      <c r="AE151" s="7" t="s">
        <v>28</v>
      </c>
      <c r="AF151" s="7" t="s">
        <v>29</v>
      </c>
      <c r="AG151" s="7" t="s">
        <v>30</v>
      </c>
      <c r="AH151" s="7" t="s">
        <v>414</v>
      </c>
      <c r="AI151" s="7" t="s">
        <v>412</v>
      </c>
      <c r="AJ151" s="7">
        <v>-1.5589999999999999</v>
      </c>
      <c r="AK151" s="7">
        <v>-0.80700000000000005</v>
      </c>
      <c r="AV151" s="7" t="s">
        <v>656</v>
      </c>
      <c r="AW151" s="7" t="s">
        <v>44</v>
      </c>
    </row>
    <row r="152" spans="1:51" x14ac:dyDescent="0.2">
      <c r="A152" s="7">
        <v>151</v>
      </c>
      <c r="B152" s="7">
        <v>586</v>
      </c>
      <c r="C152" s="7" t="s">
        <v>265</v>
      </c>
      <c r="D152" s="7" t="s">
        <v>266</v>
      </c>
      <c r="E152" s="7" t="s">
        <v>267</v>
      </c>
      <c r="F152" s="7">
        <v>525</v>
      </c>
      <c r="I152" s="7">
        <v>3.4359999999999999</v>
      </c>
      <c r="J152" s="7">
        <v>1988</v>
      </c>
      <c r="K152" s="7">
        <v>9</v>
      </c>
      <c r="L152" s="7">
        <v>255</v>
      </c>
      <c r="M152" s="7">
        <v>21.5</v>
      </c>
      <c r="N152" s="7">
        <v>83.5</v>
      </c>
      <c r="O152" s="7">
        <v>21.75</v>
      </c>
      <c r="P152" s="7">
        <v>83.75</v>
      </c>
      <c r="V152" s="7" t="s">
        <v>71</v>
      </c>
      <c r="W152" s="7">
        <v>1.7010000000000001</v>
      </c>
      <c r="X152" s="7">
        <f t="shared" si="4"/>
        <v>1.7010000000000001</v>
      </c>
      <c r="Y152" s="7">
        <v>1.7350000000000001</v>
      </c>
      <c r="Z152" s="7">
        <f t="shared" si="5"/>
        <v>1.7350000000000001</v>
      </c>
      <c r="AA152" s="7">
        <v>0.495</v>
      </c>
      <c r="AB152" s="7">
        <v>0.505</v>
      </c>
      <c r="AC152" s="7">
        <v>28.6</v>
      </c>
      <c r="AD152" s="7">
        <v>195.7</v>
      </c>
      <c r="AE152" s="7" t="s">
        <v>28</v>
      </c>
      <c r="AF152" s="7" t="s">
        <v>29</v>
      </c>
      <c r="AG152" s="7" t="s">
        <v>30</v>
      </c>
      <c r="AH152" s="7" t="s">
        <v>414</v>
      </c>
      <c r="AI152" s="7" t="s">
        <v>412</v>
      </c>
      <c r="AJ152" s="7">
        <v>-1.5589999999999999</v>
      </c>
      <c r="AK152" s="7">
        <v>-0.80700000000000005</v>
      </c>
      <c r="AV152" s="7" t="s">
        <v>656</v>
      </c>
      <c r="AW152" s="7" t="s">
        <v>44</v>
      </c>
    </row>
    <row r="153" spans="1:51" x14ac:dyDescent="0.2">
      <c r="A153" s="7">
        <v>152</v>
      </c>
      <c r="B153" s="7">
        <v>586</v>
      </c>
      <c r="C153" s="7" t="s">
        <v>265</v>
      </c>
      <c r="D153" s="7" t="s">
        <v>266</v>
      </c>
      <c r="E153" s="7" t="s">
        <v>267</v>
      </c>
      <c r="F153" s="7">
        <v>170</v>
      </c>
      <c r="I153" s="7">
        <v>1.1120000000000001</v>
      </c>
      <c r="J153" s="7">
        <v>1988</v>
      </c>
      <c r="K153" s="7">
        <v>9</v>
      </c>
      <c r="L153" s="7">
        <v>255</v>
      </c>
      <c r="M153" s="7">
        <v>21.5</v>
      </c>
      <c r="N153" s="7">
        <v>83.5</v>
      </c>
      <c r="O153" s="7">
        <v>21.75</v>
      </c>
      <c r="P153" s="7">
        <v>83.75</v>
      </c>
      <c r="V153" s="7" t="s">
        <v>71</v>
      </c>
      <c r="W153" s="7">
        <v>0.55000000000000004</v>
      </c>
      <c r="X153" s="7">
        <f t="shared" si="4"/>
        <v>0.55000000000000004</v>
      </c>
      <c r="Y153" s="7">
        <v>0.56100000000000005</v>
      </c>
      <c r="Z153" s="7">
        <f t="shared" si="5"/>
        <v>0.56100000000000005</v>
      </c>
      <c r="AA153" s="7">
        <v>0.495</v>
      </c>
      <c r="AB153" s="7">
        <v>0.505</v>
      </c>
      <c r="AC153" s="7">
        <v>28.6</v>
      </c>
      <c r="AD153" s="7">
        <v>195.7</v>
      </c>
      <c r="AE153" s="7" t="s">
        <v>28</v>
      </c>
      <c r="AF153" s="7" t="s">
        <v>29</v>
      </c>
      <c r="AG153" s="7" t="s">
        <v>30</v>
      </c>
      <c r="AH153" s="7" t="s">
        <v>414</v>
      </c>
      <c r="AI153" s="7" t="s">
        <v>412</v>
      </c>
      <c r="AJ153" s="7">
        <v>-1.5589999999999999</v>
      </c>
      <c r="AK153" s="7">
        <v>-0.80700000000000005</v>
      </c>
      <c r="AV153" s="7" t="s">
        <v>656</v>
      </c>
      <c r="AW153" s="7" t="s">
        <v>44</v>
      </c>
    </row>
    <row r="154" spans="1:51" x14ac:dyDescent="0.2">
      <c r="A154" s="7">
        <v>153</v>
      </c>
      <c r="B154" s="7">
        <v>586</v>
      </c>
      <c r="C154" s="7" t="s">
        <v>265</v>
      </c>
      <c r="D154" s="7" t="s">
        <v>266</v>
      </c>
      <c r="E154" s="7" t="s">
        <v>267</v>
      </c>
      <c r="F154" s="7">
        <v>196</v>
      </c>
      <c r="I154" s="7">
        <v>1.282</v>
      </c>
      <c r="J154" s="7">
        <v>1988</v>
      </c>
      <c r="K154" s="7">
        <v>9</v>
      </c>
      <c r="L154" s="7">
        <v>255</v>
      </c>
      <c r="M154" s="7">
        <v>21.5</v>
      </c>
      <c r="N154" s="7">
        <v>83.5</v>
      </c>
      <c r="O154" s="7">
        <v>21.75</v>
      </c>
      <c r="P154" s="7">
        <v>83.75</v>
      </c>
      <c r="V154" s="7" t="s">
        <v>71</v>
      </c>
      <c r="W154" s="7">
        <v>0.63500000000000001</v>
      </c>
      <c r="X154" s="7">
        <f t="shared" si="4"/>
        <v>0.63500000000000001</v>
      </c>
      <c r="Y154" s="7">
        <v>0.64700000000000002</v>
      </c>
      <c r="Z154" s="7">
        <f t="shared" si="5"/>
        <v>0.64700000000000002</v>
      </c>
      <c r="AA154" s="7">
        <v>0.495</v>
      </c>
      <c r="AB154" s="7">
        <v>0.505</v>
      </c>
      <c r="AC154" s="7">
        <v>28.6</v>
      </c>
      <c r="AD154" s="7">
        <v>195.7</v>
      </c>
      <c r="AE154" s="7" t="s">
        <v>28</v>
      </c>
      <c r="AF154" s="7" t="s">
        <v>29</v>
      </c>
      <c r="AG154" s="7" t="s">
        <v>30</v>
      </c>
      <c r="AH154" s="7" t="s">
        <v>414</v>
      </c>
      <c r="AI154" s="7" t="s">
        <v>412</v>
      </c>
      <c r="AJ154" s="7">
        <v>-1.5589999999999999</v>
      </c>
      <c r="AK154" s="7">
        <v>-0.80700000000000005</v>
      </c>
      <c r="AV154" s="7" t="s">
        <v>656</v>
      </c>
      <c r="AW154" s="7" t="s">
        <v>44</v>
      </c>
    </row>
    <row r="155" spans="1:51" x14ac:dyDescent="0.2">
      <c r="A155" s="7">
        <v>154</v>
      </c>
      <c r="B155" s="7">
        <v>586</v>
      </c>
      <c r="C155" s="7" t="s">
        <v>265</v>
      </c>
      <c r="D155" s="7" t="s">
        <v>266</v>
      </c>
      <c r="E155" s="7" t="s">
        <v>267</v>
      </c>
      <c r="F155" s="7">
        <v>456</v>
      </c>
      <c r="I155" s="7">
        <v>2.984</v>
      </c>
      <c r="J155" s="7">
        <v>1988</v>
      </c>
      <c r="K155" s="7">
        <v>9</v>
      </c>
      <c r="L155" s="7">
        <v>255</v>
      </c>
      <c r="M155" s="7">
        <v>21.5</v>
      </c>
      <c r="N155" s="7">
        <v>83.5</v>
      </c>
      <c r="O155" s="7">
        <v>21.75</v>
      </c>
      <c r="P155" s="7">
        <v>83.75</v>
      </c>
      <c r="V155" s="7" t="s">
        <v>71</v>
      </c>
      <c r="W155" s="7">
        <v>1.4770000000000001</v>
      </c>
      <c r="X155" s="7">
        <f t="shared" si="4"/>
        <v>1.4770000000000001</v>
      </c>
      <c r="Y155" s="7">
        <v>1.5069999999999999</v>
      </c>
      <c r="Z155" s="7">
        <f t="shared" si="5"/>
        <v>1.5069999999999999</v>
      </c>
      <c r="AA155" s="7">
        <v>0.495</v>
      </c>
      <c r="AB155" s="7">
        <v>0.505</v>
      </c>
      <c r="AC155" s="7">
        <v>28.6</v>
      </c>
      <c r="AD155" s="7">
        <v>195.7</v>
      </c>
      <c r="AE155" s="7" t="s">
        <v>28</v>
      </c>
      <c r="AF155" s="7" t="s">
        <v>29</v>
      </c>
      <c r="AG155" s="7" t="s">
        <v>30</v>
      </c>
      <c r="AH155" s="7" t="s">
        <v>414</v>
      </c>
      <c r="AI155" s="7" t="s">
        <v>412</v>
      </c>
      <c r="AJ155" s="7">
        <v>-1.5589999999999999</v>
      </c>
      <c r="AK155" s="7">
        <v>-0.80700000000000005</v>
      </c>
      <c r="AV155" s="7" t="s">
        <v>656</v>
      </c>
      <c r="AW155" s="7" t="s">
        <v>44</v>
      </c>
    </row>
    <row r="156" spans="1:51" x14ac:dyDescent="0.2">
      <c r="A156" s="7">
        <v>155</v>
      </c>
      <c r="B156" s="7">
        <v>586</v>
      </c>
      <c r="C156" s="7" t="s">
        <v>265</v>
      </c>
      <c r="D156" s="7" t="s">
        <v>266</v>
      </c>
      <c r="E156" s="7" t="s">
        <v>267</v>
      </c>
      <c r="F156" s="7">
        <v>179</v>
      </c>
      <c r="I156" s="7">
        <v>1.171</v>
      </c>
      <c r="J156" s="7">
        <v>1988</v>
      </c>
      <c r="K156" s="7">
        <v>9</v>
      </c>
      <c r="L156" s="7">
        <v>255</v>
      </c>
      <c r="M156" s="7">
        <v>21.5</v>
      </c>
      <c r="N156" s="7">
        <v>83.5</v>
      </c>
      <c r="O156" s="7">
        <v>21.75</v>
      </c>
      <c r="P156" s="7">
        <v>83.75</v>
      </c>
      <c r="V156" s="7" t="s">
        <v>71</v>
      </c>
      <c r="W156" s="7">
        <v>0.57899999999999996</v>
      </c>
      <c r="X156" s="7">
        <f t="shared" si="4"/>
        <v>0.57899999999999996</v>
      </c>
      <c r="Y156" s="7">
        <v>0.59099999999999997</v>
      </c>
      <c r="Z156" s="7">
        <f t="shared" si="5"/>
        <v>0.59099999999999997</v>
      </c>
      <c r="AA156" s="7">
        <v>0.495</v>
      </c>
      <c r="AB156" s="7">
        <v>0.505</v>
      </c>
      <c r="AC156" s="7">
        <v>28.6</v>
      </c>
      <c r="AD156" s="7">
        <v>195.7</v>
      </c>
      <c r="AE156" s="7" t="s">
        <v>28</v>
      </c>
      <c r="AF156" s="7" t="s">
        <v>29</v>
      </c>
      <c r="AG156" s="7" t="s">
        <v>30</v>
      </c>
      <c r="AH156" s="7" t="s">
        <v>414</v>
      </c>
      <c r="AI156" s="7" t="s">
        <v>412</v>
      </c>
      <c r="AJ156" s="7">
        <v>-1.5589999999999999</v>
      </c>
      <c r="AK156" s="7">
        <v>-0.80700000000000005</v>
      </c>
      <c r="AV156" s="7" t="s">
        <v>656</v>
      </c>
      <c r="AW156" s="7" t="s">
        <v>44</v>
      </c>
    </row>
    <row r="157" spans="1:51" x14ac:dyDescent="0.2">
      <c r="A157" s="7">
        <v>156</v>
      </c>
      <c r="B157" s="7">
        <v>586</v>
      </c>
      <c r="C157" s="7" t="s">
        <v>265</v>
      </c>
      <c r="D157" s="7" t="s">
        <v>266</v>
      </c>
      <c r="E157" s="7" t="s">
        <v>267</v>
      </c>
      <c r="F157" s="7">
        <v>416</v>
      </c>
      <c r="I157" s="7">
        <v>2.722</v>
      </c>
      <c r="J157" s="7">
        <v>1988</v>
      </c>
      <c r="K157" s="7">
        <v>9</v>
      </c>
      <c r="L157" s="7">
        <v>255</v>
      </c>
      <c r="M157" s="7">
        <v>21.5</v>
      </c>
      <c r="N157" s="7">
        <v>83.5</v>
      </c>
      <c r="O157" s="7">
        <v>21.75</v>
      </c>
      <c r="P157" s="7">
        <v>83.75</v>
      </c>
      <c r="V157" s="7" t="s">
        <v>71</v>
      </c>
      <c r="W157" s="7">
        <v>1.347</v>
      </c>
      <c r="X157" s="7">
        <f t="shared" si="4"/>
        <v>1.347</v>
      </c>
      <c r="Y157" s="7">
        <v>1.375</v>
      </c>
      <c r="Z157" s="7">
        <f t="shared" si="5"/>
        <v>1.375</v>
      </c>
      <c r="AA157" s="7">
        <v>0.495</v>
      </c>
      <c r="AB157" s="7">
        <v>0.505</v>
      </c>
      <c r="AC157" s="7">
        <v>28.6</v>
      </c>
      <c r="AD157" s="7">
        <v>195.7</v>
      </c>
      <c r="AE157" s="7" t="s">
        <v>28</v>
      </c>
      <c r="AF157" s="7" t="s">
        <v>29</v>
      </c>
      <c r="AG157" s="7" t="s">
        <v>30</v>
      </c>
      <c r="AH157" s="7" t="s">
        <v>414</v>
      </c>
      <c r="AI157" s="7" t="s">
        <v>412</v>
      </c>
      <c r="AJ157" s="7">
        <v>-1.5589999999999999</v>
      </c>
      <c r="AK157" s="7">
        <v>-0.80700000000000005</v>
      </c>
      <c r="AV157" s="7" t="s">
        <v>656</v>
      </c>
      <c r="AW157" s="7" t="s">
        <v>44</v>
      </c>
    </row>
    <row r="158" spans="1:51" x14ac:dyDescent="0.2">
      <c r="A158" s="7">
        <v>157</v>
      </c>
      <c r="B158" s="7">
        <v>586</v>
      </c>
      <c r="C158" s="7" t="s">
        <v>265</v>
      </c>
      <c r="D158" s="7" t="s">
        <v>266</v>
      </c>
      <c r="E158" s="7" t="s">
        <v>267</v>
      </c>
      <c r="F158" s="7">
        <v>575</v>
      </c>
      <c r="I158" s="7">
        <v>3.7629999999999999</v>
      </c>
      <c r="J158" s="7">
        <v>1988</v>
      </c>
      <c r="K158" s="7">
        <v>9</v>
      </c>
      <c r="L158" s="7">
        <v>255</v>
      </c>
      <c r="M158" s="7">
        <v>21.5</v>
      </c>
      <c r="N158" s="7">
        <v>83.5</v>
      </c>
      <c r="O158" s="7">
        <v>21.75</v>
      </c>
      <c r="P158" s="7">
        <v>83.75</v>
      </c>
      <c r="V158" s="7" t="s">
        <v>71</v>
      </c>
      <c r="W158" s="7">
        <v>1.863</v>
      </c>
      <c r="X158" s="7">
        <f t="shared" si="4"/>
        <v>1.863</v>
      </c>
      <c r="Y158" s="7">
        <v>1.9</v>
      </c>
      <c r="Z158" s="7">
        <f t="shared" si="5"/>
        <v>1.9</v>
      </c>
      <c r="AA158" s="7">
        <v>0.495</v>
      </c>
      <c r="AB158" s="7">
        <v>0.505</v>
      </c>
      <c r="AC158" s="7">
        <v>28.6</v>
      </c>
      <c r="AD158" s="7">
        <v>195.7</v>
      </c>
      <c r="AE158" s="7" t="s">
        <v>28</v>
      </c>
      <c r="AF158" s="7" t="s">
        <v>29</v>
      </c>
      <c r="AG158" s="7" t="s">
        <v>30</v>
      </c>
      <c r="AH158" s="7" t="s">
        <v>414</v>
      </c>
      <c r="AI158" s="7" t="s">
        <v>412</v>
      </c>
      <c r="AJ158" s="7">
        <v>-1.5589999999999999</v>
      </c>
      <c r="AK158" s="7">
        <v>-0.80700000000000005</v>
      </c>
      <c r="AV158" s="7" t="s">
        <v>656</v>
      </c>
      <c r="AW158" s="7" t="s">
        <v>44</v>
      </c>
    </row>
    <row r="159" spans="1:51" x14ac:dyDescent="0.2">
      <c r="A159" s="7">
        <v>158</v>
      </c>
      <c r="B159" s="7">
        <v>586</v>
      </c>
      <c r="C159" s="7" t="s">
        <v>265</v>
      </c>
      <c r="D159" s="7" t="s">
        <v>266</v>
      </c>
      <c r="E159" s="7" t="s">
        <v>267</v>
      </c>
      <c r="F159" s="7">
        <v>315</v>
      </c>
      <c r="I159" s="7">
        <v>2.0609999999999999</v>
      </c>
      <c r="J159" s="7">
        <v>1988</v>
      </c>
      <c r="K159" s="7">
        <v>9</v>
      </c>
      <c r="L159" s="7">
        <v>255</v>
      </c>
      <c r="M159" s="7">
        <v>21.5</v>
      </c>
      <c r="N159" s="7">
        <v>83.5</v>
      </c>
      <c r="O159" s="7">
        <v>21.75</v>
      </c>
      <c r="P159" s="7">
        <v>83.75</v>
      </c>
      <c r="V159" s="7" t="s">
        <v>71</v>
      </c>
      <c r="W159" s="7">
        <v>1.02</v>
      </c>
      <c r="X159" s="7">
        <f t="shared" si="4"/>
        <v>1.02</v>
      </c>
      <c r="Y159" s="7">
        <v>1.0409999999999999</v>
      </c>
      <c r="Z159" s="7">
        <f t="shared" si="5"/>
        <v>1.0409999999999999</v>
      </c>
      <c r="AA159" s="7">
        <v>0.495</v>
      </c>
      <c r="AB159" s="7">
        <v>0.505</v>
      </c>
      <c r="AC159" s="7">
        <v>28.6</v>
      </c>
      <c r="AD159" s="7">
        <v>195.7</v>
      </c>
      <c r="AE159" s="7" t="s">
        <v>28</v>
      </c>
      <c r="AF159" s="7" t="s">
        <v>29</v>
      </c>
      <c r="AG159" s="7" t="s">
        <v>30</v>
      </c>
      <c r="AH159" s="7" t="s">
        <v>414</v>
      </c>
      <c r="AI159" s="7" t="s">
        <v>412</v>
      </c>
      <c r="AJ159" s="7">
        <v>-1.5589999999999999</v>
      </c>
      <c r="AK159" s="7">
        <v>-0.80700000000000005</v>
      </c>
      <c r="AV159" s="7" t="s">
        <v>656</v>
      </c>
      <c r="AW159" s="7" t="s">
        <v>44</v>
      </c>
    </row>
    <row r="160" spans="1:51" x14ac:dyDescent="0.2">
      <c r="A160" s="7">
        <v>159</v>
      </c>
      <c r="B160" s="7">
        <v>594</v>
      </c>
      <c r="C160" s="7" t="s">
        <v>34</v>
      </c>
      <c r="D160" s="7" t="s">
        <v>183</v>
      </c>
      <c r="E160" s="7" t="s">
        <v>184</v>
      </c>
      <c r="F160" s="7">
        <v>1.758</v>
      </c>
      <c r="I160" s="7">
        <v>1.758</v>
      </c>
      <c r="J160" s="7">
        <v>1986</v>
      </c>
      <c r="K160" s="7">
        <v>1</v>
      </c>
      <c r="L160" s="7">
        <v>23</v>
      </c>
      <c r="M160" s="7">
        <v>-36.433</v>
      </c>
      <c r="N160" s="7">
        <v>145.22999999999999</v>
      </c>
      <c r="O160" s="7">
        <v>-36.25</v>
      </c>
      <c r="P160" s="7">
        <v>145.25</v>
      </c>
      <c r="Q160" s="7">
        <v>20.327000000000002</v>
      </c>
      <c r="V160" s="7" t="s">
        <v>26</v>
      </c>
      <c r="W160" s="7">
        <v>1.1639999999999999</v>
      </c>
      <c r="X160" s="7">
        <f t="shared" si="4"/>
        <v>1.1639999999999999</v>
      </c>
      <c r="Y160" s="7">
        <v>0.59299999999999997</v>
      </c>
      <c r="Z160" s="7">
        <f t="shared" si="5"/>
        <v>0.59299999999999997</v>
      </c>
      <c r="AA160" s="7">
        <v>0.66200000000000003</v>
      </c>
      <c r="AB160" s="7">
        <v>0.33700000000000002</v>
      </c>
      <c r="AC160" s="7">
        <v>20</v>
      </c>
      <c r="AD160" s="7">
        <v>1.6</v>
      </c>
      <c r="AE160" s="7" t="s">
        <v>132</v>
      </c>
      <c r="AF160" s="7" t="s">
        <v>133</v>
      </c>
      <c r="AH160" s="7" t="s">
        <v>409</v>
      </c>
      <c r="AI160" s="7" t="s">
        <v>407</v>
      </c>
      <c r="AJ160" s="7">
        <v>-2.0819999999999999</v>
      </c>
      <c r="AK160" s="7">
        <v>-4.0000000000000001E-3</v>
      </c>
      <c r="AL160" s="7" t="s">
        <v>408</v>
      </c>
      <c r="AM160" s="7">
        <v>0.107</v>
      </c>
      <c r="AN160" s="7">
        <v>0.11700000000000001</v>
      </c>
      <c r="AT160" s="7">
        <v>3.2280000000000002</v>
      </c>
      <c r="AV160" s="7" t="s">
        <v>675</v>
      </c>
      <c r="AW160" s="7" t="s">
        <v>44</v>
      </c>
      <c r="AX160" s="7" t="s">
        <v>14</v>
      </c>
      <c r="AY160" s="7" t="s">
        <v>552</v>
      </c>
    </row>
    <row r="161" spans="1:51" x14ac:dyDescent="0.2">
      <c r="A161" s="7">
        <v>160</v>
      </c>
      <c r="B161" s="7">
        <v>594</v>
      </c>
      <c r="C161" s="7" t="s">
        <v>34</v>
      </c>
      <c r="D161" s="7" t="s">
        <v>183</v>
      </c>
      <c r="E161" s="7" t="s">
        <v>184</v>
      </c>
      <c r="F161" s="7">
        <v>2.008</v>
      </c>
      <c r="I161" s="7">
        <v>2.008</v>
      </c>
      <c r="J161" s="7">
        <v>1986</v>
      </c>
      <c r="K161" s="7">
        <v>1</v>
      </c>
      <c r="L161" s="7">
        <v>30</v>
      </c>
      <c r="M161" s="7">
        <v>-36.433</v>
      </c>
      <c r="N161" s="7">
        <v>145.22999999999999</v>
      </c>
      <c r="O161" s="7">
        <v>-36.25</v>
      </c>
      <c r="P161" s="7">
        <v>145.25</v>
      </c>
      <c r="Q161" s="7">
        <v>21.823</v>
      </c>
      <c r="V161" s="7" t="s">
        <v>26</v>
      </c>
      <c r="W161" s="7">
        <v>1.387</v>
      </c>
      <c r="X161" s="7">
        <f t="shared" si="4"/>
        <v>1.387</v>
      </c>
      <c r="Y161" s="7">
        <v>0.62</v>
      </c>
      <c r="Z161" s="7">
        <f t="shared" si="5"/>
        <v>0.62</v>
      </c>
      <c r="AA161" s="7">
        <v>0.69099999999999995</v>
      </c>
      <c r="AB161" s="7">
        <v>0.308</v>
      </c>
      <c r="AC161" s="7">
        <v>20</v>
      </c>
      <c r="AD161" s="7">
        <v>1.6</v>
      </c>
      <c r="AE161" s="7" t="s">
        <v>132</v>
      </c>
      <c r="AF161" s="7" t="s">
        <v>133</v>
      </c>
      <c r="AH161" s="7" t="s">
        <v>409</v>
      </c>
      <c r="AI161" s="7" t="s">
        <v>407</v>
      </c>
      <c r="AJ161" s="7">
        <v>-2.0819999999999999</v>
      </c>
      <c r="AK161" s="7">
        <v>-4.0000000000000001E-3</v>
      </c>
      <c r="AL161" s="7" t="s">
        <v>408</v>
      </c>
      <c r="AM161" s="7">
        <v>0.107</v>
      </c>
      <c r="AN161" s="7">
        <v>0.11700000000000001</v>
      </c>
      <c r="AT161" s="7">
        <v>3.2280000000000002</v>
      </c>
      <c r="AV161" s="7" t="s">
        <v>675</v>
      </c>
      <c r="AW161" s="7" t="s">
        <v>44</v>
      </c>
      <c r="AX161" s="7" t="s">
        <v>14</v>
      </c>
      <c r="AY161" s="7" t="s">
        <v>552</v>
      </c>
    </row>
    <row r="162" spans="1:51" x14ac:dyDescent="0.2">
      <c r="A162" s="7">
        <v>161</v>
      </c>
      <c r="B162" s="7">
        <v>594</v>
      </c>
      <c r="C162" s="7" t="s">
        <v>34</v>
      </c>
      <c r="D162" s="7" t="s">
        <v>183</v>
      </c>
      <c r="E162" s="7" t="s">
        <v>184</v>
      </c>
      <c r="F162" s="7">
        <v>1.837</v>
      </c>
      <c r="I162" s="7">
        <v>1.837</v>
      </c>
      <c r="J162" s="7">
        <v>1986</v>
      </c>
      <c r="K162" s="7">
        <v>2</v>
      </c>
      <c r="L162" s="7">
        <v>37</v>
      </c>
      <c r="M162" s="7">
        <v>-36.433</v>
      </c>
      <c r="N162" s="7">
        <v>145.22999999999999</v>
      </c>
      <c r="O162" s="7">
        <v>-36.25</v>
      </c>
      <c r="P162" s="7">
        <v>145.25</v>
      </c>
      <c r="Q162" s="7">
        <v>20.823</v>
      </c>
      <c r="V162" s="7" t="s">
        <v>26</v>
      </c>
      <c r="W162" s="7">
        <v>1.234</v>
      </c>
      <c r="X162" s="7">
        <f t="shared" si="4"/>
        <v>1.234</v>
      </c>
      <c r="Y162" s="7">
        <v>0.60299999999999998</v>
      </c>
      <c r="Z162" s="7">
        <f t="shared" si="5"/>
        <v>0.60299999999999998</v>
      </c>
      <c r="AA162" s="7">
        <v>0.67100000000000004</v>
      </c>
      <c r="AB162" s="7">
        <v>0.32800000000000001</v>
      </c>
      <c r="AC162" s="7">
        <v>20.8</v>
      </c>
      <c r="AD162" s="7">
        <v>10.9</v>
      </c>
      <c r="AE162" s="7" t="s">
        <v>132</v>
      </c>
      <c r="AF162" s="7" t="s">
        <v>133</v>
      </c>
      <c r="AH162" s="7" t="s">
        <v>409</v>
      </c>
      <c r="AI162" s="7" t="s">
        <v>407</v>
      </c>
      <c r="AJ162" s="7">
        <v>-2.0819999999999999</v>
      </c>
      <c r="AK162" s="7">
        <v>-4.0000000000000001E-3</v>
      </c>
      <c r="AL162" s="7" t="s">
        <v>408</v>
      </c>
      <c r="AM162" s="7">
        <v>0.107</v>
      </c>
      <c r="AN162" s="7">
        <v>0.11700000000000001</v>
      </c>
      <c r="AT162" s="7">
        <v>3.2280000000000002</v>
      </c>
      <c r="AV162" s="7" t="s">
        <v>675</v>
      </c>
      <c r="AW162" s="7" t="s">
        <v>44</v>
      </c>
      <c r="AX162" s="7" t="s">
        <v>14</v>
      </c>
      <c r="AY162" s="7" t="s">
        <v>552</v>
      </c>
    </row>
    <row r="163" spans="1:51" x14ac:dyDescent="0.2">
      <c r="A163" s="7">
        <v>162</v>
      </c>
      <c r="B163" s="7">
        <v>594</v>
      </c>
      <c r="C163" s="7" t="s">
        <v>34</v>
      </c>
      <c r="D163" s="7" t="s">
        <v>183</v>
      </c>
      <c r="E163" s="7" t="s">
        <v>184</v>
      </c>
      <c r="F163" s="7">
        <v>2.1859999999999999</v>
      </c>
      <c r="I163" s="7">
        <v>2.1859999999999999</v>
      </c>
      <c r="J163" s="7">
        <v>1986</v>
      </c>
      <c r="K163" s="7">
        <v>2</v>
      </c>
      <c r="L163" s="7">
        <v>44</v>
      </c>
      <c r="M163" s="7">
        <v>-36.433</v>
      </c>
      <c r="N163" s="7">
        <v>145.22999999999999</v>
      </c>
      <c r="O163" s="7">
        <v>-36.25</v>
      </c>
      <c r="P163" s="7">
        <v>145.25</v>
      </c>
      <c r="Q163" s="7">
        <v>22.780999999999999</v>
      </c>
      <c r="V163" s="7" t="s">
        <v>26</v>
      </c>
      <c r="W163" s="7">
        <v>1.552</v>
      </c>
      <c r="X163" s="7">
        <f t="shared" si="4"/>
        <v>1.552</v>
      </c>
      <c r="Y163" s="7">
        <v>0.63300000000000001</v>
      </c>
      <c r="Z163" s="7">
        <f t="shared" si="5"/>
        <v>0.63300000000000001</v>
      </c>
      <c r="AA163" s="7">
        <v>0.71</v>
      </c>
      <c r="AB163" s="7">
        <v>0.28899999999999998</v>
      </c>
      <c r="AC163" s="7">
        <v>20.8</v>
      </c>
      <c r="AD163" s="7">
        <v>10.9</v>
      </c>
      <c r="AE163" s="7" t="s">
        <v>132</v>
      </c>
      <c r="AF163" s="7" t="s">
        <v>133</v>
      </c>
      <c r="AH163" s="7" t="s">
        <v>409</v>
      </c>
      <c r="AI163" s="7" t="s">
        <v>407</v>
      </c>
      <c r="AJ163" s="7">
        <v>-2.0819999999999999</v>
      </c>
      <c r="AK163" s="7">
        <v>-4.0000000000000001E-3</v>
      </c>
      <c r="AL163" s="7" t="s">
        <v>408</v>
      </c>
      <c r="AM163" s="7">
        <v>0.107</v>
      </c>
      <c r="AN163" s="7">
        <v>0.11700000000000001</v>
      </c>
      <c r="AT163" s="7">
        <v>3.2280000000000002</v>
      </c>
      <c r="AV163" s="7" t="s">
        <v>675</v>
      </c>
      <c r="AW163" s="7" t="s">
        <v>44</v>
      </c>
      <c r="AX163" s="7" t="s">
        <v>14</v>
      </c>
      <c r="AY163" s="7" t="s">
        <v>552</v>
      </c>
    </row>
    <row r="164" spans="1:51" x14ac:dyDescent="0.2">
      <c r="A164" s="7">
        <v>163</v>
      </c>
      <c r="B164" s="7">
        <v>594</v>
      </c>
      <c r="C164" s="7" t="s">
        <v>34</v>
      </c>
      <c r="D164" s="7" t="s">
        <v>183</v>
      </c>
      <c r="E164" s="7" t="s">
        <v>184</v>
      </c>
      <c r="F164" s="7">
        <v>1.617</v>
      </c>
      <c r="I164" s="7">
        <v>1.617</v>
      </c>
      <c r="J164" s="7">
        <v>1986</v>
      </c>
      <c r="K164" s="7">
        <v>2</v>
      </c>
      <c r="L164" s="7">
        <v>52</v>
      </c>
      <c r="M164" s="7">
        <v>-36.433</v>
      </c>
      <c r="N164" s="7">
        <v>145.22999999999999</v>
      </c>
      <c r="O164" s="7">
        <v>-36.25</v>
      </c>
      <c r="P164" s="7">
        <v>145.25</v>
      </c>
      <c r="Q164" s="7">
        <v>19.382999999999999</v>
      </c>
      <c r="V164" s="7" t="s">
        <v>26</v>
      </c>
      <c r="W164" s="7">
        <v>1.042</v>
      </c>
      <c r="X164" s="7">
        <f t="shared" si="4"/>
        <v>1.042</v>
      </c>
      <c r="Y164" s="7">
        <v>0.57399999999999995</v>
      </c>
      <c r="Z164" s="7">
        <f t="shared" si="5"/>
        <v>0.57399999999999995</v>
      </c>
      <c r="AA164" s="7">
        <v>0.64400000000000002</v>
      </c>
      <c r="AB164" s="7">
        <v>0.35499999999999998</v>
      </c>
      <c r="AC164" s="7">
        <v>20.8</v>
      </c>
      <c r="AD164" s="7">
        <v>10.9</v>
      </c>
      <c r="AE164" s="7" t="s">
        <v>132</v>
      </c>
      <c r="AF164" s="7" t="s">
        <v>133</v>
      </c>
      <c r="AH164" s="7" t="s">
        <v>409</v>
      </c>
      <c r="AI164" s="7" t="s">
        <v>407</v>
      </c>
      <c r="AJ164" s="7">
        <v>-2.0819999999999999</v>
      </c>
      <c r="AK164" s="7">
        <v>-4.0000000000000001E-3</v>
      </c>
      <c r="AL164" s="7" t="s">
        <v>408</v>
      </c>
      <c r="AM164" s="7">
        <v>0.107</v>
      </c>
      <c r="AN164" s="7">
        <v>0.11700000000000001</v>
      </c>
      <c r="AT164" s="7">
        <v>3.2280000000000002</v>
      </c>
      <c r="AV164" s="7" t="s">
        <v>675</v>
      </c>
      <c r="AW164" s="7" t="s">
        <v>44</v>
      </c>
      <c r="AX164" s="7" t="s">
        <v>14</v>
      </c>
      <c r="AY164" s="7" t="s">
        <v>552</v>
      </c>
    </row>
    <row r="165" spans="1:51" x14ac:dyDescent="0.2">
      <c r="A165" s="7">
        <v>164</v>
      </c>
      <c r="B165" s="7">
        <v>594</v>
      </c>
      <c r="C165" s="7" t="s">
        <v>34</v>
      </c>
      <c r="D165" s="7" t="s">
        <v>183</v>
      </c>
      <c r="E165" s="7" t="s">
        <v>184</v>
      </c>
      <c r="F165" s="7">
        <v>1.913</v>
      </c>
      <c r="I165" s="7">
        <v>1.913</v>
      </c>
      <c r="J165" s="7">
        <v>1986</v>
      </c>
      <c r="K165" s="7">
        <v>2</v>
      </c>
      <c r="L165" s="7">
        <v>58</v>
      </c>
      <c r="M165" s="7">
        <v>-36.433</v>
      </c>
      <c r="N165" s="7">
        <v>145.22999999999999</v>
      </c>
      <c r="O165" s="7">
        <v>-36.25</v>
      </c>
      <c r="P165" s="7">
        <v>145.25</v>
      </c>
      <c r="Q165" s="7">
        <v>21.277999999999999</v>
      </c>
      <c r="V165" s="7" t="s">
        <v>26</v>
      </c>
      <c r="W165" s="7">
        <v>1.302</v>
      </c>
      <c r="X165" s="7">
        <f t="shared" si="4"/>
        <v>1.302</v>
      </c>
      <c r="Y165" s="7">
        <v>0.61099999999999999</v>
      </c>
      <c r="Z165" s="7">
        <f t="shared" si="5"/>
        <v>0.61099999999999999</v>
      </c>
      <c r="AA165" s="7">
        <v>0.68</v>
      </c>
      <c r="AB165" s="7">
        <v>0.31900000000000001</v>
      </c>
      <c r="AC165" s="7">
        <v>20.8</v>
      </c>
      <c r="AD165" s="7">
        <v>10.9</v>
      </c>
      <c r="AE165" s="7" t="s">
        <v>132</v>
      </c>
      <c r="AF165" s="7" t="s">
        <v>133</v>
      </c>
      <c r="AH165" s="7" t="s">
        <v>409</v>
      </c>
      <c r="AI165" s="7" t="s">
        <v>407</v>
      </c>
      <c r="AJ165" s="7">
        <v>-2.0819999999999999</v>
      </c>
      <c r="AK165" s="7">
        <v>-4.0000000000000001E-3</v>
      </c>
      <c r="AL165" s="7" t="s">
        <v>408</v>
      </c>
      <c r="AM165" s="7">
        <v>0.107</v>
      </c>
      <c r="AN165" s="7">
        <v>0.11700000000000001</v>
      </c>
      <c r="AT165" s="7">
        <v>3.2280000000000002</v>
      </c>
      <c r="AV165" s="7" t="s">
        <v>675</v>
      </c>
      <c r="AW165" s="7" t="s">
        <v>44</v>
      </c>
      <c r="AX165" s="7" t="s">
        <v>14</v>
      </c>
      <c r="AY165" s="7" t="s">
        <v>552</v>
      </c>
    </row>
    <row r="166" spans="1:51" x14ac:dyDescent="0.2">
      <c r="A166" s="7">
        <v>165</v>
      </c>
      <c r="B166" s="7">
        <v>594</v>
      </c>
      <c r="C166" s="7" t="s">
        <v>34</v>
      </c>
      <c r="D166" s="7" t="s">
        <v>183</v>
      </c>
      <c r="E166" s="7" t="s">
        <v>184</v>
      </c>
      <c r="F166" s="7">
        <v>2.1909999999999998</v>
      </c>
      <c r="I166" s="7">
        <v>2.1909999999999998</v>
      </c>
      <c r="J166" s="7">
        <v>1986</v>
      </c>
      <c r="K166" s="7">
        <v>3</v>
      </c>
      <c r="L166" s="7">
        <v>64</v>
      </c>
      <c r="M166" s="7">
        <v>-36.433</v>
      </c>
      <c r="N166" s="7">
        <v>145.22999999999999</v>
      </c>
      <c r="O166" s="7">
        <v>-36.25</v>
      </c>
      <c r="P166" s="7">
        <v>145.25</v>
      </c>
      <c r="Q166" s="7">
        <v>22.805</v>
      </c>
      <c r="V166" s="7" t="s">
        <v>26</v>
      </c>
      <c r="W166" s="7">
        <v>1.5569999999999999</v>
      </c>
      <c r="X166" s="7">
        <f t="shared" si="4"/>
        <v>1.5569999999999999</v>
      </c>
      <c r="Y166" s="7">
        <v>0.63300000000000001</v>
      </c>
      <c r="Z166" s="7">
        <f t="shared" si="5"/>
        <v>0.63300000000000001</v>
      </c>
      <c r="AA166" s="7">
        <v>0.71</v>
      </c>
      <c r="AB166" s="7">
        <v>0.28899999999999998</v>
      </c>
      <c r="AC166" s="7">
        <v>21.4</v>
      </c>
      <c r="AD166" s="7">
        <v>0.2</v>
      </c>
      <c r="AE166" s="7" t="s">
        <v>132</v>
      </c>
      <c r="AF166" s="7" t="s">
        <v>133</v>
      </c>
      <c r="AH166" s="7" t="s">
        <v>409</v>
      </c>
      <c r="AI166" s="7" t="s">
        <v>407</v>
      </c>
      <c r="AJ166" s="7">
        <v>-2.0819999999999999</v>
      </c>
      <c r="AK166" s="7">
        <v>-4.0000000000000001E-3</v>
      </c>
      <c r="AL166" s="7" t="s">
        <v>408</v>
      </c>
      <c r="AM166" s="7">
        <v>0.107</v>
      </c>
      <c r="AN166" s="7">
        <v>0.11700000000000001</v>
      </c>
      <c r="AT166" s="7">
        <v>3.2280000000000002</v>
      </c>
      <c r="AV166" s="7" t="s">
        <v>675</v>
      </c>
      <c r="AW166" s="7" t="s">
        <v>44</v>
      </c>
      <c r="AX166" s="7" t="s">
        <v>14</v>
      </c>
      <c r="AY166" s="7" t="s">
        <v>552</v>
      </c>
    </row>
    <row r="167" spans="1:51" x14ac:dyDescent="0.2">
      <c r="A167" s="7">
        <v>166</v>
      </c>
      <c r="B167" s="7">
        <v>596</v>
      </c>
      <c r="C167" s="7" t="s">
        <v>34</v>
      </c>
      <c r="D167" s="7" t="s">
        <v>355</v>
      </c>
      <c r="E167" s="7" t="s">
        <v>356</v>
      </c>
      <c r="F167" s="7">
        <v>0.36399999999999999</v>
      </c>
      <c r="I167" s="7">
        <v>0.36399999999999999</v>
      </c>
      <c r="J167" s="7">
        <v>1985</v>
      </c>
      <c r="K167" s="7">
        <v>1</v>
      </c>
      <c r="L167" s="7">
        <v>14</v>
      </c>
      <c r="M167" s="7">
        <v>-18.97</v>
      </c>
      <c r="N167" s="7">
        <v>146.16999999999999</v>
      </c>
      <c r="O167" s="7">
        <v>-18.75</v>
      </c>
      <c r="P167" s="7">
        <v>146.25</v>
      </c>
      <c r="V167" s="7" t="s">
        <v>37</v>
      </c>
      <c r="W167" s="7">
        <v>0.23300000000000001</v>
      </c>
      <c r="X167" s="7">
        <f t="shared" si="4"/>
        <v>0.23300000000000001</v>
      </c>
      <c r="Y167" s="7">
        <v>0.13100000000000001</v>
      </c>
      <c r="Z167" s="7">
        <f t="shared" si="5"/>
        <v>0.13100000000000001</v>
      </c>
      <c r="AA167" s="7">
        <v>0.64</v>
      </c>
      <c r="AB167" s="7">
        <v>0.35899999999999999</v>
      </c>
      <c r="AC167" s="7">
        <v>28.9</v>
      </c>
      <c r="AD167" s="7">
        <v>41.7</v>
      </c>
      <c r="AE167" s="7" t="s">
        <v>357</v>
      </c>
      <c r="AF167" s="7" t="s">
        <v>358</v>
      </c>
      <c r="AG167" s="7" t="s">
        <v>47</v>
      </c>
      <c r="AH167" s="7" t="s">
        <v>414</v>
      </c>
      <c r="AI167" s="7" t="s">
        <v>412</v>
      </c>
      <c r="AJ167" s="7">
        <v>-1.647</v>
      </c>
      <c r="AK167" s="7">
        <v>-0.90500000000000003</v>
      </c>
      <c r="AL167" s="7" t="s">
        <v>415</v>
      </c>
      <c r="AV167" s="7" t="s">
        <v>658</v>
      </c>
      <c r="AW167" s="7" t="s">
        <v>528</v>
      </c>
    </row>
    <row r="168" spans="1:51" x14ac:dyDescent="0.2">
      <c r="A168" s="7">
        <v>167</v>
      </c>
      <c r="B168" s="7">
        <v>596</v>
      </c>
      <c r="C168" s="7" t="s">
        <v>34</v>
      </c>
      <c r="D168" s="7" t="s">
        <v>355</v>
      </c>
      <c r="E168" s="7" t="s">
        <v>356</v>
      </c>
      <c r="F168" s="7">
        <v>0.47599999999999998</v>
      </c>
      <c r="I168" s="7">
        <v>0.47599999999999998</v>
      </c>
      <c r="J168" s="7">
        <v>1985</v>
      </c>
      <c r="K168" s="7">
        <v>1</v>
      </c>
      <c r="L168" s="7">
        <v>30</v>
      </c>
      <c r="M168" s="7">
        <v>-18.97</v>
      </c>
      <c r="N168" s="7">
        <v>146.16999999999999</v>
      </c>
      <c r="O168" s="7">
        <v>-18.75</v>
      </c>
      <c r="P168" s="7">
        <v>146.25</v>
      </c>
      <c r="V168" s="7" t="s">
        <v>37</v>
      </c>
      <c r="W168" s="7">
        <v>0.40400000000000003</v>
      </c>
      <c r="X168" s="7">
        <f t="shared" si="4"/>
        <v>0.40400000000000003</v>
      </c>
      <c r="Y168" s="7">
        <v>7.1999999999999995E-2</v>
      </c>
      <c r="Z168" s="7">
        <f t="shared" si="5"/>
        <v>7.1999999999999995E-2</v>
      </c>
      <c r="AA168" s="7">
        <v>0.84799999999999998</v>
      </c>
      <c r="AB168" s="7">
        <v>0.151</v>
      </c>
      <c r="AC168" s="7">
        <v>28.9</v>
      </c>
      <c r="AD168" s="7">
        <v>41.7</v>
      </c>
      <c r="AE168" s="7" t="s">
        <v>357</v>
      </c>
      <c r="AF168" s="7" t="s">
        <v>358</v>
      </c>
      <c r="AG168" s="7" t="s">
        <v>47</v>
      </c>
      <c r="AH168" s="7" t="s">
        <v>414</v>
      </c>
      <c r="AI168" s="7" t="s">
        <v>412</v>
      </c>
      <c r="AJ168" s="7">
        <v>-1.647</v>
      </c>
      <c r="AK168" s="7">
        <v>-0.90500000000000003</v>
      </c>
      <c r="AL168" s="7" t="s">
        <v>415</v>
      </c>
      <c r="AV168" s="7" t="s">
        <v>658</v>
      </c>
      <c r="AW168" s="7" t="s">
        <v>528</v>
      </c>
    </row>
    <row r="169" spans="1:51" x14ac:dyDescent="0.2">
      <c r="A169" s="7">
        <v>168</v>
      </c>
      <c r="B169" s="7">
        <v>596</v>
      </c>
      <c r="C169" s="7" t="s">
        <v>34</v>
      </c>
      <c r="D169" s="7" t="s">
        <v>355</v>
      </c>
      <c r="E169" s="7" t="s">
        <v>356</v>
      </c>
      <c r="F169" s="7">
        <v>0.34599999999999997</v>
      </c>
      <c r="I169" s="7">
        <v>0.34599999999999997</v>
      </c>
      <c r="J169" s="7">
        <v>1985</v>
      </c>
      <c r="K169" s="7">
        <v>2</v>
      </c>
      <c r="L169" s="7">
        <v>43</v>
      </c>
      <c r="M169" s="7">
        <v>-18.97</v>
      </c>
      <c r="N169" s="7">
        <v>146.16999999999999</v>
      </c>
      <c r="O169" s="7">
        <v>-18.75</v>
      </c>
      <c r="P169" s="7">
        <v>146.25</v>
      </c>
      <c r="V169" s="7" t="s">
        <v>37</v>
      </c>
      <c r="W169" s="7">
        <v>0.23200000000000001</v>
      </c>
      <c r="X169" s="7">
        <f t="shared" si="4"/>
        <v>0.23200000000000001</v>
      </c>
      <c r="Y169" s="7">
        <v>0.114</v>
      </c>
      <c r="Z169" s="7">
        <f t="shared" si="5"/>
        <v>0.114</v>
      </c>
      <c r="AA169" s="7">
        <v>0.67</v>
      </c>
      <c r="AB169" s="7">
        <v>0.32900000000000001</v>
      </c>
      <c r="AC169" s="7">
        <v>28</v>
      </c>
      <c r="AD169" s="7">
        <v>362.9</v>
      </c>
      <c r="AE169" s="7" t="s">
        <v>357</v>
      </c>
      <c r="AF169" s="7" t="s">
        <v>358</v>
      </c>
      <c r="AG169" s="7" t="s">
        <v>47</v>
      </c>
      <c r="AH169" s="7" t="s">
        <v>414</v>
      </c>
      <c r="AI169" s="7" t="s">
        <v>412</v>
      </c>
      <c r="AJ169" s="7">
        <v>-1.647</v>
      </c>
      <c r="AK169" s="7">
        <v>-0.90500000000000003</v>
      </c>
      <c r="AL169" s="7" t="s">
        <v>415</v>
      </c>
      <c r="AV169" s="7" t="s">
        <v>658</v>
      </c>
      <c r="AW169" s="7" t="s">
        <v>528</v>
      </c>
    </row>
    <row r="170" spans="1:51" x14ac:dyDescent="0.2">
      <c r="A170" s="7">
        <v>169</v>
      </c>
      <c r="B170" s="7">
        <v>596</v>
      </c>
      <c r="C170" s="7" t="s">
        <v>34</v>
      </c>
      <c r="D170" s="7" t="s">
        <v>355</v>
      </c>
      <c r="E170" s="7" t="s">
        <v>356</v>
      </c>
      <c r="F170" s="7">
        <v>0.371</v>
      </c>
      <c r="I170" s="7">
        <v>0.371</v>
      </c>
      <c r="J170" s="7">
        <v>1985</v>
      </c>
      <c r="K170" s="7">
        <v>2</v>
      </c>
      <c r="L170" s="7">
        <v>59</v>
      </c>
      <c r="M170" s="7">
        <v>-18.97</v>
      </c>
      <c r="N170" s="7">
        <v>146.16999999999999</v>
      </c>
      <c r="O170" s="7">
        <v>-18.75</v>
      </c>
      <c r="P170" s="7">
        <v>146.25</v>
      </c>
      <c r="V170" s="7" t="s">
        <v>37</v>
      </c>
      <c r="W170" s="7">
        <v>0.22700000000000001</v>
      </c>
      <c r="X170" s="7">
        <f t="shared" si="4"/>
        <v>0.22700000000000001</v>
      </c>
      <c r="Y170" s="7">
        <v>0.14399999999999999</v>
      </c>
      <c r="Z170" s="7">
        <f t="shared" si="5"/>
        <v>0.14399999999999999</v>
      </c>
      <c r="AA170" s="7">
        <v>0.61099999999999999</v>
      </c>
      <c r="AB170" s="7">
        <v>0.38800000000000001</v>
      </c>
      <c r="AC170" s="7">
        <v>28</v>
      </c>
      <c r="AD170" s="7">
        <v>362.9</v>
      </c>
      <c r="AE170" s="7" t="s">
        <v>357</v>
      </c>
      <c r="AF170" s="7" t="s">
        <v>358</v>
      </c>
      <c r="AG170" s="7" t="s">
        <v>47</v>
      </c>
      <c r="AH170" s="7" t="s">
        <v>414</v>
      </c>
      <c r="AI170" s="7" t="s">
        <v>412</v>
      </c>
      <c r="AJ170" s="7">
        <v>-1.647</v>
      </c>
      <c r="AK170" s="7">
        <v>-0.90500000000000003</v>
      </c>
      <c r="AL170" s="7" t="s">
        <v>415</v>
      </c>
      <c r="AV170" s="7" t="s">
        <v>658</v>
      </c>
      <c r="AW170" s="7" t="s">
        <v>528</v>
      </c>
    </row>
    <row r="171" spans="1:51" x14ac:dyDescent="0.2">
      <c r="A171" s="7">
        <v>170</v>
      </c>
      <c r="B171" s="7">
        <v>596</v>
      </c>
      <c r="C171" s="7" t="s">
        <v>34</v>
      </c>
      <c r="D171" s="7" t="s">
        <v>355</v>
      </c>
      <c r="E171" s="7" t="s">
        <v>356</v>
      </c>
      <c r="F171" s="7">
        <v>0.48</v>
      </c>
      <c r="I171" s="7">
        <v>0.48</v>
      </c>
      <c r="J171" s="7">
        <v>1985</v>
      </c>
      <c r="K171" s="7">
        <v>3</v>
      </c>
      <c r="L171" s="7">
        <v>71</v>
      </c>
      <c r="M171" s="7">
        <v>-18.97</v>
      </c>
      <c r="N171" s="7">
        <v>146.16999999999999</v>
      </c>
      <c r="O171" s="7">
        <v>-18.75</v>
      </c>
      <c r="P171" s="7">
        <v>146.25</v>
      </c>
      <c r="V171" s="7" t="s">
        <v>37</v>
      </c>
      <c r="W171" s="7">
        <v>0.29699999999999999</v>
      </c>
      <c r="X171" s="7">
        <f t="shared" si="4"/>
        <v>0.29699999999999999</v>
      </c>
      <c r="Y171" s="7">
        <v>0.183</v>
      </c>
      <c r="Z171" s="7">
        <f t="shared" si="5"/>
        <v>0.183</v>
      </c>
      <c r="AA171" s="7">
        <v>0.61799999999999999</v>
      </c>
      <c r="AB171" s="7">
        <v>0.38100000000000001</v>
      </c>
      <c r="AC171" s="7">
        <v>26.9</v>
      </c>
      <c r="AD171" s="7">
        <v>346.7</v>
      </c>
      <c r="AE171" s="7" t="s">
        <v>357</v>
      </c>
      <c r="AF171" s="7" t="s">
        <v>358</v>
      </c>
      <c r="AG171" s="7" t="s">
        <v>47</v>
      </c>
      <c r="AH171" s="7" t="s">
        <v>414</v>
      </c>
      <c r="AI171" s="7" t="s">
        <v>412</v>
      </c>
      <c r="AJ171" s="7">
        <v>-1.647</v>
      </c>
      <c r="AK171" s="7">
        <v>-0.90500000000000003</v>
      </c>
      <c r="AL171" s="7" t="s">
        <v>415</v>
      </c>
      <c r="AV171" s="7" t="s">
        <v>658</v>
      </c>
      <c r="AW171" s="7" t="s">
        <v>528</v>
      </c>
    </row>
    <row r="172" spans="1:51" x14ac:dyDescent="0.2">
      <c r="A172" s="7">
        <v>171</v>
      </c>
      <c r="B172" s="7">
        <v>596</v>
      </c>
      <c r="C172" s="7" t="s">
        <v>34</v>
      </c>
      <c r="D172" s="7" t="s">
        <v>355</v>
      </c>
      <c r="E172" s="7" t="s">
        <v>356</v>
      </c>
      <c r="F172" s="7">
        <v>0.62</v>
      </c>
      <c r="I172" s="7">
        <v>0.62</v>
      </c>
      <c r="J172" s="7">
        <v>1985</v>
      </c>
      <c r="K172" s="7">
        <v>3</v>
      </c>
      <c r="L172" s="7">
        <v>84</v>
      </c>
      <c r="M172" s="7">
        <v>-18.97</v>
      </c>
      <c r="N172" s="7">
        <v>146.16999999999999</v>
      </c>
      <c r="O172" s="7">
        <v>-18.75</v>
      </c>
      <c r="P172" s="7">
        <v>146.25</v>
      </c>
      <c r="V172" s="7" t="s">
        <v>37</v>
      </c>
      <c r="W172" s="7">
        <v>0.50800000000000001</v>
      </c>
      <c r="X172" s="7">
        <f t="shared" si="4"/>
        <v>0.50800000000000001</v>
      </c>
      <c r="Y172" s="7">
        <v>0.112</v>
      </c>
      <c r="Z172" s="7">
        <f t="shared" si="5"/>
        <v>0.112</v>
      </c>
      <c r="AA172" s="7">
        <v>0.81899999999999995</v>
      </c>
      <c r="AB172" s="7">
        <v>0.18</v>
      </c>
      <c r="AC172" s="7">
        <v>26.9</v>
      </c>
      <c r="AD172" s="7">
        <v>346.7</v>
      </c>
      <c r="AE172" s="7" t="s">
        <v>357</v>
      </c>
      <c r="AF172" s="7" t="s">
        <v>358</v>
      </c>
      <c r="AG172" s="7" t="s">
        <v>47</v>
      </c>
      <c r="AH172" s="7" t="s">
        <v>414</v>
      </c>
      <c r="AI172" s="7" t="s">
        <v>412</v>
      </c>
      <c r="AJ172" s="7">
        <v>-1.647</v>
      </c>
      <c r="AK172" s="7">
        <v>-0.90500000000000003</v>
      </c>
      <c r="AL172" s="7" t="s">
        <v>415</v>
      </c>
      <c r="AV172" s="7" t="s">
        <v>658</v>
      </c>
      <c r="AW172" s="7" t="s">
        <v>528</v>
      </c>
    </row>
    <row r="173" spans="1:51" x14ac:dyDescent="0.2">
      <c r="A173" s="7">
        <v>172</v>
      </c>
      <c r="B173" s="7">
        <v>596</v>
      </c>
      <c r="C173" s="7" t="s">
        <v>34</v>
      </c>
      <c r="D173" s="7" t="s">
        <v>355</v>
      </c>
      <c r="E173" s="7" t="s">
        <v>356</v>
      </c>
      <c r="F173" s="7">
        <v>1.831</v>
      </c>
      <c r="I173" s="7">
        <v>1.831</v>
      </c>
      <c r="J173" s="7">
        <v>1985</v>
      </c>
      <c r="K173" s="7">
        <v>4</v>
      </c>
      <c r="L173" s="7">
        <v>100</v>
      </c>
      <c r="M173" s="7">
        <v>-18.97</v>
      </c>
      <c r="N173" s="7">
        <v>146.16999999999999</v>
      </c>
      <c r="O173" s="7">
        <v>-18.75</v>
      </c>
      <c r="P173" s="7">
        <v>146.25</v>
      </c>
      <c r="V173" s="7" t="s">
        <v>37</v>
      </c>
      <c r="W173" s="7">
        <v>1.343</v>
      </c>
      <c r="X173" s="7">
        <f t="shared" si="4"/>
        <v>1.343</v>
      </c>
      <c r="Y173" s="7">
        <v>0.48799999999999999</v>
      </c>
      <c r="Z173" s="7">
        <f t="shared" si="5"/>
        <v>0.48799999999999999</v>
      </c>
      <c r="AA173" s="7">
        <v>0.73299999999999998</v>
      </c>
      <c r="AB173" s="7">
        <v>0.26600000000000001</v>
      </c>
      <c r="AC173" s="7">
        <v>26.1</v>
      </c>
      <c r="AD173" s="7">
        <v>200.5</v>
      </c>
      <c r="AE173" s="7" t="s">
        <v>357</v>
      </c>
      <c r="AF173" s="7" t="s">
        <v>358</v>
      </c>
      <c r="AG173" s="7" t="s">
        <v>47</v>
      </c>
      <c r="AH173" s="7" t="s">
        <v>414</v>
      </c>
      <c r="AI173" s="7" t="s">
        <v>412</v>
      </c>
      <c r="AJ173" s="7">
        <v>-1.647</v>
      </c>
      <c r="AK173" s="7">
        <v>-0.90500000000000003</v>
      </c>
      <c r="AL173" s="7" t="s">
        <v>415</v>
      </c>
      <c r="AV173" s="7" t="s">
        <v>658</v>
      </c>
      <c r="AW173" s="7" t="s">
        <v>528</v>
      </c>
    </row>
    <row r="174" spans="1:51" x14ac:dyDescent="0.2">
      <c r="A174" s="7">
        <v>173</v>
      </c>
      <c r="B174" s="7">
        <v>596</v>
      </c>
      <c r="C174" s="7" t="s">
        <v>34</v>
      </c>
      <c r="D174" s="7" t="s">
        <v>355</v>
      </c>
      <c r="E174" s="7" t="s">
        <v>356</v>
      </c>
      <c r="F174" s="7">
        <v>0.92900000000000005</v>
      </c>
      <c r="I174" s="7">
        <v>0.92900000000000005</v>
      </c>
      <c r="J174" s="7">
        <v>1985</v>
      </c>
      <c r="K174" s="7">
        <v>4</v>
      </c>
      <c r="L174" s="7">
        <v>108</v>
      </c>
      <c r="M174" s="7">
        <v>-18.97</v>
      </c>
      <c r="N174" s="7">
        <v>146.16999999999999</v>
      </c>
      <c r="O174" s="7">
        <v>-18.75</v>
      </c>
      <c r="P174" s="7">
        <v>146.25</v>
      </c>
      <c r="V174" s="7" t="s">
        <v>37</v>
      </c>
      <c r="W174" s="7">
        <v>0.79</v>
      </c>
      <c r="X174" s="7">
        <f t="shared" si="4"/>
        <v>0.79</v>
      </c>
      <c r="Y174" s="7">
        <v>0.13900000000000001</v>
      </c>
      <c r="Z174" s="7">
        <f t="shared" si="5"/>
        <v>0.13900000000000001</v>
      </c>
      <c r="AA174" s="7">
        <v>0.85</v>
      </c>
      <c r="AB174" s="7">
        <v>0.14899999999999999</v>
      </c>
      <c r="AC174" s="7">
        <v>26.1</v>
      </c>
      <c r="AD174" s="7">
        <v>200.5</v>
      </c>
      <c r="AE174" s="7" t="s">
        <v>357</v>
      </c>
      <c r="AF174" s="7" t="s">
        <v>358</v>
      </c>
      <c r="AG174" s="7" t="s">
        <v>47</v>
      </c>
      <c r="AH174" s="7" t="s">
        <v>414</v>
      </c>
      <c r="AI174" s="7" t="s">
        <v>412</v>
      </c>
      <c r="AJ174" s="7">
        <v>-1.647</v>
      </c>
      <c r="AK174" s="7">
        <v>-0.90500000000000003</v>
      </c>
      <c r="AL174" s="7" t="s">
        <v>415</v>
      </c>
      <c r="AV174" s="7" t="s">
        <v>658</v>
      </c>
      <c r="AW174" s="7" t="s">
        <v>528</v>
      </c>
    </row>
    <row r="175" spans="1:51" x14ac:dyDescent="0.2">
      <c r="A175" s="7">
        <v>174</v>
      </c>
      <c r="B175" s="7">
        <v>596</v>
      </c>
      <c r="C175" s="7" t="s">
        <v>34</v>
      </c>
      <c r="D175" s="7" t="s">
        <v>355</v>
      </c>
      <c r="E175" s="7" t="s">
        <v>356</v>
      </c>
      <c r="F175" s="7">
        <v>0.59499999999999997</v>
      </c>
      <c r="I175" s="7">
        <v>0.59499999999999997</v>
      </c>
      <c r="J175" s="7">
        <v>1985</v>
      </c>
      <c r="K175" s="7">
        <v>5</v>
      </c>
      <c r="L175" s="7">
        <v>121</v>
      </c>
      <c r="M175" s="7">
        <v>-18.97</v>
      </c>
      <c r="N175" s="7">
        <v>146.16999999999999</v>
      </c>
      <c r="O175" s="7">
        <v>-18.75</v>
      </c>
      <c r="P175" s="7">
        <v>146.25</v>
      </c>
      <c r="V175" s="7" t="s">
        <v>37</v>
      </c>
      <c r="W175" s="7">
        <v>0.50800000000000001</v>
      </c>
      <c r="X175" s="7">
        <f t="shared" si="4"/>
        <v>0.50800000000000001</v>
      </c>
      <c r="Y175" s="7">
        <v>8.6999999999999994E-2</v>
      </c>
      <c r="Z175" s="7">
        <f t="shared" si="5"/>
        <v>8.6999999999999994E-2</v>
      </c>
      <c r="AA175" s="7">
        <v>0.85299999999999998</v>
      </c>
      <c r="AB175" s="7">
        <v>0.14599999999999999</v>
      </c>
      <c r="AC175" s="7">
        <v>23.5</v>
      </c>
      <c r="AD175" s="7">
        <v>99</v>
      </c>
      <c r="AE175" s="7" t="s">
        <v>357</v>
      </c>
      <c r="AF175" s="7" t="s">
        <v>358</v>
      </c>
      <c r="AG175" s="7" t="s">
        <v>47</v>
      </c>
      <c r="AH175" s="7" t="s">
        <v>414</v>
      </c>
      <c r="AI175" s="7" t="s">
        <v>412</v>
      </c>
      <c r="AJ175" s="7">
        <v>-1.647</v>
      </c>
      <c r="AK175" s="7">
        <v>-0.90500000000000003</v>
      </c>
      <c r="AL175" s="7" t="s">
        <v>415</v>
      </c>
      <c r="AV175" s="7" t="s">
        <v>658</v>
      </c>
      <c r="AW175" s="7" t="s">
        <v>528</v>
      </c>
    </row>
    <row r="176" spans="1:51" x14ac:dyDescent="0.2">
      <c r="A176" s="7">
        <v>175</v>
      </c>
      <c r="B176" s="7">
        <v>596</v>
      </c>
      <c r="C176" s="7" t="s">
        <v>34</v>
      </c>
      <c r="D176" s="7" t="s">
        <v>355</v>
      </c>
      <c r="E176" s="7" t="s">
        <v>356</v>
      </c>
      <c r="F176" s="7">
        <v>0.58499999999999996</v>
      </c>
      <c r="I176" s="7">
        <v>0.58499999999999996</v>
      </c>
      <c r="J176" s="7">
        <v>1985</v>
      </c>
      <c r="K176" s="7">
        <v>5</v>
      </c>
      <c r="L176" s="7">
        <v>135</v>
      </c>
      <c r="M176" s="7">
        <v>-18.97</v>
      </c>
      <c r="N176" s="7">
        <v>146.16999999999999</v>
      </c>
      <c r="O176" s="7">
        <v>-18.75</v>
      </c>
      <c r="P176" s="7">
        <v>146.25</v>
      </c>
      <c r="V176" s="7" t="s">
        <v>37</v>
      </c>
      <c r="W176" s="7">
        <v>0.48</v>
      </c>
      <c r="X176" s="7">
        <f t="shared" si="4"/>
        <v>0.48</v>
      </c>
      <c r="Y176" s="7">
        <v>0.105</v>
      </c>
      <c r="Z176" s="7">
        <f t="shared" si="5"/>
        <v>0.105</v>
      </c>
      <c r="AA176" s="7">
        <v>0.82</v>
      </c>
      <c r="AB176" s="7">
        <v>0.17899999999999999</v>
      </c>
      <c r="AC176" s="7">
        <v>23.5</v>
      </c>
      <c r="AD176" s="7">
        <v>99</v>
      </c>
      <c r="AE176" s="7" t="s">
        <v>357</v>
      </c>
      <c r="AF176" s="7" t="s">
        <v>358</v>
      </c>
      <c r="AG176" s="7" t="s">
        <v>47</v>
      </c>
      <c r="AH176" s="7" t="s">
        <v>414</v>
      </c>
      <c r="AI176" s="7" t="s">
        <v>412</v>
      </c>
      <c r="AJ176" s="7">
        <v>-1.647</v>
      </c>
      <c r="AK176" s="7">
        <v>-0.90500000000000003</v>
      </c>
      <c r="AL176" s="7" t="s">
        <v>415</v>
      </c>
      <c r="AV176" s="7" t="s">
        <v>658</v>
      </c>
      <c r="AW176" s="7" t="s">
        <v>528</v>
      </c>
    </row>
    <row r="177" spans="1:49" x14ac:dyDescent="0.2">
      <c r="A177" s="7">
        <v>176</v>
      </c>
      <c r="B177" s="7">
        <v>596</v>
      </c>
      <c r="C177" s="7" t="s">
        <v>34</v>
      </c>
      <c r="D177" s="7" t="s">
        <v>355</v>
      </c>
      <c r="E177" s="7" t="s">
        <v>356</v>
      </c>
      <c r="F177" s="7">
        <v>1.95</v>
      </c>
      <c r="I177" s="7">
        <v>1.95</v>
      </c>
      <c r="J177" s="7">
        <v>1985</v>
      </c>
      <c r="K177" s="7">
        <v>7</v>
      </c>
      <c r="L177" s="7">
        <v>189</v>
      </c>
      <c r="M177" s="7">
        <v>-18.97</v>
      </c>
      <c r="N177" s="7">
        <v>146.16999999999999</v>
      </c>
      <c r="O177" s="7">
        <v>-18.75</v>
      </c>
      <c r="P177" s="7">
        <v>146.25</v>
      </c>
      <c r="V177" s="7" t="s">
        <v>37</v>
      </c>
      <c r="W177" s="7">
        <v>1.2809999999999999</v>
      </c>
      <c r="X177" s="7">
        <f t="shared" si="4"/>
        <v>1.2809999999999999</v>
      </c>
      <c r="Y177" s="7">
        <v>0.66900000000000004</v>
      </c>
      <c r="Z177" s="7">
        <f t="shared" si="5"/>
        <v>0.66900000000000004</v>
      </c>
      <c r="AA177" s="7">
        <v>0.65600000000000003</v>
      </c>
      <c r="AB177" s="7">
        <v>0.34300000000000003</v>
      </c>
      <c r="AC177" s="7">
        <v>18.8</v>
      </c>
      <c r="AD177" s="7">
        <v>14.1</v>
      </c>
      <c r="AE177" s="7" t="s">
        <v>357</v>
      </c>
      <c r="AF177" s="7" t="s">
        <v>358</v>
      </c>
      <c r="AG177" s="7" t="s">
        <v>47</v>
      </c>
      <c r="AH177" s="7" t="s">
        <v>414</v>
      </c>
      <c r="AI177" s="7" t="s">
        <v>412</v>
      </c>
      <c r="AJ177" s="7">
        <v>-1.647</v>
      </c>
      <c r="AK177" s="7">
        <v>-0.90500000000000003</v>
      </c>
      <c r="AL177" s="7" t="s">
        <v>415</v>
      </c>
      <c r="AV177" s="7" t="s">
        <v>658</v>
      </c>
      <c r="AW177" s="7" t="s">
        <v>528</v>
      </c>
    </row>
    <row r="178" spans="1:49" x14ac:dyDescent="0.2">
      <c r="A178" s="7">
        <v>177</v>
      </c>
      <c r="B178" s="7">
        <v>596</v>
      </c>
      <c r="C178" s="7" t="s">
        <v>34</v>
      </c>
      <c r="D178" s="7" t="s">
        <v>355</v>
      </c>
      <c r="E178" s="7" t="s">
        <v>356</v>
      </c>
      <c r="F178" s="7">
        <v>1.88</v>
      </c>
      <c r="I178" s="7">
        <v>1.88</v>
      </c>
      <c r="J178" s="7">
        <v>1985</v>
      </c>
      <c r="K178" s="7">
        <v>7</v>
      </c>
      <c r="L178" s="7">
        <v>201</v>
      </c>
      <c r="M178" s="7">
        <v>-18.97</v>
      </c>
      <c r="N178" s="7">
        <v>146.16999999999999</v>
      </c>
      <c r="O178" s="7">
        <v>-18.75</v>
      </c>
      <c r="P178" s="7">
        <v>146.25</v>
      </c>
      <c r="V178" s="7" t="s">
        <v>37</v>
      </c>
      <c r="W178" s="7">
        <v>1.0489999999999999</v>
      </c>
      <c r="X178" s="7">
        <f t="shared" si="4"/>
        <v>1.0489999999999999</v>
      </c>
      <c r="Y178" s="7">
        <v>0.83099999999999996</v>
      </c>
      <c r="Z178" s="7">
        <f t="shared" si="5"/>
        <v>0.83099999999999996</v>
      </c>
      <c r="AA178" s="7">
        <v>0.55700000000000005</v>
      </c>
      <c r="AB178" s="7">
        <v>0.442</v>
      </c>
      <c r="AC178" s="7">
        <v>18.8</v>
      </c>
      <c r="AD178" s="7">
        <v>14.1</v>
      </c>
      <c r="AE178" s="7" t="s">
        <v>357</v>
      </c>
      <c r="AF178" s="7" t="s">
        <v>358</v>
      </c>
      <c r="AG178" s="7" t="s">
        <v>47</v>
      </c>
      <c r="AH178" s="7" t="s">
        <v>414</v>
      </c>
      <c r="AI178" s="7" t="s">
        <v>412</v>
      </c>
      <c r="AJ178" s="7">
        <v>-1.647</v>
      </c>
      <c r="AK178" s="7">
        <v>-0.90500000000000003</v>
      </c>
      <c r="AL178" s="7" t="s">
        <v>415</v>
      </c>
      <c r="AV178" s="7" t="s">
        <v>658</v>
      </c>
      <c r="AW178" s="7" t="s">
        <v>528</v>
      </c>
    </row>
    <row r="179" spans="1:49" x14ac:dyDescent="0.2">
      <c r="A179" s="7">
        <v>178</v>
      </c>
      <c r="B179" s="7">
        <v>596</v>
      </c>
      <c r="C179" s="7" t="s">
        <v>34</v>
      </c>
      <c r="D179" s="7" t="s">
        <v>355</v>
      </c>
      <c r="E179" s="7" t="s">
        <v>356</v>
      </c>
      <c r="F179" s="7">
        <v>1.073</v>
      </c>
      <c r="I179" s="7">
        <v>1.073</v>
      </c>
      <c r="J179" s="7">
        <v>1985</v>
      </c>
      <c r="K179" s="7">
        <v>7</v>
      </c>
      <c r="L179" s="7">
        <v>211</v>
      </c>
      <c r="M179" s="7">
        <v>-18.97</v>
      </c>
      <c r="N179" s="7">
        <v>146.16999999999999</v>
      </c>
      <c r="O179" s="7">
        <v>-18.75</v>
      </c>
      <c r="P179" s="7">
        <v>146.25</v>
      </c>
      <c r="V179" s="7" t="s">
        <v>37</v>
      </c>
      <c r="W179" s="7">
        <v>0.90800000000000003</v>
      </c>
      <c r="X179" s="7">
        <f t="shared" si="4"/>
        <v>0.90800000000000003</v>
      </c>
      <c r="Y179" s="7">
        <v>0.16400000000000001</v>
      </c>
      <c r="Z179" s="7">
        <f t="shared" si="5"/>
        <v>0.16400000000000001</v>
      </c>
      <c r="AA179" s="7">
        <v>0.84599999999999997</v>
      </c>
      <c r="AB179" s="7">
        <v>0.153</v>
      </c>
      <c r="AC179" s="7">
        <v>18.8</v>
      </c>
      <c r="AD179" s="7">
        <v>14.1</v>
      </c>
      <c r="AE179" s="7" t="s">
        <v>357</v>
      </c>
      <c r="AF179" s="7" t="s">
        <v>358</v>
      </c>
      <c r="AG179" s="7" t="s">
        <v>47</v>
      </c>
      <c r="AH179" s="7" t="s">
        <v>414</v>
      </c>
      <c r="AI179" s="7" t="s">
        <v>412</v>
      </c>
      <c r="AJ179" s="7">
        <v>-1.647</v>
      </c>
      <c r="AK179" s="7">
        <v>-0.90500000000000003</v>
      </c>
      <c r="AL179" s="7" t="s">
        <v>415</v>
      </c>
      <c r="AV179" s="7" t="s">
        <v>658</v>
      </c>
      <c r="AW179" s="7" t="s">
        <v>528</v>
      </c>
    </row>
    <row r="180" spans="1:49" x14ac:dyDescent="0.2">
      <c r="A180" s="7">
        <v>179</v>
      </c>
      <c r="B180" s="7">
        <v>596</v>
      </c>
      <c r="C180" s="7" t="s">
        <v>34</v>
      </c>
      <c r="D180" s="7" t="s">
        <v>355</v>
      </c>
      <c r="E180" s="7" t="s">
        <v>356</v>
      </c>
      <c r="F180" s="7">
        <v>0.69799999999999995</v>
      </c>
      <c r="I180" s="7">
        <v>0.69799999999999995</v>
      </c>
      <c r="J180" s="7">
        <v>1985</v>
      </c>
      <c r="K180" s="7">
        <v>8</v>
      </c>
      <c r="L180" s="7">
        <v>226</v>
      </c>
      <c r="M180" s="7">
        <v>-18.97</v>
      </c>
      <c r="N180" s="7">
        <v>146.16999999999999</v>
      </c>
      <c r="O180" s="7">
        <v>-18.75</v>
      </c>
      <c r="P180" s="7">
        <v>146.25</v>
      </c>
      <c r="V180" s="7" t="s">
        <v>37</v>
      </c>
      <c r="W180" s="7">
        <v>0.56799999999999995</v>
      </c>
      <c r="X180" s="7">
        <f t="shared" si="4"/>
        <v>0.56799999999999995</v>
      </c>
      <c r="Y180" s="7">
        <v>0.129</v>
      </c>
      <c r="Z180" s="7">
        <f t="shared" si="5"/>
        <v>0.129</v>
      </c>
      <c r="AA180" s="7">
        <v>0.81399999999999995</v>
      </c>
      <c r="AB180" s="7">
        <v>0.185</v>
      </c>
      <c r="AC180" s="7">
        <v>21.6</v>
      </c>
      <c r="AD180" s="7">
        <v>9.9</v>
      </c>
      <c r="AE180" s="7" t="s">
        <v>357</v>
      </c>
      <c r="AF180" s="7" t="s">
        <v>358</v>
      </c>
      <c r="AG180" s="7" t="s">
        <v>47</v>
      </c>
      <c r="AH180" s="7" t="s">
        <v>414</v>
      </c>
      <c r="AI180" s="7" t="s">
        <v>412</v>
      </c>
      <c r="AJ180" s="7">
        <v>-1.647</v>
      </c>
      <c r="AK180" s="7">
        <v>-0.90500000000000003</v>
      </c>
      <c r="AL180" s="7" t="s">
        <v>415</v>
      </c>
      <c r="AV180" s="7" t="s">
        <v>658</v>
      </c>
      <c r="AW180" s="7" t="s">
        <v>528</v>
      </c>
    </row>
    <row r="181" spans="1:49" x14ac:dyDescent="0.2">
      <c r="A181" s="7">
        <v>180</v>
      </c>
      <c r="B181" s="7">
        <v>596</v>
      </c>
      <c r="C181" s="7" t="s">
        <v>34</v>
      </c>
      <c r="D181" s="7" t="s">
        <v>355</v>
      </c>
      <c r="E181" s="7" t="s">
        <v>356</v>
      </c>
      <c r="F181" s="7">
        <v>0.54400000000000004</v>
      </c>
      <c r="I181" s="7">
        <v>0.54400000000000004</v>
      </c>
      <c r="J181" s="7">
        <v>1985</v>
      </c>
      <c r="K181" s="7">
        <v>8</v>
      </c>
      <c r="L181" s="7">
        <v>235</v>
      </c>
      <c r="M181" s="7">
        <v>-18.97</v>
      </c>
      <c r="N181" s="7">
        <v>146.16999999999999</v>
      </c>
      <c r="O181" s="7">
        <v>-18.75</v>
      </c>
      <c r="P181" s="7">
        <v>146.25</v>
      </c>
      <c r="V181" s="7" t="s">
        <v>37</v>
      </c>
      <c r="W181" s="7">
        <v>0.45</v>
      </c>
      <c r="X181" s="7">
        <f t="shared" si="4"/>
        <v>0.45</v>
      </c>
      <c r="Y181" s="7">
        <v>9.4E-2</v>
      </c>
      <c r="Z181" s="7">
        <f t="shared" si="5"/>
        <v>9.4E-2</v>
      </c>
      <c r="AA181" s="7">
        <v>0.82699999999999996</v>
      </c>
      <c r="AB181" s="7">
        <v>0.17199999999999999</v>
      </c>
      <c r="AC181" s="7">
        <v>21.6</v>
      </c>
      <c r="AD181" s="7">
        <v>9.9</v>
      </c>
      <c r="AE181" s="7" t="s">
        <v>357</v>
      </c>
      <c r="AF181" s="7" t="s">
        <v>358</v>
      </c>
      <c r="AG181" s="7" t="s">
        <v>47</v>
      </c>
      <c r="AH181" s="7" t="s">
        <v>414</v>
      </c>
      <c r="AI181" s="7" t="s">
        <v>412</v>
      </c>
      <c r="AJ181" s="7">
        <v>-1.647</v>
      </c>
      <c r="AK181" s="7">
        <v>-0.90500000000000003</v>
      </c>
      <c r="AL181" s="7" t="s">
        <v>415</v>
      </c>
      <c r="AV181" s="7" t="s">
        <v>658</v>
      </c>
      <c r="AW181" s="7" t="s">
        <v>528</v>
      </c>
    </row>
    <row r="182" spans="1:49" x14ac:dyDescent="0.2">
      <c r="A182" s="7">
        <v>181</v>
      </c>
      <c r="B182" s="7">
        <v>596</v>
      </c>
      <c r="C182" s="7" t="s">
        <v>34</v>
      </c>
      <c r="D182" s="7" t="s">
        <v>355</v>
      </c>
      <c r="E182" s="7" t="s">
        <v>356</v>
      </c>
      <c r="F182" s="7">
        <v>1.0169999999999999</v>
      </c>
      <c r="I182" s="7">
        <v>1.0169999999999999</v>
      </c>
      <c r="J182" s="7">
        <v>1985</v>
      </c>
      <c r="K182" s="7">
        <v>10</v>
      </c>
      <c r="L182" s="7">
        <v>284</v>
      </c>
      <c r="M182" s="7">
        <v>-18.97</v>
      </c>
      <c r="N182" s="7">
        <v>146.16999999999999</v>
      </c>
      <c r="O182" s="7">
        <v>-18.75</v>
      </c>
      <c r="P182" s="7">
        <v>146.25</v>
      </c>
      <c r="V182" s="7" t="s">
        <v>37</v>
      </c>
      <c r="W182" s="7">
        <v>0.65500000000000003</v>
      </c>
      <c r="X182" s="7">
        <f t="shared" si="4"/>
        <v>0.65500000000000003</v>
      </c>
      <c r="Y182" s="7">
        <v>0.36199999999999999</v>
      </c>
      <c r="Z182" s="7">
        <f t="shared" si="5"/>
        <v>0.36199999999999999</v>
      </c>
      <c r="AA182" s="7">
        <v>0.64400000000000002</v>
      </c>
      <c r="AB182" s="7">
        <v>0.35499999999999998</v>
      </c>
      <c r="AC182" s="7">
        <v>24.9</v>
      </c>
      <c r="AD182" s="7">
        <v>81.7</v>
      </c>
      <c r="AE182" s="7" t="s">
        <v>357</v>
      </c>
      <c r="AF182" s="7" t="s">
        <v>358</v>
      </c>
      <c r="AG182" s="7" t="s">
        <v>47</v>
      </c>
      <c r="AH182" s="7" t="s">
        <v>414</v>
      </c>
      <c r="AI182" s="7" t="s">
        <v>412</v>
      </c>
      <c r="AJ182" s="7">
        <v>-1.647</v>
      </c>
      <c r="AK182" s="7">
        <v>-0.90500000000000003</v>
      </c>
      <c r="AL182" s="7" t="s">
        <v>415</v>
      </c>
      <c r="AV182" s="7" t="s">
        <v>658</v>
      </c>
      <c r="AW182" s="7" t="s">
        <v>528</v>
      </c>
    </row>
    <row r="183" spans="1:49" x14ac:dyDescent="0.2">
      <c r="A183" s="7">
        <v>182</v>
      </c>
      <c r="B183" s="7">
        <v>596</v>
      </c>
      <c r="C183" s="7" t="s">
        <v>34</v>
      </c>
      <c r="D183" s="7" t="s">
        <v>355</v>
      </c>
      <c r="E183" s="7" t="s">
        <v>356</v>
      </c>
      <c r="F183" s="7">
        <v>0.29399999999999998</v>
      </c>
      <c r="I183" s="7">
        <v>0.29399999999999998</v>
      </c>
      <c r="J183" s="7">
        <v>1985</v>
      </c>
      <c r="K183" s="7">
        <v>11</v>
      </c>
      <c r="L183" s="7">
        <v>307</v>
      </c>
      <c r="M183" s="7">
        <v>-18.97</v>
      </c>
      <c r="N183" s="7">
        <v>146.16999999999999</v>
      </c>
      <c r="O183" s="7">
        <v>-18.75</v>
      </c>
      <c r="P183" s="7">
        <v>146.25</v>
      </c>
      <c r="V183" s="7" t="s">
        <v>37</v>
      </c>
      <c r="W183" s="7">
        <v>0.218</v>
      </c>
      <c r="X183" s="7">
        <f t="shared" si="4"/>
        <v>0.218</v>
      </c>
      <c r="Y183" s="7">
        <v>7.4999999999999997E-2</v>
      </c>
      <c r="Z183" s="7">
        <f t="shared" si="5"/>
        <v>7.4999999999999997E-2</v>
      </c>
      <c r="AA183" s="7">
        <v>0.74399999999999999</v>
      </c>
      <c r="AB183" s="7">
        <v>0.255</v>
      </c>
      <c r="AC183" s="7">
        <v>26.6</v>
      </c>
      <c r="AD183" s="7">
        <v>191.1</v>
      </c>
      <c r="AE183" s="7" t="s">
        <v>357</v>
      </c>
      <c r="AF183" s="7" t="s">
        <v>358</v>
      </c>
      <c r="AG183" s="7" t="s">
        <v>47</v>
      </c>
      <c r="AH183" s="7" t="s">
        <v>414</v>
      </c>
      <c r="AI183" s="7" t="s">
        <v>412</v>
      </c>
      <c r="AJ183" s="7">
        <v>-1.647</v>
      </c>
      <c r="AK183" s="7">
        <v>-0.90500000000000003</v>
      </c>
      <c r="AL183" s="7" t="s">
        <v>415</v>
      </c>
      <c r="AV183" s="7" t="s">
        <v>658</v>
      </c>
      <c r="AW183" s="7" t="s">
        <v>528</v>
      </c>
    </row>
    <row r="184" spans="1:49" x14ac:dyDescent="0.2">
      <c r="A184" s="7">
        <v>183</v>
      </c>
      <c r="B184" s="7">
        <v>596</v>
      </c>
      <c r="C184" s="7" t="s">
        <v>34</v>
      </c>
      <c r="D184" s="7" t="s">
        <v>355</v>
      </c>
      <c r="E184" s="7" t="s">
        <v>356</v>
      </c>
      <c r="F184" s="7">
        <v>0.27900000000000003</v>
      </c>
      <c r="I184" s="7">
        <v>0.27900000000000003</v>
      </c>
      <c r="J184" s="7">
        <v>1985</v>
      </c>
      <c r="K184" s="7">
        <v>11</v>
      </c>
      <c r="L184" s="7">
        <v>334</v>
      </c>
      <c r="M184" s="7">
        <v>-18.97</v>
      </c>
      <c r="N184" s="7">
        <v>146.16999999999999</v>
      </c>
      <c r="O184" s="7">
        <v>-18.75</v>
      </c>
      <c r="P184" s="7">
        <v>146.25</v>
      </c>
      <c r="V184" s="7" t="s">
        <v>37</v>
      </c>
      <c r="W184" s="7">
        <v>0.20599999999999999</v>
      </c>
      <c r="X184" s="7">
        <f t="shared" si="4"/>
        <v>0.20599999999999999</v>
      </c>
      <c r="Y184" s="7">
        <v>7.1999999999999995E-2</v>
      </c>
      <c r="Z184" s="7">
        <f t="shared" si="5"/>
        <v>7.1999999999999995E-2</v>
      </c>
      <c r="AA184" s="7">
        <v>0.73799999999999999</v>
      </c>
      <c r="AB184" s="7">
        <v>0.26100000000000001</v>
      </c>
      <c r="AC184" s="7">
        <v>26.6</v>
      </c>
      <c r="AD184" s="7">
        <v>191.1</v>
      </c>
      <c r="AE184" s="7" t="s">
        <v>357</v>
      </c>
      <c r="AF184" s="7" t="s">
        <v>358</v>
      </c>
      <c r="AG184" s="7" t="s">
        <v>47</v>
      </c>
      <c r="AH184" s="7" t="s">
        <v>414</v>
      </c>
      <c r="AI184" s="7" t="s">
        <v>412</v>
      </c>
      <c r="AJ184" s="7">
        <v>-1.647</v>
      </c>
      <c r="AK184" s="7">
        <v>-0.90500000000000003</v>
      </c>
      <c r="AL184" s="7" t="s">
        <v>415</v>
      </c>
      <c r="AV184" s="7" t="s">
        <v>658</v>
      </c>
      <c r="AW184" s="7" t="s">
        <v>528</v>
      </c>
    </row>
    <row r="185" spans="1:49" x14ac:dyDescent="0.2">
      <c r="A185" s="7">
        <v>184</v>
      </c>
      <c r="B185" s="7">
        <v>596</v>
      </c>
      <c r="C185" s="7" t="s">
        <v>34</v>
      </c>
      <c r="D185" s="7" t="s">
        <v>355</v>
      </c>
      <c r="E185" s="7" t="s">
        <v>356</v>
      </c>
      <c r="F185" s="7">
        <v>1.0569999999999999</v>
      </c>
      <c r="I185" s="7">
        <v>1.0569999999999999</v>
      </c>
      <c r="J185" s="7">
        <v>1986</v>
      </c>
      <c r="K185" s="7">
        <v>1</v>
      </c>
      <c r="L185" s="7">
        <v>1</v>
      </c>
      <c r="M185" s="7">
        <v>-18.97</v>
      </c>
      <c r="N185" s="7">
        <v>146.16999999999999</v>
      </c>
      <c r="O185" s="7">
        <v>-18.75</v>
      </c>
      <c r="P185" s="7">
        <v>146.25</v>
      </c>
      <c r="V185" s="7" t="s">
        <v>37</v>
      </c>
      <c r="W185" s="7">
        <v>0.504</v>
      </c>
      <c r="X185" s="7">
        <f t="shared" si="4"/>
        <v>0.504</v>
      </c>
      <c r="Y185" s="7">
        <v>0.55300000000000005</v>
      </c>
      <c r="Z185" s="7">
        <f t="shared" si="5"/>
        <v>0.55300000000000005</v>
      </c>
      <c r="AA185" s="7">
        <v>0.47599999999999998</v>
      </c>
      <c r="AB185" s="7">
        <v>0.52300000000000002</v>
      </c>
      <c r="AC185" s="7">
        <v>28.2</v>
      </c>
      <c r="AD185" s="7">
        <v>452</v>
      </c>
      <c r="AE185" s="7" t="s">
        <v>357</v>
      </c>
      <c r="AF185" s="7" t="s">
        <v>358</v>
      </c>
      <c r="AG185" s="7" t="s">
        <v>47</v>
      </c>
      <c r="AH185" s="7" t="s">
        <v>414</v>
      </c>
      <c r="AI185" s="7" t="s">
        <v>412</v>
      </c>
      <c r="AJ185" s="7">
        <v>-1.647</v>
      </c>
      <c r="AK185" s="7">
        <v>-0.64400000000000002</v>
      </c>
      <c r="AL185" s="7" t="s">
        <v>415</v>
      </c>
      <c r="AV185" s="7" t="s">
        <v>658</v>
      </c>
      <c r="AW185" s="7" t="s">
        <v>528</v>
      </c>
    </row>
    <row r="186" spans="1:49" x14ac:dyDescent="0.2">
      <c r="A186" s="7">
        <v>185</v>
      </c>
      <c r="B186" s="7">
        <v>596</v>
      </c>
      <c r="C186" s="7" t="s">
        <v>34</v>
      </c>
      <c r="D186" s="7" t="s">
        <v>355</v>
      </c>
      <c r="E186" s="7" t="s">
        <v>356</v>
      </c>
      <c r="F186" s="7">
        <v>0.33400000000000002</v>
      </c>
      <c r="I186" s="7">
        <v>0.33400000000000002</v>
      </c>
      <c r="J186" s="7">
        <v>1986</v>
      </c>
      <c r="K186" s="7">
        <v>1</v>
      </c>
      <c r="L186" s="7">
        <v>29</v>
      </c>
      <c r="M186" s="7">
        <v>-18.97</v>
      </c>
      <c r="N186" s="7">
        <v>146.16999999999999</v>
      </c>
      <c r="O186" s="7">
        <v>-18.75</v>
      </c>
      <c r="P186" s="7">
        <v>146.25</v>
      </c>
      <c r="V186" s="7" t="s">
        <v>37</v>
      </c>
      <c r="W186" s="7">
        <v>0.28299999999999997</v>
      </c>
      <c r="X186" s="7">
        <f t="shared" si="4"/>
        <v>0.28299999999999997</v>
      </c>
      <c r="Y186" s="7">
        <v>0.05</v>
      </c>
      <c r="Z186" s="7">
        <f t="shared" si="5"/>
        <v>0.05</v>
      </c>
      <c r="AA186" s="7">
        <v>0.84699999999999998</v>
      </c>
      <c r="AB186" s="7">
        <v>0.152</v>
      </c>
      <c r="AC186" s="7">
        <v>28.2</v>
      </c>
      <c r="AD186" s="7">
        <v>452</v>
      </c>
      <c r="AE186" s="7" t="s">
        <v>357</v>
      </c>
      <c r="AF186" s="7" t="s">
        <v>358</v>
      </c>
      <c r="AG186" s="7" t="s">
        <v>47</v>
      </c>
      <c r="AH186" s="7" t="s">
        <v>414</v>
      </c>
      <c r="AI186" s="7" t="s">
        <v>412</v>
      </c>
      <c r="AJ186" s="7">
        <v>-1.647</v>
      </c>
      <c r="AK186" s="7">
        <v>-0.64400000000000002</v>
      </c>
      <c r="AL186" s="7" t="s">
        <v>415</v>
      </c>
      <c r="AV186" s="7" t="s">
        <v>658</v>
      </c>
      <c r="AW186" s="7" t="s">
        <v>528</v>
      </c>
    </row>
    <row r="187" spans="1:49" x14ac:dyDescent="0.2">
      <c r="A187" s="7">
        <v>186</v>
      </c>
      <c r="B187" s="7">
        <v>596</v>
      </c>
      <c r="C187" s="7" t="s">
        <v>34</v>
      </c>
      <c r="D187" s="7" t="s">
        <v>355</v>
      </c>
      <c r="E187" s="7" t="s">
        <v>356</v>
      </c>
      <c r="F187" s="7">
        <v>0.20399999999999999</v>
      </c>
      <c r="I187" s="7">
        <v>0.20399999999999999</v>
      </c>
      <c r="J187" s="7">
        <v>1986</v>
      </c>
      <c r="K187" s="7">
        <v>2</v>
      </c>
      <c r="L187" s="7">
        <v>53</v>
      </c>
      <c r="M187" s="7">
        <v>-18.97</v>
      </c>
      <c r="N187" s="7">
        <v>146.16999999999999</v>
      </c>
      <c r="O187" s="7">
        <v>-18.75</v>
      </c>
      <c r="P187" s="7">
        <v>146.25</v>
      </c>
      <c r="V187" s="7" t="s">
        <v>37</v>
      </c>
      <c r="W187" s="7">
        <v>0.16200000000000001</v>
      </c>
      <c r="X187" s="7">
        <f t="shared" si="4"/>
        <v>0.16200000000000001</v>
      </c>
      <c r="Y187" s="7">
        <v>4.2000000000000003E-2</v>
      </c>
      <c r="Z187" s="7">
        <f t="shared" si="5"/>
        <v>4.2000000000000003E-2</v>
      </c>
      <c r="AA187" s="7">
        <v>0.79400000000000004</v>
      </c>
      <c r="AB187" s="7">
        <v>0.20499999999999999</v>
      </c>
      <c r="AC187" s="7">
        <v>28.3</v>
      </c>
      <c r="AD187" s="7">
        <v>263.89999999999998</v>
      </c>
      <c r="AE187" s="7" t="s">
        <v>357</v>
      </c>
      <c r="AF187" s="7" t="s">
        <v>358</v>
      </c>
      <c r="AG187" s="7" t="s">
        <v>47</v>
      </c>
      <c r="AH187" s="7" t="s">
        <v>414</v>
      </c>
      <c r="AI187" s="7" t="s">
        <v>412</v>
      </c>
      <c r="AJ187" s="7">
        <v>-1.647</v>
      </c>
      <c r="AK187" s="7">
        <v>-0.64400000000000002</v>
      </c>
      <c r="AL187" s="7" t="s">
        <v>415</v>
      </c>
      <c r="AV187" s="7" t="s">
        <v>658</v>
      </c>
      <c r="AW187" s="7" t="s">
        <v>528</v>
      </c>
    </row>
    <row r="188" spans="1:49" x14ac:dyDescent="0.2">
      <c r="A188" s="7">
        <v>187</v>
      </c>
      <c r="B188" s="7">
        <v>596</v>
      </c>
      <c r="C188" s="7" t="s">
        <v>34</v>
      </c>
      <c r="D188" s="7" t="s">
        <v>355</v>
      </c>
      <c r="E188" s="7" t="s">
        <v>356</v>
      </c>
      <c r="F188" s="7">
        <v>0.35299999999999998</v>
      </c>
      <c r="I188" s="7">
        <v>0.35299999999999998</v>
      </c>
      <c r="J188" s="7">
        <v>1986</v>
      </c>
      <c r="K188" s="7">
        <v>4</v>
      </c>
      <c r="L188" s="7">
        <v>97</v>
      </c>
      <c r="M188" s="7">
        <v>-18.97</v>
      </c>
      <c r="N188" s="7">
        <v>146.16999999999999</v>
      </c>
      <c r="O188" s="7">
        <v>-18.75</v>
      </c>
      <c r="P188" s="7">
        <v>146.25</v>
      </c>
      <c r="V188" s="7" t="s">
        <v>37</v>
      </c>
      <c r="W188" s="7">
        <v>0.23200000000000001</v>
      </c>
      <c r="X188" s="7">
        <f t="shared" si="4"/>
        <v>0.23200000000000001</v>
      </c>
      <c r="Y188" s="7">
        <v>0.121</v>
      </c>
      <c r="Z188" s="7">
        <f t="shared" si="5"/>
        <v>0.121</v>
      </c>
      <c r="AA188" s="7">
        <v>0.65700000000000003</v>
      </c>
      <c r="AB188" s="7">
        <v>0.34200000000000003</v>
      </c>
      <c r="AC188" s="7">
        <v>25.9</v>
      </c>
      <c r="AD188" s="7">
        <v>139.6</v>
      </c>
      <c r="AE188" s="7" t="s">
        <v>357</v>
      </c>
      <c r="AF188" s="7" t="s">
        <v>358</v>
      </c>
      <c r="AG188" s="7" t="s">
        <v>47</v>
      </c>
      <c r="AH188" s="7" t="s">
        <v>414</v>
      </c>
      <c r="AI188" s="7" t="s">
        <v>412</v>
      </c>
      <c r="AJ188" s="7">
        <v>-1.647</v>
      </c>
      <c r="AK188" s="7">
        <v>-0.64400000000000002</v>
      </c>
      <c r="AL188" s="7" t="s">
        <v>415</v>
      </c>
      <c r="AV188" s="7" t="s">
        <v>658</v>
      </c>
      <c r="AW188" s="7" t="s">
        <v>528</v>
      </c>
    </row>
    <row r="189" spans="1:49" x14ac:dyDescent="0.2">
      <c r="A189" s="7">
        <v>188</v>
      </c>
      <c r="B189" s="7">
        <v>754</v>
      </c>
      <c r="C189" s="7" t="s">
        <v>57</v>
      </c>
      <c r="D189" s="7" t="s">
        <v>126</v>
      </c>
      <c r="E189" s="7" t="s">
        <v>127</v>
      </c>
      <c r="F189" s="7">
        <v>1.706</v>
      </c>
      <c r="I189" s="7">
        <v>1.706</v>
      </c>
      <c r="J189" s="7">
        <v>1991</v>
      </c>
      <c r="K189" s="7">
        <v>6</v>
      </c>
      <c r="L189" s="7">
        <v>157</v>
      </c>
      <c r="M189" s="7">
        <v>42.5</v>
      </c>
      <c r="N189" s="7">
        <v>-72.150000000000006</v>
      </c>
      <c r="O189" s="7">
        <v>42.75</v>
      </c>
      <c r="P189" s="7">
        <v>-72.25</v>
      </c>
      <c r="V189" s="7" t="s">
        <v>128</v>
      </c>
      <c r="W189" s="7">
        <v>0.97199999999999998</v>
      </c>
      <c r="X189" s="7">
        <f t="shared" si="4"/>
        <v>0.97199999999999998</v>
      </c>
      <c r="Y189" s="7">
        <v>0.73399999999999999</v>
      </c>
      <c r="Z189" s="7">
        <f t="shared" si="5"/>
        <v>0.73399999999999999</v>
      </c>
      <c r="AA189" s="7">
        <v>0.56899999999999995</v>
      </c>
      <c r="AB189" s="7">
        <v>0.43</v>
      </c>
      <c r="AC189" s="7">
        <v>18.100000000000001</v>
      </c>
      <c r="AD189" s="7">
        <v>93.3</v>
      </c>
      <c r="AE189" s="7" t="s">
        <v>52</v>
      </c>
      <c r="AF189" s="7" t="s">
        <v>29</v>
      </c>
      <c r="AG189" s="7" t="s">
        <v>47</v>
      </c>
      <c r="AH189" s="7" t="s">
        <v>416</v>
      </c>
      <c r="AI189" s="7" t="s">
        <v>417</v>
      </c>
      <c r="AJ189" s="7">
        <v>-1.417</v>
      </c>
      <c r="AK189" s="7">
        <v>1.0820000000000001</v>
      </c>
      <c r="AV189" s="7" t="s">
        <v>658</v>
      </c>
      <c r="AW189" s="7" t="s">
        <v>528</v>
      </c>
    </row>
    <row r="190" spans="1:49" x14ac:dyDescent="0.2">
      <c r="A190" s="7">
        <v>189</v>
      </c>
      <c r="B190" s="7">
        <v>754</v>
      </c>
      <c r="C190" s="7" t="s">
        <v>57</v>
      </c>
      <c r="D190" s="7" t="s">
        <v>126</v>
      </c>
      <c r="E190" s="7" t="s">
        <v>127</v>
      </c>
      <c r="F190" s="7">
        <v>1.879</v>
      </c>
      <c r="I190" s="7">
        <v>1.879</v>
      </c>
      <c r="J190" s="7">
        <v>1991</v>
      </c>
      <c r="K190" s="7">
        <v>6</v>
      </c>
      <c r="L190" s="7">
        <v>163</v>
      </c>
      <c r="M190" s="7">
        <v>42.5</v>
      </c>
      <c r="N190" s="7">
        <v>-72.150000000000006</v>
      </c>
      <c r="O190" s="7">
        <v>42.75</v>
      </c>
      <c r="P190" s="7">
        <v>-72.25</v>
      </c>
      <c r="V190" s="7" t="s">
        <v>128</v>
      </c>
      <c r="W190" s="7">
        <v>1.3839999999999999</v>
      </c>
      <c r="X190" s="7">
        <f t="shared" si="4"/>
        <v>1.3839999999999999</v>
      </c>
      <c r="Y190" s="7">
        <v>0.495</v>
      </c>
      <c r="Z190" s="7">
        <f t="shared" si="5"/>
        <v>0.495</v>
      </c>
      <c r="AA190" s="7">
        <v>0.73599999999999999</v>
      </c>
      <c r="AB190" s="7">
        <v>0.26300000000000001</v>
      </c>
      <c r="AC190" s="7">
        <v>18.100000000000001</v>
      </c>
      <c r="AD190" s="7">
        <v>93.3</v>
      </c>
      <c r="AE190" s="7" t="s">
        <v>52</v>
      </c>
      <c r="AF190" s="7" t="s">
        <v>29</v>
      </c>
      <c r="AG190" s="7" t="s">
        <v>47</v>
      </c>
      <c r="AH190" s="7" t="s">
        <v>416</v>
      </c>
      <c r="AI190" s="7" t="s">
        <v>417</v>
      </c>
      <c r="AJ190" s="7">
        <v>-1.417</v>
      </c>
      <c r="AK190" s="7">
        <v>1.0820000000000001</v>
      </c>
      <c r="AV190" s="7" t="s">
        <v>658</v>
      </c>
      <c r="AW190" s="7" t="s">
        <v>528</v>
      </c>
    </row>
    <row r="191" spans="1:49" x14ac:dyDescent="0.2">
      <c r="A191" s="7">
        <v>190</v>
      </c>
      <c r="B191" s="7">
        <v>754</v>
      </c>
      <c r="C191" s="7" t="s">
        <v>57</v>
      </c>
      <c r="D191" s="7" t="s">
        <v>126</v>
      </c>
      <c r="E191" s="7" t="s">
        <v>127</v>
      </c>
      <c r="F191" s="7">
        <v>2.0649999999999999</v>
      </c>
      <c r="I191" s="7">
        <v>2.0649999999999999</v>
      </c>
      <c r="J191" s="7">
        <v>1991</v>
      </c>
      <c r="K191" s="7">
        <v>6</v>
      </c>
      <c r="L191" s="7">
        <v>169</v>
      </c>
      <c r="M191" s="7">
        <v>42.5</v>
      </c>
      <c r="N191" s="7">
        <v>-72.150000000000006</v>
      </c>
      <c r="O191" s="7">
        <v>42.75</v>
      </c>
      <c r="P191" s="7">
        <v>-72.25</v>
      </c>
      <c r="V191" s="7" t="s">
        <v>128</v>
      </c>
      <c r="W191" s="7">
        <v>1.534</v>
      </c>
      <c r="X191" s="7">
        <f t="shared" si="4"/>
        <v>1.534</v>
      </c>
      <c r="Y191" s="7">
        <v>0.53100000000000003</v>
      </c>
      <c r="Z191" s="7">
        <f t="shared" si="5"/>
        <v>0.53100000000000003</v>
      </c>
      <c r="AA191" s="7">
        <v>0.74199999999999999</v>
      </c>
      <c r="AB191" s="7">
        <v>0.25700000000000001</v>
      </c>
      <c r="AC191" s="7">
        <v>18.100000000000001</v>
      </c>
      <c r="AD191" s="7">
        <v>93.3</v>
      </c>
      <c r="AE191" s="7" t="s">
        <v>52</v>
      </c>
      <c r="AF191" s="7" t="s">
        <v>29</v>
      </c>
      <c r="AG191" s="7" t="s">
        <v>47</v>
      </c>
      <c r="AH191" s="7" t="s">
        <v>416</v>
      </c>
      <c r="AI191" s="7" t="s">
        <v>417</v>
      </c>
      <c r="AJ191" s="7">
        <v>-1.417</v>
      </c>
      <c r="AK191" s="7">
        <v>1.0820000000000001</v>
      </c>
      <c r="AV191" s="7" t="s">
        <v>658</v>
      </c>
      <c r="AW191" s="7" t="s">
        <v>528</v>
      </c>
    </row>
    <row r="192" spans="1:49" x14ac:dyDescent="0.2">
      <c r="A192" s="7">
        <v>191</v>
      </c>
      <c r="B192" s="7">
        <v>754</v>
      </c>
      <c r="C192" s="7" t="s">
        <v>57</v>
      </c>
      <c r="D192" s="7" t="s">
        <v>126</v>
      </c>
      <c r="E192" s="7" t="s">
        <v>127</v>
      </c>
      <c r="F192" s="7">
        <v>2.0379999999999998</v>
      </c>
      <c r="I192" s="7">
        <v>2.0379999999999998</v>
      </c>
      <c r="J192" s="7">
        <v>1991</v>
      </c>
      <c r="K192" s="7">
        <v>6</v>
      </c>
      <c r="L192" s="7">
        <v>176</v>
      </c>
      <c r="M192" s="7">
        <v>42.5</v>
      </c>
      <c r="N192" s="7">
        <v>-72.150000000000006</v>
      </c>
      <c r="O192" s="7">
        <v>42.75</v>
      </c>
      <c r="P192" s="7">
        <v>-72.25</v>
      </c>
      <c r="V192" s="7" t="s">
        <v>128</v>
      </c>
      <c r="W192" s="7">
        <v>1.212</v>
      </c>
      <c r="X192" s="7">
        <f t="shared" si="4"/>
        <v>1.212</v>
      </c>
      <c r="Y192" s="7">
        <v>0.82599999999999996</v>
      </c>
      <c r="Z192" s="7">
        <f t="shared" si="5"/>
        <v>0.82599999999999996</v>
      </c>
      <c r="AA192" s="7">
        <v>0.59399999999999997</v>
      </c>
      <c r="AB192" s="7">
        <v>0.40500000000000003</v>
      </c>
      <c r="AC192" s="7">
        <v>18.100000000000001</v>
      </c>
      <c r="AD192" s="7">
        <v>93.3</v>
      </c>
      <c r="AE192" s="7" t="s">
        <v>52</v>
      </c>
      <c r="AF192" s="7" t="s">
        <v>29</v>
      </c>
      <c r="AG192" s="7" t="s">
        <v>47</v>
      </c>
      <c r="AH192" s="7" t="s">
        <v>416</v>
      </c>
      <c r="AI192" s="7" t="s">
        <v>417</v>
      </c>
      <c r="AJ192" s="7">
        <v>-1.417</v>
      </c>
      <c r="AK192" s="7">
        <v>1.0820000000000001</v>
      </c>
      <c r="AV192" s="7" t="s">
        <v>658</v>
      </c>
      <c r="AW192" s="7" t="s">
        <v>528</v>
      </c>
    </row>
    <row r="193" spans="1:52" x14ac:dyDescent="0.2">
      <c r="A193" s="7">
        <v>192</v>
      </c>
      <c r="B193" s="7">
        <v>754</v>
      </c>
      <c r="C193" s="7" t="s">
        <v>57</v>
      </c>
      <c r="D193" s="7" t="s">
        <v>126</v>
      </c>
      <c r="E193" s="7" t="s">
        <v>127</v>
      </c>
      <c r="F193" s="7">
        <v>2.1309999999999998</v>
      </c>
      <c r="I193" s="7">
        <v>2.1309999999999998</v>
      </c>
      <c r="J193" s="7">
        <v>1991</v>
      </c>
      <c r="K193" s="7">
        <v>7</v>
      </c>
      <c r="L193" s="7">
        <v>182</v>
      </c>
      <c r="M193" s="7">
        <v>42.5</v>
      </c>
      <c r="N193" s="7">
        <v>-72.150000000000006</v>
      </c>
      <c r="O193" s="7">
        <v>42.75</v>
      </c>
      <c r="P193" s="7">
        <v>-72.25</v>
      </c>
      <c r="V193" s="7" t="s">
        <v>128</v>
      </c>
      <c r="W193" s="7">
        <v>1.3620000000000001</v>
      </c>
      <c r="X193" s="7">
        <f t="shared" si="4"/>
        <v>1.3620000000000001</v>
      </c>
      <c r="Y193" s="7">
        <v>0.76900000000000002</v>
      </c>
      <c r="Z193" s="7">
        <f t="shared" si="5"/>
        <v>0.76900000000000002</v>
      </c>
      <c r="AA193" s="7">
        <v>0.63900000000000001</v>
      </c>
      <c r="AB193" s="7">
        <v>0.36</v>
      </c>
      <c r="AC193" s="7">
        <v>19.5</v>
      </c>
      <c r="AD193" s="7">
        <v>88.5</v>
      </c>
      <c r="AE193" s="7" t="s">
        <v>52</v>
      </c>
      <c r="AF193" s="7" t="s">
        <v>29</v>
      </c>
      <c r="AG193" s="7" t="s">
        <v>47</v>
      </c>
      <c r="AH193" s="7" t="s">
        <v>416</v>
      </c>
      <c r="AI193" s="7" t="s">
        <v>417</v>
      </c>
      <c r="AJ193" s="7">
        <v>-1.417</v>
      </c>
      <c r="AK193" s="7">
        <v>1.0820000000000001</v>
      </c>
      <c r="AV193" s="7" t="s">
        <v>658</v>
      </c>
      <c r="AW193" s="7" t="s">
        <v>528</v>
      </c>
    </row>
    <row r="194" spans="1:52" x14ac:dyDescent="0.2">
      <c r="A194" s="7">
        <v>193</v>
      </c>
      <c r="B194" s="7">
        <v>754</v>
      </c>
      <c r="C194" s="7" t="s">
        <v>57</v>
      </c>
      <c r="D194" s="7" t="s">
        <v>126</v>
      </c>
      <c r="E194" s="7" t="s">
        <v>127</v>
      </c>
      <c r="F194" s="7">
        <v>1.8089999999999999</v>
      </c>
      <c r="I194" s="7">
        <v>1.8089999999999999</v>
      </c>
      <c r="J194" s="7">
        <v>1991</v>
      </c>
      <c r="K194" s="7">
        <v>7</v>
      </c>
      <c r="L194" s="7">
        <v>188</v>
      </c>
      <c r="M194" s="7">
        <v>42.5</v>
      </c>
      <c r="N194" s="7">
        <v>-72.150000000000006</v>
      </c>
      <c r="O194" s="7">
        <v>42.75</v>
      </c>
      <c r="P194" s="7">
        <v>-72.25</v>
      </c>
      <c r="V194" s="7" t="s">
        <v>128</v>
      </c>
      <c r="W194" s="7">
        <v>1.0669999999999999</v>
      </c>
      <c r="X194" s="7">
        <f t="shared" si="4"/>
        <v>1.0669999999999999</v>
      </c>
      <c r="Y194" s="7">
        <v>0.74199999999999999</v>
      </c>
      <c r="Z194" s="7">
        <f t="shared" si="5"/>
        <v>0.74199999999999999</v>
      </c>
      <c r="AA194" s="7">
        <v>0.58899999999999997</v>
      </c>
      <c r="AB194" s="7">
        <v>0.41</v>
      </c>
      <c r="AC194" s="7">
        <v>19.5</v>
      </c>
      <c r="AD194" s="7">
        <v>88.5</v>
      </c>
      <c r="AE194" s="7" t="s">
        <v>52</v>
      </c>
      <c r="AF194" s="7" t="s">
        <v>29</v>
      </c>
      <c r="AG194" s="7" t="s">
        <v>47</v>
      </c>
      <c r="AH194" s="7" t="s">
        <v>416</v>
      </c>
      <c r="AI194" s="7" t="s">
        <v>417</v>
      </c>
      <c r="AJ194" s="7">
        <v>-1.417</v>
      </c>
      <c r="AK194" s="7">
        <v>1.0820000000000001</v>
      </c>
      <c r="AV194" s="7" t="s">
        <v>658</v>
      </c>
      <c r="AW194" s="7" t="s">
        <v>528</v>
      </c>
    </row>
    <row r="195" spans="1:52" x14ac:dyDescent="0.2">
      <c r="A195" s="7">
        <v>194</v>
      </c>
      <c r="B195" s="7">
        <v>754</v>
      </c>
      <c r="C195" s="7" t="s">
        <v>57</v>
      </c>
      <c r="D195" s="7" t="s">
        <v>126</v>
      </c>
      <c r="E195" s="7" t="s">
        <v>127</v>
      </c>
      <c r="F195" s="7">
        <v>1.5409999999999999</v>
      </c>
      <c r="I195" s="7">
        <v>1.5409999999999999</v>
      </c>
      <c r="J195" s="7">
        <v>1991</v>
      </c>
      <c r="K195" s="7">
        <v>7</v>
      </c>
      <c r="L195" s="7">
        <v>194</v>
      </c>
      <c r="M195" s="7">
        <v>42.5</v>
      </c>
      <c r="N195" s="7">
        <v>-72.150000000000006</v>
      </c>
      <c r="O195" s="7">
        <v>42.75</v>
      </c>
      <c r="P195" s="7">
        <v>-72.25</v>
      </c>
      <c r="V195" s="7" t="s">
        <v>128</v>
      </c>
      <c r="W195" s="7">
        <v>0.98799999999999999</v>
      </c>
      <c r="X195" s="7">
        <f t="shared" ref="X195:X258" si="6">IF(ISBLANK(W195), "", W195)</f>
        <v>0.98799999999999999</v>
      </c>
      <c r="Y195" s="7">
        <v>0.55300000000000005</v>
      </c>
      <c r="Z195" s="7">
        <f t="shared" ref="Z195:Z258" si="7">IF(ISBLANK(Y195), "", Y195)</f>
        <v>0.55300000000000005</v>
      </c>
      <c r="AA195" s="7">
        <v>0.64100000000000001</v>
      </c>
      <c r="AB195" s="7">
        <v>0.35799999999999998</v>
      </c>
      <c r="AC195" s="7">
        <v>19.5</v>
      </c>
      <c r="AD195" s="7">
        <v>88.5</v>
      </c>
      <c r="AE195" s="7" t="s">
        <v>52</v>
      </c>
      <c r="AF195" s="7" t="s">
        <v>29</v>
      </c>
      <c r="AG195" s="7" t="s">
        <v>47</v>
      </c>
      <c r="AH195" s="7" t="s">
        <v>416</v>
      </c>
      <c r="AI195" s="7" t="s">
        <v>417</v>
      </c>
      <c r="AJ195" s="7">
        <v>-1.417</v>
      </c>
      <c r="AK195" s="7">
        <v>1.0820000000000001</v>
      </c>
      <c r="AV195" s="7" t="s">
        <v>658</v>
      </c>
      <c r="AW195" s="7" t="s">
        <v>528</v>
      </c>
    </row>
    <row r="196" spans="1:52" x14ac:dyDescent="0.2">
      <c r="A196" s="7">
        <v>195</v>
      </c>
      <c r="B196" s="7">
        <v>754</v>
      </c>
      <c r="C196" s="7" t="s">
        <v>57</v>
      </c>
      <c r="D196" s="7" t="s">
        <v>126</v>
      </c>
      <c r="E196" s="7" t="s">
        <v>127</v>
      </c>
      <c r="F196" s="7">
        <v>1.8740000000000001</v>
      </c>
      <c r="I196" s="7">
        <v>1.8740000000000001</v>
      </c>
      <c r="J196" s="7">
        <v>1991</v>
      </c>
      <c r="K196" s="7">
        <v>7</v>
      </c>
      <c r="L196" s="7">
        <v>200</v>
      </c>
      <c r="M196" s="7">
        <v>42.5</v>
      </c>
      <c r="N196" s="7">
        <v>-72.150000000000006</v>
      </c>
      <c r="O196" s="7">
        <v>42.75</v>
      </c>
      <c r="P196" s="7">
        <v>-72.25</v>
      </c>
      <c r="V196" s="7" t="s">
        <v>128</v>
      </c>
      <c r="W196" s="7">
        <v>1.4490000000000001</v>
      </c>
      <c r="X196" s="7">
        <f t="shared" si="6"/>
        <v>1.4490000000000001</v>
      </c>
      <c r="Y196" s="7">
        <v>0.42499999999999999</v>
      </c>
      <c r="Z196" s="7">
        <f t="shared" si="7"/>
        <v>0.42499999999999999</v>
      </c>
      <c r="AA196" s="7">
        <v>0.77300000000000002</v>
      </c>
      <c r="AB196" s="7">
        <v>0.22600000000000001</v>
      </c>
      <c r="AC196" s="7">
        <v>19.5</v>
      </c>
      <c r="AD196" s="7">
        <v>88.5</v>
      </c>
      <c r="AE196" s="7" t="s">
        <v>52</v>
      </c>
      <c r="AF196" s="7" t="s">
        <v>29</v>
      </c>
      <c r="AG196" s="7" t="s">
        <v>47</v>
      </c>
      <c r="AH196" s="7" t="s">
        <v>416</v>
      </c>
      <c r="AI196" s="7" t="s">
        <v>417</v>
      </c>
      <c r="AJ196" s="7">
        <v>-1.417</v>
      </c>
      <c r="AK196" s="7">
        <v>1.0820000000000001</v>
      </c>
      <c r="AV196" s="7" t="s">
        <v>658</v>
      </c>
      <c r="AW196" s="7" t="s">
        <v>528</v>
      </c>
    </row>
    <row r="197" spans="1:52" x14ac:dyDescent="0.2">
      <c r="A197" s="7">
        <v>196</v>
      </c>
      <c r="B197" s="7">
        <v>754</v>
      </c>
      <c r="C197" s="7" t="s">
        <v>57</v>
      </c>
      <c r="D197" s="7" t="s">
        <v>126</v>
      </c>
      <c r="E197" s="7" t="s">
        <v>127</v>
      </c>
      <c r="F197" s="7">
        <v>1.6459999999999999</v>
      </c>
      <c r="I197" s="7">
        <v>1.6459999999999999</v>
      </c>
      <c r="J197" s="7">
        <v>1991</v>
      </c>
      <c r="K197" s="7">
        <v>7</v>
      </c>
      <c r="L197" s="7">
        <v>206</v>
      </c>
      <c r="M197" s="7">
        <v>42.5</v>
      </c>
      <c r="N197" s="7">
        <v>-72.150000000000006</v>
      </c>
      <c r="O197" s="7">
        <v>42.75</v>
      </c>
      <c r="P197" s="7">
        <v>-72.25</v>
      </c>
      <c r="V197" s="7" t="s">
        <v>128</v>
      </c>
      <c r="W197" s="7">
        <v>1.0720000000000001</v>
      </c>
      <c r="X197" s="7">
        <f t="shared" si="6"/>
        <v>1.0720000000000001</v>
      </c>
      <c r="Y197" s="7">
        <v>0.57399999999999995</v>
      </c>
      <c r="Z197" s="7">
        <f t="shared" si="7"/>
        <v>0.57399999999999995</v>
      </c>
      <c r="AA197" s="7">
        <v>0.65100000000000002</v>
      </c>
      <c r="AB197" s="7">
        <v>0.34799999999999998</v>
      </c>
      <c r="AC197" s="7">
        <v>19.5</v>
      </c>
      <c r="AD197" s="7">
        <v>88.5</v>
      </c>
      <c r="AE197" s="7" t="s">
        <v>52</v>
      </c>
      <c r="AF197" s="7" t="s">
        <v>29</v>
      </c>
      <c r="AG197" s="7" t="s">
        <v>47</v>
      </c>
      <c r="AH197" s="7" t="s">
        <v>416</v>
      </c>
      <c r="AI197" s="7" t="s">
        <v>417</v>
      </c>
      <c r="AJ197" s="7">
        <v>-1.417</v>
      </c>
      <c r="AK197" s="7">
        <v>1.0820000000000001</v>
      </c>
      <c r="AV197" s="7" t="s">
        <v>658</v>
      </c>
      <c r="AW197" s="7" t="s">
        <v>528</v>
      </c>
    </row>
    <row r="198" spans="1:52" x14ac:dyDescent="0.2">
      <c r="A198" s="7">
        <v>197</v>
      </c>
      <c r="B198" s="7">
        <v>754</v>
      </c>
      <c r="C198" s="7" t="s">
        <v>57</v>
      </c>
      <c r="D198" s="7" t="s">
        <v>126</v>
      </c>
      <c r="E198" s="7" t="s">
        <v>127</v>
      </c>
      <c r="F198" s="7">
        <v>2.581</v>
      </c>
      <c r="I198" s="7">
        <v>2.581</v>
      </c>
      <c r="J198" s="7">
        <v>1991</v>
      </c>
      <c r="K198" s="7">
        <v>7</v>
      </c>
      <c r="L198" s="7">
        <v>212</v>
      </c>
      <c r="M198" s="7">
        <v>42.5</v>
      </c>
      <c r="N198" s="7">
        <v>-72.150000000000006</v>
      </c>
      <c r="O198" s="7">
        <v>42.75</v>
      </c>
      <c r="P198" s="7">
        <v>-72.25</v>
      </c>
      <c r="V198" s="7" t="s">
        <v>128</v>
      </c>
      <c r="W198" s="7">
        <v>1.6559999999999999</v>
      </c>
      <c r="X198" s="7">
        <f t="shared" si="6"/>
        <v>1.6559999999999999</v>
      </c>
      <c r="Y198" s="7">
        <v>0.92500000000000004</v>
      </c>
      <c r="Z198" s="7">
        <f t="shared" si="7"/>
        <v>0.92500000000000004</v>
      </c>
      <c r="AA198" s="7">
        <v>0.64100000000000001</v>
      </c>
      <c r="AB198" s="7">
        <v>0.35799999999999998</v>
      </c>
      <c r="AC198" s="7">
        <v>19.5</v>
      </c>
      <c r="AD198" s="7">
        <v>88.5</v>
      </c>
      <c r="AE198" s="7" t="s">
        <v>52</v>
      </c>
      <c r="AF198" s="7" t="s">
        <v>29</v>
      </c>
      <c r="AG198" s="7" t="s">
        <v>47</v>
      </c>
      <c r="AH198" s="7" t="s">
        <v>416</v>
      </c>
      <c r="AI198" s="7" t="s">
        <v>417</v>
      </c>
      <c r="AJ198" s="7">
        <v>-1.417</v>
      </c>
      <c r="AK198" s="7">
        <v>1.0820000000000001</v>
      </c>
      <c r="AV198" s="7" t="s">
        <v>658</v>
      </c>
      <c r="AW198" s="7" t="s">
        <v>528</v>
      </c>
    </row>
    <row r="199" spans="1:52" x14ac:dyDescent="0.2">
      <c r="A199" s="7">
        <v>198</v>
      </c>
      <c r="B199" s="7">
        <v>754</v>
      </c>
      <c r="C199" s="7" t="s">
        <v>57</v>
      </c>
      <c r="D199" s="7" t="s">
        <v>126</v>
      </c>
      <c r="E199" s="7" t="s">
        <v>127</v>
      </c>
      <c r="F199" s="7">
        <v>1.831</v>
      </c>
      <c r="I199" s="7">
        <v>1.831</v>
      </c>
      <c r="J199" s="7">
        <v>1991</v>
      </c>
      <c r="K199" s="7">
        <v>8</v>
      </c>
      <c r="L199" s="7">
        <v>218</v>
      </c>
      <c r="M199" s="7">
        <v>42.5</v>
      </c>
      <c r="N199" s="7">
        <v>-72.150000000000006</v>
      </c>
      <c r="O199" s="7">
        <v>42.75</v>
      </c>
      <c r="P199" s="7">
        <v>-72.25</v>
      </c>
      <c r="V199" s="7" t="s">
        <v>128</v>
      </c>
      <c r="W199" s="7">
        <v>1.401</v>
      </c>
      <c r="X199" s="7">
        <f t="shared" si="6"/>
        <v>1.401</v>
      </c>
      <c r="Y199" s="7">
        <v>0.43</v>
      </c>
      <c r="Z199" s="7">
        <f t="shared" si="7"/>
        <v>0.43</v>
      </c>
      <c r="AA199" s="7">
        <v>0.76500000000000001</v>
      </c>
      <c r="AB199" s="7">
        <v>0.23400000000000001</v>
      </c>
      <c r="AC199" s="7">
        <v>18.7</v>
      </c>
      <c r="AD199" s="7">
        <v>193.7</v>
      </c>
      <c r="AE199" s="7" t="s">
        <v>52</v>
      </c>
      <c r="AF199" s="7" t="s">
        <v>29</v>
      </c>
      <c r="AG199" s="7" t="s">
        <v>47</v>
      </c>
      <c r="AH199" s="7" t="s">
        <v>416</v>
      </c>
      <c r="AI199" s="7" t="s">
        <v>417</v>
      </c>
      <c r="AJ199" s="7">
        <v>-1.417</v>
      </c>
      <c r="AK199" s="7">
        <v>1.0820000000000001</v>
      </c>
      <c r="AV199" s="7" t="s">
        <v>658</v>
      </c>
      <c r="AW199" s="7" t="s">
        <v>528</v>
      </c>
    </row>
    <row r="200" spans="1:52" x14ac:dyDescent="0.2">
      <c r="A200" s="7">
        <v>199</v>
      </c>
      <c r="B200" s="7">
        <v>754</v>
      </c>
      <c r="C200" s="7" t="s">
        <v>57</v>
      </c>
      <c r="D200" s="7" t="s">
        <v>126</v>
      </c>
      <c r="E200" s="7" t="s">
        <v>127</v>
      </c>
      <c r="F200" s="7">
        <v>2.7410000000000001</v>
      </c>
      <c r="I200" s="7">
        <v>2.7410000000000001</v>
      </c>
      <c r="J200" s="7">
        <v>1991</v>
      </c>
      <c r="K200" s="7">
        <v>8</v>
      </c>
      <c r="L200" s="7">
        <v>225</v>
      </c>
      <c r="M200" s="7">
        <v>42.5</v>
      </c>
      <c r="N200" s="7">
        <v>-72.150000000000006</v>
      </c>
      <c r="O200" s="7">
        <v>42.75</v>
      </c>
      <c r="P200" s="7">
        <v>-72.25</v>
      </c>
      <c r="V200" s="7" t="s">
        <v>128</v>
      </c>
      <c r="W200" s="7">
        <v>1.998</v>
      </c>
      <c r="X200" s="7">
        <f t="shared" si="6"/>
        <v>1.998</v>
      </c>
      <c r="Y200" s="7">
        <v>0.74299999999999999</v>
      </c>
      <c r="Z200" s="7">
        <f t="shared" si="7"/>
        <v>0.74299999999999999</v>
      </c>
      <c r="AA200" s="7">
        <v>0.72799999999999998</v>
      </c>
      <c r="AB200" s="7">
        <v>0.27100000000000002</v>
      </c>
      <c r="AC200" s="7">
        <v>18.7</v>
      </c>
      <c r="AD200" s="7">
        <v>193.7</v>
      </c>
      <c r="AE200" s="7" t="s">
        <v>52</v>
      </c>
      <c r="AF200" s="7" t="s">
        <v>29</v>
      </c>
      <c r="AG200" s="7" t="s">
        <v>47</v>
      </c>
      <c r="AH200" s="7" t="s">
        <v>416</v>
      </c>
      <c r="AI200" s="7" t="s">
        <v>417</v>
      </c>
      <c r="AJ200" s="7">
        <v>-1.417</v>
      </c>
      <c r="AK200" s="7">
        <v>1.0820000000000001</v>
      </c>
      <c r="AV200" s="7" t="s">
        <v>658</v>
      </c>
      <c r="AW200" s="7" t="s">
        <v>528</v>
      </c>
    </row>
    <row r="201" spans="1:52" x14ac:dyDescent="0.2">
      <c r="A201" s="7">
        <v>200</v>
      </c>
      <c r="B201" s="7">
        <v>754</v>
      </c>
      <c r="C201" s="7" t="s">
        <v>57</v>
      </c>
      <c r="D201" s="7" t="s">
        <v>126</v>
      </c>
      <c r="E201" s="7" t="s">
        <v>127</v>
      </c>
      <c r="F201" s="7">
        <v>2.7669999999999999</v>
      </c>
      <c r="I201" s="7">
        <v>2.7669999999999999</v>
      </c>
      <c r="J201" s="7">
        <v>1991</v>
      </c>
      <c r="K201" s="7">
        <v>8</v>
      </c>
      <c r="L201" s="7">
        <v>231</v>
      </c>
      <c r="M201" s="7">
        <v>42.5</v>
      </c>
      <c r="N201" s="7">
        <v>-72.150000000000006</v>
      </c>
      <c r="O201" s="7">
        <v>42.75</v>
      </c>
      <c r="P201" s="7">
        <v>-72.25</v>
      </c>
      <c r="V201" s="7" t="s">
        <v>128</v>
      </c>
      <c r="W201" s="7">
        <v>1.851</v>
      </c>
      <c r="X201" s="7">
        <f t="shared" si="6"/>
        <v>1.851</v>
      </c>
      <c r="Y201" s="7">
        <v>0.91600000000000004</v>
      </c>
      <c r="Z201" s="7">
        <f t="shared" si="7"/>
        <v>0.91600000000000004</v>
      </c>
      <c r="AA201" s="7">
        <v>0.66800000000000004</v>
      </c>
      <c r="AB201" s="7">
        <v>0.33100000000000002</v>
      </c>
      <c r="AC201" s="7">
        <v>18.7</v>
      </c>
      <c r="AD201" s="7">
        <v>193.7</v>
      </c>
      <c r="AE201" s="7" t="s">
        <v>52</v>
      </c>
      <c r="AF201" s="7" t="s">
        <v>29</v>
      </c>
      <c r="AG201" s="7" t="s">
        <v>47</v>
      </c>
      <c r="AH201" s="7" t="s">
        <v>416</v>
      </c>
      <c r="AI201" s="7" t="s">
        <v>417</v>
      </c>
      <c r="AJ201" s="7">
        <v>-1.417</v>
      </c>
      <c r="AK201" s="7">
        <v>1.0820000000000001</v>
      </c>
      <c r="AV201" s="7" t="s">
        <v>658</v>
      </c>
      <c r="AW201" s="7" t="s">
        <v>528</v>
      </c>
    </row>
    <row r="202" spans="1:52" x14ac:dyDescent="0.2">
      <c r="A202" s="7">
        <v>201</v>
      </c>
      <c r="B202" s="7">
        <v>754</v>
      </c>
      <c r="C202" s="7" t="s">
        <v>57</v>
      </c>
      <c r="D202" s="7" t="s">
        <v>126</v>
      </c>
      <c r="E202" s="7" t="s">
        <v>127</v>
      </c>
      <c r="F202" s="7">
        <v>2.0099999999999998</v>
      </c>
      <c r="I202" s="7">
        <v>2.0099999999999998</v>
      </c>
      <c r="J202" s="7">
        <v>1991</v>
      </c>
      <c r="K202" s="7">
        <v>8</v>
      </c>
      <c r="L202" s="7">
        <v>237</v>
      </c>
      <c r="M202" s="7">
        <v>42.5</v>
      </c>
      <c r="N202" s="7">
        <v>-72.150000000000006</v>
      </c>
      <c r="O202" s="7">
        <v>42.75</v>
      </c>
      <c r="P202" s="7">
        <v>-72.25</v>
      </c>
      <c r="V202" s="7" t="s">
        <v>128</v>
      </c>
      <c r="W202" s="7">
        <v>1.528</v>
      </c>
      <c r="X202" s="7">
        <f t="shared" si="6"/>
        <v>1.528</v>
      </c>
      <c r="Y202" s="7">
        <v>0.48199999999999998</v>
      </c>
      <c r="Z202" s="7">
        <f t="shared" si="7"/>
        <v>0.48199999999999998</v>
      </c>
      <c r="AA202" s="7">
        <v>0.76</v>
      </c>
      <c r="AB202" s="7">
        <v>0.23899999999999999</v>
      </c>
      <c r="AC202" s="7">
        <v>18.7</v>
      </c>
      <c r="AD202" s="7">
        <v>193.7</v>
      </c>
      <c r="AE202" s="7" t="s">
        <v>52</v>
      </c>
      <c r="AF202" s="7" t="s">
        <v>29</v>
      </c>
      <c r="AG202" s="7" t="s">
        <v>47</v>
      </c>
      <c r="AH202" s="7" t="s">
        <v>416</v>
      </c>
      <c r="AI202" s="7" t="s">
        <v>417</v>
      </c>
      <c r="AJ202" s="7">
        <v>-1.417</v>
      </c>
      <c r="AK202" s="7">
        <v>1.0820000000000001</v>
      </c>
      <c r="AV202" s="7" t="s">
        <v>658</v>
      </c>
      <c r="AW202" s="7" t="s">
        <v>528</v>
      </c>
    </row>
    <row r="203" spans="1:52" x14ac:dyDescent="0.2">
      <c r="A203" s="7">
        <v>202</v>
      </c>
      <c r="B203" s="7">
        <v>951</v>
      </c>
      <c r="C203" s="7" t="s">
        <v>57</v>
      </c>
      <c r="D203" s="7" t="s">
        <v>294</v>
      </c>
      <c r="E203" s="7" t="s">
        <v>295</v>
      </c>
      <c r="F203" s="7">
        <v>1.323</v>
      </c>
      <c r="I203" s="7">
        <v>1.323</v>
      </c>
      <c r="J203" s="7">
        <v>1991</v>
      </c>
      <c r="K203" s="7">
        <v>4</v>
      </c>
      <c r="L203" s="7">
        <v>117</v>
      </c>
      <c r="M203" s="7">
        <v>46.17</v>
      </c>
      <c r="N203" s="7">
        <v>-89.67</v>
      </c>
      <c r="O203" s="7">
        <v>46.25</v>
      </c>
      <c r="P203" s="7">
        <v>-89.75</v>
      </c>
      <c r="V203" s="7" t="s">
        <v>128</v>
      </c>
      <c r="W203" s="7">
        <v>1.3</v>
      </c>
      <c r="X203" s="7">
        <f t="shared" si="6"/>
        <v>1.3</v>
      </c>
      <c r="Y203" s="7">
        <v>2.1999999999999999E-2</v>
      </c>
      <c r="Z203" s="7">
        <f t="shared" si="7"/>
        <v>2.1999999999999999E-2</v>
      </c>
      <c r="AA203" s="7">
        <v>0.98199999999999998</v>
      </c>
      <c r="AB203" s="7">
        <v>1.7000000000000001E-2</v>
      </c>
      <c r="AC203" s="7">
        <v>6.7</v>
      </c>
      <c r="AD203" s="7">
        <v>87.8</v>
      </c>
      <c r="AE203" s="7" t="s">
        <v>28</v>
      </c>
      <c r="AF203" s="7" t="s">
        <v>29</v>
      </c>
      <c r="AG203" s="7" t="s">
        <v>30</v>
      </c>
      <c r="AH203" s="7" t="s">
        <v>416</v>
      </c>
      <c r="AI203" s="7" t="s">
        <v>417</v>
      </c>
      <c r="AJ203" s="7">
        <v>-0.42</v>
      </c>
      <c r="AK203" s="7">
        <v>1.8759999999999999</v>
      </c>
      <c r="AL203" s="7" t="s">
        <v>418</v>
      </c>
      <c r="AQ203" s="7">
        <v>1.68</v>
      </c>
      <c r="AS203" s="7">
        <v>1.7</v>
      </c>
      <c r="AV203" s="7" t="s">
        <v>659</v>
      </c>
      <c r="AW203" s="7" t="s">
        <v>44</v>
      </c>
      <c r="AZ203" s="7" t="s">
        <v>296</v>
      </c>
    </row>
    <row r="204" spans="1:52" x14ac:dyDescent="0.2">
      <c r="A204" s="7">
        <v>203</v>
      </c>
      <c r="B204" s="7">
        <v>951</v>
      </c>
      <c r="C204" s="7" t="s">
        <v>57</v>
      </c>
      <c r="D204" s="7" t="s">
        <v>294</v>
      </c>
      <c r="E204" s="7" t="s">
        <v>295</v>
      </c>
      <c r="F204" s="7">
        <v>2.3029999999999999</v>
      </c>
      <c r="I204" s="7">
        <v>2.3029999999999999</v>
      </c>
      <c r="J204" s="7">
        <v>1991</v>
      </c>
      <c r="K204" s="7">
        <v>5</v>
      </c>
      <c r="L204" s="7">
        <v>149</v>
      </c>
      <c r="M204" s="7">
        <v>46.17</v>
      </c>
      <c r="N204" s="7">
        <v>-89.67</v>
      </c>
      <c r="O204" s="7">
        <v>46.25</v>
      </c>
      <c r="P204" s="7">
        <v>-89.75</v>
      </c>
      <c r="V204" s="7" t="s">
        <v>128</v>
      </c>
      <c r="W204" s="7">
        <v>1.9550000000000001</v>
      </c>
      <c r="X204" s="7">
        <f t="shared" si="6"/>
        <v>1.9550000000000001</v>
      </c>
      <c r="Y204" s="7">
        <v>0.34799999999999998</v>
      </c>
      <c r="Z204" s="7">
        <f t="shared" si="7"/>
        <v>0.34799999999999998</v>
      </c>
      <c r="AA204" s="7">
        <v>0.84799999999999998</v>
      </c>
      <c r="AB204" s="7">
        <v>0.151</v>
      </c>
      <c r="AC204" s="7">
        <v>13.7</v>
      </c>
      <c r="AD204" s="7">
        <v>124.3</v>
      </c>
      <c r="AE204" s="7" t="s">
        <v>28</v>
      </c>
      <c r="AF204" s="7" t="s">
        <v>29</v>
      </c>
      <c r="AG204" s="7" t="s">
        <v>30</v>
      </c>
      <c r="AH204" s="7" t="s">
        <v>416</v>
      </c>
      <c r="AI204" s="7" t="s">
        <v>417</v>
      </c>
      <c r="AJ204" s="7">
        <v>-0.42</v>
      </c>
      <c r="AK204" s="7">
        <v>1.8759999999999999</v>
      </c>
      <c r="AL204" s="7" t="s">
        <v>418</v>
      </c>
      <c r="AQ204" s="7">
        <v>1.68</v>
      </c>
      <c r="AS204" s="7">
        <v>1.7</v>
      </c>
      <c r="AV204" s="7" t="s">
        <v>659</v>
      </c>
      <c r="AW204" s="7" t="s">
        <v>44</v>
      </c>
      <c r="AZ204" s="7" t="s">
        <v>296</v>
      </c>
    </row>
    <row r="205" spans="1:52" x14ac:dyDescent="0.2">
      <c r="A205" s="7">
        <v>204</v>
      </c>
      <c r="B205" s="7">
        <v>951</v>
      </c>
      <c r="C205" s="7" t="s">
        <v>57</v>
      </c>
      <c r="D205" s="7" t="s">
        <v>294</v>
      </c>
      <c r="E205" s="7" t="s">
        <v>295</v>
      </c>
      <c r="F205" s="7">
        <v>1.5640000000000001</v>
      </c>
      <c r="I205" s="7">
        <v>1.5640000000000001</v>
      </c>
      <c r="J205" s="7">
        <v>1991</v>
      </c>
      <c r="K205" s="7">
        <v>6</v>
      </c>
      <c r="L205" s="7">
        <v>163</v>
      </c>
      <c r="M205" s="7">
        <v>46.17</v>
      </c>
      <c r="N205" s="7">
        <v>-89.67</v>
      </c>
      <c r="O205" s="7">
        <v>46.25</v>
      </c>
      <c r="P205" s="7">
        <v>-89.75</v>
      </c>
      <c r="V205" s="7" t="s">
        <v>128</v>
      </c>
      <c r="W205" s="7">
        <v>1.371</v>
      </c>
      <c r="X205" s="7">
        <f t="shared" si="6"/>
        <v>1.371</v>
      </c>
      <c r="Y205" s="7">
        <v>0.193</v>
      </c>
      <c r="Z205" s="7">
        <f t="shared" si="7"/>
        <v>0.193</v>
      </c>
      <c r="AA205" s="7">
        <v>0.876</v>
      </c>
      <c r="AB205" s="7">
        <v>0.123</v>
      </c>
      <c r="AC205" s="7">
        <v>19.399999999999999</v>
      </c>
      <c r="AD205" s="7">
        <v>112.5</v>
      </c>
      <c r="AE205" s="7" t="s">
        <v>28</v>
      </c>
      <c r="AF205" s="7" t="s">
        <v>29</v>
      </c>
      <c r="AG205" s="7" t="s">
        <v>30</v>
      </c>
      <c r="AH205" s="7" t="s">
        <v>416</v>
      </c>
      <c r="AI205" s="7" t="s">
        <v>417</v>
      </c>
      <c r="AJ205" s="7">
        <v>-0.42</v>
      </c>
      <c r="AK205" s="7">
        <v>1.8759999999999999</v>
      </c>
      <c r="AL205" s="7" t="s">
        <v>418</v>
      </c>
      <c r="AQ205" s="7">
        <v>1.68</v>
      </c>
      <c r="AS205" s="7">
        <v>1.7</v>
      </c>
      <c r="AV205" s="7" t="s">
        <v>659</v>
      </c>
      <c r="AW205" s="7" t="s">
        <v>44</v>
      </c>
      <c r="AZ205" s="7" t="s">
        <v>296</v>
      </c>
    </row>
    <row r="206" spans="1:52" x14ac:dyDescent="0.2">
      <c r="A206" s="7">
        <v>205</v>
      </c>
      <c r="B206" s="7">
        <v>951</v>
      </c>
      <c r="C206" s="7" t="s">
        <v>57</v>
      </c>
      <c r="D206" s="7" t="s">
        <v>294</v>
      </c>
      <c r="E206" s="7" t="s">
        <v>295</v>
      </c>
      <c r="F206" s="7">
        <v>1.857</v>
      </c>
      <c r="I206" s="7">
        <v>1.857</v>
      </c>
      <c r="J206" s="7">
        <v>1991</v>
      </c>
      <c r="K206" s="7">
        <v>6</v>
      </c>
      <c r="L206" s="7">
        <v>177</v>
      </c>
      <c r="M206" s="7">
        <v>46.17</v>
      </c>
      <c r="N206" s="7">
        <v>-89.67</v>
      </c>
      <c r="O206" s="7">
        <v>46.25</v>
      </c>
      <c r="P206" s="7">
        <v>-89.75</v>
      </c>
      <c r="V206" s="7" t="s">
        <v>128</v>
      </c>
      <c r="W206" s="7">
        <v>1.536</v>
      </c>
      <c r="X206" s="7">
        <f t="shared" si="6"/>
        <v>1.536</v>
      </c>
      <c r="Y206" s="7">
        <v>0.32100000000000001</v>
      </c>
      <c r="Z206" s="7">
        <f t="shared" si="7"/>
        <v>0.32100000000000001</v>
      </c>
      <c r="AA206" s="7">
        <v>0.82699999999999996</v>
      </c>
      <c r="AB206" s="7">
        <v>0.17199999999999999</v>
      </c>
      <c r="AC206" s="7">
        <v>19.399999999999999</v>
      </c>
      <c r="AD206" s="7">
        <v>112.5</v>
      </c>
      <c r="AE206" s="7" t="s">
        <v>28</v>
      </c>
      <c r="AF206" s="7" t="s">
        <v>29</v>
      </c>
      <c r="AG206" s="7" t="s">
        <v>30</v>
      </c>
      <c r="AH206" s="7" t="s">
        <v>416</v>
      </c>
      <c r="AI206" s="7" t="s">
        <v>417</v>
      </c>
      <c r="AJ206" s="7">
        <v>-0.42</v>
      </c>
      <c r="AK206" s="7">
        <v>1.8759999999999999</v>
      </c>
      <c r="AL206" s="7" t="s">
        <v>418</v>
      </c>
      <c r="AQ206" s="7">
        <v>1.68</v>
      </c>
      <c r="AS206" s="7">
        <v>1.7</v>
      </c>
      <c r="AV206" s="7" t="s">
        <v>659</v>
      </c>
      <c r="AW206" s="7" t="s">
        <v>44</v>
      </c>
      <c r="AZ206" s="7" t="s">
        <v>296</v>
      </c>
    </row>
    <row r="207" spans="1:52" x14ac:dyDescent="0.2">
      <c r="A207" s="7">
        <v>206</v>
      </c>
      <c r="B207" s="7">
        <v>951</v>
      </c>
      <c r="C207" s="7" t="s">
        <v>57</v>
      </c>
      <c r="D207" s="7" t="s">
        <v>294</v>
      </c>
      <c r="E207" s="7" t="s">
        <v>295</v>
      </c>
      <c r="F207" s="7">
        <v>2.238</v>
      </c>
      <c r="I207" s="7">
        <v>2.238</v>
      </c>
      <c r="J207" s="7">
        <v>1991</v>
      </c>
      <c r="K207" s="7">
        <v>7</v>
      </c>
      <c r="L207" s="7">
        <v>197</v>
      </c>
      <c r="M207" s="7">
        <v>46.17</v>
      </c>
      <c r="N207" s="7">
        <v>-89.67</v>
      </c>
      <c r="O207" s="7">
        <v>46.25</v>
      </c>
      <c r="P207" s="7">
        <v>-89.75</v>
      </c>
      <c r="V207" s="7" t="s">
        <v>128</v>
      </c>
      <c r="W207" s="7">
        <v>1.742</v>
      </c>
      <c r="X207" s="7">
        <f t="shared" si="6"/>
        <v>1.742</v>
      </c>
      <c r="Y207" s="7">
        <v>0.496</v>
      </c>
      <c r="Z207" s="7">
        <f t="shared" si="7"/>
        <v>0.496</v>
      </c>
      <c r="AA207" s="7">
        <v>0.77800000000000002</v>
      </c>
      <c r="AB207" s="7">
        <v>0.221</v>
      </c>
      <c r="AC207" s="7">
        <v>18.8</v>
      </c>
      <c r="AD207" s="7">
        <v>161</v>
      </c>
      <c r="AE207" s="7" t="s">
        <v>28</v>
      </c>
      <c r="AF207" s="7" t="s">
        <v>29</v>
      </c>
      <c r="AG207" s="7" t="s">
        <v>30</v>
      </c>
      <c r="AH207" s="7" t="s">
        <v>416</v>
      </c>
      <c r="AI207" s="7" t="s">
        <v>417</v>
      </c>
      <c r="AJ207" s="7">
        <v>-0.42</v>
      </c>
      <c r="AK207" s="7">
        <v>1.8759999999999999</v>
      </c>
      <c r="AL207" s="7" t="s">
        <v>418</v>
      </c>
      <c r="AQ207" s="7">
        <v>1.68</v>
      </c>
      <c r="AS207" s="7">
        <v>1.7</v>
      </c>
      <c r="AV207" s="7" t="s">
        <v>659</v>
      </c>
      <c r="AW207" s="7" t="s">
        <v>44</v>
      </c>
      <c r="AZ207" s="7" t="s">
        <v>296</v>
      </c>
    </row>
    <row r="208" spans="1:52" x14ac:dyDescent="0.2">
      <c r="A208" s="7">
        <v>207</v>
      </c>
      <c r="B208" s="7">
        <v>951</v>
      </c>
      <c r="C208" s="7" t="s">
        <v>57</v>
      </c>
      <c r="D208" s="7" t="s">
        <v>294</v>
      </c>
      <c r="E208" s="7" t="s">
        <v>295</v>
      </c>
      <c r="F208" s="7">
        <v>2.68</v>
      </c>
      <c r="I208" s="7">
        <v>2.68</v>
      </c>
      <c r="J208" s="7">
        <v>1991</v>
      </c>
      <c r="K208" s="7">
        <v>8</v>
      </c>
      <c r="L208" s="7">
        <v>217</v>
      </c>
      <c r="M208" s="7">
        <v>46.17</v>
      </c>
      <c r="N208" s="7">
        <v>-89.67</v>
      </c>
      <c r="O208" s="7">
        <v>46.25</v>
      </c>
      <c r="P208" s="7">
        <v>-89.75</v>
      </c>
      <c r="V208" s="7" t="s">
        <v>128</v>
      </c>
      <c r="W208" s="7">
        <v>1.9239999999999999</v>
      </c>
      <c r="X208" s="7">
        <f t="shared" si="6"/>
        <v>1.9239999999999999</v>
      </c>
      <c r="Y208" s="7">
        <v>0.75600000000000001</v>
      </c>
      <c r="Z208" s="7">
        <f t="shared" si="7"/>
        <v>0.75600000000000001</v>
      </c>
      <c r="AA208" s="7">
        <v>0.71699999999999997</v>
      </c>
      <c r="AB208" s="7">
        <v>0.28199999999999997</v>
      </c>
      <c r="AC208" s="7">
        <v>19.2</v>
      </c>
      <c r="AD208" s="7">
        <v>51.5</v>
      </c>
      <c r="AE208" s="7" t="s">
        <v>28</v>
      </c>
      <c r="AF208" s="7" t="s">
        <v>29</v>
      </c>
      <c r="AG208" s="7" t="s">
        <v>30</v>
      </c>
      <c r="AH208" s="7" t="s">
        <v>416</v>
      </c>
      <c r="AI208" s="7" t="s">
        <v>417</v>
      </c>
      <c r="AJ208" s="7">
        <v>-0.42</v>
      </c>
      <c r="AK208" s="7">
        <v>1.8759999999999999</v>
      </c>
      <c r="AL208" s="7" t="s">
        <v>418</v>
      </c>
      <c r="AQ208" s="7">
        <v>1.68</v>
      </c>
      <c r="AS208" s="7">
        <v>1.7</v>
      </c>
      <c r="AV208" s="7" t="s">
        <v>659</v>
      </c>
      <c r="AW208" s="7" t="s">
        <v>44</v>
      </c>
      <c r="AZ208" s="7" t="s">
        <v>296</v>
      </c>
    </row>
    <row r="209" spans="1:52" x14ac:dyDescent="0.2">
      <c r="A209" s="7">
        <v>208</v>
      </c>
      <c r="B209" s="7">
        <v>951</v>
      </c>
      <c r="C209" s="7" t="s">
        <v>57</v>
      </c>
      <c r="D209" s="7" t="s">
        <v>294</v>
      </c>
      <c r="E209" s="7" t="s">
        <v>295</v>
      </c>
      <c r="F209" s="7">
        <v>1.992</v>
      </c>
      <c r="I209" s="7">
        <v>1.992</v>
      </c>
      <c r="J209" s="7">
        <v>1991</v>
      </c>
      <c r="K209" s="7">
        <v>9</v>
      </c>
      <c r="L209" s="7">
        <v>267</v>
      </c>
      <c r="M209" s="7">
        <v>46.17</v>
      </c>
      <c r="N209" s="7">
        <v>-89.67</v>
      </c>
      <c r="O209" s="7">
        <v>46.25</v>
      </c>
      <c r="P209" s="7">
        <v>-89.75</v>
      </c>
      <c r="V209" s="7" t="s">
        <v>128</v>
      </c>
      <c r="W209" s="7">
        <v>1.298</v>
      </c>
      <c r="X209" s="7">
        <f t="shared" si="6"/>
        <v>1.298</v>
      </c>
      <c r="Y209" s="7">
        <v>0.69399999999999995</v>
      </c>
      <c r="Z209" s="7">
        <f t="shared" si="7"/>
        <v>0.69399999999999995</v>
      </c>
      <c r="AA209" s="7">
        <v>0.65100000000000002</v>
      </c>
      <c r="AB209" s="7">
        <v>0.34799999999999998</v>
      </c>
      <c r="AC209" s="7">
        <v>11.8</v>
      </c>
      <c r="AD209" s="7">
        <v>122.4</v>
      </c>
      <c r="AE209" s="7" t="s">
        <v>28</v>
      </c>
      <c r="AF209" s="7" t="s">
        <v>29</v>
      </c>
      <c r="AG209" s="7" t="s">
        <v>30</v>
      </c>
      <c r="AH209" s="7" t="s">
        <v>416</v>
      </c>
      <c r="AI209" s="7" t="s">
        <v>417</v>
      </c>
      <c r="AJ209" s="7">
        <v>-0.42</v>
      </c>
      <c r="AK209" s="7">
        <v>1.8759999999999999</v>
      </c>
      <c r="AL209" s="7" t="s">
        <v>418</v>
      </c>
      <c r="AQ209" s="7">
        <v>1.68</v>
      </c>
      <c r="AS209" s="7">
        <v>1.7</v>
      </c>
      <c r="AV209" s="7" t="s">
        <v>659</v>
      </c>
      <c r="AW209" s="7" t="s">
        <v>44</v>
      </c>
      <c r="AZ209" s="7" t="s">
        <v>296</v>
      </c>
    </row>
    <row r="210" spans="1:52" x14ac:dyDescent="0.2">
      <c r="A210" s="7">
        <v>209</v>
      </c>
      <c r="B210" s="7">
        <v>951</v>
      </c>
      <c r="C210" s="7" t="s">
        <v>57</v>
      </c>
      <c r="D210" s="7" t="s">
        <v>294</v>
      </c>
      <c r="E210" s="7" t="s">
        <v>295</v>
      </c>
      <c r="F210" s="7">
        <v>2.044</v>
      </c>
      <c r="I210" s="7">
        <v>2.044</v>
      </c>
      <c r="J210" s="7">
        <v>1991</v>
      </c>
      <c r="K210" s="7">
        <v>10</v>
      </c>
      <c r="L210" s="7">
        <v>300</v>
      </c>
      <c r="M210" s="7">
        <v>46.17</v>
      </c>
      <c r="N210" s="7">
        <v>-89.67</v>
      </c>
      <c r="O210" s="7">
        <v>46.25</v>
      </c>
      <c r="P210" s="7">
        <v>-89.75</v>
      </c>
      <c r="V210" s="7" t="s">
        <v>128</v>
      </c>
      <c r="W210" s="7">
        <v>1.766</v>
      </c>
      <c r="X210" s="7">
        <f t="shared" si="6"/>
        <v>1.766</v>
      </c>
      <c r="Y210" s="7">
        <v>0.27800000000000002</v>
      </c>
      <c r="Z210" s="7">
        <f t="shared" si="7"/>
        <v>0.27800000000000002</v>
      </c>
      <c r="AA210" s="7">
        <v>0.86299999999999999</v>
      </c>
      <c r="AB210" s="7">
        <v>0.13600000000000001</v>
      </c>
      <c r="AC210" s="7">
        <v>5.3</v>
      </c>
      <c r="AD210" s="7">
        <v>77.7</v>
      </c>
      <c r="AE210" s="7" t="s">
        <v>28</v>
      </c>
      <c r="AF210" s="7" t="s">
        <v>29</v>
      </c>
      <c r="AG210" s="7" t="s">
        <v>30</v>
      </c>
      <c r="AH210" s="7" t="s">
        <v>416</v>
      </c>
      <c r="AI210" s="7" t="s">
        <v>417</v>
      </c>
      <c r="AJ210" s="7">
        <v>-0.42</v>
      </c>
      <c r="AK210" s="7">
        <v>1.8759999999999999</v>
      </c>
      <c r="AL210" s="7" t="s">
        <v>418</v>
      </c>
      <c r="AQ210" s="7">
        <v>1.68</v>
      </c>
      <c r="AS210" s="7">
        <v>1.7</v>
      </c>
      <c r="AV210" s="7" t="s">
        <v>659</v>
      </c>
      <c r="AW210" s="7" t="s">
        <v>44</v>
      </c>
      <c r="AZ210" s="7" t="s">
        <v>296</v>
      </c>
    </row>
    <row r="211" spans="1:52" x14ac:dyDescent="0.2">
      <c r="A211" s="7">
        <v>210</v>
      </c>
      <c r="B211" s="7">
        <v>951</v>
      </c>
      <c r="C211" s="7" t="s">
        <v>57</v>
      </c>
      <c r="D211" s="7" t="s">
        <v>294</v>
      </c>
      <c r="E211" s="7" t="s">
        <v>295</v>
      </c>
      <c r="F211" s="7">
        <v>1</v>
      </c>
      <c r="I211" s="7">
        <v>1</v>
      </c>
      <c r="J211" s="7">
        <v>1992</v>
      </c>
      <c r="K211" s="7">
        <v>5</v>
      </c>
      <c r="L211" s="7">
        <v>124</v>
      </c>
      <c r="M211" s="7">
        <v>46.17</v>
      </c>
      <c r="N211" s="7">
        <v>-89.67</v>
      </c>
      <c r="O211" s="7">
        <v>46.25</v>
      </c>
      <c r="P211" s="7">
        <v>-89.75</v>
      </c>
      <c r="V211" s="7" t="s">
        <v>128</v>
      </c>
      <c r="W211" s="7">
        <v>0.9</v>
      </c>
      <c r="X211" s="7">
        <f t="shared" si="6"/>
        <v>0.9</v>
      </c>
      <c r="Y211" s="7">
        <v>0.1</v>
      </c>
      <c r="Z211" s="7">
        <f t="shared" si="7"/>
        <v>0.1</v>
      </c>
      <c r="AA211" s="7">
        <v>0.9</v>
      </c>
      <c r="AB211" s="7">
        <v>0.1</v>
      </c>
      <c r="AC211" s="7">
        <v>13.2</v>
      </c>
      <c r="AD211" s="7">
        <v>57.4</v>
      </c>
      <c r="AE211" s="7" t="s">
        <v>28</v>
      </c>
      <c r="AF211" s="7" t="s">
        <v>29</v>
      </c>
      <c r="AG211" s="7" t="s">
        <v>30</v>
      </c>
      <c r="AH211" s="7" t="s">
        <v>416</v>
      </c>
      <c r="AI211" s="7" t="s">
        <v>417</v>
      </c>
      <c r="AJ211" s="7">
        <v>-0.42</v>
      </c>
      <c r="AK211" s="7">
        <v>-0.10100000000000001</v>
      </c>
      <c r="AL211" s="7" t="s">
        <v>418</v>
      </c>
      <c r="AQ211" s="7">
        <v>1.68</v>
      </c>
      <c r="AS211" s="7">
        <v>1.7</v>
      </c>
      <c r="AV211" s="7" t="s">
        <v>659</v>
      </c>
      <c r="AW211" s="7" t="s">
        <v>44</v>
      </c>
      <c r="AZ211" s="7" t="s">
        <v>296</v>
      </c>
    </row>
    <row r="212" spans="1:52" x14ac:dyDescent="0.2">
      <c r="A212" s="7">
        <v>211</v>
      </c>
      <c r="B212" s="7">
        <v>951</v>
      </c>
      <c r="C212" s="7" t="s">
        <v>57</v>
      </c>
      <c r="D212" s="7" t="s">
        <v>294</v>
      </c>
      <c r="E212" s="7" t="s">
        <v>295</v>
      </c>
      <c r="F212" s="7">
        <v>1.224</v>
      </c>
      <c r="I212" s="7">
        <v>1.224</v>
      </c>
      <c r="J212" s="7">
        <v>1992</v>
      </c>
      <c r="K212" s="7">
        <v>6</v>
      </c>
      <c r="L212" s="7">
        <v>154</v>
      </c>
      <c r="M212" s="7">
        <v>46.17</v>
      </c>
      <c r="N212" s="7">
        <v>-89.67</v>
      </c>
      <c r="O212" s="7">
        <v>46.25</v>
      </c>
      <c r="P212" s="7">
        <v>-89.75</v>
      </c>
      <c r="V212" s="7" t="s">
        <v>128</v>
      </c>
      <c r="W212" s="7">
        <v>1.0680000000000001</v>
      </c>
      <c r="X212" s="7">
        <f t="shared" si="6"/>
        <v>1.0680000000000001</v>
      </c>
      <c r="Y212" s="7">
        <v>0.156</v>
      </c>
      <c r="Z212" s="7">
        <f t="shared" si="7"/>
        <v>0.156</v>
      </c>
      <c r="AA212" s="7">
        <v>0.872</v>
      </c>
      <c r="AB212" s="7">
        <v>0.127</v>
      </c>
      <c r="AC212" s="7">
        <v>15</v>
      </c>
      <c r="AD212" s="7">
        <v>68.7</v>
      </c>
      <c r="AE212" s="7" t="s">
        <v>28</v>
      </c>
      <c r="AF212" s="7" t="s">
        <v>29</v>
      </c>
      <c r="AG212" s="7" t="s">
        <v>30</v>
      </c>
      <c r="AH212" s="7" t="s">
        <v>416</v>
      </c>
      <c r="AI212" s="7" t="s">
        <v>417</v>
      </c>
      <c r="AJ212" s="7">
        <v>-0.42</v>
      </c>
      <c r="AK212" s="7">
        <v>-0.10100000000000001</v>
      </c>
      <c r="AL212" s="7" t="s">
        <v>418</v>
      </c>
      <c r="AQ212" s="7">
        <v>1.68</v>
      </c>
      <c r="AS212" s="7">
        <v>1.7</v>
      </c>
      <c r="AV212" s="7" t="s">
        <v>659</v>
      </c>
      <c r="AW212" s="7" t="s">
        <v>44</v>
      </c>
      <c r="AZ212" s="7" t="s">
        <v>296</v>
      </c>
    </row>
    <row r="213" spans="1:52" x14ac:dyDescent="0.2">
      <c r="A213" s="7">
        <v>212</v>
      </c>
      <c r="B213" s="7">
        <v>951</v>
      </c>
      <c r="C213" s="7" t="s">
        <v>57</v>
      </c>
      <c r="D213" s="7" t="s">
        <v>294</v>
      </c>
      <c r="E213" s="7" t="s">
        <v>295</v>
      </c>
      <c r="F213" s="7">
        <v>1.458</v>
      </c>
      <c r="I213" s="7">
        <v>1.458</v>
      </c>
      <c r="J213" s="7">
        <v>1992</v>
      </c>
      <c r="K213" s="7">
        <v>6</v>
      </c>
      <c r="L213" s="7">
        <v>172</v>
      </c>
      <c r="M213" s="7">
        <v>46.17</v>
      </c>
      <c r="N213" s="7">
        <v>-89.67</v>
      </c>
      <c r="O213" s="7">
        <v>46.25</v>
      </c>
      <c r="P213" s="7">
        <v>-89.75</v>
      </c>
      <c r="V213" s="7" t="s">
        <v>128</v>
      </c>
      <c r="W213" s="7">
        <v>0.86699999999999999</v>
      </c>
      <c r="X213" s="7">
        <f t="shared" si="6"/>
        <v>0.86699999999999999</v>
      </c>
      <c r="Y213" s="7">
        <v>0.59099999999999997</v>
      </c>
      <c r="Z213" s="7">
        <f t="shared" si="7"/>
        <v>0.59099999999999997</v>
      </c>
      <c r="AA213" s="7">
        <v>0.59399999999999997</v>
      </c>
      <c r="AB213" s="7">
        <v>0.40500000000000003</v>
      </c>
      <c r="AC213" s="7">
        <v>15</v>
      </c>
      <c r="AD213" s="7">
        <v>68.7</v>
      </c>
      <c r="AE213" s="7" t="s">
        <v>28</v>
      </c>
      <c r="AF213" s="7" t="s">
        <v>29</v>
      </c>
      <c r="AG213" s="7" t="s">
        <v>30</v>
      </c>
      <c r="AH213" s="7" t="s">
        <v>416</v>
      </c>
      <c r="AI213" s="7" t="s">
        <v>417</v>
      </c>
      <c r="AJ213" s="7">
        <v>-0.42</v>
      </c>
      <c r="AK213" s="7">
        <v>-0.10100000000000001</v>
      </c>
      <c r="AL213" s="7" t="s">
        <v>418</v>
      </c>
      <c r="AQ213" s="7">
        <v>1.68</v>
      </c>
      <c r="AS213" s="7">
        <v>1.7</v>
      </c>
      <c r="AV213" s="7" t="s">
        <v>659</v>
      </c>
      <c r="AW213" s="7" t="s">
        <v>44</v>
      </c>
      <c r="AZ213" s="7" t="s">
        <v>296</v>
      </c>
    </row>
    <row r="214" spans="1:52" x14ac:dyDescent="0.2">
      <c r="A214" s="7">
        <v>213</v>
      </c>
      <c r="B214" s="7">
        <v>951</v>
      </c>
      <c r="C214" s="7" t="s">
        <v>57</v>
      </c>
      <c r="D214" s="7" t="s">
        <v>294</v>
      </c>
      <c r="E214" s="7" t="s">
        <v>295</v>
      </c>
      <c r="F214" s="7">
        <v>1.9510000000000001</v>
      </c>
      <c r="I214" s="7">
        <v>1.9510000000000001</v>
      </c>
      <c r="J214" s="7">
        <v>1992</v>
      </c>
      <c r="K214" s="7">
        <v>7</v>
      </c>
      <c r="L214" s="7">
        <v>189</v>
      </c>
      <c r="M214" s="7">
        <v>46.17</v>
      </c>
      <c r="N214" s="7">
        <v>-89.67</v>
      </c>
      <c r="O214" s="7">
        <v>46.25</v>
      </c>
      <c r="P214" s="7">
        <v>-89.75</v>
      </c>
      <c r="V214" s="7" t="s">
        <v>128</v>
      </c>
      <c r="W214" s="7">
        <v>1.17</v>
      </c>
      <c r="X214" s="7">
        <f t="shared" si="6"/>
        <v>1.17</v>
      </c>
      <c r="Y214" s="7">
        <v>0.78100000000000003</v>
      </c>
      <c r="Z214" s="7">
        <f t="shared" si="7"/>
        <v>0.78100000000000003</v>
      </c>
      <c r="AA214" s="7">
        <v>0.59899999999999998</v>
      </c>
      <c r="AB214" s="7">
        <v>0.4</v>
      </c>
      <c r="AC214" s="7">
        <v>15.6</v>
      </c>
      <c r="AD214" s="7">
        <v>134.4</v>
      </c>
      <c r="AE214" s="7" t="s">
        <v>28</v>
      </c>
      <c r="AF214" s="7" t="s">
        <v>29</v>
      </c>
      <c r="AG214" s="7" t="s">
        <v>30</v>
      </c>
      <c r="AH214" s="7" t="s">
        <v>416</v>
      </c>
      <c r="AI214" s="7" t="s">
        <v>417</v>
      </c>
      <c r="AJ214" s="7">
        <v>-0.42</v>
      </c>
      <c r="AK214" s="7">
        <v>-0.10100000000000001</v>
      </c>
      <c r="AL214" s="7" t="s">
        <v>418</v>
      </c>
      <c r="AQ214" s="7">
        <v>1.68</v>
      </c>
      <c r="AS214" s="7">
        <v>1.7</v>
      </c>
      <c r="AV214" s="7" t="s">
        <v>659</v>
      </c>
      <c r="AW214" s="7" t="s">
        <v>44</v>
      </c>
      <c r="AZ214" s="7" t="s">
        <v>296</v>
      </c>
    </row>
    <row r="215" spans="1:52" x14ac:dyDescent="0.2">
      <c r="A215" s="7">
        <v>214</v>
      </c>
      <c r="B215" s="7">
        <v>951</v>
      </c>
      <c r="C215" s="7" t="s">
        <v>57</v>
      </c>
      <c r="D215" s="7" t="s">
        <v>294</v>
      </c>
      <c r="E215" s="7" t="s">
        <v>295</v>
      </c>
      <c r="F215" s="7">
        <v>2.879</v>
      </c>
      <c r="I215" s="7">
        <v>2.879</v>
      </c>
      <c r="J215" s="7">
        <v>1992</v>
      </c>
      <c r="K215" s="7">
        <v>8</v>
      </c>
      <c r="L215" s="7">
        <v>215</v>
      </c>
      <c r="M215" s="7">
        <v>46.17</v>
      </c>
      <c r="N215" s="7">
        <v>-89.67</v>
      </c>
      <c r="O215" s="7">
        <v>46.25</v>
      </c>
      <c r="P215" s="7">
        <v>-89.75</v>
      </c>
      <c r="V215" s="7" t="s">
        <v>128</v>
      </c>
      <c r="W215" s="7">
        <v>2.0190000000000001</v>
      </c>
      <c r="X215" s="7">
        <f t="shared" si="6"/>
        <v>2.0190000000000001</v>
      </c>
      <c r="Y215" s="7">
        <v>0.86</v>
      </c>
      <c r="Z215" s="7">
        <f t="shared" si="7"/>
        <v>0.86</v>
      </c>
      <c r="AA215" s="7">
        <v>0.70099999999999996</v>
      </c>
      <c r="AB215" s="7">
        <v>0.29799999999999999</v>
      </c>
      <c r="AC215" s="7">
        <v>15.7</v>
      </c>
      <c r="AD215" s="7">
        <v>85.1</v>
      </c>
      <c r="AE215" s="7" t="s">
        <v>28</v>
      </c>
      <c r="AF215" s="7" t="s">
        <v>29</v>
      </c>
      <c r="AG215" s="7" t="s">
        <v>30</v>
      </c>
      <c r="AH215" s="7" t="s">
        <v>416</v>
      </c>
      <c r="AI215" s="7" t="s">
        <v>417</v>
      </c>
      <c r="AJ215" s="7">
        <v>-0.42</v>
      </c>
      <c r="AK215" s="7">
        <v>-0.10100000000000001</v>
      </c>
      <c r="AL215" s="7" t="s">
        <v>418</v>
      </c>
      <c r="AQ215" s="7">
        <v>1.68</v>
      </c>
      <c r="AS215" s="7">
        <v>1.7</v>
      </c>
      <c r="AV215" s="7" t="s">
        <v>659</v>
      </c>
      <c r="AW215" s="7" t="s">
        <v>44</v>
      </c>
      <c r="AZ215" s="7" t="s">
        <v>296</v>
      </c>
    </row>
    <row r="216" spans="1:52" x14ac:dyDescent="0.2">
      <c r="A216" s="7">
        <v>215</v>
      </c>
      <c r="B216" s="7">
        <v>951</v>
      </c>
      <c r="C216" s="7" t="s">
        <v>57</v>
      </c>
      <c r="D216" s="7" t="s">
        <v>294</v>
      </c>
      <c r="E216" s="7" t="s">
        <v>295</v>
      </c>
      <c r="F216" s="7">
        <v>2.2959999999999998</v>
      </c>
      <c r="I216" s="7">
        <v>2.2959999999999998</v>
      </c>
      <c r="J216" s="7">
        <v>1992</v>
      </c>
      <c r="K216" s="7">
        <v>9</v>
      </c>
      <c r="L216" s="7">
        <v>245</v>
      </c>
      <c r="M216" s="7">
        <v>46.17</v>
      </c>
      <c r="N216" s="7">
        <v>-89.67</v>
      </c>
      <c r="O216" s="7">
        <v>46.25</v>
      </c>
      <c r="P216" s="7">
        <v>-89.75</v>
      </c>
      <c r="V216" s="7" t="s">
        <v>128</v>
      </c>
      <c r="W216" s="7">
        <v>1.141</v>
      </c>
      <c r="X216" s="7">
        <f t="shared" si="6"/>
        <v>1.141</v>
      </c>
      <c r="Y216" s="7">
        <v>1.155</v>
      </c>
      <c r="Z216" s="7">
        <f t="shared" si="7"/>
        <v>1.155</v>
      </c>
      <c r="AA216" s="7">
        <v>0.496</v>
      </c>
      <c r="AB216" s="7">
        <v>0.503</v>
      </c>
      <c r="AC216" s="7">
        <v>12.5</v>
      </c>
      <c r="AD216" s="7">
        <v>92.8</v>
      </c>
      <c r="AE216" s="7" t="s">
        <v>28</v>
      </c>
      <c r="AF216" s="7" t="s">
        <v>29</v>
      </c>
      <c r="AG216" s="7" t="s">
        <v>30</v>
      </c>
      <c r="AH216" s="7" t="s">
        <v>416</v>
      </c>
      <c r="AI216" s="7" t="s">
        <v>417</v>
      </c>
      <c r="AJ216" s="7">
        <v>-0.42</v>
      </c>
      <c r="AK216" s="7">
        <v>-0.10100000000000001</v>
      </c>
      <c r="AL216" s="7" t="s">
        <v>418</v>
      </c>
      <c r="AQ216" s="7">
        <v>1.68</v>
      </c>
      <c r="AS216" s="7">
        <v>1.7</v>
      </c>
      <c r="AV216" s="7" t="s">
        <v>659</v>
      </c>
      <c r="AW216" s="7" t="s">
        <v>44</v>
      </c>
      <c r="AZ216" s="7" t="s">
        <v>296</v>
      </c>
    </row>
    <row r="217" spans="1:52" x14ac:dyDescent="0.2">
      <c r="A217" s="7">
        <v>216</v>
      </c>
      <c r="B217" s="7">
        <v>951</v>
      </c>
      <c r="C217" s="7" t="s">
        <v>57</v>
      </c>
      <c r="D217" s="7" t="s">
        <v>294</v>
      </c>
      <c r="E217" s="7" t="s">
        <v>295</v>
      </c>
      <c r="F217" s="7">
        <v>1.522</v>
      </c>
      <c r="I217" s="7">
        <v>1.522</v>
      </c>
      <c r="J217" s="7">
        <v>1992</v>
      </c>
      <c r="K217" s="7">
        <v>10</v>
      </c>
      <c r="L217" s="7">
        <v>278</v>
      </c>
      <c r="M217" s="7">
        <v>46.17</v>
      </c>
      <c r="N217" s="7">
        <v>-89.67</v>
      </c>
      <c r="O217" s="7">
        <v>46.25</v>
      </c>
      <c r="P217" s="7">
        <v>-89.75</v>
      </c>
      <c r="V217" s="7" t="s">
        <v>128</v>
      </c>
      <c r="W217" s="7">
        <v>0.79300000000000004</v>
      </c>
      <c r="X217" s="7">
        <f t="shared" si="6"/>
        <v>0.79300000000000004</v>
      </c>
      <c r="Y217" s="7">
        <v>0.72899999999999998</v>
      </c>
      <c r="Z217" s="7">
        <f t="shared" si="7"/>
        <v>0.72899999999999998</v>
      </c>
      <c r="AA217" s="7">
        <v>0.52100000000000002</v>
      </c>
      <c r="AB217" s="7">
        <v>0.47799999999999998</v>
      </c>
      <c r="AC217" s="7">
        <v>6.5</v>
      </c>
      <c r="AD217" s="7">
        <v>74.099999999999994</v>
      </c>
      <c r="AE217" s="7" t="s">
        <v>28</v>
      </c>
      <c r="AF217" s="7" t="s">
        <v>29</v>
      </c>
      <c r="AG217" s="7" t="s">
        <v>30</v>
      </c>
      <c r="AH217" s="7" t="s">
        <v>416</v>
      </c>
      <c r="AI217" s="7" t="s">
        <v>417</v>
      </c>
      <c r="AJ217" s="7">
        <v>-0.42</v>
      </c>
      <c r="AK217" s="7">
        <v>-0.10100000000000001</v>
      </c>
      <c r="AL217" s="7" t="s">
        <v>418</v>
      </c>
      <c r="AQ217" s="7">
        <v>1.68</v>
      </c>
      <c r="AS217" s="7">
        <v>1.7</v>
      </c>
      <c r="AV217" s="7" t="s">
        <v>659</v>
      </c>
      <c r="AW217" s="7" t="s">
        <v>44</v>
      </c>
      <c r="AZ217" s="7" t="s">
        <v>296</v>
      </c>
    </row>
    <row r="218" spans="1:52" x14ac:dyDescent="0.2">
      <c r="A218" s="7">
        <v>217</v>
      </c>
      <c r="B218" s="7">
        <v>951</v>
      </c>
      <c r="C218" s="7" t="s">
        <v>57</v>
      </c>
      <c r="D218" s="7" t="s">
        <v>294</v>
      </c>
      <c r="E218" s="7" t="s">
        <v>295</v>
      </c>
      <c r="F218" s="7">
        <v>1.589</v>
      </c>
      <c r="I218" s="7">
        <v>1.589</v>
      </c>
      <c r="J218" s="7">
        <v>1992</v>
      </c>
      <c r="K218" s="7">
        <v>11</v>
      </c>
      <c r="L218" s="7">
        <v>312</v>
      </c>
      <c r="M218" s="7">
        <v>46.17</v>
      </c>
      <c r="N218" s="7">
        <v>-89.67</v>
      </c>
      <c r="O218" s="7">
        <v>46.25</v>
      </c>
      <c r="P218" s="7">
        <v>-89.75</v>
      </c>
      <c r="V218" s="7" t="s">
        <v>128</v>
      </c>
      <c r="W218" s="7">
        <v>1.3819999999999999</v>
      </c>
      <c r="X218" s="7">
        <f t="shared" si="6"/>
        <v>1.3819999999999999</v>
      </c>
      <c r="Y218" s="7">
        <v>0.20699999999999999</v>
      </c>
      <c r="Z218" s="7">
        <f t="shared" si="7"/>
        <v>0.20699999999999999</v>
      </c>
      <c r="AA218" s="7">
        <v>0.86899999999999999</v>
      </c>
      <c r="AB218" s="7">
        <v>0.13</v>
      </c>
      <c r="AC218" s="7">
        <v>-2.6</v>
      </c>
      <c r="AD218" s="7">
        <v>79</v>
      </c>
      <c r="AE218" s="7" t="s">
        <v>28</v>
      </c>
      <c r="AF218" s="7" t="s">
        <v>29</v>
      </c>
      <c r="AG218" s="7" t="s">
        <v>30</v>
      </c>
      <c r="AH218" s="7" t="s">
        <v>416</v>
      </c>
      <c r="AI218" s="7" t="s">
        <v>417</v>
      </c>
      <c r="AJ218" s="7">
        <v>-0.42</v>
      </c>
      <c r="AK218" s="7">
        <v>-0.10100000000000001</v>
      </c>
      <c r="AL218" s="7" t="s">
        <v>418</v>
      </c>
      <c r="AQ218" s="7">
        <v>1.68</v>
      </c>
      <c r="AS218" s="7">
        <v>1.7</v>
      </c>
      <c r="AV218" s="7" t="s">
        <v>659</v>
      </c>
      <c r="AW218" s="7" t="s">
        <v>44</v>
      </c>
      <c r="AZ218" s="7" t="s">
        <v>296</v>
      </c>
    </row>
    <row r="219" spans="1:52" x14ac:dyDescent="0.2">
      <c r="A219" s="7">
        <v>218</v>
      </c>
      <c r="B219" s="7">
        <v>951</v>
      </c>
      <c r="C219" s="7" t="s">
        <v>57</v>
      </c>
      <c r="D219" s="7" t="s">
        <v>294</v>
      </c>
      <c r="E219" s="7" t="s">
        <v>295</v>
      </c>
      <c r="F219" s="7">
        <v>0.63400000000000001</v>
      </c>
      <c r="I219" s="7">
        <v>0.63400000000000001</v>
      </c>
      <c r="J219" s="7">
        <v>1993</v>
      </c>
      <c r="K219" s="7">
        <v>4</v>
      </c>
      <c r="L219" s="7">
        <v>118</v>
      </c>
      <c r="M219" s="7">
        <v>46.17</v>
      </c>
      <c r="N219" s="7">
        <v>-89.67</v>
      </c>
      <c r="O219" s="7">
        <v>46.25</v>
      </c>
      <c r="P219" s="7">
        <v>-89.75</v>
      </c>
      <c r="V219" s="7" t="s">
        <v>128</v>
      </c>
      <c r="W219" s="7">
        <v>0.503</v>
      </c>
      <c r="X219" s="7">
        <f t="shared" si="6"/>
        <v>0.503</v>
      </c>
      <c r="Y219" s="7">
        <v>0.13100000000000001</v>
      </c>
      <c r="Z219" s="7">
        <f t="shared" si="7"/>
        <v>0.13100000000000001</v>
      </c>
      <c r="AA219" s="7">
        <v>0.79300000000000004</v>
      </c>
      <c r="AB219" s="7">
        <v>0.20599999999999999</v>
      </c>
      <c r="AC219" s="7">
        <v>2.2999999999999998</v>
      </c>
      <c r="AD219" s="7">
        <v>73.900000000000006</v>
      </c>
      <c r="AE219" s="7" t="s">
        <v>28</v>
      </c>
      <c r="AF219" s="7" t="s">
        <v>29</v>
      </c>
      <c r="AG219" s="7" t="s">
        <v>30</v>
      </c>
      <c r="AH219" s="7" t="s">
        <v>416</v>
      </c>
      <c r="AI219" s="7" t="s">
        <v>417</v>
      </c>
      <c r="AJ219" s="7">
        <v>-0.42</v>
      </c>
      <c r="AK219" s="7">
        <v>-0.14299999999999999</v>
      </c>
      <c r="AL219" s="7" t="s">
        <v>418</v>
      </c>
      <c r="AQ219" s="7">
        <v>1.68</v>
      </c>
      <c r="AS219" s="7">
        <v>1.7</v>
      </c>
      <c r="AV219" s="7" t="s">
        <v>659</v>
      </c>
      <c r="AW219" s="7" t="s">
        <v>44</v>
      </c>
      <c r="AZ219" s="7" t="s">
        <v>296</v>
      </c>
    </row>
    <row r="220" spans="1:52" x14ac:dyDescent="0.2">
      <c r="A220" s="7">
        <v>219</v>
      </c>
      <c r="B220" s="7">
        <v>951</v>
      </c>
      <c r="C220" s="7" t="s">
        <v>57</v>
      </c>
      <c r="D220" s="7" t="s">
        <v>294</v>
      </c>
      <c r="E220" s="7" t="s">
        <v>295</v>
      </c>
      <c r="F220" s="7">
        <v>1.1879999999999999</v>
      </c>
      <c r="I220" s="7">
        <v>1.1879999999999999</v>
      </c>
      <c r="J220" s="7">
        <v>1993</v>
      </c>
      <c r="K220" s="7">
        <v>5</v>
      </c>
      <c r="L220" s="7">
        <v>132</v>
      </c>
      <c r="M220" s="7">
        <v>46.17</v>
      </c>
      <c r="N220" s="7">
        <v>-89.67</v>
      </c>
      <c r="O220" s="7">
        <v>46.25</v>
      </c>
      <c r="P220" s="7">
        <v>-89.75</v>
      </c>
      <c r="V220" s="7" t="s">
        <v>128</v>
      </c>
      <c r="W220" s="7">
        <v>1.1000000000000001</v>
      </c>
      <c r="X220" s="7">
        <f t="shared" si="6"/>
        <v>1.1000000000000001</v>
      </c>
      <c r="Y220" s="7">
        <v>8.6999999999999994E-2</v>
      </c>
      <c r="Z220" s="7">
        <f t="shared" si="7"/>
        <v>8.6999999999999994E-2</v>
      </c>
      <c r="AA220" s="7">
        <v>0.92500000000000004</v>
      </c>
      <c r="AB220" s="7">
        <v>7.3999999999999996E-2</v>
      </c>
      <c r="AC220" s="7">
        <v>10.5</v>
      </c>
      <c r="AD220" s="7">
        <v>110.1</v>
      </c>
      <c r="AE220" s="7" t="s">
        <v>28</v>
      </c>
      <c r="AF220" s="7" t="s">
        <v>29</v>
      </c>
      <c r="AG220" s="7" t="s">
        <v>30</v>
      </c>
      <c r="AH220" s="7" t="s">
        <v>416</v>
      </c>
      <c r="AI220" s="7" t="s">
        <v>417</v>
      </c>
      <c r="AJ220" s="7">
        <v>-0.42</v>
      </c>
      <c r="AK220" s="7">
        <v>-0.14299999999999999</v>
      </c>
      <c r="AL220" s="7" t="s">
        <v>418</v>
      </c>
      <c r="AQ220" s="7">
        <v>1.68</v>
      </c>
      <c r="AS220" s="7">
        <v>1.7</v>
      </c>
      <c r="AV220" s="7" t="s">
        <v>659</v>
      </c>
      <c r="AW220" s="7" t="s">
        <v>44</v>
      </c>
      <c r="AZ220" s="7" t="s">
        <v>296</v>
      </c>
    </row>
    <row r="221" spans="1:52" x14ac:dyDescent="0.2">
      <c r="A221" s="7">
        <v>220</v>
      </c>
      <c r="B221" s="7">
        <v>951</v>
      </c>
      <c r="C221" s="7" t="s">
        <v>57</v>
      </c>
      <c r="D221" s="7" t="s">
        <v>294</v>
      </c>
      <c r="E221" s="7" t="s">
        <v>295</v>
      </c>
      <c r="F221" s="7">
        <v>2.0019999999999998</v>
      </c>
      <c r="I221" s="7">
        <v>2.0019999999999998</v>
      </c>
      <c r="J221" s="7">
        <v>1993</v>
      </c>
      <c r="K221" s="7">
        <v>6</v>
      </c>
      <c r="L221" s="7">
        <v>156</v>
      </c>
      <c r="M221" s="7">
        <v>46.17</v>
      </c>
      <c r="N221" s="7">
        <v>-89.67</v>
      </c>
      <c r="O221" s="7">
        <v>46.25</v>
      </c>
      <c r="P221" s="7">
        <v>-89.75</v>
      </c>
      <c r="V221" s="7" t="s">
        <v>128</v>
      </c>
      <c r="W221" s="7">
        <v>1.768</v>
      </c>
      <c r="X221" s="7">
        <f t="shared" si="6"/>
        <v>1.768</v>
      </c>
      <c r="Y221" s="7">
        <v>0.23400000000000001</v>
      </c>
      <c r="Z221" s="7">
        <f t="shared" si="7"/>
        <v>0.23400000000000001</v>
      </c>
      <c r="AA221" s="7">
        <v>0.88300000000000001</v>
      </c>
      <c r="AB221" s="7">
        <v>0.11600000000000001</v>
      </c>
      <c r="AC221" s="7">
        <v>15</v>
      </c>
      <c r="AD221" s="7">
        <v>147.9</v>
      </c>
      <c r="AE221" s="7" t="s">
        <v>28</v>
      </c>
      <c r="AF221" s="7" t="s">
        <v>29</v>
      </c>
      <c r="AG221" s="7" t="s">
        <v>30</v>
      </c>
      <c r="AH221" s="7" t="s">
        <v>416</v>
      </c>
      <c r="AI221" s="7" t="s">
        <v>417</v>
      </c>
      <c r="AJ221" s="7">
        <v>-0.42</v>
      </c>
      <c r="AK221" s="7">
        <v>-0.14299999999999999</v>
      </c>
      <c r="AL221" s="7" t="s">
        <v>418</v>
      </c>
      <c r="AQ221" s="7">
        <v>1.68</v>
      </c>
      <c r="AS221" s="7">
        <v>1.7</v>
      </c>
      <c r="AV221" s="7" t="s">
        <v>659</v>
      </c>
      <c r="AW221" s="7" t="s">
        <v>44</v>
      </c>
      <c r="AZ221" s="7" t="s">
        <v>296</v>
      </c>
    </row>
    <row r="222" spans="1:52" x14ac:dyDescent="0.2">
      <c r="A222" s="7">
        <v>221</v>
      </c>
      <c r="B222" s="7">
        <v>951</v>
      </c>
      <c r="C222" s="7" t="s">
        <v>57</v>
      </c>
      <c r="D222" s="7" t="s">
        <v>294</v>
      </c>
      <c r="E222" s="7" t="s">
        <v>295</v>
      </c>
      <c r="F222" s="7">
        <v>2.5310000000000001</v>
      </c>
      <c r="I222" s="7">
        <v>2.5310000000000001</v>
      </c>
      <c r="J222" s="7">
        <v>1993</v>
      </c>
      <c r="K222" s="7">
        <v>6</v>
      </c>
      <c r="L222" s="7">
        <v>173</v>
      </c>
      <c r="M222" s="7">
        <v>46.17</v>
      </c>
      <c r="N222" s="7">
        <v>-89.67</v>
      </c>
      <c r="O222" s="7">
        <v>46.25</v>
      </c>
      <c r="P222" s="7">
        <v>-89.75</v>
      </c>
      <c r="V222" s="7" t="s">
        <v>128</v>
      </c>
      <c r="W222" s="7">
        <v>1.871</v>
      </c>
      <c r="X222" s="7">
        <f t="shared" si="6"/>
        <v>1.871</v>
      </c>
      <c r="Y222" s="7">
        <v>0.66</v>
      </c>
      <c r="Z222" s="7">
        <f t="shared" si="7"/>
        <v>0.66</v>
      </c>
      <c r="AA222" s="7">
        <v>0.73899999999999999</v>
      </c>
      <c r="AB222" s="7">
        <v>0.26</v>
      </c>
      <c r="AC222" s="7">
        <v>15</v>
      </c>
      <c r="AD222" s="7">
        <v>147.9</v>
      </c>
      <c r="AE222" s="7" t="s">
        <v>28</v>
      </c>
      <c r="AF222" s="7" t="s">
        <v>29</v>
      </c>
      <c r="AG222" s="7" t="s">
        <v>30</v>
      </c>
      <c r="AH222" s="7" t="s">
        <v>416</v>
      </c>
      <c r="AI222" s="7" t="s">
        <v>417</v>
      </c>
      <c r="AJ222" s="7">
        <v>-0.42</v>
      </c>
      <c r="AK222" s="7">
        <v>-0.14299999999999999</v>
      </c>
      <c r="AL222" s="7" t="s">
        <v>418</v>
      </c>
      <c r="AQ222" s="7">
        <v>1.68</v>
      </c>
      <c r="AS222" s="7">
        <v>1.7</v>
      </c>
      <c r="AV222" s="7" t="s">
        <v>659</v>
      </c>
      <c r="AW222" s="7" t="s">
        <v>44</v>
      </c>
      <c r="AZ222" s="7" t="s">
        <v>296</v>
      </c>
    </row>
    <row r="223" spans="1:52" x14ac:dyDescent="0.2">
      <c r="A223" s="7">
        <v>222</v>
      </c>
      <c r="B223" s="7">
        <v>951</v>
      </c>
      <c r="C223" s="7" t="s">
        <v>57</v>
      </c>
      <c r="D223" s="7" t="s">
        <v>294</v>
      </c>
      <c r="E223" s="7" t="s">
        <v>295</v>
      </c>
      <c r="F223" s="7">
        <v>2.4079999999999999</v>
      </c>
      <c r="I223" s="7">
        <v>2.4079999999999999</v>
      </c>
      <c r="J223" s="7">
        <v>1993</v>
      </c>
      <c r="K223" s="7">
        <v>7</v>
      </c>
      <c r="L223" s="7">
        <v>208</v>
      </c>
      <c r="M223" s="7">
        <v>46.17</v>
      </c>
      <c r="N223" s="7">
        <v>-89.67</v>
      </c>
      <c r="O223" s="7">
        <v>46.25</v>
      </c>
      <c r="P223" s="7">
        <v>-89.75</v>
      </c>
      <c r="V223" s="7" t="s">
        <v>128</v>
      </c>
      <c r="W223" s="7">
        <v>1.8260000000000001</v>
      </c>
      <c r="X223" s="7">
        <f t="shared" si="6"/>
        <v>1.8260000000000001</v>
      </c>
      <c r="Y223" s="7">
        <v>0.58199999999999996</v>
      </c>
      <c r="Z223" s="7">
        <f t="shared" si="7"/>
        <v>0.58199999999999996</v>
      </c>
      <c r="AA223" s="7">
        <v>0.75800000000000001</v>
      </c>
      <c r="AB223" s="7">
        <v>0.24099999999999999</v>
      </c>
      <c r="AC223" s="7">
        <v>18.8</v>
      </c>
      <c r="AD223" s="7">
        <v>92.3</v>
      </c>
      <c r="AE223" s="7" t="s">
        <v>28</v>
      </c>
      <c r="AF223" s="7" t="s">
        <v>29</v>
      </c>
      <c r="AG223" s="7" t="s">
        <v>30</v>
      </c>
      <c r="AH223" s="7" t="s">
        <v>416</v>
      </c>
      <c r="AI223" s="7" t="s">
        <v>417</v>
      </c>
      <c r="AJ223" s="7">
        <v>-0.42</v>
      </c>
      <c r="AK223" s="7">
        <v>-0.14299999999999999</v>
      </c>
      <c r="AL223" s="7" t="s">
        <v>418</v>
      </c>
      <c r="AQ223" s="7">
        <v>1.68</v>
      </c>
      <c r="AS223" s="7">
        <v>1.7</v>
      </c>
      <c r="AV223" s="7" t="s">
        <v>659</v>
      </c>
      <c r="AW223" s="7" t="s">
        <v>44</v>
      </c>
      <c r="AZ223" s="7" t="s">
        <v>296</v>
      </c>
    </row>
    <row r="224" spans="1:52" x14ac:dyDescent="0.2">
      <c r="A224" s="7">
        <v>223</v>
      </c>
      <c r="B224" s="7">
        <v>951</v>
      </c>
      <c r="C224" s="7" t="s">
        <v>57</v>
      </c>
      <c r="D224" s="7" t="s">
        <v>294</v>
      </c>
      <c r="E224" s="7" t="s">
        <v>295</v>
      </c>
      <c r="F224" s="7">
        <v>3.032</v>
      </c>
      <c r="I224" s="7">
        <v>3.032</v>
      </c>
      <c r="J224" s="7">
        <v>1993</v>
      </c>
      <c r="K224" s="7">
        <v>8</v>
      </c>
      <c r="L224" s="7">
        <v>228</v>
      </c>
      <c r="M224" s="7">
        <v>46.17</v>
      </c>
      <c r="N224" s="7">
        <v>-89.67</v>
      </c>
      <c r="O224" s="7">
        <v>46.25</v>
      </c>
      <c r="P224" s="7">
        <v>-89.75</v>
      </c>
      <c r="V224" s="7" t="s">
        <v>128</v>
      </c>
      <c r="W224" s="7">
        <v>2.0760000000000001</v>
      </c>
      <c r="X224" s="7">
        <f t="shared" si="6"/>
        <v>2.0760000000000001</v>
      </c>
      <c r="Y224" s="7">
        <v>0.95599999999999996</v>
      </c>
      <c r="Z224" s="7">
        <f t="shared" si="7"/>
        <v>0.95599999999999996</v>
      </c>
      <c r="AA224" s="7">
        <v>0.68400000000000005</v>
      </c>
      <c r="AB224" s="7">
        <v>0.315</v>
      </c>
      <c r="AC224" s="7">
        <v>18.3</v>
      </c>
      <c r="AD224" s="7">
        <v>77.099999999999994</v>
      </c>
      <c r="AE224" s="7" t="s">
        <v>28</v>
      </c>
      <c r="AF224" s="7" t="s">
        <v>29</v>
      </c>
      <c r="AG224" s="7" t="s">
        <v>30</v>
      </c>
      <c r="AH224" s="7" t="s">
        <v>416</v>
      </c>
      <c r="AI224" s="7" t="s">
        <v>417</v>
      </c>
      <c r="AJ224" s="7">
        <v>-0.42</v>
      </c>
      <c r="AK224" s="7">
        <v>-0.14299999999999999</v>
      </c>
      <c r="AL224" s="7" t="s">
        <v>418</v>
      </c>
      <c r="AQ224" s="7">
        <v>1.68</v>
      </c>
      <c r="AS224" s="7">
        <v>1.7</v>
      </c>
      <c r="AV224" s="7" t="s">
        <v>659</v>
      </c>
      <c r="AW224" s="7" t="s">
        <v>44</v>
      </c>
      <c r="AZ224" s="7" t="s">
        <v>296</v>
      </c>
    </row>
    <row r="225" spans="1:52" x14ac:dyDescent="0.2">
      <c r="A225" s="7">
        <v>224</v>
      </c>
      <c r="B225" s="7">
        <v>951</v>
      </c>
      <c r="C225" s="7" t="s">
        <v>57</v>
      </c>
      <c r="D225" s="7" t="s">
        <v>294</v>
      </c>
      <c r="E225" s="7" t="s">
        <v>295</v>
      </c>
      <c r="F225" s="7">
        <v>1.798</v>
      </c>
      <c r="I225" s="7">
        <v>1.798</v>
      </c>
      <c r="J225" s="7">
        <v>1993</v>
      </c>
      <c r="K225" s="7">
        <v>9</v>
      </c>
      <c r="L225" s="7">
        <v>253</v>
      </c>
      <c r="M225" s="7">
        <v>46.17</v>
      </c>
      <c r="N225" s="7">
        <v>-89.67</v>
      </c>
      <c r="O225" s="7">
        <v>46.25</v>
      </c>
      <c r="P225" s="7">
        <v>-89.75</v>
      </c>
      <c r="V225" s="7" t="s">
        <v>128</v>
      </c>
      <c r="W225" s="7">
        <v>1.1990000000000001</v>
      </c>
      <c r="X225" s="7">
        <f t="shared" si="6"/>
        <v>1.1990000000000001</v>
      </c>
      <c r="Y225" s="7">
        <v>0.59899999999999998</v>
      </c>
      <c r="Z225" s="7">
        <f t="shared" si="7"/>
        <v>0.59899999999999998</v>
      </c>
      <c r="AA225" s="7">
        <v>0.66600000000000004</v>
      </c>
      <c r="AB225" s="7">
        <v>0.33300000000000002</v>
      </c>
      <c r="AC225" s="7">
        <v>10</v>
      </c>
      <c r="AD225" s="7">
        <v>83.5</v>
      </c>
      <c r="AE225" s="7" t="s">
        <v>28</v>
      </c>
      <c r="AF225" s="7" t="s">
        <v>29</v>
      </c>
      <c r="AG225" s="7" t="s">
        <v>30</v>
      </c>
      <c r="AH225" s="7" t="s">
        <v>416</v>
      </c>
      <c r="AI225" s="7" t="s">
        <v>417</v>
      </c>
      <c r="AJ225" s="7">
        <v>-0.42</v>
      </c>
      <c r="AK225" s="7">
        <v>-0.14299999999999999</v>
      </c>
      <c r="AL225" s="7" t="s">
        <v>418</v>
      </c>
      <c r="AQ225" s="7">
        <v>1.68</v>
      </c>
      <c r="AS225" s="7">
        <v>1.7</v>
      </c>
      <c r="AV225" s="7" t="s">
        <v>659</v>
      </c>
      <c r="AW225" s="7" t="s">
        <v>44</v>
      </c>
      <c r="AZ225" s="7" t="s">
        <v>296</v>
      </c>
    </row>
    <row r="226" spans="1:52" x14ac:dyDescent="0.2">
      <c r="A226" s="7">
        <v>225</v>
      </c>
      <c r="B226" s="7">
        <v>951</v>
      </c>
      <c r="C226" s="7" t="s">
        <v>57</v>
      </c>
      <c r="D226" s="7" t="s">
        <v>294</v>
      </c>
      <c r="E226" s="7" t="s">
        <v>295</v>
      </c>
      <c r="F226" s="7">
        <v>1.97</v>
      </c>
      <c r="I226" s="7">
        <v>1.97</v>
      </c>
      <c r="J226" s="7">
        <v>1993</v>
      </c>
      <c r="K226" s="7">
        <v>10</v>
      </c>
      <c r="L226" s="7">
        <v>282</v>
      </c>
      <c r="M226" s="7">
        <v>46.17</v>
      </c>
      <c r="N226" s="7">
        <v>-89.67</v>
      </c>
      <c r="O226" s="7">
        <v>46.25</v>
      </c>
      <c r="P226" s="7">
        <v>-89.75</v>
      </c>
      <c r="V226" s="7" t="s">
        <v>128</v>
      </c>
      <c r="W226" s="7">
        <v>1.579</v>
      </c>
      <c r="X226" s="7">
        <f t="shared" si="6"/>
        <v>1.579</v>
      </c>
      <c r="Y226" s="7">
        <v>0.39100000000000001</v>
      </c>
      <c r="Z226" s="7">
        <f t="shared" si="7"/>
        <v>0.39100000000000001</v>
      </c>
      <c r="AA226" s="7">
        <v>0.80100000000000005</v>
      </c>
      <c r="AB226" s="7">
        <v>0.19800000000000001</v>
      </c>
      <c r="AC226" s="7">
        <v>5.2</v>
      </c>
      <c r="AD226" s="7">
        <v>59.8</v>
      </c>
      <c r="AE226" s="7" t="s">
        <v>28</v>
      </c>
      <c r="AF226" s="7" t="s">
        <v>29</v>
      </c>
      <c r="AG226" s="7" t="s">
        <v>30</v>
      </c>
      <c r="AH226" s="7" t="s">
        <v>416</v>
      </c>
      <c r="AI226" s="7" t="s">
        <v>417</v>
      </c>
      <c r="AJ226" s="7">
        <v>-0.42</v>
      </c>
      <c r="AK226" s="7">
        <v>-0.14299999999999999</v>
      </c>
      <c r="AL226" s="7" t="s">
        <v>418</v>
      </c>
      <c r="AQ226" s="7">
        <v>1.68</v>
      </c>
      <c r="AS226" s="7">
        <v>1.7</v>
      </c>
      <c r="AV226" s="7" t="s">
        <v>659</v>
      </c>
      <c r="AW226" s="7" t="s">
        <v>44</v>
      </c>
      <c r="AZ226" s="7" t="s">
        <v>296</v>
      </c>
    </row>
    <row r="227" spans="1:52" x14ac:dyDescent="0.2">
      <c r="A227" s="7">
        <v>226</v>
      </c>
      <c r="B227" s="7">
        <v>961</v>
      </c>
      <c r="C227" s="7" t="s">
        <v>265</v>
      </c>
      <c r="D227" s="7" t="s">
        <v>319</v>
      </c>
      <c r="E227" s="7" t="s">
        <v>320</v>
      </c>
      <c r="F227" s="7">
        <v>42.113</v>
      </c>
      <c r="I227" s="7">
        <v>0.27500000000000002</v>
      </c>
      <c r="J227" s="7">
        <v>1989</v>
      </c>
      <c r="K227" s="7">
        <v>1</v>
      </c>
      <c r="L227" s="7">
        <v>15</v>
      </c>
      <c r="M227" s="7">
        <v>29.27</v>
      </c>
      <c r="N227" s="7">
        <v>79.430000000000007</v>
      </c>
      <c r="O227" s="7">
        <v>29.25</v>
      </c>
      <c r="P227" s="7">
        <v>79.25</v>
      </c>
      <c r="Q227" s="7">
        <v>10.173999999999999</v>
      </c>
      <c r="S227" s="7">
        <v>20.173999999999999</v>
      </c>
      <c r="V227" s="7" t="s">
        <v>71</v>
      </c>
      <c r="W227" s="7">
        <v>0.182</v>
      </c>
      <c r="X227" s="7">
        <f t="shared" si="6"/>
        <v>0.182</v>
      </c>
      <c r="Y227" s="7">
        <v>9.2999999999999999E-2</v>
      </c>
      <c r="Z227" s="7">
        <f t="shared" si="7"/>
        <v>9.2999999999999999E-2</v>
      </c>
      <c r="AA227" s="7">
        <v>0.66100000000000003</v>
      </c>
      <c r="AB227" s="7">
        <v>0.33800000000000002</v>
      </c>
      <c r="AC227" s="7">
        <v>13</v>
      </c>
      <c r="AD227" s="7">
        <v>91.3</v>
      </c>
      <c r="AE227" s="7" t="s">
        <v>45</v>
      </c>
      <c r="AF227" s="7" t="s">
        <v>46</v>
      </c>
      <c r="AG227" s="7" t="s">
        <v>47</v>
      </c>
      <c r="AH227" s="7" t="s">
        <v>419</v>
      </c>
      <c r="AI227" s="7" t="s">
        <v>420</v>
      </c>
      <c r="AJ227" s="7">
        <v>1.6719999999999999</v>
      </c>
      <c r="AK227" s="7">
        <v>-0.17799999999999999</v>
      </c>
      <c r="AV227" s="7" t="s">
        <v>657</v>
      </c>
      <c r="AW227" s="7" t="s">
        <v>528</v>
      </c>
      <c r="AX227" s="7" t="s">
        <v>547</v>
      </c>
      <c r="AY227" s="7" t="s">
        <v>570</v>
      </c>
    </row>
    <row r="228" spans="1:52" x14ac:dyDescent="0.2">
      <c r="A228" s="7">
        <v>227</v>
      </c>
      <c r="B228" s="7">
        <v>961</v>
      </c>
      <c r="C228" s="7" t="s">
        <v>265</v>
      </c>
      <c r="D228" s="7" t="s">
        <v>319</v>
      </c>
      <c r="E228" s="7" t="s">
        <v>320</v>
      </c>
      <c r="F228" s="7">
        <v>57.097000000000001</v>
      </c>
      <c r="I228" s="7">
        <v>0.372</v>
      </c>
      <c r="J228" s="7">
        <v>1989</v>
      </c>
      <c r="K228" s="7">
        <v>2</v>
      </c>
      <c r="L228" s="7">
        <v>45</v>
      </c>
      <c r="M228" s="7">
        <v>29.27</v>
      </c>
      <c r="N228" s="7">
        <v>79.430000000000007</v>
      </c>
      <c r="O228" s="7">
        <v>29.25</v>
      </c>
      <c r="P228" s="7">
        <v>79.25</v>
      </c>
      <c r="Q228" s="7">
        <v>11.512</v>
      </c>
      <c r="S228" s="7">
        <v>22.370999999999999</v>
      </c>
      <c r="V228" s="7" t="s">
        <v>71</v>
      </c>
      <c r="W228" s="7">
        <v>0.25800000000000001</v>
      </c>
      <c r="X228" s="7">
        <f t="shared" si="6"/>
        <v>0.25800000000000001</v>
      </c>
      <c r="Y228" s="7">
        <v>0.114</v>
      </c>
      <c r="Z228" s="7">
        <f t="shared" si="7"/>
        <v>0.114</v>
      </c>
      <c r="AA228" s="7">
        <v>0.69399999999999995</v>
      </c>
      <c r="AB228" s="7">
        <v>0.30499999999999999</v>
      </c>
      <c r="AC228" s="7">
        <v>16.600000000000001</v>
      </c>
      <c r="AD228" s="7">
        <v>12.3</v>
      </c>
      <c r="AE228" s="7" t="s">
        <v>45</v>
      </c>
      <c r="AF228" s="7" t="s">
        <v>46</v>
      </c>
      <c r="AG228" s="7" t="s">
        <v>47</v>
      </c>
      <c r="AH228" s="7" t="s">
        <v>419</v>
      </c>
      <c r="AI228" s="7" t="s">
        <v>420</v>
      </c>
      <c r="AJ228" s="7">
        <v>1.6719999999999999</v>
      </c>
      <c r="AK228" s="7">
        <v>-0.17799999999999999</v>
      </c>
      <c r="AV228" s="7" t="s">
        <v>657</v>
      </c>
      <c r="AW228" s="7" t="s">
        <v>528</v>
      </c>
      <c r="AX228" s="7" t="s">
        <v>547</v>
      </c>
      <c r="AY228" s="7" t="s">
        <v>570</v>
      </c>
    </row>
    <row r="229" spans="1:52" x14ac:dyDescent="0.2">
      <c r="A229" s="7">
        <v>228</v>
      </c>
      <c r="B229" s="7">
        <v>961</v>
      </c>
      <c r="C229" s="7" t="s">
        <v>265</v>
      </c>
      <c r="D229" s="7" t="s">
        <v>319</v>
      </c>
      <c r="E229" s="7" t="s">
        <v>320</v>
      </c>
      <c r="F229" s="7">
        <v>79.161000000000001</v>
      </c>
      <c r="I229" s="7">
        <v>0.51700000000000002</v>
      </c>
      <c r="J229" s="7">
        <v>1989</v>
      </c>
      <c r="K229" s="7">
        <v>3</v>
      </c>
      <c r="L229" s="7">
        <v>75</v>
      </c>
      <c r="M229" s="7">
        <v>29.27</v>
      </c>
      <c r="N229" s="7">
        <v>79.430000000000007</v>
      </c>
      <c r="O229" s="7">
        <v>29.25</v>
      </c>
      <c r="P229" s="7">
        <v>79.25</v>
      </c>
      <c r="Q229" s="7">
        <v>16.452999999999999</v>
      </c>
      <c r="S229" s="7">
        <v>19.244</v>
      </c>
      <c r="V229" s="7" t="s">
        <v>71</v>
      </c>
      <c r="W229" s="7">
        <v>0.36799999999999999</v>
      </c>
      <c r="X229" s="7">
        <f t="shared" si="6"/>
        <v>0.36799999999999999</v>
      </c>
      <c r="Y229" s="7">
        <v>0.14899999999999999</v>
      </c>
      <c r="Z229" s="7">
        <f t="shared" si="7"/>
        <v>0.14899999999999999</v>
      </c>
      <c r="AA229" s="7">
        <v>0.71099999999999997</v>
      </c>
      <c r="AB229" s="7">
        <v>0.28799999999999998</v>
      </c>
      <c r="AC229" s="7">
        <v>21</v>
      </c>
      <c r="AD229" s="7">
        <v>25.5</v>
      </c>
      <c r="AE229" s="7" t="s">
        <v>45</v>
      </c>
      <c r="AF229" s="7" t="s">
        <v>46</v>
      </c>
      <c r="AG229" s="7" t="s">
        <v>47</v>
      </c>
      <c r="AH229" s="7" t="s">
        <v>419</v>
      </c>
      <c r="AI229" s="7" t="s">
        <v>420</v>
      </c>
      <c r="AJ229" s="7">
        <v>1.6719999999999999</v>
      </c>
      <c r="AK229" s="7">
        <v>-0.17799999999999999</v>
      </c>
      <c r="AV229" s="7" t="s">
        <v>657</v>
      </c>
      <c r="AW229" s="7" t="s">
        <v>528</v>
      </c>
      <c r="AX229" s="7" t="s">
        <v>547</v>
      </c>
      <c r="AY229" s="7" t="s">
        <v>570</v>
      </c>
    </row>
    <row r="230" spans="1:52" x14ac:dyDescent="0.2">
      <c r="A230" s="7">
        <v>229</v>
      </c>
      <c r="B230" s="7">
        <v>961</v>
      </c>
      <c r="C230" s="7" t="s">
        <v>265</v>
      </c>
      <c r="D230" s="7" t="s">
        <v>319</v>
      </c>
      <c r="E230" s="7" t="s">
        <v>320</v>
      </c>
      <c r="F230" s="7">
        <v>99.1</v>
      </c>
      <c r="I230" s="7">
        <v>0.64700000000000002</v>
      </c>
      <c r="J230" s="7">
        <v>1989</v>
      </c>
      <c r="K230" s="7">
        <v>4</v>
      </c>
      <c r="L230" s="7">
        <v>105</v>
      </c>
      <c r="M230" s="7">
        <v>29.27</v>
      </c>
      <c r="N230" s="7">
        <v>79.430000000000007</v>
      </c>
      <c r="O230" s="7">
        <v>29.25</v>
      </c>
      <c r="P230" s="7">
        <v>79.25</v>
      </c>
      <c r="Q230" s="7">
        <v>20.64</v>
      </c>
      <c r="S230" s="7">
        <v>17.384</v>
      </c>
      <c r="V230" s="7" t="s">
        <v>71</v>
      </c>
      <c r="W230" s="7">
        <v>0.46400000000000002</v>
      </c>
      <c r="X230" s="7">
        <f t="shared" si="6"/>
        <v>0.46400000000000002</v>
      </c>
      <c r="Y230" s="7">
        <v>0.183</v>
      </c>
      <c r="Z230" s="7">
        <f t="shared" si="7"/>
        <v>0.183</v>
      </c>
      <c r="AA230" s="7">
        <v>0.71699999999999997</v>
      </c>
      <c r="AB230" s="7">
        <v>0.28199999999999997</v>
      </c>
      <c r="AC230" s="7">
        <v>26.1</v>
      </c>
      <c r="AD230" s="7">
        <v>0</v>
      </c>
      <c r="AE230" s="7" t="s">
        <v>45</v>
      </c>
      <c r="AF230" s="7" t="s">
        <v>46</v>
      </c>
      <c r="AG230" s="7" t="s">
        <v>47</v>
      </c>
      <c r="AH230" s="7" t="s">
        <v>419</v>
      </c>
      <c r="AI230" s="7" t="s">
        <v>420</v>
      </c>
      <c r="AJ230" s="7">
        <v>1.6719999999999999</v>
      </c>
      <c r="AK230" s="7">
        <v>-0.17799999999999999</v>
      </c>
      <c r="AV230" s="7" t="s">
        <v>657</v>
      </c>
      <c r="AW230" s="7" t="s">
        <v>528</v>
      </c>
      <c r="AX230" s="7" t="s">
        <v>547</v>
      </c>
      <c r="AY230" s="7" t="s">
        <v>570</v>
      </c>
    </row>
    <row r="231" spans="1:52" x14ac:dyDescent="0.2">
      <c r="A231" s="7">
        <v>230</v>
      </c>
      <c r="B231" s="7">
        <v>961</v>
      </c>
      <c r="C231" s="7" t="s">
        <v>265</v>
      </c>
      <c r="D231" s="7" t="s">
        <v>319</v>
      </c>
      <c r="E231" s="7" t="s">
        <v>320</v>
      </c>
      <c r="F231" s="7">
        <v>104.85</v>
      </c>
      <c r="I231" s="7">
        <v>0.68400000000000005</v>
      </c>
      <c r="J231" s="7">
        <v>1989</v>
      </c>
      <c r="K231" s="7">
        <v>5</v>
      </c>
      <c r="L231" s="7">
        <v>135</v>
      </c>
      <c r="M231" s="7">
        <v>29.27</v>
      </c>
      <c r="N231" s="7">
        <v>79.430000000000007</v>
      </c>
      <c r="O231" s="7">
        <v>29.25</v>
      </c>
      <c r="P231" s="7">
        <v>79.25</v>
      </c>
      <c r="Q231" s="7">
        <v>22.733000000000001</v>
      </c>
      <c r="S231" s="7">
        <v>21.802</v>
      </c>
      <c r="V231" s="7" t="s">
        <v>71</v>
      </c>
      <c r="W231" s="7">
        <v>0.48699999999999999</v>
      </c>
      <c r="X231" s="7">
        <f t="shared" si="6"/>
        <v>0.48699999999999999</v>
      </c>
      <c r="Y231" s="7">
        <v>0.19700000000000001</v>
      </c>
      <c r="Z231" s="7">
        <f t="shared" si="7"/>
        <v>0.19700000000000001</v>
      </c>
      <c r="AA231" s="7">
        <v>0.71199999999999997</v>
      </c>
      <c r="AB231" s="7">
        <v>0.28699999999999998</v>
      </c>
      <c r="AC231" s="7">
        <v>29.4</v>
      </c>
      <c r="AD231" s="7">
        <v>19.8</v>
      </c>
      <c r="AE231" s="7" t="s">
        <v>45</v>
      </c>
      <c r="AF231" s="7" t="s">
        <v>46</v>
      </c>
      <c r="AG231" s="7" t="s">
        <v>47</v>
      </c>
      <c r="AH231" s="7" t="s">
        <v>419</v>
      </c>
      <c r="AI231" s="7" t="s">
        <v>420</v>
      </c>
      <c r="AJ231" s="7">
        <v>1.6719999999999999</v>
      </c>
      <c r="AK231" s="7">
        <v>-0.17799999999999999</v>
      </c>
      <c r="AV231" s="7" t="s">
        <v>657</v>
      </c>
      <c r="AW231" s="7" t="s">
        <v>528</v>
      </c>
      <c r="AX231" s="7" t="s">
        <v>547</v>
      </c>
      <c r="AY231" s="7" t="s">
        <v>570</v>
      </c>
    </row>
    <row r="232" spans="1:52" x14ac:dyDescent="0.2">
      <c r="A232" s="7">
        <v>231</v>
      </c>
      <c r="B232" s="7">
        <v>961</v>
      </c>
      <c r="C232" s="7" t="s">
        <v>265</v>
      </c>
      <c r="D232" s="7" t="s">
        <v>319</v>
      </c>
      <c r="E232" s="7" t="s">
        <v>320</v>
      </c>
      <c r="F232" s="7">
        <v>125.738</v>
      </c>
      <c r="I232" s="7">
        <v>0.82099999999999995</v>
      </c>
      <c r="J232" s="7">
        <v>1989</v>
      </c>
      <c r="K232" s="7">
        <v>6</v>
      </c>
      <c r="L232" s="7">
        <v>165</v>
      </c>
      <c r="M232" s="7">
        <v>29.27</v>
      </c>
      <c r="N232" s="7">
        <v>79.430000000000007</v>
      </c>
      <c r="O232" s="7">
        <v>29.25</v>
      </c>
      <c r="P232" s="7">
        <v>79.25</v>
      </c>
      <c r="Q232" s="7">
        <v>23.43</v>
      </c>
      <c r="S232" s="7">
        <v>26.919</v>
      </c>
      <c r="V232" s="7" t="s">
        <v>71</v>
      </c>
      <c r="W232" s="7">
        <v>0.60899999999999999</v>
      </c>
      <c r="X232" s="7">
        <f t="shared" si="6"/>
        <v>0.60899999999999999</v>
      </c>
      <c r="Y232" s="7">
        <v>0.21199999999999999</v>
      </c>
      <c r="Z232" s="7">
        <f t="shared" si="7"/>
        <v>0.21199999999999999</v>
      </c>
      <c r="AA232" s="7">
        <v>0.74099999999999999</v>
      </c>
      <c r="AB232" s="7">
        <v>0.25800000000000001</v>
      </c>
      <c r="AC232" s="7">
        <v>29.5</v>
      </c>
      <c r="AD232" s="7">
        <v>198.3</v>
      </c>
      <c r="AE232" s="7" t="s">
        <v>45</v>
      </c>
      <c r="AF232" s="7" t="s">
        <v>46</v>
      </c>
      <c r="AG232" s="7" t="s">
        <v>47</v>
      </c>
      <c r="AH232" s="7" t="s">
        <v>419</v>
      </c>
      <c r="AI232" s="7" t="s">
        <v>420</v>
      </c>
      <c r="AJ232" s="7">
        <v>1.6719999999999999</v>
      </c>
      <c r="AK232" s="7">
        <v>-0.17799999999999999</v>
      </c>
      <c r="AV232" s="7" t="s">
        <v>657</v>
      </c>
      <c r="AW232" s="7" t="s">
        <v>528</v>
      </c>
      <c r="AX232" s="7" t="s">
        <v>547</v>
      </c>
      <c r="AY232" s="7" t="s">
        <v>570</v>
      </c>
    </row>
    <row r="233" spans="1:52" x14ac:dyDescent="0.2">
      <c r="A233" s="7">
        <v>232</v>
      </c>
      <c r="B233" s="7">
        <v>961</v>
      </c>
      <c r="C233" s="7" t="s">
        <v>265</v>
      </c>
      <c r="D233" s="7" t="s">
        <v>319</v>
      </c>
      <c r="E233" s="7" t="s">
        <v>320</v>
      </c>
      <c r="F233" s="7">
        <v>140.94399999999999</v>
      </c>
      <c r="I233" s="7">
        <v>0.92</v>
      </c>
      <c r="J233" s="7">
        <v>1989</v>
      </c>
      <c r="K233" s="7">
        <v>7</v>
      </c>
      <c r="L233" s="7">
        <v>195</v>
      </c>
      <c r="M233" s="7">
        <v>29.27</v>
      </c>
      <c r="N233" s="7">
        <v>79.430000000000007</v>
      </c>
      <c r="O233" s="7">
        <v>29.25</v>
      </c>
      <c r="P233" s="7">
        <v>79.25</v>
      </c>
      <c r="Q233" s="7">
        <v>20.173999999999999</v>
      </c>
      <c r="S233" s="7">
        <v>28.547000000000001</v>
      </c>
      <c r="V233" s="7" t="s">
        <v>71</v>
      </c>
      <c r="W233" s="7">
        <v>0.68600000000000005</v>
      </c>
      <c r="X233" s="7">
        <f t="shared" si="6"/>
        <v>0.68600000000000005</v>
      </c>
      <c r="Y233" s="7">
        <v>0.23400000000000001</v>
      </c>
      <c r="Z233" s="7">
        <f t="shared" si="7"/>
        <v>0.23400000000000001</v>
      </c>
      <c r="AA233" s="7">
        <v>0.745</v>
      </c>
      <c r="AB233" s="7">
        <v>0.254</v>
      </c>
      <c r="AC233" s="7">
        <v>28.5</v>
      </c>
      <c r="AD233" s="7">
        <v>464.9</v>
      </c>
      <c r="AE233" s="7" t="s">
        <v>45</v>
      </c>
      <c r="AF233" s="7" t="s">
        <v>46</v>
      </c>
      <c r="AG233" s="7" t="s">
        <v>47</v>
      </c>
      <c r="AH233" s="7" t="s">
        <v>419</v>
      </c>
      <c r="AI233" s="7" t="s">
        <v>420</v>
      </c>
      <c r="AJ233" s="7">
        <v>1.6719999999999999</v>
      </c>
      <c r="AK233" s="7">
        <v>-0.17799999999999999</v>
      </c>
      <c r="AV233" s="7" t="s">
        <v>657</v>
      </c>
      <c r="AW233" s="7" t="s">
        <v>528</v>
      </c>
      <c r="AX233" s="7" t="s">
        <v>547</v>
      </c>
      <c r="AY233" s="7" t="s">
        <v>570</v>
      </c>
    </row>
    <row r="234" spans="1:52" x14ac:dyDescent="0.2">
      <c r="A234" s="7">
        <v>233</v>
      </c>
      <c r="B234" s="7">
        <v>961</v>
      </c>
      <c r="C234" s="7" t="s">
        <v>265</v>
      </c>
      <c r="D234" s="7" t="s">
        <v>319</v>
      </c>
      <c r="E234" s="7" t="s">
        <v>320</v>
      </c>
      <c r="F234" s="7">
        <v>147.64099999999999</v>
      </c>
      <c r="I234" s="7">
        <v>0.96399999999999997</v>
      </c>
      <c r="J234" s="7">
        <v>1989</v>
      </c>
      <c r="K234" s="7">
        <v>8</v>
      </c>
      <c r="L234" s="7">
        <v>225</v>
      </c>
      <c r="M234" s="7">
        <v>29.27</v>
      </c>
      <c r="N234" s="7">
        <v>79.430000000000007</v>
      </c>
      <c r="O234" s="7">
        <v>29.25</v>
      </c>
      <c r="P234" s="7">
        <v>79.25</v>
      </c>
      <c r="Q234" s="7">
        <v>20.170000000000002</v>
      </c>
      <c r="S234" s="7">
        <v>30.870999999999999</v>
      </c>
      <c r="V234" s="7" t="s">
        <v>71</v>
      </c>
      <c r="W234" s="7">
        <v>0.72199999999999998</v>
      </c>
      <c r="X234" s="7">
        <f t="shared" si="6"/>
        <v>0.72199999999999998</v>
      </c>
      <c r="Y234" s="7">
        <v>0.24199999999999999</v>
      </c>
      <c r="Z234" s="7">
        <f t="shared" si="7"/>
        <v>0.24199999999999999</v>
      </c>
      <c r="AA234" s="7">
        <v>0.749</v>
      </c>
      <c r="AB234" s="7">
        <v>0.25</v>
      </c>
      <c r="AC234" s="7">
        <v>27.2</v>
      </c>
      <c r="AD234" s="7">
        <v>421.2</v>
      </c>
      <c r="AE234" s="7" t="s">
        <v>45</v>
      </c>
      <c r="AF234" s="7" t="s">
        <v>46</v>
      </c>
      <c r="AG234" s="7" t="s">
        <v>47</v>
      </c>
      <c r="AH234" s="7" t="s">
        <v>419</v>
      </c>
      <c r="AI234" s="7" t="s">
        <v>420</v>
      </c>
      <c r="AJ234" s="7">
        <v>1.6719999999999999</v>
      </c>
      <c r="AK234" s="7">
        <v>-0.17799999999999999</v>
      </c>
      <c r="AV234" s="7" t="s">
        <v>657</v>
      </c>
      <c r="AW234" s="7" t="s">
        <v>528</v>
      </c>
      <c r="AX234" s="7" t="s">
        <v>547</v>
      </c>
      <c r="AY234" s="7" t="s">
        <v>570</v>
      </c>
    </row>
    <row r="235" spans="1:52" x14ac:dyDescent="0.2">
      <c r="A235" s="7">
        <v>234</v>
      </c>
      <c r="B235" s="7">
        <v>961</v>
      </c>
      <c r="C235" s="7" t="s">
        <v>265</v>
      </c>
      <c r="D235" s="7" t="s">
        <v>319</v>
      </c>
      <c r="E235" s="7" t="s">
        <v>320</v>
      </c>
      <c r="F235" s="7">
        <v>161.90799999999999</v>
      </c>
      <c r="I235" s="7">
        <v>1.0569999999999999</v>
      </c>
      <c r="J235" s="7">
        <v>1989</v>
      </c>
      <c r="K235" s="7">
        <v>9</v>
      </c>
      <c r="L235" s="7">
        <v>255</v>
      </c>
      <c r="M235" s="7">
        <v>29.27</v>
      </c>
      <c r="N235" s="7">
        <v>79.430000000000007</v>
      </c>
      <c r="O235" s="7">
        <v>29.25</v>
      </c>
      <c r="P235" s="7">
        <v>79.25</v>
      </c>
      <c r="Q235" s="7">
        <v>18.314</v>
      </c>
      <c r="S235" s="7">
        <v>31.802</v>
      </c>
      <c r="V235" s="7" t="s">
        <v>71</v>
      </c>
      <c r="W235" s="7">
        <v>0.79500000000000004</v>
      </c>
      <c r="X235" s="7">
        <f t="shared" si="6"/>
        <v>0.79500000000000004</v>
      </c>
      <c r="Y235" s="7">
        <v>0.26200000000000001</v>
      </c>
      <c r="Z235" s="7">
        <f t="shared" si="7"/>
        <v>0.26200000000000001</v>
      </c>
      <c r="AA235" s="7">
        <v>0.752</v>
      </c>
      <c r="AB235" s="7">
        <v>0.247</v>
      </c>
      <c r="AC235" s="7">
        <v>26.6</v>
      </c>
      <c r="AD235" s="7">
        <v>239.5</v>
      </c>
      <c r="AE235" s="7" t="s">
        <v>45</v>
      </c>
      <c r="AF235" s="7" t="s">
        <v>46</v>
      </c>
      <c r="AG235" s="7" t="s">
        <v>47</v>
      </c>
      <c r="AH235" s="7" t="s">
        <v>419</v>
      </c>
      <c r="AI235" s="7" t="s">
        <v>420</v>
      </c>
      <c r="AJ235" s="7">
        <v>1.6719999999999999</v>
      </c>
      <c r="AK235" s="7">
        <v>-0.17799999999999999</v>
      </c>
      <c r="AV235" s="7" t="s">
        <v>657</v>
      </c>
      <c r="AW235" s="7" t="s">
        <v>528</v>
      </c>
      <c r="AX235" s="7" t="s">
        <v>547</v>
      </c>
      <c r="AY235" s="7" t="s">
        <v>570</v>
      </c>
    </row>
    <row r="236" spans="1:52" x14ac:dyDescent="0.2">
      <c r="A236" s="7">
        <v>235</v>
      </c>
      <c r="B236" s="7">
        <v>961</v>
      </c>
      <c r="C236" s="7" t="s">
        <v>265</v>
      </c>
      <c r="D236" s="7" t="s">
        <v>319</v>
      </c>
      <c r="E236" s="7" t="s">
        <v>320</v>
      </c>
      <c r="F236" s="7">
        <v>102.389</v>
      </c>
      <c r="I236" s="7">
        <v>0.66800000000000004</v>
      </c>
      <c r="J236" s="7">
        <v>1989</v>
      </c>
      <c r="K236" s="7">
        <v>10</v>
      </c>
      <c r="L236" s="7">
        <v>285</v>
      </c>
      <c r="M236" s="7">
        <v>29.27</v>
      </c>
      <c r="N236" s="7">
        <v>79.430000000000007</v>
      </c>
      <c r="O236" s="7">
        <v>29.25</v>
      </c>
      <c r="P236" s="7">
        <v>79.25</v>
      </c>
      <c r="Q236" s="7">
        <v>19.244</v>
      </c>
      <c r="S236" s="7">
        <v>11.802</v>
      </c>
      <c r="V236" s="7" t="s">
        <v>71</v>
      </c>
      <c r="W236" s="7">
        <v>0.497</v>
      </c>
      <c r="X236" s="7">
        <f t="shared" si="6"/>
        <v>0.497</v>
      </c>
      <c r="Y236" s="7">
        <v>0.17100000000000001</v>
      </c>
      <c r="Z236" s="7">
        <f t="shared" si="7"/>
        <v>0.17100000000000001</v>
      </c>
      <c r="AA236" s="7">
        <v>0.74399999999999999</v>
      </c>
      <c r="AB236" s="7">
        <v>0.255</v>
      </c>
      <c r="AC236" s="7">
        <v>25</v>
      </c>
      <c r="AD236" s="7">
        <v>14.3</v>
      </c>
      <c r="AE236" s="7" t="s">
        <v>45</v>
      </c>
      <c r="AF236" s="7" t="s">
        <v>46</v>
      </c>
      <c r="AG236" s="7" t="s">
        <v>47</v>
      </c>
      <c r="AH236" s="7" t="s">
        <v>419</v>
      </c>
      <c r="AI236" s="7" t="s">
        <v>420</v>
      </c>
      <c r="AJ236" s="7">
        <v>1.6719999999999999</v>
      </c>
      <c r="AK236" s="7">
        <v>-0.17799999999999999</v>
      </c>
      <c r="AV236" s="7" t="s">
        <v>657</v>
      </c>
      <c r="AW236" s="7" t="s">
        <v>528</v>
      </c>
      <c r="AX236" s="7" t="s">
        <v>547</v>
      </c>
      <c r="AY236" s="7" t="s">
        <v>570</v>
      </c>
    </row>
    <row r="237" spans="1:52" x14ac:dyDescent="0.2">
      <c r="A237" s="7">
        <v>236</v>
      </c>
      <c r="B237" s="7">
        <v>961</v>
      </c>
      <c r="C237" s="7" t="s">
        <v>265</v>
      </c>
      <c r="D237" s="7" t="s">
        <v>319</v>
      </c>
      <c r="E237" s="7" t="s">
        <v>320</v>
      </c>
      <c r="F237" s="7">
        <v>64.861000000000004</v>
      </c>
      <c r="I237" s="7">
        <v>0.42299999999999999</v>
      </c>
      <c r="J237" s="7">
        <v>1989</v>
      </c>
      <c r="K237" s="7">
        <v>11</v>
      </c>
      <c r="L237" s="7">
        <v>315</v>
      </c>
      <c r="M237" s="7">
        <v>29.27</v>
      </c>
      <c r="N237" s="7">
        <v>79.430000000000007</v>
      </c>
      <c r="O237" s="7">
        <v>29.25</v>
      </c>
      <c r="P237" s="7">
        <v>79.25</v>
      </c>
      <c r="Q237" s="7">
        <v>12.791</v>
      </c>
      <c r="S237" s="7">
        <v>9.7669999999999995</v>
      </c>
      <c r="V237" s="7" t="s">
        <v>71</v>
      </c>
      <c r="W237" s="7">
        <v>0.29499999999999998</v>
      </c>
      <c r="X237" s="7">
        <f t="shared" si="6"/>
        <v>0.29499999999999998</v>
      </c>
      <c r="Y237" s="7">
        <v>0.128</v>
      </c>
      <c r="Z237" s="7">
        <f t="shared" si="7"/>
        <v>0.128</v>
      </c>
      <c r="AA237" s="7">
        <v>0.69699999999999995</v>
      </c>
      <c r="AB237" s="7">
        <v>0.30199999999999999</v>
      </c>
      <c r="AC237" s="7">
        <v>20.399999999999999</v>
      </c>
      <c r="AD237" s="7">
        <v>27.2</v>
      </c>
      <c r="AE237" s="7" t="s">
        <v>45</v>
      </c>
      <c r="AF237" s="7" t="s">
        <v>46</v>
      </c>
      <c r="AG237" s="7" t="s">
        <v>47</v>
      </c>
      <c r="AH237" s="7" t="s">
        <v>419</v>
      </c>
      <c r="AI237" s="7" t="s">
        <v>420</v>
      </c>
      <c r="AJ237" s="7">
        <v>1.6719999999999999</v>
      </c>
      <c r="AK237" s="7">
        <v>-0.17799999999999999</v>
      </c>
      <c r="AV237" s="7" t="s">
        <v>657</v>
      </c>
      <c r="AW237" s="7" t="s">
        <v>528</v>
      </c>
      <c r="AX237" s="7" t="s">
        <v>547</v>
      </c>
      <c r="AY237" s="7" t="s">
        <v>570</v>
      </c>
    </row>
    <row r="238" spans="1:52" x14ac:dyDescent="0.2">
      <c r="A238" s="7">
        <v>237</v>
      </c>
      <c r="B238" s="7">
        <v>961</v>
      </c>
      <c r="C238" s="7" t="s">
        <v>265</v>
      </c>
      <c r="D238" s="7" t="s">
        <v>319</v>
      </c>
      <c r="E238" s="7" t="s">
        <v>320</v>
      </c>
      <c r="F238" s="7">
        <v>34.433999999999997</v>
      </c>
      <c r="I238" s="7">
        <v>0.224</v>
      </c>
      <c r="J238" s="7">
        <v>1989</v>
      </c>
      <c r="K238" s="7">
        <v>12</v>
      </c>
      <c r="L238" s="7">
        <v>345</v>
      </c>
      <c r="M238" s="7">
        <v>29.27</v>
      </c>
      <c r="N238" s="7">
        <v>79.430000000000007</v>
      </c>
      <c r="O238" s="7">
        <v>29.25</v>
      </c>
      <c r="P238" s="7">
        <v>79.25</v>
      </c>
      <c r="Q238" s="7">
        <v>8.7789999999999999</v>
      </c>
      <c r="S238" s="7">
        <v>15.058</v>
      </c>
      <c r="V238" s="7" t="s">
        <v>71</v>
      </c>
      <c r="W238" s="7">
        <v>0.16300000000000001</v>
      </c>
      <c r="X238" s="7">
        <f t="shared" si="6"/>
        <v>0.16300000000000001</v>
      </c>
      <c r="Y238" s="7">
        <v>6.0999999999999999E-2</v>
      </c>
      <c r="Z238" s="7">
        <f t="shared" si="7"/>
        <v>6.0999999999999999E-2</v>
      </c>
      <c r="AA238" s="7">
        <v>0.72799999999999998</v>
      </c>
      <c r="AB238" s="7">
        <v>0.27100000000000002</v>
      </c>
      <c r="AC238" s="7">
        <v>16.600000000000001</v>
      </c>
      <c r="AD238" s="7">
        <v>8.6</v>
      </c>
      <c r="AE238" s="7" t="s">
        <v>45</v>
      </c>
      <c r="AF238" s="7" t="s">
        <v>46</v>
      </c>
      <c r="AG238" s="7" t="s">
        <v>47</v>
      </c>
      <c r="AH238" s="7" t="s">
        <v>419</v>
      </c>
      <c r="AI238" s="7" t="s">
        <v>420</v>
      </c>
      <c r="AJ238" s="7">
        <v>1.6719999999999999</v>
      </c>
      <c r="AK238" s="7">
        <v>-0.17799999999999999</v>
      </c>
      <c r="AV238" s="7" t="s">
        <v>657</v>
      </c>
      <c r="AW238" s="7" t="s">
        <v>528</v>
      </c>
      <c r="AX238" s="7" t="s">
        <v>547</v>
      </c>
      <c r="AY238" s="7" t="s">
        <v>570</v>
      </c>
    </row>
    <row r="239" spans="1:52" x14ac:dyDescent="0.2">
      <c r="A239" s="7">
        <v>238</v>
      </c>
      <c r="B239" s="7">
        <v>1017</v>
      </c>
      <c r="C239" s="7" t="s">
        <v>243</v>
      </c>
      <c r="D239" s="7" t="s">
        <v>244</v>
      </c>
      <c r="E239" s="7" t="s">
        <v>245</v>
      </c>
      <c r="F239" s="7">
        <v>95.677000000000007</v>
      </c>
      <c r="I239" s="7">
        <v>0.95599999999999996</v>
      </c>
      <c r="J239" s="7">
        <v>1992</v>
      </c>
      <c r="K239" s="7">
        <v>7</v>
      </c>
      <c r="L239" s="7">
        <v>195</v>
      </c>
      <c r="M239" s="7">
        <v>-33.93</v>
      </c>
      <c r="N239" s="7">
        <v>-60.57</v>
      </c>
      <c r="O239" s="7">
        <v>-33.75</v>
      </c>
      <c r="P239" s="7">
        <v>-60.75</v>
      </c>
      <c r="Q239" s="7">
        <v>8.8469999999999995</v>
      </c>
      <c r="S239" s="7">
        <v>25.148</v>
      </c>
      <c r="V239" s="7" t="s">
        <v>128</v>
      </c>
      <c r="W239" s="7">
        <v>0.85599999999999998</v>
      </c>
      <c r="X239" s="7">
        <f t="shared" si="6"/>
        <v>0.85599999999999998</v>
      </c>
      <c r="Y239" s="7">
        <v>0.1</v>
      </c>
      <c r="Z239" s="7">
        <f t="shared" si="7"/>
        <v>0.1</v>
      </c>
      <c r="AA239" s="7">
        <v>0.89500000000000002</v>
      </c>
      <c r="AB239" s="7">
        <v>0.104</v>
      </c>
      <c r="AC239" s="7">
        <v>7.4</v>
      </c>
      <c r="AD239" s="7">
        <v>22.3</v>
      </c>
      <c r="AE239" s="7" t="s">
        <v>132</v>
      </c>
      <c r="AF239" s="7" t="s">
        <v>133</v>
      </c>
      <c r="AH239" s="7" t="s">
        <v>409</v>
      </c>
      <c r="AI239" s="7" t="s">
        <v>407</v>
      </c>
      <c r="AJ239" s="7">
        <v>0.51700000000000002</v>
      </c>
      <c r="AK239" s="7">
        <v>-0.999</v>
      </c>
      <c r="AV239" s="7" t="s">
        <v>659</v>
      </c>
      <c r="AW239" s="7" t="s">
        <v>528</v>
      </c>
    </row>
    <row r="240" spans="1:52" x14ac:dyDescent="0.2">
      <c r="A240" s="7">
        <v>239</v>
      </c>
      <c r="B240" s="7">
        <v>1017</v>
      </c>
      <c r="C240" s="7" t="s">
        <v>243</v>
      </c>
      <c r="D240" s="7" t="s">
        <v>244</v>
      </c>
      <c r="E240" s="7" t="s">
        <v>245</v>
      </c>
      <c r="F240" s="7">
        <v>121.093</v>
      </c>
      <c r="I240" s="7">
        <v>1.21</v>
      </c>
      <c r="J240" s="7">
        <v>1992</v>
      </c>
      <c r="K240" s="7">
        <v>8</v>
      </c>
      <c r="L240" s="7">
        <v>225</v>
      </c>
      <c r="M240" s="7">
        <v>-33.93</v>
      </c>
      <c r="N240" s="7">
        <v>-60.57</v>
      </c>
      <c r="O240" s="7">
        <v>-33.75</v>
      </c>
      <c r="P240" s="7">
        <v>-60.75</v>
      </c>
      <c r="Q240" s="7">
        <v>12.833</v>
      </c>
      <c r="S240" s="7">
        <v>24.143000000000001</v>
      </c>
      <c r="V240" s="7" t="s">
        <v>128</v>
      </c>
      <c r="W240" s="7">
        <v>1.0660000000000001</v>
      </c>
      <c r="X240" s="7">
        <f t="shared" si="6"/>
        <v>1.0660000000000001</v>
      </c>
      <c r="Y240" s="7">
        <v>0.14399999999999999</v>
      </c>
      <c r="Z240" s="7">
        <f t="shared" si="7"/>
        <v>0.14399999999999999</v>
      </c>
      <c r="AA240" s="7">
        <v>0.88100000000000001</v>
      </c>
      <c r="AB240" s="7">
        <v>0.11799999999999999</v>
      </c>
      <c r="AC240" s="7">
        <v>11.4</v>
      </c>
      <c r="AD240" s="7">
        <v>63.7</v>
      </c>
      <c r="AE240" s="7" t="s">
        <v>132</v>
      </c>
      <c r="AF240" s="7" t="s">
        <v>133</v>
      </c>
      <c r="AH240" s="7" t="s">
        <v>409</v>
      </c>
      <c r="AI240" s="7" t="s">
        <v>407</v>
      </c>
      <c r="AJ240" s="7">
        <v>0.51700000000000002</v>
      </c>
      <c r="AK240" s="7">
        <v>-0.999</v>
      </c>
      <c r="AV240" s="7" t="s">
        <v>659</v>
      </c>
      <c r="AW240" s="7" t="s">
        <v>528</v>
      </c>
    </row>
    <row r="241" spans="1:52" x14ac:dyDescent="0.2">
      <c r="A241" s="7">
        <v>240</v>
      </c>
      <c r="B241" s="7">
        <v>1017</v>
      </c>
      <c r="C241" s="7" t="s">
        <v>243</v>
      </c>
      <c r="D241" s="7" t="s">
        <v>244</v>
      </c>
      <c r="E241" s="7" t="s">
        <v>245</v>
      </c>
      <c r="F241" s="7">
        <v>212.148</v>
      </c>
      <c r="I241" s="7">
        <v>2.121</v>
      </c>
      <c r="J241" s="7">
        <v>1992</v>
      </c>
      <c r="K241" s="7">
        <v>9</v>
      </c>
      <c r="L241" s="7">
        <v>255</v>
      </c>
      <c r="M241" s="7">
        <v>-33.93</v>
      </c>
      <c r="N241" s="7">
        <v>-60.57</v>
      </c>
      <c r="O241" s="7">
        <v>-33.75</v>
      </c>
      <c r="P241" s="7">
        <v>-60.75</v>
      </c>
      <c r="Q241" s="7">
        <v>14.667</v>
      </c>
      <c r="S241" s="7">
        <v>25.709</v>
      </c>
      <c r="V241" s="7" t="s">
        <v>128</v>
      </c>
      <c r="W241" s="7">
        <v>1.7909999999999999</v>
      </c>
      <c r="X241" s="7">
        <f t="shared" si="6"/>
        <v>1.7909999999999999</v>
      </c>
      <c r="Y241" s="7">
        <v>0.32900000000000001</v>
      </c>
      <c r="Z241" s="7">
        <f t="shared" si="7"/>
        <v>0.32900000000000001</v>
      </c>
      <c r="AA241" s="7">
        <v>0.84399999999999997</v>
      </c>
      <c r="AB241" s="7">
        <v>0.155</v>
      </c>
      <c r="AC241" s="7">
        <v>13.7</v>
      </c>
      <c r="AD241" s="7">
        <v>52.1</v>
      </c>
      <c r="AE241" s="7" t="s">
        <v>132</v>
      </c>
      <c r="AF241" s="7" t="s">
        <v>133</v>
      </c>
      <c r="AH241" s="7" t="s">
        <v>409</v>
      </c>
      <c r="AI241" s="7" t="s">
        <v>407</v>
      </c>
      <c r="AJ241" s="7">
        <v>0.51700000000000002</v>
      </c>
      <c r="AK241" s="7">
        <v>-0.999</v>
      </c>
      <c r="AV241" s="7" t="s">
        <v>659</v>
      </c>
      <c r="AW241" s="7" t="s">
        <v>528</v>
      </c>
    </row>
    <row r="242" spans="1:52" x14ac:dyDescent="0.2">
      <c r="A242" s="7">
        <v>241</v>
      </c>
      <c r="B242" s="7">
        <v>1017</v>
      </c>
      <c r="C242" s="7" t="s">
        <v>243</v>
      </c>
      <c r="D242" s="7" t="s">
        <v>244</v>
      </c>
      <c r="E242" s="7" t="s">
        <v>245</v>
      </c>
      <c r="F242" s="7">
        <v>394.00599999999997</v>
      </c>
      <c r="I242" s="7">
        <v>3.94</v>
      </c>
      <c r="J242" s="7">
        <v>1992</v>
      </c>
      <c r="K242" s="7">
        <v>10</v>
      </c>
      <c r="L242" s="7">
        <v>285</v>
      </c>
      <c r="M242" s="7">
        <v>-33.93</v>
      </c>
      <c r="N242" s="7">
        <v>-60.57</v>
      </c>
      <c r="O242" s="7">
        <v>-33.75</v>
      </c>
      <c r="P242" s="7">
        <v>-60.75</v>
      </c>
      <c r="Q242" s="7">
        <v>18.036999999999999</v>
      </c>
      <c r="S242" s="7">
        <v>22.943999999999999</v>
      </c>
      <c r="V242" s="7" t="s">
        <v>128</v>
      </c>
      <c r="W242" s="7">
        <v>2.7090000000000001</v>
      </c>
      <c r="X242" s="7">
        <f t="shared" si="6"/>
        <v>2.7090000000000001</v>
      </c>
      <c r="Y242" s="7">
        <v>1.23</v>
      </c>
      <c r="Z242" s="7">
        <f t="shared" si="7"/>
        <v>1.23</v>
      </c>
      <c r="AA242" s="7">
        <v>0.68700000000000006</v>
      </c>
      <c r="AB242" s="7">
        <v>0.312</v>
      </c>
      <c r="AC242" s="7">
        <v>16.5</v>
      </c>
      <c r="AD242" s="7">
        <v>80</v>
      </c>
      <c r="AE242" s="7" t="s">
        <v>132</v>
      </c>
      <c r="AF242" s="7" t="s">
        <v>133</v>
      </c>
      <c r="AH242" s="7" t="s">
        <v>409</v>
      </c>
      <c r="AI242" s="7" t="s">
        <v>407</v>
      </c>
      <c r="AJ242" s="7">
        <v>0.51700000000000002</v>
      </c>
      <c r="AK242" s="7">
        <v>-0.999</v>
      </c>
      <c r="AV242" s="7" t="s">
        <v>659</v>
      </c>
      <c r="AW242" s="7" t="s">
        <v>528</v>
      </c>
    </row>
    <row r="243" spans="1:52" x14ac:dyDescent="0.2">
      <c r="A243" s="7">
        <v>242</v>
      </c>
      <c r="B243" s="7">
        <v>1017</v>
      </c>
      <c r="C243" s="7" t="s">
        <v>243</v>
      </c>
      <c r="D243" s="7" t="s">
        <v>244</v>
      </c>
      <c r="E243" s="7" t="s">
        <v>245</v>
      </c>
      <c r="F243" s="7">
        <v>349.22199999999998</v>
      </c>
      <c r="I243" s="7">
        <v>3.492</v>
      </c>
      <c r="J243" s="7">
        <v>1992</v>
      </c>
      <c r="K243" s="7">
        <v>11</v>
      </c>
      <c r="L243" s="7">
        <v>315</v>
      </c>
      <c r="M243" s="7">
        <v>-33.93</v>
      </c>
      <c r="N243" s="7">
        <v>-60.57</v>
      </c>
      <c r="O243" s="7">
        <v>-33.75</v>
      </c>
      <c r="P243" s="7">
        <v>-60.75</v>
      </c>
      <c r="Q243" s="7">
        <v>22.227</v>
      </c>
      <c r="S243" s="7">
        <v>25.053999999999998</v>
      </c>
      <c r="V243" s="7" t="s">
        <v>128</v>
      </c>
      <c r="W243" s="7">
        <v>2.0329999999999999</v>
      </c>
      <c r="X243" s="7">
        <f t="shared" si="6"/>
        <v>2.0329999999999999</v>
      </c>
      <c r="Y243" s="7">
        <v>1.458</v>
      </c>
      <c r="Z243" s="7">
        <f t="shared" si="7"/>
        <v>1.458</v>
      </c>
      <c r="AA243" s="7">
        <v>0.58199999999999996</v>
      </c>
      <c r="AB243" s="7">
        <v>0.41699999999999998</v>
      </c>
      <c r="AC243" s="7">
        <v>17.7</v>
      </c>
      <c r="AD243" s="7">
        <v>97.1</v>
      </c>
      <c r="AE243" s="7" t="s">
        <v>132</v>
      </c>
      <c r="AF243" s="7" t="s">
        <v>133</v>
      </c>
      <c r="AH243" s="7" t="s">
        <v>409</v>
      </c>
      <c r="AI243" s="7" t="s">
        <v>407</v>
      </c>
      <c r="AJ243" s="7">
        <v>0.51700000000000002</v>
      </c>
      <c r="AK243" s="7">
        <v>-0.999</v>
      </c>
      <c r="AV243" s="7" t="s">
        <v>659</v>
      </c>
      <c r="AW243" s="7" t="s">
        <v>528</v>
      </c>
    </row>
    <row r="244" spans="1:52" x14ac:dyDescent="0.2">
      <c r="A244" s="7">
        <v>243</v>
      </c>
      <c r="B244" s="7">
        <v>1017</v>
      </c>
      <c r="C244" s="7" t="s">
        <v>243</v>
      </c>
      <c r="D244" s="7" t="s">
        <v>244</v>
      </c>
      <c r="E244" s="7" t="s">
        <v>245</v>
      </c>
      <c r="F244" s="7">
        <v>304.20499999999998</v>
      </c>
      <c r="I244" s="7">
        <v>3.0419999999999998</v>
      </c>
      <c r="J244" s="7">
        <v>1992</v>
      </c>
      <c r="K244" s="7">
        <v>12</v>
      </c>
      <c r="L244" s="7">
        <v>345</v>
      </c>
      <c r="M244" s="7">
        <v>-33.93</v>
      </c>
      <c r="N244" s="7">
        <v>-60.57</v>
      </c>
      <c r="O244" s="7">
        <v>-33.75</v>
      </c>
      <c r="P244" s="7">
        <v>-60.75</v>
      </c>
      <c r="Q244" s="7">
        <v>21.809000000000001</v>
      </c>
      <c r="S244" s="7">
        <v>26.617000000000001</v>
      </c>
      <c r="V244" s="7" t="s">
        <v>128</v>
      </c>
      <c r="W244" s="7">
        <v>1.478</v>
      </c>
      <c r="X244" s="7">
        <f t="shared" si="6"/>
        <v>1.478</v>
      </c>
      <c r="Y244" s="7">
        <v>1.5629999999999999</v>
      </c>
      <c r="Z244" s="7">
        <f t="shared" si="7"/>
        <v>1.5629999999999999</v>
      </c>
      <c r="AA244" s="7">
        <v>0.48599999999999999</v>
      </c>
      <c r="AB244" s="7">
        <v>0.51300000000000001</v>
      </c>
      <c r="AC244" s="7">
        <v>21.8</v>
      </c>
      <c r="AD244" s="7">
        <v>108.9</v>
      </c>
      <c r="AE244" s="7" t="s">
        <v>132</v>
      </c>
      <c r="AF244" s="7" t="s">
        <v>133</v>
      </c>
      <c r="AH244" s="7" t="s">
        <v>409</v>
      </c>
      <c r="AI244" s="7" t="s">
        <v>407</v>
      </c>
      <c r="AJ244" s="7">
        <v>0.51700000000000002</v>
      </c>
      <c r="AK244" s="7">
        <v>-0.999</v>
      </c>
      <c r="AV244" s="7" t="s">
        <v>659</v>
      </c>
      <c r="AW244" s="7" t="s">
        <v>528</v>
      </c>
    </row>
    <row r="245" spans="1:52" x14ac:dyDescent="0.2">
      <c r="A245" s="7">
        <v>244</v>
      </c>
      <c r="B245" s="7">
        <v>1017</v>
      </c>
      <c r="C245" s="7" t="s">
        <v>243</v>
      </c>
      <c r="D245" s="7" t="s">
        <v>244</v>
      </c>
      <c r="E245" s="7" t="s">
        <v>245</v>
      </c>
      <c r="F245" s="7">
        <v>522.32500000000005</v>
      </c>
      <c r="I245" s="7">
        <v>5.2229999999999999</v>
      </c>
      <c r="J245" s="7">
        <v>1993</v>
      </c>
      <c r="K245" s="7">
        <v>1</v>
      </c>
      <c r="L245" s="7">
        <v>15</v>
      </c>
      <c r="M245" s="7">
        <v>-33.93</v>
      </c>
      <c r="N245" s="7">
        <v>-60.57</v>
      </c>
      <c r="O245" s="7">
        <v>-33.75</v>
      </c>
      <c r="P245" s="7">
        <v>-60.75</v>
      </c>
      <c r="Q245" s="7">
        <v>28.558</v>
      </c>
      <c r="S245" s="7">
        <v>18.716999999999999</v>
      </c>
      <c r="V245" s="7" t="s">
        <v>128</v>
      </c>
      <c r="W245" s="7">
        <v>5.0129999999999999</v>
      </c>
      <c r="X245" s="7">
        <f t="shared" si="6"/>
        <v>5.0129999999999999</v>
      </c>
      <c r="Y245" s="7">
        <v>0.21</v>
      </c>
      <c r="Z245" s="7">
        <f t="shared" si="7"/>
        <v>0.21</v>
      </c>
      <c r="AA245" s="7">
        <v>0.95899999999999996</v>
      </c>
      <c r="AB245" s="7">
        <v>0.04</v>
      </c>
      <c r="AC245" s="7">
        <v>24.1</v>
      </c>
      <c r="AD245" s="7">
        <v>138.19999999999999</v>
      </c>
      <c r="AE245" s="7" t="s">
        <v>132</v>
      </c>
      <c r="AF245" s="7" t="s">
        <v>133</v>
      </c>
      <c r="AH245" s="7" t="s">
        <v>409</v>
      </c>
      <c r="AI245" s="7" t="s">
        <v>407</v>
      </c>
      <c r="AJ245" s="7">
        <v>0.51700000000000002</v>
      </c>
      <c r="AK245" s="7">
        <v>0.75600000000000001</v>
      </c>
      <c r="AV245" s="7" t="s">
        <v>659</v>
      </c>
      <c r="AW245" s="7" t="s">
        <v>528</v>
      </c>
    </row>
    <row r="246" spans="1:52" x14ac:dyDescent="0.2">
      <c r="A246" s="7">
        <v>245</v>
      </c>
      <c r="B246" s="7">
        <v>1017</v>
      </c>
      <c r="C246" s="7" t="s">
        <v>243</v>
      </c>
      <c r="D246" s="7" t="s">
        <v>244</v>
      </c>
      <c r="E246" s="7" t="s">
        <v>245</v>
      </c>
      <c r="F246" s="7">
        <v>343.44</v>
      </c>
      <c r="I246" s="7">
        <v>3.4340000000000002</v>
      </c>
      <c r="J246" s="7">
        <v>1993</v>
      </c>
      <c r="K246" s="7">
        <v>2</v>
      </c>
      <c r="L246" s="7">
        <v>45</v>
      </c>
      <c r="M246" s="7">
        <v>-33.93</v>
      </c>
      <c r="N246" s="7">
        <v>-60.57</v>
      </c>
      <c r="O246" s="7">
        <v>-33.75</v>
      </c>
      <c r="P246" s="7">
        <v>-60.75</v>
      </c>
      <c r="Q246" s="7">
        <v>25.170999999999999</v>
      </c>
      <c r="S246" s="7">
        <v>19.21</v>
      </c>
      <c r="V246" s="7" t="s">
        <v>128</v>
      </c>
      <c r="W246" s="7">
        <v>3.3029999999999999</v>
      </c>
      <c r="X246" s="7">
        <f t="shared" si="6"/>
        <v>3.3029999999999999</v>
      </c>
      <c r="Y246" s="7">
        <v>0.13100000000000001</v>
      </c>
      <c r="Z246" s="7">
        <f t="shared" si="7"/>
        <v>0.13100000000000001</v>
      </c>
      <c r="AA246" s="7">
        <v>0.96099999999999997</v>
      </c>
      <c r="AB246" s="7">
        <v>3.7999999999999999E-2</v>
      </c>
      <c r="AC246" s="7">
        <v>22</v>
      </c>
      <c r="AD246" s="7">
        <v>17.600000000000001</v>
      </c>
      <c r="AE246" s="7" t="s">
        <v>132</v>
      </c>
      <c r="AF246" s="7" t="s">
        <v>133</v>
      </c>
      <c r="AH246" s="7" t="s">
        <v>409</v>
      </c>
      <c r="AI246" s="7" t="s">
        <v>407</v>
      </c>
      <c r="AJ246" s="7">
        <v>0.51700000000000002</v>
      </c>
      <c r="AK246" s="7">
        <v>0.75600000000000001</v>
      </c>
      <c r="AV246" s="7" t="s">
        <v>659</v>
      </c>
      <c r="AW246" s="7" t="s">
        <v>528</v>
      </c>
    </row>
    <row r="247" spans="1:52" x14ac:dyDescent="0.2">
      <c r="A247" s="7">
        <v>246</v>
      </c>
      <c r="B247" s="7">
        <v>1017</v>
      </c>
      <c r="C247" s="7" t="s">
        <v>243</v>
      </c>
      <c r="D247" s="7" t="s">
        <v>244</v>
      </c>
      <c r="E247" s="7" t="s">
        <v>245</v>
      </c>
      <c r="F247" s="7">
        <v>402.87299999999999</v>
      </c>
      <c r="I247" s="7">
        <v>4.0279999999999996</v>
      </c>
      <c r="J247" s="7">
        <v>1993</v>
      </c>
      <c r="K247" s="7">
        <v>3</v>
      </c>
      <c r="L247" s="7">
        <v>75</v>
      </c>
      <c r="M247" s="7">
        <v>-33.93</v>
      </c>
      <c r="N247" s="7">
        <v>-60.57</v>
      </c>
      <c r="O247" s="7">
        <v>-33.75</v>
      </c>
      <c r="P247" s="7">
        <v>-60.75</v>
      </c>
      <c r="Q247" s="7">
        <v>24.138000000000002</v>
      </c>
      <c r="S247" s="7">
        <v>25.23</v>
      </c>
      <c r="V247" s="7" t="s">
        <v>128</v>
      </c>
      <c r="W247" s="7">
        <v>3.355</v>
      </c>
      <c r="X247" s="7">
        <f t="shared" si="6"/>
        <v>3.355</v>
      </c>
      <c r="Y247" s="7">
        <v>0.67300000000000004</v>
      </c>
      <c r="Z247" s="7">
        <f t="shared" si="7"/>
        <v>0.67300000000000004</v>
      </c>
      <c r="AA247" s="7">
        <v>0.83199999999999996</v>
      </c>
      <c r="AB247" s="7">
        <v>0.16700000000000001</v>
      </c>
      <c r="AC247" s="7">
        <v>21.8</v>
      </c>
      <c r="AD247" s="7">
        <v>65.8</v>
      </c>
      <c r="AE247" s="7" t="s">
        <v>132</v>
      </c>
      <c r="AF247" s="7" t="s">
        <v>133</v>
      </c>
      <c r="AH247" s="7" t="s">
        <v>409</v>
      </c>
      <c r="AI247" s="7" t="s">
        <v>407</v>
      </c>
      <c r="AJ247" s="7">
        <v>0.51700000000000002</v>
      </c>
      <c r="AK247" s="7">
        <v>0.75600000000000001</v>
      </c>
      <c r="AV247" s="7" t="s">
        <v>659</v>
      </c>
      <c r="AW247" s="7" t="s">
        <v>528</v>
      </c>
    </row>
    <row r="248" spans="1:52" x14ac:dyDescent="0.2">
      <c r="A248" s="7">
        <v>247</v>
      </c>
      <c r="B248" s="7">
        <v>1017</v>
      </c>
      <c r="C248" s="7" t="s">
        <v>243</v>
      </c>
      <c r="D248" s="7" t="s">
        <v>244</v>
      </c>
      <c r="E248" s="7" t="s">
        <v>245</v>
      </c>
      <c r="F248" s="7">
        <v>246.53899999999999</v>
      </c>
      <c r="I248" s="7">
        <v>2.4649999999999999</v>
      </c>
      <c r="J248" s="7">
        <v>1993</v>
      </c>
      <c r="K248" s="7">
        <v>4</v>
      </c>
      <c r="L248" s="7">
        <v>105</v>
      </c>
      <c r="M248" s="7">
        <v>-33.93</v>
      </c>
      <c r="N248" s="7">
        <v>-60.57</v>
      </c>
      <c r="O248" s="7">
        <v>-33.75</v>
      </c>
      <c r="P248" s="7">
        <v>-60.75</v>
      </c>
      <c r="Q248" s="7">
        <v>16.143000000000001</v>
      </c>
      <c r="S248" s="7">
        <v>25.716999999999999</v>
      </c>
      <c r="V248" s="7" t="s">
        <v>128</v>
      </c>
      <c r="W248" s="7">
        <v>1.4850000000000001</v>
      </c>
      <c r="X248" s="7">
        <f t="shared" si="6"/>
        <v>1.4850000000000001</v>
      </c>
      <c r="Y248" s="7">
        <v>0.98</v>
      </c>
      <c r="Z248" s="7">
        <f t="shared" si="7"/>
        <v>0.98</v>
      </c>
      <c r="AA248" s="7">
        <v>0.60199999999999998</v>
      </c>
      <c r="AB248" s="7">
        <v>0.39700000000000002</v>
      </c>
      <c r="AC248" s="7">
        <v>17.600000000000001</v>
      </c>
      <c r="AD248" s="7">
        <v>185.1</v>
      </c>
      <c r="AE248" s="7" t="s">
        <v>132</v>
      </c>
      <c r="AF248" s="7" t="s">
        <v>133</v>
      </c>
      <c r="AH248" s="7" t="s">
        <v>409</v>
      </c>
      <c r="AI248" s="7" t="s">
        <v>407</v>
      </c>
      <c r="AJ248" s="7">
        <v>0.51700000000000002</v>
      </c>
      <c r="AK248" s="7">
        <v>0.75600000000000001</v>
      </c>
      <c r="AV248" s="7" t="s">
        <v>659</v>
      </c>
      <c r="AW248" s="7" t="s">
        <v>528</v>
      </c>
    </row>
    <row r="249" spans="1:52" x14ac:dyDescent="0.2">
      <c r="A249" s="7">
        <v>248</v>
      </c>
      <c r="B249" s="7">
        <v>1017</v>
      </c>
      <c r="C249" s="7" t="s">
        <v>243</v>
      </c>
      <c r="D249" s="7" t="s">
        <v>244</v>
      </c>
      <c r="E249" s="7" t="s">
        <v>245</v>
      </c>
      <c r="F249" s="7">
        <v>144.88900000000001</v>
      </c>
      <c r="I249" s="7">
        <v>1.448</v>
      </c>
      <c r="J249" s="7">
        <v>1993</v>
      </c>
      <c r="K249" s="7">
        <v>5</v>
      </c>
      <c r="L249" s="7">
        <v>135</v>
      </c>
      <c r="M249" s="7">
        <v>-33.93</v>
      </c>
      <c r="N249" s="7">
        <v>-60.57</v>
      </c>
      <c r="O249" s="7">
        <v>-33.75</v>
      </c>
      <c r="P249" s="7">
        <v>-60.75</v>
      </c>
      <c r="Q249" s="7">
        <v>15.93</v>
      </c>
      <c r="S249" s="7">
        <v>25.789000000000001</v>
      </c>
      <c r="V249" s="7" t="s">
        <v>128</v>
      </c>
      <c r="W249" s="7">
        <v>0.874</v>
      </c>
      <c r="X249" s="7">
        <f t="shared" si="6"/>
        <v>0.874</v>
      </c>
      <c r="Y249" s="7">
        <v>0.57399999999999995</v>
      </c>
      <c r="Z249" s="7">
        <f t="shared" si="7"/>
        <v>0.57399999999999995</v>
      </c>
      <c r="AA249" s="7">
        <v>0.60299999999999998</v>
      </c>
      <c r="AB249" s="7">
        <v>0.39600000000000002</v>
      </c>
      <c r="AC249" s="7">
        <v>13.2</v>
      </c>
      <c r="AD249" s="7">
        <v>132.9</v>
      </c>
      <c r="AE249" s="7" t="s">
        <v>132</v>
      </c>
      <c r="AF249" s="7" t="s">
        <v>133</v>
      </c>
      <c r="AH249" s="7" t="s">
        <v>409</v>
      </c>
      <c r="AI249" s="7" t="s">
        <v>407</v>
      </c>
      <c r="AJ249" s="7">
        <v>0.51700000000000002</v>
      </c>
      <c r="AK249" s="7">
        <v>0.75600000000000001</v>
      </c>
      <c r="AV249" s="7" t="s">
        <v>659</v>
      </c>
      <c r="AW249" s="7" t="s">
        <v>528</v>
      </c>
    </row>
    <row r="250" spans="1:52" x14ac:dyDescent="0.2">
      <c r="A250" s="7">
        <v>249</v>
      </c>
      <c r="B250" s="7">
        <v>1017</v>
      </c>
      <c r="C250" s="7" t="s">
        <v>243</v>
      </c>
      <c r="D250" s="7" t="s">
        <v>244</v>
      </c>
      <c r="E250" s="7" t="s">
        <v>245</v>
      </c>
      <c r="F250" s="7">
        <v>115.748</v>
      </c>
      <c r="I250" s="7">
        <v>1.157</v>
      </c>
      <c r="J250" s="7">
        <v>1993</v>
      </c>
      <c r="K250" s="7">
        <v>6</v>
      </c>
      <c r="L250" s="7">
        <v>165</v>
      </c>
      <c r="M250" s="7">
        <v>-33.93</v>
      </c>
      <c r="N250" s="7">
        <v>-60.57</v>
      </c>
      <c r="O250" s="7">
        <v>-33.75</v>
      </c>
      <c r="P250" s="7">
        <v>-60.75</v>
      </c>
      <c r="Q250" s="7">
        <v>9.5730000000000004</v>
      </c>
      <c r="S250" s="7">
        <v>28.71</v>
      </c>
      <c r="V250" s="7" t="s">
        <v>128</v>
      </c>
      <c r="W250" s="7">
        <v>0.98099999999999998</v>
      </c>
      <c r="X250" s="7">
        <f t="shared" si="6"/>
        <v>0.98099999999999998</v>
      </c>
      <c r="Y250" s="7">
        <v>0.17599999999999999</v>
      </c>
      <c r="Z250" s="7">
        <f t="shared" si="7"/>
        <v>0.17599999999999999</v>
      </c>
      <c r="AA250" s="7">
        <v>0.84699999999999998</v>
      </c>
      <c r="AB250" s="7">
        <v>0.152</v>
      </c>
      <c r="AC250" s="7">
        <v>10.3</v>
      </c>
      <c r="AD250" s="7">
        <v>84.7</v>
      </c>
      <c r="AE250" s="7" t="s">
        <v>132</v>
      </c>
      <c r="AF250" s="7" t="s">
        <v>133</v>
      </c>
      <c r="AH250" s="7" t="s">
        <v>409</v>
      </c>
      <c r="AI250" s="7" t="s">
        <v>407</v>
      </c>
      <c r="AJ250" s="7">
        <v>0.51700000000000002</v>
      </c>
      <c r="AK250" s="7">
        <v>0.75600000000000001</v>
      </c>
      <c r="AV250" s="7" t="s">
        <v>659</v>
      </c>
      <c r="AW250" s="7" t="s">
        <v>528</v>
      </c>
    </row>
    <row r="251" spans="1:52" x14ac:dyDescent="0.2">
      <c r="A251" s="7">
        <v>250</v>
      </c>
      <c r="B251" s="7">
        <v>1271</v>
      </c>
      <c r="C251" s="7" t="s">
        <v>57</v>
      </c>
      <c r="D251" s="7" t="s">
        <v>338</v>
      </c>
      <c r="E251" s="7" t="s">
        <v>339</v>
      </c>
      <c r="F251" s="7">
        <v>5.01</v>
      </c>
      <c r="I251" s="7">
        <v>5.01</v>
      </c>
      <c r="J251" s="7">
        <v>1994</v>
      </c>
      <c r="K251" s="7">
        <v>6</v>
      </c>
      <c r="L251" s="7">
        <v>167</v>
      </c>
      <c r="M251" s="7">
        <v>42.5</v>
      </c>
      <c r="N251" s="7">
        <v>-72.2</v>
      </c>
      <c r="O251" s="7">
        <v>42.75</v>
      </c>
      <c r="P251" s="7">
        <v>-72.25</v>
      </c>
      <c r="V251" s="7" t="s">
        <v>26</v>
      </c>
      <c r="W251" s="7">
        <v>2.242</v>
      </c>
      <c r="X251" s="7">
        <f t="shared" si="6"/>
        <v>2.242</v>
      </c>
      <c r="Y251" s="7">
        <v>2.7679999999999998</v>
      </c>
      <c r="Z251" s="7">
        <f t="shared" si="7"/>
        <v>2.7679999999999998</v>
      </c>
      <c r="AA251" s="7">
        <v>0.44700000000000001</v>
      </c>
      <c r="AB251" s="7">
        <v>0.55200000000000005</v>
      </c>
      <c r="AC251" s="7">
        <v>18.8</v>
      </c>
      <c r="AD251" s="7">
        <v>78.599999999999994</v>
      </c>
      <c r="AE251" s="7" t="s">
        <v>52</v>
      </c>
      <c r="AF251" s="7" t="s">
        <v>29</v>
      </c>
      <c r="AG251" s="7" t="s">
        <v>47</v>
      </c>
      <c r="AH251" s="7" t="s">
        <v>416</v>
      </c>
      <c r="AI251" s="7" t="s">
        <v>417</v>
      </c>
      <c r="AJ251" s="7">
        <v>-1.417</v>
      </c>
      <c r="AK251" s="7">
        <v>0.69299999999999995</v>
      </c>
      <c r="AL251" s="7" t="s">
        <v>408</v>
      </c>
      <c r="AQ251" s="7">
        <v>2.08</v>
      </c>
      <c r="AS251" s="7">
        <v>3.5</v>
      </c>
      <c r="AT251" s="7">
        <v>2.5</v>
      </c>
      <c r="AV251" s="7" t="s">
        <v>659</v>
      </c>
      <c r="AW251" s="7" t="s">
        <v>528</v>
      </c>
      <c r="AX251" s="7" t="s">
        <v>14</v>
      </c>
      <c r="AY251" s="7" t="s">
        <v>553</v>
      </c>
      <c r="AZ251" s="7" t="s">
        <v>38</v>
      </c>
    </row>
    <row r="252" spans="1:52" x14ac:dyDescent="0.2">
      <c r="A252" s="7">
        <v>251</v>
      </c>
      <c r="B252" s="7">
        <v>1271</v>
      </c>
      <c r="C252" s="7" t="s">
        <v>57</v>
      </c>
      <c r="D252" s="7" t="s">
        <v>338</v>
      </c>
      <c r="E252" s="7" t="s">
        <v>339</v>
      </c>
      <c r="F252" s="7">
        <v>4.157</v>
      </c>
      <c r="I252" s="7">
        <v>4.157</v>
      </c>
      <c r="J252" s="7">
        <v>1994</v>
      </c>
      <c r="K252" s="7">
        <v>6</v>
      </c>
      <c r="L252" s="7">
        <v>173</v>
      </c>
      <c r="M252" s="7">
        <v>42.5</v>
      </c>
      <c r="N252" s="7">
        <v>-72.2</v>
      </c>
      <c r="O252" s="7">
        <v>42.75</v>
      </c>
      <c r="P252" s="7">
        <v>-72.25</v>
      </c>
      <c r="V252" s="7" t="s">
        <v>26</v>
      </c>
      <c r="W252" s="7">
        <v>2.2080000000000002</v>
      </c>
      <c r="X252" s="7">
        <f t="shared" si="6"/>
        <v>2.2080000000000002</v>
      </c>
      <c r="Y252" s="7">
        <v>1.9490000000000001</v>
      </c>
      <c r="Z252" s="7">
        <f t="shared" si="7"/>
        <v>1.9490000000000001</v>
      </c>
      <c r="AA252" s="7">
        <v>0.53100000000000003</v>
      </c>
      <c r="AB252" s="7">
        <v>0.46800000000000003</v>
      </c>
      <c r="AC252" s="7">
        <v>18.8</v>
      </c>
      <c r="AD252" s="7">
        <v>78.599999999999994</v>
      </c>
      <c r="AE252" s="7" t="s">
        <v>52</v>
      </c>
      <c r="AF252" s="7" t="s">
        <v>29</v>
      </c>
      <c r="AG252" s="7" t="s">
        <v>47</v>
      </c>
      <c r="AH252" s="7" t="s">
        <v>416</v>
      </c>
      <c r="AI252" s="7" t="s">
        <v>417</v>
      </c>
      <c r="AJ252" s="7">
        <v>-1.417</v>
      </c>
      <c r="AK252" s="7">
        <v>0.69299999999999995</v>
      </c>
      <c r="AL252" s="7" t="s">
        <v>408</v>
      </c>
      <c r="AQ252" s="7">
        <v>2.08</v>
      </c>
      <c r="AS252" s="7">
        <v>3.5</v>
      </c>
      <c r="AT252" s="7">
        <v>2.5</v>
      </c>
      <c r="AV252" s="7" t="s">
        <v>659</v>
      </c>
      <c r="AW252" s="7" t="s">
        <v>528</v>
      </c>
      <c r="AX252" s="7" t="s">
        <v>14</v>
      </c>
      <c r="AY252" s="7" t="s">
        <v>553</v>
      </c>
      <c r="AZ252" s="7" t="s">
        <v>38</v>
      </c>
    </row>
    <row r="253" spans="1:52" x14ac:dyDescent="0.2">
      <c r="A253" s="7">
        <v>252</v>
      </c>
      <c r="B253" s="7">
        <v>1271</v>
      </c>
      <c r="C253" s="7" t="s">
        <v>57</v>
      </c>
      <c r="D253" s="7" t="s">
        <v>338</v>
      </c>
      <c r="E253" s="7" t="s">
        <v>339</v>
      </c>
      <c r="F253" s="7">
        <v>6.2720000000000002</v>
      </c>
      <c r="I253" s="7">
        <v>6.2720000000000002</v>
      </c>
      <c r="J253" s="7">
        <v>1994</v>
      </c>
      <c r="K253" s="7">
        <v>6</v>
      </c>
      <c r="L253" s="7">
        <v>180</v>
      </c>
      <c r="M253" s="7">
        <v>42.5</v>
      </c>
      <c r="N253" s="7">
        <v>-72.2</v>
      </c>
      <c r="O253" s="7">
        <v>42.75</v>
      </c>
      <c r="P253" s="7">
        <v>-72.25</v>
      </c>
      <c r="V253" s="7" t="s">
        <v>26</v>
      </c>
      <c r="W253" s="7">
        <v>2.617</v>
      </c>
      <c r="X253" s="7">
        <f t="shared" si="6"/>
        <v>2.617</v>
      </c>
      <c r="Y253" s="7">
        <v>3.6549999999999998</v>
      </c>
      <c r="Z253" s="7">
        <f t="shared" si="7"/>
        <v>3.6549999999999998</v>
      </c>
      <c r="AA253" s="7">
        <v>0.41699999999999998</v>
      </c>
      <c r="AB253" s="7">
        <v>0.58199999999999996</v>
      </c>
      <c r="AC253" s="7">
        <v>18.8</v>
      </c>
      <c r="AD253" s="7">
        <v>78.599999999999994</v>
      </c>
      <c r="AE253" s="7" t="s">
        <v>52</v>
      </c>
      <c r="AF253" s="7" t="s">
        <v>29</v>
      </c>
      <c r="AG253" s="7" t="s">
        <v>47</v>
      </c>
      <c r="AH253" s="7" t="s">
        <v>416</v>
      </c>
      <c r="AI253" s="7" t="s">
        <v>417</v>
      </c>
      <c r="AJ253" s="7">
        <v>-1.417</v>
      </c>
      <c r="AK253" s="7">
        <v>0.69299999999999995</v>
      </c>
      <c r="AL253" s="7" t="s">
        <v>408</v>
      </c>
      <c r="AQ253" s="7">
        <v>2.08</v>
      </c>
      <c r="AS253" s="7">
        <v>3.5</v>
      </c>
      <c r="AT253" s="7">
        <v>2.5</v>
      </c>
      <c r="AV253" s="7" t="s">
        <v>659</v>
      </c>
      <c r="AW253" s="7" t="s">
        <v>528</v>
      </c>
      <c r="AX253" s="7" t="s">
        <v>14</v>
      </c>
      <c r="AY253" s="7" t="s">
        <v>553</v>
      </c>
      <c r="AZ253" s="7" t="s">
        <v>38</v>
      </c>
    </row>
    <row r="254" spans="1:52" x14ac:dyDescent="0.2">
      <c r="A254" s="7">
        <v>253</v>
      </c>
      <c r="B254" s="7">
        <v>1271</v>
      </c>
      <c r="C254" s="7" t="s">
        <v>57</v>
      </c>
      <c r="D254" s="7" t="s">
        <v>338</v>
      </c>
      <c r="E254" s="7" t="s">
        <v>339</v>
      </c>
      <c r="F254" s="7">
        <v>5.7530000000000001</v>
      </c>
      <c r="I254" s="7">
        <v>5.7530000000000001</v>
      </c>
      <c r="J254" s="7">
        <v>1994</v>
      </c>
      <c r="K254" s="7">
        <v>7</v>
      </c>
      <c r="L254" s="7">
        <v>186</v>
      </c>
      <c r="M254" s="7">
        <v>42.5</v>
      </c>
      <c r="N254" s="7">
        <v>-72.2</v>
      </c>
      <c r="O254" s="7">
        <v>42.75</v>
      </c>
      <c r="P254" s="7">
        <v>-72.25</v>
      </c>
      <c r="V254" s="7" t="s">
        <v>26</v>
      </c>
      <c r="W254" s="7">
        <v>2.1360000000000001</v>
      </c>
      <c r="X254" s="7">
        <f t="shared" si="6"/>
        <v>2.1360000000000001</v>
      </c>
      <c r="Y254" s="7">
        <v>3.617</v>
      </c>
      <c r="Z254" s="7">
        <f t="shared" si="7"/>
        <v>3.617</v>
      </c>
      <c r="AA254" s="7">
        <v>0.371</v>
      </c>
      <c r="AB254" s="7">
        <v>0.628</v>
      </c>
      <c r="AC254" s="7">
        <v>21.1</v>
      </c>
      <c r="AD254" s="7">
        <v>157.69999999999999</v>
      </c>
      <c r="AE254" s="7" t="s">
        <v>52</v>
      </c>
      <c r="AF254" s="7" t="s">
        <v>29</v>
      </c>
      <c r="AG254" s="7" t="s">
        <v>47</v>
      </c>
      <c r="AH254" s="7" t="s">
        <v>416</v>
      </c>
      <c r="AI254" s="7" t="s">
        <v>417</v>
      </c>
      <c r="AJ254" s="7">
        <v>-1.417</v>
      </c>
      <c r="AK254" s="7">
        <v>0.69299999999999995</v>
      </c>
      <c r="AL254" s="7" t="s">
        <v>408</v>
      </c>
      <c r="AQ254" s="7">
        <v>2.08</v>
      </c>
      <c r="AS254" s="7">
        <v>3.5</v>
      </c>
      <c r="AT254" s="7">
        <v>2.5</v>
      </c>
      <c r="AV254" s="7" t="s">
        <v>659</v>
      </c>
      <c r="AW254" s="7" t="s">
        <v>528</v>
      </c>
      <c r="AX254" s="7" t="s">
        <v>14</v>
      </c>
      <c r="AY254" s="7" t="s">
        <v>553</v>
      </c>
      <c r="AZ254" s="7" t="s">
        <v>38</v>
      </c>
    </row>
    <row r="255" spans="1:52" x14ac:dyDescent="0.2">
      <c r="A255" s="7">
        <v>254</v>
      </c>
      <c r="B255" s="7">
        <v>1271</v>
      </c>
      <c r="C255" s="7" t="s">
        <v>57</v>
      </c>
      <c r="D255" s="7" t="s">
        <v>338</v>
      </c>
      <c r="E255" s="7" t="s">
        <v>339</v>
      </c>
      <c r="F255" s="7">
        <v>5.27</v>
      </c>
      <c r="I255" s="7">
        <v>5.27</v>
      </c>
      <c r="J255" s="7">
        <v>1994</v>
      </c>
      <c r="K255" s="7">
        <v>7</v>
      </c>
      <c r="L255" s="7">
        <v>194</v>
      </c>
      <c r="M255" s="7">
        <v>42.5</v>
      </c>
      <c r="N255" s="7">
        <v>-72.2</v>
      </c>
      <c r="O255" s="7">
        <v>42.75</v>
      </c>
      <c r="P255" s="7">
        <v>-72.25</v>
      </c>
      <c r="V255" s="7" t="s">
        <v>26</v>
      </c>
      <c r="W255" s="7">
        <v>1.7290000000000001</v>
      </c>
      <c r="X255" s="7">
        <f t="shared" si="6"/>
        <v>1.7290000000000001</v>
      </c>
      <c r="Y255" s="7">
        <v>3.5409999999999999</v>
      </c>
      <c r="Z255" s="7">
        <f t="shared" si="7"/>
        <v>3.5409999999999999</v>
      </c>
      <c r="AA255" s="7">
        <v>0.32800000000000001</v>
      </c>
      <c r="AB255" s="7">
        <v>0.67100000000000004</v>
      </c>
      <c r="AC255" s="7">
        <v>21.1</v>
      </c>
      <c r="AD255" s="7">
        <v>157.69999999999999</v>
      </c>
      <c r="AE255" s="7" t="s">
        <v>52</v>
      </c>
      <c r="AF255" s="7" t="s">
        <v>29</v>
      </c>
      <c r="AG255" s="7" t="s">
        <v>47</v>
      </c>
      <c r="AH255" s="7" t="s">
        <v>416</v>
      </c>
      <c r="AI255" s="7" t="s">
        <v>417</v>
      </c>
      <c r="AJ255" s="7">
        <v>-1.417</v>
      </c>
      <c r="AK255" s="7">
        <v>0.69299999999999995</v>
      </c>
      <c r="AL255" s="7" t="s">
        <v>408</v>
      </c>
      <c r="AQ255" s="7">
        <v>2.08</v>
      </c>
      <c r="AS255" s="7">
        <v>3.5</v>
      </c>
      <c r="AT255" s="7">
        <v>2.5</v>
      </c>
      <c r="AV255" s="7" t="s">
        <v>659</v>
      </c>
      <c r="AW255" s="7" t="s">
        <v>528</v>
      </c>
      <c r="AX255" s="7" t="s">
        <v>14</v>
      </c>
      <c r="AY255" s="7" t="s">
        <v>553</v>
      </c>
      <c r="AZ255" s="7" t="s">
        <v>38</v>
      </c>
    </row>
    <row r="256" spans="1:52" x14ac:dyDescent="0.2">
      <c r="A256" s="7">
        <v>255</v>
      </c>
      <c r="B256" s="7">
        <v>1271</v>
      </c>
      <c r="C256" s="7" t="s">
        <v>57</v>
      </c>
      <c r="D256" s="7" t="s">
        <v>338</v>
      </c>
      <c r="E256" s="7" t="s">
        <v>339</v>
      </c>
      <c r="F256" s="7">
        <v>6.6429999999999998</v>
      </c>
      <c r="I256" s="7">
        <v>6.6429999999999998</v>
      </c>
      <c r="J256" s="7">
        <v>1994</v>
      </c>
      <c r="K256" s="7">
        <v>7</v>
      </c>
      <c r="L256" s="7">
        <v>203</v>
      </c>
      <c r="M256" s="7">
        <v>42.5</v>
      </c>
      <c r="N256" s="7">
        <v>-72.2</v>
      </c>
      <c r="O256" s="7">
        <v>42.75</v>
      </c>
      <c r="P256" s="7">
        <v>-72.25</v>
      </c>
      <c r="V256" s="7" t="s">
        <v>26</v>
      </c>
      <c r="W256" s="7">
        <v>2.363</v>
      </c>
      <c r="X256" s="7">
        <f t="shared" si="6"/>
        <v>2.363</v>
      </c>
      <c r="Y256" s="7">
        <v>4.28</v>
      </c>
      <c r="Z256" s="7">
        <f t="shared" si="7"/>
        <v>4.28</v>
      </c>
      <c r="AA256" s="7">
        <v>0.35499999999999998</v>
      </c>
      <c r="AB256" s="7">
        <v>0.64400000000000002</v>
      </c>
      <c r="AC256" s="7">
        <v>21.1</v>
      </c>
      <c r="AD256" s="7">
        <v>157.69999999999999</v>
      </c>
      <c r="AE256" s="7" t="s">
        <v>52</v>
      </c>
      <c r="AF256" s="7" t="s">
        <v>29</v>
      </c>
      <c r="AG256" s="7" t="s">
        <v>47</v>
      </c>
      <c r="AH256" s="7" t="s">
        <v>416</v>
      </c>
      <c r="AI256" s="7" t="s">
        <v>417</v>
      </c>
      <c r="AJ256" s="7">
        <v>-1.417</v>
      </c>
      <c r="AK256" s="7">
        <v>0.69299999999999995</v>
      </c>
      <c r="AL256" s="7" t="s">
        <v>408</v>
      </c>
      <c r="AQ256" s="7">
        <v>2.08</v>
      </c>
      <c r="AS256" s="7">
        <v>3.5</v>
      </c>
      <c r="AT256" s="7">
        <v>2.5</v>
      </c>
      <c r="AV256" s="7" t="s">
        <v>659</v>
      </c>
      <c r="AW256" s="7" t="s">
        <v>528</v>
      </c>
      <c r="AX256" s="7" t="s">
        <v>14</v>
      </c>
      <c r="AY256" s="7" t="s">
        <v>553</v>
      </c>
      <c r="AZ256" s="7" t="s">
        <v>38</v>
      </c>
    </row>
    <row r="257" spans="1:52" x14ac:dyDescent="0.2">
      <c r="A257" s="7">
        <v>256</v>
      </c>
      <c r="B257" s="7">
        <v>1271</v>
      </c>
      <c r="C257" s="7" t="s">
        <v>57</v>
      </c>
      <c r="D257" s="7" t="s">
        <v>338</v>
      </c>
      <c r="E257" s="7" t="s">
        <v>339</v>
      </c>
      <c r="F257" s="7">
        <v>7.46</v>
      </c>
      <c r="I257" s="7">
        <v>7.46</v>
      </c>
      <c r="J257" s="7">
        <v>1994</v>
      </c>
      <c r="K257" s="7">
        <v>8</v>
      </c>
      <c r="L257" s="7">
        <v>213</v>
      </c>
      <c r="M257" s="7">
        <v>42.5</v>
      </c>
      <c r="N257" s="7">
        <v>-72.2</v>
      </c>
      <c r="O257" s="7">
        <v>42.75</v>
      </c>
      <c r="P257" s="7">
        <v>-72.25</v>
      </c>
      <c r="V257" s="7" t="s">
        <v>26</v>
      </c>
      <c r="W257" s="7">
        <v>3.073</v>
      </c>
      <c r="X257" s="7">
        <f t="shared" si="6"/>
        <v>3.073</v>
      </c>
      <c r="Y257" s="7">
        <v>4.3869999999999996</v>
      </c>
      <c r="Z257" s="7">
        <f t="shared" si="7"/>
        <v>4.3869999999999996</v>
      </c>
      <c r="AA257" s="7">
        <v>0.41099999999999998</v>
      </c>
      <c r="AB257" s="7">
        <v>0.58799999999999997</v>
      </c>
      <c r="AC257" s="7">
        <v>17.600000000000001</v>
      </c>
      <c r="AD257" s="7">
        <v>115.2</v>
      </c>
      <c r="AE257" s="7" t="s">
        <v>52</v>
      </c>
      <c r="AF257" s="7" t="s">
        <v>29</v>
      </c>
      <c r="AG257" s="7" t="s">
        <v>47</v>
      </c>
      <c r="AH257" s="7" t="s">
        <v>416</v>
      </c>
      <c r="AI257" s="7" t="s">
        <v>417</v>
      </c>
      <c r="AJ257" s="7">
        <v>-1.417</v>
      </c>
      <c r="AK257" s="7">
        <v>0.69299999999999995</v>
      </c>
      <c r="AL257" s="7" t="s">
        <v>408</v>
      </c>
      <c r="AQ257" s="7">
        <v>2.08</v>
      </c>
      <c r="AS257" s="7">
        <v>3.5</v>
      </c>
      <c r="AT257" s="7">
        <v>2.5</v>
      </c>
      <c r="AV257" s="7" t="s">
        <v>659</v>
      </c>
      <c r="AW257" s="7" t="s">
        <v>528</v>
      </c>
      <c r="AX257" s="7" t="s">
        <v>14</v>
      </c>
      <c r="AY257" s="7" t="s">
        <v>553</v>
      </c>
      <c r="AZ257" s="7" t="s">
        <v>38</v>
      </c>
    </row>
    <row r="258" spans="1:52" x14ac:dyDescent="0.2">
      <c r="A258" s="7">
        <v>257</v>
      </c>
      <c r="B258" s="7">
        <v>1271</v>
      </c>
      <c r="C258" s="7" t="s">
        <v>57</v>
      </c>
      <c r="D258" s="7" t="s">
        <v>338</v>
      </c>
      <c r="E258" s="7" t="s">
        <v>339</v>
      </c>
      <c r="F258" s="7">
        <v>4.4539999999999997</v>
      </c>
      <c r="I258" s="7">
        <v>4.4539999999999997</v>
      </c>
      <c r="J258" s="7">
        <v>1994</v>
      </c>
      <c r="K258" s="7">
        <v>8</v>
      </c>
      <c r="L258" s="7">
        <v>225</v>
      </c>
      <c r="M258" s="7">
        <v>42.5</v>
      </c>
      <c r="N258" s="7">
        <v>-72.2</v>
      </c>
      <c r="O258" s="7">
        <v>42.75</v>
      </c>
      <c r="P258" s="7">
        <v>-72.25</v>
      </c>
      <c r="V258" s="7" t="s">
        <v>26</v>
      </c>
      <c r="W258" s="7">
        <v>1.9219999999999999</v>
      </c>
      <c r="X258" s="7">
        <f t="shared" si="6"/>
        <v>1.9219999999999999</v>
      </c>
      <c r="Y258" s="7">
        <v>2.532</v>
      </c>
      <c r="Z258" s="7">
        <f t="shared" si="7"/>
        <v>2.532</v>
      </c>
      <c r="AA258" s="7">
        <v>0.43099999999999999</v>
      </c>
      <c r="AB258" s="7">
        <v>0.56799999999999995</v>
      </c>
      <c r="AC258" s="7">
        <v>17.600000000000001</v>
      </c>
      <c r="AD258" s="7">
        <v>115.2</v>
      </c>
      <c r="AE258" s="7" t="s">
        <v>52</v>
      </c>
      <c r="AF258" s="7" t="s">
        <v>29</v>
      </c>
      <c r="AG258" s="7" t="s">
        <v>47</v>
      </c>
      <c r="AH258" s="7" t="s">
        <v>416</v>
      </c>
      <c r="AI258" s="7" t="s">
        <v>417</v>
      </c>
      <c r="AJ258" s="7">
        <v>-1.417</v>
      </c>
      <c r="AK258" s="7">
        <v>0.69299999999999995</v>
      </c>
      <c r="AL258" s="7" t="s">
        <v>408</v>
      </c>
      <c r="AQ258" s="7">
        <v>2.08</v>
      </c>
      <c r="AS258" s="7">
        <v>3.5</v>
      </c>
      <c r="AT258" s="7">
        <v>2.5</v>
      </c>
      <c r="AV258" s="7" t="s">
        <v>659</v>
      </c>
      <c r="AW258" s="7" t="s">
        <v>528</v>
      </c>
      <c r="AX258" s="7" t="s">
        <v>14</v>
      </c>
      <c r="AY258" s="7" t="s">
        <v>553</v>
      </c>
      <c r="AZ258" s="7" t="s">
        <v>38</v>
      </c>
    </row>
    <row r="259" spans="1:52" x14ac:dyDescent="0.2">
      <c r="A259" s="7">
        <v>258</v>
      </c>
      <c r="B259" s="7">
        <v>1271</v>
      </c>
      <c r="C259" s="7" t="s">
        <v>57</v>
      </c>
      <c r="D259" s="7" t="s">
        <v>338</v>
      </c>
      <c r="E259" s="7" t="s">
        <v>339</v>
      </c>
      <c r="F259" s="7">
        <v>4.34</v>
      </c>
      <c r="I259" s="7">
        <v>4.34</v>
      </c>
      <c r="J259" s="7">
        <v>1994</v>
      </c>
      <c r="K259" s="7">
        <v>8</v>
      </c>
      <c r="L259" s="7">
        <v>237</v>
      </c>
      <c r="M259" s="7">
        <v>42.5</v>
      </c>
      <c r="N259" s="7">
        <v>-72.2</v>
      </c>
      <c r="O259" s="7">
        <v>42.75</v>
      </c>
      <c r="P259" s="7">
        <v>-72.25</v>
      </c>
      <c r="V259" s="7" t="s">
        <v>26</v>
      </c>
      <c r="W259" s="7">
        <v>2.355</v>
      </c>
      <c r="X259" s="7">
        <f t="shared" ref="X259:X322" si="8">IF(ISBLANK(W259), "", W259)</f>
        <v>2.355</v>
      </c>
      <c r="Y259" s="7">
        <v>1.9850000000000001</v>
      </c>
      <c r="Z259" s="7">
        <f t="shared" ref="Z259:Z322" si="9">IF(ISBLANK(Y259), "", Y259)</f>
        <v>1.9850000000000001</v>
      </c>
      <c r="AA259" s="7">
        <v>0.54200000000000004</v>
      </c>
      <c r="AB259" s="7">
        <v>0.45700000000000002</v>
      </c>
      <c r="AC259" s="7">
        <v>17.600000000000001</v>
      </c>
      <c r="AD259" s="7">
        <v>115.2</v>
      </c>
      <c r="AE259" s="7" t="s">
        <v>52</v>
      </c>
      <c r="AF259" s="7" t="s">
        <v>29</v>
      </c>
      <c r="AG259" s="7" t="s">
        <v>47</v>
      </c>
      <c r="AH259" s="7" t="s">
        <v>416</v>
      </c>
      <c r="AI259" s="7" t="s">
        <v>417</v>
      </c>
      <c r="AJ259" s="7">
        <v>-1.417</v>
      </c>
      <c r="AK259" s="7">
        <v>0.69299999999999995</v>
      </c>
      <c r="AL259" s="7" t="s">
        <v>408</v>
      </c>
      <c r="AQ259" s="7">
        <v>2.08</v>
      </c>
      <c r="AS259" s="7">
        <v>3.5</v>
      </c>
      <c r="AT259" s="7">
        <v>2.5</v>
      </c>
      <c r="AV259" s="7" t="s">
        <v>659</v>
      </c>
      <c r="AW259" s="7" t="s">
        <v>528</v>
      </c>
      <c r="AX259" s="7" t="s">
        <v>14</v>
      </c>
      <c r="AY259" s="7" t="s">
        <v>553</v>
      </c>
      <c r="AZ259" s="7" t="s">
        <v>38</v>
      </c>
    </row>
    <row r="260" spans="1:52" x14ac:dyDescent="0.2">
      <c r="A260" s="7">
        <v>259</v>
      </c>
      <c r="B260" s="7">
        <v>1271</v>
      </c>
      <c r="C260" s="7" t="s">
        <v>57</v>
      </c>
      <c r="D260" s="7" t="s">
        <v>338</v>
      </c>
      <c r="E260" s="7" t="s">
        <v>339</v>
      </c>
      <c r="F260" s="7">
        <v>3.452</v>
      </c>
      <c r="I260" s="7">
        <v>3.452</v>
      </c>
      <c r="J260" s="7">
        <v>1994</v>
      </c>
      <c r="K260" s="7">
        <v>9</v>
      </c>
      <c r="L260" s="7">
        <v>257</v>
      </c>
      <c r="M260" s="7">
        <v>42.5</v>
      </c>
      <c r="N260" s="7">
        <v>-72.2</v>
      </c>
      <c r="O260" s="7">
        <v>42.75</v>
      </c>
      <c r="P260" s="7">
        <v>-72.25</v>
      </c>
      <c r="V260" s="7" t="s">
        <v>26</v>
      </c>
      <c r="W260" s="7">
        <v>1.5209999999999999</v>
      </c>
      <c r="X260" s="7">
        <f t="shared" si="8"/>
        <v>1.5209999999999999</v>
      </c>
      <c r="Y260" s="7">
        <v>1.931</v>
      </c>
      <c r="Z260" s="7">
        <f t="shared" si="9"/>
        <v>1.931</v>
      </c>
      <c r="AA260" s="7">
        <v>0.44</v>
      </c>
      <c r="AB260" s="7">
        <v>0.55900000000000005</v>
      </c>
      <c r="AC260" s="7">
        <v>13.1</v>
      </c>
      <c r="AD260" s="7">
        <v>100.8</v>
      </c>
      <c r="AE260" s="7" t="s">
        <v>52</v>
      </c>
      <c r="AF260" s="7" t="s">
        <v>29</v>
      </c>
      <c r="AG260" s="7" t="s">
        <v>47</v>
      </c>
      <c r="AH260" s="7" t="s">
        <v>416</v>
      </c>
      <c r="AI260" s="7" t="s">
        <v>417</v>
      </c>
      <c r="AJ260" s="7">
        <v>-1.417</v>
      </c>
      <c r="AK260" s="7">
        <v>0.69299999999999995</v>
      </c>
      <c r="AL260" s="7" t="s">
        <v>408</v>
      </c>
      <c r="AQ260" s="7">
        <v>2.08</v>
      </c>
      <c r="AS260" s="7">
        <v>3.5</v>
      </c>
      <c r="AT260" s="7">
        <v>2.5</v>
      </c>
      <c r="AV260" s="7" t="s">
        <v>659</v>
      </c>
      <c r="AW260" s="7" t="s">
        <v>528</v>
      </c>
      <c r="AX260" s="7" t="s">
        <v>14</v>
      </c>
      <c r="AY260" s="7" t="s">
        <v>553</v>
      </c>
      <c r="AZ260" s="7" t="s">
        <v>38</v>
      </c>
    </row>
    <row r="261" spans="1:52" x14ac:dyDescent="0.2">
      <c r="A261" s="7">
        <v>260</v>
      </c>
      <c r="B261" s="7">
        <v>1271</v>
      </c>
      <c r="C261" s="7" t="s">
        <v>57</v>
      </c>
      <c r="D261" s="7" t="s">
        <v>338</v>
      </c>
      <c r="E261" s="7" t="s">
        <v>339</v>
      </c>
      <c r="F261" s="7">
        <v>2.5609999999999999</v>
      </c>
      <c r="I261" s="7">
        <v>2.5609999999999999</v>
      </c>
      <c r="J261" s="7">
        <v>1994</v>
      </c>
      <c r="K261" s="7">
        <v>9</v>
      </c>
      <c r="L261" s="7">
        <v>272</v>
      </c>
      <c r="M261" s="7">
        <v>42.5</v>
      </c>
      <c r="N261" s="7">
        <v>-72.2</v>
      </c>
      <c r="O261" s="7">
        <v>42.75</v>
      </c>
      <c r="P261" s="7">
        <v>-72.25</v>
      </c>
      <c r="V261" s="7" t="s">
        <v>26</v>
      </c>
      <c r="W261" s="7">
        <v>1.5620000000000001</v>
      </c>
      <c r="X261" s="7">
        <f t="shared" si="8"/>
        <v>1.5620000000000001</v>
      </c>
      <c r="Y261" s="7">
        <v>0.999</v>
      </c>
      <c r="Z261" s="7">
        <f t="shared" si="9"/>
        <v>0.999</v>
      </c>
      <c r="AA261" s="7">
        <v>0.60899999999999999</v>
      </c>
      <c r="AB261" s="7">
        <v>0.39</v>
      </c>
      <c r="AC261" s="7">
        <v>13.1</v>
      </c>
      <c r="AD261" s="7">
        <v>100.8</v>
      </c>
      <c r="AE261" s="7" t="s">
        <v>52</v>
      </c>
      <c r="AF261" s="7" t="s">
        <v>29</v>
      </c>
      <c r="AG261" s="7" t="s">
        <v>47</v>
      </c>
      <c r="AH261" s="7" t="s">
        <v>416</v>
      </c>
      <c r="AI261" s="7" t="s">
        <v>417</v>
      </c>
      <c r="AJ261" s="7">
        <v>-1.417</v>
      </c>
      <c r="AK261" s="7">
        <v>0.69299999999999995</v>
      </c>
      <c r="AL261" s="7" t="s">
        <v>408</v>
      </c>
      <c r="AQ261" s="7">
        <v>2.08</v>
      </c>
      <c r="AS261" s="7">
        <v>3.5</v>
      </c>
      <c r="AT261" s="7">
        <v>2.5</v>
      </c>
      <c r="AV261" s="7" t="s">
        <v>659</v>
      </c>
      <c r="AW261" s="7" t="s">
        <v>528</v>
      </c>
      <c r="AX261" s="7" t="s">
        <v>14</v>
      </c>
      <c r="AY261" s="7" t="s">
        <v>553</v>
      </c>
      <c r="AZ261" s="7" t="s">
        <v>38</v>
      </c>
    </row>
    <row r="262" spans="1:52" x14ac:dyDescent="0.2">
      <c r="A262" s="7">
        <v>261</v>
      </c>
      <c r="B262" s="7">
        <v>1271</v>
      </c>
      <c r="C262" s="7" t="s">
        <v>57</v>
      </c>
      <c r="D262" s="7" t="s">
        <v>338</v>
      </c>
      <c r="E262" s="7" t="s">
        <v>339</v>
      </c>
      <c r="F262" s="7">
        <v>1.855</v>
      </c>
      <c r="I262" s="7">
        <v>1.855</v>
      </c>
      <c r="J262" s="7">
        <v>1994</v>
      </c>
      <c r="K262" s="7">
        <v>10</v>
      </c>
      <c r="L262" s="7">
        <v>286</v>
      </c>
      <c r="M262" s="7">
        <v>42.5</v>
      </c>
      <c r="N262" s="7">
        <v>-72.2</v>
      </c>
      <c r="O262" s="7">
        <v>42.75</v>
      </c>
      <c r="P262" s="7">
        <v>-72.25</v>
      </c>
      <c r="V262" s="7" t="s">
        <v>26</v>
      </c>
      <c r="W262" s="7">
        <v>1.1930000000000001</v>
      </c>
      <c r="X262" s="7">
        <f t="shared" si="8"/>
        <v>1.1930000000000001</v>
      </c>
      <c r="Y262" s="7">
        <v>0.66200000000000003</v>
      </c>
      <c r="Z262" s="7">
        <f t="shared" si="9"/>
        <v>0.66200000000000003</v>
      </c>
      <c r="AA262" s="7">
        <v>0.64300000000000002</v>
      </c>
      <c r="AB262" s="7">
        <v>0.35599999999999998</v>
      </c>
      <c r="AC262" s="7">
        <v>7.1</v>
      </c>
      <c r="AD262" s="7">
        <v>23.8</v>
      </c>
      <c r="AE262" s="7" t="s">
        <v>52</v>
      </c>
      <c r="AF262" s="7" t="s">
        <v>29</v>
      </c>
      <c r="AG262" s="7" t="s">
        <v>47</v>
      </c>
      <c r="AH262" s="7" t="s">
        <v>416</v>
      </c>
      <c r="AI262" s="7" t="s">
        <v>417</v>
      </c>
      <c r="AJ262" s="7">
        <v>-1.417</v>
      </c>
      <c r="AK262" s="7">
        <v>0.69299999999999995</v>
      </c>
      <c r="AL262" s="7" t="s">
        <v>408</v>
      </c>
      <c r="AQ262" s="7">
        <v>2.08</v>
      </c>
      <c r="AS262" s="7">
        <v>3.5</v>
      </c>
      <c r="AT262" s="7">
        <v>2.5</v>
      </c>
      <c r="AV262" s="7" t="s">
        <v>659</v>
      </c>
      <c r="AW262" s="7" t="s">
        <v>528</v>
      </c>
      <c r="AX262" s="7" t="s">
        <v>14</v>
      </c>
      <c r="AY262" s="7" t="s">
        <v>553</v>
      </c>
      <c r="AZ262" s="7" t="s">
        <v>38</v>
      </c>
    </row>
    <row r="263" spans="1:52" x14ac:dyDescent="0.2">
      <c r="A263" s="7">
        <v>262</v>
      </c>
      <c r="B263" s="7">
        <v>1271</v>
      </c>
      <c r="C263" s="7" t="s">
        <v>57</v>
      </c>
      <c r="D263" s="7" t="s">
        <v>338</v>
      </c>
      <c r="E263" s="7" t="s">
        <v>339</v>
      </c>
      <c r="F263" s="7">
        <v>1.744</v>
      </c>
      <c r="I263" s="7">
        <v>1.744</v>
      </c>
      <c r="J263" s="7">
        <v>1994</v>
      </c>
      <c r="K263" s="7">
        <v>10</v>
      </c>
      <c r="L263" s="7">
        <v>300</v>
      </c>
      <c r="M263" s="7">
        <v>42.5</v>
      </c>
      <c r="N263" s="7">
        <v>-72.2</v>
      </c>
      <c r="O263" s="7">
        <v>42.75</v>
      </c>
      <c r="P263" s="7">
        <v>-72.25</v>
      </c>
      <c r="V263" s="7" t="s">
        <v>26</v>
      </c>
      <c r="W263" s="7">
        <v>1.1970000000000001</v>
      </c>
      <c r="X263" s="7">
        <f t="shared" si="8"/>
        <v>1.1970000000000001</v>
      </c>
      <c r="Y263" s="7">
        <v>0.54700000000000004</v>
      </c>
      <c r="Z263" s="7">
        <f t="shared" si="9"/>
        <v>0.54700000000000004</v>
      </c>
      <c r="AA263" s="7">
        <v>0.68600000000000005</v>
      </c>
      <c r="AB263" s="7">
        <v>0.313</v>
      </c>
      <c r="AC263" s="7">
        <v>7.1</v>
      </c>
      <c r="AD263" s="7">
        <v>23.8</v>
      </c>
      <c r="AE263" s="7" t="s">
        <v>52</v>
      </c>
      <c r="AF263" s="7" t="s">
        <v>29</v>
      </c>
      <c r="AG263" s="7" t="s">
        <v>47</v>
      </c>
      <c r="AH263" s="7" t="s">
        <v>416</v>
      </c>
      <c r="AI263" s="7" t="s">
        <v>417</v>
      </c>
      <c r="AJ263" s="7">
        <v>-1.417</v>
      </c>
      <c r="AK263" s="7">
        <v>0.69299999999999995</v>
      </c>
      <c r="AL263" s="7" t="s">
        <v>408</v>
      </c>
      <c r="AQ263" s="7">
        <v>2.08</v>
      </c>
      <c r="AS263" s="7">
        <v>3.5</v>
      </c>
      <c r="AT263" s="7">
        <v>2.5</v>
      </c>
      <c r="AV263" s="7" t="s">
        <v>659</v>
      </c>
      <c r="AW263" s="7" t="s">
        <v>528</v>
      </c>
      <c r="AX263" s="7" t="s">
        <v>14</v>
      </c>
      <c r="AY263" s="7" t="s">
        <v>553</v>
      </c>
      <c r="AZ263" s="7" t="s">
        <v>38</v>
      </c>
    </row>
    <row r="264" spans="1:52" x14ac:dyDescent="0.2">
      <c r="A264" s="7">
        <v>263</v>
      </c>
      <c r="B264" s="7">
        <v>1271</v>
      </c>
      <c r="C264" s="7" t="s">
        <v>57</v>
      </c>
      <c r="D264" s="7" t="s">
        <v>338</v>
      </c>
      <c r="E264" s="7" t="s">
        <v>339</v>
      </c>
      <c r="F264" s="7">
        <v>1.633</v>
      </c>
      <c r="I264" s="7">
        <v>1.633</v>
      </c>
      <c r="J264" s="7">
        <v>1994</v>
      </c>
      <c r="K264" s="7">
        <v>11</v>
      </c>
      <c r="L264" s="7">
        <v>312</v>
      </c>
      <c r="M264" s="7">
        <v>42.5</v>
      </c>
      <c r="N264" s="7">
        <v>-72.2</v>
      </c>
      <c r="O264" s="7">
        <v>42.75</v>
      </c>
      <c r="P264" s="7">
        <v>-72.25</v>
      </c>
      <c r="V264" s="7" t="s">
        <v>26</v>
      </c>
      <c r="W264" s="7">
        <v>0.97599999999999998</v>
      </c>
      <c r="X264" s="7">
        <f t="shared" si="8"/>
        <v>0.97599999999999998</v>
      </c>
      <c r="Y264" s="7">
        <v>0.65700000000000003</v>
      </c>
      <c r="Z264" s="7">
        <f t="shared" si="9"/>
        <v>0.65700000000000003</v>
      </c>
      <c r="AA264" s="7">
        <v>0.59699999999999998</v>
      </c>
      <c r="AB264" s="7">
        <v>0.40200000000000002</v>
      </c>
      <c r="AC264" s="7">
        <v>3.7</v>
      </c>
      <c r="AD264" s="7">
        <v>99.6</v>
      </c>
      <c r="AE264" s="7" t="s">
        <v>52</v>
      </c>
      <c r="AF264" s="7" t="s">
        <v>29</v>
      </c>
      <c r="AG264" s="7" t="s">
        <v>47</v>
      </c>
      <c r="AH264" s="7" t="s">
        <v>416</v>
      </c>
      <c r="AI264" s="7" t="s">
        <v>417</v>
      </c>
      <c r="AJ264" s="7">
        <v>-1.417</v>
      </c>
      <c r="AK264" s="7">
        <v>0.69299999999999995</v>
      </c>
      <c r="AL264" s="7" t="s">
        <v>408</v>
      </c>
      <c r="AQ264" s="7">
        <v>2.08</v>
      </c>
      <c r="AS264" s="7">
        <v>3.5</v>
      </c>
      <c r="AT264" s="7">
        <v>2.5</v>
      </c>
      <c r="AV264" s="7" t="s">
        <v>659</v>
      </c>
      <c r="AW264" s="7" t="s">
        <v>528</v>
      </c>
      <c r="AX264" s="7" t="s">
        <v>14</v>
      </c>
      <c r="AY264" s="7" t="s">
        <v>553</v>
      </c>
      <c r="AZ264" s="7" t="s">
        <v>38</v>
      </c>
    </row>
    <row r="265" spans="1:52" x14ac:dyDescent="0.2">
      <c r="A265" s="7">
        <v>264</v>
      </c>
      <c r="B265" s="7">
        <v>1271</v>
      </c>
      <c r="C265" s="7" t="s">
        <v>57</v>
      </c>
      <c r="D265" s="7" t="s">
        <v>338</v>
      </c>
      <c r="E265" s="7" t="s">
        <v>339</v>
      </c>
      <c r="F265" s="7">
        <v>0.52</v>
      </c>
      <c r="I265" s="7">
        <v>0.52</v>
      </c>
      <c r="J265" s="7">
        <v>1995</v>
      </c>
      <c r="K265" s="7">
        <v>3</v>
      </c>
      <c r="L265" s="7">
        <v>86</v>
      </c>
      <c r="M265" s="7">
        <v>42.5</v>
      </c>
      <c r="N265" s="7">
        <v>-72.2</v>
      </c>
      <c r="O265" s="7">
        <v>42.75</v>
      </c>
      <c r="P265" s="7">
        <v>-72.25</v>
      </c>
      <c r="V265" s="7" t="s">
        <v>26</v>
      </c>
      <c r="W265" s="7">
        <v>0.37</v>
      </c>
      <c r="X265" s="7">
        <f t="shared" si="8"/>
        <v>0.37</v>
      </c>
      <c r="Y265" s="7">
        <v>0.15</v>
      </c>
      <c r="Z265" s="7">
        <f t="shared" si="9"/>
        <v>0.15</v>
      </c>
      <c r="AA265" s="7">
        <v>0.71099999999999997</v>
      </c>
      <c r="AB265" s="7">
        <v>0.28799999999999998</v>
      </c>
      <c r="AC265" s="7">
        <v>1.5</v>
      </c>
      <c r="AD265" s="7">
        <v>62.5</v>
      </c>
      <c r="AE265" s="7" t="s">
        <v>52</v>
      </c>
      <c r="AF265" s="7" t="s">
        <v>29</v>
      </c>
      <c r="AG265" s="7" t="s">
        <v>47</v>
      </c>
      <c r="AH265" s="7" t="s">
        <v>416</v>
      </c>
      <c r="AI265" s="7" t="s">
        <v>417</v>
      </c>
      <c r="AJ265" s="7">
        <v>-1.417</v>
      </c>
      <c r="AK265" s="7">
        <v>-0.01</v>
      </c>
      <c r="AL265" s="7" t="s">
        <v>408</v>
      </c>
      <c r="AQ265" s="7">
        <v>2.08</v>
      </c>
      <c r="AS265" s="7">
        <v>3.5</v>
      </c>
      <c r="AT265" s="7">
        <v>2.5</v>
      </c>
      <c r="AV265" s="7" t="s">
        <v>659</v>
      </c>
      <c r="AW265" s="7" t="s">
        <v>528</v>
      </c>
      <c r="AX265" s="7" t="s">
        <v>14</v>
      </c>
      <c r="AY265" s="7" t="s">
        <v>553</v>
      </c>
      <c r="AZ265" s="7" t="s">
        <v>38</v>
      </c>
    </row>
    <row r="266" spans="1:52" x14ac:dyDescent="0.2">
      <c r="A266" s="7">
        <v>265</v>
      </c>
      <c r="B266" s="7">
        <v>1271</v>
      </c>
      <c r="C266" s="7" t="s">
        <v>57</v>
      </c>
      <c r="D266" s="7" t="s">
        <v>338</v>
      </c>
      <c r="E266" s="7" t="s">
        <v>339</v>
      </c>
      <c r="F266" s="7">
        <v>1.0760000000000001</v>
      </c>
      <c r="I266" s="7">
        <v>1.0760000000000001</v>
      </c>
      <c r="J266" s="7">
        <v>1995</v>
      </c>
      <c r="K266" s="7">
        <v>4</v>
      </c>
      <c r="L266" s="7">
        <v>117</v>
      </c>
      <c r="M266" s="7">
        <v>42.5</v>
      </c>
      <c r="N266" s="7">
        <v>-72.2</v>
      </c>
      <c r="O266" s="7">
        <v>42.75</v>
      </c>
      <c r="P266" s="7">
        <v>-72.25</v>
      </c>
      <c r="V266" s="7" t="s">
        <v>26</v>
      </c>
      <c r="W266" s="7">
        <v>0.51900000000000002</v>
      </c>
      <c r="X266" s="7">
        <f t="shared" si="8"/>
        <v>0.51900000000000002</v>
      </c>
      <c r="Y266" s="7">
        <v>0.55700000000000005</v>
      </c>
      <c r="Z266" s="7">
        <f t="shared" si="9"/>
        <v>0.55700000000000005</v>
      </c>
      <c r="AA266" s="7">
        <v>0.48199999999999998</v>
      </c>
      <c r="AB266" s="7">
        <v>0.51700000000000002</v>
      </c>
      <c r="AC266" s="7">
        <v>4.2</v>
      </c>
      <c r="AD266" s="7">
        <v>62</v>
      </c>
      <c r="AE266" s="7" t="s">
        <v>52</v>
      </c>
      <c r="AF266" s="7" t="s">
        <v>29</v>
      </c>
      <c r="AG266" s="7" t="s">
        <v>47</v>
      </c>
      <c r="AH266" s="7" t="s">
        <v>416</v>
      </c>
      <c r="AI266" s="7" t="s">
        <v>417</v>
      </c>
      <c r="AJ266" s="7">
        <v>-1.417</v>
      </c>
      <c r="AK266" s="7">
        <v>-0.01</v>
      </c>
      <c r="AL266" s="7" t="s">
        <v>408</v>
      </c>
      <c r="AQ266" s="7">
        <v>2.08</v>
      </c>
      <c r="AS266" s="7">
        <v>3.5</v>
      </c>
      <c r="AT266" s="7">
        <v>2.5</v>
      </c>
      <c r="AV266" s="7" t="s">
        <v>659</v>
      </c>
      <c r="AW266" s="7" t="s">
        <v>528</v>
      </c>
      <c r="AX266" s="7" t="s">
        <v>14</v>
      </c>
      <c r="AY266" s="7" t="s">
        <v>553</v>
      </c>
      <c r="AZ266" s="7" t="s">
        <v>38</v>
      </c>
    </row>
    <row r="267" spans="1:52" x14ac:dyDescent="0.2">
      <c r="A267" s="7">
        <v>266</v>
      </c>
      <c r="B267" s="7">
        <v>1271</v>
      </c>
      <c r="C267" s="7" t="s">
        <v>57</v>
      </c>
      <c r="D267" s="7" t="s">
        <v>338</v>
      </c>
      <c r="E267" s="7" t="s">
        <v>339</v>
      </c>
      <c r="F267" s="7">
        <v>1.2989999999999999</v>
      </c>
      <c r="I267" s="7">
        <v>1.2989999999999999</v>
      </c>
      <c r="J267" s="7">
        <v>1995</v>
      </c>
      <c r="K267" s="7">
        <v>5</v>
      </c>
      <c r="L267" s="7">
        <v>129</v>
      </c>
      <c r="M267" s="7">
        <v>42.5</v>
      </c>
      <c r="N267" s="7">
        <v>-72.2</v>
      </c>
      <c r="O267" s="7">
        <v>42.75</v>
      </c>
      <c r="P267" s="7">
        <v>-72.25</v>
      </c>
      <c r="V267" s="7" t="s">
        <v>26</v>
      </c>
      <c r="W267" s="7">
        <v>0.63400000000000001</v>
      </c>
      <c r="X267" s="7">
        <f t="shared" si="8"/>
        <v>0.63400000000000001</v>
      </c>
      <c r="Y267" s="7">
        <v>0.66500000000000004</v>
      </c>
      <c r="Z267" s="7">
        <f t="shared" si="9"/>
        <v>0.66500000000000004</v>
      </c>
      <c r="AA267" s="7">
        <v>0.48799999999999999</v>
      </c>
      <c r="AB267" s="7">
        <v>0.51100000000000001</v>
      </c>
      <c r="AC267" s="7">
        <v>11.3</v>
      </c>
      <c r="AD267" s="7">
        <v>60.7</v>
      </c>
      <c r="AE267" s="7" t="s">
        <v>52</v>
      </c>
      <c r="AF267" s="7" t="s">
        <v>29</v>
      </c>
      <c r="AG267" s="7" t="s">
        <v>47</v>
      </c>
      <c r="AH267" s="7" t="s">
        <v>416</v>
      </c>
      <c r="AI267" s="7" t="s">
        <v>417</v>
      </c>
      <c r="AJ267" s="7">
        <v>-1.417</v>
      </c>
      <c r="AK267" s="7">
        <v>-0.01</v>
      </c>
      <c r="AL267" s="7" t="s">
        <v>408</v>
      </c>
      <c r="AQ267" s="7">
        <v>2.08</v>
      </c>
      <c r="AS267" s="7">
        <v>3.5</v>
      </c>
      <c r="AT267" s="7">
        <v>2.5</v>
      </c>
      <c r="AV267" s="7" t="s">
        <v>659</v>
      </c>
      <c r="AW267" s="7" t="s">
        <v>528</v>
      </c>
      <c r="AX267" s="7" t="s">
        <v>14</v>
      </c>
      <c r="AY267" s="7" t="s">
        <v>553</v>
      </c>
      <c r="AZ267" s="7" t="s">
        <v>38</v>
      </c>
    </row>
    <row r="268" spans="1:52" x14ac:dyDescent="0.2">
      <c r="A268" s="7">
        <v>267</v>
      </c>
      <c r="B268" s="7">
        <v>1271</v>
      </c>
      <c r="C268" s="7" t="s">
        <v>57</v>
      </c>
      <c r="D268" s="7" t="s">
        <v>338</v>
      </c>
      <c r="E268" s="7" t="s">
        <v>339</v>
      </c>
      <c r="F268" s="7">
        <v>4.2679999999999998</v>
      </c>
      <c r="I268" s="7">
        <v>4.2679999999999998</v>
      </c>
      <c r="J268" s="7">
        <v>1995</v>
      </c>
      <c r="K268" s="7">
        <v>6</v>
      </c>
      <c r="L268" s="7">
        <v>157</v>
      </c>
      <c r="M268" s="7">
        <v>42.5</v>
      </c>
      <c r="N268" s="7">
        <v>-72.2</v>
      </c>
      <c r="O268" s="7">
        <v>42.75</v>
      </c>
      <c r="P268" s="7">
        <v>-72.25</v>
      </c>
      <c r="V268" s="7" t="s">
        <v>26</v>
      </c>
      <c r="W268" s="7">
        <v>2.2040000000000002</v>
      </c>
      <c r="X268" s="7">
        <f t="shared" si="8"/>
        <v>2.2040000000000002</v>
      </c>
      <c r="Y268" s="7">
        <v>2.0640000000000001</v>
      </c>
      <c r="Z268" s="7">
        <f t="shared" si="9"/>
        <v>2.0640000000000001</v>
      </c>
      <c r="AA268" s="7">
        <v>0.51600000000000001</v>
      </c>
      <c r="AB268" s="7">
        <v>0.48299999999999998</v>
      </c>
      <c r="AC268" s="7">
        <v>17.5</v>
      </c>
      <c r="AD268" s="7">
        <v>53.5</v>
      </c>
      <c r="AE268" s="7" t="s">
        <v>52</v>
      </c>
      <c r="AF268" s="7" t="s">
        <v>29</v>
      </c>
      <c r="AG268" s="7" t="s">
        <v>47</v>
      </c>
      <c r="AH268" s="7" t="s">
        <v>416</v>
      </c>
      <c r="AI268" s="7" t="s">
        <v>417</v>
      </c>
      <c r="AJ268" s="7">
        <v>-1.417</v>
      </c>
      <c r="AK268" s="7">
        <v>-0.01</v>
      </c>
      <c r="AL268" s="7" t="s">
        <v>408</v>
      </c>
      <c r="AQ268" s="7">
        <v>2.08</v>
      </c>
      <c r="AS268" s="7">
        <v>3.5</v>
      </c>
      <c r="AT268" s="7">
        <v>2.5</v>
      </c>
      <c r="AV268" s="7" t="s">
        <v>659</v>
      </c>
      <c r="AW268" s="7" t="s">
        <v>528</v>
      </c>
      <c r="AX268" s="7" t="s">
        <v>14</v>
      </c>
      <c r="AY268" s="7" t="s">
        <v>553</v>
      </c>
      <c r="AZ268" s="7" t="s">
        <v>38</v>
      </c>
    </row>
    <row r="269" spans="1:52" x14ac:dyDescent="0.2">
      <c r="A269" s="7">
        <v>268</v>
      </c>
      <c r="B269" s="7">
        <v>1297</v>
      </c>
      <c r="C269" s="7" t="s">
        <v>57</v>
      </c>
      <c r="D269" s="7" t="s">
        <v>80</v>
      </c>
      <c r="E269" s="7" t="s">
        <v>81</v>
      </c>
      <c r="F269" s="7">
        <v>0.89400000000000002</v>
      </c>
      <c r="I269" s="7">
        <v>0.92600000000000005</v>
      </c>
      <c r="J269" s="7">
        <v>1995</v>
      </c>
      <c r="K269" s="7">
        <v>6</v>
      </c>
      <c r="L269" s="7">
        <v>160</v>
      </c>
      <c r="M269" s="7">
        <v>36.1</v>
      </c>
      <c r="N269" s="7">
        <v>-84.1</v>
      </c>
      <c r="O269" s="7">
        <v>36.25</v>
      </c>
      <c r="P269" s="7">
        <v>-84.25</v>
      </c>
      <c r="Q269" s="7">
        <v>24.582999999999998</v>
      </c>
      <c r="V269" s="7" t="s">
        <v>26</v>
      </c>
      <c r="W269" s="7">
        <v>0.52900000000000003</v>
      </c>
      <c r="X269" s="7">
        <f t="shared" si="8"/>
        <v>0.52900000000000003</v>
      </c>
      <c r="Y269" s="7">
        <v>0.39700000000000002</v>
      </c>
      <c r="Z269" s="7">
        <f t="shared" si="9"/>
        <v>0.39700000000000002</v>
      </c>
      <c r="AA269" s="7">
        <v>0.56999999999999995</v>
      </c>
      <c r="AB269" s="7">
        <v>0.42899999999999999</v>
      </c>
      <c r="AC269" s="7">
        <v>19.899999999999999</v>
      </c>
      <c r="AD269" s="7">
        <v>103.7</v>
      </c>
      <c r="AE269" s="7" t="s">
        <v>52</v>
      </c>
      <c r="AF269" s="7" t="s">
        <v>29</v>
      </c>
      <c r="AG269" s="7" t="s">
        <v>47</v>
      </c>
      <c r="AH269" s="7" t="s">
        <v>409</v>
      </c>
      <c r="AI269" s="7" t="s">
        <v>407</v>
      </c>
      <c r="AJ269" s="7">
        <v>1.7110000000000001</v>
      </c>
      <c r="AK269" s="7">
        <v>3.0000000000000001E-3</v>
      </c>
      <c r="AV269" s="7" t="s">
        <v>658</v>
      </c>
      <c r="AW269" s="7" t="s">
        <v>528</v>
      </c>
      <c r="AZ269" s="7" t="s">
        <v>82</v>
      </c>
    </row>
    <row r="270" spans="1:52" x14ac:dyDescent="0.2">
      <c r="A270" s="7">
        <v>269</v>
      </c>
      <c r="B270" s="7">
        <v>1297</v>
      </c>
      <c r="C270" s="7" t="s">
        <v>57</v>
      </c>
      <c r="D270" s="7" t="s">
        <v>80</v>
      </c>
      <c r="E270" s="7" t="s">
        <v>81</v>
      </c>
      <c r="F270" s="7">
        <v>0.90300000000000002</v>
      </c>
      <c r="I270" s="7">
        <v>0.93600000000000005</v>
      </c>
      <c r="J270" s="7">
        <v>1995</v>
      </c>
      <c r="K270" s="7">
        <v>7</v>
      </c>
      <c r="L270" s="7">
        <v>192</v>
      </c>
      <c r="M270" s="7">
        <v>36.1</v>
      </c>
      <c r="N270" s="7">
        <v>-84.1</v>
      </c>
      <c r="O270" s="7">
        <v>36.25</v>
      </c>
      <c r="P270" s="7">
        <v>-84.25</v>
      </c>
      <c r="Q270" s="7">
        <v>23.916</v>
      </c>
      <c r="V270" s="7" t="s">
        <v>26</v>
      </c>
      <c r="W270" s="7">
        <v>0.59199999999999997</v>
      </c>
      <c r="X270" s="7">
        <f t="shared" si="8"/>
        <v>0.59199999999999997</v>
      </c>
      <c r="Y270" s="7">
        <v>0.34399999999999997</v>
      </c>
      <c r="Z270" s="7">
        <f t="shared" si="9"/>
        <v>0.34399999999999997</v>
      </c>
      <c r="AA270" s="7">
        <v>0.63200000000000001</v>
      </c>
      <c r="AB270" s="7">
        <v>0.36699999999999999</v>
      </c>
      <c r="AC270" s="7">
        <v>23.1</v>
      </c>
      <c r="AD270" s="7">
        <v>63.8</v>
      </c>
      <c r="AE270" s="7" t="s">
        <v>52</v>
      </c>
      <c r="AF270" s="7" t="s">
        <v>29</v>
      </c>
      <c r="AG270" s="7" t="s">
        <v>47</v>
      </c>
      <c r="AH270" s="7" t="s">
        <v>409</v>
      </c>
      <c r="AI270" s="7" t="s">
        <v>407</v>
      </c>
      <c r="AJ270" s="7">
        <v>1.7110000000000001</v>
      </c>
      <c r="AK270" s="7">
        <v>3.0000000000000001E-3</v>
      </c>
      <c r="AV270" s="7" t="s">
        <v>658</v>
      </c>
      <c r="AW270" s="7" t="s">
        <v>528</v>
      </c>
      <c r="AZ270" s="7" t="s">
        <v>82</v>
      </c>
    </row>
    <row r="271" spans="1:52" x14ac:dyDescent="0.2">
      <c r="A271" s="7">
        <v>270</v>
      </c>
      <c r="B271" s="7">
        <v>1297</v>
      </c>
      <c r="C271" s="7" t="s">
        <v>57</v>
      </c>
      <c r="D271" s="7" t="s">
        <v>80</v>
      </c>
      <c r="E271" s="7" t="s">
        <v>81</v>
      </c>
      <c r="F271" s="7">
        <v>0.76300000000000001</v>
      </c>
      <c r="I271" s="7">
        <v>0.79100000000000004</v>
      </c>
      <c r="J271" s="7">
        <v>1995</v>
      </c>
      <c r="K271" s="7">
        <v>7</v>
      </c>
      <c r="L271" s="7">
        <v>210</v>
      </c>
      <c r="M271" s="7">
        <v>36.1</v>
      </c>
      <c r="N271" s="7">
        <v>-84.1</v>
      </c>
      <c r="O271" s="7">
        <v>36.25</v>
      </c>
      <c r="P271" s="7">
        <v>-84.25</v>
      </c>
      <c r="Q271" s="7">
        <v>22.646999999999998</v>
      </c>
      <c r="V271" s="7" t="s">
        <v>26</v>
      </c>
      <c r="W271" s="7">
        <v>0.48</v>
      </c>
      <c r="X271" s="7">
        <f t="shared" si="8"/>
        <v>0.48</v>
      </c>
      <c r="Y271" s="7">
        <v>0.311</v>
      </c>
      <c r="Z271" s="7">
        <f t="shared" si="9"/>
        <v>0.311</v>
      </c>
      <c r="AA271" s="7">
        <v>0.60599999999999998</v>
      </c>
      <c r="AB271" s="7">
        <v>0.39300000000000002</v>
      </c>
      <c r="AC271" s="7">
        <v>23.1</v>
      </c>
      <c r="AD271" s="7">
        <v>63.8</v>
      </c>
      <c r="AE271" s="7" t="s">
        <v>52</v>
      </c>
      <c r="AF271" s="7" t="s">
        <v>29</v>
      </c>
      <c r="AG271" s="7" t="s">
        <v>47</v>
      </c>
      <c r="AH271" s="7" t="s">
        <v>409</v>
      </c>
      <c r="AI271" s="7" t="s">
        <v>407</v>
      </c>
      <c r="AJ271" s="7">
        <v>1.7110000000000001</v>
      </c>
      <c r="AK271" s="7">
        <v>3.0000000000000001E-3</v>
      </c>
      <c r="AV271" s="7" t="s">
        <v>658</v>
      </c>
      <c r="AW271" s="7" t="s">
        <v>528</v>
      </c>
      <c r="AZ271" s="7" t="s">
        <v>82</v>
      </c>
    </row>
    <row r="272" spans="1:52" x14ac:dyDescent="0.2">
      <c r="A272" s="7">
        <v>271</v>
      </c>
      <c r="B272" s="7">
        <v>1297</v>
      </c>
      <c r="C272" s="7" t="s">
        <v>57</v>
      </c>
      <c r="D272" s="7" t="s">
        <v>80</v>
      </c>
      <c r="E272" s="7" t="s">
        <v>81</v>
      </c>
      <c r="F272" s="7">
        <v>0.65100000000000002</v>
      </c>
      <c r="I272" s="7">
        <v>0.67400000000000004</v>
      </c>
      <c r="J272" s="7">
        <v>1995</v>
      </c>
      <c r="K272" s="7">
        <v>8</v>
      </c>
      <c r="L272" s="7">
        <v>224</v>
      </c>
      <c r="M272" s="7">
        <v>36.1</v>
      </c>
      <c r="N272" s="7">
        <v>-84.1</v>
      </c>
      <c r="O272" s="7">
        <v>36.25</v>
      </c>
      <c r="P272" s="7">
        <v>-84.25</v>
      </c>
      <c r="Q272" s="7">
        <v>19.306000000000001</v>
      </c>
      <c r="V272" s="7" t="s">
        <v>26</v>
      </c>
      <c r="W272" s="7">
        <v>0.39900000000000002</v>
      </c>
      <c r="X272" s="7">
        <f t="shared" si="8"/>
        <v>0.39900000000000002</v>
      </c>
      <c r="Y272" s="7">
        <v>0.27500000000000002</v>
      </c>
      <c r="Z272" s="7">
        <f t="shared" si="9"/>
        <v>0.27500000000000002</v>
      </c>
      <c r="AA272" s="7">
        <v>0.59099999999999997</v>
      </c>
      <c r="AB272" s="7">
        <v>0.40799999999999997</v>
      </c>
      <c r="AC272" s="7">
        <v>24.2</v>
      </c>
      <c r="AD272" s="7">
        <v>62.7</v>
      </c>
      <c r="AE272" s="7" t="s">
        <v>52</v>
      </c>
      <c r="AF272" s="7" t="s">
        <v>29</v>
      </c>
      <c r="AG272" s="7" t="s">
        <v>47</v>
      </c>
      <c r="AH272" s="7" t="s">
        <v>409</v>
      </c>
      <c r="AI272" s="7" t="s">
        <v>407</v>
      </c>
      <c r="AJ272" s="7">
        <v>1.7110000000000001</v>
      </c>
      <c r="AK272" s="7">
        <v>3.0000000000000001E-3</v>
      </c>
      <c r="AV272" s="7" t="s">
        <v>658</v>
      </c>
      <c r="AW272" s="7" t="s">
        <v>528</v>
      </c>
      <c r="AZ272" s="7" t="s">
        <v>82</v>
      </c>
    </row>
    <row r="273" spans="1:52" x14ac:dyDescent="0.2">
      <c r="A273" s="7">
        <v>272</v>
      </c>
      <c r="B273" s="7">
        <v>1297</v>
      </c>
      <c r="C273" s="7" t="s">
        <v>57</v>
      </c>
      <c r="D273" s="7" t="s">
        <v>80</v>
      </c>
      <c r="E273" s="7" t="s">
        <v>81</v>
      </c>
      <c r="F273" s="7">
        <v>0.505</v>
      </c>
      <c r="I273" s="7">
        <v>0.52300000000000002</v>
      </c>
      <c r="J273" s="7">
        <v>1995</v>
      </c>
      <c r="K273" s="7">
        <v>10</v>
      </c>
      <c r="L273" s="7">
        <v>274</v>
      </c>
      <c r="M273" s="7">
        <v>36.1</v>
      </c>
      <c r="N273" s="7">
        <v>-84.1</v>
      </c>
      <c r="O273" s="7">
        <v>36.25</v>
      </c>
      <c r="P273" s="7">
        <v>-84.25</v>
      </c>
      <c r="Q273" s="7">
        <v>14.992000000000001</v>
      </c>
      <c r="V273" s="7" t="s">
        <v>26</v>
      </c>
      <c r="W273" s="7">
        <v>0.26900000000000002</v>
      </c>
      <c r="X273" s="7">
        <f t="shared" si="8"/>
        <v>0.26900000000000002</v>
      </c>
      <c r="Y273" s="7">
        <v>0.254</v>
      </c>
      <c r="Z273" s="7">
        <f t="shared" si="9"/>
        <v>0.254</v>
      </c>
      <c r="AA273" s="7">
        <v>0.51300000000000001</v>
      </c>
      <c r="AB273" s="7">
        <v>0.48599999999999999</v>
      </c>
      <c r="AC273" s="7">
        <v>11.9</v>
      </c>
      <c r="AD273" s="7">
        <v>122.5</v>
      </c>
      <c r="AE273" s="7" t="s">
        <v>52</v>
      </c>
      <c r="AF273" s="7" t="s">
        <v>29</v>
      </c>
      <c r="AG273" s="7" t="s">
        <v>47</v>
      </c>
      <c r="AH273" s="7" t="s">
        <v>409</v>
      </c>
      <c r="AI273" s="7" t="s">
        <v>407</v>
      </c>
      <c r="AJ273" s="7">
        <v>1.7110000000000001</v>
      </c>
      <c r="AK273" s="7">
        <v>3.0000000000000001E-3</v>
      </c>
      <c r="AV273" s="7" t="s">
        <v>658</v>
      </c>
      <c r="AW273" s="7" t="s">
        <v>528</v>
      </c>
      <c r="AZ273" s="7" t="s">
        <v>82</v>
      </c>
    </row>
    <row r="274" spans="1:52" x14ac:dyDescent="0.2">
      <c r="A274" s="7">
        <v>273</v>
      </c>
      <c r="B274" s="7">
        <v>1297</v>
      </c>
      <c r="C274" s="7" t="s">
        <v>57</v>
      </c>
      <c r="D274" s="7" t="s">
        <v>80</v>
      </c>
      <c r="E274" s="7" t="s">
        <v>81</v>
      </c>
      <c r="F274" s="7">
        <v>0.47899999999999998</v>
      </c>
      <c r="I274" s="7">
        <v>0.496</v>
      </c>
      <c r="J274" s="7">
        <v>1996</v>
      </c>
      <c r="K274" s="7">
        <v>4</v>
      </c>
      <c r="L274" s="7">
        <v>98</v>
      </c>
      <c r="M274" s="7">
        <v>36.1</v>
      </c>
      <c r="N274" s="7">
        <v>-84.1</v>
      </c>
      <c r="O274" s="7">
        <v>36.25</v>
      </c>
      <c r="P274" s="7">
        <v>-84.25</v>
      </c>
      <c r="Q274" s="7">
        <v>12.722</v>
      </c>
      <c r="V274" s="7" t="s">
        <v>26</v>
      </c>
      <c r="W274" s="7">
        <v>0.34599999999999997</v>
      </c>
      <c r="X274" s="7">
        <f t="shared" si="8"/>
        <v>0.34599999999999997</v>
      </c>
      <c r="Y274" s="7">
        <v>0.15</v>
      </c>
      <c r="Z274" s="7">
        <f t="shared" si="9"/>
        <v>0.15</v>
      </c>
      <c r="AA274" s="7">
        <v>0.69599999999999995</v>
      </c>
      <c r="AB274" s="7">
        <v>0.30299999999999999</v>
      </c>
      <c r="AC274" s="7">
        <v>9</v>
      </c>
      <c r="AD274" s="7">
        <v>116.2</v>
      </c>
      <c r="AE274" s="7" t="s">
        <v>52</v>
      </c>
      <c r="AF274" s="7" t="s">
        <v>29</v>
      </c>
      <c r="AG274" s="7" t="s">
        <v>47</v>
      </c>
      <c r="AH274" s="7" t="s">
        <v>409</v>
      </c>
      <c r="AI274" s="7" t="s">
        <v>407</v>
      </c>
      <c r="AJ274" s="7">
        <v>1.7110000000000001</v>
      </c>
      <c r="AK274" s="7">
        <v>0.36399999999999999</v>
      </c>
      <c r="AV274" s="7" t="s">
        <v>658</v>
      </c>
      <c r="AW274" s="7" t="s">
        <v>528</v>
      </c>
      <c r="AZ274" s="7" t="s">
        <v>82</v>
      </c>
    </row>
    <row r="275" spans="1:52" x14ac:dyDescent="0.2">
      <c r="A275" s="7">
        <v>274</v>
      </c>
      <c r="B275" s="7">
        <v>1297</v>
      </c>
      <c r="C275" s="7" t="s">
        <v>57</v>
      </c>
      <c r="D275" s="7" t="s">
        <v>80</v>
      </c>
      <c r="E275" s="7" t="s">
        <v>81</v>
      </c>
      <c r="F275" s="7">
        <v>1.056</v>
      </c>
      <c r="I275" s="7">
        <v>1.0940000000000001</v>
      </c>
      <c r="J275" s="7">
        <v>1996</v>
      </c>
      <c r="K275" s="7">
        <v>5</v>
      </c>
      <c r="L275" s="7">
        <v>146</v>
      </c>
      <c r="M275" s="7">
        <v>36.1</v>
      </c>
      <c r="N275" s="7">
        <v>-84.1</v>
      </c>
      <c r="O275" s="7">
        <v>36.25</v>
      </c>
      <c r="P275" s="7">
        <v>-84.25</v>
      </c>
      <c r="Q275" s="7">
        <v>22.245999999999999</v>
      </c>
      <c r="V275" s="7" t="s">
        <v>26</v>
      </c>
      <c r="W275" s="7">
        <v>0.49</v>
      </c>
      <c r="X275" s="7">
        <f t="shared" si="8"/>
        <v>0.49</v>
      </c>
      <c r="Y275" s="7">
        <v>0.60399999999999998</v>
      </c>
      <c r="Z275" s="7">
        <f t="shared" si="9"/>
        <v>0.60399999999999998</v>
      </c>
      <c r="AA275" s="7">
        <v>0.44700000000000001</v>
      </c>
      <c r="AB275" s="7">
        <v>0.55200000000000005</v>
      </c>
      <c r="AC275" s="7">
        <v>17.5</v>
      </c>
      <c r="AD275" s="7">
        <v>118</v>
      </c>
      <c r="AE275" s="7" t="s">
        <v>52</v>
      </c>
      <c r="AF275" s="7" t="s">
        <v>29</v>
      </c>
      <c r="AG275" s="7" t="s">
        <v>47</v>
      </c>
      <c r="AH275" s="7" t="s">
        <v>409</v>
      </c>
      <c r="AI275" s="7" t="s">
        <v>407</v>
      </c>
      <c r="AJ275" s="7">
        <v>1.7110000000000001</v>
      </c>
      <c r="AK275" s="7">
        <v>0.36399999999999999</v>
      </c>
      <c r="AV275" s="7" t="s">
        <v>658</v>
      </c>
      <c r="AW275" s="7" t="s">
        <v>528</v>
      </c>
      <c r="AZ275" s="7" t="s">
        <v>82</v>
      </c>
    </row>
    <row r="276" spans="1:52" x14ac:dyDescent="0.2">
      <c r="A276" s="7">
        <v>275</v>
      </c>
      <c r="B276" s="7">
        <v>1297</v>
      </c>
      <c r="C276" s="7" t="s">
        <v>57</v>
      </c>
      <c r="D276" s="7" t="s">
        <v>80</v>
      </c>
      <c r="E276" s="7" t="s">
        <v>81</v>
      </c>
      <c r="F276" s="7">
        <v>0.70199999999999996</v>
      </c>
      <c r="I276" s="7">
        <v>0.72699999999999998</v>
      </c>
      <c r="J276" s="7">
        <v>1996</v>
      </c>
      <c r="K276" s="7">
        <v>6</v>
      </c>
      <c r="L276" s="7">
        <v>170</v>
      </c>
      <c r="M276" s="7">
        <v>36.1</v>
      </c>
      <c r="N276" s="7">
        <v>-84.1</v>
      </c>
      <c r="O276" s="7">
        <v>36.25</v>
      </c>
      <c r="P276" s="7">
        <v>-84.25</v>
      </c>
      <c r="Q276" s="7">
        <v>20.914999999999999</v>
      </c>
      <c r="V276" s="7" t="s">
        <v>26</v>
      </c>
      <c r="W276" s="7">
        <v>0.28000000000000003</v>
      </c>
      <c r="X276" s="7">
        <f t="shared" si="8"/>
        <v>0.28000000000000003</v>
      </c>
      <c r="Y276" s="7">
        <v>0.44700000000000001</v>
      </c>
      <c r="Z276" s="7">
        <f t="shared" si="9"/>
        <v>0.44700000000000001</v>
      </c>
      <c r="AA276" s="7">
        <v>0.38400000000000001</v>
      </c>
      <c r="AB276" s="7">
        <v>0.61499999999999999</v>
      </c>
      <c r="AC276" s="7">
        <v>20.3</v>
      </c>
      <c r="AD276" s="7">
        <v>90.4</v>
      </c>
      <c r="AE276" s="7" t="s">
        <v>52</v>
      </c>
      <c r="AF276" s="7" t="s">
        <v>29</v>
      </c>
      <c r="AG276" s="7" t="s">
        <v>47</v>
      </c>
      <c r="AH276" s="7" t="s">
        <v>409</v>
      </c>
      <c r="AI276" s="7" t="s">
        <v>407</v>
      </c>
      <c r="AJ276" s="7">
        <v>1.7110000000000001</v>
      </c>
      <c r="AK276" s="7">
        <v>0.36399999999999999</v>
      </c>
      <c r="AV276" s="7" t="s">
        <v>658</v>
      </c>
      <c r="AW276" s="7" t="s">
        <v>528</v>
      </c>
      <c r="AZ276" s="7" t="s">
        <v>82</v>
      </c>
    </row>
    <row r="277" spans="1:52" x14ac:dyDescent="0.2">
      <c r="A277" s="7">
        <v>276</v>
      </c>
      <c r="B277" s="7">
        <v>1297</v>
      </c>
      <c r="C277" s="7" t="s">
        <v>57</v>
      </c>
      <c r="D277" s="7" t="s">
        <v>80</v>
      </c>
      <c r="E277" s="7" t="s">
        <v>81</v>
      </c>
      <c r="F277" s="7">
        <v>0.99</v>
      </c>
      <c r="I277" s="7">
        <v>1.026</v>
      </c>
      <c r="J277" s="7">
        <v>1996</v>
      </c>
      <c r="K277" s="7">
        <v>7</v>
      </c>
      <c r="L277" s="7">
        <v>192</v>
      </c>
      <c r="M277" s="7">
        <v>36.1</v>
      </c>
      <c r="N277" s="7">
        <v>-84.1</v>
      </c>
      <c r="O277" s="7">
        <v>36.25</v>
      </c>
      <c r="P277" s="7">
        <v>-84.25</v>
      </c>
      <c r="Q277" s="7">
        <v>24.428000000000001</v>
      </c>
      <c r="V277" s="7" t="s">
        <v>26</v>
      </c>
      <c r="W277" s="7">
        <v>0.60899999999999999</v>
      </c>
      <c r="X277" s="7">
        <f t="shared" si="8"/>
        <v>0.60899999999999999</v>
      </c>
      <c r="Y277" s="7">
        <v>0.41699999999999998</v>
      </c>
      <c r="Z277" s="7">
        <f t="shared" si="9"/>
        <v>0.41699999999999998</v>
      </c>
      <c r="AA277" s="7">
        <v>0.59299999999999997</v>
      </c>
      <c r="AB277" s="7">
        <v>0.40600000000000003</v>
      </c>
      <c r="AC277" s="7">
        <v>21.2</v>
      </c>
      <c r="AD277" s="7">
        <v>132.19999999999999</v>
      </c>
      <c r="AE277" s="7" t="s">
        <v>52</v>
      </c>
      <c r="AF277" s="7" t="s">
        <v>29</v>
      </c>
      <c r="AG277" s="7" t="s">
        <v>47</v>
      </c>
      <c r="AH277" s="7" t="s">
        <v>409</v>
      </c>
      <c r="AI277" s="7" t="s">
        <v>407</v>
      </c>
      <c r="AJ277" s="7">
        <v>1.7110000000000001</v>
      </c>
      <c r="AK277" s="7">
        <v>0.36399999999999999</v>
      </c>
      <c r="AV277" s="7" t="s">
        <v>658</v>
      </c>
      <c r="AW277" s="7" t="s">
        <v>528</v>
      </c>
      <c r="AZ277" s="7" t="s">
        <v>82</v>
      </c>
    </row>
    <row r="278" spans="1:52" x14ac:dyDescent="0.2">
      <c r="A278" s="7">
        <v>277</v>
      </c>
      <c r="B278" s="7">
        <v>1297</v>
      </c>
      <c r="C278" s="7" t="s">
        <v>57</v>
      </c>
      <c r="D278" s="7" t="s">
        <v>80</v>
      </c>
      <c r="E278" s="7" t="s">
        <v>81</v>
      </c>
      <c r="F278" s="7">
        <v>1.0589999999999999</v>
      </c>
      <c r="I278" s="7">
        <v>1.097</v>
      </c>
      <c r="J278" s="7">
        <v>1996</v>
      </c>
      <c r="K278" s="7">
        <v>8</v>
      </c>
      <c r="L278" s="7">
        <v>215</v>
      </c>
      <c r="M278" s="7">
        <v>36.1</v>
      </c>
      <c r="N278" s="7">
        <v>-84.1</v>
      </c>
      <c r="O278" s="7">
        <v>36.25</v>
      </c>
      <c r="P278" s="7">
        <v>-84.25</v>
      </c>
      <c r="Q278" s="7">
        <v>24.574999999999999</v>
      </c>
      <c r="V278" s="7" t="s">
        <v>26</v>
      </c>
      <c r="W278" s="7">
        <v>0.53200000000000003</v>
      </c>
      <c r="X278" s="7">
        <f t="shared" si="8"/>
        <v>0.53200000000000003</v>
      </c>
      <c r="Y278" s="7">
        <v>0.56499999999999995</v>
      </c>
      <c r="Z278" s="7">
        <f t="shared" si="9"/>
        <v>0.56499999999999995</v>
      </c>
      <c r="AA278" s="7">
        <v>0.48399999999999999</v>
      </c>
      <c r="AB278" s="7">
        <v>0.51500000000000001</v>
      </c>
      <c r="AC278" s="7">
        <v>21.4</v>
      </c>
      <c r="AD278" s="7">
        <v>70.8</v>
      </c>
      <c r="AE278" s="7" t="s">
        <v>52</v>
      </c>
      <c r="AF278" s="7" t="s">
        <v>29</v>
      </c>
      <c r="AG278" s="7" t="s">
        <v>47</v>
      </c>
      <c r="AH278" s="7" t="s">
        <v>409</v>
      </c>
      <c r="AI278" s="7" t="s">
        <v>407</v>
      </c>
      <c r="AJ278" s="7">
        <v>1.7110000000000001</v>
      </c>
      <c r="AK278" s="7">
        <v>0.36399999999999999</v>
      </c>
      <c r="AV278" s="7" t="s">
        <v>658</v>
      </c>
      <c r="AW278" s="7" t="s">
        <v>528</v>
      </c>
      <c r="AZ278" s="7" t="s">
        <v>82</v>
      </c>
    </row>
    <row r="279" spans="1:52" x14ac:dyDescent="0.2">
      <c r="A279" s="7">
        <v>278</v>
      </c>
      <c r="B279" s="7">
        <v>1297</v>
      </c>
      <c r="C279" s="7" t="s">
        <v>57</v>
      </c>
      <c r="D279" s="7" t="s">
        <v>80</v>
      </c>
      <c r="E279" s="7" t="s">
        <v>81</v>
      </c>
      <c r="F279" s="7">
        <v>1.0289999999999999</v>
      </c>
      <c r="I279" s="7">
        <v>1.0660000000000001</v>
      </c>
      <c r="J279" s="7">
        <v>1996</v>
      </c>
      <c r="K279" s="7">
        <v>9</v>
      </c>
      <c r="L279" s="7">
        <v>264</v>
      </c>
      <c r="M279" s="7">
        <v>36.1</v>
      </c>
      <c r="N279" s="7">
        <v>-84.1</v>
      </c>
      <c r="O279" s="7">
        <v>36.25</v>
      </c>
      <c r="P279" s="7">
        <v>-84.25</v>
      </c>
      <c r="Q279" s="7">
        <v>22.571999999999999</v>
      </c>
      <c r="V279" s="7" t="s">
        <v>26</v>
      </c>
      <c r="W279" s="7">
        <v>0.43</v>
      </c>
      <c r="X279" s="7">
        <f t="shared" si="8"/>
        <v>0.43</v>
      </c>
      <c r="Y279" s="7">
        <v>0.63600000000000001</v>
      </c>
      <c r="Z279" s="7">
        <f t="shared" si="9"/>
        <v>0.63600000000000001</v>
      </c>
      <c r="AA279" s="7">
        <v>0.40300000000000002</v>
      </c>
      <c r="AB279" s="7">
        <v>0.59599999999999997</v>
      </c>
      <c r="AC279" s="7">
        <v>17.3</v>
      </c>
      <c r="AD279" s="7">
        <v>106.1</v>
      </c>
      <c r="AE279" s="7" t="s">
        <v>52</v>
      </c>
      <c r="AF279" s="7" t="s">
        <v>29</v>
      </c>
      <c r="AG279" s="7" t="s">
        <v>47</v>
      </c>
      <c r="AH279" s="7" t="s">
        <v>409</v>
      </c>
      <c r="AI279" s="7" t="s">
        <v>407</v>
      </c>
      <c r="AJ279" s="7">
        <v>1.7110000000000001</v>
      </c>
      <c r="AK279" s="7">
        <v>0.36399999999999999</v>
      </c>
      <c r="AV279" s="7" t="s">
        <v>658</v>
      </c>
      <c r="AW279" s="7" t="s">
        <v>528</v>
      </c>
      <c r="AZ279" s="7" t="s">
        <v>82</v>
      </c>
    </row>
    <row r="280" spans="1:52" x14ac:dyDescent="0.2">
      <c r="A280" s="7">
        <v>279</v>
      </c>
      <c r="B280" s="7">
        <v>1297</v>
      </c>
      <c r="C280" s="7" t="s">
        <v>57</v>
      </c>
      <c r="D280" s="7" t="s">
        <v>80</v>
      </c>
      <c r="E280" s="7" t="s">
        <v>81</v>
      </c>
      <c r="F280" s="7">
        <v>0.72199999999999998</v>
      </c>
      <c r="I280" s="7">
        <v>0.748</v>
      </c>
      <c r="J280" s="7">
        <v>1996</v>
      </c>
      <c r="K280" s="7">
        <v>10</v>
      </c>
      <c r="L280" s="7">
        <v>291</v>
      </c>
      <c r="M280" s="7">
        <v>36.1</v>
      </c>
      <c r="N280" s="7">
        <v>-84.1</v>
      </c>
      <c r="O280" s="7">
        <v>36.25</v>
      </c>
      <c r="P280" s="7">
        <v>-84.25</v>
      </c>
      <c r="Q280" s="7">
        <v>13.484</v>
      </c>
      <c r="V280" s="7" t="s">
        <v>26</v>
      </c>
      <c r="W280" s="7">
        <v>0.27600000000000002</v>
      </c>
      <c r="X280" s="7">
        <f t="shared" si="8"/>
        <v>0.27600000000000002</v>
      </c>
      <c r="Y280" s="7">
        <v>0.47199999999999998</v>
      </c>
      <c r="Z280" s="7">
        <f t="shared" si="9"/>
        <v>0.47199999999999998</v>
      </c>
      <c r="AA280" s="7">
        <v>0.36799999999999999</v>
      </c>
      <c r="AB280" s="7">
        <v>0.63100000000000001</v>
      </c>
      <c r="AC280" s="7">
        <v>12</v>
      </c>
      <c r="AD280" s="7">
        <v>45.1</v>
      </c>
      <c r="AE280" s="7" t="s">
        <v>52</v>
      </c>
      <c r="AF280" s="7" t="s">
        <v>29</v>
      </c>
      <c r="AG280" s="7" t="s">
        <v>47</v>
      </c>
      <c r="AH280" s="7" t="s">
        <v>409</v>
      </c>
      <c r="AI280" s="7" t="s">
        <v>407</v>
      </c>
      <c r="AJ280" s="7">
        <v>1.7110000000000001</v>
      </c>
      <c r="AK280" s="7">
        <v>0.36399999999999999</v>
      </c>
      <c r="AV280" s="7" t="s">
        <v>658</v>
      </c>
      <c r="AW280" s="7" t="s">
        <v>528</v>
      </c>
      <c r="AZ280" s="7" t="s">
        <v>82</v>
      </c>
    </row>
    <row r="281" spans="1:52" x14ac:dyDescent="0.2">
      <c r="A281" s="7">
        <v>280</v>
      </c>
      <c r="B281" s="7">
        <v>1297</v>
      </c>
      <c r="C281" s="7" t="s">
        <v>57</v>
      </c>
      <c r="D281" s="7" t="s">
        <v>80</v>
      </c>
      <c r="E281" s="7" t="s">
        <v>81</v>
      </c>
      <c r="F281" s="7">
        <v>0.35</v>
      </c>
      <c r="I281" s="7">
        <v>0.36199999999999999</v>
      </c>
      <c r="J281" s="7">
        <v>1997</v>
      </c>
      <c r="K281" s="7">
        <v>2</v>
      </c>
      <c r="L281" s="7">
        <v>57</v>
      </c>
      <c r="M281" s="7">
        <v>36.1</v>
      </c>
      <c r="N281" s="7">
        <v>-84.1</v>
      </c>
      <c r="O281" s="7">
        <v>36.25</v>
      </c>
      <c r="P281" s="7">
        <v>-84.25</v>
      </c>
      <c r="V281" s="7" t="s">
        <v>26</v>
      </c>
      <c r="W281" s="7">
        <v>0.19500000000000001</v>
      </c>
      <c r="X281" s="7">
        <f t="shared" si="8"/>
        <v>0.19500000000000001</v>
      </c>
      <c r="Y281" s="7">
        <v>0.16700000000000001</v>
      </c>
      <c r="Z281" s="7">
        <f t="shared" si="9"/>
        <v>0.16700000000000001</v>
      </c>
      <c r="AA281" s="7">
        <v>0.53700000000000003</v>
      </c>
      <c r="AB281" s="7">
        <v>0.46200000000000002</v>
      </c>
      <c r="AC281" s="7">
        <v>4.5999999999999996</v>
      </c>
      <c r="AD281" s="7">
        <v>115</v>
      </c>
      <c r="AE281" s="7" t="s">
        <v>52</v>
      </c>
      <c r="AF281" s="7" t="s">
        <v>29</v>
      </c>
      <c r="AG281" s="7" t="s">
        <v>47</v>
      </c>
      <c r="AH281" s="7" t="s">
        <v>409</v>
      </c>
      <c r="AI281" s="7" t="s">
        <v>407</v>
      </c>
      <c r="AJ281" s="7">
        <v>1.7110000000000001</v>
      </c>
      <c r="AK281" s="7">
        <v>8.8999999999999996E-2</v>
      </c>
      <c r="AV281" s="7" t="s">
        <v>658</v>
      </c>
      <c r="AW281" s="7" t="s">
        <v>528</v>
      </c>
      <c r="AZ281" s="7" t="s">
        <v>83</v>
      </c>
    </row>
    <row r="282" spans="1:52" x14ac:dyDescent="0.2">
      <c r="A282" s="7">
        <v>281</v>
      </c>
      <c r="B282" s="7">
        <v>1304</v>
      </c>
      <c r="C282" s="7" t="s">
        <v>129</v>
      </c>
      <c r="D282" s="7" t="s">
        <v>201</v>
      </c>
      <c r="E282" s="7" t="s">
        <v>202</v>
      </c>
      <c r="F282" s="7">
        <v>1.51</v>
      </c>
      <c r="I282" s="7">
        <v>0.312</v>
      </c>
      <c r="J282" s="7">
        <v>1990</v>
      </c>
      <c r="K282" s="7">
        <v>5</v>
      </c>
      <c r="L282" s="7">
        <v>135</v>
      </c>
      <c r="M282" s="7">
        <v>65.28</v>
      </c>
      <c r="N282" s="7">
        <v>154.41999999999999</v>
      </c>
      <c r="O282" s="7">
        <v>65.25</v>
      </c>
      <c r="P282" s="7">
        <v>154.25</v>
      </c>
      <c r="Q282" s="7">
        <v>4.2</v>
      </c>
      <c r="V282" s="7" t="s">
        <v>37</v>
      </c>
      <c r="W282" s="7">
        <v>0.18099999999999999</v>
      </c>
      <c r="X282" s="7">
        <f t="shared" si="8"/>
        <v>0.18099999999999999</v>
      </c>
      <c r="Y282" s="7">
        <v>0.13100000000000001</v>
      </c>
      <c r="Z282" s="7">
        <f t="shared" si="9"/>
        <v>0.13100000000000001</v>
      </c>
      <c r="AA282" s="7">
        <v>0.57999999999999996</v>
      </c>
      <c r="AB282" s="7">
        <v>0.41899999999999998</v>
      </c>
      <c r="AC282" s="7">
        <v>3.2</v>
      </c>
      <c r="AD282" s="7">
        <v>12.3</v>
      </c>
      <c r="AE282" s="7" t="s">
        <v>204</v>
      </c>
      <c r="AF282" s="7" t="s">
        <v>205</v>
      </c>
      <c r="AH282" s="7" t="s">
        <v>421</v>
      </c>
      <c r="AI282" s="7" t="s">
        <v>417</v>
      </c>
      <c r="AJ282" s="7">
        <v>-0.245</v>
      </c>
      <c r="AK282" s="7">
        <v>1.67</v>
      </c>
      <c r="AV282" s="7" t="s">
        <v>843</v>
      </c>
      <c r="AW282" s="7" t="s">
        <v>528</v>
      </c>
      <c r="AZ282" s="7" t="s">
        <v>203</v>
      </c>
    </row>
    <row r="283" spans="1:52" x14ac:dyDescent="0.2">
      <c r="A283" s="7">
        <v>282</v>
      </c>
      <c r="B283" s="7">
        <v>1304</v>
      </c>
      <c r="C283" s="7" t="s">
        <v>129</v>
      </c>
      <c r="D283" s="7" t="s">
        <v>201</v>
      </c>
      <c r="E283" s="7" t="s">
        <v>202</v>
      </c>
      <c r="F283" s="7">
        <v>3.47</v>
      </c>
      <c r="I283" s="7">
        <v>0.4</v>
      </c>
      <c r="J283" s="7">
        <v>1990</v>
      </c>
      <c r="K283" s="7">
        <v>6</v>
      </c>
      <c r="L283" s="7">
        <v>165</v>
      </c>
      <c r="M283" s="7">
        <v>65.28</v>
      </c>
      <c r="N283" s="7">
        <v>154.41999999999999</v>
      </c>
      <c r="O283" s="7">
        <v>65.25</v>
      </c>
      <c r="P283" s="7">
        <v>154.25</v>
      </c>
      <c r="Q283" s="7">
        <v>6.7</v>
      </c>
      <c r="V283" s="7" t="s">
        <v>37</v>
      </c>
      <c r="W283" s="7">
        <v>0.23100000000000001</v>
      </c>
      <c r="X283" s="7">
        <f t="shared" si="8"/>
        <v>0.23100000000000001</v>
      </c>
      <c r="Y283" s="7">
        <v>0.16800000000000001</v>
      </c>
      <c r="Z283" s="7">
        <f t="shared" si="9"/>
        <v>0.16800000000000001</v>
      </c>
      <c r="AA283" s="7">
        <v>0.57899999999999996</v>
      </c>
      <c r="AB283" s="7">
        <v>0.42</v>
      </c>
      <c r="AC283" s="7">
        <v>11</v>
      </c>
      <c r="AD283" s="7">
        <v>35.9</v>
      </c>
      <c r="AE283" s="7" t="s">
        <v>96</v>
      </c>
      <c r="AF283" s="7" t="s">
        <v>97</v>
      </c>
      <c r="AH283" s="7" t="s">
        <v>421</v>
      </c>
      <c r="AI283" s="7" t="s">
        <v>417</v>
      </c>
      <c r="AJ283" s="7">
        <v>-0.245</v>
      </c>
      <c r="AK283" s="7">
        <v>1.67</v>
      </c>
      <c r="AV283" s="7" t="s">
        <v>843</v>
      </c>
      <c r="AW283" s="7" t="s">
        <v>528</v>
      </c>
      <c r="AZ283" s="7" t="s">
        <v>203</v>
      </c>
    </row>
    <row r="284" spans="1:52" x14ac:dyDescent="0.2">
      <c r="A284" s="7">
        <v>283</v>
      </c>
      <c r="B284" s="7">
        <v>1304</v>
      </c>
      <c r="C284" s="7" t="s">
        <v>129</v>
      </c>
      <c r="D284" s="7" t="s">
        <v>201</v>
      </c>
      <c r="E284" s="7" t="s">
        <v>202</v>
      </c>
      <c r="F284" s="7">
        <v>5.42</v>
      </c>
      <c r="I284" s="7">
        <v>1.29</v>
      </c>
      <c r="J284" s="7">
        <v>1990</v>
      </c>
      <c r="K284" s="7">
        <v>7</v>
      </c>
      <c r="L284" s="7">
        <v>195</v>
      </c>
      <c r="M284" s="7">
        <v>65.28</v>
      </c>
      <c r="N284" s="7">
        <v>154.41999999999999</v>
      </c>
      <c r="O284" s="7">
        <v>65.25</v>
      </c>
      <c r="P284" s="7">
        <v>154.25</v>
      </c>
      <c r="Q284" s="7">
        <v>8.6999999999999993</v>
      </c>
      <c r="V284" s="7" t="s">
        <v>37</v>
      </c>
      <c r="W284" s="7">
        <v>0.748</v>
      </c>
      <c r="X284" s="7">
        <f t="shared" si="8"/>
        <v>0.748</v>
      </c>
      <c r="Y284" s="7">
        <v>0.54100000000000004</v>
      </c>
      <c r="Z284" s="7">
        <f t="shared" si="9"/>
        <v>0.54100000000000004</v>
      </c>
      <c r="AA284" s="7">
        <v>0.57999999999999996</v>
      </c>
      <c r="AB284" s="7">
        <v>0.41899999999999998</v>
      </c>
      <c r="AC284" s="7">
        <v>12.4</v>
      </c>
      <c r="AD284" s="7">
        <v>51.2</v>
      </c>
      <c r="AE284" s="7" t="s">
        <v>204</v>
      </c>
      <c r="AF284" s="7" t="s">
        <v>205</v>
      </c>
      <c r="AH284" s="7" t="s">
        <v>421</v>
      </c>
      <c r="AI284" s="7" t="s">
        <v>417</v>
      </c>
      <c r="AJ284" s="7">
        <v>-0.245</v>
      </c>
      <c r="AK284" s="7">
        <v>1.67</v>
      </c>
      <c r="AV284" s="7" t="s">
        <v>843</v>
      </c>
      <c r="AW284" s="7" t="s">
        <v>528</v>
      </c>
      <c r="AZ284" s="7" t="s">
        <v>203</v>
      </c>
    </row>
    <row r="285" spans="1:52" x14ac:dyDescent="0.2">
      <c r="A285" s="7">
        <v>284</v>
      </c>
      <c r="B285" s="7">
        <v>1304</v>
      </c>
      <c r="C285" s="7" t="s">
        <v>129</v>
      </c>
      <c r="D285" s="7" t="s">
        <v>201</v>
      </c>
      <c r="E285" s="7" t="s">
        <v>202</v>
      </c>
      <c r="F285" s="7">
        <v>3.47</v>
      </c>
      <c r="I285" s="7">
        <v>0.66600000000000004</v>
      </c>
      <c r="J285" s="7">
        <v>1990</v>
      </c>
      <c r="K285" s="7">
        <v>8</v>
      </c>
      <c r="L285" s="7">
        <v>225</v>
      </c>
      <c r="M285" s="7">
        <v>65.28</v>
      </c>
      <c r="N285" s="7">
        <v>154.41999999999999</v>
      </c>
      <c r="O285" s="7">
        <v>65.25</v>
      </c>
      <c r="P285" s="7">
        <v>154.25</v>
      </c>
      <c r="Q285" s="7">
        <v>7.8</v>
      </c>
      <c r="V285" s="7" t="s">
        <v>37</v>
      </c>
      <c r="W285" s="7">
        <v>0.38600000000000001</v>
      </c>
      <c r="X285" s="7">
        <f t="shared" si="8"/>
        <v>0.38600000000000001</v>
      </c>
      <c r="Y285" s="7">
        <v>0.28000000000000003</v>
      </c>
      <c r="Z285" s="7">
        <f t="shared" si="9"/>
        <v>0.28000000000000003</v>
      </c>
      <c r="AA285" s="7">
        <v>0.57899999999999996</v>
      </c>
      <c r="AB285" s="7">
        <v>0.42</v>
      </c>
      <c r="AC285" s="7">
        <v>8.4</v>
      </c>
      <c r="AD285" s="7">
        <v>67.400000000000006</v>
      </c>
      <c r="AE285" s="7" t="s">
        <v>96</v>
      </c>
      <c r="AF285" s="7" t="s">
        <v>97</v>
      </c>
      <c r="AH285" s="7" t="s">
        <v>421</v>
      </c>
      <c r="AI285" s="7" t="s">
        <v>417</v>
      </c>
      <c r="AJ285" s="7">
        <v>-0.245</v>
      </c>
      <c r="AK285" s="7">
        <v>1.67</v>
      </c>
      <c r="AV285" s="7" t="s">
        <v>843</v>
      </c>
      <c r="AW285" s="7" t="s">
        <v>528</v>
      </c>
      <c r="AZ285" s="7" t="s">
        <v>203</v>
      </c>
    </row>
    <row r="286" spans="1:52" x14ac:dyDescent="0.2">
      <c r="A286" s="7">
        <v>285</v>
      </c>
      <c r="B286" s="7">
        <v>1304</v>
      </c>
      <c r="C286" s="7" t="s">
        <v>129</v>
      </c>
      <c r="D286" s="7" t="s">
        <v>201</v>
      </c>
      <c r="E286" s="7" t="s">
        <v>202</v>
      </c>
      <c r="F286" s="7">
        <v>1.51</v>
      </c>
      <c r="I286" s="7">
        <v>0.24199999999999999</v>
      </c>
      <c r="J286" s="7">
        <v>1990</v>
      </c>
      <c r="K286" s="7">
        <v>9</v>
      </c>
      <c r="L286" s="7">
        <v>255</v>
      </c>
      <c r="M286" s="7">
        <v>65.28</v>
      </c>
      <c r="N286" s="7">
        <v>154.41999999999999</v>
      </c>
      <c r="O286" s="7">
        <v>65.25</v>
      </c>
      <c r="P286" s="7">
        <v>154.25</v>
      </c>
      <c r="Q286" s="7">
        <v>4.3</v>
      </c>
      <c r="V286" s="7" t="s">
        <v>37</v>
      </c>
      <c r="W286" s="7">
        <v>0.14000000000000001</v>
      </c>
      <c r="X286" s="7">
        <f t="shared" si="8"/>
        <v>0.14000000000000001</v>
      </c>
      <c r="Y286" s="7">
        <v>0.10100000000000001</v>
      </c>
      <c r="Z286" s="7">
        <f t="shared" si="9"/>
        <v>0.10100000000000001</v>
      </c>
      <c r="AA286" s="7">
        <v>0.57999999999999996</v>
      </c>
      <c r="AB286" s="7">
        <v>0.41899999999999998</v>
      </c>
      <c r="AC286" s="7">
        <v>-0.4</v>
      </c>
      <c r="AD286" s="7">
        <v>52.1</v>
      </c>
      <c r="AE286" s="7" t="s">
        <v>204</v>
      </c>
      <c r="AF286" s="7" t="s">
        <v>205</v>
      </c>
      <c r="AH286" s="7" t="s">
        <v>421</v>
      </c>
      <c r="AI286" s="7" t="s">
        <v>417</v>
      </c>
      <c r="AJ286" s="7">
        <v>-0.245</v>
      </c>
      <c r="AK286" s="7">
        <v>1.67</v>
      </c>
      <c r="AV286" s="7" t="s">
        <v>843</v>
      </c>
      <c r="AW286" s="7" t="s">
        <v>528</v>
      </c>
      <c r="AZ286" s="7" t="s">
        <v>203</v>
      </c>
    </row>
    <row r="287" spans="1:52" x14ac:dyDescent="0.2">
      <c r="A287" s="7">
        <v>286</v>
      </c>
      <c r="B287" s="7">
        <v>1304</v>
      </c>
      <c r="C287" s="7" t="s">
        <v>129</v>
      </c>
      <c r="D287" s="7" t="s">
        <v>201</v>
      </c>
      <c r="E287" s="7" t="s">
        <v>202</v>
      </c>
      <c r="F287" s="7">
        <v>0.25</v>
      </c>
      <c r="I287" s="7">
        <v>0.53</v>
      </c>
      <c r="J287" s="7">
        <v>1990</v>
      </c>
      <c r="K287" s="7">
        <v>11</v>
      </c>
      <c r="L287" s="7">
        <v>305</v>
      </c>
      <c r="M287" s="7">
        <v>65.28</v>
      </c>
      <c r="N287" s="7">
        <v>154.41999999999999</v>
      </c>
      <c r="O287" s="7">
        <v>65.25</v>
      </c>
      <c r="P287" s="7">
        <v>154.25</v>
      </c>
      <c r="Q287" s="7">
        <v>4.3</v>
      </c>
      <c r="V287" s="7" t="s">
        <v>37</v>
      </c>
      <c r="W287" s="7">
        <v>0.307</v>
      </c>
      <c r="X287" s="7">
        <f t="shared" si="8"/>
        <v>0.307</v>
      </c>
      <c r="Y287" s="7">
        <v>0.222</v>
      </c>
      <c r="Z287" s="7">
        <f t="shared" si="9"/>
        <v>0.222</v>
      </c>
      <c r="AA287" s="7">
        <v>0.57999999999999996</v>
      </c>
      <c r="AB287" s="7">
        <v>0.42</v>
      </c>
      <c r="AC287" s="7">
        <v>-27.7</v>
      </c>
      <c r="AD287" s="7">
        <v>30.1</v>
      </c>
      <c r="AE287" s="7" t="s">
        <v>96</v>
      </c>
      <c r="AF287" s="7" t="s">
        <v>97</v>
      </c>
      <c r="AH287" s="7" t="s">
        <v>421</v>
      </c>
      <c r="AI287" s="7" t="s">
        <v>417</v>
      </c>
      <c r="AJ287" s="7">
        <v>-0.245</v>
      </c>
      <c r="AK287" s="7">
        <v>1.67</v>
      </c>
      <c r="AV287" s="7" t="s">
        <v>843</v>
      </c>
      <c r="AW287" s="7" t="s">
        <v>528</v>
      </c>
      <c r="AZ287" s="7" t="s">
        <v>203</v>
      </c>
    </row>
    <row r="288" spans="1:52" x14ac:dyDescent="0.2">
      <c r="A288" s="7">
        <v>287</v>
      </c>
      <c r="B288" s="7">
        <v>1343</v>
      </c>
      <c r="C288" s="7" t="s">
        <v>129</v>
      </c>
      <c r="D288" s="7" t="s">
        <v>533</v>
      </c>
      <c r="E288" s="7" t="s">
        <v>315</v>
      </c>
      <c r="F288" s="7">
        <v>2.593</v>
      </c>
      <c r="I288" s="7">
        <v>2.593</v>
      </c>
      <c r="J288" s="7">
        <v>1992</v>
      </c>
      <c r="K288" s="7">
        <v>5</v>
      </c>
      <c r="L288" s="7">
        <v>132</v>
      </c>
      <c r="M288" s="7">
        <v>54.83</v>
      </c>
      <c r="N288" s="7">
        <v>37.58</v>
      </c>
      <c r="O288" s="7">
        <v>54.75</v>
      </c>
      <c r="P288" s="7">
        <v>37.75</v>
      </c>
      <c r="Q288" s="7">
        <v>8.1150000000000002</v>
      </c>
      <c r="S288" s="7">
        <v>69</v>
      </c>
      <c r="V288" s="7" t="s">
        <v>316</v>
      </c>
      <c r="W288" s="7">
        <v>0.623</v>
      </c>
      <c r="X288" s="7">
        <f t="shared" si="8"/>
        <v>0.623</v>
      </c>
      <c r="Y288" s="7">
        <v>1.97</v>
      </c>
      <c r="Z288" s="7">
        <f t="shared" si="9"/>
        <v>1.97</v>
      </c>
      <c r="AA288" s="7">
        <v>0.24</v>
      </c>
      <c r="AB288" s="7">
        <v>0.75900000000000001</v>
      </c>
      <c r="AC288" s="7">
        <v>11.7</v>
      </c>
      <c r="AD288" s="7">
        <v>21.7</v>
      </c>
      <c r="AE288" s="7" t="s">
        <v>52</v>
      </c>
      <c r="AF288" s="7" t="s">
        <v>29</v>
      </c>
      <c r="AG288" s="7" t="s">
        <v>47</v>
      </c>
      <c r="AH288" s="7" t="s">
        <v>416</v>
      </c>
      <c r="AI288" s="7" t="s">
        <v>417</v>
      </c>
      <c r="AJ288" s="7">
        <v>-1.0209999999999999</v>
      </c>
      <c r="AK288" s="7">
        <v>-0.59399999999999997</v>
      </c>
      <c r="AV288" s="7" t="s">
        <v>675</v>
      </c>
      <c r="AW288" s="7" t="s">
        <v>528</v>
      </c>
      <c r="AZ288" s="7" t="s">
        <v>29</v>
      </c>
    </row>
    <row r="289" spans="1:52" x14ac:dyDescent="0.2">
      <c r="A289" s="7">
        <v>288</v>
      </c>
      <c r="B289" s="7">
        <v>1343</v>
      </c>
      <c r="C289" s="7" t="s">
        <v>129</v>
      </c>
      <c r="D289" s="7" t="s">
        <v>533</v>
      </c>
      <c r="E289" s="7" t="s">
        <v>315</v>
      </c>
      <c r="F289" s="7">
        <v>1.4379999999999999</v>
      </c>
      <c r="I289" s="7">
        <v>1.4379999999999999</v>
      </c>
      <c r="J289" s="7">
        <v>1992</v>
      </c>
      <c r="K289" s="7">
        <v>5</v>
      </c>
      <c r="L289" s="7">
        <v>145</v>
      </c>
      <c r="M289" s="7">
        <v>54.83</v>
      </c>
      <c r="N289" s="7">
        <v>37.58</v>
      </c>
      <c r="O289" s="7">
        <v>54.75</v>
      </c>
      <c r="P289" s="7">
        <v>37.75</v>
      </c>
      <c r="Q289" s="7">
        <v>12.632</v>
      </c>
      <c r="S289" s="7">
        <v>58.087000000000003</v>
      </c>
      <c r="V289" s="7" t="s">
        <v>316</v>
      </c>
      <c r="W289" s="7">
        <v>0.64</v>
      </c>
      <c r="X289" s="7">
        <f t="shared" si="8"/>
        <v>0.64</v>
      </c>
      <c r="Y289" s="7">
        <v>0.79800000000000004</v>
      </c>
      <c r="Z289" s="7">
        <f t="shared" si="9"/>
        <v>0.79800000000000004</v>
      </c>
      <c r="AA289" s="7">
        <v>0.44500000000000001</v>
      </c>
      <c r="AB289" s="7">
        <v>0.55400000000000005</v>
      </c>
      <c r="AC289" s="7">
        <v>11.7</v>
      </c>
      <c r="AD289" s="7">
        <v>21.7</v>
      </c>
      <c r="AE289" s="7" t="s">
        <v>45</v>
      </c>
      <c r="AF289" s="7" t="s">
        <v>46</v>
      </c>
      <c r="AG289" s="7" t="s">
        <v>47</v>
      </c>
      <c r="AH289" s="7" t="s">
        <v>416</v>
      </c>
      <c r="AI289" s="7" t="s">
        <v>417</v>
      </c>
      <c r="AJ289" s="7">
        <v>-1.0209999999999999</v>
      </c>
      <c r="AK289" s="7">
        <v>-0.59399999999999997</v>
      </c>
      <c r="AV289" s="7" t="s">
        <v>675</v>
      </c>
      <c r="AW289" s="7" t="s">
        <v>528</v>
      </c>
      <c r="AZ289" s="7" t="s">
        <v>29</v>
      </c>
    </row>
    <row r="290" spans="1:52" x14ac:dyDescent="0.2">
      <c r="A290" s="7">
        <v>289</v>
      </c>
      <c r="B290" s="7">
        <v>1343</v>
      </c>
      <c r="C290" s="7" t="s">
        <v>129</v>
      </c>
      <c r="D290" s="7" t="s">
        <v>533</v>
      </c>
      <c r="E290" s="7" t="s">
        <v>315</v>
      </c>
      <c r="F290" s="7">
        <v>1.508</v>
      </c>
      <c r="I290" s="7">
        <v>1.508</v>
      </c>
      <c r="J290" s="7">
        <v>1992</v>
      </c>
      <c r="K290" s="7">
        <v>6</v>
      </c>
      <c r="L290" s="7">
        <v>160</v>
      </c>
      <c r="M290" s="7">
        <v>54.83</v>
      </c>
      <c r="N290" s="7">
        <v>37.58</v>
      </c>
      <c r="O290" s="7">
        <v>54.75</v>
      </c>
      <c r="P290" s="7">
        <v>37.75</v>
      </c>
      <c r="Q290" s="7">
        <v>16.248000000000001</v>
      </c>
      <c r="S290" s="7">
        <v>24.402000000000001</v>
      </c>
      <c r="V290" s="7" t="s">
        <v>316</v>
      </c>
      <c r="W290" s="7">
        <v>0.71199999999999997</v>
      </c>
      <c r="X290" s="7">
        <f t="shared" si="8"/>
        <v>0.71199999999999997</v>
      </c>
      <c r="Y290" s="7">
        <v>0.79600000000000004</v>
      </c>
      <c r="Z290" s="7">
        <f t="shared" si="9"/>
        <v>0.79600000000000004</v>
      </c>
      <c r="AA290" s="7">
        <v>0.47199999999999998</v>
      </c>
      <c r="AB290" s="7">
        <v>0.52700000000000002</v>
      </c>
      <c r="AC290" s="7">
        <v>16.399999999999999</v>
      </c>
      <c r="AD290" s="7">
        <v>33.700000000000003</v>
      </c>
      <c r="AE290" s="7" t="s">
        <v>52</v>
      </c>
      <c r="AF290" s="7" t="s">
        <v>29</v>
      </c>
      <c r="AG290" s="7" t="s">
        <v>47</v>
      </c>
      <c r="AH290" s="7" t="s">
        <v>416</v>
      </c>
      <c r="AI290" s="7" t="s">
        <v>417</v>
      </c>
      <c r="AJ290" s="7">
        <v>-1.0209999999999999</v>
      </c>
      <c r="AK290" s="7">
        <v>-0.59399999999999997</v>
      </c>
      <c r="AV290" s="7" t="s">
        <v>675</v>
      </c>
      <c r="AW290" s="7" t="s">
        <v>528</v>
      </c>
      <c r="AZ290" s="7" t="s">
        <v>29</v>
      </c>
    </row>
    <row r="291" spans="1:52" x14ac:dyDescent="0.2">
      <c r="A291" s="7">
        <v>290</v>
      </c>
      <c r="B291" s="7">
        <v>1343</v>
      </c>
      <c r="C291" s="7" t="s">
        <v>129</v>
      </c>
      <c r="D291" s="7" t="s">
        <v>533</v>
      </c>
      <c r="E291" s="7" t="s">
        <v>315</v>
      </c>
      <c r="F291" s="7">
        <v>0.89300000000000002</v>
      </c>
      <c r="I291" s="7">
        <v>0.89300000000000002</v>
      </c>
      <c r="J291" s="7">
        <v>1992</v>
      </c>
      <c r="K291" s="7">
        <v>6</v>
      </c>
      <c r="L291" s="7">
        <v>175</v>
      </c>
      <c r="M291" s="7">
        <v>54.83</v>
      </c>
      <c r="N291" s="7">
        <v>37.58</v>
      </c>
      <c r="O291" s="7">
        <v>54.75</v>
      </c>
      <c r="P291" s="7">
        <v>37.75</v>
      </c>
      <c r="Q291" s="7">
        <v>12.065</v>
      </c>
      <c r="S291" s="7">
        <v>39.802</v>
      </c>
      <c r="V291" s="7" t="s">
        <v>316</v>
      </c>
      <c r="W291" s="7">
        <v>0.69299999999999995</v>
      </c>
      <c r="X291" s="7">
        <f t="shared" si="8"/>
        <v>0.69299999999999995</v>
      </c>
      <c r="Y291" s="7">
        <v>0.2</v>
      </c>
      <c r="Z291" s="7">
        <f t="shared" si="9"/>
        <v>0.2</v>
      </c>
      <c r="AA291" s="7">
        <v>0.77600000000000002</v>
      </c>
      <c r="AB291" s="7">
        <v>0.223</v>
      </c>
      <c r="AC291" s="7">
        <v>16.399999999999999</v>
      </c>
      <c r="AD291" s="7">
        <v>33.700000000000003</v>
      </c>
      <c r="AE291" s="7" t="s">
        <v>45</v>
      </c>
      <c r="AF291" s="7" t="s">
        <v>46</v>
      </c>
      <c r="AG291" s="7" t="s">
        <v>47</v>
      </c>
      <c r="AH291" s="7" t="s">
        <v>416</v>
      </c>
      <c r="AI291" s="7" t="s">
        <v>417</v>
      </c>
      <c r="AJ291" s="7">
        <v>-1.0209999999999999</v>
      </c>
      <c r="AK291" s="7">
        <v>-0.59399999999999997</v>
      </c>
      <c r="AV291" s="7" t="s">
        <v>675</v>
      </c>
      <c r="AW291" s="7" t="s">
        <v>528</v>
      </c>
      <c r="AZ291" s="7" t="s">
        <v>29</v>
      </c>
    </row>
    <row r="292" spans="1:52" x14ac:dyDescent="0.2">
      <c r="A292" s="7">
        <v>291</v>
      </c>
      <c r="B292" s="7">
        <v>1343</v>
      </c>
      <c r="C292" s="7" t="s">
        <v>129</v>
      </c>
      <c r="D292" s="7" t="s">
        <v>533</v>
      </c>
      <c r="E292" s="7" t="s">
        <v>315</v>
      </c>
      <c r="F292" s="7">
        <v>1.7909999999999999</v>
      </c>
      <c r="I292" s="7">
        <v>1.7909999999999999</v>
      </c>
      <c r="J292" s="7">
        <v>1992</v>
      </c>
      <c r="K292" s="7">
        <v>7</v>
      </c>
      <c r="L292" s="7">
        <v>193</v>
      </c>
      <c r="M292" s="7">
        <v>54.83</v>
      </c>
      <c r="N292" s="7">
        <v>37.58</v>
      </c>
      <c r="O292" s="7">
        <v>54.75</v>
      </c>
      <c r="P292" s="7">
        <v>37.75</v>
      </c>
      <c r="Q292" s="7">
        <v>15.083</v>
      </c>
      <c r="S292" s="7">
        <v>67.025000000000006</v>
      </c>
      <c r="V292" s="7" t="s">
        <v>316</v>
      </c>
      <c r="W292" s="7">
        <v>1.149</v>
      </c>
      <c r="X292" s="7">
        <f t="shared" si="8"/>
        <v>1.149</v>
      </c>
      <c r="Y292" s="7">
        <v>0.64200000000000002</v>
      </c>
      <c r="Z292" s="7">
        <f t="shared" si="9"/>
        <v>0.64200000000000002</v>
      </c>
      <c r="AA292" s="7">
        <v>0.64100000000000001</v>
      </c>
      <c r="AB292" s="7">
        <v>0.35799999999999998</v>
      </c>
      <c r="AC292" s="7">
        <v>18.2</v>
      </c>
      <c r="AD292" s="7">
        <v>40.799999999999997</v>
      </c>
      <c r="AE292" s="7" t="s">
        <v>52</v>
      </c>
      <c r="AF292" s="7" t="s">
        <v>29</v>
      </c>
      <c r="AG292" s="7" t="s">
        <v>47</v>
      </c>
      <c r="AH292" s="7" t="s">
        <v>416</v>
      </c>
      <c r="AI292" s="7" t="s">
        <v>417</v>
      </c>
      <c r="AJ292" s="7">
        <v>-1.0209999999999999</v>
      </c>
      <c r="AK292" s="7">
        <v>-0.59399999999999997</v>
      </c>
      <c r="AV292" s="7" t="s">
        <v>675</v>
      </c>
      <c r="AW292" s="7" t="s">
        <v>528</v>
      </c>
      <c r="AZ292" s="7" t="s">
        <v>29</v>
      </c>
    </row>
    <row r="293" spans="1:52" x14ac:dyDescent="0.2">
      <c r="A293" s="7">
        <v>292</v>
      </c>
      <c r="B293" s="7">
        <v>1343</v>
      </c>
      <c r="C293" s="7" t="s">
        <v>129</v>
      </c>
      <c r="D293" s="7" t="s">
        <v>533</v>
      </c>
      <c r="E293" s="7" t="s">
        <v>315</v>
      </c>
      <c r="F293" s="7">
        <v>2.472</v>
      </c>
      <c r="I293" s="7">
        <v>2.472</v>
      </c>
      <c r="J293" s="7">
        <v>1992</v>
      </c>
      <c r="K293" s="7">
        <v>7</v>
      </c>
      <c r="L293" s="7">
        <v>212</v>
      </c>
      <c r="M293" s="7">
        <v>54.83</v>
      </c>
      <c r="N293" s="7">
        <v>37.58</v>
      </c>
      <c r="O293" s="7">
        <v>54.75</v>
      </c>
      <c r="P293" s="7">
        <v>37.75</v>
      </c>
      <c r="Q293" s="7">
        <v>18.113</v>
      </c>
      <c r="S293" s="7">
        <v>30.565000000000001</v>
      </c>
      <c r="V293" s="7" t="s">
        <v>316</v>
      </c>
      <c r="W293" s="7">
        <v>0.89</v>
      </c>
      <c r="X293" s="7">
        <f t="shared" si="8"/>
        <v>0.89</v>
      </c>
      <c r="Y293" s="7">
        <v>1.5820000000000001</v>
      </c>
      <c r="Z293" s="7">
        <f t="shared" si="9"/>
        <v>1.5820000000000001</v>
      </c>
      <c r="AA293" s="7">
        <v>0.36</v>
      </c>
      <c r="AB293" s="7">
        <v>0.63900000000000001</v>
      </c>
      <c r="AC293" s="7">
        <v>18.2</v>
      </c>
      <c r="AD293" s="7">
        <v>40.799999999999997</v>
      </c>
      <c r="AE293" s="7" t="s">
        <v>45</v>
      </c>
      <c r="AF293" s="7" t="s">
        <v>46</v>
      </c>
      <c r="AG293" s="7" t="s">
        <v>47</v>
      </c>
      <c r="AH293" s="7" t="s">
        <v>416</v>
      </c>
      <c r="AI293" s="7" t="s">
        <v>417</v>
      </c>
      <c r="AJ293" s="7">
        <v>-1.0209999999999999</v>
      </c>
      <c r="AK293" s="7">
        <v>-0.59399999999999997</v>
      </c>
      <c r="AV293" s="7" t="s">
        <v>675</v>
      </c>
      <c r="AW293" s="7" t="s">
        <v>528</v>
      </c>
      <c r="AZ293" s="7" t="s">
        <v>29</v>
      </c>
    </row>
    <row r="294" spans="1:52" x14ac:dyDescent="0.2">
      <c r="A294" s="7">
        <v>293</v>
      </c>
      <c r="B294" s="7">
        <v>1343</v>
      </c>
      <c r="C294" s="7" t="s">
        <v>129</v>
      </c>
      <c r="D294" s="7" t="s">
        <v>533</v>
      </c>
      <c r="E294" s="7" t="s">
        <v>315</v>
      </c>
      <c r="F294" s="7">
        <v>1.605</v>
      </c>
      <c r="I294" s="7">
        <v>1.605</v>
      </c>
      <c r="J294" s="7">
        <v>1992</v>
      </c>
      <c r="K294" s="7">
        <v>8</v>
      </c>
      <c r="L294" s="7">
        <v>225</v>
      </c>
      <c r="M294" s="7">
        <v>54.83</v>
      </c>
      <c r="N294" s="7">
        <v>37.58</v>
      </c>
      <c r="O294" s="7">
        <v>54.75</v>
      </c>
      <c r="P294" s="7">
        <v>37.75</v>
      </c>
      <c r="Q294" s="7">
        <v>13.621</v>
      </c>
      <c r="S294" s="7">
        <v>45.994999999999997</v>
      </c>
      <c r="V294" s="7" t="s">
        <v>316</v>
      </c>
      <c r="W294" s="7">
        <v>0.81499999999999995</v>
      </c>
      <c r="X294" s="7">
        <f t="shared" si="8"/>
        <v>0.81499999999999995</v>
      </c>
      <c r="Y294" s="7">
        <v>0.79</v>
      </c>
      <c r="Z294" s="7">
        <f t="shared" si="9"/>
        <v>0.79</v>
      </c>
      <c r="AA294" s="7">
        <v>0.50700000000000001</v>
      </c>
      <c r="AB294" s="7">
        <v>0.49199999999999999</v>
      </c>
      <c r="AC294" s="7">
        <v>18.2</v>
      </c>
      <c r="AD294" s="7">
        <v>24.1</v>
      </c>
      <c r="AE294" s="7" t="s">
        <v>52</v>
      </c>
      <c r="AF294" s="7" t="s">
        <v>29</v>
      </c>
      <c r="AG294" s="7" t="s">
        <v>47</v>
      </c>
      <c r="AH294" s="7" t="s">
        <v>416</v>
      </c>
      <c r="AI294" s="7" t="s">
        <v>417</v>
      </c>
      <c r="AJ294" s="7">
        <v>-1.0209999999999999</v>
      </c>
      <c r="AK294" s="7">
        <v>-0.59399999999999997</v>
      </c>
      <c r="AV294" s="7" t="s">
        <v>675</v>
      </c>
      <c r="AW294" s="7" t="s">
        <v>528</v>
      </c>
      <c r="AZ294" s="7" t="s">
        <v>29</v>
      </c>
    </row>
    <row r="295" spans="1:52" x14ac:dyDescent="0.2">
      <c r="A295" s="7">
        <v>294</v>
      </c>
      <c r="B295" s="7">
        <v>1343</v>
      </c>
      <c r="C295" s="7" t="s">
        <v>129</v>
      </c>
      <c r="D295" s="7" t="s">
        <v>533</v>
      </c>
      <c r="E295" s="7" t="s">
        <v>315</v>
      </c>
      <c r="F295" s="7">
        <v>1.748</v>
      </c>
      <c r="I295" s="7">
        <v>1.748</v>
      </c>
      <c r="J295" s="7">
        <v>1992</v>
      </c>
      <c r="K295" s="7">
        <v>8</v>
      </c>
      <c r="L295" s="7">
        <v>239</v>
      </c>
      <c r="M295" s="7">
        <v>54.83</v>
      </c>
      <c r="N295" s="7">
        <v>37.58</v>
      </c>
      <c r="O295" s="7">
        <v>54.75</v>
      </c>
      <c r="P295" s="7">
        <v>37.75</v>
      </c>
      <c r="Q295" s="7">
        <v>13.944000000000001</v>
      </c>
      <c r="S295" s="7">
        <v>49.555</v>
      </c>
      <c r="V295" s="7" t="s">
        <v>316</v>
      </c>
      <c r="W295" s="7">
        <v>1.327</v>
      </c>
      <c r="X295" s="7">
        <f t="shared" si="8"/>
        <v>1.327</v>
      </c>
      <c r="Y295" s="7">
        <v>0.42099999999999999</v>
      </c>
      <c r="Z295" s="7">
        <f t="shared" si="9"/>
        <v>0.42099999999999999</v>
      </c>
      <c r="AA295" s="7">
        <v>0.75900000000000001</v>
      </c>
      <c r="AB295" s="7">
        <v>0.24</v>
      </c>
      <c r="AC295" s="7">
        <v>18.2</v>
      </c>
      <c r="AD295" s="7">
        <v>24.1</v>
      </c>
      <c r="AE295" s="7" t="s">
        <v>132</v>
      </c>
      <c r="AF295" s="7" t="s">
        <v>133</v>
      </c>
      <c r="AH295" s="7" t="s">
        <v>416</v>
      </c>
      <c r="AI295" s="7" t="s">
        <v>417</v>
      </c>
      <c r="AJ295" s="7">
        <v>-1.0209999999999999</v>
      </c>
      <c r="AK295" s="7">
        <v>-0.59399999999999997</v>
      </c>
      <c r="AV295" s="7" t="s">
        <v>675</v>
      </c>
      <c r="AW295" s="7" t="s">
        <v>528</v>
      </c>
      <c r="AZ295" s="7" t="s">
        <v>29</v>
      </c>
    </row>
    <row r="296" spans="1:52" x14ac:dyDescent="0.2">
      <c r="A296" s="7">
        <v>295</v>
      </c>
      <c r="B296" s="7">
        <v>1343</v>
      </c>
      <c r="C296" s="7" t="s">
        <v>129</v>
      </c>
      <c r="D296" s="7" t="s">
        <v>533</v>
      </c>
      <c r="E296" s="7" t="s">
        <v>315</v>
      </c>
      <c r="F296" s="7">
        <v>1.962</v>
      </c>
      <c r="I296" s="7">
        <v>1.962</v>
      </c>
      <c r="J296" s="7">
        <v>1992</v>
      </c>
      <c r="K296" s="7">
        <v>9</v>
      </c>
      <c r="L296" s="7">
        <v>254</v>
      </c>
      <c r="M296" s="7">
        <v>54.83</v>
      </c>
      <c r="N296" s="7">
        <v>37.58</v>
      </c>
      <c r="O296" s="7">
        <v>54.75</v>
      </c>
      <c r="P296" s="7">
        <v>37.75</v>
      </c>
      <c r="Q296" s="7">
        <v>11.260999999999999</v>
      </c>
      <c r="S296" s="7">
        <v>59.503999999999998</v>
      </c>
      <c r="V296" s="7" t="s">
        <v>316</v>
      </c>
      <c r="W296" s="7">
        <v>0.70199999999999996</v>
      </c>
      <c r="X296" s="7">
        <f t="shared" si="8"/>
        <v>0.70199999999999996</v>
      </c>
      <c r="Y296" s="7">
        <v>1.26</v>
      </c>
      <c r="Z296" s="7">
        <f t="shared" si="9"/>
        <v>1.26</v>
      </c>
      <c r="AA296" s="7">
        <v>0.35699999999999998</v>
      </c>
      <c r="AB296" s="7">
        <v>0.64200000000000002</v>
      </c>
      <c r="AC296" s="7">
        <v>12.4</v>
      </c>
      <c r="AD296" s="7">
        <v>64.099999999999994</v>
      </c>
      <c r="AE296" s="7" t="s">
        <v>52</v>
      </c>
      <c r="AF296" s="7" t="s">
        <v>29</v>
      </c>
      <c r="AG296" s="7" t="s">
        <v>47</v>
      </c>
      <c r="AH296" s="7" t="s">
        <v>416</v>
      </c>
      <c r="AI296" s="7" t="s">
        <v>417</v>
      </c>
      <c r="AJ296" s="7">
        <v>-1.0209999999999999</v>
      </c>
      <c r="AK296" s="7">
        <v>-0.59399999999999997</v>
      </c>
      <c r="AV296" s="7" t="s">
        <v>675</v>
      </c>
      <c r="AW296" s="7" t="s">
        <v>528</v>
      </c>
      <c r="AZ296" s="7" t="s">
        <v>29</v>
      </c>
    </row>
    <row r="297" spans="1:52" x14ac:dyDescent="0.2">
      <c r="A297" s="7">
        <v>296</v>
      </c>
      <c r="B297" s="7">
        <v>1343</v>
      </c>
      <c r="C297" s="7" t="s">
        <v>129</v>
      </c>
      <c r="D297" s="7" t="s">
        <v>533</v>
      </c>
      <c r="E297" s="7" t="s">
        <v>315</v>
      </c>
      <c r="F297" s="7">
        <v>2.536</v>
      </c>
      <c r="I297" s="7">
        <v>2.536</v>
      </c>
      <c r="J297" s="7">
        <v>1992</v>
      </c>
      <c r="K297" s="7">
        <v>9</v>
      </c>
      <c r="L297" s="7">
        <v>273</v>
      </c>
      <c r="M297" s="7">
        <v>54.83</v>
      </c>
      <c r="N297" s="7">
        <v>37.58</v>
      </c>
      <c r="O297" s="7">
        <v>54.75</v>
      </c>
      <c r="P297" s="7">
        <v>37.75</v>
      </c>
      <c r="Q297" s="7">
        <v>7.3860000000000001</v>
      </c>
      <c r="S297" s="7">
        <v>75.802000000000007</v>
      </c>
      <c r="V297" s="7" t="s">
        <v>316</v>
      </c>
      <c r="W297" s="7">
        <v>0.81</v>
      </c>
      <c r="X297" s="7">
        <f t="shared" si="8"/>
        <v>0.81</v>
      </c>
      <c r="Y297" s="7">
        <v>1.726</v>
      </c>
      <c r="Z297" s="7">
        <f t="shared" si="9"/>
        <v>1.726</v>
      </c>
      <c r="AA297" s="7">
        <v>0.31900000000000001</v>
      </c>
      <c r="AB297" s="7">
        <v>0.68</v>
      </c>
      <c r="AC297" s="7">
        <v>12.4</v>
      </c>
      <c r="AD297" s="7">
        <v>64.099999999999994</v>
      </c>
      <c r="AE297" s="7" t="s">
        <v>132</v>
      </c>
      <c r="AF297" s="7" t="s">
        <v>133</v>
      </c>
      <c r="AH297" s="7" t="s">
        <v>416</v>
      </c>
      <c r="AI297" s="7" t="s">
        <v>417</v>
      </c>
      <c r="AJ297" s="7">
        <v>-1.0209999999999999</v>
      </c>
      <c r="AK297" s="7">
        <v>-0.59399999999999997</v>
      </c>
      <c r="AV297" s="7" t="s">
        <v>675</v>
      </c>
      <c r="AW297" s="7" t="s">
        <v>528</v>
      </c>
      <c r="AZ297" s="7" t="s">
        <v>29</v>
      </c>
    </row>
    <row r="298" spans="1:52" x14ac:dyDescent="0.2">
      <c r="A298" s="7">
        <v>297</v>
      </c>
      <c r="B298" s="7">
        <v>1343</v>
      </c>
      <c r="C298" s="7" t="s">
        <v>129</v>
      </c>
      <c r="D298" s="7" t="s">
        <v>533</v>
      </c>
      <c r="E298" s="7" t="s">
        <v>315</v>
      </c>
      <c r="F298" s="7">
        <v>2.1739999999999999</v>
      </c>
      <c r="I298" s="7">
        <v>2.1739999999999999</v>
      </c>
      <c r="J298" s="7">
        <v>1992</v>
      </c>
      <c r="K298" s="7">
        <v>10</v>
      </c>
      <c r="L298" s="7">
        <v>287</v>
      </c>
      <c r="M298" s="7">
        <v>54.83</v>
      </c>
      <c r="N298" s="7">
        <v>37.58</v>
      </c>
      <c r="O298" s="7">
        <v>54.75</v>
      </c>
      <c r="P298" s="7">
        <v>37.75</v>
      </c>
      <c r="Q298" s="7">
        <v>2.3050000000000002</v>
      </c>
      <c r="S298" s="7">
        <v>73.015000000000001</v>
      </c>
      <c r="V298" s="7" t="s">
        <v>316</v>
      </c>
      <c r="W298" s="7">
        <v>0.47799999999999998</v>
      </c>
      <c r="X298" s="7">
        <f t="shared" si="8"/>
        <v>0.47799999999999998</v>
      </c>
      <c r="Y298" s="7">
        <v>1.696</v>
      </c>
      <c r="Z298" s="7">
        <f t="shared" si="9"/>
        <v>1.696</v>
      </c>
      <c r="AA298" s="7">
        <v>0.219</v>
      </c>
      <c r="AB298" s="7">
        <v>0.78</v>
      </c>
      <c r="AC298" s="7">
        <v>2.2000000000000002</v>
      </c>
      <c r="AD298" s="7">
        <v>126.1</v>
      </c>
      <c r="AE298" s="7" t="s">
        <v>52</v>
      </c>
      <c r="AF298" s="7" t="s">
        <v>29</v>
      </c>
      <c r="AG298" s="7" t="s">
        <v>47</v>
      </c>
      <c r="AH298" s="7" t="s">
        <v>416</v>
      </c>
      <c r="AI298" s="7" t="s">
        <v>417</v>
      </c>
      <c r="AJ298" s="7">
        <v>-1.0209999999999999</v>
      </c>
      <c r="AK298" s="7">
        <v>-0.59399999999999997</v>
      </c>
      <c r="AV298" s="7" t="s">
        <v>675</v>
      </c>
      <c r="AW298" s="7" t="s">
        <v>528</v>
      </c>
      <c r="AZ298" s="7" t="s">
        <v>29</v>
      </c>
    </row>
    <row r="299" spans="1:52" x14ac:dyDescent="0.2">
      <c r="A299" s="7">
        <v>298</v>
      </c>
      <c r="B299" s="7">
        <v>1343</v>
      </c>
      <c r="C299" s="7" t="s">
        <v>129</v>
      </c>
      <c r="D299" s="7" t="s">
        <v>533</v>
      </c>
      <c r="E299" s="7" t="s">
        <v>315</v>
      </c>
      <c r="F299" s="7">
        <v>1.7749999999999999</v>
      </c>
      <c r="I299" s="7">
        <v>1.7749999999999999</v>
      </c>
      <c r="J299" s="7">
        <v>1992</v>
      </c>
      <c r="K299" s="7">
        <v>10</v>
      </c>
      <c r="L299" s="7">
        <v>301</v>
      </c>
      <c r="M299" s="7">
        <v>54.83</v>
      </c>
      <c r="N299" s="7">
        <v>37.58</v>
      </c>
      <c r="O299" s="7">
        <v>54.75</v>
      </c>
      <c r="P299" s="7">
        <v>37.75</v>
      </c>
      <c r="Q299" s="7">
        <v>1.722</v>
      </c>
      <c r="S299" s="7">
        <v>74.78</v>
      </c>
      <c r="V299" s="7" t="s">
        <v>316</v>
      </c>
      <c r="W299" s="7">
        <v>0.69699999999999995</v>
      </c>
      <c r="X299" s="7">
        <f t="shared" si="8"/>
        <v>0.69699999999999995</v>
      </c>
      <c r="Y299" s="7">
        <v>1.0780000000000001</v>
      </c>
      <c r="Z299" s="7">
        <f t="shared" si="9"/>
        <v>1.0780000000000001</v>
      </c>
      <c r="AA299" s="7">
        <v>0.39200000000000002</v>
      </c>
      <c r="AB299" s="7">
        <v>0.60699999999999998</v>
      </c>
      <c r="AC299" s="7">
        <v>2.2000000000000002</v>
      </c>
      <c r="AD299" s="7">
        <v>126.1</v>
      </c>
      <c r="AE299" s="7" t="s">
        <v>132</v>
      </c>
      <c r="AF299" s="7" t="s">
        <v>133</v>
      </c>
      <c r="AH299" s="7" t="s">
        <v>416</v>
      </c>
      <c r="AI299" s="7" t="s">
        <v>417</v>
      </c>
      <c r="AJ299" s="7">
        <v>-1.0209999999999999</v>
      </c>
      <c r="AK299" s="7">
        <v>-0.59399999999999997</v>
      </c>
      <c r="AV299" s="7" t="s">
        <v>675</v>
      </c>
      <c r="AW299" s="7" t="s">
        <v>528</v>
      </c>
      <c r="AZ299" s="7" t="s">
        <v>29</v>
      </c>
    </row>
    <row r="300" spans="1:52" x14ac:dyDescent="0.2">
      <c r="A300" s="7">
        <v>299</v>
      </c>
      <c r="B300" s="7">
        <v>1343</v>
      </c>
      <c r="C300" s="7" t="s">
        <v>129</v>
      </c>
      <c r="D300" s="7" t="s">
        <v>533</v>
      </c>
      <c r="E300" s="7" t="s">
        <v>315</v>
      </c>
      <c r="F300" s="7">
        <v>0.47499999999999998</v>
      </c>
      <c r="I300" s="7">
        <v>0.47499999999999998</v>
      </c>
      <c r="J300" s="7">
        <v>1992</v>
      </c>
      <c r="K300" s="7">
        <v>11</v>
      </c>
      <c r="L300" s="7">
        <v>321</v>
      </c>
      <c r="M300" s="7">
        <v>54.83</v>
      </c>
      <c r="N300" s="7">
        <v>37.58</v>
      </c>
      <c r="O300" s="7">
        <v>54.75</v>
      </c>
      <c r="P300" s="7">
        <v>37.75</v>
      </c>
      <c r="Q300" s="7">
        <v>0.24399999999999999</v>
      </c>
      <c r="S300" s="7">
        <v>97</v>
      </c>
      <c r="V300" s="7" t="s">
        <v>316</v>
      </c>
      <c r="W300" s="7">
        <v>0.255</v>
      </c>
      <c r="X300" s="7">
        <f t="shared" si="8"/>
        <v>0.255</v>
      </c>
      <c r="Y300" s="7">
        <v>0.22</v>
      </c>
      <c r="Z300" s="7">
        <f t="shared" si="9"/>
        <v>0.22</v>
      </c>
      <c r="AA300" s="7">
        <v>0.53600000000000003</v>
      </c>
      <c r="AB300" s="7">
        <v>0.46300000000000002</v>
      </c>
      <c r="AC300" s="7">
        <v>-2.8</v>
      </c>
      <c r="AD300" s="7">
        <v>69.3</v>
      </c>
      <c r="AE300" s="7" t="s">
        <v>45</v>
      </c>
      <c r="AF300" s="7" t="s">
        <v>46</v>
      </c>
      <c r="AG300" s="7" t="s">
        <v>47</v>
      </c>
      <c r="AH300" s="7" t="s">
        <v>416</v>
      </c>
      <c r="AI300" s="7" t="s">
        <v>417</v>
      </c>
      <c r="AJ300" s="7">
        <v>-1.0209999999999999</v>
      </c>
      <c r="AK300" s="7">
        <v>-0.59399999999999997</v>
      </c>
      <c r="AV300" s="7" t="s">
        <v>675</v>
      </c>
      <c r="AW300" s="7" t="s">
        <v>528</v>
      </c>
      <c r="AZ300" s="7" t="s">
        <v>29</v>
      </c>
    </row>
    <row r="301" spans="1:52" x14ac:dyDescent="0.2">
      <c r="A301" s="7">
        <v>300</v>
      </c>
      <c r="B301" s="7">
        <v>1343</v>
      </c>
      <c r="C301" s="7" t="s">
        <v>129</v>
      </c>
      <c r="D301" s="7" t="s">
        <v>533</v>
      </c>
      <c r="E301" s="7" t="s">
        <v>315</v>
      </c>
      <c r="F301" s="7">
        <v>0.254</v>
      </c>
      <c r="I301" s="7">
        <v>0.254</v>
      </c>
      <c r="J301" s="7">
        <v>1992</v>
      </c>
      <c r="K301" s="7">
        <v>12</v>
      </c>
      <c r="L301" s="7">
        <v>353</v>
      </c>
      <c r="M301" s="7">
        <v>54.83</v>
      </c>
      <c r="N301" s="7">
        <v>37.58</v>
      </c>
      <c r="O301" s="7">
        <v>54.75</v>
      </c>
      <c r="P301" s="7">
        <v>37.75</v>
      </c>
      <c r="Q301" s="7">
        <v>-0.317</v>
      </c>
      <c r="S301" s="7">
        <v>96</v>
      </c>
      <c r="V301" s="7" t="s">
        <v>316</v>
      </c>
      <c r="W301" s="7">
        <v>0.20799999999999999</v>
      </c>
      <c r="X301" s="7">
        <f t="shared" si="8"/>
        <v>0.20799999999999999</v>
      </c>
      <c r="Y301" s="7">
        <v>4.5999999999999999E-2</v>
      </c>
      <c r="Z301" s="7">
        <f t="shared" si="9"/>
        <v>4.5999999999999999E-2</v>
      </c>
      <c r="AA301" s="7">
        <v>0.81799999999999995</v>
      </c>
      <c r="AB301" s="7">
        <v>0.18099999999999999</v>
      </c>
      <c r="AC301" s="7">
        <v>-6</v>
      </c>
      <c r="AD301" s="7">
        <v>18.100000000000001</v>
      </c>
      <c r="AE301" s="7" t="s">
        <v>52</v>
      </c>
      <c r="AF301" s="7" t="s">
        <v>29</v>
      </c>
      <c r="AG301" s="7" t="s">
        <v>47</v>
      </c>
      <c r="AH301" s="7" t="s">
        <v>416</v>
      </c>
      <c r="AI301" s="7" t="s">
        <v>417</v>
      </c>
      <c r="AJ301" s="7">
        <v>-1.0209999999999999</v>
      </c>
      <c r="AK301" s="7">
        <v>-0.59399999999999997</v>
      </c>
      <c r="AV301" s="7" t="s">
        <v>675</v>
      </c>
      <c r="AW301" s="7" t="s">
        <v>528</v>
      </c>
      <c r="AZ301" s="7" t="s">
        <v>29</v>
      </c>
    </row>
    <row r="302" spans="1:52" x14ac:dyDescent="0.2">
      <c r="A302" s="7">
        <v>301</v>
      </c>
      <c r="B302" s="7">
        <v>1343</v>
      </c>
      <c r="C302" s="7" t="s">
        <v>129</v>
      </c>
      <c r="D302" s="7" t="s">
        <v>533</v>
      </c>
      <c r="E302" s="7" t="s">
        <v>315</v>
      </c>
      <c r="F302" s="7">
        <v>0.14299999999999999</v>
      </c>
      <c r="I302" s="7">
        <v>0.14299999999999999</v>
      </c>
      <c r="J302" s="7">
        <v>1993</v>
      </c>
      <c r="K302" s="7">
        <v>1</v>
      </c>
      <c r="L302" s="7">
        <v>8</v>
      </c>
      <c r="M302" s="7">
        <v>54.83</v>
      </c>
      <c r="N302" s="7">
        <v>37.58</v>
      </c>
      <c r="O302" s="7">
        <v>54.75</v>
      </c>
      <c r="P302" s="7">
        <v>37.75</v>
      </c>
      <c r="Q302" s="7">
        <v>-0.89</v>
      </c>
      <c r="S302" s="7">
        <v>97</v>
      </c>
      <c r="V302" s="7" t="s">
        <v>316</v>
      </c>
      <c r="W302" s="7">
        <v>0.106</v>
      </c>
      <c r="X302" s="7">
        <f t="shared" si="8"/>
        <v>0.106</v>
      </c>
      <c r="Y302" s="7">
        <v>3.6999999999999998E-2</v>
      </c>
      <c r="Z302" s="7">
        <f t="shared" si="9"/>
        <v>3.6999999999999998E-2</v>
      </c>
      <c r="AA302" s="7">
        <v>0.74099999999999999</v>
      </c>
      <c r="AB302" s="7">
        <v>0.25800000000000001</v>
      </c>
      <c r="AC302" s="7">
        <v>-4.7</v>
      </c>
      <c r="AD302" s="7">
        <v>58.6</v>
      </c>
      <c r="AE302" s="7" t="s">
        <v>45</v>
      </c>
      <c r="AF302" s="7" t="s">
        <v>46</v>
      </c>
      <c r="AG302" s="7" t="s">
        <v>47</v>
      </c>
      <c r="AH302" s="7" t="s">
        <v>416</v>
      </c>
      <c r="AI302" s="7" t="s">
        <v>417</v>
      </c>
      <c r="AJ302" s="7">
        <v>-1.0209999999999999</v>
      </c>
      <c r="AK302" s="7">
        <v>0.872</v>
      </c>
      <c r="AV302" s="7" t="s">
        <v>675</v>
      </c>
      <c r="AW302" s="7" t="s">
        <v>528</v>
      </c>
      <c r="AZ302" s="7" t="s">
        <v>29</v>
      </c>
    </row>
    <row r="303" spans="1:52" x14ac:dyDescent="0.2">
      <c r="A303" s="7">
        <v>302</v>
      </c>
      <c r="B303" s="7">
        <v>1343</v>
      </c>
      <c r="C303" s="7" t="s">
        <v>129</v>
      </c>
      <c r="D303" s="7" t="s">
        <v>533</v>
      </c>
      <c r="E303" s="7" t="s">
        <v>315</v>
      </c>
      <c r="F303" s="7">
        <v>0.245</v>
      </c>
      <c r="I303" s="7">
        <v>0.245</v>
      </c>
      <c r="J303" s="7">
        <v>1993</v>
      </c>
      <c r="K303" s="7">
        <v>2</v>
      </c>
      <c r="L303" s="7">
        <v>47</v>
      </c>
      <c r="M303" s="7">
        <v>54.83</v>
      </c>
      <c r="N303" s="7">
        <v>37.58</v>
      </c>
      <c r="O303" s="7">
        <v>54.75</v>
      </c>
      <c r="P303" s="7">
        <v>37.75</v>
      </c>
      <c r="Q303" s="7">
        <v>-0.24399999999999999</v>
      </c>
      <c r="S303" s="7">
        <v>97.096000000000004</v>
      </c>
      <c r="V303" s="7" t="s">
        <v>316</v>
      </c>
      <c r="W303" s="7">
        <v>0.20499999999999999</v>
      </c>
      <c r="X303" s="7">
        <f t="shared" si="8"/>
        <v>0.20499999999999999</v>
      </c>
      <c r="Y303" s="7">
        <v>0.04</v>
      </c>
      <c r="Z303" s="7">
        <f t="shared" si="9"/>
        <v>0.04</v>
      </c>
      <c r="AA303" s="7">
        <v>0.83599999999999997</v>
      </c>
      <c r="AB303" s="7">
        <v>0.16300000000000001</v>
      </c>
      <c r="AC303" s="7">
        <v>-5.7</v>
      </c>
      <c r="AD303" s="7">
        <v>35</v>
      </c>
      <c r="AE303" s="7" t="s">
        <v>52</v>
      </c>
      <c r="AF303" s="7" t="s">
        <v>29</v>
      </c>
      <c r="AG303" s="7" t="s">
        <v>47</v>
      </c>
      <c r="AH303" s="7" t="s">
        <v>416</v>
      </c>
      <c r="AI303" s="7" t="s">
        <v>417</v>
      </c>
      <c r="AJ303" s="7">
        <v>-1.0209999999999999</v>
      </c>
      <c r="AK303" s="7">
        <v>0.872</v>
      </c>
      <c r="AV303" s="7" t="s">
        <v>675</v>
      </c>
      <c r="AW303" s="7" t="s">
        <v>528</v>
      </c>
      <c r="AZ303" s="7" t="s">
        <v>29</v>
      </c>
    </row>
    <row r="304" spans="1:52" x14ac:dyDescent="0.2">
      <c r="A304" s="7">
        <v>303</v>
      </c>
      <c r="B304" s="7">
        <v>1343</v>
      </c>
      <c r="C304" s="7" t="s">
        <v>129</v>
      </c>
      <c r="D304" s="7" t="s">
        <v>533</v>
      </c>
      <c r="E304" s="7" t="s">
        <v>315</v>
      </c>
      <c r="F304" s="7">
        <v>2.621</v>
      </c>
      <c r="I304" s="7">
        <v>2.621</v>
      </c>
      <c r="J304" s="7">
        <v>1993</v>
      </c>
      <c r="K304" s="7">
        <v>3</v>
      </c>
      <c r="L304" s="7">
        <v>67</v>
      </c>
      <c r="M304" s="7">
        <v>54.83</v>
      </c>
      <c r="N304" s="7">
        <v>37.58</v>
      </c>
      <c r="O304" s="7">
        <v>54.75</v>
      </c>
      <c r="P304" s="7">
        <v>37.75</v>
      </c>
      <c r="Q304" s="7">
        <v>0.38200000000000001</v>
      </c>
      <c r="S304" s="7">
        <v>73.38</v>
      </c>
      <c r="V304" s="7" t="s">
        <v>316</v>
      </c>
      <c r="W304" s="7">
        <v>0.53700000000000003</v>
      </c>
      <c r="X304" s="7">
        <f t="shared" si="8"/>
        <v>0.53700000000000003</v>
      </c>
      <c r="Y304" s="7">
        <v>2.0840000000000001</v>
      </c>
      <c r="Z304" s="7">
        <f t="shared" si="9"/>
        <v>2.0840000000000001</v>
      </c>
      <c r="AA304" s="7">
        <v>0.20399999999999999</v>
      </c>
      <c r="AB304" s="7">
        <v>0.79500000000000004</v>
      </c>
      <c r="AC304" s="7">
        <v>-2.9</v>
      </c>
      <c r="AD304" s="7">
        <v>28.2</v>
      </c>
      <c r="AE304" s="7" t="s">
        <v>45</v>
      </c>
      <c r="AF304" s="7" t="s">
        <v>46</v>
      </c>
      <c r="AG304" s="7" t="s">
        <v>47</v>
      </c>
      <c r="AH304" s="7" t="s">
        <v>416</v>
      </c>
      <c r="AI304" s="7" t="s">
        <v>417</v>
      </c>
      <c r="AJ304" s="7">
        <v>-1.0209999999999999</v>
      </c>
      <c r="AK304" s="7">
        <v>0.872</v>
      </c>
      <c r="AV304" s="7" t="s">
        <v>675</v>
      </c>
      <c r="AW304" s="7" t="s">
        <v>528</v>
      </c>
      <c r="AZ304" s="7" t="s">
        <v>29</v>
      </c>
    </row>
    <row r="305" spans="1:52" x14ac:dyDescent="0.2">
      <c r="A305" s="7">
        <v>304</v>
      </c>
      <c r="B305" s="7">
        <v>1343</v>
      </c>
      <c r="C305" s="7" t="s">
        <v>129</v>
      </c>
      <c r="D305" s="7" t="s">
        <v>533</v>
      </c>
      <c r="E305" s="7" t="s">
        <v>315</v>
      </c>
      <c r="F305" s="7">
        <v>3.484</v>
      </c>
      <c r="I305" s="7">
        <v>3.484</v>
      </c>
      <c r="J305" s="7">
        <v>1993</v>
      </c>
      <c r="K305" s="7">
        <v>3</v>
      </c>
      <c r="L305" s="7">
        <v>79</v>
      </c>
      <c r="M305" s="7">
        <v>54.83</v>
      </c>
      <c r="N305" s="7">
        <v>37.58</v>
      </c>
      <c r="O305" s="7">
        <v>54.75</v>
      </c>
      <c r="P305" s="7">
        <v>37.75</v>
      </c>
      <c r="Q305" s="7">
        <v>1.597</v>
      </c>
      <c r="S305" s="7">
        <v>59.7</v>
      </c>
      <c r="V305" s="7" t="s">
        <v>316</v>
      </c>
      <c r="W305" s="7">
        <v>0.64600000000000002</v>
      </c>
      <c r="X305" s="7">
        <f t="shared" si="8"/>
        <v>0.64600000000000002</v>
      </c>
      <c r="Y305" s="7">
        <v>2.8380000000000001</v>
      </c>
      <c r="Z305" s="7">
        <f t="shared" si="9"/>
        <v>2.8380000000000001</v>
      </c>
      <c r="AA305" s="7">
        <v>0.185</v>
      </c>
      <c r="AB305" s="7">
        <v>0.81399999999999995</v>
      </c>
      <c r="AC305" s="7">
        <v>-2.9</v>
      </c>
      <c r="AD305" s="7">
        <v>28.2</v>
      </c>
      <c r="AE305" s="7" t="s">
        <v>52</v>
      </c>
      <c r="AF305" s="7" t="s">
        <v>29</v>
      </c>
      <c r="AG305" s="7" t="s">
        <v>47</v>
      </c>
      <c r="AH305" s="7" t="s">
        <v>416</v>
      </c>
      <c r="AI305" s="7" t="s">
        <v>417</v>
      </c>
      <c r="AJ305" s="7">
        <v>-1.0209999999999999</v>
      </c>
      <c r="AK305" s="7">
        <v>0.872</v>
      </c>
      <c r="AV305" s="7" t="s">
        <v>675</v>
      </c>
      <c r="AW305" s="7" t="s">
        <v>528</v>
      </c>
      <c r="AZ305" s="7" t="s">
        <v>29</v>
      </c>
    </row>
    <row r="306" spans="1:52" x14ac:dyDescent="0.2">
      <c r="A306" s="7">
        <v>305</v>
      </c>
      <c r="B306" s="7">
        <v>1343</v>
      </c>
      <c r="C306" s="7" t="s">
        <v>129</v>
      </c>
      <c r="D306" s="7" t="s">
        <v>533</v>
      </c>
      <c r="E306" s="7" t="s">
        <v>315</v>
      </c>
      <c r="F306" s="7">
        <v>1.861</v>
      </c>
      <c r="I306" s="7">
        <v>1.861</v>
      </c>
      <c r="J306" s="7">
        <v>1993</v>
      </c>
      <c r="K306" s="7">
        <v>3</v>
      </c>
      <c r="L306" s="7">
        <v>86</v>
      </c>
      <c r="M306" s="7">
        <v>54.83</v>
      </c>
      <c r="N306" s="7">
        <v>37.58</v>
      </c>
      <c r="O306" s="7">
        <v>54.75</v>
      </c>
      <c r="P306" s="7">
        <v>37.75</v>
      </c>
      <c r="Q306" s="7">
        <v>5.5039999999999996</v>
      </c>
      <c r="S306" s="7">
        <v>76.957999999999998</v>
      </c>
      <c r="V306" s="7" t="s">
        <v>316</v>
      </c>
      <c r="W306" s="7">
        <v>0.68200000000000005</v>
      </c>
      <c r="X306" s="7">
        <f t="shared" si="8"/>
        <v>0.68200000000000005</v>
      </c>
      <c r="Y306" s="7">
        <v>1.179</v>
      </c>
      <c r="Z306" s="7">
        <f t="shared" si="9"/>
        <v>1.179</v>
      </c>
      <c r="AA306" s="7">
        <v>0.36599999999999999</v>
      </c>
      <c r="AB306" s="7">
        <v>0.63300000000000001</v>
      </c>
      <c r="AC306" s="7">
        <v>-2.9</v>
      </c>
      <c r="AD306" s="7">
        <v>28.2</v>
      </c>
      <c r="AE306" s="7" t="s">
        <v>45</v>
      </c>
      <c r="AF306" s="7" t="s">
        <v>46</v>
      </c>
      <c r="AG306" s="7" t="s">
        <v>47</v>
      </c>
      <c r="AH306" s="7" t="s">
        <v>416</v>
      </c>
      <c r="AI306" s="7" t="s">
        <v>417</v>
      </c>
      <c r="AJ306" s="7">
        <v>-1.0209999999999999</v>
      </c>
      <c r="AK306" s="7">
        <v>0.872</v>
      </c>
      <c r="AV306" s="7" t="s">
        <v>675</v>
      </c>
      <c r="AW306" s="7" t="s">
        <v>528</v>
      </c>
      <c r="AZ306" s="7" t="s">
        <v>29</v>
      </c>
    </row>
    <row r="307" spans="1:52" x14ac:dyDescent="0.2">
      <c r="A307" s="7">
        <v>306</v>
      </c>
      <c r="B307" s="7">
        <v>1343</v>
      </c>
      <c r="C307" s="7" t="s">
        <v>129</v>
      </c>
      <c r="D307" s="7" t="s">
        <v>533</v>
      </c>
      <c r="E307" s="7" t="s">
        <v>315</v>
      </c>
      <c r="F307" s="7">
        <v>2.6520000000000001</v>
      </c>
      <c r="I307" s="7">
        <v>2.6520000000000001</v>
      </c>
      <c r="J307" s="7">
        <v>1993</v>
      </c>
      <c r="K307" s="7">
        <v>4</v>
      </c>
      <c r="L307" s="7">
        <v>98</v>
      </c>
      <c r="M307" s="7">
        <v>54.83</v>
      </c>
      <c r="N307" s="7">
        <v>37.58</v>
      </c>
      <c r="O307" s="7">
        <v>54.75</v>
      </c>
      <c r="P307" s="7">
        <v>37.75</v>
      </c>
      <c r="Q307" s="7">
        <v>11.22</v>
      </c>
      <c r="S307" s="7">
        <v>69.650000000000006</v>
      </c>
      <c r="V307" s="7" t="s">
        <v>316</v>
      </c>
      <c r="W307" s="7">
        <v>0.754</v>
      </c>
      <c r="X307" s="7">
        <f t="shared" si="8"/>
        <v>0.754</v>
      </c>
      <c r="Y307" s="7">
        <v>1.8979999999999999</v>
      </c>
      <c r="Z307" s="7">
        <f t="shared" si="9"/>
        <v>1.8979999999999999</v>
      </c>
      <c r="AA307" s="7">
        <v>0.28399999999999997</v>
      </c>
      <c r="AB307" s="7">
        <v>0.71499999999999997</v>
      </c>
      <c r="AC307" s="7">
        <v>5.0999999999999996</v>
      </c>
      <c r="AD307" s="7">
        <v>27.1</v>
      </c>
      <c r="AE307" s="7" t="s">
        <v>52</v>
      </c>
      <c r="AF307" s="7" t="s">
        <v>29</v>
      </c>
      <c r="AG307" s="7" t="s">
        <v>47</v>
      </c>
      <c r="AH307" s="7" t="s">
        <v>416</v>
      </c>
      <c r="AI307" s="7" t="s">
        <v>417</v>
      </c>
      <c r="AJ307" s="7">
        <v>-1.0209999999999999</v>
      </c>
      <c r="AK307" s="7">
        <v>0.872</v>
      </c>
      <c r="AV307" s="7" t="s">
        <v>675</v>
      </c>
      <c r="AW307" s="7" t="s">
        <v>528</v>
      </c>
      <c r="AZ307" s="7" t="s">
        <v>29</v>
      </c>
    </row>
    <row r="308" spans="1:52" x14ac:dyDescent="0.2">
      <c r="A308" s="7">
        <v>307</v>
      </c>
      <c r="B308" s="7">
        <v>1343</v>
      </c>
      <c r="C308" s="7" t="s">
        <v>129</v>
      </c>
      <c r="D308" s="7" t="s">
        <v>533</v>
      </c>
      <c r="E308" s="7" t="s">
        <v>315</v>
      </c>
      <c r="F308" s="7">
        <v>3.9119999999999999</v>
      </c>
      <c r="I308" s="7">
        <v>3.9119999999999999</v>
      </c>
      <c r="J308" s="7">
        <v>1993</v>
      </c>
      <c r="K308" s="7">
        <v>4</v>
      </c>
      <c r="L308" s="7">
        <v>106</v>
      </c>
      <c r="M308" s="7">
        <v>54.83</v>
      </c>
      <c r="N308" s="7">
        <v>37.58</v>
      </c>
      <c r="O308" s="7">
        <v>54.75</v>
      </c>
      <c r="P308" s="7">
        <v>37.75</v>
      </c>
      <c r="Q308" s="7">
        <v>15.728999999999999</v>
      </c>
      <c r="S308" s="7">
        <v>71.42</v>
      </c>
      <c r="V308" s="7" t="s">
        <v>316</v>
      </c>
      <c r="W308" s="7">
        <v>0.82699999999999996</v>
      </c>
      <c r="X308" s="7">
        <f t="shared" si="8"/>
        <v>0.82699999999999996</v>
      </c>
      <c r="Y308" s="7">
        <v>3.085</v>
      </c>
      <c r="Z308" s="7">
        <f t="shared" si="9"/>
        <v>3.085</v>
      </c>
      <c r="AA308" s="7">
        <v>0.21099999999999999</v>
      </c>
      <c r="AB308" s="7">
        <v>0.78800000000000003</v>
      </c>
      <c r="AC308" s="7">
        <v>5.0999999999999996</v>
      </c>
      <c r="AD308" s="7">
        <v>27.1</v>
      </c>
      <c r="AE308" s="7" t="s">
        <v>45</v>
      </c>
      <c r="AF308" s="7" t="s">
        <v>46</v>
      </c>
      <c r="AG308" s="7" t="s">
        <v>47</v>
      </c>
      <c r="AH308" s="7" t="s">
        <v>416</v>
      </c>
      <c r="AI308" s="7" t="s">
        <v>417</v>
      </c>
      <c r="AJ308" s="7">
        <v>-1.0209999999999999</v>
      </c>
      <c r="AK308" s="7">
        <v>0.872</v>
      </c>
      <c r="AV308" s="7" t="s">
        <v>675</v>
      </c>
      <c r="AW308" s="7" t="s">
        <v>528</v>
      </c>
      <c r="AZ308" s="7" t="s">
        <v>29</v>
      </c>
    </row>
    <row r="309" spans="1:52" x14ac:dyDescent="0.2">
      <c r="A309" s="7">
        <v>308</v>
      </c>
      <c r="B309" s="7">
        <v>1343</v>
      </c>
      <c r="C309" s="7" t="s">
        <v>129</v>
      </c>
      <c r="D309" s="7" t="s">
        <v>533</v>
      </c>
      <c r="E309" s="7" t="s">
        <v>315</v>
      </c>
      <c r="F309" s="7">
        <v>1.821</v>
      </c>
      <c r="I309" s="7">
        <v>1.821</v>
      </c>
      <c r="J309" s="7">
        <v>1993</v>
      </c>
      <c r="K309" s="7">
        <v>4</v>
      </c>
      <c r="L309" s="7">
        <v>112</v>
      </c>
      <c r="M309" s="7">
        <v>54.83</v>
      </c>
      <c r="N309" s="7">
        <v>37.58</v>
      </c>
      <c r="O309" s="7">
        <v>54.75</v>
      </c>
      <c r="P309" s="7">
        <v>37.75</v>
      </c>
      <c r="Q309" s="7">
        <v>14.237</v>
      </c>
      <c r="S309" s="7">
        <v>60.494999999999997</v>
      </c>
      <c r="V309" s="7" t="s">
        <v>316</v>
      </c>
      <c r="W309" s="7">
        <v>0.67900000000000005</v>
      </c>
      <c r="X309" s="7">
        <f t="shared" si="8"/>
        <v>0.67900000000000005</v>
      </c>
      <c r="Y309" s="7">
        <v>1.1419999999999999</v>
      </c>
      <c r="Z309" s="7">
        <f t="shared" si="9"/>
        <v>1.1419999999999999</v>
      </c>
      <c r="AA309" s="7">
        <v>0.372</v>
      </c>
      <c r="AB309" s="7">
        <v>0.627</v>
      </c>
      <c r="AC309" s="7">
        <v>5.0999999999999996</v>
      </c>
      <c r="AD309" s="7">
        <v>27.1</v>
      </c>
      <c r="AE309" s="7" t="s">
        <v>52</v>
      </c>
      <c r="AF309" s="7" t="s">
        <v>29</v>
      </c>
      <c r="AG309" s="7" t="s">
        <v>47</v>
      </c>
      <c r="AH309" s="7" t="s">
        <v>416</v>
      </c>
      <c r="AI309" s="7" t="s">
        <v>417</v>
      </c>
      <c r="AJ309" s="7">
        <v>-1.0209999999999999</v>
      </c>
      <c r="AK309" s="7">
        <v>0.872</v>
      </c>
      <c r="AV309" s="7" t="s">
        <v>675</v>
      </c>
      <c r="AW309" s="7" t="s">
        <v>528</v>
      </c>
      <c r="AZ309" s="7" t="s">
        <v>29</v>
      </c>
    </row>
    <row r="310" spans="1:52" x14ac:dyDescent="0.2">
      <c r="A310" s="7">
        <v>309</v>
      </c>
      <c r="B310" s="7">
        <v>1343</v>
      </c>
      <c r="C310" s="7" t="s">
        <v>129</v>
      </c>
      <c r="D310" s="7" t="s">
        <v>533</v>
      </c>
      <c r="E310" s="7" t="s">
        <v>315</v>
      </c>
      <c r="F310" s="7">
        <v>1.573</v>
      </c>
      <c r="I310" s="7">
        <v>1.573</v>
      </c>
      <c r="J310" s="7">
        <v>1992</v>
      </c>
      <c r="K310" s="7">
        <v>5</v>
      </c>
      <c r="L310" s="7">
        <v>132</v>
      </c>
      <c r="M310" s="7">
        <v>54.83</v>
      </c>
      <c r="N310" s="7">
        <v>37.58</v>
      </c>
      <c r="O310" s="7">
        <v>54.75</v>
      </c>
      <c r="P310" s="7">
        <v>37.75</v>
      </c>
      <c r="Q310" s="7">
        <v>10.098000000000001</v>
      </c>
      <c r="S310" s="7">
        <v>37.555999999999997</v>
      </c>
      <c r="V310" s="7" t="s">
        <v>316</v>
      </c>
      <c r="W310" s="7">
        <v>0.623</v>
      </c>
      <c r="X310" s="7">
        <f t="shared" si="8"/>
        <v>0.623</v>
      </c>
      <c r="Y310" s="7">
        <v>0.95</v>
      </c>
      <c r="Z310" s="7">
        <f t="shared" si="9"/>
        <v>0.95</v>
      </c>
      <c r="AA310" s="7">
        <v>0.39600000000000002</v>
      </c>
      <c r="AB310" s="7">
        <v>0.60299999999999998</v>
      </c>
      <c r="AC310" s="7">
        <v>11.7</v>
      </c>
      <c r="AD310" s="7">
        <v>21.7</v>
      </c>
      <c r="AE310" s="7" t="s">
        <v>45</v>
      </c>
      <c r="AF310" s="7" t="s">
        <v>46</v>
      </c>
      <c r="AG310" s="7" t="s">
        <v>47</v>
      </c>
      <c r="AH310" s="7" t="s">
        <v>416</v>
      </c>
      <c r="AI310" s="7" t="s">
        <v>417</v>
      </c>
      <c r="AJ310" s="7">
        <v>-1.0209999999999999</v>
      </c>
      <c r="AK310" s="7">
        <v>-0.59399999999999997</v>
      </c>
      <c r="AV310" s="7" t="s">
        <v>675</v>
      </c>
      <c r="AW310" s="7" t="s">
        <v>528</v>
      </c>
      <c r="AZ310" s="7" t="s">
        <v>46</v>
      </c>
    </row>
    <row r="311" spans="1:52" x14ac:dyDescent="0.2">
      <c r="A311" s="7">
        <v>310</v>
      </c>
      <c r="B311" s="7">
        <v>1343</v>
      </c>
      <c r="C311" s="7" t="s">
        <v>129</v>
      </c>
      <c r="D311" s="7" t="s">
        <v>533</v>
      </c>
      <c r="E311" s="7" t="s">
        <v>315</v>
      </c>
      <c r="F311" s="7">
        <v>1.1299999999999999</v>
      </c>
      <c r="I311" s="7">
        <v>1.1299999999999999</v>
      </c>
      <c r="J311" s="7">
        <v>1992</v>
      </c>
      <c r="K311" s="7">
        <v>5</v>
      </c>
      <c r="L311" s="7">
        <v>145</v>
      </c>
      <c r="M311" s="7">
        <v>54.83</v>
      </c>
      <c r="N311" s="7">
        <v>37.58</v>
      </c>
      <c r="O311" s="7">
        <v>54.75</v>
      </c>
      <c r="P311" s="7">
        <v>37.75</v>
      </c>
      <c r="Q311" s="7">
        <v>14.423</v>
      </c>
      <c r="S311" s="7">
        <v>25.11</v>
      </c>
      <c r="V311" s="7" t="s">
        <v>316</v>
      </c>
      <c r="W311" s="7">
        <v>0.64</v>
      </c>
      <c r="X311" s="7">
        <f t="shared" si="8"/>
        <v>0.64</v>
      </c>
      <c r="Y311" s="7">
        <v>0.49</v>
      </c>
      <c r="Z311" s="7">
        <f t="shared" si="9"/>
        <v>0.49</v>
      </c>
      <c r="AA311" s="7">
        <v>0.56599999999999995</v>
      </c>
      <c r="AB311" s="7">
        <v>0.433</v>
      </c>
      <c r="AC311" s="7">
        <v>11.7</v>
      </c>
      <c r="AD311" s="7">
        <v>21.7</v>
      </c>
      <c r="AE311" s="7" t="s">
        <v>52</v>
      </c>
      <c r="AF311" s="7" t="s">
        <v>29</v>
      </c>
      <c r="AG311" s="7" t="s">
        <v>47</v>
      </c>
      <c r="AH311" s="7" t="s">
        <v>416</v>
      </c>
      <c r="AI311" s="7" t="s">
        <v>417</v>
      </c>
      <c r="AJ311" s="7">
        <v>-1.0209999999999999</v>
      </c>
      <c r="AK311" s="7">
        <v>-0.59399999999999997</v>
      </c>
      <c r="AV311" s="7" t="s">
        <v>675</v>
      </c>
      <c r="AW311" s="7" t="s">
        <v>528</v>
      </c>
      <c r="AZ311" s="7" t="s">
        <v>46</v>
      </c>
    </row>
    <row r="312" spans="1:52" x14ac:dyDescent="0.2">
      <c r="A312" s="7">
        <v>311</v>
      </c>
      <c r="B312" s="7">
        <v>1343</v>
      </c>
      <c r="C312" s="7" t="s">
        <v>129</v>
      </c>
      <c r="D312" s="7" t="s">
        <v>533</v>
      </c>
      <c r="E312" s="7" t="s">
        <v>315</v>
      </c>
      <c r="F312" s="7">
        <v>1.7130000000000001</v>
      </c>
      <c r="I312" s="7">
        <v>1.7130000000000001</v>
      </c>
      <c r="J312" s="7">
        <v>1992</v>
      </c>
      <c r="K312" s="7">
        <v>6</v>
      </c>
      <c r="L312" s="7">
        <v>160</v>
      </c>
      <c r="M312" s="7">
        <v>54.83</v>
      </c>
      <c r="N312" s="7">
        <v>37.58</v>
      </c>
      <c r="O312" s="7">
        <v>54.75</v>
      </c>
      <c r="P312" s="7">
        <v>37.75</v>
      </c>
      <c r="Q312" s="7">
        <v>17.885000000000002</v>
      </c>
      <c r="S312" s="7">
        <v>24.222000000000001</v>
      </c>
      <c r="V312" s="7" t="s">
        <v>316</v>
      </c>
      <c r="W312" s="7">
        <v>0.71199999999999997</v>
      </c>
      <c r="X312" s="7">
        <f t="shared" si="8"/>
        <v>0.71199999999999997</v>
      </c>
      <c r="Y312" s="7">
        <v>1.0009999999999999</v>
      </c>
      <c r="Z312" s="7">
        <f t="shared" si="9"/>
        <v>1.0009999999999999</v>
      </c>
      <c r="AA312" s="7">
        <v>0.41499999999999998</v>
      </c>
      <c r="AB312" s="7">
        <v>0.58399999999999996</v>
      </c>
      <c r="AC312" s="7">
        <v>16.399999999999999</v>
      </c>
      <c r="AD312" s="7">
        <v>33.700000000000003</v>
      </c>
      <c r="AE312" s="7" t="s">
        <v>45</v>
      </c>
      <c r="AF312" s="7" t="s">
        <v>46</v>
      </c>
      <c r="AG312" s="7" t="s">
        <v>47</v>
      </c>
      <c r="AH312" s="7" t="s">
        <v>416</v>
      </c>
      <c r="AI312" s="7" t="s">
        <v>417</v>
      </c>
      <c r="AJ312" s="7">
        <v>-1.0209999999999999</v>
      </c>
      <c r="AK312" s="7">
        <v>-0.59399999999999997</v>
      </c>
      <c r="AV312" s="7" t="s">
        <v>675</v>
      </c>
      <c r="AW312" s="7" t="s">
        <v>528</v>
      </c>
      <c r="AZ312" s="7" t="s">
        <v>46</v>
      </c>
    </row>
    <row r="313" spans="1:52" x14ac:dyDescent="0.2">
      <c r="A313" s="7">
        <v>312</v>
      </c>
      <c r="B313" s="7">
        <v>1343</v>
      </c>
      <c r="C313" s="7" t="s">
        <v>129</v>
      </c>
      <c r="D313" s="7" t="s">
        <v>533</v>
      </c>
      <c r="E313" s="7" t="s">
        <v>315</v>
      </c>
      <c r="F313" s="7">
        <v>1.3420000000000001</v>
      </c>
      <c r="I313" s="7">
        <v>1.3420000000000001</v>
      </c>
      <c r="J313" s="7">
        <v>1992</v>
      </c>
      <c r="K313" s="7">
        <v>6</v>
      </c>
      <c r="L313" s="7">
        <v>175</v>
      </c>
      <c r="M313" s="7">
        <v>54.83</v>
      </c>
      <c r="N313" s="7">
        <v>37.58</v>
      </c>
      <c r="O313" s="7">
        <v>54.75</v>
      </c>
      <c r="P313" s="7">
        <v>37.75</v>
      </c>
      <c r="Q313" s="7">
        <v>16.442</v>
      </c>
      <c r="S313" s="7">
        <v>18</v>
      </c>
      <c r="V313" s="7" t="s">
        <v>316</v>
      </c>
      <c r="W313" s="7">
        <v>0.93</v>
      </c>
      <c r="X313" s="7">
        <f t="shared" si="8"/>
        <v>0.93</v>
      </c>
      <c r="Y313" s="7">
        <v>0.41199999999999998</v>
      </c>
      <c r="Z313" s="7">
        <f t="shared" si="9"/>
        <v>0.41199999999999998</v>
      </c>
      <c r="AA313" s="7">
        <v>0.69199999999999995</v>
      </c>
      <c r="AB313" s="7">
        <v>0.307</v>
      </c>
      <c r="AC313" s="7">
        <v>16.399999999999999</v>
      </c>
      <c r="AD313" s="7">
        <v>33.700000000000003</v>
      </c>
      <c r="AE313" s="7" t="s">
        <v>52</v>
      </c>
      <c r="AF313" s="7" t="s">
        <v>29</v>
      </c>
      <c r="AG313" s="7" t="s">
        <v>47</v>
      </c>
      <c r="AH313" s="7" t="s">
        <v>416</v>
      </c>
      <c r="AI313" s="7" t="s">
        <v>417</v>
      </c>
      <c r="AJ313" s="7">
        <v>-1.0209999999999999</v>
      </c>
      <c r="AK313" s="7">
        <v>-0.59399999999999997</v>
      </c>
      <c r="AV313" s="7" t="s">
        <v>675</v>
      </c>
      <c r="AW313" s="7" t="s">
        <v>528</v>
      </c>
      <c r="AZ313" s="7" t="s">
        <v>46</v>
      </c>
    </row>
    <row r="314" spans="1:52" x14ac:dyDescent="0.2">
      <c r="A314" s="7">
        <v>313</v>
      </c>
      <c r="B314" s="7">
        <v>1343</v>
      </c>
      <c r="C314" s="7" t="s">
        <v>129</v>
      </c>
      <c r="D314" s="7" t="s">
        <v>533</v>
      </c>
      <c r="E314" s="7" t="s">
        <v>315</v>
      </c>
      <c r="F314" s="7">
        <v>3.577</v>
      </c>
      <c r="I314" s="7">
        <v>3.577</v>
      </c>
      <c r="J314" s="7">
        <v>1992</v>
      </c>
      <c r="K314" s="7">
        <v>7</v>
      </c>
      <c r="L314" s="7">
        <v>193</v>
      </c>
      <c r="M314" s="7">
        <v>54.83</v>
      </c>
      <c r="N314" s="7">
        <v>37.58</v>
      </c>
      <c r="O314" s="7">
        <v>54.75</v>
      </c>
      <c r="P314" s="7">
        <v>37.75</v>
      </c>
      <c r="Q314" s="7">
        <v>18.172999999999998</v>
      </c>
      <c r="S314" s="7">
        <v>47.332999999999998</v>
      </c>
      <c r="V314" s="7" t="s">
        <v>316</v>
      </c>
      <c r="W314" s="7">
        <v>1.149</v>
      </c>
      <c r="X314" s="7">
        <f t="shared" si="8"/>
        <v>1.149</v>
      </c>
      <c r="Y314" s="7">
        <v>2.4279999999999999</v>
      </c>
      <c r="Z314" s="7">
        <f t="shared" si="9"/>
        <v>2.4279999999999999</v>
      </c>
      <c r="AA314" s="7">
        <v>0.32100000000000001</v>
      </c>
      <c r="AB314" s="7">
        <v>0.67800000000000005</v>
      </c>
      <c r="AC314" s="7">
        <v>18.2</v>
      </c>
      <c r="AD314" s="7">
        <v>40.799999999999997</v>
      </c>
      <c r="AE314" s="7" t="s">
        <v>45</v>
      </c>
      <c r="AF314" s="7" t="s">
        <v>46</v>
      </c>
      <c r="AG314" s="7" t="s">
        <v>47</v>
      </c>
      <c r="AH314" s="7" t="s">
        <v>416</v>
      </c>
      <c r="AI314" s="7" t="s">
        <v>417</v>
      </c>
      <c r="AJ314" s="7">
        <v>-1.0209999999999999</v>
      </c>
      <c r="AK314" s="7">
        <v>-0.59399999999999997</v>
      </c>
      <c r="AV314" s="7" t="s">
        <v>675</v>
      </c>
      <c r="AW314" s="7" t="s">
        <v>528</v>
      </c>
      <c r="AZ314" s="7" t="s">
        <v>46</v>
      </c>
    </row>
    <row r="315" spans="1:52" x14ac:dyDescent="0.2">
      <c r="A315" s="7">
        <v>314</v>
      </c>
      <c r="B315" s="7">
        <v>1343</v>
      </c>
      <c r="C315" s="7" t="s">
        <v>129</v>
      </c>
      <c r="D315" s="7" t="s">
        <v>533</v>
      </c>
      <c r="E315" s="7" t="s">
        <v>315</v>
      </c>
      <c r="F315" s="7">
        <v>1</v>
      </c>
      <c r="I315" s="7">
        <v>1</v>
      </c>
      <c r="J315" s="7">
        <v>1992</v>
      </c>
      <c r="K315" s="7">
        <v>7</v>
      </c>
      <c r="L315" s="7">
        <v>212</v>
      </c>
      <c r="M315" s="7">
        <v>54.83</v>
      </c>
      <c r="N315" s="7">
        <v>37.58</v>
      </c>
      <c r="O315" s="7">
        <v>54.75</v>
      </c>
      <c r="P315" s="7">
        <v>37.75</v>
      </c>
      <c r="Q315" s="7">
        <v>19.327000000000002</v>
      </c>
      <c r="S315" s="7">
        <v>17.111000000000001</v>
      </c>
      <c r="V315" s="7" t="s">
        <v>316</v>
      </c>
      <c r="W315" s="7">
        <v>0.89</v>
      </c>
      <c r="X315" s="7">
        <f t="shared" si="8"/>
        <v>0.89</v>
      </c>
      <c r="Y315" s="7">
        <v>0.11</v>
      </c>
      <c r="Z315" s="7">
        <f t="shared" si="9"/>
        <v>0.11</v>
      </c>
      <c r="AA315" s="7">
        <v>0.89</v>
      </c>
      <c r="AB315" s="7">
        <v>0.11</v>
      </c>
      <c r="AC315" s="7">
        <v>18.2</v>
      </c>
      <c r="AD315" s="7">
        <v>40.799999999999997</v>
      </c>
      <c r="AE315" s="7" t="s">
        <v>52</v>
      </c>
      <c r="AF315" s="7" t="s">
        <v>29</v>
      </c>
      <c r="AG315" s="7" t="s">
        <v>47</v>
      </c>
      <c r="AH315" s="7" t="s">
        <v>416</v>
      </c>
      <c r="AI315" s="7" t="s">
        <v>417</v>
      </c>
      <c r="AJ315" s="7">
        <v>-1.0209999999999999</v>
      </c>
      <c r="AK315" s="7">
        <v>-0.59399999999999997</v>
      </c>
      <c r="AV315" s="7" t="s">
        <v>675</v>
      </c>
      <c r="AW315" s="7" t="s">
        <v>528</v>
      </c>
      <c r="AZ315" s="7" t="s">
        <v>46</v>
      </c>
    </row>
    <row r="316" spans="1:52" x14ac:dyDescent="0.2">
      <c r="A316" s="7">
        <v>315</v>
      </c>
      <c r="B316" s="7">
        <v>1343</v>
      </c>
      <c r="C316" s="7" t="s">
        <v>129</v>
      </c>
      <c r="D316" s="7" t="s">
        <v>533</v>
      </c>
      <c r="E316" s="7" t="s">
        <v>315</v>
      </c>
      <c r="F316" s="7">
        <v>1.585</v>
      </c>
      <c r="I316" s="7">
        <v>1.585</v>
      </c>
      <c r="J316" s="7">
        <v>1992</v>
      </c>
      <c r="K316" s="7">
        <v>8</v>
      </c>
      <c r="L316" s="7">
        <v>225</v>
      </c>
      <c r="M316" s="7">
        <v>54.83</v>
      </c>
      <c r="N316" s="7">
        <v>37.58</v>
      </c>
      <c r="O316" s="7">
        <v>54.75</v>
      </c>
      <c r="P316" s="7">
        <v>37.75</v>
      </c>
      <c r="Q316" s="7">
        <v>15.865</v>
      </c>
      <c r="S316" s="7">
        <v>32.222000000000001</v>
      </c>
      <c r="V316" s="7" t="s">
        <v>316</v>
      </c>
      <c r="W316" s="7">
        <v>0.81499999999999995</v>
      </c>
      <c r="X316" s="7">
        <f t="shared" si="8"/>
        <v>0.81499999999999995</v>
      </c>
      <c r="Y316" s="7">
        <v>0.77</v>
      </c>
      <c r="Z316" s="7">
        <f t="shared" si="9"/>
        <v>0.77</v>
      </c>
      <c r="AA316" s="7">
        <v>0.51400000000000001</v>
      </c>
      <c r="AB316" s="7">
        <v>0.48499999999999999</v>
      </c>
      <c r="AC316" s="7">
        <v>18.2</v>
      </c>
      <c r="AD316" s="7">
        <v>24.1</v>
      </c>
      <c r="AE316" s="7" t="s">
        <v>45</v>
      </c>
      <c r="AF316" s="7" t="s">
        <v>46</v>
      </c>
      <c r="AG316" s="7" t="s">
        <v>47</v>
      </c>
      <c r="AH316" s="7" t="s">
        <v>416</v>
      </c>
      <c r="AI316" s="7" t="s">
        <v>417</v>
      </c>
      <c r="AJ316" s="7">
        <v>-1.0209999999999999</v>
      </c>
      <c r="AK316" s="7">
        <v>-0.59399999999999997</v>
      </c>
      <c r="AV316" s="7" t="s">
        <v>675</v>
      </c>
      <c r="AW316" s="7" t="s">
        <v>528</v>
      </c>
      <c r="AZ316" s="7" t="s">
        <v>46</v>
      </c>
    </row>
    <row r="317" spans="1:52" x14ac:dyDescent="0.2">
      <c r="A317" s="7">
        <v>316</v>
      </c>
      <c r="B317" s="7">
        <v>1343</v>
      </c>
      <c r="C317" s="7" t="s">
        <v>129</v>
      </c>
      <c r="D317" s="7" t="s">
        <v>533</v>
      </c>
      <c r="E317" s="7" t="s">
        <v>315</v>
      </c>
      <c r="F317" s="7">
        <v>1.835</v>
      </c>
      <c r="I317" s="7">
        <v>1.835</v>
      </c>
      <c r="J317" s="7">
        <v>1992</v>
      </c>
      <c r="K317" s="7">
        <v>8</v>
      </c>
      <c r="L317" s="7">
        <v>239</v>
      </c>
      <c r="M317" s="7">
        <v>54.83</v>
      </c>
      <c r="N317" s="7">
        <v>37.58</v>
      </c>
      <c r="O317" s="7">
        <v>54.75</v>
      </c>
      <c r="P317" s="7">
        <v>37.75</v>
      </c>
      <c r="Q317" s="7">
        <v>16.442</v>
      </c>
      <c r="S317" s="7">
        <v>39.332999999999998</v>
      </c>
      <c r="V317" s="7" t="s">
        <v>316</v>
      </c>
      <c r="W317" s="7">
        <v>1.327</v>
      </c>
      <c r="X317" s="7">
        <f t="shared" si="8"/>
        <v>1.327</v>
      </c>
      <c r="Y317" s="7">
        <v>0.50800000000000001</v>
      </c>
      <c r="Z317" s="7">
        <f t="shared" si="9"/>
        <v>0.50800000000000001</v>
      </c>
      <c r="AA317" s="7">
        <v>0.72299999999999998</v>
      </c>
      <c r="AB317" s="7">
        <v>0.27600000000000002</v>
      </c>
      <c r="AC317" s="7">
        <v>18.2</v>
      </c>
      <c r="AD317" s="7">
        <v>24.1</v>
      </c>
      <c r="AE317" s="7" t="s">
        <v>52</v>
      </c>
      <c r="AF317" s="7" t="s">
        <v>29</v>
      </c>
      <c r="AG317" s="7" t="s">
        <v>47</v>
      </c>
      <c r="AH317" s="7" t="s">
        <v>416</v>
      </c>
      <c r="AI317" s="7" t="s">
        <v>417</v>
      </c>
      <c r="AJ317" s="7">
        <v>-1.0209999999999999</v>
      </c>
      <c r="AK317" s="7">
        <v>-0.59399999999999997</v>
      </c>
      <c r="AV317" s="7" t="s">
        <v>675</v>
      </c>
      <c r="AW317" s="7" t="s">
        <v>528</v>
      </c>
      <c r="AZ317" s="7" t="s">
        <v>46</v>
      </c>
    </row>
    <row r="318" spans="1:52" x14ac:dyDescent="0.2">
      <c r="A318" s="7">
        <v>317</v>
      </c>
      <c r="B318" s="7">
        <v>1343</v>
      </c>
      <c r="C318" s="7" t="s">
        <v>129</v>
      </c>
      <c r="D318" s="7" t="s">
        <v>533</v>
      </c>
      <c r="E318" s="7" t="s">
        <v>315</v>
      </c>
      <c r="F318" s="7">
        <v>1.4650000000000001</v>
      </c>
      <c r="I318" s="7">
        <v>1.4650000000000001</v>
      </c>
      <c r="J318" s="7">
        <v>1992</v>
      </c>
      <c r="K318" s="7">
        <v>9</v>
      </c>
      <c r="L318" s="7">
        <v>254</v>
      </c>
      <c r="M318" s="7">
        <v>54.83</v>
      </c>
      <c r="N318" s="7">
        <v>37.58</v>
      </c>
      <c r="O318" s="7">
        <v>54.75</v>
      </c>
      <c r="P318" s="7">
        <v>37.75</v>
      </c>
      <c r="Q318" s="7">
        <v>11.25</v>
      </c>
      <c r="S318" s="7">
        <v>50.889000000000003</v>
      </c>
      <c r="V318" s="7" t="s">
        <v>316</v>
      </c>
      <c r="W318" s="7">
        <v>0.70199999999999996</v>
      </c>
      <c r="X318" s="7">
        <f t="shared" si="8"/>
        <v>0.70199999999999996</v>
      </c>
      <c r="Y318" s="7">
        <v>0.76300000000000001</v>
      </c>
      <c r="Z318" s="7">
        <f t="shared" si="9"/>
        <v>0.76300000000000001</v>
      </c>
      <c r="AA318" s="7">
        <v>0.47899999999999998</v>
      </c>
      <c r="AB318" s="7">
        <v>0.52</v>
      </c>
      <c r="AC318" s="7">
        <v>12.4</v>
      </c>
      <c r="AD318" s="7">
        <v>64.099999999999994</v>
      </c>
      <c r="AE318" s="7" t="s">
        <v>45</v>
      </c>
      <c r="AF318" s="7" t="s">
        <v>46</v>
      </c>
      <c r="AG318" s="7" t="s">
        <v>47</v>
      </c>
      <c r="AH318" s="7" t="s">
        <v>416</v>
      </c>
      <c r="AI318" s="7" t="s">
        <v>417</v>
      </c>
      <c r="AJ318" s="7">
        <v>-1.0209999999999999</v>
      </c>
      <c r="AK318" s="7">
        <v>-0.59399999999999997</v>
      </c>
      <c r="AV318" s="7" t="s">
        <v>675</v>
      </c>
      <c r="AW318" s="7" t="s">
        <v>528</v>
      </c>
      <c r="AZ318" s="7" t="s">
        <v>46</v>
      </c>
    </row>
    <row r="319" spans="1:52" x14ac:dyDescent="0.2">
      <c r="A319" s="7">
        <v>318</v>
      </c>
      <c r="B319" s="7">
        <v>1343</v>
      </c>
      <c r="C319" s="7" t="s">
        <v>129</v>
      </c>
      <c r="D319" s="7" t="s">
        <v>533</v>
      </c>
      <c r="E319" s="7" t="s">
        <v>315</v>
      </c>
      <c r="F319" s="7">
        <v>1.3859999999999999</v>
      </c>
      <c r="I319" s="7">
        <v>1.3859999999999999</v>
      </c>
      <c r="J319" s="7">
        <v>1992</v>
      </c>
      <c r="K319" s="7">
        <v>9</v>
      </c>
      <c r="L319" s="7">
        <v>273</v>
      </c>
      <c r="M319" s="7">
        <v>54.83</v>
      </c>
      <c r="N319" s="7">
        <v>37.58</v>
      </c>
      <c r="O319" s="7">
        <v>54.75</v>
      </c>
      <c r="P319" s="7">
        <v>37.75</v>
      </c>
      <c r="Q319" s="7">
        <v>7.5</v>
      </c>
      <c r="S319" s="7">
        <v>50</v>
      </c>
      <c r="V319" s="7" t="s">
        <v>316</v>
      </c>
      <c r="W319" s="7">
        <v>0.81</v>
      </c>
      <c r="X319" s="7">
        <f t="shared" si="8"/>
        <v>0.81</v>
      </c>
      <c r="Y319" s="7">
        <v>0.57599999999999996</v>
      </c>
      <c r="Z319" s="7">
        <f t="shared" si="9"/>
        <v>0.57599999999999996</v>
      </c>
      <c r="AA319" s="7">
        <v>0.58399999999999996</v>
      </c>
      <c r="AB319" s="7">
        <v>0.41499999999999998</v>
      </c>
      <c r="AC319" s="7">
        <v>12.4</v>
      </c>
      <c r="AD319" s="7">
        <v>64.099999999999994</v>
      </c>
      <c r="AE319" s="7" t="s">
        <v>52</v>
      </c>
      <c r="AF319" s="7" t="s">
        <v>29</v>
      </c>
      <c r="AG319" s="7" t="s">
        <v>47</v>
      </c>
      <c r="AH319" s="7" t="s">
        <v>416</v>
      </c>
      <c r="AI319" s="7" t="s">
        <v>417</v>
      </c>
      <c r="AJ319" s="7">
        <v>-1.0209999999999999</v>
      </c>
      <c r="AK319" s="7">
        <v>-0.59399999999999997</v>
      </c>
      <c r="AV319" s="7" t="s">
        <v>675</v>
      </c>
      <c r="AW319" s="7" t="s">
        <v>528</v>
      </c>
      <c r="AZ319" s="7" t="s">
        <v>46</v>
      </c>
    </row>
    <row r="320" spans="1:52" x14ac:dyDescent="0.2">
      <c r="A320" s="7">
        <v>319</v>
      </c>
      <c r="B320" s="7">
        <v>1343</v>
      </c>
      <c r="C320" s="7" t="s">
        <v>129</v>
      </c>
      <c r="D320" s="7" t="s">
        <v>533</v>
      </c>
      <c r="E320" s="7" t="s">
        <v>315</v>
      </c>
      <c r="F320" s="7">
        <v>0.83099999999999996</v>
      </c>
      <c r="I320" s="7">
        <v>0.83099999999999996</v>
      </c>
      <c r="J320" s="7">
        <v>1992</v>
      </c>
      <c r="K320" s="7">
        <v>10</v>
      </c>
      <c r="L320" s="7">
        <v>287</v>
      </c>
      <c r="M320" s="7">
        <v>54.83</v>
      </c>
      <c r="N320" s="7">
        <v>37.58</v>
      </c>
      <c r="O320" s="7">
        <v>54.75</v>
      </c>
      <c r="P320" s="7">
        <v>37.75</v>
      </c>
      <c r="Q320" s="7">
        <v>2.5960000000000001</v>
      </c>
      <c r="S320" s="7">
        <v>64.221999999999994</v>
      </c>
      <c r="V320" s="7" t="s">
        <v>316</v>
      </c>
      <c r="W320" s="7">
        <v>0.47799999999999998</v>
      </c>
      <c r="X320" s="7">
        <f t="shared" si="8"/>
        <v>0.47799999999999998</v>
      </c>
      <c r="Y320" s="7">
        <v>0.35299999999999998</v>
      </c>
      <c r="Z320" s="7">
        <f t="shared" si="9"/>
        <v>0.35299999999999998</v>
      </c>
      <c r="AA320" s="7">
        <v>0.57499999999999996</v>
      </c>
      <c r="AB320" s="7">
        <v>0.42399999999999999</v>
      </c>
      <c r="AC320" s="7">
        <v>2.2000000000000002</v>
      </c>
      <c r="AD320" s="7">
        <v>126.1</v>
      </c>
      <c r="AE320" s="7" t="s">
        <v>45</v>
      </c>
      <c r="AF320" s="7" t="s">
        <v>46</v>
      </c>
      <c r="AG320" s="7" t="s">
        <v>47</v>
      </c>
      <c r="AH320" s="7" t="s">
        <v>416</v>
      </c>
      <c r="AI320" s="7" t="s">
        <v>417</v>
      </c>
      <c r="AJ320" s="7">
        <v>-1.0209999999999999</v>
      </c>
      <c r="AK320" s="7">
        <v>-0.59399999999999997</v>
      </c>
      <c r="AV320" s="7" t="s">
        <v>675</v>
      </c>
      <c r="AW320" s="7" t="s">
        <v>528</v>
      </c>
      <c r="AZ320" s="7" t="s">
        <v>46</v>
      </c>
    </row>
    <row r="321" spans="1:52" x14ac:dyDescent="0.2">
      <c r="A321" s="7">
        <v>320</v>
      </c>
      <c r="B321" s="7">
        <v>1343</v>
      </c>
      <c r="C321" s="7" t="s">
        <v>129</v>
      </c>
      <c r="D321" s="7" t="s">
        <v>533</v>
      </c>
      <c r="E321" s="7" t="s">
        <v>315</v>
      </c>
      <c r="F321" s="7">
        <v>0.53300000000000003</v>
      </c>
      <c r="I321" s="7">
        <v>0.53300000000000003</v>
      </c>
      <c r="J321" s="7">
        <v>1992</v>
      </c>
      <c r="K321" s="7">
        <v>10</v>
      </c>
      <c r="L321" s="7">
        <v>301</v>
      </c>
      <c r="M321" s="7">
        <v>54.83</v>
      </c>
      <c r="N321" s="7">
        <v>37.58</v>
      </c>
      <c r="O321" s="7">
        <v>54.75</v>
      </c>
      <c r="P321" s="7">
        <v>37.75</v>
      </c>
      <c r="Q321" s="7">
        <v>2.0190000000000001</v>
      </c>
      <c r="S321" s="7">
        <v>76.667000000000002</v>
      </c>
      <c r="V321" s="7" t="s">
        <v>316</v>
      </c>
      <c r="W321" s="7">
        <v>0.497</v>
      </c>
      <c r="X321" s="7">
        <f t="shared" si="8"/>
        <v>0.497</v>
      </c>
      <c r="Y321" s="7">
        <v>3.5999999999999997E-2</v>
      </c>
      <c r="Z321" s="7">
        <f t="shared" si="9"/>
        <v>3.5999999999999997E-2</v>
      </c>
      <c r="AA321" s="7">
        <v>0.93200000000000005</v>
      </c>
      <c r="AB321" s="7">
        <v>6.7000000000000004E-2</v>
      </c>
      <c r="AC321" s="7">
        <v>2.2000000000000002</v>
      </c>
      <c r="AD321" s="7">
        <v>126.1</v>
      </c>
      <c r="AE321" s="7" t="s">
        <v>52</v>
      </c>
      <c r="AF321" s="7" t="s">
        <v>29</v>
      </c>
      <c r="AG321" s="7" t="s">
        <v>47</v>
      </c>
      <c r="AH321" s="7" t="s">
        <v>416</v>
      </c>
      <c r="AI321" s="7" t="s">
        <v>417</v>
      </c>
      <c r="AJ321" s="7">
        <v>-1.0209999999999999</v>
      </c>
      <c r="AK321" s="7">
        <v>-0.59399999999999997</v>
      </c>
      <c r="AV321" s="7" t="s">
        <v>675</v>
      </c>
      <c r="AW321" s="7" t="s">
        <v>528</v>
      </c>
      <c r="AZ321" s="7" t="s">
        <v>46</v>
      </c>
    </row>
    <row r="322" spans="1:52" x14ac:dyDescent="0.2">
      <c r="A322" s="7">
        <v>321</v>
      </c>
      <c r="B322" s="7">
        <v>1343</v>
      </c>
      <c r="C322" s="7" t="s">
        <v>129</v>
      </c>
      <c r="D322" s="7" t="s">
        <v>533</v>
      </c>
      <c r="E322" s="7" t="s">
        <v>315</v>
      </c>
      <c r="F322" s="7">
        <v>0.16</v>
      </c>
      <c r="I322" s="7">
        <v>0.16</v>
      </c>
      <c r="J322" s="7">
        <v>1992</v>
      </c>
      <c r="K322" s="7">
        <v>11</v>
      </c>
      <c r="L322" s="7">
        <v>321</v>
      </c>
      <c r="M322" s="7">
        <v>54.83</v>
      </c>
      <c r="N322" s="7">
        <v>37.58</v>
      </c>
      <c r="O322" s="7">
        <v>54.75</v>
      </c>
      <c r="P322" s="7">
        <v>37.75</v>
      </c>
      <c r="Q322" s="7">
        <v>0.57699999999999996</v>
      </c>
      <c r="S322" s="7">
        <v>78.444000000000003</v>
      </c>
      <c r="V322" s="7" t="s">
        <v>316</v>
      </c>
      <c r="W322" s="7">
        <v>0.155</v>
      </c>
      <c r="X322" s="7">
        <f t="shared" si="8"/>
        <v>0.155</v>
      </c>
      <c r="Y322" s="7">
        <v>5.0000000000000001E-3</v>
      </c>
      <c r="Z322" s="7">
        <f t="shared" si="9"/>
        <v>5.0000000000000001E-3</v>
      </c>
      <c r="AA322" s="7">
        <v>0.96799999999999997</v>
      </c>
      <c r="AB322" s="7">
        <v>3.1E-2</v>
      </c>
      <c r="AC322" s="7">
        <v>-2.8</v>
      </c>
      <c r="AD322" s="7">
        <v>69.3</v>
      </c>
      <c r="AE322" s="7" t="s">
        <v>45</v>
      </c>
      <c r="AF322" s="7" t="s">
        <v>46</v>
      </c>
      <c r="AG322" s="7" t="s">
        <v>47</v>
      </c>
      <c r="AH322" s="7" t="s">
        <v>416</v>
      </c>
      <c r="AI322" s="7" t="s">
        <v>417</v>
      </c>
      <c r="AJ322" s="7">
        <v>-1.0209999999999999</v>
      </c>
      <c r="AK322" s="7">
        <v>-0.59399999999999997</v>
      </c>
      <c r="AV322" s="7" t="s">
        <v>675</v>
      </c>
      <c r="AW322" s="7" t="s">
        <v>528</v>
      </c>
      <c r="AZ322" s="7" t="s">
        <v>46</v>
      </c>
    </row>
    <row r="323" spans="1:52" x14ac:dyDescent="0.2">
      <c r="A323" s="7">
        <v>322</v>
      </c>
      <c r="B323" s="7">
        <v>1343</v>
      </c>
      <c r="C323" s="7" t="s">
        <v>129</v>
      </c>
      <c r="D323" s="7" t="s">
        <v>533</v>
      </c>
      <c r="E323" s="7" t="s">
        <v>315</v>
      </c>
      <c r="F323" s="7">
        <v>7.6999999999999999E-2</v>
      </c>
      <c r="I323" s="7">
        <v>7.6999999999999999E-2</v>
      </c>
      <c r="J323" s="7">
        <v>1992</v>
      </c>
      <c r="K323" s="7">
        <v>12</v>
      </c>
      <c r="L323" s="7">
        <v>353</v>
      </c>
      <c r="M323" s="7">
        <v>54.83</v>
      </c>
      <c r="N323" s="7">
        <v>37.58</v>
      </c>
      <c r="O323" s="7">
        <v>54.75</v>
      </c>
      <c r="P323" s="7">
        <v>37.75</v>
      </c>
      <c r="Q323" s="7">
        <v>-0.86499999999999999</v>
      </c>
      <c r="S323" s="7">
        <v>82</v>
      </c>
      <c r="V323" s="7" t="s">
        <v>316</v>
      </c>
      <c r="W323" s="7">
        <v>5.2999999999999999E-2</v>
      </c>
      <c r="X323" s="7">
        <f t="shared" ref="X323:X386" si="10">IF(ISBLANK(W323), "", W323)</f>
        <v>5.2999999999999999E-2</v>
      </c>
      <c r="Y323" s="7">
        <v>2.4E-2</v>
      </c>
      <c r="Z323" s="7">
        <f t="shared" ref="Z323:Z386" si="11">IF(ISBLANK(Y323), "", Y323)</f>
        <v>2.4E-2</v>
      </c>
      <c r="AA323" s="7">
        <v>0.68799999999999994</v>
      </c>
      <c r="AB323" s="7">
        <v>0.311</v>
      </c>
      <c r="AC323" s="7">
        <v>-6</v>
      </c>
      <c r="AD323" s="7">
        <v>18.100000000000001</v>
      </c>
      <c r="AE323" s="7" t="s">
        <v>52</v>
      </c>
      <c r="AF323" s="7" t="s">
        <v>29</v>
      </c>
      <c r="AG323" s="7" t="s">
        <v>47</v>
      </c>
      <c r="AH323" s="7" t="s">
        <v>416</v>
      </c>
      <c r="AI323" s="7" t="s">
        <v>417</v>
      </c>
      <c r="AJ323" s="7">
        <v>-1.0209999999999999</v>
      </c>
      <c r="AK323" s="7">
        <v>-0.59399999999999997</v>
      </c>
      <c r="AV323" s="7" t="s">
        <v>675</v>
      </c>
      <c r="AW323" s="7" t="s">
        <v>528</v>
      </c>
      <c r="AZ323" s="7" t="s">
        <v>46</v>
      </c>
    </row>
    <row r="324" spans="1:52" x14ac:dyDescent="0.2">
      <c r="A324" s="7">
        <v>323</v>
      </c>
      <c r="B324" s="7">
        <v>1343</v>
      </c>
      <c r="C324" s="7" t="s">
        <v>129</v>
      </c>
      <c r="D324" s="7" t="s">
        <v>533</v>
      </c>
      <c r="E324" s="7" t="s">
        <v>315</v>
      </c>
      <c r="F324" s="7">
        <v>1E-3</v>
      </c>
      <c r="I324" s="7">
        <v>1E-3</v>
      </c>
      <c r="J324" s="7">
        <v>1993</v>
      </c>
      <c r="K324" s="7">
        <v>1</v>
      </c>
      <c r="L324" s="7">
        <v>8</v>
      </c>
      <c r="M324" s="7">
        <v>54.83</v>
      </c>
      <c r="N324" s="7">
        <v>37.58</v>
      </c>
      <c r="O324" s="7">
        <v>54.75</v>
      </c>
      <c r="P324" s="7">
        <v>37.75</v>
      </c>
      <c r="Q324" s="7">
        <v>-2.3079999999999998</v>
      </c>
      <c r="S324" s="7">
        <v>84.667000000000002</v>
      </c>
      <c r="V324" s="7" t="s">
        <v>316</v>
      </c>
      <c r="W324" s="7">
        <v>0</v>
      </c>
      <c r="X324" s="7">
        <f t="shared" si="10"/>
        <v>0</v>
      </c>
      <c r="Y324" s="7">
        <v>0</v>
      </c>
      <c r="Z324" s="7">
        <f t="shared" si="11"/>
        <v>0</v>
      </c>
      <c r="AA324" s="7">
        <v>0.5</v>
      </c>
      <c r="AB324" s="7">
        <v>0.5</v>
      </c>
      <c r="AC324" s="7">
        <v>-4.7</v>
      </c>
      <c r="AD324" s="7">
        <v>58.6</v>
      </c>
      <c r="AE324" s="7" t="s">
        <v>45</v>
      </c>
      <c r="AF324" s="7" t="s">
        <v>46</v>
      </c>
      <c r="AG324" s="7" t="s">
        <v>47</v>
      </c>
      <c r="AH324" s="7" t="s">
        <v>416</v>
      </c>
      <c r="AI324" s="7" t="s">
        <v>417</v>
      </c>
      <c r="AJ324" s="7">
        <v>-1.0209999999999999</v>
      </c>
      <c r="AK324" s="7">
        <v>0.872</v>
      </c>
      <c r="AV324" s="7" t="s">
        <v>675</v>
      </c>
      <c r="AW324" s="7" t="s">
        <v>528</v>
      </c>
      <c r="AZ324" s="7" t="s">
        <v>46</v>
      </c>
    </row>
    <row r="325" spans="1:52" x14ac:dyDescent="0.2">
      <c r="A325" s="7">
        <v>324</v>
      </c>
      <c r="B325" s="7">
        <v>1343</v>
      </c>
      <c r="C325" s="7" t="s">
        <v>129</v>
      </c>
      <c r="D325" s="7" t="s">
        <v>533</v>
      </c>
      <c r="E325" s="7" t="s">
        <v>315</v>
      </c>
      <c r="F325" s="7">
        <v>0.06</v>
      </c>
      <c r="I325" s="7">
        <v>0.06</v>
      </c>
      <c r="J325" s="7">
        <v>1993</v>
      </c>
      <c r="K325" s="7">
        <v>2</v>
      </c>
      <c r="L325" s="7">
        <v>47</v>
      </c>
      <c r="M325" s="7">
        <v>54.83</v>
      </c>
      <c r="N325" s="7">
        <v>37.58</v>
      </c>
      <c r="O325" s="7">
        <v>54.75</v>
      </c>
      <c r="P325" s="7">
        <v>37.75</v>
      </c>
      <c r="Q325" s="7">
        <v>-1.1539999999999999</v>
      </c>
      <c r="S325" s="7">
        <v>82</v>
      </c>
      <c r="V325" s="7" t="s">
        <v>316</v>
      </c>
      <c r="W325" s="7">
        <v>0.05</v>
      </c>
      <c r="X325" s="7">
        <f t="shared" si="10"/>
        <v>0.05</v>
      </c>
      <c r="Y325" s="7">
        <v>0.01</v>
      </c>
      <c r="Z325" s="7">
        <f t="shared" si="11"/>
        <v>0.01</v>
      </c>
      <c r="AA325" s="7">
        <v>0.83299999999999996</v>
      </c>
      <c r="AB325" s="7">
        <v>0.16600000000000001</v>
      </c>
      <c r="AC325" s="7">
        <v>-5.7</v>
      </c>
      <c r="AD325" s="7">
        <v>35</v>
      </c>
      <c r="AE325" s="7" t="s">
        <v>52</v>
      </c>
      <c r="AF325" s="7" t="s">
        <v>29</v>
      </c>
      <c r="AG325" s="7" t="s">
        <v>47</v>
      </c>
      <c r="AH325" s="7" t="s">
        <v>416</v>
      </c>
      <c r="AI325" s="7" t="s">
        <v>417</v>
      </c>
      <c r="AJ325" s="7">
        <v>-1.0209999999999999</v>
      </c>
      <c r="AK325" s="7">
        <v>0.872</v>
      </c>
      <c r="AV325" s="7" t="s">
        <v>675</v>
      </c>
      <c r="AW325" s="7" t="s">
        <v>528</v>
      </c>
      <c r="AZ325" s="7" t="s">
        <v>46</v>
      </c>
    </row>
    <row r="326" spans="1:52" x14ac:dyDescent="0.2">
      <c r="A326" s="7">
        <v>325</v>
      </c>
      <c r="B326" s="7">
        <v>1343</v>
      </c>
      <c r="C326" s="7" t="s">
        <v>129</v>
      </c>
      <c r="D326" s="7" t="s">
        <v>533</v>
      </c>
      <c r="E326" s="7" t="s">
        <v>315</v>
      </c>
      <c r="F326" s="7">
        <v>0.53100000000000003</v>
      </c>
      <c r="I326" s="7">
        <v>0.53100000000000003</v>
      </c>
      <c r="J326" s="7">
        <v>1993</v>
      </c>
      <c r="K326" s="7">
        <v>3</v>
      </c>
      <c r="L326" s="7">
        <v>67</v>
      </c>
      <c r="M326" s="7">
        <v>54.83</v>
      </c>
      <c r="N326" s="7">
        <v>37.58</v>
      </c>
      <c r="O326" s="7">
        <v>54.75</v>
      </c>
      <c r="P326" s="7">
        <v>37.75</v>
      </c>
      <c r="Q326" s="7">
        <v>1.1539999999999999</v>
      </c>
      <c r="S326" s="7">
        <v>71.332999999999998</v>
      </c>
      <c r="V326" s="7" t="s">
        <v>316</v>
      </c>
      <c r="W326" s="7">
        <v>0.33700000000000002</v>
      </c>
      <c r="X326" s="7">
        <f t="shared" si="10"/>
        <v>0.33700000000000002</v>
      </c>
      <c r="Y326" s="7">
        <v>0.19400000000000001</v>
      </c>
      <c r="Z326" s="7">
        <f t="shared" si="11"/>
        <v>0.19400000000000001</v>
      </c>
      <c r="AA326" s="7">
        <v>0.63400000000000001</v>
      </c>
      <c r="AB326" s="7">
        <v>0.36499999999999999</v>
      </c>
      <c r="AC326" s="7">
        <v>-2.9</v>
      </c>
      <c r="AD326" s="7">
        <v>28.2</v>
      </c>
      <c r="AE326" s="7" t="s">
        <v>45</v>
      </c>
      <c r="AF326" s="7" t="s">
        <v>46</v>
      </c>
      <c r="AG326" s="7" t="s">
        <v>47</v>
      </c>
      <c r="AH326" s="7" t="s">
        <v>416</v>
      </c>
      <c r="AI326" s="7" t="s">
        <v>417</v>
      </c>
      <c r="AJ326" s="7">
        <v>-1.0209999999999999</v>
      </c>
      <c r="AK326" s="7">
        <v>0.872</v>
      </c>
      <c r="AV326" s="7" t="s">
        <v>675</v>
      </c>
      <c r="AW326" s="7" t="s">
        <v>528</v>
      </c>
      <c r="AZ326" s="7" t="s">
        <v>46</v>
      </c>
    </row>
    <row r="327" spans="1:52" x14ac:dyDescent="0.2">
      <c r="A327" s="7">
        <v>326</v>
      </c>
      <c r="B327" s="7">
        <v>1343</v>
      </c>
      <c r="C327" s="7" t="s">
        <v>129</v>
      </c>
      <c r="D327" s="7" t="s">
        <v>533</v>
      </c>
      <c r="E327" s="7" t="s">
        <v>315</v>
      </c>
      <c r="F327" s="7">
        <v>1.4079999999999999</v>
      </c>
      <c r="I327" s="7">
        <v>1.4079999999999999</v>
      </c>
      <c r="J327" s="7">
        <v>1993</v>
      </c>
      <c r="K327" s="7">
        <v>3</v>
      </c>
      <c r="L327" s="7">
        <v>79</v>
      </c>
      <c r="M327" s="7">
        <v>54.83</v>
      </c>
      <c r="N327" s="7">
        <v>37.58</v>
      </c>
      <c r="O327" s="7">
        <v>54.75</v>
      </c>
      <c r="P327" s="7">
        <v>37.75</v>
      </c>
      <c r="Q327" s="7">
        <v>2.0190000000000001</v>
      </c>
      <c r="S327" s="7">
        <v>49.110999999999997</v>
      </c>
      <c r="V327" s="7" t="s">
        <v>316</v>
      </c>
      <c r="W327" s="7">
        <v>0.64600000000000002</v>
      </c>
      <c r="X327" s="7">
        <f t="shared" si="10"/>
        <v>0.64600000000000002</v>
      </c>
      <c r="Y327" s="7">
        <v>0.76200000000000001</v>
      </c>
      <c r="Z327" s="7">
        <f t="shared" si="11"/>
        <v>0.76200000000000001</v>
      </c>
      <c r="AA327" s="7">
        <v>0.45800000000000002</v>
      </c>
      <c r="AB327" s="7">
        <v>0.54100000000000004</v>
      </c>
      <c r="AC327" s="7">
        <v>-2.9</v>
      </c>
      <c r="AD327" s="7">
        <v>28.2</v>
      </c>
      <c r="AE327" s="7" t="s">
        <v>52</v>
      </c>
      <c r="AF327" s="7" t="s">
        <v>29</v>
      </c>
      <c r="AG327" s="7" t="s">
        <v>47</v>
      </c>
      <c r="AH327" s="7" t="s">
        <v>416</v>
      </c>
      <c r="AI327" s="7" t="s">
        <v>417</v>
      </c>
      <c r="AJ327" s="7">
        <v>-1.0209999999999999</v>
      </c>
      <c r="AK327" s="7">
        <v>0.872</v>
      </c>
      <c r="AV327" s="7" t="s">
        <v>675</v>
      </c>
      <c r="AW327" s="7" t="s">
        <v>528</v>
      </c>
      <c r="AZ327" s="7" t="s">
        <v>46</v>
      </c>
    </row>
    <row r="328" spans="1:52" x14ac:dyDescent="0.2">
      <c r="A328" s="7">
        <v>327</v>
      </c>
      <c r="B328" s="7">
        <v>1343</v>
      </c>
      <c r="C328" s="7" t="s">
        <v>129</v>
      </c>
      <c r="D328" s="7" t="s">
        <v>533</v>
      </c>
      <c r="E328" s="7" t="s">
        <v>315</v>
      </c>
      <c r="F328" s="7">
        <v>1.4790000000000001</v>
      </c>
      <c r="I328" s="7">
        <v>1.4790000000000001</v>
      </c>
      <c r="J328" s="7">
        <v>1993</v>
      </c>
      <c r="K328" s="7">
        <v>3</v>
      </c>
      <c r="L328" s="7">
        <v>86</v>
      </c>
      <c r="M328" s="7">
        <v>54.83</v>
      </c>
      <c r="N328" s="7">
        <v>37.58</v>
      </c>
      <c r="O328" s="7">
        <v>54.75</v>
      </c>
      <c r="P328" s="7">
        <v>37.75</v>
      </c>
      <c r="Q328" s="7">
        <v>8.9420000000000002</v>
      </c>
      <c r="S328" s="7">
        <v>59.777999999999999</v>
      </c>
      <c r="V328" s="7" t="s">
        <v>316</v>
      </c>
      <c r="W328" s="7">
        <v>0.68200000000000005</v>
      </c>
      <c r="X328" s="7">
        <f t="shared" si="10"/>
        <v>0.68200000000000005</v>
      </c>
      <c r="Y328" s="7">
        <v>0.79700000000000004</v>
      </c>
      <c r="Z328" s="7">
        <f t="shared" si="11"/>
        <v>0.79700000000000004</v>
      </c>
      <c r="AA328" s="7">
        <v>0.46100000000000002</v>
      </c>
      <c r="AB328" s="7">
        <v>0.53800000000000003</v>
      </c>
      <c r="AC328" s="7">
        <v>-2.9</v>
      </c>
      <c r="AD328" s="7">
        <v>28.2</v>
      </c>
      <c r="AE328" s="7" t="s">
        <v>45</v>
      </c>
      <c r="AF328" s="7" t="s">
        <v>46</v>
      </c>
      <c r="AG328" s="7" t="s">
        <v>47</v>
      </c>
      <c r="AH328" s="7" t="s">
        <v>416</v>
      </c>
      <c r="AI328" s="7" t="s">
        <v>417</v>
      </c>
      <c r="AJ328" s="7">
        <v>-1.0209999999999999</v>
      </c>
      <c r="AK328" s="7">
        <v>0.872</v>
      </c>
      <c r="AV328" s="7" t="s">
        <v>675</v>
      </c>
      <c r="AW328" s="7" t="s">
        <v>528</v>
      </c>
      <c r="AZ328" s="7" t="s">
        <v>46</v>
      </c>
    </row>
    <row r="329" spans="1:52" x14ac:dyDescent="0.2">
      <c r="A329" s="7">
        <v>328</v>
      </c>
      <c r="B329" s="7">
        <v>1343</v>
      </c>
      <c r="C329" s="7" t="s">
        <v>129</v>
      </c>
      <c r="D329" s="7" t="s">
        <v>533</v>
      </c>
      <c r="E329" s="7" t="s">
        <v>315</v>
      </c>
      <c r="F329" s="7">
        <v>1.2929999999999999</v>
      </c>
      <c r="I329" s="7">
        <v>1.2929999999999999</v>
      </c>
      <c r="J329" s="7">
        <v>1993</v>
      </c>
      <c r="K329" s="7">
        <v>4</v>
      </c>
      <c r="L329" s="7">
        <v>98</v>
      </c>
      <c r="M329" s="7">
        <v>54.83</v>
      </c>
      <c r="N329" s="7">
        <v>37.58</v>
      </c>
      <c r="O329" s="7">
        <v>54.75</v>
      </c>
      <c r="P329" s="7">
        <v>37.75</v>
      </c>
      <c r="Q329" s="7">
        <v>12.404</v>
      </c>
      <c r="S329" s="7">
        <v>56.222000000000001</v>
      </c>
      <c r="V329" s="7" t="s">
        <v>316</v>
      </c>
      <c r="W329" s="7">
        <v>0.754</v>
      </c>
      <c r="X329" s="7">
        <f t="shared" si="10"/>
        <v>0.754</v>
      </c>
      <c r="Y329" s="7">
        <v>0.53900000000000003</v>
      </c>
      <c r="Z329" s="7">
        <f t="shared" si="11"/>
        <v>0.53900000000000003</v>
      </c>
      <c r="AA329" s="7">
        <v>0.58299999999999996</v>
      </c>
      <c r="AB329" s="7">
        <v>0.41599999999999998</v>
      </c>
      <c r="AC329" s="7">
        <v>5.0999999999999996</v>
      </c>
      <c r="AD329" s="7">
        <v>27.1</v>
      </c>
      <c r="AE329" s="7" t="s">
        <v>52</v>
      </c>
      <c r="AF329" s="7" t="s">
        <v>29</v>
      </c>
      <c r="AG329" s="7" t="s">
        <v>47</v>
      </c>
      <c r="AH329" s="7" t="s">
        <v>416</v>
      </c>
      <c r="AI329" s="7" t="s">
        <v>417</v>
      </c>
      <c r="AJ329" s="7">
        <v>-1.0209999999999999</v>
      </c>
      <c r="AK329" s="7">
        <v>0.872</v>
      </c>
      <c r="AV329" s="7" t="s">
        <v>675</v>
      </c>
      <c r="AW329" s="7" t="s">
        <v>528</v>
      </c>
      <c r="AZ329" s="7" t="s">
        <v>46</v>
      </c>
    </row>
    <row r="330" spans="1:52" x14ac:dyDescent="0.2">
      <c r="A330" s="7">
        <v>329</v>
      </c>
      <c r="B330" s="7">
        <v>1343</v>
      </c>
      <c r="C330" s="7" t="s">
        <v>129</v>
      </c>
      <c r="D330" s="7" t="s">
        <v>533</v>
      </c>
      <c r="E330" s="7" t="s">
        <v>315</v>
      </c>
      <c r="F330" s="7">
        <v>1.5469999999999999</v>
      </c>
      <c r="I330" s="7">
        <v>1.5469999999999999</v>
      </c>
      <c r="J330" s="7">
        <v>1993</v>
      </c>
      <c r="K330" s="7">
        <v>4</v>
      </c>
      <c r="L330" s="7">
        <v>106</v>
      </c>
      <c r="M330" s="7">
        <v>54.83</v>
      </c>
      <c r="N330" s="7">
        <v>37.58</v>
      </c>
      <c r="O330" s="7">
        <v>54.75</v>
      </c>
      <c r="P330" s="7">
        <v>37.75</v>
      </c>
      <c r="Q330" s="7">
        <v>16.154</v>
      </c>
      <c r="S330" s="7">
        <v>36.667000000000002</v>
      </c>
      <c r="V330" s="7" t="s">
        <v>316</v>
      </c>
      <c r="W330" s="7">
        <v>0.82699999999999996</v>
      </c>
      <c r="X330" s="7">
        <f t="shared" si="10"/>
        <v>0.82699999999999996</v>
      </c>
      <c r="Y330" s="7">
        <v>0.72</v>
      </c>
      <c r="Z330" s="7">
        <f t="shared" si="11"/>
        <v>0.72</v>
      </c>
      <c r="AA330" s="7">
        <v>0.53400000000000003</v>
      </c>
      <c r="AB330" s="7">
        <v>0.46500000000000002</v>
      </c>
      <c r="AC330" s="7">
        <v>5.0999999999999996</v>
      </c>
      <c r="AD330" s="7">
        <v>27.1</v>
      </c>
      <c r="AE330" s="7" t="s">
        <v>132</v>
      </c>
      <c r="AF330" s="7" t="s">
        <v>133</v>
      </c>
      <c r="AH330" s="7" t="s">
        <v>416</v>
      </c>
      <c r="AI330" s="7" t="s">
        <v>417</v>
      </c>
      <c r="AJ330" s="7">
        <v>-1.0209999999999999</v>
      </c>
      <c r="AK330" s="7">
        <v>0.872</v>
      </c>
      <c r="AV330" s="7" t="s">
        <v>675</v>
      </c>
      <c r="AW330" s="7" t="s">
        <v>528</v>
      </c>
      <c r="AZ330" s="7" t="s">
        <v>46</v>
      </c>
    </row>
    <row r="331" spans="1:52" x14ac:dyDescent="0.2">
      <c r="A331" s="7">
        <v>330</v>
      </c>
      <c r="B331" s="7">
        <v>1343</v>
      </c>
      <c r="C331" s="7" t="s">
        <v>129</v>
      </c>
      <c r="D331" s="7" t="s">
        <v>533</v>
      </c>
      <c r="E331" s="7" t="s">
        <v>315</v>
      </c>
      <c r="F331" s="7">
        <v>1.214</v>
      </c>
      <c r="I331" s="7">
        <v>1.214</v>
      </c>
      <c r="J331" s="7">
        <v>1993</v>
      </c>
      <c r="K331" s="7">
        <v>4</v>
      </c>
      <c r="L331" s="7">
        <v>112</v>
      </c>
      <c r="M331" s="7">
        <v>54.83</v>
      </c>
      <c r="N331" s="7">
        <v>37.58</v>
      </c>
      <c r="O331" s="7">
        <v>54.75</v>
      </c>
      <c r="P331" s="7">
        <v>37.75</v>
      </c>
      <c r="Q331" s="7">
        <v>13.558</v>
      </c>
      <c r="S331" s="7">
        <v>29.556000000000001</v>
      </c>
      <c r="V331" s="7" t="s">
        <v>316</v>
      </c>
      <c r="W331" s="7">
        <v>0.67900000000000005</v>
      </c>
      <c r="X331" s="7">
        <f t="shared" si="10"/>
        <v>0.67900000000000005</v>
      </c>
      <c r="Y331" s="7">
        <v>0.53500000000000003</v>
      </c>
      <c r="Z331" s="7">
        <f t="shared" si="11"/>
        <v>0.53500000000000003</v>
      </c>
      <c r="AA331" s="7">
        <v>0.55900000000000005</v>
      </c>
      <c r="AB331" s="7">
        <v>0.44</v>
      </c>
      <c r="AC331" s="7">
        <v>5.0999999999999996</v>
      </c>
      <c r="AD331" s="7">
        <v>27.1</v>
      </c>
      <c r="AE331" s="7" t="s">
        <v>45</v>
      </c>
      <c r="AF331" s="7" t="s">
        <v>46</v>
      </c>
      <c r="AG331" s="7" t="s">
        <v>47</v>
      </c>
      <c r="AH331" s="7" t="s">
        <v>416</v>
      </c>
      <c r="AI331" s="7" t="s">
        <v>417</v>
      </c>
      <c r="AJ331" s="7">
        <v>-1.0209999999999999</v>
      </c>
      <c r="AK331" s="7">
        <v>0.872</v>
      </c>
      <c r="AV331" s="7" t="s">
        <v>675</v>
      </c>
      <c r="AW331" s="7" t="s">
        <v>528</v>
      </c>
      <c r="AZ331" s="7" t="s">
        <v>46</v>
      </c>
    </row>
    <row r="332" spans="1:52" x14ac:dyDescent="0.2">
      <c r="A332" s="7">
        <v>331</v>
      </c>
      <c r="B332" s="7">
        <v>1432</v>
      </c>
      <c r="C332" s="7" t="s">
        <v>57</v>
      </c>
      <c r="D332" s="7" t="s">
        <v>521</v>
      </c>
      <c r="E332" s="7" t="s">
        <v>58</v>
      </c>
      <c r="F332" s="7">
        <v>0.219</v>
      </c>
      <c r="I332" s="7">
        <v>5.1609999999999996</v>
      </c>
      <c r="J332" s="7">
        <v>1993</v>
      </c>
      <c r="K332" s="7">
        <v>6</v>
      </c>
      <c r="L332" s="7">
        <v>156</v>
      </c>
      <c r="M332" s="7">
        <v>31.1</v>
      </c>
      <c r="N332" s="7">
        <v>-97.33</v>
      </c>
      <c r="O332" s="7">
        <v>31.25</v>
      </c>
      <c r="P332" s="7">
        <v>-97.25</v>
      </c>
      <c r="V332" s="7" t="s">
        <v>26</v>
      </c>
      <c r="W332" s="7">
        <v>1.2669999999999999</v>
      </c>
      <c r="X332" s="7">
        <f t="shared" si="10"/>
        <v>1.2669999999999999</v>
      </c>
      <c r="Y332" s="7">
        <v>3.8940000000000001</v>
      </c>
      <c r="Z332" s="7">
        <f t="shared" si="11"/>
        <v>3.8940000000000001</v>
      </c>
      <c r="AA332" s="7">
        <v>0.245</v>
      </c>
      <c r="AB332" s="7">
        <v>0.754</v>
      </c>
      <c r="AC332" s="7">
        <v>26.3</v>
      </c>
      <c r="AD332" s="7">
        <v>112</v>
      </c>
      <c r="AE332" s="7" t="s">
        <v>45</v>
      </c>
      <c r="AF332" s="7" t="s">
        <v>46</v>
      </c>
      <c r="AG332" s="7" t="s">
        <v>47</v>
      </c>
      <c r="AH332" s="7" t="s">
        <v>409</v>
      </c>
      <c r="AI332" s="7" t="s">
        <v>407</v>
      </c>
      <c r="AJ332" s="7">
        <v>2.7</v>
      </c>
      <c r="AK332" s="7">
        <v>0.45200000000000001</v>
      </c>
      <c r="AV332" s="7" t="s">
        <v>675</v>
      </c>
      <c r="AW332" s="7" t="s">
        <v>528</v>
      </c>
      <c r="AZ332" s="7" t="s">
        <v>59</v>
      </c>
    </row>
    <row r="333" spans="1:52" x14ac:dyDescent="0.2">
      <c r="A333" s="7">
        <v>332</v>
      </c>
      <c r="B333" s="7">
        <v>1432</v>
      </c>
      <c r="C333" s="7" t="s">
        <v>57</v>
      </c>
      <c r="D333" s="7" t="s">
        <v>521</v>
      </c>
      <c r="E333" s="7" t="s">
        <v>58</v>
      </c>
      <c r="F333" s="7">
        <v>0.28100000000000003</v>
      </c>
      <c r="I333" s="7">
        <v>6.6219999999999999</v>
      </c>
      <c r="J333" s="7">
        <v>1993</v>
      </c>
      <c r="K333" s="7">
        <v>6</v>
      </c>
      <c r="L333" s="7">
        <v>177</v>
      </c>
      <c r="M333" s="7">
        <v>31.1</v>
      </c>
      <c r="N333" s="7">
        <v>-97.33</v>
      </c>
      <c r="O333" s="7">
        <v>31.25</v>
      </c>
      <c r="P333" s="7">
        <v>-97.25</v>
      </c>
      <c r="V333" s="7" t="s">
        <v>26</v>
      </c>
      <c r="W333" s="7">
        <v>1.127</v>
      </c>
      <c r="X333" s="7">
        <f t="shared" si="10"/>
        <v>1.127</v>
      </c>
      <c r="Y333" s="7">
        <v>5.4950000000000001</v>
      </c>
      <c r="Z333" s="7">
        <f t="shared" si="11"/>
        <v>5.4950000000000001</v>
      </c>
      <c r="AA333" s="7">
        <v>0.17</v>
      </c>
      <c r="AB333" s="7">
        <v>0.82899999999999996</v>
      </c>
      <c r="AC333" s="7">
        <v>26.3</v>
      </c>
      <c r="AD333" s="7">
        <v>112</v>
      </c>
      <c r="AE333" s="7" t="s">
        <v>45</v>
      </c>
      <c r="AF333" s="7" t="s">
        <v>46</v>
      </c>
      <c r="AG333" s="7" t="s">
        <v>47</v>
      </c>
      <c r="AH333" s="7" t="s">
        <v>409</v>
      </c>
      <c r="AI333" s="7" t="s">
        <v>407</v>
      </c>
      <c r="AJ333" s="7">
        <v>2.7</v>
      </c>
      <c r="AK333" s="7">
        <v>0.45200000000000001</v>
      </c>
      <c r="AV333" s="7" t="s">
        <v>675</v>
      </c>
      <c r="AW333" s="7" t="s">
        <v>528</v>
      </c>
      <c r="AZ333" s="7" t="s">
        <v>59</v>
      </c>
    </row>
    <row r="334" spans="1:52" x14ac:dyDescent="0.2">
      <c r="A334" s="7">
        <v>333</v>
      </c>
      <c r="B334" s="7">
        <v>1432</v>
      </c>
      <c r="C334" s="7" t="s">
        <v>57</v>
      </c>
      <c r="D334" s="7" t="s">
        <v>521</v>
      </c>
      <c r="E334" s="7" t="s">
        <v>58</v>
      </c>
      <c r="F334" s="7">
        <v>0.252</v>
      </c>
      <c r="I334" s="7">
        <v>5.9379999999999997</v>
      </c>
      <c r="J334" s="7">
        <v>1993</v>
      </c>
      <c r="K334" s="7">
        <v>7</v>
      </c>
      <c r="L334" s="7">
        <v>183</v>
      </c>
      <c r="M334" s="7">
        <v>31.1</v>
      </c>
      <c r="N334" s="7">
        <v>-97.33</v>
      </c>
      <c r="O334" s="7">
        <v>31.25</v>
      </c>
      <c r="P334" s="7">
        <v>-97.25</v>
      </c>
      <c r="V334" s="7" t="s">
        <v>26</v>
      </c>
      <c r="W334" s="7">
        <v>0.90500000000000003</v>
      </c>
      <c r="X334" s="7">
        <f t="shared" si="10"/>
        <v>0.90500000000000003</v>
      </c>
      <c r="Y334" s="7">
        <v>5.0330000000000004</v>
      </c>
      <c r="Z334" s="7">
        <f t="shared" si="11"/>
        <v>5.0330000000000004</v>
      </c>
      <c r="AA334" s="7">
        <v>0.152</v>
      </c>
      <c r="AB334" s="7">
        <v>0.84699999999999998</v>
      </c>
      <c r="AC334" s="7">
        <v>28.8</v>
      </c>
      <c r="AD334" s="7">
        <v>1.2</v>
      </c>
      <c r="AE334" s="7" t="s">
        <v>45</v>
      </c>
      <c r="AF334" s="7" t="s">
        <v>46</v>
      </c>
      <c r="AG334" s="7" t="s">
        <v>47</v>
      </c>
      <c r="AH334" s="7" t="s">
        <v>409</v>
      </c>
      <c r="AI334" s="7" t="s">
        <v>407</v>
      </c>
      <c r="AJ334" s="7">
        <v>2.7</v>
      </c>
      <c r="AK334" s="7">
        <v>0.45200000000000001</v>
      </c>
      <c r="AV334" s="7" t="s">
        <v>675</v>
      </c>
      <c r="AW334" s="7" t="s">
        <v>528</v>
      </c>
      <c r="AZ334" s="7" t="s">
        <v>59</v>
      </c>
    </row>
    <row r="335" spans="1:52" x14ac:dyDescent="0.2">
      <c r="A335" s="7">
        <v>334</v>
      </c>
      <c r="B335" s="7">
        <v>1432</v>
      </c>
      <c r="C335" s="7" t="s">
        <v>57</v>
      </c>
      <c r="D335" s="7" t="s">
        <v>521</v>
      </c>
      <c r="E335" s="7" t="s">
        <v>58</v>
      </c>
      <c r="F335" s="7">
        <v>0.23699999999999999</v>
      </c>
      <c r="I335" s="7">
        <v>5.585</v>
      </c>
      <c r="J335" s="7">
        <v>1993</v>
      </c>
      <c r="K335" s="7">
        <v>7</v>
      </c>
      <c r="L335" s="7">
        <v>190</v>
      </c>
      <c r="M335" s="7">
        <v>31.1</v>
      </c>
      <c r="N335" s="7">
        <v>-97.33</v>
      </c>
      <c r="O335" s="7">
        <v>31.25</v>
      </c>
      <c r="P335" s="7">
        <v>-97.25</v>
      </c>
      <c r="V335" s="7" t="s">
        <v>26</v>
      </c>
      <c r="W335" s="7">
        <v>0.64600000000000002</v>
      </c>
      <c r="X335" s="7">
        <f t="shared" si="10"/>
        <v>0.64600000000000002</v>
      </c>
      <c r="Y335" s="7">
        <v>4.9390000000000001</v>
      </c>
      <c r="Z335" s="7">
        <f t="shared" si="11"/>
        <v>4.9390000000000001</v>
      </c>
      <c r="AA335" s="7">
        <v>0.115</v>
      </c>
      <c r="AB335" s="7">
        <v>0.88400000000000001</v>
      </c>
      <c r="AC335" s="7">
        <v>28.8</v>
      </c>
      <c r="AD335" s="7">
        <v>1.2</v>
      </c>
      <c r="AE335" s="7" t="s">
        <v>45</v>
      </c>
      <c r="AF335" s="7" t="s">
        <v>46</v>
      </c>
      <c r="AG335" s="7" t="s">
        <v>47</v>
      </c>
      <c r="AH335" s="7" t="s">
        <v>409</v>
      </c>
      <c r="AI335" s="7" t="s">
        <v>407</v>
      </c>
      <c r="AJ335" s="7">
        <v>2.7</v>
      </c>
      <c r="AK335" s="7">
        <v>0.45200000000000001</v>
      </c>
      <c r="AV335" s="7" t="s">
        <v>675</v>
      </c>
      <c r="AW335" s="7" t="s">
        <v>528</v>
      </c>
      <c r="AZ335" s="7" t="s">
        <v>59</v>
      </c>
    </row>
    <row r="336" spans="1:52" x14ac:dyDescent="0.2">
      <c r="A336" s="7">
        <v>335</v>
      </c>
      <c r="B336" s="7">
        <v>1432</v>
      </c>
      <c r="C336" s="7" t="s">
        <v>57</v>
      </c>
      <c r="D336" s="7" t="s">
        <v>521</v>
      </c>
      <c r="E336" s="7" t="s">
        <v>58</v>
      </c>
      <c r="F336" s="7">
        <v>0.23799999999999999</v>
      </c>
      <c r="I336" s="7">
        <v>5.6079999999999997</v>
      </c>
      <c r="J336" s="7">
        <v>1993</v>
      </c>
      <c r="K336" s="7">
        <v>7</v>
      </c>
      <c r="L336" s="7">
        <v>203</v>
      </c>
      <c r="M336" s="7">
        <v>31.1</v>
      </c>
      <c r="N336" s="7">
        <v>-97.33</v>
      </c>
      <c r="O336" s="7">
        <v>31.25</v>
      </c>
      <c r="P336" s="7">
        <v>-97.25</v>
      </c>
      <c r="V336" s="7" t="s">
        <v>26</v>
      </c>
      <c r="W336" s="7">
        <v>0.42399999999999999</v>
      </c>
      <c r="X336" s="7">
        <f t="shared" si="10"/>
        <v>0.42399999999999999</v>
      </c>
      <c r="Y336" s="7">
        <v>5.1840000000000002</v>
      </c>
      <c r="Z336" s="7">
        <f t="shared" si="11"/>
        <v>5.1840000000000002</v>
      </c>
      <c r="AA336" s="7">
        <v>7.4999999999999997E-2</v>
      </c>
      <c r="AB336" s="7">
        <v>0.92400000000000004</v>
      </c>
      <c r="AC336" s="7">
        <v>28.8</v>
      </c>
      <c r="AD336" s="7">
        <v>1.2</v>
      </c>
      <c r="AE336" s="7" t="s">
        <v>45</v>
      </c>
      <c r="AF336" s="7" t="s">
        <v>46</v>
      </c>
      <c r="AG336" s="7" t="s">
        <v>47</v>
      </c>
      <c r="AH336" s="7" t="s">
        <v>409</v>
      </c>
      <c r="AI336" s="7" t="s">
        <v>407</v>
      </c>
      <c r="AJ336" s="7">
        <v>2.7</v>
      </c>
      <c r="AK336" s="7">
        <v>0.45200000000000001</v>
      </c>
      <c r="AV336" s="7" t="s">
        <v>675</v>
      </c>
      <c r="AW336" s="7" t="s">
        <v>528</v>
      </c>
      <c r="AZ336" s="7" t="s">
        <v>59</v>
      </c>
    </row>
    <row r="337" spans="1:52" x14ac:dyDescent="0.2">
      <c r="A337" s="7">
        <v>336</v>
      </c>
      <c r="B337" s="7">
        <v>1432</v>
      </c>
      <c r="C337" s="7" t="s">
        <v>57</v>
      </c>
      <c r="D337" s="7" t="s">
        <v>521</v>
      </c>
      <c r="E337" s="7" t="s">
        <v>58</v>
      </c>
      <c r="F337" s="7">
        <v>0.218</v>
      </c>
      <c r="I337" s="7">
        <v>5.1369999999999996</v>
      </c>
      <c r="J337" s="7">
        <v>1993</v>
      </c>
      <c r="K337" s="7">
        <v>8</v>
      </c>
      <c r="L337" s="7">
        <v>216</v>
      </c>
      <c r="M337" s="7">
        <v>31.1</v>
      </c>
      <c r="N337" s="7">
        <v>-97.33</v>
      </c>
      <c r="O337" s="7">
        <v>31.25</v>
      </c>
      <c r="P337" s="7">
        <v>-97.25</v>
      </c>
      <c r="V337" s="7" t="s">
        <v>26</v>
      </c>
      <c r="W337" s="7">
        <v>0.46</v>
      </c>
      <c r="X337" s="7">
        <f t="shared" si="10"/>
        <v>0.46</v>
      </c>
      <c r="Y337" s="7">
        <v>4.6769999999999996</v>
      </c>
      <c r="Z337" s="7">
        <f t="shared" si="11"/>
        <v>4.6769999999999996</v>
      </c>
      <c r="AA337" s="7">
        <v>8.8999999999999996E-2</v>
      </c>
      <c r="AB337" s="7">
        <v>0.91</v>
      </c>
      <c r="AC337" s="7">
        <v>30</v>
      </c>
      <c r="AD337" s="7">
        <v>4.5999999999999996</v>
      </c>
      <c r="AE337" s="7" t="s">
        <v>45</v>
      </c>
      <c r="AF337" s="7" t="s">
        <v>46</v>
      </c>
      <c r="AG337" s="7" t="s">
        <v>47</v>
      </c>
      <c r="AH337" s="7" t="s">
        <v>409</v>
      </c>
      <c r="AI337" s="7" t="s">
        <v>407</v>
      </c>
      <c r="AJ337" s="7">
        <v>2.7</v>
      </c>
      <c r="AK337" s="7">
        <v>0.45200000000000001</v>
      </c>
      <c r="AV337" s="7" t="s">
        <v>675</v>
      </c>
      <c r="AW337" s="7" t="s">
        <v>528</v>
      </c>
      <c r="AZ337" s="7" t="s">
        <v>59</v>
      </c>
    </row>
    <row r="338" spans="1:52" x14ac:dyDescent="0.2">
      <c r="A338" s="7">
        <v>337</v>
      </c>
      <c r="B338" s="7">
        <v>1432</v>
      </c>
      <c r="C338" s="7" t="s">
        <v>57</v>
      </c>
      <c r="D338" s="7" t="s">
        <v>521</v>
      </c>
      <c r="E338" s="7" t="s">
        <v>58</v>
      </c>
      <c r="F338" s="7">
        <v>0.254</v>
      </c>
      <c r="I338" s="7">
        <v>5.9850000000000003</v>
      </c>
      <c r="J338" s="7">
        <v>1994</v>
      </c>
      <c r="K338" s="7">
        <v>5</v>
      </c>
      <c r="L338" s="7">
        <v>146</v>
      </c>
      <c r="M338" s="7">
        <v>31.1</v>
      </c>
      <c r="N338" s="7">
        <v>-97.33</v>
      </c>
      <c r="O338" s="7">
        <v>31.25</v>
      </c>
      <c r="P338" s="7">
        <v>-97.25</v>
      </c>
      <c r="V338" s="7" t="s">
        <v>26</v>
      </c>
      <c r="W338" s="7">
        <v>1.3049999999999999</v>
      </c>
      <c r="X338" s="7">
        <f t="shared" si="10"/>
        <v>1.3049999999999999</v>
      </c>
      <c r="Y338" s="7">
        <v>4.68</v>
      </c>
      <c r="Z338" s="7">
        <f t="shared" si="11"/>
        <v>4.68</v>
      </c>
      <c r="AA338" s="7">
        <v>0.218</v>
      </c>
      <c r="AB338" s="7">
        <v>0.78100000000000003</v>
      </c>
      <c r="AC338" s="7">
        <v>21.8</v>
      </c>
      <c r="AD338" s="7">
        <v>151.5</v>
      </c>
      <c r="AE338" s="7" t="s">
        <v>45</v>
      </c>
      <c r="AF338" s="7" t="s">
        <v>46</v>
      </c>
      <c r="AG338" s="7" t="s">
        <v>47</v>
      </c>
      <c r="AH338" s="7" t="s">
        <v>409</v>
      </c>
      <c r="AI338" s="7" t="s">
        <v>407</v>
      </c>
      <c r="AJ338" s="7">
        <v>2.7</v>
      </c>
      <c r="AK338" s="7">
        <v>9.7000000000000003E-2</v>
      </c>
      <c r="AV338" s="7" t="s">
        <v>675</v>
      </c>
      <c r="AW338" s="7" t="s">
        <v>528</v>
      </c>
      <c r="AZ338" s="7" t="s">
        <v>59</v>
      </c>
    </row>
    <row r="339" spans="1:52" x14ac:dyDescent="0.2">
      <c r="A339" s="7">
        <v>338</v>
      </c>
      <c r="B339" s="7">
        <v>1432</v>
      </c>
      <c r="C339" s="7" t="s">
        <v>57</v>
      </c>
      <c r="D339" s="7" t="s">
        <v>521</v>
      </c>
      <c r="E339" s="7" t="s">
        <v>58</v>
      </c>
      <c r="F339" s="7">
        <v>0.214</v>
      </c>
      <c r="I339" s="7">
        <v>5.0430000000000001</v>
      </c>
      <c r="J339" s="7">
        <v>1994</v>
      </c>
      <c r="K339" s="7">
        <v>6</v>
      </c>
      <c r="L339" s="7">
        <v>170</v>
      </c>
      <c r="M339" s="7">
        <v>31.1</v>
      </c>
      <c r="N339" s="7">
        <v>-97.33</v>
      </c>
      <c r="O339" s="7">
        <v>31.25</v>
      </c>
      <c r="P339" s="7">
        <v>-97.25</v>
      </c>
      <c r="V339" s="7" t="s">
        <v>26</v>
      </c>
      <c r="W339" s="7">
        <v>1.387</v>
      </c>
      <c r="X339" s="7">
        <f t="shared" si="10"/>
        <v>1.387</v>
      </c>
      <c r="Y339" s="7">
        <v>3.6560000000000001</v>
      </c>
      <c r="Z339" s="7">
        <f t="shared" si="11"/>
        <v>3.6560000000000001</v>
      </c>
      <c r="AA339" s="7">
        <v>0.27500000000000002</v>
      </c>
      <c r="AB339" s="7">
        <v>0.72399999999999998</v>
      </c>
      <c r="AC339" s="7">
        <v>27.7</v>
      </c>
      <c r="AD339" s="7">
        <v>56.8</v>
      </c>
      <c r="AE339" s="7" t="s">
        <v>45</v>
      </c>
      <c r="AF339" s="7" t="s">
        <v>46</v>
      </c>
      <c r="AG339" s="7" t="s">
        <v>47</v>
      </c>
      <c r="AH339" s="7" t="s">
        <v>409</v>
      </c>
      <c r="AI339" s="7" t="s">
        <v>407</v>
      </c>
      <c r="AJ339" s="7">
        <v>2.7</v>
      </c>
      <c r="AK339" s="7">
        <v>9.7000000000000003E-2</v>
      </c>
      <c r="AV339" s="7" t="s">
        <v>675</v>
      </c>
      <c r="AW339" s="7" t="s">
        <v>528</v>
      </c>
      <c r="AZ339" s="7" t="s">
        <v>59</v>
      </c>
    </row>
    <row r="340" spans="1:52" x14ac:dyDescent="0.2">
      <c r="A340" s="7">
        <v>339</v>
      </c>
      <c r="B340" s="7">
        <v>1432</v>
      </c>
      <c r="C340" s="7" t="s">
        <v>57</v>
      </c>
      <c r="D340" s="7" t="s">
        <v>521</v>
      </c>
      <c r="E340" s="7" t="s">
        <v>58</v>
      </c>
      <c r="F340" s="7">
        <v>0.2</v>
      </c>
      <c r="I340" s="7">
        <v>4.7130000000000001</v>
      </c>
      <c r="J340" s="7">
        <v>1994</v>
      </c>
      <c r="K340" s="7">
        <v>7</v>
      </c>
      <c r="L340" s="7">
        <v>191</v>
      </c>
      <c r="M340" s="7">
        <v>31.1</v>
      </c>
      <c r="N340" s="7">
        <v>-97.33</v>
      </c>
      <c r="O340" s="7">
        <v>31.25</v>
      </c>
      <c r="P340" s="7">
        <v>-97.25</v>
      </c>
      <c r="V340" s="7" t="s">
        <v>26</v>
      </c>
      <c r="W340" s="7">
        <v>1.6439999999999999</v>
      </c>
      <c r="X340" s="7">
        <f t="shared" si="10"/>
        <v>1.6439999999999999</v>
      </c>
      <c r="Y340" s="7">
        <v>3.069</v>
      </c>
      <c r="Z340" s="7">
        <f t="shared" si="11"/>
        <v>3.069</v>
      </c>
      <c r="AA340" s="7">
        <v>0.34799999999999998</v>
      </c>
      <c r="AB340" s="7">
        <v>0.65100000000000002</v>
      </c>
      <c r="AC340" s="7">
        <v>29.2</v>
      </c>
      <c r="AD340" s="7">
        <v>15.4</v>
      </c>
      <c r="AE340" s="7" t="s">
        <v>45</v>
      </c>
      <c r="AF340" s="7" t="s">
        <v>46</v>
      </c>
      <c r="AG340" s="7" t="s">
        <v>47</v>
      </c>
      <c r="AH340" s="7" t="s">
        <v>409</v>
      </c>
      <c r="AI340" s="7" t="s">
        <v>407</v>
      </c>
      <c r="AJ340" s="7">
        <v>2.7</v>
      </c>
      <c r="AK340" s="7">
        <v>9.7000000000000003E-2</v>
      </c>
      <c r="AV340" s="7" t="s">
        <v>675</v>
      </c>
      <c r="AW340" s="7" t="s">
        <v>528</v>
      </c>
      <c r="AZ340" s="7" t="s">
        <v>59</v>
      </c>
    </row>
    <row r="341" spans="1:52" x14ac:dyDescent="0.2">
      <c r="A341" s="7">
        <v>340</v>
      </c>
      <c r="B341" s="7">
        <v>1432</v>
      </c>
      <c r="C341" s="7" t="s">
        <v>57</v>
      </c>
      <c r="D341" s="7" t="s">
        <v>521</v>
      </c>
      <c r="E341" s="7" t="s">
        <v>58</v>
      </c>
      <c r="F341" s="7">
        <v>0.111</v>
      </c>
      <c r="I341" s="7">
        <v>2.6150000000000002</v>
      </c>
      <c r="J341" s="7">
        <v>1994</v>
      </c>
      <c r="K341" s="7">
        <v>7</v>
      </c>
      <c r="L341" s="7">
        <v>210</v>
      </c>
      <c r="M341" s="7">
        <v>31.1</v>
      </c>
      <c r="N341" s="7">
        <v>-97.33</v>
      </c>
      <c r="O341" s="7">
        <v>31.25</v>
      </c>
      <c r="P341" s="7">
        <v>-97.25</v>
      </c>
      <c r="V341" s="7" t="s">
        <v>26</v>
      </c>
      <c r="W341" s="7">
        <v>0.71799999999999997</v>
      </c>
      <c r="X341" s="7">
        <f t="shared" si="10"/>
        <v>0.71799999999999997</v>
      </c>
      <c r="Y341" s="7">
        <v>1.897</v>
      </c>
      <c r="Z341" s="7">
        <f t="shared" si="11"/>
        <v>1.897</v>
      </c>
      <c r="AA341" s="7">
        <v>0.27400000000000002</v>
      </c>
      <c r="AB341" s="7">
        <v>0.72499999999999998</v>
      </c>
      <c r="AC341" s="7">
        <v>29.2</v>
      </c>
      <c r="AD341" s="7">
        <v>15.4</v>
      </c>
      <c r="AE341" s="7" t="s">
        <v>45</v>
      </c>
      <c r="AF341" s="7" t="s">
        <v>46</v>
      </c>
      <c r="AG341" s="7" t="s">
        <v>47</v>
      </c>
      <c r="AH341" s="7" t="s">
        <v>409</v>
      </c>
      <c r="AI341" s="7" t="s">
        <v>407</v>
      </c>
      <c r="AJ341" s="7">
        <v>2.7</v>
      </c>
      <c r="AK341" s="7">
        <v>9.7000000000000003E-2</v>
      </c>
      <c r="AV341" s="7" t="s">
        <v>675</v>
      </c>
      <c r="AW341" s="7" t="s">
        <v>528</v>
      </c>
      <c r="AZ341" s="7" t="s">
        <v>59</v>
      </c>
    </row>
    <row r="342" spans="1:52" x14ac:dyDescent="0.2">
      <c r="A342" s="7">
        <v>341</v>
      </c>
      <c r="B342" s="7">
        <v>1432</v>
      </c>
      <c r="C342" s="7" t="s">
        <v>57</v>
      </c>
      <c r="D342" s="7" t="s">
        <v>522</v>
      </c>
      <c r="E342" s="7" t="s">
        <v>58</v>
      </c>
      <c r="F342" s="7">
        <v>9.0999999999999998E-2</v>
      </c>
      <c r="I342" s="7">
        <v>2.1440000000000001</v>
      </c>
      <c r="J342" s="7">
        <v>1993</v>
      </c>
      <c r="K342" s="7">
        <v>6</v>
      </c>
      <c r="L342" s="7">
        <v>155</v>
      </c>
      <c r="M342" s="7">
        <v>31.1</v>
      </c>
      <c r="N342" s="7">
        <v>-97.33</v>
      </c>
      <c r="O342" s="7">
        <v>31.25</v>
      </c>
      <c r="P342" s="7">
        <v>-97.25</v>
      </c>
      <c r="V342" s="7" t="s">
        <v>26</v>
      </c>
      <c r="W342" s="7">
        <v>1.2669999999999999</v>
      </c>
      <c r="X342" s="7">
        <f t="shared" si="10"/>
        <v>1.2669999999999999</v>
      </c>
      <c r="Y342" s="7">
        <v>0.877</v>
      </c>
      <c r="Z342" s="7">
        <f t="shared" si="11"/>
        <v>0.877</v>
      </c>
      <c r="AA342" s="7">
        <v>0.59</v>
      </c>
      <c r="AB342" s="7">
        <v>0.40899999999999997</v>
      </c>
      <c r="AC342" s="7">
        <v>26.3</v>
      </c>
      <c r="AD342" s="7">
        <v>112</v>
      </c>
      <c r="AE342" s="7" t="s">
        <v>45</v>
      </c>
      <c r="AF342" s="7" t="s">
        <v>46</v>
      </c>
      <c r="AG342" s="7" t="s">
        <v>47</v>
      </c>
      <c r="AH342" s="7" t="s">
        <v>409</v>
      </c>
      <c r="AI342" s="7" t="s">
        <v>407</v>
      </c>
      <c r="AJ342" s="7">
        <v>2.7</v>
      </c>
      <c r="AK342" s="7">
        <v>0.45200000000000001</v>
      </c>
      <c r="AV342" s="7" t="s">
        <v>675</v>
      </c>
      <c r="AW342" s="7" t="s">
        <v>528</v>
      </c>
      <c r="AZ342" s="7" t="s">
        <v>60</v>
      </c>
    </row>
    <row r="343" spans="1:52" x14ac:dyDescent="0.2">
      <c r="A343" s="7">
        <v>342</v>
      </c>
      <c r="B343" s="7">
        <v>1432</v>
      </c>
      <c r="C343" s="7" t="s">
        <v>57</v>
      </c>
      <c r="D343" s="7" t="s">
        <v>522</v>
      </c>
      <c r="E343" s="7" t="s">
        <v>58</v>
      </c>
      <c r="F343" s="7">
        <v>0.161</v>
      </c>
      <c r="I343" s="7">
        <v>3.794</v>
      </c>
      <c r="J343" s="7">
        <v>1993</v>
      </c>
      <c r="K343" s="7">
        <v>6</v>
      </c>
      <c r="L343" s="7">
        <v>177</v>
      </c>
      <c r="M343" s="7">
        <v>31.1</v>
      </c>
      <c r="N343" s="7">
        <v>-97.33</v>
      </c>
      <c r="O343" s="7">
        <v>31.25</v>
      </c>
      <c r="P343" s="7">
        <v>-97.25</v>
      </c>
      <c r="V343" s="7" t="s">
        <v>26</v>
      </c>
      <c r="W343" s="7">
        <v>1.127</v>
      </c>
      <c r="X343" s="7">
        <f t="shared" si="10"/>
        <v>1.127</v>
      </c>
      <c r="Y343" s="7">
        <v>2.6669999999999998</v>
      </c>
      <c r="Z343" s="7">
        <f t="shared" si="11"/>
        <v>2.6669999999999998</v>
      </c>
      <c r="AA343" s="7">
        <v>0.29699999999999999</v>
      </c>
      <c r="AB343" s="7">
        <v>0.70199999999999996</v>
      </c>
      <c r="AC343" s="7">
        <v>26.3</v>
      </c>
      <c r="AD343" s="7">
        <v>112</v>
      </c>
      <c r="AE343" s="7" t="s">
        <v>45</v>
      </c>
      <c r="AF343" s="7" t="s">
        <v>46</v>
      </c>
      <c r="AG343" s="7" t="s">
        <v>47</v>
      </c>
      <c r="AH343" s="7" t="s">
        <v>409</v>
      </c>
      <c r="AI343" s="7" t="s">
        <v>407</v>
      </c>
      <c r="AJ343" s="7">
        <v>2.7</v>
      </c>
      <c r="AK343" s="7">
        <v>0.45200000000000001</v>
      </c>
      <c r="AV343" s="7" t="s">
        <v>675</v>
      </c>
      <c r="AW343" s="7" t="s">
        <v>528</v>
      </c>
      <c r="AZ343" s="7" t="s">
        <v>60</v>
      </c>
    </row>
    <row r="344" spans="1:52" x14ac:dyDescent="0.2">
      <c r="A344" s="7">
        <v>343</v>
      </c>
      <c r="B344" s="7">
        <v>1432</v>
      </c>
      <c r="C344" s="7" t="s">
        <v>57</v>
      </c>
      <c r="D344" s="7" t="s">
        <v>522</v>
      </c>
      <c r="E344" s="7" t="s">
        <v>58</v>
      </c>
      <c r="F344" s="7">
        <v>0.121</v>
      </c>
      <c r="I344" s="7">
        <v>2.851</v>
      </c>
      <c r="J344" s="7">
        <v>1993</v>
      </c>
      <c r="K344" s="7">
        <v>7</v>
      </c>
      <c r="L344" s="7">
        <v>184</v>
      </c>
      <c r="M344" s="7">
        <v>31.1</v>
      </c>
      <c r="N344" s="7">
        <v>-97.33</v>
      </c>
      <c r="O344" s="7">
        <v>31.25</v>
      </c>
      <c r="P344" s="7">
        <v>-97.25</v>
      </c>
      <c r="V344" s="7" t="s">
        <v>26</v>
      </c>
      <c r="W344" s="7">
        <v>0.90500000000000003</v>
      </c>
      <c r="X344" s="7">
        <f t="shared" si="10"/>
        <v>0.90500000000000003</v>
      </c>
      <c r="Y344" s="7">
        <v>1.946</v>
      </c>
      <c r="Z344" s="7">
        <f t="shared" si="11"/>
        <v>1.946</v>
      </c>
      <c r="AA344" s="7">
        <v>0.317</v>
      </c>
      <c r="AB344" s="7">
        <v>0.68200000000000005</v>
      </c>
      <c r="AC344" s="7">
        <v>28.8</v>
      </c>
      <c r="AD344" s="7">
        <v>1.2</v>
      </c>
      <c r="AE344" s="7" t="s">
        <v>45</v>
      </c>
      <c r="AF344" s="7" t="s">
        <v>46</v>
      </c>
      <c r="AG344" s="7" t="s">
        <v>47</v>
      </c>
      <c r="AH344" s="7" t="s">
        <v>409</v>
      </c>
      <c r="AI344" s="7" t="s">
        <v>407</v>
      </c>
      <c r="AJ344" s="7">
        <v>2.7</v>
      </c>
      <c r="AK344" s="7">
        <v>0.45200000000000001</v>
      </c>
      <c r="AV344" s="7" t="s">
        <v>675</v>
      </c>
      <c r="AW344" s="7" t="s">
        <v>528</v>
      </c>
      <c r="AZ344" s="7" t="s">
        <v>60</v>
      </c>
    </row>
    <row r="345" spans="1:52" x14ac:dyDescent="0.2">
      <c r="A345" s="7">
        <v>344</v>
      </c>
      <c r="B345" s="7">
        <v>1432</v>
      </c>
      <c r="C345" s="7" t="s">
        <v>57</v>
      </c>
      <c r="D345" s="7" t="s">
        <v>522</v>
      </c>
      <c r="E345" s="7" t="s">
        <v>58</v>
      </c>
      <c r="F345" s="7">
        <v>6.0999999999999999E-2</v>
      </c>
      <c r="I345" s="7">
        <v>1.4370000000000001</v>
      </c>
      <c r="J345" s="7">
        <v>1993</v>
      </c>
      <c r="K345" s="7">
        <v>7</v>
      </c>
      <c r="L345" s="7">
        <v>191</v>
      </c>
      <c r="M345" s="7">
        <v>31.1</v>
      </c>
      <c r="N345" s="7">
        <v>-97.33</v>
      </c>
      <c r="O345" s="7">
        <v>31.25</v>
      </c>
      <c r="P345" s="7">
        <v>-97.25</v>
      </c>
      <c r="V345" s="7" t="s">
        <v>26</v>
      </c>
      <c r="W345" s="7">
        <v>0.64600000000000002</v>
      </c>
      <c r="X345" s="7">
        <f t="shared" si="10"/>
        <v>0.64600000000000002</v>
      </c>
      <c r="Y345" s="7">
        <v>0.79100000000000004</v>
      </c>
      <c r="Z345" s="7">
        <f t="shared" si="11"/>
        <v>0.79100000000000004</v>
      </c>
      <c r="AA345" s="7">
        <v>0.44900000000000001</v>
      </c>
      <c r="AB345" s="7">
        <v>0.55000000000000004</v>
      </c>
      <c r="AC345" s="7">
        <v>28.8</v>
      </c>
      <c r="AD345" s="7">
        <v>1.2</v>
      </c>
      <c r="AE345" s="7" t="s">
        <v>45</v>
      </c>
      <c r="AF345" s="7" t="s">
        <v>46</v>
      </c>
      <c r="AG345" s="7" t="s">
        <v>47</v>
      </c>
      <c r="AH345" s="7" t="s">
        <v>409</v>
      </c>
      <c r="AI345" s="7" t="s">
        <v>407</v>
      </c>
      <c r="AJ345" s="7">
        <v>2.7</v>
      </c>
      <c r="AK345" s="7">
        <v>0.45200000000000001</v>
      </c>
      <c r="AV345" s="7" t="s">
        <v>675</v>
      </c>
      <c r="AW345" s="7" t="s">
        <v>528</v>
      </c>
      <c r="AZ345" s="7" t="s">
        <v>60</v>
      </c>
    </row>
    <row r="346" spans="1:52" x14ac:dyDescent="0.2">
      <c r="A346" s="7">
        <v>345</v>
      </c>
      <c r="B346" s="7">
        <v>1432</v>
      </c>
      <c r="C346" s="7" t="s">
        <v>57</v>
      </c>
      <c r="D346" s="7" t="s">
        <v>522</v>
      </c>
      <c r="E346" s="7" t="s">
        <v>58</v>
      </c>
      <c r="F346" s="7">
        <v>0.04</v>
      </c>
      <c r="I346" s="7">
        <v>0.94199999999999995</v>
      </c>
      <c r="J346" s="7">
        <v>1993</v>
      </c>
      <c r="K346" s="7">
        <v>7</v>
      </c>
      <c r="L346" s="7">
        <v>204</v>
      </c>
      <c r="M346" s="7">
        <v>31.1</v>
      </c>
      <c r="N346" s="7">
        <v>-97.33</v>
      </c>
      <c r="O346" s="7">
        <v>31.25</v>
      </c>
      <c r="P346" s="7">
        <v>-97.25</v>
      </c>
      <c r="V346" s="7" t="s">
        <v>26</v>
      </c>
      <c r="W346" s="7">
        <v>0.42399999999999999</v>
      </c>
      <c r="X346" s="7">
        <f t="shared" si="10"/>
        <v>0.42399999999999999</v>
      </c>
      <c r="Y346" s="7">
        <v>0.51800000000000002</v>
      </c>
      <c r="Z346" s="7">
        <f t="shared" si="11"/>
        <v>0.51800000000000002</v>
      </c>
      <c r="AA346" s="7">
        <v>0.44900000000000001</v>
      </c>
      <c r="AB346" s="7">
        <v>0.55000000000000004</v>
      </c>
      <c r="AC346" s="7">
        <v>28.8</v>
      </c>
      <c r="AD346" s="7">
        <v>1.2</v>
      </c>
      <c r="AE346" s="7" t="s">
        <v>45</v>
      </c>
      <c r="AF346" s="7" t="s">
        <v>46</v>
      </c>
      <c r="AG346" s="7" t="s">
        <v>47</v>
      </c>
      <c r="AH346" s="7" t="s">
        <v>409</v>
      </c>
      <c r="AI346" s="7" t="s">
        <v>407</v>
      </c>
      <c r="AJ346" s="7">
        <v>2.7</v>
      </c>
      <c r="AK346" s="7">
        <v>0.45200000000000001</v>
      </c>
      <c r="AV346" s="7" t="s">
        <v>675</v>
      </c>
      <c r="AW346" s="7" t="s">
        <v>528</v>
      </c>
      <c r="AZ346" s="7" t="s">
        <v>60</v>
      </c>
    </row>
    <row r="347" spans="1:52" x14ac:dyDescent="0.2">
      <c r="A347" s="7">
        <v>346</v>
      </c>
      <c r="B347" s="7">
        <v>1432</v>
      </c>
      <c r="C347" s="7" t="s">
        <v>57</v>
      </c>
      <c r="D347" s="7" t="s">
        <v>522</v>
      </c>
      <c r="E347" s="7" t="s">
        <v>58</v>
      </c>
      <c r="F347" s="7">
        <v>3.6999999999999998E-2</v>
      </c>
      <c r="I347" s="7">
        <v>0.871</v>
      </c>
      <c r="J347" s="7">
        <v>1993</v>
      </c>
      <c r="K347" s="7">
        <v>8</v>
      </c>
      <c r="L347" s="7">
        <v>217</v>
      </c>
      <c r="M347" s="7">
        <v>31.1</v>
      </c>
      <c r="N347" s="7">
        <v>-97.33</v>
      </c>
      <c r="O347" s="7">
        <v>31.25</v>
      </c>
      <c r="P347" s="7">
        <v>-97.25</v>
      </c>
      <c r="V347" s="7" t="s">
        <v>26</v>
      </c>
      <c r="W347" s="7">
        <v>0.46</v>
      </c>
      <c r="X347" s="7">
        <f t="shared" si="10"/>
        <v>0.46</v>
      </c>
      <c r="Y347" s="7">
        <v>0.41099999999999998</v>
      </c>
      <c r="Z347" s="7">
        <f t="shared" si="11"/>
        <v>0.41099999999999998</v>
      </c>
      <c r="AA347" s="7">
        <v>0.52700000000000002</v>
      </c>
      <c r="AB347" s="7">
        <v>0.47199999999999998</v>
      </c>
      <c r="AC347" s="7">
        <v>30</v>
      </c>
      <c r="AD347" s="7">
        <v>4.5999999999999996</v>
      </c>
      <c r="AE347" s="7" t="s">
        <v>45</v>
      </c>
      <c r="AF347" s="7" t="s">
        <v>46</v>
      </c>
      <c r="AG347" s="7" t="s">
        <v>47</v>
      </c>
      <c r="AH347" s="7" t="s">
        <v>409</v>
      </c>
      <c r="AI347" s="7" t="s">
        <v>407</v>
      </c>
      <c r="AJ347" s="7">
        <v>2.7</v>
      </c>
      <c r="AK347" s="7">
        <v>0.45200000000000001</v>
      </c>
      <c r="AV347" s="7" t="s">
        <v>675</v>
      </c>
      <c r="AW347" s="7" t="s">
        <v>528</v>
      </c>
      <c r="AZ347" s="7" t="s">
        <v>60</v>
      </c>
    </row>
    <row r="348" spans="1:52" x14ac:dyDescent="0.2">
      <c r="A348" s="7">
        <v>347</v>
      </c>
      <c r="B348" s="7">
        <v>1432</v>
      </c>
      <c r="C348" s="7" t="s">
        <v>57</v>
      </c>
      <c r="D348" s="7" t="s">
        <v>522</v>
      </c>
      <c r="E348" s="7" t="s">
        <v>58</v>
      </c>
      <c r="F348" s="7">
        <v>0.17499999999999999</v>
      </c>
      <c r="I348" s="7">
        <v>4.1239999999999997</v>
      </c>
      <c r="J348" s="7">
        <v>1994</v>
      </c>
      <c r="K348" s="7">
        <v>5</v>
      </c>
      <c r="L348" s="7">
        <v>146</v>
      </c>
      <c r="M348" s="7">
        <v>31.1</v>
      </c>
      <c r="N348" s="7">
        <v>-97.33</v>
      </c>
      <c r="O348" s="7">
        <v>31.25</v>
      </c>
      <c r="P348" s="7">
        <v>-97.25</v>
      </c>
      <c r="V348" s="7" t="s">
        <v>26</v>
      </c>
      <c r="W348" s="7">
        <v>1.3049999999999999</v>
      </c>
      <c r="X348" s="7">
        <f t="shared" si="10"/>
        <v>1.3049999999999999</v>
      </c>
      <c r="Y348" s="7">
        <v>2.819</v>
      </c>
      <c r="Z348" s="7">
        <f t="shared" si="11"/>
        <v>2.819</v>
      </c>
      <c r="AA348" s="7">
        <v>0.316</v>
      </c>
      <c r="AB348" s="7">
        <v>0.68300000000000005</v>
      </c>
      <c r="AC348" s="7">
        <v>21.8</v>
      </c>
      <c r="AD348" s="7">
        <v>151.5</v>
      </c>
      <c r="AE348" s="7" t="s">
        <v>45</v>
      </c>
      <c r="AF348" s="7" t="s">
        <v>46</v>
      </c>
      <c r="AG348" s="7" t="s">
        <v>47</v>
      </c>
      <c r="AH348" s="7" t="s">
        <v>409</v>
      </c>
      <c r="AI348" s="7" t="s">
        <v>407</v>
      </c>
      <c r="AJ348" s="7">
        <v>2.7</v>
      </c>
      <c r="AK348" s="7">
        <v>9.7000000000000003E-2</v>
      </c>
      <c r="AV348" s="7" t="s">
        <v>675</v>
      </c>
      <c r="AW348" s="7" t="s">
        <v>528</v>
      </c>
      <c r="AZ348" s="7" t="s">
        <v>60</v>
      </c>
    </row>
    <row r="349" spans="1:52" x14ac:dyDescent="0.2">
      <c r="A349" s="7">
        <v>348</v>
      </c>
      <c r="B349" s="7">
        <v>1432</v>
      </c>
      <c r="C349" s="7" t="s">
        <v>57</v>
      </c>
      <c r="D349" s="7" t="s">
        <v>522</v>
      </c>
      <c r="E349" s="7" t="s">
        <v>58</v>
      </c>
      <c r="F349" s="7">
        <v>0.111</v>
      </c>
      <c r="I349" s="7">
        <v>2.6150000000000002</v>
      </c>
      <c r="J349" s="7">
        <v>1994</v>
      </c>
      <c r="K349" s="7">
        <v>6</v>
      </c>
      <c r="L349" s="7">
        <v>169</v>
      </c>
      <c r="M349" s="7">
        <v>31.1</v>
      </c>
      <c r="N349" s="7">
        <v>-97.33</v>
      </c>
      <c r="O349" s="7">
        <v>31.25</v>
      </c>
      <c r="P349" s="7">
        <v>-97.25</v>
      </c>
      <c r="V349" s="7" t="s">
        <v>26</v>
      </c>
      <c r="W349" s="7">
        <v>1.387</v>
      </c>
      <c r="X349" s="7">
        <f t="shared" si="10"/>
        <v>1.387</v>
      </c>
      <c r="Y349" s="7">
        <v>1.228</v>
      </c>
      <c r="Z349" s="7">
        <f t="shared" si="11"/>
        <v>1.228</v>
      </c>
      <c r="AA349" s="7">
        <v>0.53</v>
      </c>
      <c r="AB349" s="7">
        <v>0.46899999999999997</v>
      </c>
      <c r="AC349" s="7">
        <v>27.7</v>
      </c>
      <c r="AD349" s="7">
        <v>56.8</v>
      </c>
      <c r="AE349" s="7" t="s">
        <v>45</v>
      </c>
      <c r="AF349" s="7" t="s">
        <v>46</v>
      </c>
      <c r="AG349" s="7" t="s">
        <v>47</v>
      </c>
      <c r="AH349" s="7" t="s">
        <v>409</v>
      </c>
      <c r="AI349" s="7" t="s">
        <v>407</v>
      </c>
      <c r="AJ349" s="7">
        <v>2.7</v>
      </c>
      <c r="AK349" s="7">
        <v>9.7000000000000003E-2</v>
      </c>
      <c r="AV349" s="7" t="s">
        <v>675</v>
      </c>
      <c r="AW349" s="7" t="s">
        <v>528</v>
      </c>
      <c r="AZ349" s="7" t="s">
        <v>60</v>
      </c>
    </row>
    <row r="350" spans="1:52" x14ac:dyDescent="0.2">
      <c r="A350" s="7">
        <v>349</v>
      </c>
      <c r="B350" s="7">
        <v>1432</v>
      </c>
      <c r="C350" s="7" t="s">
        <v>57</v>
      </c>
      <c r="D350" s="7" t="s">
        <v>522</v>
      </c>
      <c r="E350" s="7" t="s">
        <v>58</v>
      </c>
      <c r="F350" s="7">
        <v>0.11899999999999999</v>
      </c>
      <c r="I350" s="7">
        <v>2.8039999999999998</v>
      </c>
      <c r="J350" s="7">
        <v>1994</v>
      </c>
      <c r="K350" s="7">
        <v>7</v>
      </c>
      <c r="L350" s="7">
        <v>190</v>
      </c>
      <c r="M350" s="7">
        <v>31.1</v>
      </c>
      <c r="N350" s="7">
        <v>-97.33</v>
      </c>
      <c r="O350" s="7">
        <v>31.25</v>
      </c>
      <c r="P350" s="7">
        <v>-97.25</v>
      </c>
      <c r="V350" s="7" t="s">
        <v>26</v>
      </c>
      <c r="W350" s="7">
        <v>1.6439999999999999</v>
      </c>
      <c r="X350" s="7">
        <f t="shared" si="10"/>
        <v>1.6439999999999999</v>
      </c>
      <c r="Y350" s="7">
        <v>1.1599999999999999</v>
      </c>
      <c r="Z350" s="7">
        <f t="shared" si="11"/>
        <v>1.1599999999999999</v>
      </c>
      <c r="AA350" s="7">
        <v>0.58599999999999997</v>
      </c>
      <c r="AB350" s="7">
        <v>0.41299999999999998</v>
      </c>
      <c r="AC350" s="7">
        <v>29.2</v>
      </c>
      <c r="AD350" s="7">
        <v>15.4</v>
      </c>
      <c r="AE350" s="7" t="s">
        <v>45</v>
      </c>
      <c r="AF350" s="7" t="s">
        <v>46</v>
      </c>
      <c r="AG350" s="7" t="s">
        <v>47</v>
      </c>
      <c r="AH350" s="7" t="s">
        <v>409</v>
      </c>
      <c r="AI350" s="7" t="s">
        <v>407</v>
      </c>
      <c r="AJ350" s="7">
        <v>2.7</v>
      </c>
      <c r="AK350" s="7">
        <v>9.7000000000000003E-2</v>
      </c>
      <c r="AV350" s="7" t="s">
        <v>675</v>
      </c>
      <c r="AW350" s="7" t="s">
        <v>528</v>
      </c>
      <c r="AZ350" s="7" t="s">
        <v>60</v>
      </c>
    </row>
    <row r="351" spans="1:52" x14ac:dyDescent="0.2">
      <c r="A351" s="7">
        <v>350</v>
      </c>
      <c r="B351" s="7">
        <v>1432</v>
      </c>
      <c r="C351" s="7" t="s">
        <v>57</v>
      </c>
      <c r="D351" s="7" t="s">
        <v>522</v>
      </c>
      <c r="E351" s="7" t="s">
        <v>58</v>
      </c>
      <c r="F351" s="7">
        <v>4.4999999999999998E-2</v>
      </c>
      <c r="I351" s="7">
        <v>1.06</v>
      </c>
      <c r="J351" s="7">
        <v>1994</v>
      </c>
      <c r="K351" s="7">
        <v>7</v>
      </c>
      <c r="L351" s="7">
        <v>211</v>
      </c>
      <c r="M351" s="7">
        <v>31.1</v>
      </c>
      <c r="N351" s="7">
        <v>-97.33</v>
      </c>
      <c r="O351" s="7">
        <v>31.25</v>
      </c>
      <c r="P351" s="7">
        <v>-97.25</v>
      </c>
      <c r="V351" s="7" t="s">
        <v>26</v>
      </c>
      <c r="W351" s="7">
        <v>0.71799999999999997</v>
      </c>
      <c r="X351" s="7">
        <f t="shared" si="10"/>
        <v>0.71799999999999997</v>
      </c>
      <c r="Y351" s="7">
        <v>0.34200000000000003</v>
      </c>
      <c r="Z351" s="7">
        <f t="shared" si="11"/>
        <v>0.34200000000000003</v>
      </c>
      <c r="AA351" s="7">
        <v>0.67700000000000005</v>
      </c>
      <c r="AB351" s="7">
        <v>0.32200000000000001</v>
      </c>
      <c r="AC351" s="7">
        <v>29.2</v>
      </c>
      <c r="AD351" s="7">
        <v>15.4</v>
      </c>
      <c r="AE351" s="7" t="s">
        <v>45</v>
      </c>
      <c r="AF351" s="7" t="s">
        <v>46</v>
      </c>
      <c r="AG351" s="7" t="s">
        <v>47</v>
      </c>
      <c r="AH351" s="7" t="s">
        <v>409</v>
      </c>
      <c r="AI351" s="7" t="s">
        <v>407</v>
      </c>
      <c r="AJ351" s="7">
        <v>2.7</v>
      </c>
      <c r="AK351" s="7">
        <v>9.7000000000000003E-2</v>
      </c>
      <c r="AV351" s="7" t="s">
        <v>675</v>
      </c>
      <c r="AW351" s="7" t="s">
        <v>528</v>
      </c>
      <c r="AZ351" s="7" t="s">
        <v>60</v>
      </c>
    </row>
    <row r="352" spans="1:52" x14ac:dyDescent="0.2">
      <c r="A352" s="7">
        <v>351</v>
      </c>
      <c r="B352" s="7">
        <v>1438</v>
      </c>
      <c r="C352" s="7" t="s">
        <v>179</v>
      </c>
      <c r="D352" s="7" t="s">
        <v>185</v>
      </c>
      <c r="E352" s="7" t="s">
        <v>186</v>
      </c>
      <c r="F352" s="7">
        <v>0.436</v>
      </c>
      <c r="I352" s="7">
        <v>0.45200000000000001</v>
      </c>
      <c r="J352" s="7">
        <v>1997</v>
      </c>
      <c r="K352" s="7">
        <v>1</v>
      </c>
      <c r="L352" s="7">
        <v>29</v>
      </c>
      <c r="M352" s="7">
        <v>48.67</v>
      </c>
      <c r="N352" s="7">
        <v>7.08</v>
      </c>
      <c r="O352" s="7">
        <v>48.75</v>
      </c>
      <c r="P352" s="7">
        <v>7.25</v>
      </c>
      <c r="Q352" s="7">
        <v>2.222</v>
      </c>
      <c r="S352" s="7">
        <v>39.58</v>
      </c>
      <c r="V352" s="7" t="s">
        <v>26</v>
      </c>
      <c r="W352" s="7">
        <v>0.435</v>
      </c>
      <c r="X352" s="7">
        <f t="shared" si="10"/>
        <v>0.435</v>
      </c>
      <c r="Y352" s="7">
        <v>1.6E-2</v>
      </c>
      <c r="Z352" s="7">
        <f t="shared" si="11"/>
        <v>1.6E-2</v>
      </c>
      <c r="AA352" s="7">
        <v>0.96299999999999997</v>
      </c>
      <c r="AB352" s="7">
        <v>3.5999999999999997E-2</v>
      </c>
      <c r="AC352" s="7">
        <v>-4</v>
      </c>
      <c r="AD352" s="7">
        <v>43.6</v>
      </c>
      <c r="AE352" s="7" t="s">
        <v>52</v>
      </c>
      <c r="AF352" s="7" t="s">
        <v>29</v>
      </c>
      <c r="AG352" s="7" t="s">
        <v>47</v>
      </c>
      <c r="AH352" s="7" t="s">
        <v>406</v>
      </c>
      <c r="AI352" s="7" t="s">
        <v>407</v>
      </c>
      <c r="AJ352" s="7">
        <v>1.4850000000000001</v>
      </c>
      <c r="AK352" s="7">
        <v>-0.25900000000000001</v>
      </c>
      <c r="AL352" s="7" t="s">
        <v>415</v>
      </c>
      <c r="AQ352" s="7">
        <v>2.64</v>
      </c>
      <c r="AS352" s="7">
        <v>3.9</v>
      </c>
      <c r="AV352" s="7" t="s">
        <v>659</v>
      </c>
      <c r="AW352" s="7" t="s">
        <v>528</v>
      </c>
      <c r="AZ352" s="7" t="s">
        <v>187</v>
      </c>
    </row>
    <row r="353" spans="1:52" x14ac:dyDescent="0.2">
      <c r="A353" s="7">
        <v>352</v>
      </c>
      <c r="B353" s="7">
        <v>1438</v>
      </c>
      <c r="C353" s="7" t="s">
        <v>179</v>
      </c>
      <c r="D353" s="7" t="s">
        <v>185</v>
      </c>
      <c r="E353" s="7" t="s">
        <v>186</v>
      </c>
      <c r="F353" s="7">
        <v>1.0229999999999999</v>
      </c>
      <c r="I353" s="7">
        <v>1.06</v>
      </c>
      <c r="J353" s="7">
        <v>1997</v>
      </c>
      <c r="K353" s="7">
        <v>3</v>
      </c>
      <c r="L353" s="7">
        <v>67</v>
      </c>
      <c r="M353" s="7">
        <v>48.67</v>
      </c>
      <c r="N353" s="7">
        <v>7.08</v>
      </c>
      <c r="O353" s="7">
        <v>48.75</v>
      </c>
      <c r="P353" s="7">
        <v>7.25</v>
      </c>
      <c r="Q353" s="7">
        <v>7.5430000000000001</v>
      </c>
      <c r="S353" s="7">
        <v>41.024999999999999</v>
      </c>
      <c r="V353" s="7" t="s">
        <v>26</v>
      </c>
      <c r="W353" s="7">
        <v>0.92700000000000005</v>
      </c>
      <c r="X353" s="7">
        <f t="shared" si="10"/>
        <v>0.92700000000000005</v>
      </c>
      <c r="Y353" s="7">
        <v>0.13200000000000001</v>
      </c>
      <c r="Z353" s="7">
        <f t="shared" si="11"/>
        <v>0.13200000000000001</v>
      </c>
      <c r="AA353" s="7">
        <v>0.874</v>
      </c>
      <c r="AB353" s="7">
        <v>0.125</v>
      </c>
      <c r="AC353" s="7">
        <v>7.2</v>
      </c>
      <c r="AD353" s="7">
        <v>45.6</v>
      </c>
      <c r="AE353" s="7" t="s">
        <v>52</v>
      </c>
      <c r="AF353" s="7" t="s">
        <v>29</v>
      </c>
      <c r="AG353" s="7" t="s">
        <v>47</v>
      </c>
      <c r="AH353" s="7" t="s">
        <v>406</v>
      </c>
      <c r="AI353" s="7" t="s">
        <v>407</v>
      </c>
      <c r="AJ353" s="7">
        <v>1.4850000000000001</v>
      </c>
      <c r="AK353" s="7">
        <v>-0.25900000000000001</v>
      </c>
      <c r="AL353" s="7" t="s">
        <v>415</v>
      </c>
      <c r="AQ353" s="7">
        <v>2.64</v>
      </c>
      <c r="AS353" s="7">
        <v>3.9</v>
      </c>
      <c r="AV353" s="7" t="s">
        <v>659</v>
      </c>
      <c r="AW353" s="7" t="s">
        <v>528</v>
      </c>
      <c r="AZ353" s="7" t="s">
        <v>187</v>
      </c>
    </row>
    <row r="354" spans="1:52" x14ac:dyDescent="0.2">
      <c r="A354" s="7">
        <v>353</v>
      </c>
      <c r="B354" s="7">
        <v>1438</v>
      </c>
      <c r="C354" s="7" t="s">
        <v>179</v>
      </c>
      <c r="D354" s="7" t="s">
        <v>185</v>
      </c>
      <c r="E354" s="7" t="s">
        <v>186</v>
      </c>
      <c r="F354" s="7">
        <v>1.0369999999999999</v>
      </c>
      <c r="I354" s="7">
        <v>1.075</v>
      </c>
      <c r="J354" s="7">
        <v>1997</v>
      </c>
      <c r="K354" s="7">
        <v>3</v>
      </c>
      <c r="L354" s="7">
        <v>87</v>
      </c>
      <c r="M354" s="7">
        <v>48.67</v>
      </c>
      <c r="N354" s="7">
        <v>7.08</v>
      </c>
      <c r="O354" s="7">
        <v>48.75</v>
      </c>
      <c r="P354" s="7">
        <v>7.25</v>
      </c>
      <c r="Q354" s="7">
        <v>7.601</v>
      </c>
      <c r="S354" s="7">
        <v>38.670999999999999</v>
      </c>
      <c r="V354" s="7" t="s">
        <v>26</v>
      </c>
      <c r="W354" s="7">
        <v>1.024</v>
      </c>
      <c r="X354" s="7">
        <f t="shared" si="10"/>
        <v>1.024</v>
      </c>
      <c r="Y354" s="7">
        <v>0.05</v>
      </c>
      <c r="Z354" s="7">
        <f t="shared" si="11"/>
        <v>0.05</v>
      </c>
      <c r="AA354" s="7">
        <v>0.95199999999999996</v>
      </c>
      <c r="AB354" s="7">
        <v>4.7E-2</v>
      </c>
      <c r="AC354" s="7">
        <v>7.2</v>
      </c>
      <c r="AD354" s="7">
        <v>45.6</v>
      </c>
      <c r="AE354" s="7" t="s">
        <v>52</v>
      </c>
      <c r="AF354" s="7" t="s">
        <v>29</v>
      </c>
      <c r="AG354" s="7" t="s">
        <v>47</v>
      </c>
      <c r="AH354" s="7" t="s">
        <v>406</v>
      </c>
      <c r="AI354" s="7" t="s">
        <v>407</v>
      </c>
      <c r="AJ354" s="7">
        <v>1.4850000000000001</v>
      </c>
      <c r="AK354" s="7">
        <v>-0.25900000000000001</v>
      </c>
      <c r="AL354" s="7" t="s">
        <v>415</v>
      </c>
      <c r="AQ354" s="7">
        <v>2.64</v>
      </c>
      <c r="AS354" s="7">
        <v>3.9</v>
      </c>
      <c r="AV354" s="7" t="s">
        <v>659</v>
      </c>
      <c r="AW354" s="7" t="s">
        <v>528</v>
      </c>
      <c r="AZ354" s="7" t="s">
        <v>187</v>
      </c>
    </row>
    <row r="355" spans="1:52" x14ac:dyDescent="0.2">
      <c r="A355" s="7">
        <v>354</v>
      </c>
      <c r="B355" s="7">
        <v>1438</v>
      </c>
      <c r="C355" s="7" t="s">
        <v>179</v>
      </c>
      <c r="D355" s="7" t="s">
        <v>185</v>
      </c>
      <c r="E355" s="7" t="s">
        <v>186</v>
      </c>
      <c r="F355" s="7">
        <v>0.82699999999999996</v>
      </c>
      <c r="I355" s="7">
        <v>0.85699999999999998</v>
      </c>
      <c r="J355" s="7">
        <v>1997</v>
      </c>
      <c r="K355" s="7">
        <v>4</v>
      </c>
      <c r="L355" s="7">
        <v>101</v>
      </c>
      <c r="M355" s="7">
        <v>48.67</v>
      </c>
      <c r="N355" s="7">
        <v>7.08</v>
      </c>
      <c r="O355" s="7">
        <v>48.75</v>
      </c>
      <c r="P355" s="7">
        <v>7.25</v>
      </c>
      <c r="Q355" s="7">
        <v>7.73</v>
      </c>
      <c r="S355" s="7">
        <v>38.151000000000003</v>
      </c>
      <c r="V355" s="7" t="s">
        <v>26</v>
      </c>
      <c r="W355" s="7">
        <v>0.65800000000000003</v>
      </c>
      <c r="X355" s="7">
        <f t="shared" si="10"/>
        <v>0.65800000000000003</v>
      </c>
      <c r="Y355" s="7">
        <v>0.19900000000000001</v>
      </c>
      <c r="Z355" s="7">
        <f t="shared" si="11"/>
        <v>0.19900000000000001</v>
      </c>
      <c r="AA355" s="7">
        <v>0.76700000000000002</v>
      </c>
      <c r="AB355" s="7">
        <v>0.23200000000000001</v>
      </c>
      <c r="AC355" s="7">
        <v>7.6</v>
      </c>
      <c r="AD355" s="7">
        <v>47.6</v>
      </c>
      <c r="AE355" s="7" t="s">
        <v>52</v>
      </c>
      <c r="AF355" s="7" t="s">
        <v>29</v>
      </c>
      <c r="AG355" s="7" t="s">
        <v>47</v>
      </c>
      <c r="AH355" s="7" t="s">
        <v>406</v>
      </c>
      <c r="AI355" s="7" t="s">
        <v>407</v>
      </c>
      <c r="AJ355" s="7">
        <v>1.4850000000000001</v>
      </c>
      <c r="AK355" s="7">
        <v>-0.25900000000000001</v>
      </c>
      <c r="AL355" s="7" t="s">
        <v>415</v>
      </c>
      <c r="AQ355" s="7">
        <v>2.64</v>
      </c>
      <c r="AS355" s="7">
        <v>3.9</v>
      </c>
      <c r="AV355" s="7" t="s">
        <v>659</v>
      </c>
      <c r="AW355" s="7" t="s">
        <v>528</v>
      </c>
      <c r="AZ355" s="7" t="s">
        <v>187</v>
      </c>
    </row>
    <row r="356" spans="1:52" x14ac:dyDescent="0.2">
      <c r="A356" s="7">
        <v>355</v>
      </c>
      <c r="B356" s="7">
        <v>1438</v>
      </c>
      <c r="C356" s="7" t="s">
        <v>179</v>
      </c>
      <c r="D356" s="7" t="s">
        <v>185</v>
      </c>
      <c r="E356" s="7" t="s">
        <v>186</v>
      </c>
      <c r="F356" s="7">
        <v>1.0169999999999999</v>
      </c>
      <c r="I356" s="7">
        <v>1.054</v>
      </c>
      <c r="J356" s="7">
        <v>1997</v>
      </c>
      <c r="K356" s="7">
        <v>4</v>
      </c>
      <c r="L356" s="7">
        <v>113</v>
      </c>
      <c r="M356" s="7">
        <v>48.67</v>
      </c>
      <c r="N356" s="7">
        <v>7.08</v>
      </c>
      <c r="O356" s="7">
        <v>48.75</v>
      </c>
      <c r="P356" s="7">
        <v>7.25</v>
      </c>
      <c r="Q356" s="7">
        <v>7.3920000000000003</v>
      </c>
      <c r="S356" s="7">
        <v>36.473999999999997</v>
      </c>
      <c r="V356" s="7" t="s">
        <v>26</v>
      </c>
      <c r="W356" s="7">
        <v>0.92100000000000004</v>
      </c>
      <c r="X356" s="7">
        <f t="shared" si="10"/>
        <v>0.92100000000000004</v>
      </c>
      <c r="Y356" s="7">
        <v>0.13200000000000001</v>
      </c>
      <c r="Z356" s="7">
        <f t="shared" si="11"/>
        <v>0.13200000000000001</v>
      </c>
      <c r="AA356" s="7">
        <v>0.874</v>
      </c>
      <c r="AB356" s="7">
        <v>0.125</v>
      </c>
      <c r="AC356" s="7">
        <v>7.6</v>
      </c>
      <c r="AD356" s="7">
        <v>47.6</v>
      </c>
      <c r="AE356" s="7" t="s">
        <v>52</v>
      </c>
      <c r="AF356" s="7" t="s">
        <v>29</v>
      </c>
      <c r="AG356" s="7" t="s">
        <v>47</v>
      </c>
      <c r="AH356" s="7" t="s">
        <v>406</v>
      </c>
      <c r="AI356" s="7" t="s">
        <v>407</v>
      </c>
      <c r="AJ356" s="7">
        <v>1.4850000000000001</v>
      </c>
      <c r="AK356" s="7">
        <v>-0.25900000000000001</v>
      </c>
      <c r="AL356" s="7" t="s">
        <v>415</v>
      </c>
      <c r="AQ356" s="7">
        <v>2.64</v>
      </c>
      <c r="AS356" s="7">
        <v>3.9</v>
      </c>
      <c r="AV356" s="7" t="s">
        <v>659</v>
      </c>
      <c r="AW356" s="7" t="s">
        <v>528</v>
      </c>
      <c r="AZ356" s="7" t="s">
        <v>187</v>
      </c>
    </row>
    <row r="357" spans="1:52" x14ac:dyDescent="0.2">
      <c r="A357" s="7">
        <v>356</v>
      </c>
      <c r="B357" s="7">
        <v>1438</v>
      </c>
      <c r="C357" s="7" t="s">
        <v>179</v>
      </c>
      <c r="D357" s="7" t="s">
        <v>185</v>
      </c>
      <c r="E357" s="7" t="s">
        <v>186</v>
      </c>
      <c r="F357" s="7">
        <v>2.3420000000000001</v>
      </c>
      <c r="I357" s="7">
        <v>2.4279999999999999</v>
      </c>
      <c r="J357" s="7">
        <v>1997</v>
      </c>
      <c r="K357" s="7">
        <v>5</v>
      </c>
      <c r="L357" s="7">
        <v>137</v>
      </c>
      <c r="M357" s="7">
        <v>48.67</v>
      </c>
      <c r="N357" s="7">
        <v>7.08</v>
      </c>
      <c r="O357" s="7">
        <v>48.75</v>
      </c>
      <c r="P357" s="7">
        <v>7.25</v>
      </c>
      <c r="Q357" s="7">
        <v>12.117000000000001</v>
      </c>
      <c r="S357" s="7">
        <v>40.1</v>
      </c>
      <c r="V357" s="7" t="s">
        <v>26</v>
      </c>
      <c r="W357" s="7">
        <v>1.831</v>
      </c>
      <c r="X357" s="7">
        <f t="shared" si="10"/>
        <v>1.831</v>
      </c>
      <c r="Y357" s="7">
        <v>0.59699999999999998</v>
      </c>
      <c r="Z357" s="7">
        <f t="shared" si="11"/>
        <v>0.59699999999999998</v>
      </c>
      <c r="AA357" s="7">
        <v>0.754</v>
      </c>
      <c r="AB357" s="7">
        <v>0.245</v>
      </c>
      <c r="AC357" s="7">
        <v>13.2</v>
      </c>
      <c r="AD357" s="7">
        <v>62.5</v>
      </c>
      <c r="AE357" s="7" t="s">
        <v>52</v>
      </c>
      <c r="AF357" s="7" t="s">
        <v>29</v>
      </c>
      <c r="AG357" s="7" t="s">
        <v>47</v>
      </c>
      <c r="AH357" s="7" t="s">
        <v>406</v>
      </c>
      <c r="AI357" s="7" t="s">
        <v>407</v>
      </c>
      <c r="AJ357" s="7">
        <v>1.4850000000000001</v>
      </c>
      <c r="AK357" s="7">
        <v>-0.25900000000000001</v>
      </c>
      <c r="AL357" s="7" t="s">
        <v>415</v>
      </c>
      <c r="AQ357" s="7">
        <v>2.64</v>
      </c>
      <c r="AS357" s="7">
        <v>3.9</v>
      </c>
      <c r="AV357" s="7" t="s">
        <v>659</v>
      </c>
      <c r="AW357" s="7" t="s">
        <v>528</v>
      </c>
      <c r="AZ357" s="7" t="s">
        <v>187</v>
      </c>
    </row>
    <row r="358" spans="1:52" x14ac:dyDescent="0.2">
      <c r="A358" s="7">
        <v>357</v>
      </c>
      <c r="B358" s="7">
        <v>1438</v>
      </c>
      <c r="C358" s="7" t="s">
        <v>179</v>
      </c>
      <c r="D358" s="7" t="s">
        <v>185</v>
      </c>
      <c r="E358" s="7" t="s">
        <v>186</v>
      </c>
      <c r="F358" s="7">
        <v>2.1</v>
      </c>
      <c r="I358" s="7">
        <v>2.177</v>
      </c>
      <c r="J358" s="7">
        <v>1997</v>
      </c>
      <c r="K358" s="7">
        <v>5</v>
      </c>
      <c r="L358" s="7">
        <v>149</v>
      </c>
      <c r="M358" s="7">
        <v>48.67</v>
      </c>
      <c r="N358" s="7">
        <v>7.08</v>
      </c>
      <c r="O358" s="7">
        <v>48.75</v>
      </c>
      <c r="P358" s="7">
        <v>7.25</v>
      </c>
      <c r="Q358" s="7">
        <v>11.113</v>
      </c>
      <c r="S358" s="7">
        <v>37.256</v>
      </c>
      <c r="V358" s="7" t="s">
        <v>26</v>
      </c>
      <c r="W358" s="7">
        <v>1.4650000000000001</v>
      </c>
      <c r="X358" s="7">
        <f t="shared" si="10"/>
        <v>1.4650000000000001</v>
      </c>
      <c r="Y358" s="7">
        <v>0.71199999999999997</v>
      </c>
      <c r="Z358" s="7">
        <f t="shared" si="11"/>
        <v>0.71199999999999997</v>
      </c>
      <c r="AA358" s="7">
        <v>0.67200000000000004</v>
      </c>
      <c r="AB358" s="7">
        <v>0.32700000000000001</v>
      </c>
      <c r="AC358" s="7">
        <v>13.2</v>
      </c>
      <c r="AD358" s="7">
        <v>62.5</v>
      </c>
      <c r="AE358" s="7" t="s">
        <v>52</v>
      </c>
      <c r="AF358" s="7" t="s">
        <v>29</v>
      </c>
      <c r="AG358" s="7" t="s">
        <v>47</v>
      </c>
      <c r="AH358" s="7" t="s">
        <v>406</v>
      </c>
      <c r="AI358" s="7" t="s">
        <v>407</v>
      </c>
      <c r="AJ358" s="7">
        <v>1.4850000000000001</v>
      </c>
      <c r="AK358" s="7">
        <v>-0.25900000000000001</v>
      </c>
      <c r="AL358" s="7" t="s">
        <v>415</v>
      </c>
      <c r="AQ358" s="7">
        <v>2.64</v>
      </c>
      <c r="AS358" s="7">
        <v>3.9</v>
      </c>
      <c r="AV358" s="7" t="s">
        <v>659</v>
      </c>
      <c r="AW358" s="7" t="s">
        <v>528</v>
      </c>
      <c r="AZ358" s="7" t="s">
        <v>187</v>
      </c>
    </row>
    <row r="359" spans="1:52" x14ac:dyDescent="0.2">
      <c r="A359" s="7">
        <v>358</v>
      </c>
      <c r="B359" s="7">
        <v>1438</v>
      </c>
      <c r="C359" s="7" t="s">
        <v>179</v>
      </c>
      <c r="D359" s="7" t="s">
        <v>185</v>
      </c>
      <c r="E359" s="7" t="s">
        <v>186</v>
      </c>
      <c r="F359" s="7">
        <v>3.0419999999999998</v>
      </c>
      <c r="I359" s="7">
        <v>3.153</v>
      </c>
      <c r="J359" s="7">
        <v>1997</v>
      </c>
      <c r="K359" s="7">
        <v>6</v>
      </c>
      <c r="L359" s="7">
        <v>171</v>
      </c>
      <c r="M359" s="7">
        <v>48.67</v>
      </c>
      <c r="N359" s="7">
        <v>7.08</v>
      </c>
      <c r="O359" s="7">
        <v>48.75</v>
      </c>
      <c r="P359" s="7">
        <v>7.25</v>
      </c>
      <c r="Q359" s="7">
        <v>14.304</v>
      </c>
      <c r="S359" s="7">
        <v>39.052999999999997</v>
      </c>
      <c r="V359" s="7" t="s">
        <v>26</v>
      </c>
      <c r="W359" s="7">
        <v>2.0920000000000001</v>
      </c>
      <c r="X359" s="7">
        <f t="shared" si="10"/>
        <v>2.0920000000000001</v>
      </c>
      <c r="Y359" s="7">
        <v>1.0609999999999999</v>
      </c>
      <c r="Z359" s="7">
        <f t="shared" si="11"/>
        <v>1.0609999999999999</v>
      </c>
      <c r="AA359" s="7">
        <v>0.66300000000000003</v>
      </c>
      <c r="AB359" s="7">
        <v>0.33600000000000002</v>
      </c>
      <c r="AC359" s="7">
        <v>15.6</v>
      </c>
      <c r="AD359" s="7">
        <v>138.30000000000001</v>
      </c>
      <c r="AE359" s="7" t="s">
        <v>52</v>
      </c>
      <c r="AF359" s="7" t="s">
        <v>29</v>
      </c>
      <c r="AG359" s="7" t="s">
        <v>47</v>
      </c>
      <c r="AH359" s="7" t="s">
        <v>406</v>
      </c>
      <c r="AI359" s="7" t="s">
        <v>407</v>
      </c>
      <c r="AJ359" s="7">
        <v>1.4850000000000001</v>
      </c>
      <c r="AK359" s="7">
        <v>-0.25900000000000001</v>
      </c>
      <c r="AL359" s="7" t="s">
        <v>415</v>
      </c>
      <c r="AQ359" s="7">
        <v>2.64</v>
      </c>
      <c r="AS359" s="7">
        <v>3.9</v>
      </c>
      <c r="AV359" s="7" t="s">
        <v>659</v>
      </c>
      <c r="AW359" s="7" t="s">
        <v>528</v>
      </c>
      <c r="AZ359" s="7" t="s">
        <v>187</v>
      </c>
    </row>
    <row r="360" spans="1:52" x14ac:dyDescent="0.2">
      <c r="A360" s="7">
        <v>359</v>
      </c>
      <c r="B360" s="7">
        <v>1438</v>
      </c>
      <c r="C360" s="7" t="s">
        <v>179</v>
      </c>
      <c r="D360" s="7" t="s">
        <v>185</v>
      </c>
      <c r="E360" s="7" t="s">
        <v>186</v>
      </c>
      <c r="F360" s="7">
        <v>3.504</v>
      </c>
      <c r="I360" s="7">
        <v>3.6320000000000001</v>
      </c>
      <c r="J360" s="7">
        <v>1997</v>
      </c>
      <c r="K360" s="7">
        <v>7</v>
      </c>
      <c r="L360" s="7">
        <v>185</v>
      </c>
      <c r="M360" s="7">
        <v>48.67</v>
      </c>
      <c r="N360" s="7">
        <v>7.08</v>
      </c>
      <c r="O360" s="7">
        <v>48.75</v>
      </c>
      <c r="P360" s="7">
        <v>7.25</v>
      </c>
      <c r="Q360" s="7">
        <v>13.898999999999999</v>
      </c>
      <c r="S360" s="7">
        <v>40.862000000000002</v>
      </c>
      <c r="V360" s="7" t="s">
        <v>26</v>
      </c>
      <c r="W360" s="7">
        <v>2.2890000000000001</v>
      </c>
      <c r="X360" s="7">
        <f t="shared" si="10"/>
        <v>2.2890000000000001</v>
      </c>
      <c r="Y360" s="7">
        <v>1.343</v>
      </c>
      <c r="Z360" s="7">
        <f t="shared" si="11"/>
        <v>1.343</v>
      </c>
      <c r="AA360" s="7">
        <v>0.63</v>
      </c>
      <c r="AB360" s="7">
        <v>0.36899999999999999</v>
      </c>
      <c r="AC360" s="7">
        <v>17.100000000000001</v>
      </c>
      <c r="AD360" s="7">
        <v>69.8</v>
      </c>
      <c r="AE360" s="7" t="s">
        <v>52</v>
      </c>
      <c r="AF360" s="7" t="s">
        <v>29</v>
      </c>
      <c r="AG360" s="7" t="s">
        <v>47</v>
      </c>
      <c r="AH360" s="7" t="s">
        <v>406</v>
      </c>
      <c r="AI360" s="7" t="s">
        <v>407</v>
      </c>
      <c r="AJ360" s="7">
        <v>1.4850000000000001</v>
      </c>
      <c r="AK360" s="7">
        <v>-0.25900000000000001</v>
      </c>
      <c r="AL360" s="7" t="s">
        <v>415</v>
      </c>
      <c r="AQ360" s="7">
        <v>2.64</v>
      </c>
      <c r="AS360" s="7">
        <v>3.9</v>
      </c>
      <c r="AV360" s="7" t="s">
        <v>659</v>
      </c>
      <c r="AW360" s="7" t="s">
        <v>528</v>
      </c>
      <c r="AZ360" s="7" t="s">
        <v>187</v>
      </c>
    </row>
    <row r="361" spans="1:52" x14ac:dyDescent="0.2">
      <c r="A361" s="7">
        <v>360</v>
      </c>
      <c r="B361" s="7">
        <v>1438</v>
      </c>
      <c r="C361" s="7" t="s">
        <v>179</v>
      </c>
      <c r="D361" s="7" t="s">
        <v>185</v>
      </c>
      <c r="E361" s="7" t="s">
        <v>186</v>
      </c>
      <c r="F361" s="7">
        <v>3.6469999999999998</v>
      </c>
      <c r="I361" s="7">
        <v>3.7810000000000001</v>
      </c>
      <c r="J361" s="7">
        <v>1997</v>
      </c>
      <c r="K361" s="7">
        <v>7</v>
      </c>
      <c r="L361" s="7">
        <v>193</v>
      </c>
      <c r="M361" s="7">
        <v>48.67</v>
      </c>
      <c r="N361" s="7">
        <v>7.08</v>
      </c>
      <c r="O361" s="7">
        <v>48.75</v>
      </c>
      <c r="P361" s="7">
        <v>7.25</v>
      </c>
      <c r="Q361" s="7">
        <v>15.496</v>
      </c>
      <c r="S361" s="7">
        <v>37.695999999999998</v>
      </c>
      <c r="V361" s="7" t="s">
        <v>26</v>
      </c>
      <c r="W361" s="7">
        <v>2.089</v>
      </c>
      <c r="X361" s="7">
        <f t="shared" si="10"/>
        <v>2.089</v>
      </c>
      <c r="Y361" s="7">
        <v>1.6919999999999999</v>
      </c>
      <c r="Z361" s="7">
        <f t="shared" si="11"/>
        <v>1.6919999999999999</v>
      </c>
      <c r="AA361" s="7">
        <v>0.55200000000000005</v>
      </c>
      <c r="AB361" s="7">
        <v>0.44700000000000001</v>
      </c>
      <c r="AC361" s="7">
        <v>17.100000000000001</v>
      </c>
      <c r="AD361" s="7">
        <v>69.8</v>
      </c>
      <c r="AE361" s="7" t="s">
        <v>52</v>
      </c>
      <c r="AF361" s="7" t="s">
        <v>29</v>
      </c>
      <c r="AG361" s="7" t="s">
        <v>47</v>
      </c>
      <c r="AH361" s="7" t="s">
        <v>406</v>
      </c>
      <c r="AI361" s="7" t="s">
        <v>407</v>
      </c>
      <c r="AJ361" s="7">
        <v>1.4850000000000001</v>
      </c>
      <c r="AK361" s="7">
        <v>-0.25900000000000001</v>
      </c>
      <c r="AL361" s="7" t="s">
        <v>415</v>
      </c>
      <c r="AQ361" s="7">
        <v>2.64</v>
      </c>
      <c r="AS361" s="7">
        <v>3.9</v>
      </c>
      <c r="AV361" s="7" t="s">
        <v>659</v>
      </c>
      <c r="AW361" s="7" t="s">
        <v>528</v>
      </c>
      <c r="AZ361" s="7" t="s">
        <v>187</v>
      </c>
    </row>
    <row r="362" spans="1:52" x14ac:dyDescent="0.2">
      <c r="A362" s="7">
        <v>361</v>
      </c>
      <c r="B362" s="7">
        <v>1438</v>
      </c>
      <c r="C362" s="7" t="s">
        <v>179</v>
      </c>
      <c r="D362" s="7" t="s">
        <v>185</v>
      </c>
      <c r="E362" s="7" t="s">
        <v>186</v>
      </c>
      <c r="F362" s="7">
        <v>3.7890000000000001</v>
      </c>
      <c r="I362" s="7">
        <v>3.9279999999999999</v>
      </c>
      <c r="J362" s="7">
        <v>1997</v>
      </c>
      <c r="K362" s="7">
        <v>7</v>
      </c>
      <c r="L362" s="7">
        <v>204</v>
      </c>
      <c r="M362" s="7">
        <v>48.67</v>
      </c>
      <c r="N362" s="7">
        <v>7.08</v>
      </c>
      <c r="O362" s="7">
        <v>48.75</v>
      </c>
      <c r="P362" s="7">
        <v>7.25</v>
      </c>
      <c r="Q362" s="7">
        <v>15.558999999999999</v>
      </c>
      <c r="S362" s="7">
        <v>35.688000000000002</v>
      </c>
      <c r="V362" s="7" t="s">
        <v>26</v>
      </c>
      <c r="W362" s="7">
        <v>2.052</v>
      </c>
      <c r="X362" s="7">
        <f t="shared" si="10"/>
        <v>2.052</v>
      </c>
      <c r="Y362" s="7">
        <v>1.875</v>
      </c>
      <c r="Z362" s="7">
        <f t="shared" si="11"/>
        <v>1.875</v>
      </c>
      <c r="AA362" s="7">
        <v>0.52200000000000002</v>
      </c>
      <c r="AB362" s="7">
        <v>0.47699999999999998</v>
      </c>
      <c r="AC362" s="7">
        <v>17.100000000000001</v>
      </c>
      <c r="AD362" s="7">
        <v>69.8</v>
      </c>
      <c r="AE362" s="7" t="s">
        <v>52</v>
      </c>
      <c r="AF362" s="7" t="s">
        <v>29</v>
      </c>
      <c r="AG362" s="7" t="s">
        <v>47</v>
      </c>
      <c r="AH362" s="7" t="s">
        <v>406</v>
      </c>
      <c r="AI362" s="7" t="s">
        <v>407</v>
      </c>
      <c r="AJ362" s="7">
        <v>1.4850000000000001</v>
      </c>
      <c r="AK362" s="7">
        <v>-0.25900000000000001</v>
      </c>
      <c r="AL362" s="7" t="s">
        <v>415</v>
      </c>
      <c r="AQ362" s="7">
        <v>2.64</v>
      </c>
      <c r="AS362" s="7">
        <v>3.9</v>
      </c>
      <c r="AV362" s="7" t="s">
        <v>659</v>
      </c>
      <c r="AW362" s="7" t="s">
        <v>528</v>
      </c>
      <c r="AZ362" s="7" t="s">
        <v>187</v>
      </c>
    </row>
    <row r="363" spans="1:52" x14ac:dyDescent="0.2">
      <c r="A363" s="7">
        <v>362</v>
      </c>
      <c r="B363" s="7">
        <v>1438</v>
      </c>
      <c r="C363" s="7" t="s">
        <v>179</v>
      </c>
      <c r="D363" s="7" t="s">
        <v>185</v>
      </c>
      <c r="E363" s="7" t="s">
        <v>186</v>
      </c>
      <c r="F363" s="7">
        <v>4.1070000000000002</v>
      </c>
      <c r="I363" s="7">
        <v>4.258</v>
      </c>
      <c r="J363" s="7">
        <v>1997</v>
      </c>
      <c r="K363" s="7">
        <v>8</v>
      </c>
      <c r="L363" s="7">
        <v>217</v>
      </c>
      <c r="M363" s="7">
        <v>48.67</v>
      </c>
      <c r="N363" s="7">
        <v>7.08</v>
      </c>
      <c r="O363" s="7">
        <v>48.75</v>
      </c>
      <c r="P363" s="7">
        <v>7.25</v>
      </c>
      <c r="Q363" s="7">
        <v>18.087</v>
      </c>
      <c r="S363" s="7">
        <v>35.335999999999999</v>
      </c>
      <c r="V363" s="7" t="s">
        <v>26</v>
      </c>
      <c r="W363" s="7">
        <v>2.5499999999999998</v>
      </c>
      <c r="X363" s="7">
        <f t="shared" si="10"/>
        <v>2.5499999999999998</v>
      </c>
      <c r="Y363" s="7">
        <v>1.7070000000000001</v>
      </c>
      <c r="Z363" s="7">
        <f t="shared" si="11"/>
        <v>1.7070000000000001</v>
      </c>
      <c r="AA363" s="7">
        <v>0.59799999999999998</v>
      </c>
      <c r="AB363" s="7">
        <v>0.40100000000000002</v>
      </c>
      <c r="AC363" s="7">
        <v>19.7</v>
      </c>
      <c r="AD363" s="7">
        <v>49.2</v>
      </c>
      <c r="AE363" s="7" t="s">
        <v>52</v>
      </c>
      <c r="AF363" s="7" t="s">
        <v>29</v>
      </c>
      <c r="AG363" s="7" t="s">
        <v>47</v>
      </c>
      <c r="AH363" s="7" t="s">
        <v>406</v>
      </c>
      <c r="AI363" s="7" t="s">
        <v>407</v>
      </c>
      <c r="AJ363" s="7">
        <v>1.4850000000000001</v>
      </c>
      <c r="AK363" s="7">
        <v>-0.25900000000000001</v>
      </c>
      <c r="AL363" s="7" t="s">
        <v>415</v>
      </c>
      <c r="AQ363" s="7">
        <v>2.64</v>
      </c>
      <c r="AS363" s="7">
        <v>3.9</v>
      </c>
      <c r="AV363" s="7" t="s">
        <v>659</v>
      </c>
      <c r="AW363" s="7" t="s">
        <v>528</v>
      </c>
      <c r="AZ363" s="7" t="s">
        <v>187</v>
      </c>
    </row>
    <row r="364" spans="1:52" x14ac:dyDescent="0.2">
      <c r="A364" s="7">
        <v>363</v>
      </c>
      <c r="B364" s="7">
        <v>1438</v>
      </c>
      <c r="C364" s="7" t="s">
        <v>179</v>
      </c>
      <c r="D364" s="7" t="s">
        <v>185</v>
      </c>
      <c r="E364" s="7" t="s">
        <v>186</v>
      </c>
      <c r="F364" s="7">
        <v>3.609</v>
      </c>
      <c r="I364" s="7">
        <v>3.7410000000000001</v>
      </c>
      <c r="J364" s="7">
        <v>1997</v>
      </c>
      <c r="K364" s="7">
        <v>8</v>
      </c>
      <c r="L364" s="7">
        <v>233</v>
      </c>
      <c r="M364" s="7">
        <v>48.67</v>
      </c>
      <c r="N364" s="7">
        <v>7.08</v>
      </c>
      <c r="O364" s="7">
        <v>48.75</v>
      </c>
      <c r="P364" s="7">
        <v>7.25</v>
      </c>
      <c r="Q364" s="7">
        <v>17.548999999999999</v>
      </c>
      <c r="S364" s="7">
        <v>31.664000000000001</v>
      </c>
      <c r="V364" s="7" t="s">
        <v>26</v>
      </c>
      <c r="W364" s="7">
        <v>2.1</v>
      </c>
      <c r="X364" s="7">
        <f t="shared" si="10"/>
        <v>2.1</v>
      </c>
      <c r="Y364" s="7">
        <v>1.641</v>
      </c>
      <c r="Z364" s="7">
        <f t="shared" si="11"/>
        <v>1.641</v>
      </c>
      <c r="AA364" s="7">
        <v>0.56100000000000005</v>
      </c>
      <c r="AB364" s="7">
        <v>0.438</v>
      </c>
      <c r="AC364" s="7">
        <v>19.7</v>
      </c>
      <c r="AD364" s="7">
        <v>49.2</v>
      </c>
      <c r="AE364" s="7" t="s">
        <v>52</v>
      </c>
      <c r="AF364" s="7" t="s">
        <v>29</v>
      </c>
      <c r="AG364" s="7" t="s">
        <v>47</v>
      </c>
      <c r="AH364" s="7" t="s">
        <v>406</v>
      </c>
      <c r="AI364" s="7" t="s">
        <v>407</v>
      </c>
      <c r="AJ364" s="7">
        <v>1.4850000000000001</v>
      </c>
      <c r="AK364" s="7">
        <v>-0.25900000000000001</v>
      </c>
      <c r="AL364" s="7" t="s">
        <v>415</v>
      </c>
      <c r="AQ364" s="7">
        <v>2.64</v>
      </c>
      <c r="AS364" s="7">
        <v>3.9</v>
      </c>
      <c r="AV364" s="7" t="s">
        <v>659</v>
      </c>
      <c r="AW364" s="7" t="s">
        <v>528</v>
      </c>
      <c r="AZ364" s="7" t="s">
        <v>187</v>
      </c>
    </row>
    <row r="365" spans="1:52" x14ac:dyDescent="0.2">
      <c r="A365" s="7">
        <v>364</v>
      </c>
      <c r="B365" s="7">
        <v>1438</v>
      </c>
      <c r="C365" s="7" t="s">
        <v>179</v>
      </c>
      <c r="D365" s="7" t="s">
        <v>185</v>
      </c>
      <c r="E365" s="7" t="s">
        <v>186</v>
      </c>
      <c r="F365" s="7">
        <v>2.1509999999999998</v>
      </c>
      <c r="I365" s="7">
        <v>2.23</v>
      </c>
      <c r="J365" s="7">
        <v>1997</v>
      </c>
      <c r="K365" s="7">
        <v>9</v>
      </c>
      <c r="L365" s="7">
        <v>254</v>
      </c>
      <c r="M365" s="7">
        <v>48.67</v>
      </c>
      <c r="N365" s="7">
        <v>7.08</v>
      </c>
      <c r="O365" s="7">
        <v>48.75</v>
      </c>
      <c r="P365" s="7">
        <v>7.25</v>
      </c>
      <c r="Q365" s="7">
        <v>13.741</v>
      </c>
      <c r="S365" s="7">
        <v>25.152000000000001</v>
      </c>
      <c r="V365" s="7" t="s">
        <v>26</v>
      </c>
      <c r="W365" s="7">
        <v>1.6659999999999999</v>
      </c>
      <c r="X365" s="7">
        <f t="shared" si="10"/>
        <v>1.6659999999999999</v>
      </c>
      <c r="Y365" s="7">
        <v>0.56399999999999995</v>
      </c>
      <c r="Z365" s="7">
        <f t="shared" si="11"/>
        <v>0.56399999999999995</v>
      </c>
      <c r="AA365" s="7">
        <v>0.747</v>
      </c>
      <c r="AB365" s="7">
        <v>0.252</v>
      </c>
      <c r="AC365" s="7">
        <v>14.8</v>
      </c>
      <c r="AD365" s="7">
        <v>47.8</v>
      </c>
      <c r="AE365" s="7" t="s">
        <v>52</v>
      </c>
      <c r="AF365" s="7" t="s">
        <v>29</v>
      </c>
      <c r="AG365" s="7" t="s">
        <v>47</v>
      </c>
      <c r="AH365" s="7" t="s">
        <v>406</v>
      </c>
      <c r="AI365" s="7" t="s">
        <v>407</v>
      </c>
      <c r="AJ365" s="7">
        <v>1.4850000000000001</v>
      </c>
      <c r="AK365" s="7">
        <v>-0.25900000000000001</v>
      </c>
      <c r="AL365" s="7" t="s">
        <v>415</v>
      </c>
      <c r="AQ365" s="7">
        <v>2.64</v>
      </c>
      <c r="AS365" s="7">
        <v>3.9</v>
      </c>
      <c r="AV365" s="7" t="s">
        <v>659</v>
      </c>
      <c r="AW365" s="7" t="s">
        <v>528</v>
      </c>
      <c r="AZ365" s="7" t="s">
        <v>187</v>
      </c>
    </row>
    <row r="366" spans="1:52" x14ac:dyDescent="0.2">
      <c r="A366" s="7">
        <v>365</v>
      </c>
      <c r="B366" s="7">
        <v>1438</v>
      </c>
      <c r="C366" s="7" t="s">
        <v>179</v>
      </c>
      <c r="D366" s="7" t="s">
        <v>185</v>
      </c>
      <c r="E366" s="7" t="s">
        <v>186</v>
      </c>
      <c r="F366" s="7">
        <v>1.1890000000000001</v>
      </c>
      <c r="I366" s="7">
        <v>1.232</v>
      </c>
      <c r="J366" s="7">
        <v>1997</v>
      </c>
      <c r="K366" s="7">
        <v>9</v>
      </c>
      <c r="L366" s="7">
        <v>268</v>
      </c>
      <c r="M366" s="7">
        <v>48.67</v>
      </c>
      <c r="N366" s="7">
        <v>7.08</v>
      </c>
      <c r="O366" s="7">
        <v>48.75</v>
      </c>
      <c r="P366" s="7">
        <v>7.25</v>
      </c>
      <c r="Q366" s="7">
        <v>13.135</v>
      </c>
      <c r="S366" s="7">
        <v>17.655999999999999</v>
      </c>
      <c r="V366" s="7" t="s">
        <v>26</v>
      </c>
      <c r="W366" s="7">
        <v>1.2</v>
      </c>
      <c r="X366" s="7">
        <f t="shared" si="10"/>
        <v>1.2</v>
      </c>
      <c r="Y366" s="7">
        <v>3.2000000000000001E-2</v>
      </c>
      <c r="Z366" s="7">
        <f t="shared" si="11"/>
        <v>3.2000000000000001E-2</v>
      </c>
      <c r="AA366" s="7">
        <v>0.97299999999999998</v>
      </c>
      <c r="AB366" s="7">
        <v>2.5999999999999999E-2</v>
      </c>
      <c r="AC366" s="7">
        <v>14.8</v>
      </c>
      <c r="AD366" s="7">
        <v>47.8</v>
      </c>
      <c r="AE366" s="7" t="s">
        <v>52</v>
      </c>
      <c r="AF366" s="7" t="s">
        <v>29</v>
      </c>
      <c r="AG366" s="7" t="s">
        <v>47</v>
      </c>
      <c r="AH366" s="7" t="s">
        <v>406</v>
      </c>
      <c r="AI366" s="7" t="s">
        <v>407</v>
      </c>
      <c r="AJ366" s="7">
        <v>1.4850000000000001</v>
      </c>
      <c r="AK366" s="7">
        <v>-0.25900000000000001</v>
      </c>
      <c r="AL366" s="7" t="s">
        <v>415</v>
      </c>
      <c r="AQ366" s="7">
        <v>2.64</v>
      </c>
      <c r="AS366" s="7">
        <v>3.9</v>
      </c>
      <c r="AV366" s="7" t="s">
        <v>659</v>
      </c>
      <c r="AW366" s="7" t="s">
        <v>528</v>
      </c>
      <c r="AZ366" s="7" t="s">
        <v>187</v>
      </c>
    </row>
    <row r="367" spans="1:52" x14ac:dyDescent="0.2">
      <c r="A367" s="7">
        <v>366</v>
      </c>
      <c r="B367" s="7">
        <v>1438</v>
      </c>
      <c r="C367" s="7" t="s">
        <v>179</v>
      </c>
      <c r="D367" s="7" t="s">
        <v>185</v>
      </c>
      <c r="E367" s="7" t="s">
        <v>186</v>
      </c>
      <c r="F367" s="7">
        <v>1.601</v>
      </c>
      <c r="I367" s="7">
        <v>1.659</v>
      </c>
      <c r="J367" s="7">
        <v>1997</v>
      </c>
      <c r="K367" s="7">
        <v>10</v>
      </c>
      <c r="L367" s="7">
        <v>295</v>
      </c>
      <c r="M367" s="7">
        <v>48.67</v>
      </c>
      <c r="N367" s="7">
        <v>7.08</v>
      </c>
      <c r="O367" s="7">
        <v>48.75</v>
      </c>
      <c r="P367" s="7">
        <v>7.25</v>
      </c>
      <c r="Q367" s="7">
        <v>8.5920000000000005</v>
      </c>
      <c r="S367" s="7">
        <v>26.759</v>
      </c>
      <c r="V367" s="7" t="s">
        <v>26</v>
      </c>
      <c r="W367" s="7">
        <v>1.028</v>
      </c>
      <c r="X367" s="7">
        <f t="shared" si="10"/>
        <v>1.028</v>
      </c>
      <c r="Y367" s="7">
        <v>0.63100000000000001</v>
      </c>
      <c r="Z367" s="7">
        <f t="shared" si="11"/>
        <v>0.63100000000000001</v>
      </c>
      <c r="AA367" s="7">
        <v>0.61899999999999999</v>
      </c>
      <c r="AB367" s="7">
        <v>0.38</v>
      </c>
      <c r="AC367" s="7">
        <v>11.7</v>
      </c>
      <c r="AD367" s="7">
        <v>59.7</v>
      </c>
      <c r="AE367" s="7" t="s">
        <v>52</v>
      </c>
      <c r="AF367" s="7" t="s">
        <v>29</v>
      </c>
      <c r="AG367" s="7" t="s">
        <v>47</v>
      </c>
      <c r="AH367" s="7" t="s">
        <v>406</v>
      </c>
      <c r="AI367" s="7" t="s">
        <v>407</v>
      </c>
      <c r="AJ367" s="7">
        <v>1.4850000000000001</v>
      </c>
      <c r="AK367" s="7">
        <v>-0.25900000000000001</v>
      </c>
      <c r="AL367" s="7" t="s">
        <v>415</v>
      </c>
      <c r="AQ367" s="7">
        <v>2.64</v>
      </c>
      <c r="AS367" s="7">
        <v>3.9</v>
      </c>
      <c r="AV367" s="7" t="s">
        <v>659</v>
      </c>
      <c r="AW367" s="7" t="s">
        <v>528</v>
      </c>
      <c r="AZ367" s="7" t="s">
        <v>187</v>
      </c>
    </row>
    <row r="368" spans="1:52" x14ac:dyDescent="0.2">
      <c r="A368" s="7">
        <v>367</v>
      </c>
      <c r="B368" s="7">
        <v>1438</v>
      </c>
      <c r="C368" s="7" t="s">
        <v>179</v>
      </c>
      <c r="D368" s="7" t="s">
        <v>185</v>
      </c>
      <c r="E368" s="7" t="s">
        <v>186</v>
      </c>
      <c r="F368" s="7">
        <v>0.94</v>
      </c>
      <c r="I368" s="7">
        <v>0.97399999999999998</v>
      </c>
      <c r="J368" s="7">
        <v>1997</v>
      </c>
      <c r="K368" s="7">
        <v>11</v>
      </c>
      <c r="L368" s="7">
        <v>324</v>
      </c>
      <c r="M368" s="7">
        <v>48.67</v>
      </c>
      <c r="N368" s="7">
        <v>7.08</v>
      </c>
      <c r="O368" s="7">
        <v>48.75</v>
      </c>
      <c r="P368" s="7">
        <v>7.25</v>
      </c>
      <c r="Q368" s="7">
        <v>4.9820000000000002</v>
      </c>
      <c r="S368" s="7">
        <v>40.009</v>
      </c>
      <c r="V368" s="7" t="s">
        <v>26</v>
      </c>
      <c r="W368" s="7">
        <v>0.79400000000000004</v>
      </c>
      <c r="X368" s="7">
        <f t="shared" si="10"/>
        <v>0.79400000000000004</v>
      </c>
      <c r="Y368" s="7">
        <v>0.18</v>
      </c>
      <c r="Z368" s="7">
        <f t="shared" si="11"/>
        <v>0.18</v>
      </c>
      <c r="AA368" s="7">
        <v>0.81399999999999995</v>
      </c>
      <c r="AB368" s="7">
        <v>0.185</v>
      </c>
      <c r="AC368" s="7">
        <v>3.7</v>
      </c>
      <c r="AD368" s="7">
        <v>88.2</v>
      </c>
      <c r="AE368" s="7" t="s">
        <v>52</v>
      </c>
      <c r="AF368" s="7" t="s">
        <v>29</v>
      </c>
      <c r="AG368" s="7" t="s">
        <v>47</v>
      </c>
      <c r="AH368" s="7" t="s">
        <v>406</v>
      </c>
      <c r="AI368" s="7" t="s">
        <v>407</v>
      </c>
      <c r="AJ368" s="7">
        <v>1.4850000000000001</v>
      </c>
      <c r="AK368" s="7">
        <v>-0.25900000000000001</v>
      </c>
      <c r="AL368" s="7" t="s">
        <v>415</v>
      </c>
      <c r="AQ368" s="7">
        <v>2.64</v>
      </c>
      <c r="AS368" s="7">
        <v>3.9</v>
      </c>
      <c r="AV368" s="7" t="s">
        <v>659</v>
      </c>
      <c r="AW368" s="7" t="s">
        <v>528</v>
      </c>
      <c r="AZ368" s="7" t="s">
        <v>187</v>
      </c>
    </row>
    <row r="369" spans="1:52" x14ac:dyDescent="0.2">
      <c r="A369" s="7">
        <v>368</v>
      </c>
      <c r="B369" s="7">
        <v>1639</v>
      </c>
      <c r="C369" s="7" t="s">
        <v>57</v>
      </c>
      <c r="D369" s="7" t="s">
        <v>386</v>
      </c>
      <c r="E369" s="7" t="s">
        <v>387</v>
      </c>
      <c r="F369" s="7">
        <v>3.0110000000000001</v>
      </c>
      <c r="I369" s="7">
        <v>3.121</v>
      </c>
      <c r="J369" s="7">
        <v>1995</v>
      </c>
      <c r="K369" s="7">
        <v>4</v>
      </c>
      <c r="L369" s="7">
        <v>95</v>
      </c>
      <c r="M369" s="7">
        <v>34.630000000000003</v>
      </c>
      <c r="N369" s="7">
        <v>-79.2</v>
      </c>
      <c r="O369" s="7">
        <v>34.75</v>
      </c>
      <c r="P369" s="7">
        <v>-79.25</v>
      </c>
      <c r="Q369" s="7">
        <v>20.7</v>
      </c>
      <c r="S369" s="7">
        <v>2.468</v>
      </c>
      <c r="V369" s="7" t="s">
        <v>26</v>
      </c>
      <c r="W369" s="7">
        <v>2.375</v>
      </c>
      <c r="X369" s="7">
        <f t="shared" si="10"/>
        <v>2.375</v>
      </c>
      <c r="Y369" s="7">
        <v>0.746</v>
      </c>
      <c r="Z369" s="7">
        <f t="shared" si="11"/>
        <v>0.746</v>
      </c>
      <c r="AA369" s="7">
        <v>0.76100000000000001</v>
      </c>
      <c r="AB369" s="7">
        <v>0.23799999999999999</v>
      </c>
      <c r="AC369" s="7">
        <v>17.600000000000001</v>
      </c>
      <c r="AD369" s="7">
        <v>20.6</v>
      </c>
      <c r="AE369" s="7" t="s">
        <v>28</v>
      </c>
      <c r="AF369" s="7" t="s">
        <v>29</v>
      </c>
      <c r="AG369" s="7" t="s">
        <v>30</v>
      </c>
      <c r="AH369" s="7" t="s">
        <v>409</v>
      </c>
      <c r="AI369" s="7" t="s">
        <v>407</v>
      </c>
      <c r="AJ369" s="7">
        <v>1.681</v>
      </c>
      <c r="AK369" s="7">
        <v>0.98899999999999999</v>
      </c>
      <c r="AL369" s="7" t="s">
        <v>408</v>
      </c>
      <c r="AQ369" s="7">
        <v>1.66</v>
      </c>
      <c r="AS369" s="7">
        <v>2</v>
      </c>
      <c r="AV369" s="7" t="s">
        <v>657</v>
      </c>
      <c r="AW369" s="7" t="s">
        <v>528</v>
      </c>
      <c r="AX369" s="7" t="s">
        <v>547</v>
      </c>
      <c r="AY369" s="7" t="s">
        <v>552</v>
      </c>
      <c r="AZ369" s="7" t="s">
        <v>38</v>
      </c>
    </row>
    <row r="370" spans="1:52" x14ac:dyDescent="0.2">
      <c r="A370" s="7">
        <v>369</v>
      </c>
      <c r="B370" s="7">
        <v>1639</v>
      </c>
      <c r="C370" s="7" t="s">
        <v>57</v>
      </c>
      <c r="D370" s="7" t="s">
        <v>386</v>
      </c>
      <c r="E370" s="7" t="s">
        <v>387</v>
      </c>
      <c r="F370" s="7">
        <v>5.0039999999999996</v>
      </c>
      <c r="I370" s="7">
        <v>5.1879999999999997</v>
      </c>
      <c r="J370" s="7">
        <v>1995</v>
      </c>
      <c r="K370" s="7">
        <v>5</v>
      </c>
      <c r="L370" s="7">
        <v>125</v>
      </c>
      <c r="M370" s="7">
        <v>34.630000000000003</v>
      </c>
      <c r="N370" s="7">
        <v>-79.2</v>
      </c>
      <c r="O370" s="7">
        <v>34.75</v>
      </c>
      <c r="P370" s="7">
        <v>-79.25</v>
      </c>
      <c r="Q370" s="7">
        <v>25.05</v>
      </c>
      <c r="S370" s="7">
        <v>5.2439999999999998</v>
      </c>
      <c r="V370" s="7" t="s">
        <v>26</v>
      </c>
      <c r="W370" s="7">
        <v>3.944</v>
      </c>
      <c r="X370" s="7">
        <f t="shared" si="10"/>
        <v>3.944</v>
      </c>
      <c r="Y370" s="7">
        <v>1.244</v>
      </c>
      <c r="Z370" s="7">
        <f t="shared" si="11"/>
        <v>1.244</v>
      </c>
      <c r="AA370" s="7">
        <v>0.76</v>
      </c>
      <c r="AB370" s="7">
        <v>0.23899999999999999</v>
      </c>
      <c r="AC370" s="7">
        <v>21.8</v>
      </c>
      <c r="AD370" s="7">
        <v>85.6</v>
      </c>
      <c r="AE370" s="7" t="s">
        <v>28</v>
      </c>
      <c r="AF370" s="7" t="s">
        <v>29</v>
      </c>
      <c r="AG370" s="7" t="s">
        <v>30</v>
      </c>
      <c r="AH370" s="7" t="s">
        <v>409</v>
      </c>
      <c r="AI370" s="7" t="s">
        <v>407</v>
      </c>
      <c r="AJ370" s="7">
        <v>1.681</v>
      </c>
      <c r="AK370" s="7">
        <v>0.98899999999999999</v>
      </c>
      <c r="AL370" s="7" t="s">
        <v>408</v>
      </c>
      <c r="AQ370" s="7">
        <v>1.66</v>
      </c>
      <c r="AS370" s="7">
        <v>2</v>
      </c>
      <c r="AV370" s="7" t="s">
        <v>657</v>
      </c>
      <c r="AW370" s="7" t="s">
        <v>528</v>
      </c>
      <c r="AX370" s="7" t="s">
        <v>547</v>
      </c>
      <c r="AY370" s="7" t="s">
        <v>552</v>
      </c>
      <c r="AZ370" s="7" t="s">
        <v>38</v>
      </c>
    </row>
    <row r="371" spans="1:52" x14ac:dyDescent="0.2">
      <c r="A371" s="7">
        <v>370</v>
      </c>
      <c r="B371" s="7">
        <v>1639</v>
      </c>
      <c r="C371" s="7" t="s">
        <v>57</v>
      </c>
      <c r="D371" s="7" t="s">
        <v>386</v>
      </c>
      <c r="E371" s="7" t="s">
        <v>387</v>
      </c>
      <c r="F371" s="7">
        <v>6.1719999999999997</v>
      </c>
      <c r="I371" s="7">
        <v>6.399</v>
      </c>
      <c r="J371" s="7">
        <v>1995</v>
      </c>
      <c r="K371" s="7">
        <v>6</v>
      </c>
      <c r="L371" s="7">
        <v>155</v>
      </c>
      <c r="M371" s="7">
        <v>34.630000000000003</v>
      </c>
      <c r="N371" s="7">
        <v>-79.2</v>
      </c>
      <c r="O371" s="7">
        <v>34.75</v>
      </c>
      <c r="P371" s="7">
        <v>-79.25</v>
      </c>
      <c r="Q371" s="7">
        <v>24.850999999999999</v>
      </c>
      <c r="S371" s="7">
        <v>8.4329999999999998</v>
      </c>
      <c r="V371" s="7" t="s">
        <v>26</v>
      </c>
      <c r="W371" s="7">
        <v>5.157</v>
      </c>
      <c r="X371" s="7">
        <f t="shared" si="10"/>
        <v>5.157</v>
      </c>
      <c r="Y371" s="7">
        <v>1.242</v>
      </c>
      <c r="Z371" s="7">
        <f t="shared" si="11"/>
        <v>1.242</v>
      </c>
      <c r="AA371" s="7">
        <v>0.80500000000000005</v>
      </c>
      <c r="AB371" s="7">
        <v>0.19400000000000001</v>
      </c>
      <c r="AC371" s="7">
        <v>24.2</v>
      </c>
      <c r="AD371" s="7">
        <v>267.8</v>
      </c>
      <c r="AE371" s="7" t="s">
        <v>28</v>
      </c>
      <c r="AF371" s="7" t="s">
        <v>29</v>
      </c>
      <c r="AG371" s="7" t="s">
        <v>30</v>
      </c>
      <c r="AH371" s="7" t="s">
        <v>409</v>
      </c>
      <c r="AI371" s="7" t="s">
        <v>407</v>
      </c>
      <c r="AJ371" s="7">
        <v>1.681</v>
      </c>
      <c r="AK371" s="7">
        <v>0.98899999999999999</v>
      </c>
      <c r="AL371" s="7" t="s">
        <v>408</v>
      </c>
      <c r="AQ371" s="7">
        <v>1.66</v>
      </c>
      <c r="AS371" s="7">
        <v>2</v>
      </c>
      <c r="AV371" s="7" t="s">
        <v>657</v>
      </c>
      <c r="AW371" s="7" t="s">
        <v>528</v>
      </c>
      <c r="AX371" s="7" t="s">
        <v>547</v>
      </c>
      <c r="AY371" s="7" t="s">
        <v>552</v>
      </c>
      <c r="AZ371" s="7" t="s">
        <v>38</v>
      </c>
    </row>
    <row r="372" spans="1:52" x14ac:dyDescent="0.2">
      <c r="A372" s="7">
        <v>371</v>
      </c>
      <c r="B372" s="7">
        <v>1639</v>
      </c>
      <c r="C372" s="7" t="s">
        <v>57</v>
      </c>
      <c r="D372" s="7" t="s">
        <v>386</v>
      </c>
      <c r="E372" s="7" t="s">
        <v>387</v>
      </c>
      <c r="F372" s="7">
        <v>5.4160000000000004</v>
      </c>
      <c r="I372" s="7">
        <v>5.6150000000000002</v>
      </c>
      <c r="J372" s="7">
        <v>1995</v>
      </c>
      <c r="K372" s="7">
        <v>7</v>
      </c>
      <c r="L372" s="7">
        <v>185</v>
      </c>
      <c r="M372" s="7">
        <v>34.630000000000003</v>
      </c>
      <c r="N372" s="7">
        <v>-79.2</v>
      </c>
      <c r="O372" s="7">
        <v>34.75</v>
      </c>
      <c r="P372" s="7">
        <v>-79.25</v>
      </c>
      <c r="Q372" s="7">
        <v>28.422999999999998</v>
      </c>
      <c r="S372" s="7">
        <v>5.484</v>
      </c>
      <c r="V372" s="7" t="s">
        <v>26</v>
      </c>
      <c r="W372" s="7">
        <v>4.2329999999999997</v>
      </c>
      <c r="X372" s="7">
        <f t="shared" si="10"/>
        <v>4.2329999999999997</v>
      </c>
      <c r="Y372" s="7">
        <v>1.3819999999999999</v>
      </c>
      <c r="Z372" s="7">
        <f t="shared" si="11"/>
        <v>1.3819999999999999</v>
      </c>
      <c r="AA372" s="7">
        <v>0.753</v>
      </c>
      <c r="AB372" s="7">
        <v>0.246</v>
      </c>
      <c r="AC372" s="7">
        <v>26.9</v>
      </c>
      <c r="AD372" s="7">
        <v>137.69999999999999</v>
      </c>
      <c r="AE372" s="7" t="s">
        <v>28</v>
      </c>
      <c r="AF372" s="7" t="s">
        <v>29</v>
      </c>
      <c r="AG372" s="7" t="s">
        <v>30</v>
      </c>
      <c r="AH372" s="7" t="s">
        <v>409</v>
      </c>
      <c r="AI372" s="7" t="s">
        <v>407</v>
      </c>
      <c r="AJ372" s="7">
        <v>1.681</v>
      </c>
      <c r="AK372" s="7">
        <v>0.98899999999999999</v>
      </c>
      <c r="AL372" s="7" t="s">
        <v>408</v>
      </c>
      <c r="AQ372" s="7">
        <v>1.66</v>
      </c>
      <c r="AS372" s="7">
        <v>2</v>
      </c>
      <c r="AV372" s="7" t="s">
        <v>657</v>
      </c>
      <c r="AW372" s="7" t="s">
        <v>528</v>
      </c>
      <c r="AX372" s="7" t="s">
        <v>547</v>
      </c>
      <c r="AY372" s="7" t="s">
        <v>552</v>
      </c>
      <c r="AZ372" s="7" t="s">
        <v>38</v>
      </c>
    </row>
    <row r="373" spans="1:52" x14ac:dyDescent="0.2">
      <c r="A373" s="7">
        <v>372</v>
      </c>
      <c r="B373" s="7">
        <v>1639</v>
      </c>
      <c r="C373" s="7" t="s">
        <v>57</v>
      </c>
      <c r="D373" s="7" t="s">
        <v>386</v>
      </c>
      <c r="E373" s="7" t="s">
        <v>387</v>
      </c>
      <c r="F373" s="7">
        <v>2.8050000000000002</v>
      </c>
      <c r="I373" s="7">
        <v>2.9079999999999999</v>
      </c>
      <c r="J373" s="7">
        <v>1995</v>
      </c>
      <c r="K373" s="7">
        <v>8</v>
      </c>
      <c r="L373" s="7">
        <v>215</v>
      </c>
      <c r="M373" s="7">
        <v>34.630000000000003</v>
      </c>
      <c r="N373" s="7">
        <v>-79.2</v>
      </c>
      <c r="O373" s="7">
        <v>34.75</v>
      </c>
      <c r="P373" s="7">
        <v>-79.25</v>
      </c>
      <c r="Q373" s="7">
        <v>26.736000000000001</v>
      </c>
      <c r="S373" s="7">
        <v>2.2589999999999999</v>
      </c>
      <c r="V373" s="7" t="s">
        <v>26</v>
      </c>
      <c r="W373" s="7">
        <v>1.83</v>
      </c>
      <c r="X373" s="7">
        <f t="shared" si="10"/>
        <v>1.83</v>
      </c>
      <c r="Y373" s="7">
        <v>1.0780000000000001</v>
      </c>
      <c r="Z373" s="7">
        <f t="shared" si="11"/>
        <v>1.0780000000000001</v>
      </c>
      <c r="AA373" s="7">
        <v>0.629</v>
      </c>
      <c r="AB373" s="7">
        <v>0.37</v>
      </c>
      <c r="AC373" s="7">
        <v>27</v>
      </c>
      <c r="AD373" s="7">
        <v>92.1</v>
      </c>
      <c r="AE373" s="7" t="s">
        <v>28</v>
      </c>
      <c r="AF373" s="7" t="s">
        <v>29</v>
      </c>
      <c r="AG373" s="7" t="s">
        <v>30</v>
      </c>
      <c r="AH373" s="7" t="s">
        <v>409</v>
      </c>
      <c r="AI373" s="7" t="s">
        <v>407</v>
      </c>
      <c r="AJ373" s="7">
        <v>1.681</v>
      </c>
      <c r="AK373" s="7">
        <v>0.98899999999999999</v>
      </c>
      <c r="AL373" s="7" t="s">
        <v>408</v>
      </c>
      <c r="AQ373" s="7">
        <v>1.66</v>
      </c>
      <c r="AS373" s="7">
        <v>2</v>
      </c>
      <c r="AV373" s="7" t="s">
        <v>657</v>
      </c>
      <c r="AW373" s="7" t="s">
        <v>528</v>
      </c>
      <c r="AX373" s="7" t="s">
        <v>547</v>
      </c>
      <c r="AY373" s="7" t="s">
        <v>552</v>
      </c>
      <c r="AZ373" s="7" t="s">
        <v>38</v>
      </c>
    </row>
    <row r="374" spans="1:52" x14ac:dyDescent="0.2">
      <c r="A374" s="7">
        <v>373</v>
      </c>
      <c r="B374" s="7">
        <v>1639</v>
      </c>
      <c r="C374" s="7" t="s">
        <v>57</v>
      </c>
      <c r="D374" s="7" t="s">
        <v>386</v>
      </c>
      <c r="E374" s="7" t="s">
        <v>387</v>
      </c>
      <c r="F374" s="7">
        <v>4.8890000000000002</v>
      </c>
      <c r="I374" s="7">
        <v>5.0679999999999996</v>
      </c>
      <c r="J374" s="7">
        <v>1995</v>
      </c>
      <c r="K374" s="7">
        <v>9</v>
      </c>
      <c r="L374" s="7">
        <v>248</v>
      </c>
      <c r="M374" s="7">
        <v>34.630000000000003</v>
      </c>
      <c r="N374" s="7">
        <v>-79.2</v>
      </c>
      <c r="O374" s="7">
        <v>34.75</v>
      </c>
      <c r="P374" s="7">
        <v>-79.25</v>
      </c>
      <c r="Q374" s="7">
        <v>24.058</v>
      </c>
      <c r="S374" s="7">
        <v>8.9559999999999995</v>
      </c>
      <c r="V374" s="7" t="s">
        <v>26</v>
      </c>
      <c r="W374" s="7">
        <v>3.9729999999999999</v>
      </c>
      <c r="X374" s="7">
        <f t="shared" si="10"/>
        <v>3.9729999999999999</v>
      </c>
      <c r="Y374" s="7">
        <v>1.095</v>
      </c>
      <c r="Z374" s="7">
        <f t="shared" si="11"/>
        <v>1.095</v>
      </c>
      <c r="AA374" s="7">
        <v>0.78300000000000003</v>
      </c>
      <c r="AB374" s="7">
        <v>0.216</v>
      </c>
      <c r="AC374" s="7">
        <v>22.1</v>
      </c>
      <c r="AD374" s="7">
        <v>71.3</v>
      </c>
      <c r="AE374" s="7" t="s">
        <v>28</v>
      </c>
      <c r="AF374" s="7" t="s">
        <v>29</v>
      </c>
      <c r="AG374" s="7" t="s">
        <v>30</v>
      </c>
      <c r="AH374" s="7" t="s">
        <v>409</v>
      </c>
      <c r="AI374" s="7" t="s">
        <v>407</v>
      </c>
      <c r="AJ374" s="7">
        <v>1.681</v>
      </c>
      <c r="AK374" s="7">
        <v>0.98899999999999999</v>
      </c>
      <c r="AL374" s="7" t="s">
        <v>408</v>
      </c>
      <c r="AQ374" s="7">
        <v>1.66</v>
      </c>
      <c r="AS374" s="7">
        <v>2</v>
      </c>
      <c r="AV374" s="7" t="s">
        <v>657</v>
      </c>
      <c r="AW374" s="7" t="s">
        <v>528</v>
      </c>
      <c r="AX374" s="7" t="s">
        <v>547</v>
      </c>
      <c r="AY374" s="7" t="s">
        <v>552</v>
      </c>
      <c r="AZ374" s="7" t="s">
        <v>38</v>
      </c>
    </row>
    <row r="375" spans="1:52" x14ac:dyDescent="0.2">
      <c r="A375" s="7">
        <v>374</v>
      </c>
      <c r="B375" s="7">
        <v>1639</v>
      </c>
      <c r="C375" s="7" t="s">
        <v>57</v>
      </c>
      <c r="D375" s="7" t="s">
        <v>386</v>
      </c>
      <c r="E375" s="7" t="s">
        <v>387</v>
      </c>
      <c r="F375" s="7">
        <v>3.9049999999999998</v>
      </c>
      <c r="I375" s="7">
        <v>4.048</v>
      </c>
      <c r="J375" s="7">
        <v>1995</v>
      </c>
      <c r="K375" s="7">
        <v>10</v>
      </c>
      <c r="L375" s="7">
        <v>278</v>
      </c>
      <c r="M375" s="7">
        <v>34.630000000000003</v>
      </c>
      <c r="N375" s="7">
        <v>-79.2</v>
      </c>
      <c r="O375" s="7">
        <v>34.75</v>
      </c>
      <c r="P375" s="7">
        <v>-79.25</v>
      </c>
      <c r="Q375" s="7">
        <v>21.478000000000002</v>
      </c>
      <c r="S375" s="7">
        <v>7.6230000000000002</v>
      </c>
      <c r="V375" s="7" t="s">
        <v>26</v>
      </c>
      <c r="W375" s="7">
        <v>2.9220000000000002</v>
      </c>
      <c r="X375" s="7">
        <f t="shared" si="10"/>
        <v>2.9220000000000002</v>
      </c>
      <c r="Y375" s="7">
        <v>1.1259999999999999</v>
      </c>
      <c r="Z375" s="7">
        <f t="shared" si="11"/>
        <v>1.1259999999999999</v>
      </c>
      <c r="AA375" s="7">
        <v>0.72099999999999997</v>
      </c>
      <c r="AB375" s="7">
        <v>0.27800000000000002</v>
      </c>
      <c r="AC375" s="7">
        <v>18.8</v>
      </c>
      <c r="AD375" s="7">
        <v>159.19999999999999</v>
      </c>
      <c r="AE375" s="7" t="s">
        <v>28</v>
      </c>
      <c r="AF375" s="7" t="s">
        <v>29</v>
      </c>
      <c r="AG375" s="7" t="s">
        <v>30</v>
      </c>
      <c r="AH375" s="7" t="s">
        <v>409</v>
      </c>
      <c r="AI375" s="7" t="s">
        <v>407</v>
      </c>
      <c r="AJ375" s="7">
        <v>1.681</v>
      </c>
      <c r="AK375" s="7">
        <v>0.98899999999999999</v>
      </c>
      <c r="AL375" s="7" t="s">
        <v>408</v>
      </c>
      <c r="AQ375" s="7">
        <v>1.66</v>
      </c>
      <c r="AS375" s="7">
        <v>2</v>
      </c>
      <c r="AV375" s="7" t="s">
        <v>657</v>
      </c>
      <c r="AW375" s="7" t="s">
        <v>528</v>
      </c>
      <c r="AX375" s="7" t="s">
        <v>547</v>
      </c>
      <c r="AY375" s="7" t="s">
        <v>552</v>
      </c>
      <c r="AZ375" s="7" t="s">
        <v>38</v>
      </c>
    </row>
    <row r="376" spans="1:52" x14ac:dyDescent="0.2">
      <c r="A376" s="7">
        <v>375</v>
      </c>
      <c r="B376" s="7">
        <v>1639</v>
      </c>
      <c r="C376" s="7" t="s">
        <v>57</v>
      </c>
      <c r="D376" s="7" t="s">
        <v>386</v>
      </c>
      <c r="E376" s="7" t="s">
        <v>387</v>
      </c>
      <c r="F376" s="7">
        <v>2.827</v>
      </c>
      <c r="I376" s="7">
        <v>2.931</v>
      </c>
      <c r="J376" s="7">
        <v>1995</v>
      </c>
      <c r="K376" s="7">
        <v>11</v>
      </c>
      <c r="L376" s="7">
        <v>308</v>
      </c>
      <c r="M376" s="7">
        <v>34.630000000000003</v>
      </c>
      <c r="N376" s="7">
        <v>-79.2</v>
      </c>
      <c r="O376" s="7">
        <v>34.75</v>
      </c>
      <c r="P376" s="7">
        <v>-79.25</v>
      </c>
      <c r="Q376" s="7">
        <v>12.351000000000001</v>
      </c>
      <c r="S376" s="7">
        <v>12.567</v>
      </c>
      <c r="V376" s="7" t="s">
        <v>26</v>
      </c>
      <c r="W376" s="7">
        <v>2.1930000000000001</v>
      </c>
      <c r="X376" s="7">
        <f t="shared" si="10"/>
        <v>2.1930000000000001</v>
      </c>
      <c r="Y376" s="7">
        <v>0.73799999999999999</v>
      </c>
      <c r="Z376" s="7">
        <f t="shared" si="11"/>
        <v>0.73799999999999999</v>
      </c>
      <c r="AA376" s="7">
        <v>0.748</v>
      </c>
      <c r="AB376" s="7">
        <v>0.251</v>
      </c>
      <c r="AC376" s="7">
        <v>9.3000000000000007</v>
      </c>
      <c r="AD376" s="7">
        <v>75</v>
      </c>
      <c r="AE376" s="7" t="s">
        <v>28</v>
      </c>
      <c r="AF376" s="7" t="s">
        <v>29</v>
      </c>
      <c r="AG376" s="7" t="s">
        <v>30</v>
      </c>
      <c r="AH376" s="7" t="s">
        <v>409</v>
      </c>
      <c r="AI376" s="7" t="s">
        <v>407</v>
      </c>
      <c r="AJ376" s="7">
        <v>1.681</v>
      </c>
      <c r="AK376" s="7">
        <v>0.98899999999999999</v>
      </c>
      <c r="AL376" s="7" t="s">
        <v>408</v>
      </c>
      <c r="AQ376" s="7">
        <v>1.66</v>
      </c>
      <c r="AS376" s="7">
        <v>2</v>
      </c>
      <c r="AV376" s="7" t="s">
        <v>657</v>
      </c>
      <c r="AW376" s="7" t="s">
        <v>528</v>
      </c>
      <c r="AX376" s="7" t="s">
        <v>547</v>
      </c>
      <c r="AY376" s="7" t="s">
        <v>552</v>
      </c>
      <c r="AZ376" s="7" t="s">
        <v>38</v>
      </c>
    </row>
    <row r="377" spans="1:52" x14ac:dyDescent="0.2">
      <c r="A377" s="7">
        <v>376</v>
      </c>
      <c r="B377" s="7">
        <v>1639</v>
      </c>
      <c r="C377" s="7" t="s">
        <v>57</v>
      </c>
      <c r="D377" s="7" t="s">
        <v>386</v>
      </c>
      <c r="E377" s="7" t="s">
        <v>387</v>
      </c>
      <c r="F377" s="7">
        <v>1.431</v>
      </c>
      <c r="I377" s="7">
        <v>1.4830000000000001</v>
      </c>
      <c r="J377" s="7">
        <v>1995</v>
      </c>
      <c r="K377" s="7">
        <v>12</v>
      </c>
      <c r="L377" s="7">
        <v>338</v>
      </c>
      <c r="M377" s="7">
        <v>34.630000000000003</v>
      </c>
      <c r="N377" s="7">
        <v>-79.2</v>
      </c>
      <c r="O377" s="7">
        <v>34.75</v>
      </c>
      <c r="P377" s="7">
        <v>-79.25</v>
      </c>
      <c r="Q377" s="7">
        <v>9.8710000000000004</v>
      </c>
      <c r="S377" s="7">
        <v>6.6639999999999997</v>
      </c>
      <c r="V377" s="7" t="s">
        <v>26</v>
      </c>
      <c r="W377" s="7">
        <v>0.88800000000000001</v>
      </c>
      <c r="X377" s="7">
        <f t="shared" si="10"/>
        <v>0.88800000000000001</v>
      </c>
      <c r="Y377" s="7">
        <v>0.59499999999999997</v>
      </c>
      <c r="Z377" s="7">
        <f t="shared" si="11"/>
        <v>0.59499999999999997</v>
      </c>
      <c r="AA377" s="7">
        <v>0.59799999999999998</v>
      </c>
      <c r="AB377" s="7">
        <v>0.40100000000000002</v>
      </c>
      <c r="AC377" s="7">
        <v>5.0999999999999996</v>
      </c>
      <c r="AD377" s="7">
        <v>35.1</v>
      </c>
      <c r="AE377" s="7" t="s">
        <v>28</v>
      </c>
      <c r="AF377" s="7" t="s">
        <v>29</v>
      </c>
      <c r="AG377" s="7" t="s">
        <v>30</v>
      </c>
      <c r="AH377" s="7" t="s">
        <v>409</v>
      </c>
      <c r="AI377" s="7" t="s">
        <v>407</v>
      </c>
      <c r="AJ377" s="7">
        <v>1.681</v>
      </c>
      <c r="AK377" s="7">
        <v>0.98899999999999999</v>
      </c>
      <c r="AL377" s="7" t="s">
        <v>408</v>
      </c>
      <c r="AQ377" s="7">
        <v>1.66</v>
      </c>
      <c r="AS377" s="7">
        <v>2</v>
      </c>
      <c r="AV377" s="7" t="s">
        <v>657</v>
      </c>
      <c r="AW377" s="7" t="s">
        <v>528</v>
      </c>
      <c r="AX377" s="7" t="s">
        <v>547</v>
      </c>
      <c r="AY377" s="7" t="s">
        <v>552</v>
      </c>
      <c r="AZ377" s="7" t="s">
        <v>38</v>
      </c>
    </row>
    <row r="378" spans="1:52" x14ac:dyDescent="0.2">
      <c r="A378" s="7">
        <v>377</v>
      </c>
      <c r="B378" s="7">
        <v>1639</v>
      </c>
      <c r="C378" s="7" t="s">
        <v>57</v>
      </c>
      <c r="D378" s="7" t="s">
        <v>386</v>
      </c>
      <c r="E378" s="7" t="s">
        <v>387</v>
      </c>
      <c r="F378" s="7">
        <v>0.56100000000000005</v>
      </c>
      <c r="I378" s="7">
        <v>0.58099999999999996</v>
      </c>
      <c r="J378" s="7">
        <v>1996</v>
      </c>
      <c r="K378" s="7">
        <v>1</v>
      </c>
      <c r="L378" s="7">
        <v>2</v>
      </c>
      <c r="M378" s="7">
        <v>34.630000000000003</v>
      </c>
      <c r="N378" s="7">
        <v>-79.2</v>
      </c>
      <c r="O378" s="7">
        <v>34.75</v>
      </c>
      <c r="P378" s="7">
        <v>-79.25</v>
      </c>
      <c r="Q378" s="7">
        <v>6.399</v>
      </c>
      <c r="S378" s="7">
        <v>8.3770000000000007</v>
      </c>
      <c r="V378" s="7" t="s">
        <v>26</v>
      </c>
      <c r="W378" s="7">
        <v>0.187</v>
      </c>
      <c r="X378" s="7">
        <f t="shared" si="10"/>
        <v>0.187</v>
      </c>
      <c r="Y378" s="7">
        <v>0.39400000000000002</v>
      </c>
      <c r="Z378" s="7">
        <f t="shared" si="11"/>
        <v>0.39400000000000002</v>
      </c>
      <c r="AA378" s="7">
        <v>0.32200000000000001</v>
      </c>
      <c r="AB378" s="7">
        <v>0.67700000000000005</v>
      </c>
      <c r="AC378" s="7">
        <v>6.1</v>
      </c>
      <c r="AD378" s="7">
        <v>76.099999999999994</v>
      </c>
      <c r="AE378" s="7" t="s">
        <v>28</v>
      </c>
      <c r="AF378" s="7" t="s">
        <v>29</v>
      </c>
      <c r="AG378" s="7" t="s">
        <v>30</v>
      </c>
      <c r="AH378" s="7" t="s">
        <v>409</v>
      </c>
      <c r="AI378" s="7" t="s">
        <v>407</v>
      </c>
      <c r="AJ378" s="7">
        <v>1.681</v>
      </c>
      <c r="AK378" s="7">
        <v>0.99</v>
      </c>
      <c r="AL378" s="7" t="s">
        <v>408</v>
      </c>
      <c r="AQ378" s="7">
        <v>1.66</v>
      </c>
      <c r="AS378" s="7">
        <v>2</v>
      </c>
      <c r="AV378" s="7" t="s">
        <v>657</v>
      </c>
      <c r="AW378" s="7" t="s">
        <v>528</v>
      </c>
      <c r="AX378" s="7" t="s">
        <v>547</v>
      </c>
      <c r="AY378" s="7" t="s">
        <v>552</v>
      </c>
      <c r="AZ378" s="7" t="s">
        <v>38</v>
      </c>
    </row>
    <row r="379" spans="1:52" x14ac:dyDescent="0.2">
      <c r="A379" s="7">
        <v>378</v>
      </c>
      <c r="B379" s="7">
        <v>1639</v>
      </c>
      <c r="C379" s="7" t="s">
        <v>57</v>
      </c>
      <c r="D379" s="7" t="s">
        <v>386</v>
      </c>
      <c r="E379" s="7" t="s">
        <v>387</v>
      </c>
      <c r="F379" s="7">
        <v>0.79</v>
      </c>
      <c r="I379" s="7">
        <v>0.81899999999999995</v>
      </c>
      <c r="J379" s="7">
        <v>1996</v>
      </c>
      <c r="K379" s="7">
        <v>2</v>
      </c>
      <c r="L379" s="7">
        <v>32</v>
      </c>
      <c r="M379" s="7">
        <v>34.630000000000003</v>
      </c>
      <c r="N379" s="7">
        <v>-79.2</v>
      </c>
      <c r="O379" s="7">
        <v>34.75</v>
      </c>
      <c r="P379" s="7">
        <v>-79.25</v>
      </c>
      <c r="Q379" s="7">
        <v>6.101</v>
      </c>
      <c r="S379" s="7">
        <v>8.9819999999999993</v>
      </c>
      <c r="V379" s="7" t="s">
        <v>26</v>
      </c>
      <c r="W379" s="7">
        <v>0.375</v>
      </c>
      <c r="X379" s="7">
        <f t="shared" si="10"/>
        <v>0.375</v>
      </c>
      <c r="Y379" s="7">
        <v>0.44400000000000001</v>
      </c>
      <c r="Z379" s="7">
        <f t="shared" si="11"/>
        <v>0.44400000000000001</v>
      </c>
      <c r="AA379" s="7">
        <v>0.45700000000000002</v>
      </c>
      <c r="AB379" s="7">
        <v>0.54200000000000004</v>
      </c>
      <c r="AC379" s="7">
        <v>7.7</v>
      </c>
      <c r="AD379" s="7">
        <v>45.7</v>
      </c>
      <c r="AE379" s="7" t="s">
        <v>28</v>
      </c>
      <c r="AF379" s="7" t="s">
        <v>29</v>
      </c>
      <c r="AG379" s="7" t="s">
        <v>30</v>
      </c>
      <c r="AH379" s="7" t="s">
        <v>409</v>
      </c>
      <c r="AI379" s="7" t="s">
        <v>407</v>
      </c>
      <c r="AJ379" s="7">
        <v>1.681</v>
      </c>
      <c r="AK379" s="7">
        <v>0.99</v>
      </c>
      <c r="AL379" s="7" t="s">
        <v>408</v>
      </c>
      <c r="AQ379" s="7">
        <v>1.66</v>
      </c>
      <c r="AS379" s="7">
        <v>2</v>
      </c>
      <c r="AV379" s="7" t="s">
        <v>657</v>
      </c>
      <c r="AW379" s="7" t="s">
        <v>528</v>
      </c>
      <c r="AX379" s="7" t="s">
        <v>547</v>
      </c>
      <c r="AY379" s="7" t="s">
        <v>552</v>
      </c>
      <c r="AZ379" s="7" t="s">
        <v>38</v>
      </c>
    </row>
    <row r="380" spans="1:52" x14ac:dyDescent="0.2">
      <c r="A380" s="7">
        <v>379</v>
      </c>
      <c r="B380" s="7">
        <v>1639</v>
      </c>
      <c r="C380" s="7" t="s">
        <v>57</v>
      </c>
      <c r="D380" s="7" t="s">
        <v>386</v>
      </c>
      <c r="E380" s="7" t="s">
        <v>387</v>
      </c>
      <c r="F380" s="7">
        <v>0.88200000000000001</v>
      </c>
      <c r="I380" s="7">
        <v>0.91400000000000003</v>
      </c>
      <c r="J380" s="7">
        <v>1996</v>
      </c>
      <c r="K380" s="7">
        <v>3</v>
      </c>
      <c r="L380" s="7">
        <v>65</v>
      </c>
      <c r="M380" s="7">
        <v>34.630000000000003</v>
      </c>
      <c r="N380" s="7">
        <v>-79.2</v>
      </c>
      <c r="O380" s="7">
        <v>34.75</v>
      </c>
      <c r="P380" s="7">
        <v>-79.25</v>
      </c>
      <c r="Q380" s="7">
        <v>12.648999999999999</v>
      </c>
      <c r="S380" s="7">
        <v>5.71</v>
      </c>
      <c r="V380" s="7" t="s">
        <v>26</v>
      </c>
      <c r="W380" s="7">
        <v>0.376</v>
      </c>
      <c r="X380" s="7">
        <f t="shared" si="10"/>
        <v>0.376</v>
      </c>
      <c r="Y380" s="7">
        <v>0.53800000000000003</v>
      </c>
      <c r="Z380" s="7">
        <f t="shared" si="11"/>
        <v>0.53800000000000003</v>
      </c>
      <c r="AA380" s="7">
        <v>0.41099999999999998</v>
      </c>
      <c r="AB380" s="7">
        <v>0.58799999999999997</v>
      </c>
      <c r="AC380" s="7">
        <v>9.5</v>
      </c>
      <c r="AD380" s="7">
        <v>116.8</v>
      </c>
      <c r="AE380" s="7" t="s">
        <v>28</v>
      </c>
      <c r="AF380" s="7" t="s">
        <v>29</v>
      </c>
      <c r="AG380" s="7" t="s">
        <v>30</v>
      </c>
      <c r="AH380" s="7" t="s">
        <v>409</v>
      </c>
      <c r="AI380" s="7" t="s">
        <v>407</v>
      </c>
      <c r="AJ380" s="7">
        <v>1.681</v>
      </c>
      <c r="AK380" s="7">
        <v>0.99</v>
      </c>
      <c r="AL380" s="7" t="s">
        <v>408</v>
      </c>
      <c r="AQ380" s="7">
        <v>1.66</v>
      </c>
      <c r="AS380" s="7">
        <v>2</v>
      </c>
      <c r="AV380" s="7" t="s">
        <v>657</v>
      </c>
      <c r="AW380" s="7" t="s">
        <v>528</v>
      </c>
      <c r="AX380" s="7" t="s">
        <v>547</v>
      </c>
      <c r="AY380" s="7" t="s">
        <v>552</v>
      </c>
      <c r="AZ380" s="7" t="s">
        <v>38</v>
      </c>
    </row>
    <row r="381" spans="1:52" x14ac:dyDescent="0.2">
      <c r="A381" s="7">
        <v>380</v>
      </c>
      <c r="B381" s="7">
        <v>1665</v>
      </c>
      <c r="C381" s="7" t="s">
        <v>48</v>
      </c>
      <c r="D381" s="7" t="s">
        <v>155</v>
      </c>
      <c r="E381" s="7" t="s">
        <v>156</v>
      </c>
      <c r="F381" s="7">
        <v>1.4059999999999999</v>
      </c>
      <c r="I381" s="7">
        <v>1.4059999999999999</v>
      </c>
      <c r="J381" s="7">
        <v>1997</v>
      </c>
      <c r="K381" s="7">
        <v>4</v>
      </c>
      <c r="L381" s="7">
        <v>105</v>
      </c>
      <c r="M381" s="7">
        <v>32.82</v>
      </c>
      <c r="N381" s="7">
        <v>130.72999999999999</v>
      </c>
      <c r="O381" s="7">
        <v>32.75</v>
      </c>
      <c r="P381" s="7">
        <v>130.75</v>
      </c>
      <c r="Q381" s="7">
        <v>17.504000000000001</v>
      </c>
      <c r="S381" s="7">
        <v>42.670999999999999</v>
      </c>
      <c r="V381" s="7" t="s">
        <v>26</v>
      </c>
      <c r="W381" s="7">
        <v>0.67600000000000005</v>
      </c>
      <c r="X381" s="7">
        <f t="shared" si="10"/>
        <v>0.67600000000000005</v>
      </c>
      <c r="Y381" s="7">
        <v>0.73</v>
      </c>
      <c r="Z381" s="7">
        <f t="shared" si="11"/>
        <v>0.73</v>
      </c>
      <c r="AA381" s="7">
        <v>0.48099999999999998</v>
      </c>
      <c r="AB381" s="7">
        <v>0.51900000000000002</v>
      </c>
      <c r="AC381" s="7">
        <v>15.7</v>
      </c>
      <c r="AD381" s="7">
        <v>209</v>
      </c>
      <c r="AE381" s="7" t="s">
        <v>28</v>
      </c>
      <c r="AF381" s="7" t="s">
        <v>29</v>
      </c>
      <c r="AG381" s="7" t="s">
        <v>30</v>
      </c>
      <c r="AH381" s="7" t="s">
        <v>409</v>
      </c>
      <c r="AI381" s="7" t="s">
        <v>407</v>
      </c>
      <c r="AJ381" s="7">
        <v>-0.64700000000000002</v>
      </c>
      <c r="AK381" s="7">
        <v>0.109</v>
      </c>
      <c r="AL381" s="7" t="s">
        <v>422</v>
      </c>
      <c r="AM381" s="7">
        <v>0.21199999999999999</v>
      </c>
      <c r="AN381" s="7">
        <v>7.0000000000000007E-2</v>
      </c>
      <c r="AQ381" s="7">
        <v>0.94</v>
      </c>
      <c r="AS381" s="7">
        <v>1.9</v>
      </c>
      <c r="AT381" s="7">
        <v>2.0139999999999998</v>
      </c>
      <c r="AV381" s="7" t="s">
        <v>95</v>
      </c>
      <c r="AW381" s="7" t="s">
        <v>528</v>
      </c>
      <c r="AX381" s="7" t="s">
        <v>547</v>
      </c>
      <c r="AY381" s="7" t="s">
        <v>563</v>
      </c>
    </row>
    <row r="382" spans="1:52" x14ac:dyDescent="0.2">
      <c r="A382" s="7">
        <v>381</v>
      </c>
      <c r="B382" s="7">
        <v>1665</v>
      </c>
      <c r="C382" s="7" t="s">
        <v>48</v>
      </c>
      <c r="D382" s="7" t="s">
        <v>155</v>
      </c>
      <c r="E382" s="7" t="s">
        <v>156</v>
      </c>
      <c r="F382" s="7">
        <v>1.6359999999999999</v>
      </c>
      <c r="I382" s="7">
        <v>1.6359999999999999</v>
      </c>
      <c r="J382" s="7">
        <v>1997</v>
      </c>
      <c r="K382" s="7">
        <v>5</v>
      </c>
      <c r="L382" s="7">
        <v>135</v>
      </c>
      <c r="M382" s="7">
        <v>32.82</v>
      </c>
      <c r="N382" s="7">
        <v>130.72999999999999</v>
      </c>
      <c r="O382" s="7">
        <v>32.75</v>
      </c>
      <c r="P382" s="7">
        <v>130.75</v>
      </c>
      <c r="Q382" s="7">
        <v>20.678999999999998</v>
      </c>
      <c r="S382" s="7">
        <v>37.052999999999997</v>
      </c>
      <c r="V382" s="7" t="s">
        <v>26</v>
      </c>
      <c r="W382" s="7">
        <v>0.71099999999999997</v>
      </c>
      <c r="X382" s="7">
        <f t="shared" si="10"/>
        <v>0.71099999999999997</v>
      </c>
      <c r="Y382" s="7">
        <v>0.92400000000000004</v>
      </c>
      <c r="Z382" s="7">
        <f t="shared" si="11"/>
        <v>0.92400000000000004</v>
      </c>
      <c r="AA382" s="7">
        <v>0.435</v>
      </c>
      <c r="AB382" s="7">
        <v>0.56499999999999995</v>
      </c>
      <c r="AC382" s="7">
        <v>20.399999999999999</v>
      </c>
      <c r="AD382" s="7">
        <v>135.6</v>
      </c>
      <c r="AE382" s="7" t="s">
        <v>28</v>
      </c>
      <c r="AF382" s="7" t="s">
        <v>29</v>
      </c>
      <c r="AG382" s="7" t="s">
        <v>30</v>
      </c>
      <c r="AH382" s="7" t="s">
        <v>409</v>
      </c>
      <c r="AI382" s="7" t="s">
        <v>407</v>
      </c>
      <c r="AJ382" s="7">
        <v>-0.64700000000000002</v>
      </c>
      <c r="AK382" s="7">
        <v>0.109</v>
      </c>
      <c r="AL382" s="7" t="s">
        <v>422</v>
      </c>
      <c r="AM382" s="7">
        <v>0.21199999999999999</v>
      </c>
      <c r="AN382" s="7">
        <v>7.0000000000000007E-2</v>
      </c>
      <c r="AQ382" s="7">
        <v>0.94</v>
      </c>
      <c r="AS382" s="7">
        <v>1.9</v>
      </c>
      <c r="AT382" s="7">
        <v>2.0139999999999998</v>
      </c>
      <c r="AV382" s="7" t="s">
        <v>95</v>
      </c>
      <c r="AW382" s="7" t="s">
        <v>528</v>
      </c>
      <c r="AX382" s="7" t="s">
        <v>547</v>
      </c>
      <c r="AY382" s="7" t="s">
        <v>563</v>
      </c>
    </row>
    <row r="383" spans="1:52" x14ac:dyDescent="0.2">
      <c r="A383" s="7">
        <v>382</v>
      </c>
      <c r="B383" s="7">
        <v>1665</v>
      </c>
      <c r="C383" s="7" t="s">
        <v>48</v>
      </c>
      <c r="D383" s="7" t="s">
        <v>155</v>
      </c>
      <c r="E383" s="7" t="s">
        <v>156</v>
      </c>
      <c r="F383" s="7">
        <v>1.9279999999999999</v>
      </c>
      <c r="I383" s="7">
        <v>1.9279999999999999</v>
      </c>
      <c r="J383" s="7">
        <v>1997</v>
      </c>
      <c r="K383" s="7">
        <v>6</v>
      </c>
      <c r="L383" s="7">
        <v>165</v>
      </c>
      <c r="M383" s="7">
        <v>32.82</v>
      </c>
      <c r="N383" s="7">
        <v>130.72999999999999</v>
      </c>
      <c r="O383" s="7">
        <v>32.75</v>
      </c>
      <c r="P383" s="7">
        <v>130.75</v>
      </c>
      <c r="Q383" s="7">
        <v>25.498999999999999</v>
      </c>
      <c r="S383" s="7">
        <v>41.674999999999997</v>
      </c>
      <c r="V383" s="7" t="s">
        <v>26</v>
      </c>
      <c r="W383" s="7">
        <v>0.57799999999999996</v>
      </c>
      <c r="X383" s="7">
        <f t="shared" si="10"/>
        <v>0.57799999999999996</v>
      </c>
      <c r="Y383" s="7">
        <v>1.349</v>
      </c>
      <c r="Z383" s="7">
        <f t="shared" si="11"/>
        <v>1.349</v>
      </c>
      <c r="AA383" s="7">
        <v>0.3</v>
      </c>
      <c r="AB383" s="7">
        <v>0.7</v>
      </c>
      <c r="AC383" s="7">
        <v>23.9</v>
      </c>
      <c r="AD383" s="7">
        <v>201.6</v>
      </c>
      <c r="AE383" s="7" t="s">
        <v>28</v>
      </c>
      <c r="AF383" s="7" t="s">
        <v>29</v>
      </c>
      <c r="AG383" s="7" t="s">
        <v>30</v>
      </c>
      <c r="AH383" s="7" t="s">
        <v>409</v>
      </c>
      <c r="AI383" s="7" t="s">
        <v>407</v>
      </c>
      <c r="AJ383" s="7">
        <v>-0.64700000000000002</v>
      </c>
      <c r="AK383" s="7">
        <v>0.109</v>
      </c>
      <c r="AL383" s="7" t="s">
        <v>422</v>
      </c>
      <c r="AM383" s="7">
        <v>0.21199999999999999</v>
      </c>
      <c r="AN383" s="7">
        <v>7.0000000000000007E-2</v>
      </c>
      <c r="AQ383" s="7">
        <v>0.94</v>
      </c>
      <c r="AS383" s="7">
        <v>1.9</v>
      </c>
      <c r="AT383" s="7">
        <v>2.0139999999999998</v>
      </c>
      <c r="AV383" s="7" t="s">
        <v>95</v>
      </c>
      <c r="AW383" s="7" t="s">
        <v>528</v>
      </c>
      <c r="AX383" s="7" t="s">
        <v>547</v>
      </c>
      <c r="AY383" s="7" t="s">
        <v>563</v>
      </c>
    </row>
    <row r="384" spans="1:52" x14ac:dyDescent="0.2">
      <c r="A384" s="7">
        <v>383</v>
      </c>
      <c r="B384" s="7">
        <v>1665</v>
      </c>
      <c r="C384" s="7" t="s">
        <v>48</v>
      </c>
      <c r="D384" s="7" t="s">
        <v>155</v>
      </c>
      <c r="E384" s="7" t="s">
        <v>156</v>
      </c>
      <c r="F384" s="7">
        <v>3.45</v>
      </c>
      <c r="I384" s="7">
        <v>3.45</v>
      </c>
      <c r="J384" s="7">
        <v>1997</v>
      </c>
      <c r="K384" s="7">
        <v>7</v>
      </c>
      <c r="L384" s="7">
        <v>195</v>
      </c>
      <c r="M384" s="7">
        <v>32.82</v>
      </c>
      <c r="N384" s="7">
        <v>130.72999999999999</v>
      </c>
      <c r="O384" s="7">
        <v>32.75</v>
      </c>
      <c r="P384" s="7">
        <v>130.75</v>
      </c>
      <c r="Q384" s="7">
        <v>26.795000000000002</v>
      </c>
      <c r="S384" s="7">
        <v>40.072000000000003</v>
      </c>
      <c r="V384" s="7" t="s">
        <v>26</v>
      </c>
      <c r="W384" s="7">
        <v>2.0249999999999999</v>
      </c>
      <c r="X384" s="7">
        <f t="shared" si="10"/>
        <v>2.0249999999999999</v>
      </c>
      <c r="Y384" s="7">
        <v>1.425</v>
      </c>
      <c r="Z384" s="7">
        <f t="shared" si="11"/>
        <v>1.425</v>
      </c>
      <c r="AA384" s="7">
        <v>0.58699999999999997</v>
      </c>
      <c r="AB384" s="7">
        <v>0.41299999999999998</v>
      </c>
      <c r="AC384" s="7">
        <v>26.6</v>
      </c>
      <c r="AD384" s="7">
        <v>567.29999999999995</v>
      </c>
      <c r="AE384" s="7" t="s">
        <v>28</v>
      </c>
      <c r="AF384" s="7" t="s">
        <v>29</v>
      </c>
      <c r="AG384" s="7" t="s">
        <v>30</v>
      </c>
      <c r="AH384" s="7" t="s">
        <v>409</v>
      </c>
      <c r="AI384" s="7" t="s">
        <v>407</v>
      </c>
      <c r="AJ384" s="7">
        <v>-0.64700000000000002</v>
      </c>
      <c r="AK384" s="7">
        <v>0.109</v>
      </c>
      <c r="AL384" s="7" t="s">
        <v>422</v>
      </c>
      <c r="AM384" s="7">
        <v>0.21199999999999999</v>
      </c>
      <c r="AN384" s="7">
        <v>7.0000000000000007E-2</v>
      </c>
      <c r="AQ384" s="7">
        <v>0.94</v>
      </c>
      <c r="AS384" s="7">
        <v>1.9</v>
      </c>
      <c r="AT384" s="7">
        <v>2.0139999999999998</v>
      </c>
      <c r="AV384" s="7" t="s">
        <v>95</v>
      </c>
      <c r="AW384" s="7" t="s">
        <v>528</v>
      </c>
      <c r="AX384" s="7" t="s">
        <v>547</v>
      </c>
      <c r="AY384" s="7" t="s">
        <v>563</v>
      </c>
    </row>
    <row r="385" spans="1:51" x14ac:dyDescent="0.2">
      <c r="A385" s="7">
        <v>384</v>
      </c>
      <c r="B385" s="7">
        <v>1665</v>
      </c>
      <c r="C385" s="7" t="s">
        <v>48</v>
      </c>
      <c r="D385" s="7" t="s">
        <v>155</v>
      </c>
      <c r="E385" s="7" t="s">
        <v>156</v>
      </c>
      <c r="F385" s="7">
        <v>2.6030000000000002</v>
      </c>
      <c r="I385" s="7">
        <v>2.6030000000000002</v>
      </c>
      <c r="J385" s="7">
        <v>1997</v>
      </c>
      <c r="K385" s="7">
        <v>8</v>
      </c>
      <c r="L385" s="7">
        <v>225</v>
      </c>
      <c r="M385" s="7">
        <v>32.82</v>
      </c>
      <c r="N385" s="7">
        <v>130.72999999999999</v>
      </c>
      <c r="O385" s="7">
        <v>32.75</v>
      </c>
      <c r="P385" s="7">
        <v>130.75</v>
      </c>
      <c r="Q385" s="7">
        <v>27.152000000000001</v>
      </c>
      <c r="S385" s="7">
        <v>39.573</v>
      </c>
      <c r="V385" s="7" t="s">
        <v>26</v>
      </c>
      <c r="W385" s="7">
        <v>1.1839999999999999</v>
      </c>
      <c r="X385" s="7">
        <f t="shared" si="10"/>
        <v>1.1839999999999999</v>
      </c>
      <c r="Y385" s="7">
        <v>1.419</v>
      </c>
      <c r="Z385" s="7">
        <f t="shared" si="11"/>
        <v>1.419</v>
      </c>
      <c r="AA385" s="7">
        <v>0.45500000000000002</v>
      </c>
      <c r="AB385" s="7">
        <v>0.54500000000000004</v>
      </c>
      <c r="AC385" s="7">
        <v>27.9</v>
      </c>
      <c r="AD385" s="7">
        <v>217.7</v>
      </c>
      <c r="AE385" s="7" t="s">
        <v>28</v>
      </c>
      <c r="AF385" s="7" t="s">
        <v>29</v>
      </c>
      <c r="AG385" s="7" t="s">
        <v>30</v>
      </c>
      <c r="AH385" s="7" t="s">
        <v>409</v>
      </c>
      <c r="AI385" s="7" t="s">
        <v>407</v>
      </c>
      <c r="AJ385" s="7">
        <v>-0.64700000000000002</v>
      </c>
      <c r="AK385" s="7">
        <v>0.109</v>
      </c>
      <c r="AL385" s="7" t="s">
        <v>422</v>
      </c>
      <c r="AM385" s="7">
        <v>0.21199999999999999</v>
      </c>
      <c r="AN385" s="7">
        <v>7.0000000000000007E-2</v>
      </c>
      <c r="AQ385" s="7">
        <v>0.94</v>
      </c>
      <c r="AS385" s="7">
        <v>1.9</v>
      </c>
      <c r="AT385" s="7">
        <v>2.0139999999999998</v>
      </c>
      <c r="AV385" s="7" t="s">
        <v>95</v>
      </c>
      <c r="AW385" s="7" t="s">
        <v>528</v>
      </c>
      <c r="AX385" s="7" t="s">
        <v>547</v>
      </c>
      <c r="AY385" s="7" t="s">
        <v>563</v>
      </c>
    </row>
    <row r="386" spans="1:51" x14ac:dyDescent="0.2">
      <c r="A386" s="7">
        <v>385</v>
      </c>
      <c r="B386" s="7">
        <v>1665</v>
      </c>
      <c r="C386" s="7" t="s">
        <v>48</v>
      </c>
      <c r="D386" s="7" t="s">
        <v>155</v>
      </c>
      <c r="E386" s="7" t="s">
        <v>156</v>
      </c>
      <c r="F386" s="7">
        <v>1.861</v>
      </c>
      <c r="I386" s="7">
        <v>1.861</v>
      </c>
      <c r="J386" s="7">
        <v>1997</v>
      </c>
      <c r="K386" s="7">
        <v>9</v>
      </c>
      <c r="L386" s="7">
        <v>255</v>
      </c>
      <c r="M386" s="7">
        <v>32.82</v>
      </c>
      <c r="N386" s="7">
        <v>130.72999999999999</v>
      </c>
      <c r="O386" s="7">
        <v>32.75</v>
      </c>
      <c r="P386" s="7">
        <v>130.75</v>
      </c>
      <c r="Q386" s="7">
        <v>19.169</v>
      </c>
      <c r="S386" s="7">
        <v>41.686</v>
      </c>
      <c r="V386" s="7" t="s">
        <v>26</v>
      </c>
      <c r="W386" s="7">
        <v>1.018</v>
      </c>
      <c r="X386" s="7">
        <f t="shared" si="10"/>
        <v>1.018</v>
      </c>
      <c r="Y386" s="7">
        <v>0.84299999999999997</v>
      </c>
      <c r="Z386" s="7">
        <f t="shared" si="11"/>
        <v>0.84299999999999997</v>
      </c>
      <c r="AA386" s="7">
        <v>0.54700000000000004</v>
      </c>
      <c r="AB386" s="7">
        <v>0.45300000000000001</v>
      </c>
      <c r="AC386" s="7">
        <v>23.4</v>
      </c>
      <c r="AD386" s="7">
        <v>201.4</v>
      </c>
      <c r="AE386" s="7" t="s">
        <v>28</v>
      </c>
      <c r="AF386" s="7" t="s">
        <v>29</v>
      </c>
      <c r="AG386" s="7" t="s">
        <v>30</v>
      </c>
      <c r="AH386" s="7" t="s">
        <v>409</v>
      </c>
      <c r="AI386" s="7" t="s">
        <v>407</v>
      </c>
      <c r="AJ386" s="7">
        <v>-0.64700000000000002</v>
      </c>
      <c r="AK386" s="7">
        <v>0.109</v>
      </c>
      <c r="AL386" s="7" t="s">
        <v>422</v>
      </c>
      <c r="AM386" s="7">
        <v>0.21199999999999999</v>
      </c>
      <c r="AN386" s="7">
        <v>7.0000000000000007E-2</v>
      </c>
      <c r="AQ386" s="7">
        <v>0.94</v>
      </c>
      <c r="AS386" s="7">
        <v>1.9</v>
      </c>
      <c r="AT386" s="7">
        <v>2.0139999999999998</v>
      </c>
      <c r="AV386" s="7" t="s">
        <v>95</v>
      </c>
      <c r="AW386" s="7" t="s">
        <v>528</v>
      </c>
      <c r="AX386" s="7" t="s">
        <v>547</v>
      </c>
      <c r="AY386" s="7" t="s">
        <v>563</v>
      </c>
    </row>
    <row r="387" spans="1:51" x14ac:dyDescent="0.2">
      <c r="A387" s="7">
        <v>386</v>
      </c>
      <c r="B387" s="7">
        <v>1665</v>
      </c>
      <c r="C387" s="7" t="s">
        <v>48</v>
      </c>
      <c r="D387" s="7" t="s">
        <v>155</v>
      </c>
      <c r="E387" s="7" t="s">
        <v>156</v>
      </c>
      <c r="F387" s="7">
        <v>1.321</v>
      </c>
      <c r="I387" s="7">
        <v>1.321</v>
      </c>
      <c r="J387" s="7">
        <v>1997</v>
      </c>
      <c r="K387" s="7">
        <v>10</v>
      </c>
      <c r="L387" s="7">
        <v>285</v>
      </c>
      <c r="M387" s="7">
        <v>32.82</v>
      </c>
      <c r="N387" s="7">
        <v>130.72999999999999</v>
      </c>
      <c r="O387" s="7">
        <v>32.75</v>
      </c>
      <c r="P387" s="7">
        <v>130.75</v>
      </c>
      <c r="Q387" s="7">
        <v>15.18</v>
      </c>
      <c r="S387" s="7">
        <v>34.26</v>
      </c>
      <c r="V387" s="7" t="s">
        <v>26</v>
      </c>
      <c r="W387" s="7">
        <v>0.68799999999999994</v>
      </c>
      <c r="X387" s="7">
        <f t="shared" ref="X387:X450" si="12">IF(ISBLANK(W387), "", W387)</f>
        <v>0.68799999999999994</v>
      </c>
      <c r="Y387" s="7">
        <v>0.63300000000000001</v>
      </c>
      <c r="Z387" s="7">
        <f t="shared" ref="Z387:Z450" si="13">IF(ISBLANK(Y387), "", Y387)</f>
        <v>0.63300000000000001</v>
      </c>
      <c r="AA387" s="7">
        <v>0.52100000000000002</v>
      </c>
      <c r="AB387" s="7">
        <v>0.47899999999999998</v>
      </c>
      <c r="AC387" s="7">
        <v>17.8</v>
      </c>
      <c r="AD387" s="7">
        <v>2.5</v>
      </c>
      <c r="AE387" s="7" t="s">
        <v>28</v>
      </c>
      <c r="AF387" s="7" t="s">
        <v>29</v>
      </c>
      <c r="AG387" s="7" t="s">
        <v>30</v>
      </c>
      <c r="AH387" s="7" t="s">
        <v>409</v>
      </c>
      <c r="AI387" s="7" t="s">
        <v>407</v>
      </c>
      <c r="AJ387" s="7">
        <v>-0.64700000000000002</v>
      </c>
      <c r="AK387" s="7">
        <v>0.109</v>
      </c>
      <c r="AL387" s="7" t="s">
        <v>422</v>
      </c>
      <c r="AM387" s="7">
        <v>0.21199999999999999</v>
      </c>
      <c r="AN387" s="7">
        <v>7.0000000000000007E-2</v>
      </c>
      <c r="AQ387" s="7">
        <v>0.94</v>
      </c>
      <c r="AS387" s="7">
        <v>1.9</v>
      </c>
      <c r="AT387" s="7">
        <v>2.0139999999999998</v>
      </c>
      <c r="AV387" s="7" t="s">
        <v>95</v>
      </c>
      <c r="AW387" s="7" t="s">
        <v>528</v>
      </c>
      <c r="AX387" s="7" t="s">
        <v>547</v>
      </c>
      <c r="AY387" s="7" t="s">
        <v>563</v>
      </c>
    </row>
    <row r="388" spans="1:51" x14ac:dyDescent="0.2">
      <c r="A388" s="7">
        <v>387</v>
      </c>
      <c r="B388" s="7">
        <v>1665</v>
      </c>
      <c r="C388" s="7" t="s">
        <v>48</v>
      </c>
      <c r="D388" s="7" t="s">
        <v>155</v>
      </c>
      <c r="E388" s="7" t="s">
        <v>156</v>
      </c>
      <c r="F388" s="7">
        <v>1.1359999999999999</v>
      </c>
      <c r="I388" s="7">
        <v>1.1359999999999999</v>
      </c>
      <c r="J388" s="7">
        <v>1997</v>
      </c>
      <c r="K388" s="7">
        <v>11</v>
      </c>
      <c r="L388" s="7">
        <v>315</v>
      </c>
      <c r="M388" s="7">
        <v>32.82</v>
      </c>
      <c r="N388" s="7">
        <v>130.72999999999999</v>
      </c>
      <c r="O388" s="7">
        <v>32.75</v>
      </c>
      <c r="P388" s="7">
        <v>130.75</v>
      </c>
      <c r="Q388" s="7">
        <v>14.01</v>
      </c>
      <c r="S388" s="7">
        <v>46.3</v>
      </c>
      <c r="V388" s="7" t="s">
        <v>26</v>
      </c>
      <c r="W388" s="7">
        <v>0.54600000000000004</v>
      </c>
      <c r="X388" s="7">
        <f t="shared" si="12"/>
        <v>0.54600000000000004</v>
      </c>
      <c r="Y388" s="7">
        <v>0.58899999999999997</v>
      </c>
      <c r="Z388" s="7">
        <f t="shared" si="13"/>
        <v>0.58899999999999997</v>
      </c>
      <c r="AA388" s="7">
        <v>0.48099999999999998</v>
      </c>
      <c r="AB388" s="7">
        <v>0.51900000000000002</v>
      </c>
      <c r="AC388" s="7">
        <v>14.5</v>
      </c>
      <c r="AD388" s="7">
        <v>110</v>
      </c>
      <c r="AE388" s="7" t="s">
        <v>28</v>
      </c>
      <c r="AF388" s="7" t="s">
        <v>29</v>
      </c>
      <c r="AG388" s="7" t="s">
        <v>30</v>
      </c>
      <c r="AH388" s="7" t="s">
        <v>409</v>
      </c>
      <c r="AI388" s="7" t="s">
        <v>407</v>
      </c>
      <c r="AJ388" s="7">
        <v>-0.64700000000000002</v>
      </c>
      <c r="AK388" s="7">
        <v>0.109</v>
      </c>
      <c r="AL388" s="7" t="s">
        <v>422</v>
      </c>
      <c r="AM388" s="7">
        <v>0.21199999999999999</v>
      </c>
      <c r="AN388" s="7">
        <v>7.0000000000000007E-2</v>
      </c>
      <c r="AQ388" s="7">
        <v>0.94</v>
      </c>
      <c r="AS388" s="7">
        <v>1.9</v>
      </c>
      <c r="AT388" s="7">
        <v>2.0139999999999998</v>
      </c>
      <c r="AV388" s="7" t="s">
        <v>95</v>
      </c>
      <c r="AW388" s="7" t="s">
        <v>528</v>
      </c>
      <c r="AX388" s="7" t="s">
        <v>547</v>
      </c>
      <c r="AY388" s="7" t="s">
        <v>563</v>
      </c>
    </row>
    <row r="389" spans="1:51" x14ac:dyDescent="0.2">
      <c r="A389" s="7">
        <v>388</v>
      </c>
      <c r="B389" s="7">
        <v>1665</v>
      </c>
      <c r="C389" s="7" t="s">
        <v>48</v>
      </c>
      <c r="D389" s="7" t="s">
        <v>155</v>
      </c>
      <c r="E389" s="7" t="s">
        <v>156</v>
      </c>
      <c r="F389" s="7">
        <v>1.2290000000000001</v>
      </c>
      <c r="I389" s="7">
        <v>1.2290000000000001</v>
      </c>
      <c r="J389" s="7">
        <v>1997</v>
      </c>
      <c r="K389" s="7">
        <v>12</v>
      </c>
      <c r="L389" s="7">
        <v>345</v>
      </c>
      <c r="M389" s="7">
        <v>32.82</v>
      </c>
      <c r="N389" s="7">
        <v>130.72999999999999</v>
      </c>
      <c r="O389" s="7">
        <v>32.75</v>
      </c>
      <c r="P389" s="7">
        <v>130.75</v>
      </c>
      <c r="Q389" s="7">
        <v>9.4329999999999998</v>
      </c>
      <c r="S389" s="7">
        <v>40.192</v>
      </c>
      <c r="V389" s="7" t="s">
        <v>26</v>
      </c>
      <c r="W389" s="7">
        <v>0.77400000000000002</v>
      </c>
      <c r="X389" s="7">
        <f t="shared" si="12"/>
        <v>0.77400000000000002</v>
      </c>
      <c r="Y389" s="7">
        <v>0.45500000000000002</v>
      </c>
      <c r="Z389" s="7">
        <f t="shared" si="13"/>
        <v>0.45500000000000002</v>
      </c>
      <c r="AA389" s="7">
        <v>0.63</v>
      </c>
      <c r="AB389" s="7">
        <v>0.37</v>
      </c>
      <c r="AC389" s="7">
        <v>8.6999999999999993</v>
      </c>
      <c r="AD389" s="7">
        <v>70.5</v>
      </c>
      <c r="AE389" s="7" t="s">
        <v>28</v>
      </c>
      <c r="AF389" s="7" t="s">
        <v>29</v>
      </c>
      <c r="AG389" s="7" t="s">
        <v>30</v>
      </c>
      <c r="AH389" s="7" t="s">
        <v>409</v>
      </c>
      <c r="AI389" s="7" t="s">
        <v>407</v>
      </c>
      <c r="AJ389" s="7">
        <v>-0.64700000000000002</v>
      </c>
      <c r="AK389" s="7">
        <v>0.109</v>
      </c>
      <c r="AL389" s="7" t="s">
        <v>422</v>
      </c>
      <c r="AM389" s="7">
        <v>0.21199999999999999</v>
      </c>
      <c r="AN389" s="7">
        <v>7.0000000000000007E-2</v>
      </c>
      <c r="AQ389" s="7">
        <v>0.94</v>
      </c>
      <c r="AS389" s="7">
        <v>1.9</v>
      </c>
      <c r="AT389" s="7">
        <v>2.0139999999999998</v>
      </c>
      <c r="AV389" s="7" t="s">
        <v>95</v>
      </c>
      <c r="AW389" s="7" t="s">
        <v>528</v>
      </c>
      <c r="AX389" s="7" t="s">
        <v>547</v>
      </c>
      <c r="AY389" s="7" t="s">
        <v>563</v>
      </c>
    </row>
    <row r="390" spans="1:51" x14ac:dyDescent="0.2">
      <c r="A390" s="7">
        <v>389</v>
      </c>
      <c r="B390" s="7">
        <v>1665</v>
      </c>
      <c r="C390" s="7" t="s">
        <v>48</v>
      </c>
      <c r="D390" s="7" t="s">
        <v>155</v>
      </c>
      <c r="E390" s="7" t="s">
        <v>156</v>
      </c>
      <c r="F390" s="7">
        <v>0.99399999999999999</v>
      </c>
      <c r="I390" s="7">
        <v>0.99399999999999999</v>
      </c>
      <c r="J390" s="7">
        <v>1998</v>
      </c>
      <c r="K390" s="7">
        <v>1</v>
      </c>
      <c r="L390" s="7">
        <v>10</v>
      </c>
      <c r="M390" s="7">
        <v>32.82</v>
      </c>
      <c r="N390" s="7">
        <v>130.72999999999999</v>
      </c>
      <c r="O390" s="7">
        <v>32.75</v>
      </c>
      <c r="P390" s="7">
        <v>130.75</v>
      </c>
      <c r="Q390" s="7">
        <v>6.6189999999999998</v>
      </c>
      <c r="S390" s="7">
        <v>43.408000000000001</v>
      </c>
      <c r="V390" s="7" t="s">
        <v>26</v>
      </c>
      <c r="W390" s="7">
        <v>0.60899999999999999</v>
      </c>
      <c r="X390" s="7">
        <f t="shared" si="12"/>
        <v>0.60899999999999999</v>
      </c>
      <c r="Y390" s="7">
        <v>0.38500000000000001</v>
      </c>
      <c r="Z390" s="7">
        <f t="shared" si="13"/>
        <v>0.38500000000000001</v>
      </c>
      <c r="AA390" s="7">
        <v>0.61299999999999999</v>
      </c>
      <c r="AB390" s="7">
        <v>0.38700000000000001</v>
      </c>
      <c r="AC390" s="7">
        <v>5.8</v>
      </c>
      <c r="AD390" s="7">
        <v>127.9</v>
      </c>
      <c r="AE390" s="7" t="s">
        <v>28</v>
      </c>
      <c r="AF390" s="7" t="s">
        <v>29</v>
      </c>
      <c r="AG390" s="7" t="s">
        <v>30</v>
      </c>
      <c r="AH390" s="7" t="s">
        <v>409</v>
      </c>
      <c r="AI390" s="7" t="s">
        <v>407</v>
      </c>
      <c r="AJ390" s="7">
        <v>-0.64700000000000002</v>
      </c>
      <c r="AK390" s="7">
        <v>2.7E-2</v>
      </c>
      <c r="AL390" s="7" t="s">
        <v>422</v>
      </c>
      <c r="AM390" s="7">
        <v>0.21199999999999999</v>
      </c>
      <c r="AN390" s="7">
        <v>7.0000000000000007E-2</v>
      </c>
      <c r="AQ390" s="7">
        <v>0.94</v>
      </c>
      <c r="AS390" s="7">
        <v>1.9</v>
      </c>
      <c r="AT390" s="7">
        <v>2.0139999999999998</v>
      </c>
      <c r="AV390" s="7" t="s">
        <v>95</v>
      </c>
      <c r="AW390" s="7" t="s">
        <v>528</v>
      </c>
      <c r="AX390" s="7" t="s">
        <v>547</v>
      </c>
      <c r="AY390" s="7" t="s">
        <v>563</v>
      </c>
    </row>
    <row r="391" spans="1:51" x14ac:dyDescent="0.2">
      <c r="A391" s="7">
        <v>390</v>
      </c>
      <c r="B391" s="7">
        <v>1665</v>
      </c>
      <c r="C391" s="7" t="s">
        <v>48</v>
      </c>
      <c r="D391" s="7" t="s">
        <v>155</v>
      </c>
      <c r="E391" s="7" t="s">
        <v>156</v>
      </c>
      <c r="F391" s="7">
        <v>0.60799999999999998</v>
      </c>
      <c r="I391" s="7">
        <v>0.60799999999999998</v>
      </c>
      <c r="J391" s="7">
        <v>1998</v>
      </c>
      <c r="K391" s="7">
        <v>2</v>
      </c>
      <c r="L391" s="7">
        <v>40</v>
      </c>
      <c r="M391" s="7">
        <v>32.82</v>
      </c>
      <c r="N391" s="7">
        <v>130.72999999999999</v>
      </c>
      <c r="O391" s="7">
        <v>32.75</v>
      </c>
      <c r="P391" s="7">
        <v>130.75</v>
      </c>
      <c r="Q391" s="7">
        <v>6.6239999999999997</v>
      </c>
      <c r="S391" s="7">
        <v>41.503999999999998</v>
      </c>
      <c r="V391" s="7" t="s">
        <v>26</v>
      </c>
      <c r="W391" s="7">
        <v>0.245</v>
      </c>
      <c r="X391" s="7">
        <f t="shared" si="12"/>
        <v>0.245</v>
      </c>
      <c r="Y391" s="7">
        <v>0.36299999999999999</v>
      </c>
      <c r="Z391" s="7">
        <f t="shared" si="13"/>
        <v>0.36299999999999999</v>
      </c>
      <c r="AA391" s="7">
        <v>0.40300000000000002</v>
      </c>
      <c r="AB391" s="7">
        <v>0.59699999999999998</v>
      </c>
      <c r="AC391" s="7">
        <v>9.5</v>
      </c>
      <c r="AD391" s="7">
        <v>86.9</v>
      </c>
      <c r="AE391" s="7" t="s">
        <v>28</v>
      </c>
      <c r="AF391" s="7" t="s">
        <v>29</v>
      </c>
      <c r="AG391" s="7" t="s">
        <v>30</v>
      </c>
      <c r="AH391" s="7" t="s">
        <v>409</v>
      </c>
      <c r="AI391" s="7" t="s">
        <v>407</v>
      </c>
      <c r="AJ391" s="7">
        <v>-0.64700000000000002</v>
      </c>
      <c r="AK391" s="7">
        <v>2.7E-2</v>
      </c>
      <c r="AL391" s="7" t="s">
        <v>422</v>
      </c>
      <c r="AM391" s="7">
        <v>0.21199999999999999</v>
      </c>
      <c r="AN391" s="7">
        <v>7.0000000000000007E-2</v>
      </c>
      <c r="AQ391" s="7">
        <v>0.94</v>
      </c>
      <c r="AS391" s="7">
        <v>1.9</v>
      </c>
      <c r="AT391" s="7">
        <v>2.0139999999999998</v>
      </c>
      <c r="AV391" s="7" t="s">
        <v>95</v>
      </c>
      <c r="AW391" s="7" t="s">
        <v>528</v>
      </c>
      <c r="AX391" s="7" t="s">
        <v>547</v>
      </c>
      <c r="AY391" s="7" t="s">
        <v>563</v>
      </c>
    </row>
    <row r="392" spans="1:51" x14ac:dyDescent="0.2">
      <c r="A392" s="7">
        <v>391</v>
      </c>
      <c r="B392" s="7">
        <v>1665</v>
      </c>
      <c r="C392" s="7" t="s">
        <v>48</v>
      </c>
      <c r="D392" s="7" t="s">
        <v>155</v>
      </c>
      <c r="E392" s="7" t="s">
        <v>156</v>
      </c>
      <c r="F392" s="7">
        <v>1.175</v>
      </c>
      <c r="I392" s="7">
        <v>1.175</v>
      </c>
      <c r="J392" s="7">
        <v>1998</v>
      </c>
      <c r="K392" s="7">
        <v>3</v>
      </c>
      <c r="L392" s="7">
        <v>70</v>
      </c>
      <c r="M392" s="7">
        <v>32.82</v>
      </c>
      <c r="N392" s="7">
        <v>130.72999999999999</v>
      </c>
      <c r="O392" s="7">
        <v>32.75</v>
      </c>
      <c r="P392" s="7">
        <v>130.75</v>
      </c>
      <c r="Q392" s="7">
        <v>11.090999999999999</v>
      </c>
      <c r="S392" s="7">
        <v>45.222999999999999</v>
      </c>
      <c r="V392" s="7" t="s">
        <v>26</v>
      </c>
      <c r="W392" s="7">
        <v>0.69299999999999995</v>
      </c>
      <c r="X392" s="7">
        <f t="shared" si="12"/>
        <v>0.69299999999999995</v>
      </c>
      <c r="Y392" s="7">
        <v>0.48199999999999998</v>
      </c>
      <c r="Z392" s="7">
        <f t="shared" si="13"/>
        <v>0.48199999999999998</v>
      </c>
      <c r="AA392" s="7">
        <v>0.59</v>
      </c>
      <c r="AB392" s="7">
        <v>0.41</v>
      </c>
      <c r="AC392" s="7">
        <v>10.4</v>
      </c>
      <c r="AD392" s="7">
        <v>107.7</v>
      </c>
      <c r="AE392" s="7" t="s">
        <v>28</v>
      </c>
      <c r="AF392" s="7" t="s">
        <v>29</v>
      </c>
      <c r="AG392" s="7" t="s">
        <v>30</v>
      </c>
      <c r="AH392" s="7" t="s">
        <v>409</v>
      </c>
      <c r="AI392" s="7" t="s">
        <v>407</v>
      </c>
      <c r="AJ392" s="7">
        <v>-0.64700000000000002</v>
      </c>
      <c r="AK392" s="7">
        <v>2.7E-2</v>
      </c>
      <c r="AL392" s="7" t="s">
        <v>422</v>
      </c>
      <c r="AM392" s="7">
        <v>0.21199999999999999</v>
      </c>
      <c r="AN392" s="7">
        <v>7.0000000000000007E-2</v>
      </c>
      <c r="AQ392" s="7">
        <v>0.94</v>
      </c>
      <c r="AS392" s="7">
        <v>1.9</v>
      </c>
      <c r="AT392" s="7">
        <v>2.0139999999999998</v>
      </c>
      <c r="AV392" s="7" t="s">
        <v>95</v>
      </c>
      <c r="AW392" s="7" t="s">
        <v>528</v>
      </c>
      <c r="AX392" s="7" t="s">
        <v>547</v>
      </c>
      <c r="AY392" s="7" t="s">
        <v>563</v>
      </c>
    </row>
    <row r="393" spans="1:51" x14ac:dyDescent="0.2">
      <c r="A393" s="7">
        <v>392</v>
      </c>
      <c r="B393" s="7">
        <v>1777</v>
      </c>
      <c r="C393" s="7" t="s">
        <v>179</v>
      </c>
      <c r="D393" s="7" t="s">
        <v>185</v>
      </c>
      <c r="E393" s="7" t="s">
        <v>186</v>
      </c>
      <c r="F393" s="7">
        <v>0.48</v>
      </c>
      <c r="I393" s="7">
        <v>0.48</v>
      </c>
      <c r="J393" s="7">
        <v>1997</v>
      </c>
      <c r="K393" s="7">
        <v>1</v>
      </c>
      <c r="L393" s="7">
        <v>28</v>
      </c>
      <c r="M393" s="7">
        <v>48.67</v>
      </c>
      <c r="N393" s="7">
        <v>7.08</v>
      </c>
      <c r="O393" s="7">
        <v>48.75</v>
      </c>
      <c r="P393" s="7">
        <v>7.25</v>
      </c>
      <c r="Q393" s="7">
        <v>2.3889999999999998</v>
      </c>
      <c r="V393" s="7" t="s">
        <v>26</v>
      </c>
      <c r="W393" s="7">
        <v>0.29399999999999998</v>
      </c>
      <c r="X393" s="7">
        <f t="shared" si="12"/>
        <v>0.29399999999999998</v>
      </c>
      <c r="Y393" s="7">
        <v>0.186</v>
      </c>
      <c r="Z393" s="7">
        <f t="shared" si="13"/>
        <v>0.186</v>
      </c>
      <c r="AA393" s="7">
        <v>0.61199999999999999</v>
      </c>
      <c r="AB393" s="7">
        <v>0.38700000000000001</v>
      </c>
      <c r="AC393" s="7">
        <v>-4</v>
      </c>
      <c r="AD393" s="7">
        <v>43.6</v>
      </c>
      <c r="AE393" s="7" t="s">
        <v>52</v>
      </c>
      <c r="AF393" s="7" t="s">
        <v>29</v>
      </c>
      <c r="AG393" s="7" t="s">
        <v>47</v>
      </c>
      <c r="AH393" s="7" t="s">
        <v>406</v>
      </c>
      <c r="AI393" s="7" t="s">
        <v>407</v>
      </c>
      <c r="AJ393" s="7">
        <v>1.4850000000000001</v>
      </c>
      <c r="AK393" s="7">
        <v>-0.25900000000000001</v>
      </c>
      <c r="AN393" s="7">
        <v>1.07</v>
      </c>
      <c r="AT393" s="7">
        <v>2.2999999999999998</v>
      </c>
      <c r="AU393" s="7">
        <v>3.9</v>
      </c>
      <c r="AV393" s="7" t="s">
        <v>659</v>
      </c>
      <c r="AW393" s="7" t="s">
        <v>528</v>
      </c>
      <c r="AX393" s="7" t="s">
        <v>14</v>
      </c>
      <c r="AY393" s="7" t="s">
        <v>554</v>
      </c>
    </row>
    <row r="394" spans="1:51" x14ac:dyDescent="0.2">
      <c r="A394" s="7">
        <v>393</v>
      </c>
      <c r="B394" s="7">
        <v>1777</v>
      </c>
      <c r="C394" s="7" t="s">
        <v>179</v>
      </c>
      <c r="D394" s="7" t="s">
        <v>185</v>
      </c>
      <c r="E394" s="7" t="s">
        <v>186</v>
      </c>
      <c r="F394" s="7">
        <v>1.0549999999999999</v>
      </c>
      <c r="I394" s="7">
        <v>1.0549999999999999</v>
      </c>
      <c r="J394" s="7">
        <v>1997</v>
      </c>
      <c r="K394" s="7">
        <v>3</v>
      </c>
      <c r="L394" s="7">
        <v>65</v>
      </c>
      <c r="M394" s="7">
        <v>48.67</v>
      </c>
      <c r="N394" s="7">
        <v>7.08</v>
      </c>
      <c r="O394" s="7">
        <v>48.75</v>
      </c>
      <c r="P394" s="7">
        <v>7.25</v>
      </c>
      <c r="Q394" s="7">
        <v>7.1020000000000003</v>
      </c>
      <c r="V394" s="7" t="s">
        <v>26</v>
      </c>
      <c r="W394" s="7">
        <v>0.753</v>
      </c>
      <c r="X394" s="7">
        <f t="shared" si="12"/>
        <v>0.753</v>
      </c>
      <c r="Y394" s="7">
        <v>0.30199999999999999</v>
      </c>
      <c r="Z394" s="7">
        <f t="shared" si="13"/>
        <v>0.30199999999999999</v>
      </c>
      <c r="AA394" s="7">
        <v>0.71299999999999997</v>
      </c>
      <c r="AB394" s="7">
        <v>0.28599999999999998</v>
      </c>
      <c r="AC394" s="7">
        <v>7.2</v>
      </c>
      <c r="AD394" s="7">
        <v>45.6</v>
      </c>
      <c r="AE394" s="7" t="s">
        <v>52</v>
      </c>
      <c r="AF394" s="7" t="s">
        <v>29</v>
      </c>
      <c r="AG394" s="7" t="s">
        <v>47</v>
      </c>
      <c r="AH394" s="7" t="s">
        <v>406</v>
      </c>
      <c r="AI394" s="7" t="s">
        <v>407</v>
      </c>
      <c r="AJ394" s="7">
        <v>1.4850000000000001</v>
      </c>
      <c r="AK394" s="7">
        <v>-0.25900000000000001</v>
      </c>
      <c r="AN394" s="7">
        <v>1.07</v>
      </c>
      <c r="AT394" s="7">
        <v>2.2999999999999998</v>
      </c>
      <c r="AU394" s="7">
        <v>3.9</v>
      </c>
      <c r="AV394" s="7" t="s">
        <v>659</v>
      </c>
      <c r="AW394" s="7" t="s">
        <v>528</v>
      </c>
      <c r="AX394" s="7" t="s">
        <v>14</v>
      </c>
      <c r="AY394" s="7" t="s">
        <v>554</v>
      </c>
    </row>
    <row r="395" spans="1:51" x14ac:dyDescent="0.2">
      <c r="A395" s="7">
        <v>394</v>
      </c>
      <c r="B395" s="7">
        <v>1777</v>
      </c>
      <c r="C395" s="7" t="s">
        <v>179</v>
      </c>
      <c r="D395" s="7" t="s">
        <v>185</v>
      </c>
      <c r="E395" s="7" t="s">
        <v>186</v>
      </c>
      <c r="F395" s="7">
        <v>1.048</v>
      </c>
      <c r="I395" s="7">
        <v>1.048</v>
      </c>
      <c r="J395" s="7">
        <v>1997</v>
      </c>
      <c r="K395" s="7">
        <v>3</v>
      </c>
      <c r="L395" s="7">
        <v>86</v>
      </c>
      <c r="M395" s="7">
        <v>48.67</v>
      </c>
      <c r="N395" s="7">
        <v>7.08</v>
      </c>
      <c r="O395" s="7">
        <v>48.75</v>
      </c>
      <c r="P395" s="7">
        <v>7.25</v>
      </c>
      <c r="Q395" s="7">
        <v>7.58</v>
      </c>
      <c r="V395" s="7" t="s">
        <v>26</v>
      </c>
      <c r="W395" s="7">
        <v>0.78100000000000003</v>
      </c>
      <c r="X395" s="7">
        <f t="shared" si="12"/>
        <v>0.78100000000000003</v>
      </c>
      <c r="Y395" s="7">
        <v>0.26700000000000002</v>
      </c>
      <c r="Z395" s="7">
        <f t="shared" si="13"/>
        <v>0.26700000000000002</v>
      </c>
      <c r="AA395" s="7">
        <v>0.745</v>
      </c>
      <c r="AB395" s="7">
        <v>0.254</v>
      </c>
      <c r="AC395" s="7">
        <v>7.2</v>
      </c>
      <c r="AD395" s="7">
        <v>45.6</v>
      </c>
      <c r="AE395" s="7" t="s">
        <v>52</v>
      </c>
      <c r="AF395" s="7" t="s">
        <v>29</v>
      </c>
      <c r="AG395" s="7" t="s">
        <v>47</v>
      </c>
      <c r="AH395" s="7" t="s">
        <v>406</v>
      </c>
      <c r="AI395" s="7" t="s">
        <v>407</v>
      </c>
      <c r="AJ395" s="7">
        <v>1.4850000000000001</v>
      </c>
      <c r="AK395" s="7">
        <v>-0.25900000000000001</v>
      </c>
      <c r="AN395" s="7">
        <v>1.07</v>
      </c>
      <c r="AT395" s="7">
        <v>2.2999999999999998</v>
      </c>
      <c r="AU395" s="7">
        <v>3.9</v>
      </c>
      <c r="AV395" s="7" t="s">
        <v>659</v>
      </c>
      <c r="AW395" s="7" t="s">
        <v>528</v>
      </c>
      <c r="AX395" s="7" t="s">
        <v>14</v>
      </c>
      <c r="AY395" s="7" t="s">
        <v>554</v>
      </c>
    </row>
    <row r="396" spans="1:51" x14ac:dyDescent="0.2">
      <c r="A396" s="7">
        <v>395</v>
      </c>
      <c r="B396" s="7">
        <v>1777</v>
      </c>
      <c r="C396" s="7" t="s">
        <v>179</v>
      </c>
      <c r="D396" s="7" t="s">
        <v>185</v>
      </c>
      <c r="E396" s="7" t="s">
        <v>186</v>
      </c>
      <c r="F396" s="7">
        <v>1.0549999999999999</v>
      </c>
      <c r="I396" s="7">
        <v>1.0549999999999999</v>
      </c>
      <c r="J396" s="7">
        <v>1997</v>
      </c>
      <c r="K396" s="7">
        <v>4</v>
      </c>
      <c r="L396" s="7">
        <v>113</v>
      </c>
      <c r="M396" s="7">
        <v>48.67</v>
      </c>
      <c r="N396" s="7">
        <v>7.08</v>
      </c>
      <c r="O396" s="7">
        <v>48.75</v>
      </c>
      <c r="P396" s="7">
        <v>7.25</v>
      </c>
      <c r="Q396" s="7">
        <v>6.59</v>
      </c>
      <c r="V396" s="7" t="s">
        <v>26</v>
      </c>
      <c r="W396" s="7">
        <v>0.79400000000000004</v>
      </c>
      <c r="X396" s="7">
        <f t="shared" si="12"/>
        <v>0.79400000000000004</v>
      </c>
      <c r="Y396" s="7">
        <v>0.26100000000000001</v>
      </c>
      <c r="Z396" s="7">
        <f t="shared" si="13"/>
        <v>0.26100000000000001</v>
      </c>
      <c r="AA396" s="7">
        <v>0.752</v>
      </c>
      <c r="AB396" s="7">
        <v>0.247</v>
      </c>
      <c r="AC396" s="7">
        <v>7.6</v>
      </c>
      <c r="AD396" s="7">
        <v>47.6</v>
      </c>
      <c r="AE396" s="7" t="s">
        <v>52</v>
      </c>
      <c r="AF396" s="7" t="s">
        <v>29</v>
      </c>
      <c r="AG396" s="7" t="s">
        <v>47</v>
      </c>
      <c r="AH396" s="7" t="s">
        <v>406</v>
      </c>
      <c r="AI396" s="7" t="s">
        <v>407</v>
      </c>
      <c r="AJ396" s="7">
        <v>1.4850000000000001</v>
      </c>
      <c r="AK396" s="7">
        <v>-0.25900000000000001</v>
      </c>
      <c r="AN396" s="7">
        <v>1.07</v>
      </c>
      <c r="AT396" s="7">
        <v>2.2999999999999998</v>
      </c>
      <c r="AU396" s="7">
        <v>3.9</v>
      </c>
      <c r="AV396" s="7" t="s">
        <v>659</v>
      </c>
      <c r="AW396" s="7" t="s">
        <v>528</v>
      </c>
      <c r="AX396" s="7" t="s">
        <v>14</v>
      </c>
      <c r="AY396" s="7" t="s">
        <v>554</v>
      </c>
    </row>
    <row r="397" spans="1:51" x14ac:dyDescent="0.2">
      <c r="A397" s="7">
        <v>396</v>
      </c>
      <c r="B397" s="7">
        <v>1777</v>
      </c>
      <c r="C397" s="7" t="s">
        <v>179</v>
      </c>
      <c r="D397" s="7" t="s">
        <v>185</v>
      </c>
      <c r="E397" s="7" t="s">
        <v>186</v>
      </c>
      <c r="F397" s="7">
        <v>2.44</v>
      </c>
      <c r="I397" s="7">
        <v>2.44</v>
      </c>
      <c r="J397" s="7">
        <v>1997</v>
      </c>
      <c r="K397" s="7">
        <v>5</v>
      </c>
      <c r="L397" s="7">
        <v>133</v>
      </c>
      <c r="M397" s="7">
        <v>48.67</v>
      </c>
      <c r="N397" s="7">
        <v>7.08</v>
      </c>
      <c r="O397" s="7">
        <v>48.75</v>
      </c>
      <c r="P397" s="7">
        <v>7.25</v>
      </c>
      <c r="Q397" s="7">
        <v>11.72</v>
      </c>
      <c r="V397" s="7" t="s">
        <v>26</v>
      </c>
      <c r="W397" s="7">
        <v>1.599</v>
      </c>
      <c r="X397" s="7">
        <f t="shared" si="12"/>
        <v>1.599</v>
      </c>
      <c r="Y397" s="7">
        <v>0.84099999999999997</v>
      </c>
      <c r="Z397" s="7">
        <f t="shared" si="13"/>
        <v>0.84099999999999997</v>
      </c>
      <c r="AA397" s="7">
        <v>0.65500000000000003</v>
      </c>
      <c r="AB397" s="7">
        <v>0.34399999999999997</v>
      </c>
      <c r="AC397" s="7">
        <v>13.2</v>
      </c>
      <c r="AD397" s="7">
        <v>62.5</v>
      </c>
      <c r="AE397" s="7" t="s">
        <v>52</v>
      </c>
      <c r="AF397" s="7" t="s">
        <v>29</v>
      </c>
      <c r="AG397" s="7" t="s">
        <v>47</v>
      </c>
      <c r="AH397" s="7" t="s">
        <v>406</v>
      </c>
      <c r="AI397" s="7" t="s">
        <v>407</v>
      </c>
      <c r="AJ397" s="7">
        <v>1.4850000000000001</v>
      </c>
      <c r="AK397" s="7">
        <v>-0.25900000000000001</v>
      </c>
      <c r="AN397" s="7">
        <v>1.07</v>
      </c>
      <c r="AT397" s="7">
        <v>2.2999999999999998</v>
      </c>
      <c r="AU397" s="7">
        <v>3.9</v>
      </c>
      <c r="AV397" s="7" t="s">
        <v>659</v>
      </c>
      <c r="AW397" s="7" t="s">
        <v>528</v>
      </c>
      <c r="AX397" s="7" t="s">
        <v>14</v>
      </c>
      <c r="AY397" s="7" t="s">
        <v>554</v>
      </c>
    </row>
    <row r="398" spans="1:51" x14ac:dyDescent="0.2">
      <c r="A398" s="7">
        <v>397</v>
      </c>
      <c r="B398" s="7">
        <v>1777</v>
      </c>
      <c r="C398" s="7" t="s">
        <v>179</v>
      </c>
      <c r="D398" s="7" t="s">
        <v>185</v>
      </c>
      <c r="E398" s="7" t="s">
        <v>186</v>
      </c>
      <c r="F398" s="7">
        <v>2.1240000000000001</v>
      </c>
      <c r="I398" s="7">
        <v>2.1240000000000001</v>
      </c>
      <c r="J398" s="7">
        <v>1997</v>
      </c>
      <c r="K398" s="7">
        <v>5</v>
      </c>
      <c r="L398" s="7">
        <v>148</v>
      </c>
      <c r="M398" s="7">
        <v>48.67</v>
      </c>
      <c r="N398" s="7">
        <v>7.08</v>
      </c>
      <c r="O398" s="7">
        <v>48.75</v>
      </c>
      <c r="P398" s="7">
        <v>7.25</v>
      </c>
      <c r="Q398" s="7">
        <v>11.21</v>
      </c>
      <c r="V398" s="7" t="s">
        <v>26</v>
      </c>
      <c r="W398" s="7">
        <v>1.2669999999999999</v>
      </c>
      <c r="X398" s="7">
        <f t="shared" si="12"/>
        <v>1.2669999999999999</v>
      </c>
      <c r="Y398" s="7">
        <v>0.85699999999999998</v>
      </c>
      <c r="Z398" s="7">
        <f t="shared" si="13"/>
        <v>0.85699999999999998</v>
      </c>
      <c r="AA398" s="7">
        <v>0.59599999999999997</v>
      </c>
      <c r="AB398" s="7">
        <v>0.40300000000000002</v>
      </c>
      <c r="AC398" s="7">
        <v>13.2</v>
      </c>
      <c r="AD398" s="7">
        <v>62.5</v>
      </c>
      <c r="AE398" s="7" t="s">
        <v>52</v>
      </c>
      <c r="AF398" s="7" t="s">
        <v>29</v>
      </c>
      <c r="AG398" s="7" t="s">
        <v>47</v>
      </c>
      <c r="AH398" s="7" t="s">
        <v>406</v>
      </c>
      <c r="AI398" s="7" t="s">
        <v>407</v>
      </c>
      <c r="AJ398" s="7">
        <v>1.4850000000000001</v>
      </c>
      <c r="AK398" s="7">
        <v>-0.25900000000000001</v>
      </c>
      <c r="AN398" s="7">
        <v>1.07</v>
      </c>
      <c r="AT398" s="7">
        <v>2.2999999999999998</v>
      </c>
      <c r="AU398" s="7">
        <v>3.9</v>
      </c>
      <c r="AV398" s="7" t="s">
        <v>659</v>
      </c>
      <c r="AW398" s="7" t="s">
        <v>528</v>
      </c>
      <c r="AX398" s="7" t="s">
        <v>14</v>
      </c>
      <c r="AY398" s="7" t="s">
        <v>554</v>
      </c>
    </row>
    <row r="399" spans="1:51" x14ac:dyDescent="0.2">
      <c r="A399" s="7">
        <v>398</v>
      </c>
      <c r="B399" s="7">
        <v>1777</v>
      </c>
      <c r="C399" s="7" t="s">
        <v>179</v>
      </c>
      <c r="D399" s="7" t="s">
        <v>185</v>
      </c>
      <c r="E399" s="7" t="s">
        <v>186</v>
      </c>
      <c r="F399" s="7">
        <v>3.1720000000000002</v>
      </c>
      <c r="I399" s="7">
        <v>3.1720000000000002</v>
      </c>
      <c r="J399" s="7">
        <v>1997</v>
      </c>
      <c r="K399" s="7">
        <v>6</v>
      </c>
      <c r="L399" s="7">
        <v>171</v>
      </c>
      <c r="M399" s="7">
        <v>48.67</v>
      </c>
      <c r="N399" s="7">
        <v>7.08</v>
      </c>
      <c r="O399" s="7">
        <v>48.75</v>
      </c>
      <c r="P399" s="7">
        <v>7.25</v>
      </c>
      <c r="Q399" s="7">
        <v>14.459</v>
      </c>
      <c r="V399" s="7" t="s">
        <v>26</v>
      </c>
      <c r="W399" s="7">
        <v>1.597</v>
      </c>
      <c r="X399" s="7">
        <f t="shared" si="12"/>
        <v>1.597</v>
      </c>
      <c r="Y399" s="7">
        <v>1.575</v>
      </c>
      <c r="Z399" s="7">
        <f t="shared" si="13"/>
        <v>1.575</v>
      </c>
      <c r="AA399" s="7">
        <v>0.503</v>
      </c>
      <c r="AB399" s="7">
        <v>0.496</v>
      </c>
      <c r="AC399" s="7">
        <v>15.6</v>
      </c>
      <c r="AD399" s="7">
        <v>138.30000000000001</v>
      </c>
      <c r="AE399" s="7" t="s">
        <v>52</v>
      </c>
      <c r="AF399" s="7" t="s">
        <v>29</v>
      </c>
      <c r="AG399" s="7" t="s">
        <v>47</v>
      </c>
      <c r="AH399" s="7" t="s">
        <v>406</v>
      </c>
      <c r="AI399" s="7" t="s">
        <v>407</v>
      </c>
      <c r="AJ399" s="7">
        <v>1.4850000000000001</v>
      </c>
      <c r="AK399" s="7">
        <v>-0.25900000000000001</v>
      </c>
      <c r="AN399" s="7">
        <v>1.07</v>
      </c>
      <c r="AT399" s="7">
        <v>2.2999999999999998</v>
      </c>
      <c r="AU399" s="7">
        <v>3.9</v>
      </c>
      <c r="AV399" s="7" t="s">
        <v>659</v>
      </c>
      <c r="AW399" s="7" t="s">
        <v>528</v>
      </c>
      <c r="AX399" s="7" t="s">
        <v>14</v>
      </c>
      <c r="AY399" s="7" t="s">
        <v>554</v>
      </c>
    </row>
    <row r="400" spans="1:51" x14ac:dyDescent="0.2">
      <c r="A400" s="7">
        <v>399</v>
      </c>
      <c r="B400" s="7">
        <v>1777</v>
      </c>
      <c r="C400" s="7" t="s">
        <v>179</v>
      </c>
      <c r="D400" s="7" t="s">
        <v>185</v>
      </c>
      <c r="E400" s="7" t="s">
        <v>186</v>
      </c>
      <c r="F400" s="7">
        <v>3.609</v>
      </c>
      <c r="I400" s="7">
        <v>3.609</v>
      </c>
      <c r="J400" s="7">
        <v>1997</v>
      </c>
      <c r="K400" s="7">
        <v>7</v>
      </c>
      <c r="L400" s="7">
        <v>184</v>
      </c>
      <c r="M400" s="7">
        <v>48.67</v>
      </c>
      <c r="N400" s="7">
        <v>7.08</v>
      </c>
      <c r="O400" s="7">
        <v>48.75</v>
      </c>
      <c r="P400" s="7">
        <v>7.25</v>
      </c>
      <c r="Q400" s="7">
        <v>14.108000000000001</v>
      </c>
      <c r="V400" s="7" t="s">
        <v>26</v>
      </c>
      <c r="W400" s="7">
        <v>1.581</v>
      </c>
      <c r="X400" s="7">
        <f t="shared" si="12"/>
        <v>1.581</v>
      </c>
      <c r="Y400" s="7">
        <v>2.028</v>
      </c>
      <c r="Z400" s="7">
        <f t="shared" si="13"/>
        <v>2.028</v>
      </c>
      <c r="AA400" s="7">
        <v>0.438</v>
      </c>
      <c r="AB400" s="7">
        <v>0.56100000000000005</v>
      </c>
      <c r="AC400" s="7">
        <v>17.100000000000001</v>
      </c>
      <c r="AD400" s="7">
        <v>69.8</v>
      </c>
      <c r="AE400" s="7" t="s">
        <v>52</v>
      </c>
      <c r="AF400" s="7" t="s">
        <v>29</v>
      </c>
      <c r="AG400" s="7" t="s">
        <v>47</v>
      </c>
      <c r="AH400" s="7" t="s">
        <v>406</v>
      </c>
      <c r="AI400" s="7" t="s">
        <v>407</v>
      </c>
      <c r="AJ400" s="7">
        <v>1.4850000000000001</v>
      </c>
      <c r="AK400" s="7">
        <v>-0.25900000000000001</v>
      </c>
      <c r="AN400" s="7">
        <v>1.07</v>
      </c>
      <c r="AT400" s="7">
        <v>2.2999999999999998</v>
      </c>
      <c r="AU400" s="7">
        <v>3.9</v>
      </c>
      <c r="AV400" s="7" t="s">
        <v>659</v>
      </c>
      <c r="AW400" s="7" t="s">
        <v>528</v>
      </c>
      <c r="AX400" s="7" t="s">
        <v>14</v>
      </c>
      <c r="AY400" s="7" t="s">
        <v>554</v>
      </c>
    </row>
    <row r="401" spans="1:51" x14ac:dyDescent="0.2">
      <c r="A401" s="7">
        <v>400</v>
      </c>
      <c r="B401" s="7">
        <v>1777</v>
      </c>
      <c r="C401" s="7" t="s">
        <v>179</v>
      </c>
      <c r="D401" s="7" t="s">
        <v>185</v>
      </c>
      <c r="E401" s="7" t="s">
        <v>186</v>
      </c>
      <c r="F401" s="7">
        <v>3.7749999999999999</v>
      </c>
      <c r="I401" s="7">
        <v>3.7749999999999999</v>
      </c>
      <c r="J401" s="7">
        <v>1997</v>
      </c>
      <c r="K401" s="7">
        <v>7</v>
      </c>
      <c r="L401" s="7">
        <v>193</v>
      </c>
      <c r="M401" s="7">
        <v>48.67</v>
      </c>
      <c r="N401" s="7">
        <v>7.08</v>
      </c>
      <c r="O401" s="7">
        <v>48.75</v>
      </c>
      <c r="P401" s="7">
        <v>7.25</v>
      </c>
      <c r="Q401" s="7">
        <v>15.605</v>
      </c>
      <c r="V401" s="7" t="s">
        <v>26</v>
      </c>
      <c r="W401" s="7">
        <v>1.8120000000000001</v>
      </c>
      <c r="X401" s="7">
        <f t="shared" si="12"/>
        <v>1.8120000000000001</v>
      </c>
      <c r="Y401" s="7">
        <v>1.9630000000000001</v>
      </c>
      <c r="Z401" s="7">
        <f t="shared" si="13"/>
        <v>1.9630000000000001</v>
      </c>
      <c r="AA401" s="7">
        <v>0.48</v>
      </c>
      <c r="AB401" s="7">
        <v>0.52</v>
      </c>
      <c r="AC401" s="7">
        <v>17.100000000000001</v>
      </c>
      <c r="AD401" s="7">
        <v>69.8</v>
      </c>
      <c r="AE401" s="7" t="s">
        <v>52</v>
      </c>
      <c r="AF401" s="7" t="s">
        <v>29</v>
      </c>
      <c r="AG401" s="7" t="s">
        <v>47</v>
      </c>
      <c r="AH401" s="7" t="s">
        <v>406</v>
      </c>
      <c r="AI401" s="7" t="s">
        <v>407</v>
      </c>
      <c r="AJ401" s="7">
        <v>1.4850000000000001</v>
      </c>
      <c r="AK401" s="7">
        <v>-0.25900000000000001</v>
      </c>
      <c r="AN401" s="7">
        <v>1.07</v>
      </c>
      <c r="AT401" s="7">
        <v>2.2999999999999998</v>
      </c>
      <c r="AU401" s="7">
        <v>3.9</v>
      </c>
      <c r="AV401" s="7" t="s">
        <v>659</v>
      </c>
      <c r="AW401" s="7" t="s">
        <v>528</v>
      </c>
      <c r="AX401" s="7" t="s">
        <v>14</v>
      </c>
      <c r="AY401" s="7" t="s">
        <v>554</v>
      </c>
    </row>
    <row r="402" spans="1:51" x14ac:dyDescent="0.2">
      <c r="A402" s="7">
        <v>401</v>
      </c>
      <c r="B402" s="7">
        <v>1777</v>
      </c>
      <c r="C402" s="7" t="s">
        <v>179</v>
      </c>
      <c r="D402" s="7" t="s">
        <v>185</v>
      </c>
      <c r="E402" s="7" t="s">
        <v>186</v>
      </c>
      <c r="F402" s="7">
        <v>3.8969999999999998</v>
      </c>
      <c r="I402" s="7">
        <v>3.8969999999999998</v>
      </c>
      <c r="J402" s="7">
        <v>1997</v>
      </c>
      <c r="K402" s="7">
        <v>7</v>
      </c>
      <c r="L402" s="7">
        <v>204</v>
      </c>
      <c r="M402" s="7">
        <v>48.67</v>
      </c>
      <c r="N402" s="7">
        <v>7.08</v>
      </c>
      <c r="O402" s="7">
        <v>48.75</v>
      </c>
      <c r="P402" s="7">
        <v>7.25</v>
      </c>
      <c r="Q402" s="7">
        <v>14.459</v>
      </c>
      <c r="V402" s="7" t="s">
        <v>26</v>
      </c>
      <c r="W402" s="7">
        <v>1.7829999999999999</v>
      </c>
      <c r="X402" s="7">
        <f t="shared" si="12"/>
        <v>1.7829999999999999</v>
      </c>
      <c r="Y402" s="7">
        <v>2.1139999999999999</v>
      </c>
      <c r="Z402" s="7">
        <f t="shared" si="13"/>
        <v>2.1139999999999999</v>
      </c>
      <c r="AA402" s="7">
        <v>0.45700000000000002</v>
      </c>
      <c r="AB402" s="7">
        <v>0.54200000000000004</v>
      </c>
      <c r="AC402" s="7">
        <v>17.100000000000001</v>
      </c>
      <c r="AD402" s="7">
        <v>69.8</v>
      </c>
      <c r="AE402" s="7" t="s">
        <v>52</v>
      </c>
      <c r="AF402" s="7" t="s">
        <v>29</v>
      </c>
      <c r="AG402" s="7" t="s">
        <v>47</v>
      </c>
      <c r="AH402" s="7" t="s">
        <v>406</v>
      </c>
      <c r="AI402" s="7" t="s">
        <v>407</v>
      </c>
      <c r="AJ402" s="7">
        <v>1.4850000000000001</v>
      </c>
      <c r="AK402" s="7">
        <v>-0.25900000000000001</v>
      </c>
      <c r="AN402" s="7">
        <v>1.07</v>
      </c>
      <c r="AT402" s="7">
        <v>2.2999999999999998</v>
      </c>
      <c r="AU402" s="7">
        <v>3.9</v>
      </c>
      <c r="AV402" s="7" t="s">
        <v>659</v>
      </c>
      <c r="AW402" s="7" t="s">
        <v>528</v>
      </c>
      <c r="AX402" s="7" t="s">
        <v>14</v>
      </c>
      <c r="AY402" s="7" t="s">
        <v>554</v>
      </c>
    </row>
    <row r="403" spans="1:51" x14ac:dyDescent="0.2">
      <c r="A403" s="7">
        <v>402</v>
      </c>
      <c r="B403" s="7">
        <v>1777</v>
      </c>
      <c r="C403" s="7" t="s">
        <v>179</v>
      </c>
      <c r="D403" s="7" t="s">
        <v>185</v>
      </c>
      <c r="E403" s="7" t="s">
        <v>186</v>
      </c>
      <c r="F403" s="7">
        <v>4.22</v>
      </c>
      <c r="I403" s="7">
        <v>4.22</v>
      </c>
      <c r="J403" s="7">
        <v>1997</v>
      </c>
      <c r="K403" s="7">
        <v>8</v>
      </c>
      <c r="L403" s="7">
        <v>215</v>
      </c>
      <c r="M403" s="7">
        <v>48.67</v>
      </c>
      <c r="N403" s="7">
        <v>7.08</v>
      </c>
      <c r="O403" s="7">
        <v>48.75</v>
      </c>
      <c r="P403" s="7">
        <v>7.25</v>
      </c>
      <c r="Q403" s="7">
        <v>18.068999999999999</v>
      </c>
      <c r="V403" s="7" t="s">
        <v>26</v>
      </c>
      <c r="W403" s="7">
        <v>1.883</v>
      </c>
      <c r="X403" s="7">
        <f t="shared" si="12"/>
        <v>1.883</v>
      </c>
      <c r="Y403" s="7">
        <v>2.3370000000000002</v>
      </c>
      <c r="Z403" s="7">
        <f t="shared" si="13"/>
        <v>2.3370000000000002</v>
      </c>
      <c r="AA403" s="7">
        <v>0.44600000000000001</v>
      </c>
      <c r="AB403" s="7">
        <v>0.55300000000000005</v>
      </c>
      <c r="AC403" s="7">
        <v>19.7</v>
      </c>
      <c r="AD403" s="7">
        <v>49.2</v>
      </c>
      <c r="AE403" s="7" t="s">
        <v>52</v>
      </c>
      <c r="AF403" s="7" t="s">
        <v>29</v>
      </c>
      <c r="AG403" s="7" t="s">
        <v>47</v>
      </c>
      <c r="AH403" s="7" t="s">
        <v>406</v>
      </c>
      <c r="AI403" s="7" t="s">
        <v>407</v>
      </c>
      <c r="AJ403" s="7">
        <v>1.4850000000000001</v>
      </c>
      <c r="AK403" s="7">
        <v>-0.25900000000000001</v>
      </c>
      <c r="AN403" s="7">
        <v>1.07</v>
      </c>
      <c r="AT403" s="7">
        <v>2.2999999999999998</v>
      </c>
      <c r="AU403" s="7">
        <v>3.9</v>
      </c>
      <c r="AV403" s="7" t="s">
        <v>659</v>
      </c>
      <c r="AW403" s="7" t="s">
        <v>528</v>
      </c>
      <c r="AX403" s="7" t="s">
        <v>14</v>
      </c>
      <c r="AY403" s="7" t="s">
        <v>554</v>
      </c>
    </row>
    <row r="404" spans="1:51" x14ac:dyDescent="0.2">
      <c r="A404" s="7">
        <v>403</v>
      </c>
      <c r="B404" s="7">
        <v>1777</v>
      </c>
      <c r="C404" s="7" t="s">
        <v>179</v>
      </c>
      <c r="D404" s="7" t="s">
        <v>185</v>
      </c>
      <c r="E404" s="7" t="s">
        <v>186</v>
      </c>
      <c r="F404" s="7">
        <v>3.7610000000000001</v>
      </c>
      <c r="I404" s="7">
        <v>3.7610000000000001</v>
      </c>
      <c r="J404" s="7">
        <v>1997</v>
      </c>
      <c r="K404" s="7">
        <v>8</v>
      </c>
      <c r="L404" s="7">
        <v>232</v>
      </c>
      <c r="M404" s="7">
        <v>48.67</v>
      </c>
      <c r="N404" s="7">
        <v>7.08</v>
      </c>
      <c r="O404" s="7">
        <v>48.75</v>
      </c>
      <c r="P404" s="7">
        <v>7.25</v>
      </c>
      <c r="Q404" s="7">
        <v>17.579999999999998</v>
      </c>
      <c r="V404" s="7" t="s">
        <v>26</v>
      </c>
      <c r="W404" s="7">
        <v>1.6240000000000001</v>
      </c>
      <c r="X404" s="7">
        <f t="shared" si="12"/>
        <v>1.6240000000000001</v>
      </c>
      <c r="Y404" s="7">
        <v>2.137</v>
      </c>
      <c r="Z404" s="7">
        <f t="shared" si="13"/>
        <v>2.137</v>
      </c>
      <c r="AA404" s="7">
        <v>0.43099999999999999</v>
      </c>
      <c r="AB404" s="7">
        <v>0.56799999999999995</v>
      </c>
      <c r="AC404" s="7">
        <v>19.7</v>
      </c>
      <c r="AD404" s="7">
        <v>49.2</v>
      </c>
      <c r="AE404" s="7" t="s">
        <v>52</v>
      </c>
      <c r="AF404" s="7" t="s">
        <v>29</v>
      </c>
      <c r="AG404" s="7" t="s">
        <v>47</v>
      </c>
      <c r="AH404" s="7" t="s">
        <v>406</v>
      </c>
      <c r="AI404" s="7" t="s">
        <v>407</v>
      </c>
      <c r="AJ404" s="7">
        <v>1.4850000000000001</v>
      </c>
      <c r="AK404" s="7">
        <v>-0.25900000000000001</v>
      </c>
      <c r="AN404" s="7">
        <v>1.07</v>
      </c>
      <c r="AT404" s="7">
        <v>2.2999999999999998</v>
      </c>
      <c r="AU404" s="7">
        <v>3.9</v>
      </c>
      <c r="AV404" s="7" t="s">
        <v>659</v>
      </c>
      <c r="AW404" s="7" t="s">
        <v>528</v>
      </c>
      <c r="AX404" s="7" t="s">
        <v>14</v>
      </c>
      <c r="AY404" s="7" t="s">
        <v>554</v>
      </c>
    </row>
    <row r="405" spans="1:51" x14ac:dyDescent="0.2">
      <c r="A405" s="7">
        <v>404</v>
      </c>
      <c r="B405" s="7">
        <v>1777</v>
      </c>
      <c r="C405" s="7" t="s">
        <v>179</v>
      </c>
      <c r="D405" s="7" t="s">
        <v>185</v>
      </c>
      <c r="E405" s="7" t="s">
        <v>186</v>
      </c>
      <c r="F405" s="7">
        <v>2.2029999999999998</v>
      </c>
      <c r="I405" s="7">
        <v>2.2029999999999998</v>
      </c>
      <c r="J405" s="7">
        <v>1997</v>
      </c>
      <c r="K405" s="7">
        <v>9</v>
      </c>
      <c r="L405" s="7">
        <v>254</v>
      </c>
      <c r="M405" s="7">
        <v>48.67</v>
      </c>
      <c r="N405" s="7">
        <v>7.08</v>
      </c>
      <c r="O405" s="7">
        <v>48.75</v>
      </c>
      <c r="P405" s="7">
        <v>7.25</v>
      </c>
      <c r="Q405" s="7">
        <v>13.98</v>
      </c>
      <c r="V405" s="7" t="s">
        <v>26</v>
      </c>
      <c r="W405" s="7">
        <v>1.206</v>
      </c>
      <c r="X405" s="7">
        <f t="shared" si="12"/>
        <v>1.206</v>
      </c>
      <c r="Y405" s="7">
        <v>0.997</v>
      </c>
      <c r="Z405" s="7">
        <f t="shared" si="13"/>
        <v>0.997</v>
      </c>
      <c r="AA405" s="7">
        <v>0.54700000000000004</v>
      </c>
      <c r="AB405" s="7">
        <v>0.45200000000000001</v>
      </c>
      <c r="AC405" s="7">
        <v>14.8</v>
      </c>
      <c r="AD405" s="7">
        <v>47.8</v>
      </c>
      <c r="AE405" s="7" t="s">
        <v>52</v>
      </c>
      <c r="AF405" s="7" t="s">
        <v>29</v>
      </c>
      <c r="AG405" s="7" t="s">
        <v>47</v>
      </c>
      <c r="AH405" s="7" t="s">
        <v>406</v>
      </c>
      <c r="AI405" s="7" t="s">
        <v>407</v>
      </c>
      <c r="AJ405" s="7">
        <v>1.4850000000000001</v>
      </c>
      <c r="AK405" s="7">
        <v>-0.25900000000000001</v>
      </c>
      <c r="AN405" s="7">
        <v>1.07</v>
      </c>
      <c r="AT405" s="7">
        <v>2.2999999999999998</v>
      </c>
      <c r="AU405" s="7">
        <v>3.9</v>
      </c>
      <c r="AV405" s="7" t="s">
        <v>659</v>
      </c>
      <c r="AW405" s="7" t="s">
        <v>528</v>
      </c>
      <c r="AX405" s="7" t="s">
        <v>14</v>
      </c>
      <c r="AY405" s="7" t="s">
        <v>554</v>
      </c>
    </row>
    <row r="406" spans="1:51" x14ac:dyDescent="0.2">
      <c r="A406" s="7">
        <v>405</v>
      </c>
      <c r="B406" s="7">
        <v>1777</v>
      </c>
      <c r="C406" s="7" t="s">
        <v>179</v>
      </c>
      <c r="D406" s="7" t="s">
        <v>185</v>
      </c>
      <c r="E406" s="7" t="s">
        <v>186</v>
      </c>
      <c r="F406" s="7">
        <v>1.694</v>
      </c>
      <c r="I406" s="7">
        <v>1.694</v>
      </c>
      <c r="J406" s="7">
        <v>1997</v>
      </c>
      <c r="K406" s="7">
        <v>10</v>
      </c>
      <c r="L406" s="7">
        <v>296</v>
      </c>
      <c r="M406" s="7">
        <v>48.67</v>
      </c>
      <c r="N406" s="7">
        <v>7.08</v>
      </c>
      <c r="O406" s="7">
        <v>48.75</v>
      </c>
      <c r="P406" s="7">
        <v>7.25</v>
      </c>
      <c r="Q406" s="7">
        <v>8.5350000000000001</v>
      </c>
      <c r="V406" s="7" t="s">
        <v>26</v>
      </c>
      <c r="W406" s="7">
        <v>0.97399999999999998</v>
      </c>
      <c r="X406" s="7">
        <f t="shared" si="12"/>
        <v>0.97399999999999998</v>
      </c>
      <c r="Y406" s="7">
        <v>0.72</v>
      </c>
      <c r="Z406" s="7">
        <f t="shared" si="13"/>
        <v>0.72</v>
      </c>
      <c r="AA406" s="7">
        <v>0.57399999999999995</v>
      </c>
      <c r="AB406" s="7">
        <v>0.42499999999999999</v>
      </c>
      <c r="AC406" s="7">
        <v>11.7</v>
      </c>
      <c r="AD406" s="7">
        <v>59.7</v>
      </c>
      <c r="AE406" s="7" t="s">
        <v>52</v>
      </c>
      <c r="AF406" s="7" t="s">
        <v>29</v>
      </c>
      <c r="AG406" s="7" t="s">
        <v>47</v>
      </c>
      <c r="AH406" s="7" t="s">
        <v>406</v>
      </c>
      <c r="AI406" s="7" t="s">
        <v>407</v>
      </c>
      <c r="AJ406" s="7">
        <v>1.4850000000000001</v>
      </c>
      <c r="AK406" s="7">
        <v>-0.25900000000000001</v>
      </c>
      <c r="AN406" s="7">
        <v>1.07</v>
      </c>
      <c r="AT406" s="7">
        <v>2.2999999999999998</v>
      </c>
      <c r="AU406" s="7">
        <v>3.9</v>
      </c>
      <c r="AV406" s="7" t="s">
        <v>659</v>
      </c>
      <c r="AW406" s="7" t="s">
        <v>528</v>
      </c>
      <c r="AX406" s="7" t="s">
        <v>14</v>
      </c>
      <c r="AY406" s="7" t="s">
        <v>554</v>
      </c>
    </row>
    <row r="407" spans="1:51" x14ac:dyDescent="0.2">
      <c r="A407" s="7">
        <v>406</v>
      </c>
      <c r="B407" s="7">
        <v>1777</v>
      </c>
      <c r="C407" s="7" t="s">
        <v>179</v>
      </c>
      <c r="D407" s="7" t="s">
        <v>185</v>
      </c>
      <c r="E407" s="7" t="s">
        <v>186</v>
      </c>
      <c r="F407" s="7">
        <v>0.93300000000000005</v>
      </c>
      <c r="I407" s="7">
        <v>0.93300000000000005</v>
      </c>
      <c r="J407" s="7">
        <v>1997</v>
      </c>
      <c r="K407" s="7">
        <v>11</v>
      </c>
      <c r="L407" s="7">
        <v>323</v>
      </c>
      <c r="M407" s="7">
        <v>48.67</v>
      </c>
      <c r="N407" s="7">
        <v>7.08</v>
      </c>
      <c r="O407" s="7">
        <v>48.75</v>
      </c>
      <c r="P407" s="7">
        <v>7.25</v>
      </c>
      <c r="Q407" s="7">
        <v>5.1589999999999998</v>
      </c>
      <c r="V407" s="7" t="s">
        <v>26</v>
      </c>
      <c r="W407" s="7">
        <v>0.68500000000000005</v>
      </c>
      <c r="X407" s="7">
        <f t="shared" si="12"/>
        <v>0.68500000000000005</v>
      </c>
      <c r="Y407" s="7">
        <v>0.248</v>
      </c>
      <c r="Z407" s="7">
        <f t="shared" si="13"/>
        <v>0.248</v>
      </c>
      <c r="AA407" s="7">
        <v>0.73399999999999999</v>
      </c>
      <c r="AB407" s="7">
        <v>0.26500000000000001</v>
      </c>
      <c r="AC407" s="7">
        <v>3.7</v>
      </c>
      <c r="AD407" s="7">
        <v>88.2</v>
      </c>
      <c r="AE407" s="7" t="s">
        <v>52</v>
      </c>
      <c r="AF407" s="7" t="s">
        <v>29</v>
      </c>
      <c r="AG407" s="7" t="s">
        <v>47</v>
      </c>
      <c r="AH407" s="7" t="s">
        <v>406</v>
      </c>
      <c r="AI407" s="7" t="s">
        <v>407</v>
      </c>
      <c r="AJ407" s="7">
        <v>1.4850000000000001</v>
      </c>
      <c r="AK407" s="7">
        <v>-0.25900000000000001</v>
      </c>
      <c r="AN407" s="7">
        <v>1.07</v>
      </c>
      <c r="AT407" s="7">
        <v>2.2999999999999998</v>
      </c>
      <c r="AU407" s="7">
        <v>3.9</v>
      </c>
      <c r="AV407" s="7" t="s">
        <v>659</v>
      </c>
      <c r="AW407" s="7" t="s">
        <v>528</v>
      </c>
      <c r="AX407" s="7" t="s">
        <v>14</v>
      </c>
      <c r="AY407" s="7" t="s">
        <v>554</v>
      </c>
    </row>
    <row r="408" spans="1:51" x14ac:dyDescent="0.2">
      <c r="A408" s="7">
        <v>407</v>
      </c>
      <c r="B408" s="7">
        <v>1777</v>
      </c>
      <c r="C408" s="7" t="s">
        <v>179</v>
      </c>
      <c r="D408" s="7" t="s">
        <v>185</v>
      </c>
      <c r="E408" s="7" t="s">
        <v>186</v>
      </c>
      <c r="F408" s="7">
        <v>0.45900000000000002</v>
      </c>
      <c r="I408" s="7">
        <v>0.45900000000000002</v>
      </c>
      <c r="J408" s="7">
        <v>1997</v>
      </c>
      <c r="K408" s="7">
        <v>12</v>
      </c>
      <c r="L408" s="7">
        <v>351</v>
      </c>
      <c r="M408" s="7">
        <v>48.67</v>
      </c>
      <c r="N408" s="7">
        <v>7.08</v>
      </c>
      <c r="O408" s="7">
        <v>48.75</v>
      </c>
      <c r="P408" s="7">
        <v>7.25</v>
      </c>
      <c r="Q408" s="7">
        <v>3.18</v>
      </c>
      <c r="V408" s="7" t="s">
        <v>26</v>
      </c>
      <c r="W408" s="7">
        <v>0.36</v>
      </c>
      <c r="X408" s="7">
        <f t="shared" si="12"/>
        <v>0.36</v>
      </c>
      <c r="Y408" s="7">
        <v>9.9000000000000005E-2</v>
      </c>
      <c r="Z408" s="7">
        <f t="shared" si="13"/>
        <v>9.9000000000000005E-2</v>
      </c>
      <c r="AA408" s="7">
        <v>0.78400000000000003</v>
      </c>
      <c r="AB408" s="7">
        <v>0.215</v>
      </c>
      <c r="AC408" s="7">
        <v>2.7</v>
      </c>
      <c r="AD408" s="7">
        <v>111.7</v>
      </c>
      <c r="AE408" s="7" t="s">
        <v>52</v>
      </c>
      <c r="AF408" s="7" t="s">
        <v>29</v>
      </c>
      <c r="AG408" s="7" t="s">
        <v>47</v>
      </c>
      <c r="AH408" s="7" t="s">
        <v>406</v>
      </c>
      <c r="AI408" s="7" t="s">
        <v>407</v>
      </c>
      <c r="AJ408" s="7">
        <v>1.4850000000000001</v>
      </c>
      <c r="AK408" s="7">
        <v>-0.25900000000000001</v>
      </c>
      <c r="AN408" s="7">
        <v>1.07</v>
      </c>
      <c r="AT408" s="7">
        <v>2.2999999999999998</v>
      </c>
      <c r="AU408" s="7">
        <v>3.9</v>
      </c>
      <c r="AV408" s="7" t="s">
        <v>659</v>
      </c>
      <c r="AW408" s="7" t="s">
        <v>528</v>
      </c>
      <c r="AX408" s="7" t="s">
        <v>14</v>
      </c>
      <c r="AY408" s="7" t="s">
        <v>554</v>
      </c>
    </row>
    <row r="409" spans="1:51" x14ac:dyDescent="0.2">
      <c r="A409" s="7">
        <v>408</v>
      </c>
      <c r="B409" s="7">
        <v>1794</v>
      </c>
      <c r="C409" s="7" t="s">
        <v>138</v>
      </c>
      <c r="D409" s="7" t="s">
        <v>139</v>
      </c>
      <c r="E409" s="7" t="s">
        <v>140</v>
      </c>
      <c r="F409" s="7">
        <v>51.070999999999998</v>
      </c>
      <c r="I409" s="7">
        <v>1.2230000000000001</v>
      </c>
      <c r="J409" s="7">
        <v>2000</v>
      </c>
      <c r="K409" s="7">
        <v>6</v>
      </c>
      <c r="L409" s="7">
        <v>155</v>
      </c>
      <c r="M409" s="7">
        <v>64.23</v>
      </c>
      <c r="N409" s="7">
        <v>19.77</v>
      </c>
      <c r="O409" s="7">
        <v>64.25</v>
      </c>
      <c r="P409" s="7">
        <v>19.75</v>
      </c>
      <c r="Q409" s="7">
        <v>8.3360000000000003</v>
      </c>
      <c r="V409" s="7" t="s">
        <v>141</v>
      </c>
      <c r="W409" s="7">
        <v>1.1439999999999999</v>
      </c>
      <c r="X409" s="7">
        <f t="shared" si="12"/>
        <v>1.1439999999999999</v>
      </c>
      <c r="Y409" s="7">
        <v>7.9000000000000001E-2</v>
      </c>
      <c r="Z409" s="7">
        <f t="shared" si="13"/>
        <v>7.9000000000000001E-2</v>
      </c>
      <c r="AA409" s="7">
        <v>0.93500000000000005</v>
      </c>
      <c r="AB409" s="7">
        <v>6.4000000000000001E-2</v>
      </c>
      <c r="AC409" s="7">
        <v>11.2</v>
      </c>
      <c r="AD409" s="7">
        <v>66.3</v>
      </c>
      <c r="AE409" s="7" t="s">
        <v>28</v>
      </c>
      <c r="AF409" s="7" t="s">
        <v>29</v>
      </c>
      <c r="AG409" s="7" t="s">
        <v>30</v>
      </c>
      <c r="AH409" s="7" t="s">
        <v>421</v>
      </c>
      <c r="AI409" s="7" t="s">
        <v>417</v>
      </c>
      <c r="AJ409" s="7">
        <v>2.6749999999999998</v>
      </c>
      <c r="AK409" s="7">
        <v>0.79400000000000004</v>
      </c>
      <c r="AV409" s="7" t="s">
        <v>654</v>
      </c>
      <c r="AW409" s="7" t="s">
        <v>528</v>
      </c>
    </row>
    <row r="410" spans="1:51" x14ac:dyDescent="0.2">
      <c r="A410" s="7">
        <v>409</v>
      </c>
      <c r="B410" s="7">
        <v>1794</v>
      </c>
      <c r="C410" s="7" t="s">
        <v>138</v>
      </c>
      <c r="D410" s="7" t="s">
        <v>139</v>
      </c>
      <c r="E410" s="7" t="s">
        <v>140</v>
      </c>
      <c r="F410" s="7">
        <v>47.167999999999999</v>
      </c>
      <c r="I410" s="7">
        <v>1.129</v>
      </c>
      <c r="J410" s="7">
        <v>2000</v>
      </c>
      <c r="K410" s="7">
        <v>6</v>
      </c>
      <c r="L410" s="7">
        <v>166</v>
      </c>
      <c r="M410" s="7">
        <v>64.23</v>
      </c>
      <c r="N410" s="7">
        <v>19.77</v>
      </c>
      <c r="O410" s="7">
        <v>64.25</v>
      </c>
      <c r="P410" s="7">
        <v>19.75</v>
      </c>
      <c r="Q410" s="7">
        <v>11.907</v>
      </c>
      <c r="V410" s="7" t="s">
        <v>141</v>
      </c>
      <c r="W410" s="7">
        <v>0.79600000000000004</v>
      </c>
      <c r="X410" s="7">
        <f t="shared" si="12"/>
        <v>0.79600000000000004</v>
      </c>
      <c r="Y410" s="7">
        <v>0.33300000000000002</v>
      </c>
      <c r="Z410" s="7">
        <f t="shared" si="13"/>
        <v>0.33300000000000002</v>
      </c>
      <c r="AA410" s="7">
        <v>0.70399999999999996</v>
      </c>
      <c r="AB410" s="7">
        <v>0.29499999999999998</v>
      </c>
      <c r="AC410" s="7">
        <v>11.2</v>
      </c>
      <c r="AD410" s="7">
        <v>66.3</v>
      </c>
      <c r="AE410" s="7" t="s">
        <v>28</v>
      </c>
      <c r="AF410" s="7" t="s">
        <v>29</v>
      </c>
      <c r="AG410" s="7" t="s">
        <v>30</v>
      </c>
      <c r="AH410" s="7" t="s">
        <v>421</v>
      </c>
      <c r="AI410" s="7" t="s">
        <v>417</v>
      </c>
      <c r="AJ410" s="7">
        <v>2.6749999999999998</v>
      </c>
      <c r="AK410" s="7">
        <v>0.79400000000000004</v>
      </c>
      <c r="AV410" s="7" t="s">
        <v>654</v>
      </c>
      <c r="AW410" s="7" t="s">
        <v>528</v>
      </c>
    </row>
    <row r="411" spans="1:51" x14ac:dyDescent="0.2">
      <c r="A411" s="7">
        <v>410</v>
      </c>
      <c r="B411" s="7">
        <v>1794</v>
      </c>
      <c r="C411" s="7" t="s">
        <v>138</v>
      </c>
      <c r="D411" s="7" t="s">
        <v>139</v>
      </c>
      <c r="E411" s="7" t="s">
        <v>140</v>
      </c>
      <c r="F411" s="7">
        <v>97.227000000000004</v>
      </c>
      <c r="I411" s="7">
        <v>2.3279999999999998</v>
      </c>
      <c r="J411" s="7">
        <v>2000</v>
      </c>
      <c r="K411" s="7">
        <v>6</v>
      </c>
      <c r="L411" s="7">
        <v>181</v>
      </c>
      <c r="M411" s="7">
        <v>64.23</v>
      </c>
      <c r="N411" s="7">
        <v>19.77</v>
      </c>
      <c r="O411" s="7">
        <v>64.25</v>
      </c>
      <c r="P411" s="7">
        <v>19.75</v>
      </c>
      <c r="Q411" s="7">
        <v>15.948</v>
      </c>
      <c r="V411" s="7" t="s">
        <v>141</v>
      </c>
      <c r="W411" s="7">
        <v>1.7529999999999999</v>
      </c>
      <c r="X411" s="7">
        <f t="shared" si="12"/>
        <v>1.7529999999999999</v>
      </c>
      <c r="Y411" s="7">
        <v>0.57499999999999996</v>
      </c>
      <c r="Z411" s="7">
        <f t="shared" si="13"/>
        <v>0.57499999999999996</v>
      </c>
      <c r="AA411" s="7">
        <v>0.752</v>
      </c>
      <c r="AB411" s="7">
        <v>0.247</v>
      </c>
      <c r="AC411" s="7">
        <v>11.2</v>
      </c>
      <c r="AD411" s="7">
        <v>66.3</v>
      </c>
      <c r="AE411" s="7" t="s">
        <v>28</v>
      </c>
      <c r="AF411" s="7" t="s">
        <v>29</v>
      </c>
      <c r="AG411" s="7" t="s">
        <v>30</v>
      </c>
      <c r="AH411" s="7" t="s">
        <v>421</v>
      </c>
      <c r="AI411" s="7" t="s">
        <v>417</v>
      </c>
      <c r="AJ411" s="7">
        <v>2.6749999999999998</v>
      </c>
      <c r="AK411" s="7">
        <v>0.79400000000000004</v>
      </c>
      <c r="AV411" s="7" t="s">
        <v>654</v>
      </c>
      <c r="AW411" s="7" t="s">
        <v>528</v>
      </c>
    </row>
    <row r="412" spans="1:51" x14ac:dyDescent="0.2">
      <c r="A412" s="7">
        <v>411</v>
      </c>
      <c r="B412" s="7">
        <v>1794</v>
      </c>
      <c r="C412" s="7" t="s">
        <v>138</v>
      </c>
      <c r="D412" s="7" t="s">
        <v>139</v>
      </c>
      <c r="E412" s="7" t="s">
        <v>140</v>
      </c>
      <c r="F412" s="7">
        <v>132.471</v>
      </c>
      <c r="I412" s="7">
        <v>3.1720000000000002</v>
      </c>
      <c r="J412" s="7">
        <v>2000</v>
      </c>
      <c r="K412" s="7">
        <v>7</v>
      </c>
      <c r="L412" s="7">
        <v>204</v>
      </c>
      <c r="M412" s="7">
        <v>64.23</v>
      </c>
      <c r="N412" s="7">
        <v>19.77</v>
      </c>
      <c r="O412" s="7">
        <v>64.25</v>
      </c>
      <c r="P412" s="7">
        <v>19.75</v>
      </c>
      <c r="Q412" s="7">
        <v>16.425000000000001</v>
      </c>
      <c r="V412" s="7" t="s">
        <v>141</v>
      </c>
      <c r="W412" s="7">
        <v>1.7330000000000001</v>
      </c>
      <c r="X412" s="7">
        <f t="shared" si="12"/>
        <v>1.7330000000000001</v>
      </c>
      <c r="Y412" s="7">
        <v>1.4390000000000001</v>
      </c>
      <c r="Z412" s="7">
        <f t="shared" si="13"/>
        <v>1.4390000000000001</v>
      </c>
      <c r="AA412" s="7">
        <v>0.54600000000000004</v>
      </c>
      <c r="AB412" s="7">
        <v>0.45300000000000001</v>
      </c>
      <c r="AC412" s="7">
        <v>14.2</v>
      </c>
      <c r="AD412" s="7">
        <v>88</v>
      </c>
      <c r="AE412" s="7" t="s">
        <v>28</v>
      </c>
      <c r="AF412" s="7" t="s">
        <v>29</v>
      </c>
      <c r="AG412" s="7" t="s">
        <v>30</v>
      </c>
      <c r="AH412" s="7" t="s">
        <v>421</v>
      </c>
      <c r="AI412" s="7" t="s">
        <v>417</v>
      </c>
      <c r="AJ412" s="7">
        <v>2.6749999999999998</v>
      </c>
      <c r="AK412" s="7">
        <v>0.79400000000000004</v>
      </c>
      <c r="AV412" s="7" t="s">
        <v>654</v>
      </c>
      <c r="AW412" s="7" t="s">
        <v>528</v>
      </c>
    </row>
    <row r="413" spans="1:51" x14ac:dyDescent="0.2">
      <c r="A413" s="7">
        <v>412</v>
      </c>
      <c r="B413" s="7">
        <v>1794</v>
      </c>
      <c r="C413" s="7" t="s">
        <v>138</v>
      </c>
      <c r="D413" s="7" t="s">
        <v>139</v>
      </c>
      <c r="E413" s="7" t="s">
        <v>140</v>
      </c>
      <c r="F413" s="7">
        <v>151.643</v>
      </c>
      <c r="I413" s="7">
        <v>3.6309999999999998</v>
      </c>
      <c r="J413" s="7">
        <v>2000</v>
      </c>
      <c r="K413" s="7">
        <v>8</v>
      </c>
      <c r="L413" s="7">
        <v>229</v>
      </c>
      <c r="M413" s="7">
        <v>64.23</v>
      </c>
      <c r="N413" s="7">
        <v>19.77</v>
      </c>
      <c r="O413" s="7">
        <v>64.25</v>
      </c>
      <c r="P413" s="7">
        <v>19.75</v>
      </c>
      <c r="Q413" s="7">
        <v>14.73</v>
      </c>
      <c r="V413" s="7" t="s">
        <v>141</v>
      </c>
      <c r="W413" s="7">
        <v>1.774</v>
      </c>
      <c r="X413" s="7">
        <f t="shared" si="12"/>
        <v>1.774</v>
      </c>
      <c r="Y413" s="7">
        <v>1.857</v>
      </c>
      <c r="Z413" s="7">
        <f t="shared" si="13"/>
        <v>1.857</v>
      </c>
      <c r="AA413" s="7">
        <v>0.48799999999999999</v>
      </c>
      <c r="AB413" s="7">
        <v>0.51100000000000001</v>
      </c>
      <c r="AC413" s="7">
        <v>12.3</v>
      </c>
      <c r="AD413" s="7">
        <v>79.7</v>
      </c>
      <c r="AE413" s="7" t="s">
        <v>28</v>
      </c>
      <c r="AF413" s="7" t="s">
        <v>29</v>
      </c>
      <c r="AG413" s="7" t="s">
        <v>30</v>
      </c>
      <c r="AH413" s="7" t="s">
        <v>421</v>
      </c>
      <c r="AI413" s="7" t="s">
        <v>417</v>
      </c>
      <c r="AJ413" s="7">
        <v>2.6749999999999998</v>
      </c>
      <c r="AK413" s="7">
        <v>0.79400000000000004</v>
      </c>
      <c r="AV413" s="7" t="s">
        <v>654</v>
      </c>
      <c r="AW413" s="7" t="s">
        <v>528</v>
      </c>
    </row>
    <row r="414" spans="1:51" x14ac:dyDescent="0.2">
      <c r="A414" s="7">
        <v>413</v>
      </c>
      <c r="B414" s="7">
        <v>1794</v>
      </c>
      <c r="C414" s="7" t="s">
        <v>138</v>
      </c>
      <c r="D414" s="7" t="s">
        <v>139</v>
      </c>
      <c r="E414" s="7" t="s">
        <v>140</v>
      </c>
      <c r="F414" s="7">
        <v>139.40100000000001</v>
      </c>
      <c r="I414" s="7">
        <v>3.3380000000000001</v>
      </c>
      <c r="J414" s="7">
        <v>2000</v>
      </c>
      <c r="K414" s="7">
        <v>8</v>
      </c>
      <c r="L414" s="7">
        <v>237</v>
      </c>
      <c r="M414" s="7">
        <v>64.23</v>
      </c>
      <c r="N414" s="7">
        <v>19.77</v>
      </c>
      <c r="O414" s="7">
        <v>64.25</v>
      </c>
      <c r="P414" s="7">
        <v>19.75</v>
      </c>
      <c r="Q414" s="7">
        <v>14.502000000000001</v>
      </c>
      <c r="V414" s="7" t="s">
        <v>141</v>
      </c>
      <c r="W414" s="7">
        <v>1.496</v>
      </c>
      <c r="X414" s="7">
        <f t="shared" si="12"/>
        <v>1.496</v>
      </c>
      <c r="Y414" s="7">
        <v>1.8420000000000001</v>
      </c>
      <c r="Z414" s="7">
        <f t="shared" si="13"/>
        <v>1.8420000000000001</v>
      </c>
      <c r="AA414" s="7">
        <v>0.44800000000000001</v>
      </c>
      <c r="AB414" s="7">
        <v>0.55100000000000005</v>
      </c>
      <c r="AC414" s="7">
        <v>12.3</v>
      </c>
      <c r="AD414" s="7">
        <v>79.7</v>
      </c>
      <c r="AE414" s="7" t="s">
        <v>28</v>
      </c>
      <c r="AF414" s="7" t="s">
        <v>29</v>
      </c>
      <c r="AG414" s="7" t="s">
        <v>30</v>
      </c>
      <c r="AH414" s="7" t="s">
        <v>421</v>
      </c>
      <c r="AI414" s="7" t="s">
        <v>417</v>
      </c>
      <c r="AJ414" s="7">
        <v>2.6749999999999998</v>
      </c>
      <c r="AK414" s="7">
        <v>0.79400000000000004</v>
      </c>
      <c r="AV414" s="7" t="s">
        <v>654</v>
      </c>
      <c r="AW414" s="7" t="s">
        <v>528</v>
      </c>
    </row>
    <row r="415" spans="1:51" x14ac:dyDescent="0.2">
      <c r="A415" s="7">
        <v>414</v>
      </c>
      <c r="B415" s="7">
        <v>1794</v>
      </c>
      <c r="C415" s="7" t="s">
        <v>138</v>
      </c>
      <c r="D415" s="7" t="s">
        <v>139</v>
      </c>
      <c r="E415" s="7" t="s">
        <v>140</v>
      </c>
      <c r="F415" s="7">
        <v>91.153999999999996</v>
      </c>
      <c r="I415" s="7">
        <v>2.1829999999999998</v>
      </c>
      <c r="J415" s="7">
        <v>2000</v>
      </c>
      <c r="K415" s="7">
        <v>9</v>
      </c>
      <c r="L415" s="7">
        <v>249</v>
      </c>
      <c r="M415" s="7">
        <v>64.23</v>
      </c>
      <c r="N415" s="7">
        <v>19.77</v>
      </c>
      <c r="O415" s="7">
        <v>64.25</v>
      </c>
      <c r="P415" s="7">
        <v>19.75</v>
      </c>
      <c r="Q415" s="7">
        <v>12.882</v>
      </c>
      <c r="V415" s="7" t="s">
        <v>141</v>
      </c>
      <c r="W415" s="7">
        <v>1.048</v>
      </c>
      <c r="X415" s="7">
        <f t="shared" si="12"/>
        <v>1.048</v>
      </c>
      <c r="Y415" s="7">
        <v>1.135</v>
      </c>
      <c r="Z415" s="7">
        <f t="shared" si="13"/>
        <v>1.135</v>
      </c>
      <c r="AA415" s="7">
        <v>0.48</v>
      </c>
      <c r="AB415" s="7">
        <v>0.51900000000000002</v>
      </c>
      <c r="AC415" s="7">
        <v>7.8</v>
      </c>
      <c r="AD415" s="7">
        <v>37</v>
      </c>
      <c r="AE415" s="7" t="s">
        <v>28</v>
      </c>
      <c r="AF415" s="7" t="s">
        <v>29</v>
      </c>
      <c r="AG415" s="7" t="s">
        <v>30</v>
      </c>
      <c r="AH415" s="7" t="s">
        <v>421</v>
      </c>
      <c r="AI415" s="7" t="s">
        <v>417</v>
      </c>
      <c r="AJ415" s="7">
        <v>2.6749999999999998</v>
      </c>
      <c r="AK415" s="7">
        <v>0.79400000000000004</v>
      </c>
      <c r="AV415" s="7" t="s">
        <v>654</v>
      </c>
      <c r="AW415" s="7" t="s">
        <v>528</v>
      </c>
    </row>
    <row r="416" spans="1:51" x14ac:dyDescent="0.2">
      <c r="A416" s="7">
        <v>415</v>
      </c>
      <c r="B416" s="7">
        <v>1794</v>
      </c>
      <c r="C416" s="7" t="s">
        <v>138</v>
      </c>
      <c r="D416" s="7" t="s">
        <v>139</v>
      </c>
      <c r="E416" s="7" t="s">
        <v>140</v>
      </c>
      <c r="F416" s="7">
        <v>30.673999999999999</v>
      </c>
      <c r="I416" s="7">
        <v>0.73399999999999999</v>
      </c>
      <c r="J416" s="7">
        <v>2000</v>
      </c>
      <c r="K416" s="7">
        <v>9</v>
      </c>
      <c r="L416" s="7">
        <v>274</v>
      </c>
      <c r="M416" s="7">
        <v>64.23</v>
      </c>
      <c r="N416" s="7">
        <v>19.77</v>
      </c>
      <c r="O416" s="7">
        <v>64.25</v>
      </c>
      <c r="P416" s="7">
        <v>19.75</v>
      </c>
      <c r="Q416" s="7">
        <v>7.3140000000000001</v>
      </c>
      <c r="V416" s="7" t="s">
        <v>141</v>
      </c>
      <c r="W416" s="7">
        <v>0.49</v>
      </c>
      <c r="X416" s="7">
        <f t="shared" si="12"/>
        <v>0.49</v>
      </c>
      <c r="Y416" s="7">
        <v>0.24399999999999999</v>
      </c>
      <c r="Z416" s="7">
        <f t="shared" si="13"/>
        <v>0.24399999999999999</v>
      </c>
      <c r="AA416" s="7">
        <v>0.66600000000000004</v>
      </c>
      <c r="AB416" s="7">
        <v>0.33300000000000002</v>
      </c>
      <c r="AC416" s="7">
        <v>7.8</v>
      </c>
      <c r="AD416" s="7">
        <v>37</v>
      </c>
      <c r="AE416" s="7" t="s">
        <v>28</v>
      </c>
      <c r="AF416" s="7" t="s">
        <v>29</v>
      </c>
      <c r="AG416" s="7" t="s">
        <v>30</v>
      </c>
      <c r="AH416" s="7" t="s">
        <v>421</v>
      </c>
      <c r="AI416" s="7" t="s">
        <v>417</v>
      </c>
      <c r="AJ416" s="7">
        <v>2.6749999999999998</v>
      </c>
      <c r="AK416" s="7">
        <v>0.79400000000000004</v>
      </c>
      <c r="AV416" s="7" t="s">
        <v>654</v>
      </c>
      <c r="AW416" s="7" t="s">
        <v>528</v>
      </c>
    </row>
    <row r="417" spans="1:49" x14ac:dyDescent="0.2">
      <c r="A417" s="7">
        <v>416</v>
      </c>
      <c r="B417" s="7">
        <v>1794</v>
      </c>
      <c r="C417" s="7" t="s">
        <v>138</v>
      </c>
      <c r="D417" s="7" t="s">
        <v>139</v>
      </c>
      <c r="E417" s="7" t="s">
        <v>140</v>
      </c>
      <c r="F417" s="7">
        <v>36.337000000000003</v>
      </c>
      <c r="I417" s="7">
        <v>0.87</v>
      </c>
      <c r="J417" s="7">
        <v>2000</v>
      </c>
      <c r="K417" s="7">
        <v>10</v>
      </c>
      <c r="L417" s="7">
        <v>297</v>
      </c>
      <c r="M417" s="7">
        <v>64.23</v>
      </c>
      <c r="N417" s="7">
        <v>19.77</v>
      </c>
      <c r="O417" s="7">
        <v>64.25</v>
      </c>
      <c r="P417" s="7">
        <v>19.75</v>
      </c>
      <c r="Q417" s="7">
        <v>7.0179999999999998</v>
      </c>
      <c r="V417" s="7" t="s">
        <v>141</v>
      </c>
      <c r="W417" s="7">
        <v>0.48399999999999999</v>
      </c>
      <c r="X417" s="7">
        <f t="shared" si="12"/>
        <v>0.48399999999999999</v>
      </c>
      <c r="Y417" s="7">
        <v>0.38600000000000001</v>
      </c>
      <c r="Z417" s="7">
        <f t="shared" si="13"/>
        <v>0.38600000000000001</v>
      </c>
      <c r="AA417" s="7">
        <v>0.55600000000000005</v>
      </c>
      <c r="AB417" s="7">
        <v>0.443</v>
      </c>
      <c r="AC417" s="7">
        <v>5.7</v>
      </c>
      <c r="AD417" s="7">
        <v>54.2</v>
      </c>
      <c r="AE417" s="7" t="s">
        <v>28</v>
      </c>
      <c r="AF417" s="7" t="s">
        <v>29</v>
      </c>
      <c r="AG417" s="7" t="s">
        <v>30</v>
      </c>
      <c r="AH417" s="7" t="s">
        <v>421</v>
      </c>
      <c r="AI417" s="7" t="s">
        <v>417</v>
      </c>
      <c r="AJ417" s="7">
        <v>2.6749999999999998</v>
      </c>
      <c r="AK417" s="7">
        <v>0.79400000000000004</v>
      </c>
      <c r="AV417" s="7" t="s">
        <v>654</v>
      </c>
      <c r="AW417" s="7" t="s">
        <v>528</v>
      </c>
    </row>
    <row r="418" spans="1:49" x14ac:dyDescent="0.2">
      <c r="A418" s="7">
        <v>417</v>
      </c>
      <c r="B418" s="7">
        <v>1831</v>
      </c>
      <c r="C418" s="7" t="s">
        <v>129</v>
      </c>
      <c r="D418" s="7" t="s">
        <v>130</v>
      </c>
      <c r="E418" s="7" t="s">
        <v>131</v>
      </c>
      <c r="F418" s="7">
        <v>1.75</v>
      </c>
      <c r="I418" s="7">
        <v>1.75</v>
      </c>
      <c r="J418" s="7">
        <v>1992</v>
      </c>
      <c r="K418" s="7">
        <v>6</v>
      </c>
      <c r="L418" s="7">
        <v>153</v>
      </c>
      <c r="M418" s="7">
        <v>54.13</v>
      </c>
      <c r="N418" s="7">
        <v>37.1</v>
      </c>
      <c r="O418" s="7">
        <v>54.25</v>
      </c>
      <c r="P418" s="7">
        <v>37.25</v>
      </c>
      <c r="Q418" s="7">
        <v>3.3330000000000002</v>
      </c>
      <c r="S418" s="7">
        <v>8.0559999999999992</v>
      </c>
      <c r="V418" s="7" t="s">
        <v>37</v>
      </c>
      <c r="W418" s="7">
        <v>0.73599999999999999</v>
      </c>
      <c r="X418" s="7">
        <f t="shared" si="12"/>
        <v>0.73599999999999999</v>
      </c>
      <c r="Y418" s="7">
        <v>1.014</v>
      </c>
      <c r="Z418" s="7">
        <f t="shared" si="13"/>
        <v>1.014</v>
      </c>
      <c r="AA418" s="7">
        <v>0.42</v>
      </c>
      <c r="AB418" s="7">
        <v>0.57899999999999996</v>
      </c>
      <c r="AC418" s="7">
        <v>16.7</v>
      </c>
      <c r="AD418" s="7">
        <v>39.6</v>
      </c>
      <c r="AE418" s="7" t="s">
        <v>52</v>
      </c>
      <c r="AF418" s="7" t="s">
        <v>29</v>
      </c>
      <c r="AG418" s="7" t="s">
        <v>47</v>
      </c>
      <c r="AH418" s="7" t="s">
        <v>416</v>
      </c>
      <c r="AI418" s="7" t="s">
        <v>417</v>
      </c>
      <c r="AJ418" s="7">
        <v>-0.91</v>
      </c>
      <c r="AK418" s="7">
        <v>-7.5999999999999998E-2</v>
      </c>
      <c r="AV418" s="7" t="s">
        <v>675</v>
      </c>
      <c r="AW418" s="7" t="s">
        <v>528</v>
      </c>
    </row>
    <row r="419" spans="1:49" x14ac:dyDescent="0.2">
      <c r="A419" s="7">
        <v>418</v>
      </c>
      <c r="B419" s="7">
        <v>1831</v>
      </c>
      <c r="C419" s="7" t="s">
        <v>129</v>
      </c>
      <c r="D419" s="7" t="s">
        <v>130</v>
      </c>
      <c r="E419" s="7" t="s">
        <v>131</v>
      </c>
      <c r="F419" s="7">
        <v>2.46</v>
      </c>
      <c r="I419" s="7">
        <v>2.46</v>
      </c>
      <c r="J419" s="7">
        <v>1992</v>
      </c>
      <c r="K419" s="7">
        <v>6</v>
      </c>
      <c r="L419" s="7">
        <v>168</v>
      </c>
      <c r="M419" s="7">
        <v>54.13</v>
      </c>
      <c r="N419" s="7">
        <v>37.1</v>
      </c>
      <c r="O419" s="7">
        <v>54.25</v>
      </c>
      <c r="P419" s="7">
        <v>37.25</v>
      </c>
      <c r="Q419" s="7">
        <v>7.2220000000000004</v>
      </c>
      <c r="S419" s="7">
        <v>4.444</v>
      </c>
      <c r="V419" s="7" t="s">
        <v>37</v>
      </c>
      <c r="W419" s="7">
        <v>1.091</v>
      </c>
      <c r="X419" s="7">
        <f t="shared" si="12"/>
        <v>1.091</v>
      </c>
      <c r="Y419" s="7">
        <v>1.369</v>
      </c>
      <c r="Z419" s="7">
        <f t="shared" si="13"/>
        <v>1.369</v>
      </c>
      <c r="AA419" s="7">
        <v>0.443</v>
      </c>
      <c r="AB419" s="7">
        <v>0.55600000000000005</v>
      </c>
      <c r="AC419" s="7">
        <v>16.7</v>
      </c>
      <c r="AD419" s="7">
        <v>39.6</v>
      </c>
      <c r="AE419" s="7" t="s">
        <v>132</v>
      </c>
      <c r="AF419" s="7" t="s">
        <v>133</v>
      </c>
      <c r="AH419" s="7" t="s">
        <v>416</v>
      </c>
      <c r="AI419" s="7" t="s">
        <v>417</v>
      </c>
      <c r="AJ419" s="7">
        <v>-0.91</v>
      </c>
      <c r="AK419" s="7">
        <v>-7.5999999999999998E-2</v>
      </c>
      <c r="AV419" s="7" t="s">
        <v>675</v>
      </c>
      <c r="AW419" s="7" t="s">
        <v>528</v>
      </c>
    </row>
    <row r="420" spans="1:49" x14ac:dyDescent="0.2">
      <c r="A420" s="7">
        <v>419</v>
      </c>
      <c r="B420" s="7">
        <v>1831</v>
      </c>
      <c r="C420" s="7" t="s">
        <v>129</v>
      </c>
      <c r="D420" s="7" t="s">
        <v>130</v>
      </c>
      <c r="E420" s="7" t="s">
        <v>131</v>
      </c>
      <c r="F420" s="7">
        <v>2.0539999999999998</v>
      </c>
      <c r="I420" s="7">
        <v>2.0539999999999998</v>
      </c>
      <c r="J420" s="7">
        <v>1992</v>
      </c>
      <c r="K420" s="7">
        <v>6</v>
      </c>
      <c r="L420" s="7">
        <v>175</v>
      </c>
      <c r="M420" s="7">
        <v>54.13</v>
      </c>
      <c r="N420" s="7">
        <v>37.1</v>
      </c>
      <c r="O420" s="7">
        <v>54.25</v>
      </c>
      <c r="P420" s="7">
        <v>37.25</v>
      </c>
      <c r="Q420" s="7">
        <v>7</v>
      </c>
      <c r="S420" s="7">
        <v>13.888999999999999</v>
      </c>
      <c r="V420" s="7" t="s">
        <v>37</v>
      </c>
      <c r="W420" s="7">
        <v>0.63400000000000001</v>
      </c>
      <c r="X420" s="7">
        <f t="shared" si="12"/>
        <v>0.63400000000000001</v>
      </c>
      <c r="Y420" s="7">
        <v>1.42</v>
      </c>
      <c r="Z420" s="7">
        <f t="shared" si="13"/>
        <v>1.42</v>
      </c>
      <c r="AA420" s="7">
        <v>0.308</v>
      </c>
      <c r="AB420" s="7">
        <v>0.69099999999999995</v>
      </c>
      <c r="AC420" s="7">
        <v>16.7</v>
      </c>
      <c r="AD420" s="7">
        <v>39.6</v>
      </c>
      <c r="AE420" s="7" t="s">
        <v>52</v>
      </c>
      <c r="AF420" s="7" t="s">
        <v>29</v>
      </c>
      <c r="AG420" s="7" t="s">
        <v>47</v>
      </c>
      <c r="AH420" s="7" t="s">
        <v>416</v>
      </c>
      <c r="AI420" s="7" t="s">
        <v>417</v>
      </c>
      <c r="AJ420" s="7">
        <v>-0.91</v>
      </c>
      <c r="AK420" s="7">
        <v>-7.5999999999999998E-2</v>
      </c>
      <c r="AV420" s="7" t="s">
        <v>675</v>
      </c>
      <c r="AW420" s="7" t="s">
        <v>528</v>
      </c>
    </row>
    <row r="421" spans="1:49" x14ac:dyDescent="0.2">
      <c r="A421" s="7">
        <v>420</v>
      </c>
      <c r="B421" s="7">
        <v>1831</v>
      </c>
      <c r="C421" s="7" t="s">
        <v>129</v>
      </c>
      <c r="D421" s="7" t="s">
        <v>130</v>
      </c>
      <c r="E421" s="7" t="s">
        <v>131</v>
      </c>
      <c r="F421" s="7">
        <v>1.5469999999999999</v>
      </c>
      <c r="I421" s="7">
        <v>1.5469999999999999</v>
      </c>
      <c r="J421" s="7">
        <v>1992</v>
      </c>
      <c r="K421" s="7">
        <v>7</v>
      </c>
      <c r="L421" s="7">
        <v>188</v>
      </c>
      <c r="M421" s="7">
        <v>54.13</v>
      </c>
      <c r="N421" s="7">
        <v>37.1</v>
      </c>
      <c r="O421" s="7">
        <v>54.25</v>
      </c>
      <c r="P421" s="7">
        <v>37.25</v>
      </c>
      <c r="Q421" s="7">
        <v>6.944</v>
      </c>
      <c r="S421" s="7">
        <v>2.222</v>
      </c>
      <c r="V421" s="7" t="s">
        <v>37</v>
      </c>
      <c r="W421" s="7">
        <v>0.53300000000000003</v>
      </c>
      <c r="X421" s="7">
        <f t="shared" si="12"/>
        <v>0.53300000000000003</v>
      </c>
      <c r="Y421" s="7">
        <v>1.014</v>
      </c>
      <c r="Z421" s="7">
        <f t="shared" si="13"/>
        <v>1.014</v>
      </c>
      <c r="AA421" s="7">
        <v>0.34399999999999997</v>
      </c>
      <c r="AB421" s="7">
        <v>0.65500000000000003</v>
      </c>
      <c r="AC421" s="7">
        <v>18.399999999999999</v>
      </c>
      <c r="AD421" s="7">
        <v>41</v>
      </c>
      <c r="AE421" s="7" t="s">
        <v>132</v>
      </c>
      <c r="AF421" s="7" t="s">
        <v>133</v>
      </c>
      <c r="AH421" s="7" t="s">
        <v>416</v>
      </c>
      <c r="AI421" s="7" t="s">
        <v>417</v>
      </c>
      <c r="AJ421" s="7">
        <v>-0.91</v>
      </c>
      <c r="AK421" s="7">
        <v>-7.5999999999999998E-2</v>
      </c>
      <c r="AV421" s="7" t="s">
        <v>675</v>
      </c>
      <c r="AW421" s="7" t="s">
        <v>528</v>
      </c>
    </row>
    <row r="422" spans="1:49" x14ac:dyDescent="0.2">
      <c r="A422" s="7">
        <v>421</v>
      </c>
      <c r="B422" s="7">
        <v>1831</v>
      </c>
      <c r="C422" s="7" t="s">
        <v>129</v>
      </c>
      <c r="D422" s="7" t="s">
        <v>130</v>
      </c>
      <c r="E422" s="7" t="s">
        <v>131</v>
      </c>
      <c r="F422" s="7">
        <v>3.323</v>
      </c>
      <c r="I422" s="7">
        <v>3.323</v>
      </c>
      <c r="J422" s="7">
        <v>1992</v>
      </c>
      <c r="K422" s="7">
        <v>7</v>
      </c>
      <c r="L422" s="7">
        <v>204</v>
      </c>
      <c r="M422" s="7">
        <v>54.13</v>
      </c>
      <c r="N422" s="7">
        <v>37.1</v>
      </c>
      <c r="O422" s="7">
        <v>54.25</v>
      </c>
      <c r="P422" s="7">
        <v>37.25</v>
      </c>
      <c r="Q422" s="7">
        <v>9.4440000000000008</v>
      </c>
      <c r="S422" s="7">
        <v>3.056</v>
      </c>
      <c r="V422" s="7" t="s">
        <v>37</v>
      </c>
      <c r="W422" s="7">
        <v>1.395</v>
      </c>
      <c r="X422" s="7">
        <f t="shared" si="12"/>
        <v>1.395</v>
      </c>
      <c r="Y422" s="7">
        <v>1.9279999999999999</v>
      </c>
      <c r="Z422" s="7">
        <f t="shared" si="13"/>
        <v>1.9279999999999999</v>
      </c>
      <c r="AA422" s="7">
        <v>0.41899999999999998</v>
      </c>
      <c r="AB422" s="7">
        <v>0.57999999999999996</v>
      </c>
      <c r="AC422" s="7">
        <v>18.399999999999999</v>
      </c>
      <c r="AD422" s="7">
        <v>41</v>
      </c>
      <c r="AE422" s="7" t="s">
        <v>52</v>
      </c>
      <c r="AF422" s="7" t="s">
        <v>29</v>
      </c>
      <c r="AG422" s="7" t="s">
        <v>47</v>
      </c>
      <c r="AH422" s="7" t="s">
        <v>416</v>
      </c>
      <c r="AI422" s="7" t="s">
        <v>417</v>
      </c>
      <c r="AJ422" s="7">
        <v>-0.91</v>
      </c>
      <c r="AK422" s="7">
        <v>-7.5999999999999998E-2</v>
      </c>
      <c r="AV422" s="7" t="s">
        <v>675</v>
      </c>
      <c r="AW422" s="7" t="s">
        <v>528</v>
      </c>
    </row>
    <row r="423" spans="1:49" x14ac:dyDescent="0.2">
      <c r="A423" s="7">
        <v>422</v>
      </c>
      <c r="B423" s="7">
        <v>1831</v>
      </c>
      <c r="C423" s="7" t="s">
        <v>129</v>
      </c>
      <c r="D423" s="7" t="s">
        <v>130</v>
      </c>
      <c r="E423" s="7" t="s">
        <v>131</v>
      </c>
      <c r="F423" s="7">
        <v>1.343</v>
      </c>
      <c r="I423" s="7">
        <v>1.343</v>
      </c>
      <c r="J423" s="7">
        <v>1992</v>
      </c>
      <c r="K423" s="7">
        <v>8</v>
      </c>
      <c r="L423" s="7">
        <v>216</v>
      </c>
      <c r="M423" s="7">
        <v>54.13</v>
      </c>
      <c r="N423" s="7">
        <v>37.1</v>
      </c>
      <c r="O423" s="7">
        <v>54.25</v>
      </c>
      <c r="P423" s="7">
        <v>37.25</v>
      </c>
      <c r="Q423" s="7">
        <v>10.555999999999999</v>
      </c>
      <c r="S423" s="7">
        <v>5.8330000000000002</v>
      </c>
      <c r="V423" s="7" t="s">
        <v>37</v>
      </c>
      <c r="W423" s="7">
        <v>0.68500000000000005</v>
      </c>
      <c r="X423" s="7">
        <f t="shared" si="12"/>
        <v>0.68500000000000005</v>
      </c>
      <c r="Y423" s="7">
        <v>0.65800000000000003</v>
      </c>
      <c r="Z423" s="7">
        <f t="shared" si="13"/>
        <v>0.65800000000000003</v>
      </c>
      <c r="AA423" s="7">
        <v>0.51</v>
      </c>
      <c r="AB423" s="7">
        <v>0.48899999999999999</v>
      </c>
      <c r="AC423" s="7">
        <v>18.600000000000001</v>
      </c>
      <c r="AD423" s="7">
        <v>11.9</v>
      </c>
      <c r="AE423" s="7" t="s">
        <v>132</v>
      </c>
      <c r="AF423" s="7" t="s">
        <v>133</v>
      </c>
      <c r="AH423" s="7" t="s">
        <v>416</v>
      </c>
      <c r="AI423" s="7" t="s">
        <v>417</v>
      </c>
      <c r="AJ423" s="7">
        <v>-0.91</v>
      </c>
      <c r="AK423" s="7">
        <v>-7.5999999999999998E-2</v>
      </c>
      <c r="AV423" s="7" t="s">
        <v>675</v>
      </c>
      <c r="AW423" s="7" t="s">
        <v>528</v>
      </c>
    </row>
    <row r="424" spans="1:49" x14ac:dyDescent="0.2">
      <c r="A424" s="7">
        <v>423</v>
      </c>
      <c r="B424" s="7">
        <v>1831</v>
      </c>
      <c r="C424" s="7" t="s">
        <v>129</v>
      </c>
      <c r="D424" s="7" t="s">
        <v>130</v>
      </c>
      <c r="E424" s="7" t="s">
        <v>131</v>
      </c>
      <c r="F424" s="7">
        <v>1.141</v>
      </c>
      <c r="I424" s="7">
        <v>1.141</v>
      </c>
      <c r="J424" s="7">
        <v>1992</v>
      </c>
      <c r="K424" s="7">
        <v>8</v>
      </c>
      <c r="L424" s="7">
        <v>226</v>
      </c>
      <c r="M424" s="7">
        <v>54.13</v>
      </c>
      <c r="N424" s="7">
        <v>37.1</v>
      </c>
      <c r="O424" s="7">
        <v>54.25</v>
      </c>
      <c r="P424" s="7">
        <v>37.25</v>
      </c>
      <c r="Q424" s="7">
        <v>10.833</v>
      </c>
      <c r="S424" s="7">
        <v>3.3330000000000002</v>
      </c>
      <c r="V424" s="7" t="s">
        <v>37</v>
      </c>
      <c r="W424" s="7">
        <v>0.78600000000000003</v>
      </c>
      <c r="X424" s="7">
        <f t="shared" si="12"/>
        <v>0.78600000000000003</v>
      </c>
      <c r="Y424" s="7">
        <v>0.35499999999999998</v>
      </c>
      <c r="Z424" s="7">
        <f t="shared" si="13"/>
        <v>0.35499999999999998</v>
      </c>
      <c r="AA424" s="7">
        <v>0.68799999999999994</v>
      </c>
      <c r="AB424" s="7">
        <v>0.311</v>
      </c>
      <c r="AC424" s="7">
        <v>18.600000000000001</v>
      </c>
      <c r="AD424" s="7">
        <v>11.9</v>
      </c>
      <c r="AE424" s="7" t="s">
        <v>52</v>
      </c>
      <c r="AF424" s="7" t="s">
        <v>29</v>
      </c>
      <c r="AG424" s="7" t="s">
        <v>47</v>
      </c>
      <c r="AH424" s="7" t="s">
        <v>416</v>
      </c>
      <c r="AI424" s="7" t="s">
        <v>417</v>
      </c>
      <c r="AJ424" s="7">
        <v>-0.91</v>
      </c>
      <c r="AK424" s="7">
        <v>-7.5999999999999998E-2</v>
      </c>
      <c r="AV424" s="7" t="s">
        <v>675</v>
      </c>
      <c r="AW424" s="7" t="s">
        <v>528</v>
      </c>
    </row>
    <row r="425" spans="1:49" x14ac:dyDescent="0.2">
      <c r="A425" s="7">
        <v>424</v>
      </c>
      <c r="B425" s="7">
        <v>1831</v>
      </c>
      <c r="C425" s="7" t="s">
        <v>129</v>
      </c>
      <c r="D425" s="7" t="s">
        <v>130</v>
      </c>
      <c r="E425" s="7" t="s">
        <v>131</v>
      </c>
      <c r="F425" s="7">
        <v>1.294</v>
      </c>
      <c r="I425" s="7">
        <v>1.294</v>
      </c>
      <c r="J425" s="7">
        <v>1992</v>
      </c>
      <c r="K425" s="7">
        <v>8</v>
      </c>
      <c r="L425" s="7">
        <v>244</v>
      </c>
      <c r="M425" s="7">
        <v>54.13</v>
      </c>
      <c r="N425" s="7">
        <v>37.1</v>
      </c>
      <c r="O425" s="7">
        <v>54.25</v>
      </c>
      <c r="P425" s="7">
        <v>37.25</v>
      </c>
      <c r="Q425" s="7">
        <v>8.3330000000000002</v>
      </c>
      <c r="S425" s="7">
        <v>8.3330000000000002</v>
      </c>
      <c r="V425" s="7" t="s">
        <v>37</v>
      </c>
      <c r="W425" s="7">
        <v>0.58299999999999996</v>
      </c>
      <c r="X425" s="7">
        <f t="shared" si="12"/>
        <v>0.58299999999999996</v>
      </c>
      <c r="Y425" s="7">
        <v>0.71099999999999997</v>
      </c>
      <c r="Z425" s="7">
        <f t="shared" si="13"/>
        <v>0.71099999999999997</v>
      </c>
      <c r="AA425" s="7">
        <v>0.45</v>
      </c>
      <c r="AB425" s="7">
        <v>0.54900000000000004</v>
      </c>
      <c r="AC425" s="7">
        <v>18.600000000000001</v>
      </c>
      <c r="AD425" s="7">
        <v>11.9</v>
      </c>
      <c r="AE425" s="7" t="s">
        <v>132</v>
      </c>
      <c r="AF425" s="7" t="s">
        <v>133</v>
      </c>
      <c r="AH425" s="7" t="s">
        <v>416</v>
      </c>
      <c r="AI425" s="7" t="s">
        <v>417</v>
      </c>
      <c r="AJ425" s="7">
        <v>-0.91</v>
      </c>
      <c r="AK425" s="7">
        <v>-7.5999999999999998E-2</v>
      </c>
      <c r="AV425" s="7" t="s">
        <v>675</v>
      </c>
      <c r="AW425" s="7" t="s">
        <v>528</v>
      </c>
    </row>
    <row r="426" spans="1:49" x14ac:dyDescent="0.2">
      <c r="A426" s="7">
        <v>425</v>
      </c>
      <c r="B426" s="7">
        <v>1831</v>
      </c>
      <c r="C426" s="7" t="s">
        <v>129</v>
      </c>
      <c r="D426" s="7" t="s">
        <v>130</v>
      </c>
      <c r="E426" s="7" t="s">
        <v>131</v>
      </c>
      <c r="F426" s="7">
        <v>2.105</v>
      </c>
      <c r="I426" s="7">
        <v>2.105</v>
      </c>
      <c r="J426" s="7">
        <v>1992</v>
      </c>
      <c r="K426" s="7">
        <v>9</v>
      </c>
      <c r="L426" s="7">
        <v>259</v>
      </c>
      <c r="M426" s="7">
        <v>54.13</v>
      </c>
      <c r="N426" s="7">
        <v>37.1</v>
      </c>
      <c r="O426" s="7">
        <v>54.25</v>
      </c>
      <c r="P426" s="7">
        <v>37.25</v>
      </c>
      <c r="Q426" s="7">
        <v>8.3000000000000007</v>
      </c>
      <c r="S426" s="7">
        <v>8.3330000000000002</v>
      </c>
      <c r="V426" s="7" t="s">
        <v>37</v>
      </c>
      <c r="W426" s="7">
        <v>1.242</v>
      </c>
      <c r="X426" s="7">
        <f t="shared" si="12"/>
        <v>1.242</v>
      </c>
      <c r="Y426" s="7">
        <v>0.86299999999999999</v>
      </c>
      <c r="Z426" s="7">
        <f t="shared" si="13"/>
        <v>0.86299999999999999</v>
      </c>
      <c r="AA426" s="7">
        <v>0.59</v>
      </c>
      <c r="AB426" s="7">
        <v>0.40899999999999997</v>
      </c>
      <c r="AC426" s="7">
        <v>12.7</v>
      </c>
      <c r="AD426" s="7">
        <v>65.7</v>
      </c>
      <c r="AE426" s="7" t="s">
        <v>52</v>
      </c>
      <c r="AF426" s="7" t="s">
        <v>29</v>
      </c>
      <c r="AG426" s="7" t="s">
        <v>47</v>
      </c>
      <c r="AH426" s="7" t="s">
        <v>416</v>
      </c>
      <c r="AI426" s="7" t="s">
        <v>417</v>
      </c>
      <c r="AJ426" s="7">
        <v>-0.91</v>
      </c>
      <c r="AK426" s="7">
        <v>-7.5999999999999998E-2</v>
      </c>
      <c r="AV426" s="7" t="s">
        <v>675</v>
      </c>
      <c r="AW426" s="7" t="s">
        <v>528</v>
      </c>
    </row>
    <row r="427" spans="1:49" x14ac:dyDescent="0.2">
      <c r="A427" s="7">
        <v>426</v>
      </c>
      <c r="B427" s="7">
        <v>1831</v>
      </c>
      <c r="C427" s="7" t="s">
        <v>129</v>
      </c>
      <c r="D427" s="7" t="s">
        <v>130</v>
      </c>
      <c r="E427" s="7" t="s">
        <v>131</v>
      </c>
      <c r="F427" s="7">
        <v>1.75</v>
      </c>
      <c r="I427" s="7">
        <v>1.75</v>
      </c>
      <c r="J427" s="7">
        <v>1992</v>
      </c>
      <c r="K427" s="7">
        <v>9</v>
      </c>
      <c r="L427" s="7">
        <v>266</v>
      </c>
      <c r="M427" s="7">
        <v>54.13</v>
      </c>
      <c r="N427" s="7">
        <v>37.1</v>
      </c>
      <c r="O427" s="7">
        <v>54.25</v>
      </c>
      <c r="P427" s="7">
        <v>37.25</v>
      </c>
      <c r="Q427" s="7">
        <v>6.6669999999999998</v>
      </c>
      <c r="S427" s="7">
        <v>6.6669999999999998</v>
      </c>
      <c r="V427" s="7" t="s">
        <v>37</v>
      </c>
      <c r="W427" s="7">
        <v>0.68500000000000005</v>
      </c>
      <c r="X427" s="7">
        <f t="shared" si="12"/>
        <v>0.68500000000000005</v>
      </c>
      <c r="Y427" s="7">
        <v>1.0649999999999999</v>
      </c>
      <c r="Z427" s="7">
        <f t="shared" si="13"/>
        <v>1.0649999999999999</v>
      </c>
      <c r="AA427" s="7">
        <v>0.39100000000000001</v>
      </c>
      <c r="AB427" s="7">
        <v>0.60799999999999998</v>
      </c>
      <c r="AC427" s="7">
        <v>12.7</v>
      </c>
      <c r="AD427" s="7">
        <v>65.7</v>
      </c>
      <c r="AE427" s="7" t="s">
        <v>132</v>
      </c>
      <c r="AF427" s="7" t="s">
        <v>133</v>
      </c>
      <c r="AH427" s="7" t="s">
        <v>416</v>
      </c>
      <c r="AI427" s="7" t="s">
        <v>417</v>
      </c>
      <c r="AJ427" s="7">
        <v>-0.91</v>
      </c>
      <c r="AK427" s="7">
        <v>-7.5999999999999998E-2</v>
      </c>
      <c r="AV427" s="7" t="s">
        <v>675</v>
      </c>
      <c r="AW427" s="7" t="s">
        <v>528</v>
      </c>
    </row>
    <row r="428" spans="1:49" x14ac:dyDescent="0.2">
      <c r="A428" s="7">
        <v>427</v>
      </c>
      <c r="B428" s="7">
        <v>1831</v>
      </c>
      <c r="C428" s="7" t="s">
        <v>129</v>
      </c>
      <c r="D428" s="7" t="s">
        <v>130</v>
      </c>
      <c r="E428" s="7" t="s">
        <v>131</v>
      </c>
      <c r="F428" s="7">
        <v>1.952</v>
      </c>
      <c r="I428" s="7">
        <v>1.952</v>
      </c>
      <c r="J428" s="7">
        <v>1992</v>
      </c>
      <c r="K428" s="7">
        <v>10</v>
      </c>
      <c r="L428" s="7">
        <v>283</v>
      </c>
      <c r="M428" s="7">
        <v>54.13</v>
      </c>
      <c r="N428" s="7">
        <v>37.1</v>
      </c>
      <c r="O428" s="7">
        <v>54.25</v>
      </c>
      <c r="P428" s="7">
        <v>37.25</v>
      </c>
      <c r="Q428" s="7">
        <v>5.2779999999999996</v>
      </c>
      <c r="S428" s="7">
        <v>13.055999999999999</v>
      </c>
      <c r="V428" s="7" t="s">
        <v>37</v>
      </c>
      <c r="W428" s="7">
        <v>0.83699999999999997</v>
      </c>
      <c r="X428" s="7">
        <f t="shared" si="12"/>
        <v>0.83699999999999997</v>
      </c>
      <c r="Y428" s="7">
        <v>1.115</v>
      </c>
      <c r="Z428" s="7">
        <f t="shared" si="13"/>
        <v>1.115</v>
      </c>
      <c r="AA428" s="7">
        <v>0.42799999999999999</v>
      </c>
      <c r="AB428" s="7">
        <v>0.57099999999999995</v>
      </c>
      <c r="AC428" s="7">
        <v>2.7</v>
      </c>
      <c r="AD428" s="7">
        <v>115.1</v>
      </c>
      <c r="AE428" s="7" t="s">
        <v>52</v>
      </c>
      <c r="AF428" s="7" t="s">
        <v>29</v>
      </c>
      <c r="AG428" s="7" t="s">
        <v>47</v>
      </c>
      <c r="AH428" s="7" t="s">
        <v>416</v>
      </c>
      <c r="AI428" s="7" t="s">
        <v>417</v>
      </c>
      <c r="AJ428" s="7">
        <v>-0.91</v>
      </c>
      <c r="AK428" s="7">
        <v>-7.5999999999999998E-2</v>
      </c>
      <c r="AV428" s="7" t="s">
        <v>675</v>
      </c>
      <c r="AW428" s="7" t="s">
        <v>528</v>
      </c>
    </row>
    <row r="429" spans="1:49" x14ac:dyDescent="0.2">
      <c r="A429" s="7">
        <v>428</v>
      </c>
      <c r="B429" s="7">
        <v>1831</v>
      </c>
      <c r="C429" s="7" t="s">
        <v>129</v>
      </c>
      <c r="D429" s="7" t="s">
        <v>130</v>
      </c>
      <c r="E429" s="7" t="s">
        <v>131</v>
      </c>
      <c r="F429" s="7">
        <v>1.242</v>
      </c>
      <c r="I429" s="7">
        <v>1.242</v>
      </c>
      <c r="J429" s="7">
        <v>1992</v>
      </c>
      <c r="K429" s="7">
        <v>10</v>
      </c>
      <c r="L429" s="7">
        <v>301</v>
      </c>
      <c r="M429" s="7">
        <v>54.13</v>
      </c>
      <c r="N429" s="7">
        <v>37.1</v>
      </c>
      <c r="O429" s="7">
        <v>54.25</v>
      </c>
      <c r="P429" s="7">
        <v>37.25</v>
      </c>
      <c r="Q429" s="7">
        <v>2.222</v>
      </c>
      <c r="S429" s="7">
        <v>15.555999999999999</v>
      </c>
      <c r="V429" s="7" t="s">
        <v>37</v>
      </c>
      <c r="W429" s="7">
        <v>0.33</v>
      </c>
      <c r="X429" s="7">
        <f t="shared" si="12"/>
        <v>0.33</v>
      </c>
      <c r="Y429" s="7">
        <v>0.91200000000000003</v>
      </c>
      <c r="Z429" s="7">
        <f t="shared" si="13"/>
        <v>0.91200000000000003</v>
      </c>
      <c r="AA429" s="7">
        <v>0.26500000000000001</v>
      </c>
      <c r="AB429" s="7">
        <v>0.73399999999999999</v>
      </c>
      <c r="AC429" s="7">
        <v>2.7</v>
      </c>
      <c r="AD429" s="7">
        <v>115.1</v>
      </c>
      <c r="AE429" s="7" t="s">
        <v>132</v>
      </c>
      <c r="AF429" s="7" t="s">
        <v>133</v>
      </c>
      <c r="AH429" s="7" t="s">
        <v>416</v>
      </c>
      <c r="AI429" s="7" t="s">
        <v>417</v>
      </c>
      <c r="AJ429" s="7">
        <v>-0.91</v>
      </c>
      <c r="AK429" s="7">
        <v>-7.5999999999999998E-2</v>
      </c>
      <c r="AV429" s="7" t="s">
        <v>675</v>
      </c>
      <c r="AW429" s="7" t="s">
        <v>528</v>
      </c>
    </row>
    <row r="430" spans="1:49" x14ac:dyDescent="0.2">
      <c r="A430" s="7">
        <v>429</v>
      </c>
      <c r="B430" s="7">
        <v>1831</v>
      </c>
      <c r="C430" s="7" t="s">
        <v>129</v>
      </c>
      <c r="D430" s="7" t="s">
        <v>130</v>
      </c>
      <c r="E430" s="7" t="s">
        <v>131</v>
      </c>
      <c r="F430" s="7">
        <v>0.68500000000000005</v>
      </c>
      <c r="I430" s="7">
        <v>0.68500000000000005</v>
      </c>
      <c r="J430" s="7">
        <v>1992</v>
      </c>
      <c r="K430" s="7">
        <v>11</v>
      </c>
      <c r="L430" s="7">
        <v>317</v>
      </c>
      <c r="M430" s="7">
        <v>54.13</v>
      </c>
      <c r="N430" s="7">
        <v>37.1</v>
      </c>
      <c r="O430" s="7">
        <v>54.25</v>
      </c>
      <c r="P430" s="7">
        <v>37.25</v>
      </c>
      <c r="Q430" s="7">
        <v>-2.5</v>
      </c>
      <c r="S430" s="7">
        <v>18.611000000000001</v>
      </c>
      <c r="V430" s="7" t="s">
        <v>37</v>
      </c>
      <c r="W430" s="7">
        <v>0.33</v>
      </c>
      <c r="X430" s="7">
        <f t="shared" si="12"/>
        <v>0.33</v>
      </c>
      <c r="Y430" s="7">
        <v>0.35499999999999998</v>
      </c>
      <c r="Z430" s="7">
        <f t="shared" si="13"/>
        <v>0.35499999999999998</v>
      </c>
      <c r="AA430" s="7">
        <v>0.48099999999999998</v>
      </c>
      <c r="AB430" s="7">
        <v>0.51800000000000002</v>
      </c>
      <c r="AC430" s="7">
        <v>-2.2000000000000002</v>
      </c>
      <c r="AD430" s="7">
        <v>69.2</v>
      </c>
      <c r="AE430" s="7" t="s">
        <v>52</v>
      </c>
      <c r="AF430" s="7" t="s">
        <v>29</v>
      </c>
      <c r="AG430" s="7" t="s">
        <v>47</v>
      </c>
      <c r="AH430" s="7" t="s">
        <v>416</v>
      </c>
      <c r="AI430" s="7" t="s">
        <v>417</v>
      </c>
      <c r="AJ430" s="7">
        <v>-0.91</v>
      </c>
      <c r="AK430" s="7">
        <v>-7.5999999999999998E-2</v>
      </c>
      <c r="AV430" s="7" t="s">
        <v>675</v>
      </c>
      <c r="AW430" s="7" t="s">
        <v>528</v>
      </c>
    </row>
    <row r="431" spans="1:49" x14ac:dyDescent="0.2">
      <c r="A431" s="7">
        <v>430</v>
      </c>
      <c r="B431" s="7">
        <v>1831</v>
      </c>
      <c r="C431" s="7" t="s">
        <v>129</v>
      </c>
      <c r="D431" s="7" t="s">
        <v>130</v>
      </c>
      <c r="E431" s="7" t="s">
        <v>131</v>
      </c>
      <c r="F431" s="7">
        <v>0.38</v>
      </c>
      <c r="I431" s="7">
        <v>0.38</v>
      </c>
      <c r="J431" s="7">
        <v>1992</v>
      </c>
      <c r="K431" s="7">
        <v>11</v>
      </c>
      <c r="L431" s="7">
        <v>333</v>
      </c>
      <c r="M431" s="7">
        <v>54.13</v>
      </c>
      <c r="N431" s="7">
        <v>37.1</v>
      </c>
      <c r="O431" s="7">
        <v>54.25</v>
      </c>
      <c r="P431" s="7">
        <v>37.25</v>
      </c>
      <c r="Q431" s="7">
        <v>-3.3330000000000002</v>
      </c>
      <c r="S431" s="7">
        <v>22.222000000000001</v>
      </c>
      <c r="V431" s="7" t="s">
        <v>37</v>
      </c>
      <c r="W431" s="7">
        <v>0.22800000000000001</v>
      </c>
      <c r="X431" s="7">
        <f t="shared" si="12"/>
        <v>0.22800000000000001</v>
      </c>
      <c r="Y431" s="7">
        <v>0.152</v>
      </c>
      <c r="Z431" s="7">
        <f t="shared" si="13"/>
        <v>0.152</v>
      </c>
      <c r="AA431" s="7">
        <v>0.6</v>
      </c>
      <c r="AB431" s="7">
        <v>0.4</v>
      </c>
      <c r="AC431" s="7">
        <v>-2.2000000000000002</v>
      </c>
      <c r="AD431" s="7">
        <v>69.2</v>
      </c>
      <c r="AE431" s="7" t="s">
        <v>132</v>
      </c>
      <c r="AF431" s="7" t="s">
        <v>133</v>
      </c>
      <c r="AH431" s="7" t="s">
        <v>416</v>
      </c>
      <c r="AI431" s="7" t="s">
        <v>417</v>
      </c>
      <c r="AJ431" s="7">
        <v>-0.91</v>
      </c>
      <c r="AK431" s="7">
        <v>-7.5999999999999998E-2</v>
      </c>
      <c r="AV431" s="7" t="s">
        <v>675</v>
      </c>
      <c r="AW431" s="7" t="s">
        <v>528</v>
      </c>
    </row>
    <row r="432" spans="1:49" x14ac:dyDescent="0.2">
      <c r="A432" s="7">
        <v>431</v>
      </c>
      <c r="B432" s="7">
        <v>1831</v>
      </c>
      <c r="C432" s="7" t="s">
        <v>129</v>
      </c>
      <c r="D432" s="7" t="s">
        <v>130</v>
      </c>
      <c r="E432" s="7" t="s">
        <v>131</v>
      </c>
      <c r="F432" s="7">
        <v>0.316</v>
      </c>
      <c r="I432" s="7">
        <v>0.316</v>
      </c>
      <c r="J432" s="7">
        <v>1992</v>
      </c>
      <c r="K432" s="7">
        <v>12</v>
      </c>
      <c r="L432" s="7">
        <v>347</v>
      </c>
      <c r="M432" s="7">
        <v>54.13</v>
      </c>
      <c r="N432" s="7">
        <v>37.1</v>
      </c>
      <c r="O432" s="7">
        <v>54.25</v>
      </c>
      <c r="P432" s="7">
        <v>37.25</v>
      </c>
      <c r="Q432" s="7">
        <v>-4.7220000000000004</v>
      </c>
      <c r="S432" s="7">
        <v>24.167000000000002</v>
      </c>
      <c r="V432" s="7" t="s">
        <v>37</v>
      </c>
      <c r="W432" s="7">
        <v>0.22800000000000001</v>
      </c>
      <c r="X432" s="7">
        <f t="shared" si="12"/>
        <v>0.22800000000000001</v>
      </c>
      <c r="Y432" s="7">
        <v>8.7999999999999995E-2</v>
      </c>
      <c r="Z432" s="7">
        <f t="shared" si="13"/>
        <v>8.7999999999999995E-2</v>
      </c>
      <c r="AA432" s="7">
        <v>0.72099999999999997</v>
      </c>
      <c r="AB432" s="7">
        <v>0.27800000000000002</v>
      </c>
      <c r="AC432" s="7">
        <v>-6.3</v>
      </c>
      <c r="AD432" s="7">
        <v>14.9</v>
      </c>
      <c r="AE432" s="7" t="s">
        <v>52</v>
      </c>
      <c r="AF432" s="7" t="s">
        <v>29</v>
      </c>
      <c r="AG432" s="7" t="s">
        <v>47</v>
      </c>
      <c r="AH432" s="7" t="s">
        <v>416</v>
      </c>
      <c r="AI432" s="7" t="s">
        <v>417</v>
      </c>
      <c r="AJ432" s="7">
        <v>-0.91</v>
      </c>
      <c r="AK432" s="7">
        <v>-7.5999999999999998E-2</v>
      </c>
      <c r="AV432" s="7" t="s">
        <v>675</v>
      </c>
      <c r="AW432" s="7" t="s">
        <v>528</v>
      </c>
    </row>
    <row r="433" spans="1:52" x14ac:dyDescent="0.2">
      <c r="A433" s="7">
        <v>432</v>
      </c>
      <c r="B433" s="7">
        <v>1831</v>
      </c>
      <c r="C433" s="7" t="s">
        <v>129</v>
      </c>
      <c r="D433" s="7" t="s">
        <v>130</v>
      </c>
      <c r="E433" s="7" t="s">
        <v>131</v>
      </c>
      <c r="F433" s="7">
        <v>0.3</v>
      </c>
      <c r="I433" s="7">
        <v>0.3</v>
      </c>
      <c r="J433" s="7">
        <v>1993</v>
      </c>
      <c r="K433" s="7">
        <v>1</v>
      </c>
      <c r="L433" s="7">
        <v>22</v>
      </c>
      <c r="M433" s="7">
        <v>54.13</v>
      </c>
      <c r="N433" s="7">
        <v>37.1</v>
      </c>
      <c r="O433" s="7">
        <v>54.25</v>
      </c>
      <c r="P433" s="7">
        <v>37.25</v>
      </c>
      <c r="Q433" s="7">
        <v>-5.556</v>
      </c>
      <c r="S433" s="7">
        <v>25.832999999999998</v>
      </c>
      <c r="V433" s="7" t="s">
        <v>37</v>
      </c>
      <c r="W433" s="7">
        <v>0.27800000000000002</v>
      </c>
      <c r="X433" s="7">
        <f t="shared" si="12"/>
        <v>0.27800000000000002</v>
      </c>
      <c r="Y433" s="7">
        <v>2.1999999999999999E-2</v>
      </c>
      <c r="Z433" s="7">
        <f t="shared" si="13"/>
        <v>2.1999999999999999E-2</v>
      </c>
      <c r="AA433" s="7">
        <v>0.92600000000000005</v>
      </c>
      <c r="AB433" s="7">
        <v>7.2999999999999995E-2</v>
      </c>
      <c r="AC433" s="7">
        <v>-4.7</v>
      </c>
      <c r="AD433" s="7">
        <v>49.5</v>
      </c>
      <c r="AE433" s="7" t="s">
        <v>132</v>
      </c>
      <c r="AF433" s="7" t="s">
        <v>133</v>
      </c>
      <c r="AH433" s="7" t="s">
        <v>416</v>
      </c>
      <c r="AI433" s="7" t="s">
        <v>417</v>
      </c>
      <c r="AJ433" s="7">
        <v>-0.91</v>
      </c>
      <c r="AK433" s="7">
        <v>0.90200000000000002</v>
      </c>
      <c r="AV433" s="7" t="s">
        <v>675</v>
      </c>
      <c r="AW433" s="7" t="s">
        <v>528</v>
      </c>
    </row>
    <row r="434" spans="1:52" x14ac:dyDescent="0.2">
      <c r="A434" s="7">
        <v>433</v>
      </c>
      <c r="B434" s="7">
        <v>1831</v>
      </c>
      <c r="C434" s="7" t="s">
        <v>129</v>
      </c>
      <c r="D434" s="7" t="s">
        <v>130</v>
      </c>
      <c r="E434" s="7" t="s">
        <v>131</v>
      </c>
      <c r="F434" s="7">
        <v>0.3</v>
      </c>
      <c r="I434" s="7">
        <v>0.3</v>
      </c>
      <c r="J434" s="7">
        <v>1993</v>
      </c>
      <c r="K434" s="7">
        <v>2</v>
      </c>
      <c r="L434" s="7">
        <v>44</v>
      </c>
      <c r="M434" s="7">
        <v>54.13</v>
      </c>
      <c r="N434" s="7">
        <v>37.1</v>
      </c>
      <c r="O434" s="7">
        <v>54.25</v>
      </c>
      <c r="P434" s="7">
        <v>37.25</v>
      </c>
      <c r="Q434" s="7">
        <v>-6.3890000000000002</v>
      </c>
      <c r="S434" s="7">
        <v>25.556000000000001</v>
      </c>
      <c r="V434" s="7" t="s">
        <v>37</v>
      </c>
      <c r="W434" s="7">
        <v>0.185</v>
      </c>
      <c r="X434" s="7">
        <f t="shared" si="12"/>
        <v>0.185</v>
      </c>
      <c r="Y434" s="7">
        <v>0.114</v>
      </c>
      <c r="Z434" s="7">
        <f t="shared" si="13"/>
        <v>0.114</v>
      </c>
      <c r="AA434" s="7">
        <v>0.61699999999999999</v>
      </c>
      <c r="AB434" s="7">
        <v>0.38200000000000001</v>
      </c>
      <c r="AC434" s="7">
        <v>-5.5</v>
      </c>
      <c r="AD434" s="7">
        <v>26.7</v>
      </c>
      <c r="AE434" s="7" t="s">
        <v>52</v>
      </c>
      <c r="AF434" s="7" t="s">
        <v>29</v>
      </c>
      <c r="AG434" s="7" t="s">
        <v>47</v>
      </c>
      <c r="AH434" s="7" t="s">
        <v>416</v>
      </c>
      <c r="AI434" s="7" t="s">
        <v>417</v>
      </c>
      <c r="AJ434" s="7">
        <v>-0.91</v>
      </c>
      <c r="AK434" s="7">
        <v>0.90200000000000002</v>
      </c>
      <c r="AV434" s="7" t="s">
        <v>675</v>
      </c>
      <c r="AW434" s="7" t="s">
        <v>528</v>
      </c>
    </row>
    <row r="435" spans="1:52" x14ac:dyDescent="0.2">
      <c r="A435" s="7">
        <v>434</v>
      </c>
      <c r="B435" s="7">
        <v>1831</v>
      </c>
      <c r="C435" s="7" t="s">
        <v>129</v>
      </c>
      <c r="D435" s="7" t="s">
        <v>130</v>
      </c>
      <c r="E435" s="7" t="s">
        <v>131</v>
      </c>
      <c r="F435" s="7">
        <v>0.27</v>
      </c>
      <c r="I435" s="7">
        <v>0.27</v>
      </c>
      <c r="J435" s="7">
        <v>1993</v>
      </c>
      <c r="K435" s="7">
        <v>3</v>
      </c>
      <c r="L435" s="7">
        <v>86</v>
      </c>
      <c r="M435" s="7">
        <v>54.13</v>
      </c>
      <c r="N435" s="7">
        <v>37.1</v>
      </c>
      <c r="O435" s="7">
        <v>54.25</v>
      </c>
      <c r="P435" s="7">
        <v>37.25</v>
      </c>
      <c r="Q435" s="7">
        <v>-5.2759999999999998</v>
      </c>
      <c r="S435" s="7">
        <v>23.332999999999998</v>
      </c>
      <c r="V435" s="7" t="s">
        <v>37</v>
      </c>
      <c r="W435" s="7">
        <v>0.22500000000000001</v>
      </c>
      <c r="X435" s="7">
        <f t="shared" si="12"/>
        <v>0.22500000000000001</v>
      </c>
      <c r="Y435" s="7">
        <v>4.4999999999999998E-2</v>
      </c>
      <c r="Z435" s="7">
        <f t="shared" si="13"/>
        <v>4.4999999999999998E-2</v>
      </c>
      <c r="AA435" s="7">
        <v>0.83299999999999996</v>
      </c>
      <c r="AB435" s="7">
        <v>0.16600000000000001</v>
      </c>
      <c r="AC435" s="7">
        <v>-2.7</v>
      </c>
      <c r="AD435" s="7">
        <v>26.1</v>
      </c>
      <c r="AE435" s="7" t="s">
        <v>132</v>
      </c>
      <c r="AF435" s="7" t="s">
        <v>133</v>
      </c>
      <c r="AH435" s="7" t="s">
        <v>416</v>
      </c>
      <c r="AI435" s="7" t="s">
        <v>417</v>
      </c>
      <c r="AJ435" s="7">
        <v>-0.91</v>
      </c>
      <c r="AK435" s="7">
        <v>0.90200000000000002</v>
      </c>
      <c r="AV435" s="7" t="s">
        <v>675</v>
      </c>
      <c r="AW435" s="7" t="s">
        <v>528</v>
      </c>
    </row>
    <row r="436" spans="1:52" x14ac:dyDescent="0.2">
      <c r="A436" s="7">
        <v>435</v>
      </c>
      <c r="B436" s="7">
        <v>1831</v>
      </c>
      <c r="C436" s="7" t="s">
        <v>129</v>
      </c>
      <c r="D436" s="7" t="s">
        <v>130</v>
      </c>
      <c r="E436" s="7" t="s">
        <v>131</v>
      </c>
      <c r="F436" s="7">
        <v>0.78600000000000003</v>
      </c>
      <c r="I436" s="7">
        <v>0.78600000000000003</v>
      </c>
      <c r="J436" s="7">
        <v>1993</v>
      </c>
      <c r="K436" s="7">
        <v>4</v>
      </c>
      <c r="L436" s="7">
        <v>106</v>
      </c>
      <c r="M436" s="7">
        <v>54.13</v>
      </c>
      <c r="N436" s="7">
        <v>37.1</v>
      </c>
      <c r="O436" s="7">
        <v>54.25</v>
      </c>
      <c r="P436" s="7">
        <v>37.25</v>
      </c>
      <c r="Q436" s="7">
        <v>-3.8889999999999998</v>
      </c>
      <c r="S436" s="7">
        <v>20.556000000000001</v>
      </c>
      <c r="V436" s="7" t="s">
        <v>37</v>
      </c>
      <c r="W436" s="7">
        <v>0.68600000000000005</v>
      </c>
      <c r="X436" s="7">
        <f t="shared" si="12"/>
        <v>0.68600000000000005</v>
      </c>
      <c r="Y436" s="7">
        <v>0.1</v>
      </c>
      <c r="Z436" s="7">
        <f t="shared" si="13"/>
        <v>0.1</v>
      </c>
      <c r="AA436" s="7">
        <v>0.872</v>
      </c>
      <c r="AB436" s="7">
        <v>0.127</v>
      </c>
      <c r="AC436" s="7">
        <v>5.4</v>
      </c>
      <c r="AD436" s="7">
        <v>25.7</v>
      </c>
      <c r="AE436" s="7" t="s">
        <v>45</v>
      </c>
      <c r="AF436" s="7" t="s">
        <v>46</v>
      </c>
      <c r="AG436" s="7" t="s">
        <v>47</v>
      </c>
      <c r="AH436" s="7" t="s">
        <v>416</v>
      </c>
      <c r="AI436" s="7" t="s">
        <v>417</v>
      </c>
      <c r="AJ436" s="7">
        <v>-0.91</v>
      </c>
      <c r="AK436" s="7">
        <v>0.90200000000000002</v>
      </c>
      <c r="AV436" s="7" t="s">
        <v>675</v>
      </c>
      <c r="AW436" s="7" t="s">
        <v>528</v>
      </c>
    </row>
    <row r="437" spans="1:52" x14ac:dyDescent="0.2">
      <c r="A437" s="7">
        <v>436</v>
      </c>
      <c r="B437" s="7">
        <v>1831</v>
      </c>
      <c r="C437" s="7" t="s">
        <v>129</v>
      </c>
      <c r="D437" s="7" t="s">
        <v>130</v>
      </c>
      <c r="E437" s="7" t="s">
        <v>131</v>
      </c>
      <c r="F437" s="7">
        <v>2.6120000000000001</v>
      </c>
      <c r="I437" s="7">
        <v>2.6120000000000001</v>
      </c>
      <c r="J437" s="7">
        <v>1993</v>
      </c>
      <c r="K437" s="7">
        <v>4</v>
      </c>
      <c r="L437" s="7">
        <v>117</v>
      </c>
      <c r="M437" s="7">
        <v>54.13</v>
      </c>
      <c r="N437" s="7">
        <v>37.1</v>
      </c>
      <c r="O437" s="7">
        <v>54.25</v>
      </c>
      <c r="P437" s="7">
        <v>37.25</v>
      </c>
      <c r="Q437" s="7">
        <v>-3.89</v>
      </c>
      <c r="S437" s="7">
        <v>13.055999999999999</v>
      </c>
      <c r="V437" s="7" t="s">
        <v>37</v>
      </c>
      <c r="W437" s="7">
        <v>0.38</v>
      </c>
      <c r="X437" s="7">
        <f t="shared" si="12"/>
        <v>0.38</v>
      </c>
      <c r="Y437" s="7">
        <v>2.2320000000000002</v>
      </c>
      <c r="Z437" s="7">
        <f t="shared" si="13"/>
        <v>2.2320000000000002</v>
      </c>
      <c r="AA437" s="7">
        <v>0.14499999999999999</v>
      </c>
      <c r="AB437" s="7">
        <v>0.85399999999999998</v>
      </c>
      <c r="AC437" s="7">
        <v>5.4</v>
      </c>
      <c r="AD437" s="7">
        <v>25.7</v>
      </c>
      <c r="AE437" s="7" t="s">
        <v>132</v>
      </c>
      <c r="AF437" s="7" t="s">
        <v>133</v>
      </c>
      <c r="AH437" s="7" t="s">
        <v>416</v>
      </c>
      <c r="AI437" s="7" t="s">
        <v>417</v>
      </c>
      <c r="AJ437" s="7">
        <v>-0.91</v>
      </c>
      <c r="AK437" s="7">
        <v>0.90200000000000002</v>
      </c>
      <c r="AV437" s="7" t="s">
        <v>675</v>
      </c>
      <c r="AW437" s="7" t="s">
        <v>528</v>
      </c>
    </row>
    <row r="438" spans="1:52" x14ac:dyDescent="0.2">
      <c r="A438" s="7">
        <v>437</v>
      </c>
      <c r="B438" s="7">
        <v>1831</v>
      </c>
      <c r="C438" s="7" t="s">
        <v>129</v>
      </c>
      <c r="D438" s="7" t="s">
        <v>130</v>
      </c>
      <c r="E438" s="7" t="s">
        <v>131</v>
      </c>
      <c r="F438" s="7">
        <v>2.359</v>
      </c>
      <c r="I438" s="7">
        <v>2.359</v>
      </c>
      <c r="J438" s="7">
        <v>1993</v>
      </c>
      <c r="K438" s="7">
        <v>5</v>
      </c>
      <c r="L438" s="7">
        <v>126</v>
      </c>
      <c r="M438" s="7">
        <v>54.13</v>
      </c>
      <c r="N438" s="7">
        <v>37.1</v>
      </c>
      <c r="O438" s="7">
        <v>54.25</v>
      </c>
      <c r="P438" s="7">
        <v>37.25</v>
      </c>
      <c r="Q438" s="7">
        <v>3.3330000000000002</v>
      </c>
      <c r="S438" s="7">
        <v>16.943999999999999</v>
      </c>
      <c r="V438" s="7" t="s">
        <v>37</v>
      </c>
      <c r="W438" s="7">
        <v>0.78600000000000003</v>
      </c>
      <c r="X438" s="7">
        <f t="shared" si="12"/>
        <v>0.78600000000000003</v>
      </c>
      <c r="Y438" s="7">
        <v>1.573</v>
      </c>
      <c r="Z438" s="7">
        <f t="shared" si="13"/>
        <v>1.573</v>
      </c>
      <c r="AA438" s="7">
        <v>0.33300000000000002</v>
      </c>
      <c r="AB438" s="7">
        <v>0.66600000000000004</v>
      </c>
      <c r="AC438" s="7">
        <v>14.6</v>
      </c>
      <c r="AD438" s="7">
        <v>16.7</v>
      </c>
      <c r="AE438" s="7" t="s">
        <v>45</v>
      </c>
      <c r="AF438" s="7" t="s">
        <v>46</v>
      </c>
      <c r="AG438" s="7" t="s">
        <v>47</v>
      </c>
      <c r="AH438" s="7" t="s">
        <v>416</v>
      </c>
      <c r="AI438" s="7" t="s">
        <v>417</v>
      </c>
      <c r="AJ438" s="7">
        <v>-0.91</v>
      </c>
      <c r="AK438" s="7">
        <v>0.90200000000000002</v>
      </c>
      <c r="AV438" s="7" t="s">
        <v>675</v>
      </c>
      <c r="AW438" s="7" t="s">
        <v>528</v>
      </c>
    </row>
    <row r="439" spans="1:52" x14ac:dyDescent="0.2">
      <c r="A439" s="7">
        <v>438</v>
      </c>
      <c r="B439" s="7">
        <v>1831</v>
      </c>
      <c r="C439" s="7" t="s">
        <v>129</v>
      </c>
      <c r="D439" s="7" t="s">
        <v>130</v>
      </c>
      <c r="E439" s="7" t="s">
        <v>131</v>
      </c>
      <c r="F439" s="7">
        <v>1.45</v>
      </c>
      <c r="I439" s="7">
        <v>1.45</v>
      </c>
      <c r="J439" s="7">
        <v>1993</v>
      </c>
      <c r="K439" s="7">
        <v>5</v>
      </c>
      <c r="L439" s="7">
        <v>139</v>
      </c>
      <c r="M439" s="7">
        <v>54.13</v>
      </c>
      <c r="N439" s="7">
        <v>37.1</v>
      </c>
      <c r="O439" s="7">
        <v>54.25</v>
      </c>
      <c r="P439" s="7">
        <v>37.25</v>
      </c>
      <c r="Q439" s="7">
        <v>4.7220000000000004</v>
      </c>
      <c r="S439" s="7">
        <v>14.167</v>
      </c>
      <c r="V439" s="7" t="s">
        <v>37</v>
      </c>
      <c r="W439" s="7">
        <v>1.1919999999999999</v>
      </c>
      <c r="X439" s="7">
        <f t="shared" si="12"/>
        <v>1.1919999999999999</v>
      </c>
      <c r="Y439" s="7">
        <v>0.25800000000000001</v>
      </c>
      <c r="Z439" s="7">
        <f t="shared" si="13"/>
        <v>0.25800000000000001</v>
      </c>
      <c r="AA439" s="7">
        <v>0.82199999999999995</v>
      </c>
      <c r="AB439" s="7">
        <v>0.17699999999999999</v>
      </c>
      <c r="AC439" s="7">
        <v>14.6</v>
      </c>
      <c r="AD439" s="7">
        <v>16.7</v>
      </c>
      <c r="AE439" s="7" t="s">
        <v>132</v>
      </c>
      <c r="AF439" s="7" t="s">
        <v>133</v>
      </c>
      <c r="AH439" s="7" t="s">
        <v>416</v>
      </c>
      <c r="AI439" s="7" t="s">
        <v>417</v>
      </c>
      <c r="AJ439" s="7">
        <v>-0.91</v>
      </c>
      <c r="AK439" s="7">
        <v>0.90200000000000002</v>
      </c>
      <c r="AV439" s="7" t="s">
        <v>675</v>
      </c>
      <c r="AW439" s="7" t="s">
        <v>528</v>
      </c>
    </row>
    <row r="440" spans="1:52" x14ac:dyDescent="0.2">
      <c r="A440" s="7">
        <v>439</v>
      </c>
      <c r="B440" s="7">
        <v>1831</v>
      </c>
      <c r="C440" s="7" t="s">
        <v>129</v>
      </c>
      <c r="D440" s="7" t="s">
        <v>130</v>
      </c>
      <c r="E440" s="7" t="s">
        <v>131</v>
      </c>
      <c r="F440" s="7">
        <v>1.343</v>
      </c>
      <c r="I440" s="7">
        <v>1.343</v>
      </c>
      <c r="J440" s="7">
        <v>1993</v>
      </c>
      <c r="K440" s="7">
        <v>5</v>
      </c>
      <c r="L440" s="7">
        <v>146</v>
      </c>
      <c r="M440" s="7">
        <v>54.13</v>
      </c>
      <c r="N440" s="7">
        <v>37.1</v>
      </c>
      <c r="O440" s="7">
        <v>54.25</v>
      </c>
      <c r="P440" s="7">
        <v>37.25</v>
      </c>
      <c r="Q440" s="7">
        <v>8.0559999999999992</v>
      </c>
      <c r="S440" s="7">
        <v>8.0559999999999992</v>
      </c>
      <c r="V440" s="7" t="s">
        <v>37</v>
      </c>
      <c r="W440" s="7">
        <v>0.68500000000000005</v>
      </c>
      <c r="X440" s="7">
        <f t="shared" si="12"/>
        <v>0.68500000000000005</v>
      </c>
      <c r="Y440" s="7">
        <v>0.65800000000000003</v>
      </c>
      <c r="Z440" s="7">
        <f t="shared" si="13"/>
        <v>0.65800000000000003</v>
      </c>
      <c r="AA440" s="7">
        <v>0.51</v>
      </c>
      <c r="AB440" s="7">
        <v>0.48899999999999999</v>
      </c>
      <c r="AC440" s="7">
        <v>14.6</v>
      </c>
      <c r="AD440" s="7">
        <v>16.7</v>
      </c>
      <c r="AE440" s="7" t="s">
        <v>45</v>
      </c>
      <c r="AF440" s="7" t="s">
        <v>46</v>
      </c>
      <c r="AG440" s="7" t="s">
        <v>47</v>
      </c>
      <c r="AH440" s="7" t="s">
        <v>416</v>
      </c>
      <c r="AI440" s="7" t="s">
        <v>417</v>
      </c>
      <c r="AJ440" s="7">
        <v>-0.91</v>
      </c>
      <c r="AK440" s="7">
        <v>0.90200000000000002</v>
      </c>
      <c r="AV440" s="7" t="s">
        <v>675</v>
      </c>
      <c r="AW440" s="7" t="s">
        <v>528</v>
      </c>
    </row>
    <row r="441" spans="1:52" x14ac:dyDescent="0.2">
      <c r="A441" s="7">
        <v>440</v>
      </c>
      <c r="B441" s="7">
        <v>1831</v>
      </c>
      <c r="C441" s="7" t="s">
        <v>129</v>
      </c>
      <c r="D441" s="7" t="s">
        <v>130</v>
      </c>
      <c r="E441" s="7" t="s">
        <v>131</v>
      </c>
      <c r="F441" s="7">
        <v>1.698</v>
      </c>
      <c r="I441" s="7">
        <v>1.698</v>
      </c>
      <c r="J441" s="7">
        <v>1993</v>
      </c>
      <c r="K441" s="7">
        <v>6</v>
      </c>
      <c r="L441" s="7">
        <v>153</v>
      </c>
      <c r="M441" s="7">
        <v>54.13</v>
      </c>
      <c r="N441" s="7">
        <v>37.1</v>
      </c>
      <c r="O441" s="7">
        <v>54.25</v>
      </c>
      <c r="P441" s="7">
        <v>37.25</v>
      </c>
      <c r="Q441" s="7">
        <v>5</v>
      </c>
      <c r="S441" s="7">
        <v>5</v>
      </c>
      <c r="V441" s="7" t="s">
        <v>37</v>
      </c>
      <c r="W441" s="7">
        <v>0.78600000000000003</v>
      </c>
      <c r="X441" s="7">
        <f t="shared" si="12"/>
        <v>0.78600000000000003</v>
      </c>
      <c r="Y441" s="7">
        <v>0.91200000000000003</v>
      </c>
      <c r="Z441" s="7">
        <f t="shared" si="13"/>
        <v>0.91200000000000003</v>
      </c>
      <c r="AA441" s="7">
        <v>0.46200000000000002</v>
      </c>
      <c r="AB441" s="7">
        <v>0.53700000000000003</v>
      </c>
      <c r="AC441" s="7">
        <v>14</v>
      </c>
      <c r="AD441" s="7">
        <v>173.1</v>
      </c>
      <c r="AE441" s="7" t="s">
        <v>132</v>
      </c>
      <c r="AF441" s="7" t="s">
        <v>133</v>
      </c>
      <c r="AH441" s="7" t="s">
        <v>416</v>
      </c>
      <c r="AI441" s="7" t="s">
        <v>417</v>
      </c>
      <c r="AJ441" s="7">
        <v>-0.91</v>
      </c>
      <c r="AK441" s="7">
        <v>0.90200000000000002</v>
      </c>
      <c r="AV441" s="7" t="s">
        <v>675</v>
      </c>
      <c r="AW441" s="7" t="s">
        <v>528</v>
      </c>
    </row>
    <row r="442" spans="1:52" x14ac:dyDescent="0.2">
      <c r="A442" s="7">
        <v>441</v>
      </c>
      <c r="B442" s="7">
        <v>1925</v>
      </c>
      <c r="C442" s="7" t="s">
        <v>138</v>
      </c>
      <c r="D442" s="7" t="s">
        <v>359</v>
      </c>
      <c r="E442" s="7" t="s">
        <v>360</v>
      </c>
      <c r="F442" s="7">
        <v>3.2330000000000001</v>
      </c>
      <c r="I442" s="7">
        <v>3.351</v>
      </c>
      <c r="J442" s="7">
        <v>1999</v>
      </c>
      <c r="K442" s="7">
        <v>5</v>
      </c>
      <c r="L442" s="7">
        <v>140</v>
      </c>
      <c r="M442" s="7">
        <v>60.08</v>
      </c>
      <c r="N442" s="7">
        <v>17.5</v>
      </c>
      <c r="O442" s="7">
        <v>60.25</v>
      </c>
      <c r="P442" s="7">
        <v>17.75</v>
      </c>
      <c r="Q442" s="7">
        <v>7.8330000000000002</v>
      </c>
      <c r="S442" s="7">
        <v>23.779</v>
      </c>
      <c r="V442" s="7" t="s">
        <v>26</v>
      </c>
      <c r="W442" s="7">
        <v>2.149</v>
      </c>
      <c r="X442" s="7">
        <f t="shared" si="12"/>
        <v>2.149</v>
      </c>
      <c r="Y442" s="7">
        <v>1.202</v>
      </c>
      <c r="Z442" s="7">
        <f t="shared" si="13"/>
        <v>1.202</v>
      </c>
      <c r="AA442" s="7">
        <v>0.64100000000000001</v>
      </c>
      <c r="AB442" s="7">
        <v>0.35799999999999998</v>
      </c>
      <c r="AC442" s="7">
        <v>9.1</v>
      </c>
      <c r="AD442" s="7">
        <v>19.399999999999999</v>
      </c>
      <c r="AE442" s="7" t="s">
        <v>28</v>
      </c>
      <c r="AF442" s="7" t="s">
        <v>29</v>
      </c>
      <c r="AG442" s="7" t="s">
        <v>30</v>
      </c>
      <c r="AH442" s="7" t="s">
        <v>416</v>
      </c>
      <c r="AI442" s="7" t="s">
        <v>417</v>
      </c>
      <c r="AJ442" s="7">
        <v>2.81</v>
      </c>
      <c r="AK442" s="7">
        <v>0.43</v>
      </c>
      <c r="AL442" s="7" t="s">
        <v>408</v>
      </c>
      <c r="AQ442" s="7">
        <v>4.5199999999999996</v>
      </c>
      <c r="AS442" s="7">
        <v>2.2000000000000002</v>
      </c>
      <c r="AU442" s="7">
        <v>4.9530000000000003</v>
      </c>
      <c r="AV442" s="7" t="s">
        <v>657</v>
      </c>
      <c r="AW442" s="7" t="s">
        <v>528</v>
      </c>
      <c r="AX442" s="7" t="s">
        <v>547</v>
      </c>
      <c r="AY442" s="7" t="s">
        <v>556</v>
      </c>
      <c r="AZ442" s="7" t="s">
        <v>217</v>
      </c>
    </row>
    <row r="443" spans="1:52" x14ac:dyDescent="0.2">
      <c r="A443" s="7">
        <v>442</v>
      </c>
      <c r="B443" s="7">
        <v>1925</v>
      </c>
      <c r="C443" s="7" t="s">
        <v>138</v>
      </c>
      <c r="D443" s="7" t="s">
        <v>359</v>
      </c>
      <c r="E443" s="7" t="s">
        <v>360</v>
      </c>
      <c r="F443" s="7">
        <v>6.367</v>
      </c>
      <c r="I443" s="7">
        <v>6.601</v>
      </c>
      <c r="J443" s="7">
        <v>1999</v>
      </c>
      <c r="K443" s="7">
        <v>6</v>
      </c>
      <c r="L443" s="7">
        <v>157</v>
      </c>
      <c r="M443" s="7">
        <v>60.08</v>
      </c>
      <c r="N443" s="7">
        <v>17.5</v>
      </c>
      <c r="O443" s="7">
        <v>60.25</v>
      </c>
      <c r="P443" s="7">
        <v>17.75</v>
      </c>
      <c r="Q443" s="7">
        <v>14.053000000000001</v>
      </c>
      <c r="S443" s="7">
        <v>16.802</v>
      </c>
      <c r="V443" s="7" t="s">
        <v>26</v>
      </c>
      <c r="W443" s="7">
        <v>4.9649999999999999</v>
      </c>
      <c r="X443" s="7">
        <f t="shared" si="12"/>
        <v>4.9649999999999999</v>
      </c>
      <c r="Y443" s="7">
        <v>1.6359999999999999</v>
      </c>
      <c r="Z443" s="7">
        <f t="shared" si="13"/>
        <v>1.6359999999999999</v>
      </c>
      <c r="AA443" s="7">
        <v>0.752</v>
      </c>
      <c r="AB443" s="7">
        <v>0.247</v>
      </c>
      <c r="AC443" s="7">
        <v>16.899999999999999</v>
      </c>
      <c r="AD443" s="7">
        <v>39.4</v>
      </c>
      <c r="AE443" s="7" t="s">
        <v>28</v>
      </c>
      <c r="AF443" s="7" t="s">
        <v>29</v>
      </c>
      <c r="AG443" s="7" t="s">
        <v>30</v>
      </c>
      <c r="AH443" s="7" t="s">
        <v>416</v>
      </c>
      <c r="AI443" s="7" t="s">
        <v>417</v>
      </c>
      <c r="AJ443" s="7">
        <v>2.81</v>
      </c>
      <c r="AK443" s="7">
        <v>0.43</v>
      </c>
      <c r="AL443" s="7" t="s">
        <v>408</v>
      </c>
      <c r="AQ443" s="7">
        <v>4.5199999999999996</v>
      </c>
      <c r="AS443" s="7">
        <v>2.2000000000000002</v>
      </c>
      <c r="AU443" s="7">
        <v>4.9530000000000003</v>
      </c>
      <c r="AV443" s="7" t="s">
        <v>657</v>
      </c>
      <c r="AW443" s="7" t="s">
        <v>528</v>
      </c>
      <c r="AX443" s="7" t="s">
        <v>547</v>
      </c>
      <c r="AY443" s="7" t="s">
        <v>556</v>
      </c>
      <c r="AZ443" s="7" t="s">
        <v>217</v>
      </c>
    </row>
    <row r="444" spans="1:52" x14ac:dyDescent="0.2">
      <c r="A444" s="7">
        <v>443</v>
      </c>
      <c r="B444" s="7">
        <v>1925</v>
      </c>
      <c r="C444" s="7" t="s">
        <v>138</v>
      </c>
      <c r="D444" s="7" t="s">
        <v>359</v>
      </c>
      <c r="E444" s="7" t="s">
        <v>360</v>
      </c>
      <c r="F444" s="7">
        <v>5.1210000000000004</v>
      </c>
      <c r="I444" s="7">
        <v>5.3090000000000002</v>
      </c>
      <c r="J444" s="7">
        <v>1999</v>
      </c>
      <c r="K444" s="7">
        <v>8</v>
      </c>
      <c r="L444" s="7">
        <v>221</v>
      </c>
      <c r="M444" s="7">
        <v>60.08</v>
      </c>
      <c r="N444" s="7">
        <v>17.5</v>
      </c>
      <c r="O444" s="7">
        <v>60.25</v>
      </c>
      <c r="P444" s="7">
        <v>17.75</v>
      </c>
      <c r="Q444" s="7">
        <v>13.765000000000001</v>
      </c>
      <c r="S444" s="7">
        <v>16.568999999999999</v>
      </c>
      <c r="V444" s="7" t="s">
        <v>26</v>
      </c>
      <c r="W444" s="7">
        <v>3.8069999999999999</v>
      </c>
      <c r="X444" s="7">
        <f t="shared" si="12"/>
        <v>3.8069999999999999</v>
      </c>
      <c r="Y444" s="7">
        <v>1.502</v>
      </c>
      <c r="Z444" s="7">
        <f t="shared" si="13"/>
        <v>1.502</v>
      </c>
      <c r="AA444" s="7">
        <v>0.71699999999999997</v>
      </c>
      <c r="AB444" s="7">
        <v>0.28199999999999997</v>
      </c>
      <c r="AC444" s="7">
        <v>14.8</v>
      </c>
      <c r="AD444" s="7">
        <v>58</v>
      </c>
      <c r="AE444" s="7" t="s">
        <v>28</v>
      </c>
      <c r="AF444" s="7" t="s">
        <v>29</v>
      </c>
      <c r="AG444" s="7" t="s">
        <v>30</v>
      </c>
      <c r="AH444" s="7" t="s">
        <v>416</v>
      </c>
      <c r="AI444" s="7" t="s">
        <v>417</v>
      </c>
      <c r="AJ444" s="7">
        <v>2.81</v>
      </c>
      <c r="AK444" s="7">
        <v>0.43</v>
      </c>
      <c r="AL444" s="7" t="s">
        <v>408</v>
      </c>
      <c r="AQ444" s="7">
        <v>4.5199999999999996</v>
      </c>
      <c r="AS444" s="7">
        <v>2.2000000000000002</v>
      </c>
      <c r="AU444" s="7">
        <v>4.9530000000000003</v>
      </c>
      <c r="AV444" s="7" t="s">
        <v>657</v>
      </c>
      <c r="AW444" s="7" t="s">
        <v>528</v>
      </c>
      <c r="AX444" s="7" t="s">
        <v>547</v>
      </c>
      <c r="AY444" s="7" t="s">
        <v>556</v>
      </c>
      <c r="AZ444" s="7" t="s">
        <v>217</v>
      </c>
    </row>
    <row r="445" spans="1:52" x14ac:dyDescent="0.2">
      <c r="A445" s="7">
        <v>444</v>
      </c>
      <c r="B445" s="7">
        <v>1925</v>
      </c>
      <c r="C445" s="7" t="s">
        <v>138</v>
      </c>
      <c r="D445" s="7" t="s">
        <v>359</v>
      </c>
      <c r="E445" s="7" t="s">
        <v>360</v>
      </c>
      <c r="F445" s="7">
        <v>5.8550000000000004</v>
      </c>
      <c r="I445" s="7">
        <v>6.07</v>
      </c>
      <c r="J445" s="7">
        <v>1999</v>
      </c>
      <c r="K445" s="7">
        <v>8</v>
      </c>
      <c r="L445" s="7">
        <v>237</v>
      </c>
      <c r="M445" s="7">
        <v>60.08</v>
      </c>
      <c r="N445" s="7">
        <v>17.5</v>
      </c>
      <c r="O445" s="7">
        <v>60.25</v>
      </c>
      <c r="P445" s="7">
        <v>17.75</v>
      </c>
      <c r="Q445" s="7">
        <v>12.459</v>
      </c>
      <c r="S445" s="7">
        <v>11.221</v>
      </c>
      <c r="V445" s="7" t="s">
        <v>26</v>
      </c>
      <c r="W445" s="7">
        <v>4.9240000000000004</v>
      </c>
      <c r="X445" s="7">
        <f t="shared" si="12"/>
        <v>4.9240000000000004</v>
      </c>
      <c r="Y445" s="7">
        <v>1.1459999999999999</v>
      </c>
      <c r="Z445" s="7">
        <f t="shared" si="13"/>
        <v>1.1459999999999999</v>
      </c>
      <c r="AA445" s="7">
        <v>0.81100000000000005</v>
      </c>
      <c r="AB445" s="7">
        <v>0.188</v>
      </c>
      <c r="AC445" s="7">
        <v>14.8</v>
      </c>
      <c r="AD445" s="7">
        <v>58</v>
      </c>
      <c r="AE445" s="7" t="s">
        <v>28</v>
      </c>
      <c r="AF445" s="7" t="s">
        <v>29</v>
      </c>
      <c r="AG445" s="7" t="s">
        <v>30</v>
      </c>
      <c r="AH445" s="7" t="s">
        <v>416</v>
      </c>
      <c r="AI445" s="7" t="s">
        <v>417</v>
      </c>
      <c r="AJ445" s="7">
        <v>2.81</v>
      </c>
      <c r="AK445" s="7">
        <v>0.43</v>
      </c>
      <c r="AL445" s="7" t="s">
        <v>408</v>
      </c>
      <c r="AQ445" s="7">
        <v>4.5199999999999996</v>
      </c>
      <c r="AS445" s="7">
        <v>2.2000000000000002</v>
      </c>
      <c r="AU445" s="7">
        <v>4.9530000000000003</v>
      </c>
      <c r="AV445" s="7" t="s">
        <v>657</v>
      </c>
      <c r="AW445" s="7" t="s">
        <v>528</v>
      </c>
      <c r="AX445" s="7" t="s">
        <v>547</v>
      </c>
      <c r="AY445" s="7" t="s">
        <v>556</v>
      </c>
      <c r="AZ445" s="7" t="s">
        <v>217</v>
      </c>
    </row>
    <row r="446" spans="1:52" x14ac:dyDescent="0.2">
      <c r="A446" s="7">
        <v>445</v>
      </c>
      <c r="B446" s="7">
        <v>1925</v>
      </c>
      <c r="C446" s="7" t="s">
        <v>138</v>
      </c>
      <c r="D446" s="7" t="s">
        <v>359</v>
      </c>
      <c r="E446" s="7" t="s">
        <v>360</v>
      </c>
      <c r="F446" s="7">
        <v>4.2779999999999996</v>
      </c>
      <c r="I446" s="7">
        <v>4.4349999999999996</v>
      </c>
      <c r="J446" s="7">
        <v>1999</v>
      </c>
      <c r="K446" s="7">
        <v>10</v>
      </c>
      <c r="L446" s="7">
        <v>278</v>
      </c>
      <c r="M446" s="7">
        <v>60.08</v>
      </c>
      <c r="N446" s="7">
        <v>17.5</v>
      </c>
      <c r="O446" s="7">
        <v>60.25</v>
      </c>
      <c r="P446" s="7">
        <v>17.75</v>
      </c>
      <c r="Q446" s="7">
        <v>9.3320000000000007</v>
      </c>
      <c r="S446" s="7">
        <v>25.756</v>
      </c>
      <c r="V446" s="7" t="s">
        <v>26</v>
      </c>
      <c r="W446" s="7">
        <v>3.823</v>
      </c>
      <c r="X446" s="7">
        <f t="shared" si="12"/>
        <v>3.823</v>
      </c>
      <c r="Y446" s="7">
        <v>0.61199999999999999</v>
      </c>
      <c r="Z446" s="7">
        <f t="shared" si="13"/>
        <v>0.61199999999999999</v>
      </c>
      <c r="AA446" s="7">
        <v>0.86199999999999999</v>
      </c>
      <c r="AB446" s="7">
        <v>0.13700000000000001</v>
      </c>
      <c r="AC446" s="7">
        <v>6.8</v>
      </c>
      <c r="AD446" s="7">
        <v>38.299999999999997</v>
      </c>
      <c r="AE446" s="7" t="s">
        <v>28</v>
      </c>
      <c r="AF446" s="7" t="s">
        <v>29</v>
      </c>
      <c r="AG446" s="7" t="s">
        <v>30</v>
      </c>
      <c r="AH446" s="7" t="s">
        <v>416</v>
      </c>
      <c r="AI446" s="7" t="s">
        <v>417</v>
      </c>
      <c r="AJ446" s="7">
        <v>2.81</v>
      </c>
      <c r="AK446" s="7">
        <v>0.43</v>
      </c>
      <c r="AL446" s="7" t="s">
        <v>408</v>
      </c>
      <c r="AQ446" s="7">
        <v>4.5199999999999996</v>
      </c>
      <c r="AS446" s="7">
        <v>2.2000000000000002</v>
      </c>
      <c r="AU446" s="7">
        <v>4.9530000000000003</v>
      </c>
      <c r="AV446" s="7" t="s">
        <v>657</v>
      </c>
      <c r="AW446" s="7" t="s">
        <v>528</v>
      </c>
      <c r="AX446" s="7" t="s">
        <v>547</v>
      </c>
      <c r="AY446" s="7" t="s">
        <v>556</v>
      </c>
      <c r="AZ446" s="7" t="s">
        <v>217</v>
      </c>
    </row>
    <row r="447" spans="1:52" x14ac:dyDescent="0.2">
      <c r="A447" s="7">
        <v>446</v>
      </c>
      <c r="B447" s="7">
        <v>2095</v>
      </c>
      <c r="C447" s="7" t="s">
        <v>61</v>
      </c>
      <c r="D447" s="7" t="s">
        <v>343</v>
      </c>
      <c r="E447" s="7" t="s">
        <v>344</v>
      </c>
      <c r="F447" s="7">
        <v>0.41</v>
      </c>
      <c r="I447" s="7">
        <v>3.22</v>
      </c>
      <c r="J447" s="7">
        <v>1999</v>
      </c>
      <c r="K447" s="7">
        <v>5</v>
      </c>
      <c r="L447" s="7">
        <v>147</v>
      </c>
      <c r="M447" s="7">
        <v>40.4</v>
      </c>
      <c r="N447" s="7">
        <v>-75.599999999999994</v>
      </c>
      <c r="O447" s="7">
        <v>40.25</v>
      </c>
      <c r="P447" s="7">
        <v>-75.75</v>
      </c>
      <c r="V447" s="7" t="s">
        <v>26</v>
      </c>
      <c r="W447" s="7">
        <v>2.222</v>
      </c>
      <c r="X447" s="7">
        <f t="shared" si="12"/>
        <v>2.222</v>
      </c>
      <c r="Y447" s="7">
        <v>0.998</v>
      </c>
      <c r="Z447" s="7">
        <f t="shared" si="13"/>
        <v>0.998</v>
      </c>
      <c r="AA447" s="7">
        <v>0.69</v>
      </c>
      <c r="AB447" s="7">
        <v>0.31</v>
      </c>
      <c r="AC447" s="7">
        <v>16.7</v>
      </c>
      <c r="AD447" s="7">
        <v>59.2</v>
      </c>
      <c r="AE447" s="7" t="s">
        <v>204</v>
      </c>
      <c r="AF447" s="7" t="s">
        <v>205</v>
      </c>
      <c r="AG447" s="7" t="s">
        <v>30</v>
      </c>
      <c r="AH447" s="7" t="s">
        <v>409</v>
      </c>
      <c r="AI447" s="7" t="s">
        <v>407</v>
      </c>
      <c r="AJ447" s="7">
        <v>0.63500000000000001</v>
      </c>
      <c r="AK447" s="7">
        <v>-0.112</v>
      </c>
      <c r="AV447" s="7" t="s">
        <v>56</v>
      </c>
      <c r="AW447" s="7" t="s">
        <v>528</v>
      </c>
    </row>
    <row r="448" spans="1:52" x14ac:dyDescent="0.2">
      <c r="A448" s="7">
        <v>447</v>
      </c>
      <c r="B448" s="7">
        <v>2095</v>
      </c>
      <c r="C448" s="7" t="s">
        <v>61</v>
      </c>
      <c r="D448" s="7" t="s">
        <v>343</v>
      </c>
      <c r="E448" s="7" t="s">
        <v>344</v>
      </c>
      <c r="F448" s="7">
        <v>0.49</v>
      </c>
      <c r="I448" s="7">
        <v>3.8479999999999999</v>
      </c>
      <c r="J448" s="7">
        <v>1999</v>
      </c>
      <c r="K448" s="7">
        <v>7</v>
      </c>
      <c r="L448" s="7">
        <v>190</v>
      </c>
      <c r="M448" s="7">
        <v>40.4</v>
      </c>
      <c r="N448" s="7">
        <v>-75.599999999999994</v>
      </c>
      <c r="O448" s="7">
        <v>40.25</v>
      </c>
      <c r="P448" s="7">
        <v>-75.75</v>
      </c>
      <c r="V448" s="7" t="s">
        <v>26</v>
      </c>
      <c r="W448" s="7">
        <v>2.617</v>
      </c>
      <c r="X448" s="7">
        <f t="shared" si="12"/>
        <v>2.617</v>
      </c>
      <c r="Y448" s="7">
        <v>1.2310000000000001</v>
      </c>
      <c r="Z448" s="7">
        <f t="shared" si="13"/>
        <v>1.2310000000000001</v>
      </c>
      <c r="AA448" s="7">
        <v>0.68</v>
      </c>
      <c r="AB448" s="7">
        <v>0.32</v>
      </c>
      <c r="AC448" s="7">
        <v>26.4</v>
      </c>
      <c r="AD448" s="7">
        <v>0.4</v>
      </c>
      <c r="AE448" s="7" t="s">
        <v>204</v>
      </c>
      <c r="AF448" s="7" t="s">
        <v>205</v>
      </c>
      <c r="AG448" s="7" t="s">
        <v>30</v>
      </c>
      <c r="AH448" s="7" t="s">
        <v>409</v>
      </c>
      <c r="AI448" s="7" t="s">
        <v>407</v>
      </c>
      <c r="AJ448" s="7">
        <v>0.63500000000000001</v>
      </c>
      <c r="AK448" s="7">
        <v>-0.112</v>
      </c>
      <c r="AV448" s="7" t="s">
        <v>56</v>
      </c>
      <c r="AW448" s="7" t="s">
        <v>528</v>
      </c>
    </row>
    <row r="449" spans="1:51" x14ac:dyDescent="0.2">
      <c r="A449" s="7">
        <v>448</v>
      </c>
      <c r="B449" s="7">
        <v>2095</v>
      </c>
      <c r="C449" s="7" t="s">
        <v>61</v>
      </c>
      <c r="D449" s="7" t="s">
        <v>343</v>
      </c>
      <c r="E449" s="7" t="s">
        <v>344</v>
      </c>
      <c r="F449" s="7">
        <v>0.9</v>
      </c>
      <c r="I449" s="7">
        <v>7.069</v>
      </c>
      <c r="J449" s="7">
        <v>1999</v>
      </c>
      <c r="K449" s="7">
        <v>9</v>
      </c>
      <c r="L449" s="7">
        <v>246</v>
      </c>
      <c r="M449" s="7">
        <v>40.4</v>
      </c>
      <c r="N449" s="7">
        <v>-75.599999999999994</v>
      </c>
      <c r="O449" s="7">
        <v>40.25</v>
      </c>
      <c r="P449" s="7">
        <v>-75.75</v>
      </c>
      <c r="V449" s="7" t="s">
        <v>26</v>
      </c>
      <c r="W449" s="7">
        <v>4.7359999999999998</v>
      </c>
      <c r="X449" s="7">
        <f t="shared" si="12"/>
        <v>4.7359999999999998</v>
      </c>
      <c r="Y449" s="7">
        <v>2.3319999999999999</v>
      </c>
      <c r="Z449" s="7">
        <f t="shared" si="13"/>
        <v>2.3319999999999999</v>
      </c>
      <c r="AA449" s="7">
        <v>0.67</v>
      </c>
      <c r="AB449" s="7">
        <v>0.33</v>
      </c>
      <c r="AC449" s="7">
        <v>19.3</v>
      </c>
      <c r="AD449" s="7">
        <v>305.3</v>
      </c>
      <c r="AE449" s="7" t="s">
        <v>204</v>
      </c>
      <c r="AF449" s="7" t="s">
        <v>205</v>
      </c>
      <c r="AG449" s="7" t="s">
        <v>30</v>
      </c>
      <c r="AH449" s="7" t="s">
        <v>409</v>
      </c>
      <c r="AI449" s="7" t="s">
        <v>407</v>
      </c>
      <c r="AJ449" s="7">
        <v>0.63500000000000001</v>
      </c>
      <c r="AK449" s="7">
        <v>-0.112</v>
      </c>
      <c r="AV449" s="7" t="s">
        <v>56</v>
      </c>
      <c r="AW449" s="7" t="s">
        <v>528</v>
      </c>
    </row>
    <row r="450" spans="1:51" x14ac:dyDescent="0.2">
      <c r="A450" s="7">
        <v>449</v>
      </c>
      <c r="B450" s="7">
        <v>2355</v>
      </c>
      <c r="C450" s="7" t="s">
        <v>48</v>
      </c>
      <c r="D450" s="7" t="s">
        <v>330</v>
      </c>
      <c r="E450" s="7" t="s">
        <v>331</v>
      </c>
      <c r="F450" s="7">
        <v>0.70199999999999996</v>
      </c>
      <c r="I450" s="7">
        <v>0.70199999999999996</v>
      </c>
      <c r="J450" s="7">
        <v>2000</v>
      </c>
      <c r="K450" s="7">
        <v>4</v>
      </c>
      <c r="L450" s="7">
        <v>120</v>
      </c>
      <c r="M450" s="7">
        <v>37.33</v>
      </c>
      <c r="N450" s="7">
        <v>137.43</v>
      </c>
      <c r="O450" s="7">
        <v>37.25</v>
      </c>
      <c r="P450" s="7">
        <v>137.25</v>
      </c>
      <c r="Q450" s="7">
        <v>7.5510000000000002</v>
      </c>
      <c r="V450" s="7" t="s">
        <v>26</v>
      </c>
      <c r="W450" s="7">
        <v>0.7</v>
      </c>
      <c r="X450" s="7">
        <f t="shared" si="12"/>
        <v>0.7</v>
      </c>
      <c r="Y450" s="7">
        <v>2E-3</v>
      </c>
      <c r="Z450" s="7">
        <f t="shared" si="13"/>
        <v>2E-3</v>
      </c>
      <c r="AA450" s="7">
        <v>0.997</v>
      </c>
      <c r="AB450" s="7">
        <v>2E-3</v>
      </c>
      <c r="AE450" s="7" t="s">
        <v>52</v>
      </c>
      <c r="AF450" s="7" t="s">
        <v>29</v>
      </c>
      <c r="AG450" s="7" t="s">
        <v>47</v>
      </c>
      <c r="AH450" s="7" t="s">
        <v>409</v>
      </c>
      <c r="AI450" s="7" t="s">
        <v>407</v>
      </c>
      <c r="AJ450" s="7">
        <v>-0.61599999999999999</v>
      </c>
      <c r="AL450" s="7" t="s">
        <v>408</v>
      </c>
      <c r="AQ450" s="7">
        <v>1.21</v>
      </c>
      <c r="AV450" s="7" t="s">
        <v>659</v>
      </c>
      <c r="AW450" s="7" t="s">
        <v>44</v>
      </c>
    </row>
    <row r="451" spans="1:51" x14ac:dyDescent="0.2">
      <c r="A451" s="7">
        <v>450</v>
      </c>
      <c r="B451" s="7">
        <v>2355</v>
      </c>
      <c r="C451" s="7" t="s">
        <v>48</v>
      </c>
      <c r="D451" s="7" t="s">
        <v>330</v>
      </c>
      <c r="E451" s="7" t="s">
        <v>331</v>
      </c>
      <c r="F451" s="7">
        <v>1.7050000000000001</v>
      </c>
      <c r="I451" s="7">
        <v>1.7050000000000001</v>
      </c>
      <c r="J451" s="7">
        <v>2000</v>
      </c>
      <c r="K451" s="7">
        <v>5</v>
      </c>
      <c r="L451" s="7">
        <v>139</v>
      </c>
      <c r="M451" s="7">
        <v>37.33</v>
      </c>
      <c r="N451" s="7">
        <v>137.43</v>
      </c>
      <c r="O451" s="7">
        <v>37.25</v>
      </c>
      <c r="P451" s="7">
        <v>137.25</v>
      </c>
      <c r="Q451" s="7">
        <v>12.613</v>
      </c>
      <c r="V451" s="7" t="s">
        <v>26</v>
      </c>
      <c r="W451" s="7">
        <v>1.7</v>
      </c>
      <c r="X451" s="7">
        <f t="shared" ref="X451:X514" si="14">IF(ISBLANK(W451), "", W451)</f>
        <v>1.7</v>
      </c>
      <c r="Y451" s="7">
        <v>5.0000000000000001E-3</v>
      </c>
      <c r="Z451" s="7">
        <f t="shared" ref="Z451:Z514" si="15">IF(ISBLANK(Y451), "", Y451)</f>
        <v>5.0000000000000001E-3</v>
      </c>
      <c r="AA451" s="7">
        <v>0.997</v>
      </c>
      <c r="AB451" s="7">
        <v>2E-3</v>
      </c>
      <c r="AE451" s="7" t="s">
        <v>52</v>
      </c>
      <c r="AF451" s="7" t="s">
        <v>29</v>
      </c>
      <c r="AG451" s="7" t="s">
        <v>47</v>
      </c>
      <c r="AH451" s="7" t="s">
        <v>409</v>
      </c>
      <c r="AI451" s="7" t="s">
        <v>407</v>
      </c>
      <c r="AJ451" s="7">
        <v>-0.61599999999999999</v>
      </c>
      <c r="AL451" s="7" t="s">
        <v>408</v>
      </c>
      <c r="AQ451" s="7">
        <v>1.21</v>
      </c>
      <c r="AV451" s="7" t="s">
        <v>659</v>
      </c>
      <c r="AW451" s="7" t="s">
        <v>44</v>
      </c>
    </row>
    <row r="452" spans="1:51" x14ac:dyDescent="0.2">
      <c r="A452" s="7">
        <v>451</v>
      </c>
      <c r="B452" s="7">
        <v>2355</v>
      </c>
      <c r="C452" s="7" t="s">
        <v>48</v>
      </c>
      <c r="D452" s="7" t="s">
        <v>330</v>
      </c>
      <c r="E452" s="7" t="s">
        <v>331</v>
      </c>
      <c r="F452" s="7">
        <v>4.1420000000000003</v>
      </c>
      <c r="I452" s="7">
        <v>4.1420000000000003</v>
      </c>
      <c r="J452" s="7">
        <v>2000</v>
      </c>
      <c r="K452" s="7">
        <v>6</v>
      </c>
      <c r="L452" s="7">
        <v>177</v>
      </c>
      <c r="M452" s="7">
        <v>37.33</v>
      </c>
      <c r="N452" s="7">
        <v>137.43</v>
      </c>
      <c r="O452" s="7">
        <v>37.25</v>
      </c>
      <c r="P452" s="7">
        <v>137.25</v>
      </c>
      <c r="Q452" s="7">
        <v>18.184000000000001</v>
      </c>
      <c r="V452" s="7" t="s">
        <v>26</v>
      </c>
      <c r="W452" s="7">
        <v>4.0999999999999996</v>
      </c>
      <c r="X452" s="7">
        <f t="shared" si="14"/>
        <v>4.0999999999999996</v>
      </c>
      <c r="Y452" s="7">
        <v>4.2000000000000003E-2</v>
      </c>
      <c r="Z452" s="7">
        <f t="shared" si="15"/>
        <v>4.2000000000000003E-2</v>
      </c>
      <c r="AA452" s="7">
        <v>0.98899999999999999</v>
      </c>
      <c r="AB452" s="7">
        <v>0.01</v>
      </c>
      <c r="AE452" s="7" t="s">
        <v>52</v>
      </c>
      <c r="AF452" s="7" t="s">
        <v>29</v>
      </c>
      <c r="AG452" s="7" t="s">
        <v>47</v>
      </c>
      <c r="AH452" s="7" t="s">
        <v>409</v>
      </c>
      <c r="AI452" s="7" t="s">
        <v>407</v>
      </c>
      <c r="AJ452" s="7">
        <v>-0.61599999999999999</v>
      </c>
      <c r="AL452" s="7" t="s">
        <v>408</v>
      </c>
      <c r="AQ452" s="7">
        <v>1.21</v>
      </c>
      <c r="AV452" s="7" t="s">
        <v>659</v>
      </c>
      <c r="AW452" s="7" t="s">
        <v>44</v>
      </c>
    </row>
    <row r="453" spans="1:51" x14ac:dyDescent="0.2">
      <c r="A453" s="7">
        <v>452</v>
      </c>
      <c r="B453" s="7">
        <v>2355</v>
      </c>
      <c r="C453" s="7" t="s">
        <v>48</v>
      </c>
      <c r="D453" s="7" t="s">
        <v>330</v>
      </c>
      <c r="E453" s="7" t="s">
        <v>331</v>
      </c>
      <c r="F453" s="7">
        <v>5.2409999999999997</v>
      </c>
      <c r="I453" s="7">
        <v>5.2409999999999997</v>
      </c>
      <c r="J453" s="7">
        <v>2000</v>
      </c>
      <c r="K453" s="7">
        <v>7</v>
      </c>
      <c r="L453" s="7">
        <v>199</v>
      </c>
      <c r="M453" s="7">
        <v>37.33</v>
      </c>
      <c r="N453" s="7">
        <v>137.43</v>
      </c>
      <c r="O453" s="7">
        <v>37.25</v>
      </c>
      <c r="P453" s="7">
        <v>137.25</v>
      </c>
      <c r="Q453" s="7">
        <v>20.963999999999999</v>
      </c>
      <c r="V453" s="7" t="s">
        <v>26</v>
      </c>
      <c r="W453" s="7">
        <v>3.9470000000000001</v>
      </c>
      <c r="X453" s="7">
        <f t="shared" si="14"/>
        <v>3.9470000000000001</v>
      </c>
      <c r="Y453" s="7">
        <v>1.294</v>
      </c>
      <c r="Z453" s="7">
        <f t="shared" si="15"/>
        <v>1.294</v>
      </c>
      <c r="AA453" s="7">
        <v>0.753</v>
      </c>
      <c r="AB453" s="7">
        <v>0.246</v>
      </c>
      <c r="AE453" s="7" t="s">
        <v>52</v>
      </c>
      <c r="AF453" s="7" t="s">
        <v>29</v>
      </c>
      <c r="AG453" s="7" t="s">
        <v>47</v>
      </c>
      <c r="AH453" s="7" t="s">
        <v>409</v>
      </c>
      <c r="AI453" s="7" t="s">
        <v>407</v>
      </c>
      <c r="AJ453" s="7">
        <v>-0.61599999999999999</v>
      </c>
      <c r="AL453" s="7" t="s">
        <v>408</v>
      </c>
      <c r="AQ453" s="7">
        <v>1.21</v>
      </c>
      <c r="AV453" s="7" t="s">
        <v>659</v>
      </c>
      <c r="AW453" s="7" t="s">
        <v>44</v>
      </c>
    </row>
    <row r="454" spans="1:51" x14ac:dyDescent="0.2">
      <c r="A454" s="7">
        <v>453</v>
      </c>
      <c r="B454" s="7">
        <v>2355</v>
      </c>
      <c r="C454" s="7" t="s">
        <v>48</v>
      </c>
      <c r="D454" s="7" t="s">
        <v>330</v>
      </c>
      <c r="E454" s="7" t="s">
        <v>331</v>
      </c>
      <c r="F454" s="7">
        <v>5.5270000000000001</v>
      </c>
      <c r="I454" s="7">
        <v>5.5270000000000001</v>
      </c>
      <c r="J454" s="7">
        <v>2000</v>
      </c>
      <c r="K454" s="7">
        <v>8</v>
      </c>
      <c r="L454" s="7">
        <v>219</v>
      </c>
      <c r="M454" s="7">
        <v>37.33</v>
      </c>
      <c r="N454" s="7">
        <v>137.43</v>
      </c>
      <c r="O454" s="7">
        <v>37.25</v>
      </c>
      <c r="P454" s="7">
        <v>137.25</v>
      </c>
      <c r="Q454" s="7">
        <v>22.282</v>
      </c>
      <c r="V454" s="7" t="s">
        <v>26</v>
      </c>
      <c r="W454" s="7">
        <v>4.423</v>
      </c>
      <c r="X454" s="7">
        <f t="shared" si="14"/>
        <v>4.423</v>
      </c>
      <c r="Y454" s="7">
        <v>1.1040000000000001</v>
      </c>
      <c r="Z454" s="7">
        <f t="shared" si="15"/>
        <v>1.1040000000000001</v>
      </c>
      <c r="AA454" s="7">
        <v>0.8</v>
      </c>
      <c r="AB454" s="7">
        <v>0.19900000000000001</v>
      </c>
      <c r="AE454" s="7" t="s">
        <v>52</v>
      </c>
      <c r="AF454" s="7" t="s">
        <v>29</v>
      </c>
      <c r="AG454" s="7" t="s">
        <v>47</v>
      </c>
      <c r="AH454" s="7" t="s">
        <v>409</v>
      </c>
      <c r="AI454" s="7" t="s">
        <v>407</v>
      </c>
      <c r="AJ454" s="7">
        <v>-0.61599999999999999</v>
      </c>
      <c r="AL454" s="7" t="s">
        <v>408</v>
      </c>
      <c r="AQ454" s="7">
        <v>1.21</v>
      </c>
      <c r="AV454" s="7" t="s">
        <v>659</v>
      </c>
      <c r="AW454" s="7" t="s">
        <v>44</v>
      </c>
    </row>
    <row r="455" spans="1:51" x14ac:dyDescent="0.2">
      <c r="A455" s="7">
        <v>454</v>
      </c>
      <c r="B455" s="7">
        <v>2355</v>
      </c>
      <c r="C455" s="7" t="s">
        <v>48</v>
      </c>
      <c r="D455" s="7" t="s">
        <v>330</v>
      </c>
      <c r="E455" s="7" t="s">
        <v>331</v>
      </c>
      <c r="F455" s="7">
        <v>3.8889999999999998</v>
      </c>
      <c r="I455" s="7">
        <v>3.8889999999999998</v>
      </c>
      <c r="J455" s="7">
        <v>2000</v>
      </c>
      <c r="K455" s="7">
        <v>9</v>
      </c>
      <c r="L455" s="7">
        <v>268</v>
      </c>
      <c r="M455" s="7">
        <v>37.33</v>
      </c>
      <c r="N455" s="7">
        <v>137.43</v>
      </c>
      <c r="O455" s="7">
        <v>37.25</v>
      </c>
      <c r="P455" s="7">
        <v>137.25</v>
      </c>
      <c r="Q455" s="7">
        <v>15.829000000000001</v>
      </c>
      <c r="V455" s="7" t="s">
        <v>26</v>
      </c>
      <c r="W455" s="7">
        <v>2.64</v>
      </c>
      <c r="X455" s="7">
        <f t="shared" si="14"/>
        <v>2.64</v>
      </c>
      <c r="Y455" s="7">
        <v>1.2490000000000001</v>
      </c>
      <c r="Z455" s="7">
        <f t="shared" si="15"/>
        <v>1.2490000000000001</v>
      </c>
      <c r="AA455" s="7">
        <v>0.67800000000000005</v>
      </c>
      <c r="AB455" s="7">
        <v>0.32100000000000001</v>
      </c>
      <c r="AE455" s="7" t="s">
        <v>52</v>
      </c>
      <c r="AF455" s="7" t="s">
        <v>29</v>
      </c>
      <c r="AG455" s="7" t="s">
        <v>47</v>
      </c>
      <c r="AH455" s="7" t="s">
        <v>409</v>
      </c>
      <c r="AI455" s="7" t="s">
        <v>407</v>
      </c>
      <c r="AJ455" s="7">
        <v>-0.61599999999999999</v>
      </c>
      <c r="AL455" s="7" t="s">
        <v>408</v>
      </c>
      <c r="AQ455" s="7">
        <v>1.21</v>
      </c>
      <c r="AV455" s="7" t="s">
        <v>659</v>
      </c>
      <c r="AW455" s="7" t="s">
        <v>44</v>
      </c>
    </row>
    <row r="456" spans="1:51" x14ac:dyDescent="0.2">
      <c r="A456" s="7">
        <v>455</v>
      </c>
      <c r="B456" s="7">
        <v>2355</v>
      </c>
      <c r="C456" s="7" t="s">
        <v>48</v>
      </c>
      <c r="D456" s="7" t="s">
        <v>330</v>
      </c>
      <c r="E456" s="7" t="s">
        <v>331</v>
      </c>
      <c r="F456" s="7">
        <v>4.4119999999999999</v>
      </c>
      <c r="I456" s="7">
        <v>4.4119999999999999</v>
      </c>
      <c r="J456" s="7">
        <v>2000</v>
      </c>
      <c r="K456" s="7">
        <v>10</v>
      </c>
      <c r="L456" s="7">
        <v>297</v>
      </c>
      <c r="M456" s="7">
        <v>37.33</v>
      </c>
      <c r="N456" s="7">
        <v>137.43</v>
      </c>
      <c r="O456" s="7">
        <v>37.25</v>
      </c>
      <c r="P456" s="7">
        <v>137.25</v>
      </c>
      <c r="Q456" s="7">
        <v>12.063000000000001</v>
      </c>
      <c r="V456" s="7" t="s">
        <v>26</v>
      </c>
      <c r="W456" s="7">
        <v>3.6930000000000001</v>
      </c>
      <c r="X456" s="7">
        <f t="shared" si="14"/>
        <v>3.6930000000000001</v>
      </c>
      <c r="Y456" s="7">
        <v>0.71899999999999997</v>
      </c>
      <c r="Z456" s="7">
        <f t="shared" si="15"/>
        <v>0.71899999999999997</v>
      </c>
      <c r="AA456" s="7">
        <v>0.83699999999999997</v>
      </c>
      <c r="AB456" s="7">
        <v>0.16200000000000001</v>
      </c>
      <c r="AE456" s="7" t="s">
        <v>52</v>
      </c>
      <c r="AF456" s="7" t="s">
        <v>29</v>
      </c>
      <c r="AG456" s="7" t="s">
        <v>47</v>
      </c>
      <c r="AH456" s="7" t="s">
        <v>409</v>
      </c>
      <c r="AI456" s="7" t="s">
        <v>407</v>
      </c>
      <c r="AJ456" s="7">
        <v>-0.61599999999999999</v>
      </c>
      <c r="AL456" s="7" t="s">
        <v>408</v>
      </c>
      <c r="AQ456" s="7">
        <v>1.21</v>
      </c>
      <c r="AV456" s="7" t="s">
        <v>659</v>
      </c>
      <c r="AW456" s="7" t="s">
        <v>44</v>
      </c>
    </row>
    <row r="457" spans="1:51" x14ac:dyDescent="0.2">
      <c r="A457" s="7">
        <v>456</v>
      </c>
      <c r="B457" s="7">
        <v>2355</v>
      </c>
      <c r="C457" s="7" t="s">
        <v>48</v>
      </c>
      <c r="D457" s="7" t="s">
        <v>330</v>
      </c>
      <c r="E457" s="7" t="s">
        <v>331</v>
      </c>
      <c r="F457" s="7">
        <v>1.343</v>
      </c>
      <c r="I457" s="7">
        <v>1.343</v>
      </c>
      <c r="J457" s="7">
        <v>2000</v>
      </c>
      <c r="K457" s="7">
        <v>11</v>
      </c>
      <c r="L457" s="7">
        <v>321</v>
      </c>
      <c r="M457" s="7">
        <v>37.33</v>
      </c>
      <c r="N457" s="7">
        <v>137.43</v>
      </c>
      <c r="O457" s="7">
        <v>37.25</v>
      </c>
      <c r="P457" s="7">
        <v>137.25</v>
      </c>
      <c r="Q457" s="7">
        <v>7.2359999999999998</v>
      </c>
      <c r="V457" s="7" t="s">
        <v>26</v>
      </c>
      <c r="W457" s="7">
        <v>1.056</v>
      </c>
      <c r="X457" s="7">
        <f t="shared" si="14"/>
        <v>1.056</v>
      </c>
      <c r="Y457" s="7">
        <v>0.28699999999999998</v>
      </c>
      <c r="Z457" s="7">
        <f t="shared" si="15"/>
        <v>0.28699999999999998</v>
      </c>
      <c r="AA457" s="7">
        <v>0.78600000000000003</v>
      </c>
      <c r="AB457" s="7">
        <v>0.21299999999999999</v>
      </c>
      <c r="AE457" s="7" t="s">
        <v>52</v>
      </c>
      <c r="AF457" s="7" t="s">
        <v>29</v>
      </c>
      <c r="AG457" s="7" t="s">
        <v>47</v>
      </c>
      <c r="AH457" s="7" t="s">
        <v>409</v>
      </c>
      <c r="AI457" s="7" t="s">
        <v>407</v>
      </c>
      <c r="AJ457" s="7">
        <v>-0.61599999999999999</v>
      </c>
      <c r="AL457" s="7" t="s">
        <v>408</v>
      </c>
      <c r="AQ457" s="7">
        <v>1.21</v>
      </c>
      <c r="AV457" s="7" t="s">
        <v>659</v>
      </c>
      <c r="AW457" s="7" t="s">
        <v>44</v>
      </c>
    </row>
    <row r="458" spans="1:51" x14ac:dyDescent="0.2">
      <c r="A458" s="7">
        <v>457</v>
      </c>
      <c r="B458" s="7">
        <v>2355</v>
      </c>
      <c r="C458" s="7" t="s">
        <v>48</v>
      </c>
      <c r="D458" s="7" t="s">
        <v>330</v>
      </c>
      <c r="E458" s="7" t="s">
        <v>331</v>
      </c>
      <c r="F458" s="7">
        <v>2.1949999999999998</v>
      </c>
      <c r="I458" s="7">
        <v>2.1949999999999998</v>
      </c>
      <c r="J458" s="7">
        <v>2001</v>
      </c>
      <c r="K458" s="7">
        <v>5</v>
      </c>
      <c r="L458" s="7">
        <v>136</v>
      </c>
      <c r="M458" s="7">
        <v>37.33</v>
      </c>
      <c r="N458" s="7">
        <v>137.43</v>
      </c>
      <c r="O458" s="7">
        <v>37.25</v>
      </c>
      <c r="P458" s="7">
        <v>137.25</v>
      </c>
      <c r="Q458" s="7">
        <v>13.584</v>
      </c>
      <c r="V458" s="7" t="s">
        <v>26</v>
      </c>
      <c r="W458" s="7">
        <v>1.2849999999999999</v>
      </c>
      <c r="X458" s="7">
        <f t="shared" si="14"/>
        <v>1.2849999999999999</v>
      </c>
      <c r="Y458" s="7">
        <v>0.91</v>
      </c>
      <c r="Z458" s="7">
        <f t="shared" si="15"/>
        <v>0.91</v>
      </c>
      <c r="AA458" s="7">
        <v>0.58499999999999996</v>
      </c>
      <c r="AB458" s="7">
        <v>0.41399999999999998</v>
      </c>
      <c r="AE458" s="7" t="s">
        <v>52</v>
      </c>
      <c r="AF458" s="7" t="s">
        <v>29</v>
      </c>
      <c r="AG458" s="7" t="s">
        <v>47</v>
      </c>
      <c r="AH458" s="7" t="s">
        <v>409</v>
      </c>
      <c r="AI458" s="7" t="s">
        <v>407</v>
      </c>
      <c r="AJ458" s="7">
        <v>-0.61599999999999999</v>
      </c>
      <c r="AL458" s="7" t="s">
        <v>408</v>
      </c>
      <c r="AQ458" s="7">
        <v>1.21</v>
      </c>
      <c r="AV458" s="7" t="s">
        <v>659</v>
      </c>
      <c r="AW458" s="7" t="s">
        <v>44</v>
      </c>
    </row>
    <row r="459" spans="1:51" x14ac:dyDescent="0.2">
      <c r="A459" s="7">
        <v>458</v>
      </c>
      <c r="B459" s="7">
        <v>2355</v>
      </c>
      <c r="C459" s="7" t="s">
        <v>48</v>
      </c>
      <c r="D459" s="7" t="s">
        <v>330</v>
      </c>
      <c r="E459" s="7" t="s">
        <v>331</v>
      </c>
      <c r="F459" s="7">
        <v>7.7450000000000001</v>
      </c>
      <c r="I459" s="7">
        <v>7.7450000000000001</v>
      </c>
      <c r="J459" s="7">
        <v>2001</v>
      </c>
      <c r="K459" s="7">
        <v>6</v>
      </c>
      <c r="L459" s="7">
        <v>180</v>
      </c>
      <c r="M459" s="7">
        <v>37.33</v>
      </c>
      <c r="N459" s="7">
        <v>137.43</v>
      </c>
      <c r="O459" s="7">
        <v>37.25</v>
      </c>
      <c r="P459" s="7">
        <v>137.25</v>
      </c>
      <c r="Q459" s="7">
        <v>19.552</v>
      </c>
      <c r="V459" s="7" t="s">
        <v>26</v>
      </c>
      <c r="W459" s="7">
        <v>5.2069999999999999</v>
      </c>
      <c r="X459" s="7">
        <f t="shared" si="14"/>
        <v>5.2069999999999999</v>
      </c>
      <c r="Y459" s="7">
        <v>2.5379999999999998</v>
      </c>
      <c r="Z459" s="7">
        <f t="shared" si="15"/>
        <v>2.5379999999999998</v>
      </c>
      <c r="AA459" s="7">
        <v>0.67200000000000004</v>
      </c>
      <c r="AB459" s="7">
        <v>0.32700000000000001</v>
      </c>
      <c r="AE459" s="7" t="s">
        <v>52</v>
      </c>
      <c r="AF459" s="7" t="s">
        <v>29</v>
      </c>
      <c r="AG459" s="7" t="s">
        <v>47</v>
      </c>
      <c r="AH459" s="7" t="s">
        <v>409</v>
      </c>
      <c r="AI459" s="7" t="s">
        <v>407</v>
      </c>
      <c r="AJ459" s="7">
        <v>-0.61599999999999999</v>
      </c>
      <c r="AL459" s="7" t="s">
        <v>408</v>
      </c>
      <c r="AQ459" s="7">
        <v>1.21</v>
      </c>
      <c r="AV459" s="7" t="s">
        <v>659</v>
      </c>
      <c r="AW459" s="7" t="s">
        <v>44</v>
      </c>
    </row>
    <row r="460" spans="1:51" x14ac:dyDescent="0.2">
      <c r="A460" s="7">
        <v>459</v>
      </c>
      <c r="B460" s="7">
        <v>2355</v>
      </c>
      <c r="C460" s="7" t="s">
        <v>48</v>
      </c>
      <c r="D460" s="7" t="s">
        <v>330</v>
      </c>
      <c r="E460" s="7" t="s">
        <v>331</v>
      </c>
      <c r="F460" s="7">
        <v>7.5970000000000004</v>
      </c>
      <c r="I460" s="7">
        <v>7.5970000000000004</v>
      </c>
      <c r="J460" s="7">
        <v>2001</v>
      </c>
      <c r="K460" s="7">
        <v>7</v>
      </c>
      <c r="L460" s="7">
        <v>203</v>
      </c>
      <c r="M460" s="7">
        <v>37.33</v>
      </c>
      <c r="N460" s="7">
        <v>137.43</v>
      </c>
      <c r="O460" s="7">
        <v>37.25</v>
      </c>
      <c r="P460" s="7">
        <v>137.25</v>
      </c>
      <c r="Q460" s="7">
        <v>21.939</v>
      </c>
      <c r="V460" s="7" t="s">
        <v>26</v>
      </c>
      <c r="W460" s="7">
        <v>5.2510000000000003</v>
      </c>
      <c r="X460" s="7">
        <f t="shared" si="14"/>
        <v>5.2510000000000003</v>
      </c>
      <c r="Y460" s="7">
        <v>2.3460000000000001</v>
      </c>
      <c r="Z460" s="7">
        <f t="shared" si="15"/>
        <v>2.3460000000000001</v>
      </c>
      <c r="AA460" s="7">
        <v>0.69099999999999995</v>
      </c>
      <c r="AB460" s="7">
        <v>0.308</v>
      </c>
      <c r="AE460" s="7" t="s">
        <v>52</v>
      </c>
      <c r="AF460" s="7" t="s">
        <v>29</v>
      </c>
      <c r="AG460" s="7" t="s">
        <v>47</v>
      </c>
      <c r="AH460" s="7" t="s">
        <v>409</v>
      </c>
      <c r="AI460" s="7" t="s">
        <v>407</v>
      </c>
      <c r="AJ460" s="7">
        <v>-0.61599999999999999</v>
      </c>
      <c r="AL460" s="7" t="s">
        <v>408</v>
      </c>
      <c r="AQ460" s="7">
        <v>1.21</v>
      </c>
      <c r="AV460" s="7" t="s">
        <v>659</v>
      </c>
      <c r="AW460" s="7" t="s">
        <v>44</v>
      </c>
    </row>
    <row r="461" spans="1:51" x14ac:dyDescent="0.2">
      <c r="A461" s="7">
        <v>460</v>
      </c>
      <c r="B461" s="7">
        <v>2355</v>
      </c>
      <c r="C461" s="7" t="s">
        <v>48</v>
      </c>
      <c r="D461" s="7" t="s">
        <v>330</v>
      </c>
      <c r="E461" s="7" t="s">
        <v>331</v>
      </c>
      <c r="F461" s="7">
        <v>6.3949999999999996</v>
      </c>
      <c r="I461" s="7">
        <v>6.3949999999999996</v>
      </c>
      <c r="J461" s="7">
        <v>2001</v>
      </c>
      <c r="K461" s="7">
        <v>9</v>
      </c>
      <c r="L461" s="7">
        <v>244</v>
      </c>
      <c r="M461" s="7">
        <v>37.33</v>
      </c>
      <c r="N461" s="7">
        <v>137.43</v>
      </c>
      <c r="O461" s="7">
        <v>37.25</v>
      </c>
      <c r="P461" s="7">
        <v>137.25</v>
      </c>
      <c r="Q461" s="7">
        <v>19.763999999999999</v>
      </c>
      <c r="V461" s="7" t="s">
        <v>26</v>
      </c>
      <c r="W461" s="7">
        <v>5.0060000000000002</v>
      </c>
      <c r="X461" s="7">
        <f t="shared" si="14"/>
        <v>5.0060000000000002</v>
      </c>
      <c r="Y461" s="7">
        <v>1.389</v>
      </c>
      <c r="Z461" s="7">
        <f t="shared" si="15"/>
        <v>1.389</v>
      </c>
      <c r="AA461" s="7">
        <v>0.78200000000000003</v>
      </c>
      <c r="AB461" s="7">
        <v>0.217</v>
      </c>
      <c r="AE461" s="7" t="s">
        <v>52</v>
      </c>
      <c r="AF461" s="7" t="s">
        <v>29</v>
      </c>
      <c r="AG461" s="7" t="s">
        <v>47</v>
      </c>
      <c r="AH461" s="7" t="s">
        <v>409</v>
      </c>
      <c r="AI461" s="7" t="s">
        <v>407</v>
      </c>
      <c r="AJ461" s="7">
        <v>-0.61599999999999999</v>
      </c>
      <c r="AL461" s="7" t="s">
        <v>408</v>
      </c>
      <c r="AQ461" s="7">
        <v>1.21</v>
      </c>
      <c r="AV461" s="7" t="s">
        <v>659</v>
      </c>
      <c r="AW461" s="7" t="s">
        <v>44</v>
      </c>
    </row>
    <row r="462" spans="1:51" x14ac:dyDescent="0.2">
      <c r="A462" s="7">
        <v>461</v>
      </c>
      <c r="B462" s="7">
        <v>2534</v>
      </c>
      <c r="C462" s="7" t="s">
        <v>61</v>
      </c>
      <c r="D462" s="7" t="s">
        <v>109</v>
      </c>
      <c r="E462" s="7" t="s">
        <v>110</v>
      </c>
      <c r="F462" s="7">
        <v>0.61699999999999999</v>
      </c>
      <c r="I462" s="7">
        <v>0.63900000000000001</v>
      </c>
      <c r="J462" s="7">
        <v>2001</v>
      </c>
      <c r="K462" s="7">
        <v>1</v>
      </c>
      <c r="L462" s="7">
        <v>11</v>
      </c>
      <c r="M462" s="7">
        <v>55.883000000000003</v>
      </c>
      <c r="N462" s="7">
        <v>-98.332999999999998</v>
      </c>
      <c r="O462" s="7">
        <v>55.75</v>
      </c>
      <c r="P462" s="7">
        <v>-98.25</v>
      </c>
      <c r="Q462" s="7">
        <v>-3.9</v>
      </c>
      <c r="V462" s="7" t="s">
        <v>26</v>
      </c>
      <c r="W462" s="7">
        <v>0.6</v>
      </c>
      <c r="X462" s="7">
        <f t="shared" si="14"/>
        <v>0.6</v>
      </c>
      <c r="Y462" s="7">
        <v>3.9E-2</v>
      </c>
      <c r="Z462" s="7">
        <f t="shared" si="15"/>
        <v>3.9E-2</v>
      </c>
      <c r="AA462" s="7">
        <v>0.93700000000000006</v>
      </c>
      <c r="AB462" s="7">
        <v>6.2E-2</v>
      </c>
      <c r="AC462" s="7">
        <v>-17.2</v>
      </c>
      <c r="AD462" s="7">
        <v>23.6</v>
      </c>
      <c r="AE462" s="7" t="s">
        <v>28</v>
      </c>
      <c r="AF462" s="7" t="s">
        <v>29</v>
      </c>
      <c r="AG462" s="7" t="s">
        <v>30</v>
      </c>
      <c r="AH462" s="7" t="s">
        <v>421</v>
      </c>
      <c r="AI462" s="7" t="s">
        <v>417</v>
      </c>
      <c r="AJ462" s="7">
        <v>-4.2080000000000002</v>
      </c>
      <c r="AK462" s="7">
        <v>-0.41699999999999998</v>
      </c>
      <c r="AL462" s="7" t="s">
        <v>423</v>
      </c>
      <c r="AQ462" s="7">
        <v>0.94</v>
      </c>
      <c r="AS462" s="7">
        <v>3.74</v>
      </c>
      <c r="AT462" s="7">
        <v>2.6859999999999999</v>
      </c>
      <c r="AV462" s="7" t="s">
        <v>659</v>
      </c>
      <c r="AW462" s="7" t="s">
        <v>528</v>
      </c>
      <c r="AX462" s="7" t="s">
        <v>14</v>
      </c>
      <c r="AY462" s="7" t="s">
        <v>555</v>
      </c>
    </row>
    <row r="463" spans="1:51" x14ac:dyDescent="0.2">
      <c r="A463" s="7">
        <v>462</v>
      </c>
      <c r="B463" s="7">
        <v>2534</v>
      </c>
      <c r="C463" s="7" t="s">
        <v>61</v>
      </c>
      <c r="D463" s="7" t="s">
        <v>109</v>
      </c>
      <c r="E463" s="7" t="s">
        <v>110</v>
      </c>
      <c r="F463" s="7">
        <v>0.56699999999999995</v>
      </c>
      <c r="I463" s="7">
        <v>0.58699999999999997</v>
      </c>
      <c r="J463" s="7">
        <v>2001</v>
      </c>
      <c r="K463" s="7">
        <v>2</v>
      </c>
      <c r="L463" s="7">
        <v>42</v>
      </c>
      <c r="M463" s="7">
        <v>55.883000000000003</v>
      </c>
      <c r="N463" s="7">
        <v>-98.332999999999998</v>
      </c>
      <c r="O463" s="7">
        <v>55.75</v>
      </c>
      <c r="P463" s="7">
        <v>-98.25</v>
      </c>
      <c r="Q463" s="7">
        <v>-4.6760000000000002</v>
      </c>
      <c r="V463" s="7" t="s">
        <v>26</v>
      </c>
      <c r="W463" s="7">
        <v>0.5</v>
      </c>
      <c r="X463" s="7">
        <f t="shared" si="14"/>
        <v>0.5</v>
      </c>
      <c r="Y463" s="7">
        <v>8.6999999999999994E-2</v>
      </c>
      <c r="Z463" s="7">
        <f t="shared" si="15"/>
        <v>8.6999999999999994E-2</v>
      </c>
      <c r="AA463" s="7">
        <v>0.85</v>
      </c>
      <c r="AB463" s="7">
        <v>0.14899999999999999</v>
      </c>
      <c r="AC463" s="7">
        <v>-22.9</v>
      </c>
      <c r="AD463" s="7">
        <v>15.7</v>
      </c>
      <c r="AE463" s="7" t="s">
        <v>55</v>
      </c>
      <c r="AF463" s="7" t="s">
        <v>29</v>
      </c>
      <c r="AG463" s="7" t="s">
        <v>111</v>
      </c>
      <c r="AH463" s="7" t="s">
        <v>421</v>
      </c>
      <c r="AI463" s="7" t="s">
        <v>417</v>
      </c>
      <c r="AJ463" s="7">
        <v>-4.2080000000000002</v>
      </c>
      <c r="AK463" s="7">
        <v>-0.41699999999999998</v>
      </c>
      <c r="AL463" s="7" t="s">
        <v>423</v>
      </c>
      <c r="AQ463" s="7">
        <v>0.94</v>
      </c>
      <c r="AS463" s="7">
        <v>3.74</v>
      </c>
      <c r="AT463" s="7">
        <v>2.6859999999999999</v>
      </c>
      <c r="AV463" s="7" t="s">
        <v>659</v>
      </c>
      <c r="AW463" s="7" t="s">
        <v>528</v>
      </c>
      <c r="AX463" s="7" t="s">
        <v>14</v>
      </c>
      <c r="AY463" s="7" t="s">
        <v>555</v>
      </c>
    </row>
    <row r="464" spans="1:51" x14ac:dyDescent="0.2">
      <c r="A464" s="7">
        <v>463</v>
      </c>
      <c r="B464" s="7">
        <v>2534</v>
      </c>
      <c r="C464" s="7" t="s">
        <v>61</v>
      </c>
      <c r="D464" s="7" t="s">
        <v>109</v>
      </c>
      <c r="E464" s="7" t="s">
        <v>110</v>
      </c>
      <c r="F464" s="7">
        <v>0.70599999999999996</v>
      </c>
      <c r="I464" s="7">
        <v>0.73099999999999998</v>
      </c>
      <c r="J464" s="7">
        <v>2001</v>
      </c>
      <c r="K464" s="7">
        <v>3</v>
      </c>
      <c r="L464" s="7">
        <v>73</v>
      </c>
      <c r="M464" s="7">
        <v>55.883000000000003</v>
      </c>
      <c r="N464" s="7">
        <v>-98.332999999999998</v>
      </c>
      <c r="O464" s="7">
        <v>55.75</v>
      </c>
      <c r="P464" s="7">
        <v>-98.25</v>
      </c>
      <c r="Q464" s="7">
        <v>-2.98</v>
      </c>
      <c r="V464" s="7" t="s">
        <v>26</v>
      </c>
      <c r="W464" s="7">
        <v>0.64</v>
      </c>
      <c r="X464" s="7">
        <f t="shared" si="14"/>
        <v>0.64</v>
      </c>
      <c r="Y464" s="7">
        <v>9.0999999999999998E-2</v>
      </c>
      <c r="Z464" s="7">
        <f t="shared" si="15"/>
        <v>9.0999999999999998E-2</v>
      </c>
      <c r="AA464" s="7">
        <v>0.874</v>
      </c>
      <c r="AB464" s="7">
        <v>0.125</v>
      </c>
      <c r="AC464" s="7">
        <v>-10.5</v>
      </c>
      <c r="AD464" s="7">
        <v>32.799999999999997</v>
      </c>
      <c r="AE464" s="7" t="s">
        <v>28</v>
      </c>
      <c r="AF464" s="7" t="s">
        <v>29</v>
      </c>
      <c r="AG464" s="7" t="s">
        <v>30</v>
      </c>
      <c r="AH464" s="7" t="s">
        <v>421</v>
      </c>
      <c r="AI464" s="7" t="s">
        <v>417</v>
      </c>
      <c r="AJ464" s="7">
        <v>-4.2080000000000002</v>
      </c>
      <c r="AK464" s="7">
        <v>-0.41699999999999998</v>
      </c>
      <c r="AL464" s="7" t="s">
        <v>423</v>
      </c>
      <c r="AQ464" s="7">
        <v>0.94</v>
      </c>
      <c r="AS464" s="7">
        <v>3.74</v>
      </c>
      <c r="AT464" s="7">
        <v>2.6859999999999999</v>
      </c>
      <c r="AV464" s="7" t="s">
        <v>659</v>
      </c>
      <c r="AW464" s="7" t="s">
        <v>528</v>
      </c>
      <c r="AX464" s="7" t="s">
        <v>14</v>
      </c>
      <c r="AY464" s="7" t="s">
        <v>555</v>
      </c>
    </row>
    <row r="465" spans="1:52" x14ac:dyDescent="0.2">
      <c r="A465" s="7">
        <v>464</v>
      </c>
      <c r="B465" s="7">
        <v>2534</v>
      </c>
      <c r="C465" s="7" t="s">
        <v>61</v>
      </c>
      <c r="D465" s="7" t="s">
        <v>109</v>
      </c>
      <c r="E465" s="7" t="s">
        <v>110</v>
      </c>
      <c r="F465" s="7">
        <v>0.82299999999999995</v>
      </c>
      <c r="I465" s="7">
        <v>0.85299999999999998</v>
      </c>
      <c r="J465" s="7">
        <v>2001</v>
      </c>
      <c r="K465" s="7">
        <v>4</v>
      </c>
      <c r="L465" s="7">
        <v>104</v>
      </c>
      <c r="M465" s="7">
        <v>55.883000000000003</v>
      </c>
      <c r="N465" s="7">
        <v>-98.332999999999998</v>
      </c>
      <c r="O465" s="7">
        <v>55.75</v>
      </c>
      <c r="P465" s="7">
        <v>-98.25</v>
      </c>
      <c r="Q465" s="7">
        <v>-2.8</v>
      </c>
      <c r="V465" s="7" t="s">
        <v>26</v>
      </c>
      <c r="W465" s="7">
        <v>0.64</v>
      </c>
      <c r="X465" s="7">
        <f t="shared" si="14"/>
        <v>0.64</v>
      </c>
      <c r="Y465" s="7">
        <v>0.21299999999999999</v>
      </c>
      <c r="Z465" s="7">
        <f t="shared" si="15"/>
        <v>0.21299999999999999</v>
      </c>
      <c r="AA465" s="7">
        <v>0.75</v>
      </c>
      <c r="AB465" s="7">
        <v>0.249</v>
      </c>
      <c r="AC465" s="7">
        <v>0.3</v>
      </c>
      <c r="AD465" s="7">
        <v>16.3</v>
      </c>
      <c r="AE465" s="7" t="s">
        <v>55</v>
      </c>
      <c r="AF465" s="7" t="s">
        <v>29</v>
      </c>
      <c r="AG465" s="7" t="s">
        <v>111</v>
      </c>
      <c r="AH465" s="7" t="s">
        <v>421</v>
      </c>
      <c r="AI465" s="7" t="s">
        <v>417</v>
      </c>
      <c r="AJ465" s="7">
        <v>-4.2080000000000002</v>
      </c>
      <c r="AK465" s="7">
        <v>-0.41699999999999998</v>
      </c>
      <c r="AL465" s="7" t="s">
        <v>423</v>
      </c>
      <c r="AQ465" s="7">
        <v>0.94</v>
      </c>
      <c r="AS465" s="7">
        <v>3.74</v>
      </c>
      <c r="AT465" s="7">
        <v>2.6859999999999999</v>
      </c>
      <c r="AV465" s="7" t="s">
        <v>659</v>
      </c>
      <c r="AW465" s="7" t="s">
        <v>528</v>
      </c>
      <c r="AX465" s="7" t="s">
        <v>14</v>
      </c>
      <c r="AY465" s="7" t="s">
        <v>555</v>
      </c>
    </row>
    <row r="466" spans="1:52" x14ac:dyDescent="0.2">
      <c r="A466" s="7">
        <v>465</v>
      </c>
      <c r="B466" s="7">
        <v>2534</v>
      </c>
      <c r="C466" s="7" t="s">
        <v>61</v>
      </c>
      <c r="D466" s="7" t="s">
        <v>109</v>
      </c>
      <c r="E466" s="7" t="s">
        <v>110</v>
      </c>
      <c r="F466" s="7">
        <v>1.129</v>
      </c>
      <c r="I466" s="7">
        <v>1.17</v>
      </c>
      <c r="J466" s="7">
        <v>2001</v>
      </c>
      <c r="K466" s="7">
        <v>5</v>
      </c>
      <c r="L466" s="7">
        <v>141</v>
      </c>
      <c r="M466" s="7">
        <v>55.883000000000003</v>
      </c>
      <c r="N466" s="7">
        <v>-98.332999999999998</v>
      </c>
      <c r="O466" s="7">
        <v>55.75</v>
      </c>
      <c r="P466" s="7">
        <v>-98.25</v>
      </c>
      <c r="Q466" s="7">
        <v>4.5</v>
      </c>
      <c r="V466" s="7" t="s">
        <v>26</v>
      </c>
      <c r="W466" s="7">
        <v>1</v>
      </c>
      <c r="X466" s="7">
        <f t="shared" si="14"/>
        <v>1</v>
      </c>
      <c r="Y466" s="7">
        <v>0.17</v>
      </c>
      <c r="Z466" s="7">
        <f t="shared" si="15"/>
        <v>0.17</v>
      </c>
      <c r="AA466" s="7">
        <v>0.85399999999999998</v>
      </c>
      <c r="AB466" s="7">
        <v>0.14499999999999999</v>
      </c>
      <c r="AC466" s="7">
        <v>8.1</v>
      </c>
      <c r="AD466" s="7">
        <v>86.2</v>
      </c>
      <c r="AE466" s="7" t="s">
        <v>28</v>
      </c>
      <c r="AF466" s="7" t="s">
        <v>29</v>
      </c>
      <c r="AG466" s="7" t="s">
        <v>30</v>
      </c>
      <c r="AH466" s="7" t="s">
        <v>421</v>
      </c>
      <c r="AI466" s="7" t="s">
        <v>417</v>
      </c>
      <c r="AJ466" s="7">
        <v>-4.2080000000000002</v>
      </c>
      <c r="AK466" s="7">
        <v>-0.41699999999999998</v>
      </c>
      <c r="AL466" s="7" t="s">
        <v>423</v>
      </c>
      <c r="AQ466" s="7">
        <v>0.94</v>
      </c>
      <c r="AS466" s="7">
        <v>3.74</v>
      </c>
      <c r="AT466" s="7">
        <v>2.6859999999999999</v>
      </c>
      <c r="AV466" s="7" t="s">
        <v>659</v>
      </c>
      <c r="AW466" s="7" t="s">
        <v>528</v>
      </c>
      <c r="AX466" s="7" t="s">
        <v>14</v>
      </c>
      <c r="AY466" s="7" t="s">
        <v>555</v>
      </c>
    </row>
    <row r="467" spans="1:52" x14ac:dyDescent="0.2">
      <c r="A467" s="7">
        <v>466</v>
      </c>
      <c r="B467" s="7">
        <v>2534</v>
      </c>
      <c r="C467" s="7" t="s">
        <v>61</v>
      </c>
      <c r="D467" s="7" t="s">
        <v>109</v>
      </c>
      <c r="E467" s="7" t="s">
        <v>110</v>
      </c>
      <c r="F467" s="7">
        <v>1.528</v>
      </c>
      <c r="I467" s="7">
        <v>1.5840000000000001</v>
      </c>
      <c r="J467" s="7">
        <v>2001</v>
      </c>
      <c r="K467" s="7">
        <v>6</v>
      </c>
      <c r="L467" s="7">
        <v>155</v>
      </c>
      <c r="M467" s="7">
        <v>55.883000000000003</v>
      </c>
      <c r="N467" s="7">
        <v>-98.332999999999998</v>
      </c>
      <c r="O467" s="7">
        <v>55.75</v>
      </c>
      <c r="P467" s="7">
        <v>-98.25</v>
      </c>
      <c r="Q467" s="7">
        <v>7.125</v>
      </c>
      <c r="V467" s="7" t="s">
        <v>26</v>
      </c>
      <c r="W467" s="7">
        <v>1.0780000000000001</v>
      </c>
      <c r="X467" s="7">
        <f t="shared" si="14"/>
        <v>1.0780000000000001</v>
      </c>
      <c r="Y467" s="7">
        <v>0.50600000000000001</v>
      </c>
      <c r="Z467" s="7">
        <f t="shared" si="15"/>
        <v>0.50600000000000001</v>
      </c>
      <c r="AA467" s="7">
        <v>0.68</v>
      </c>
      <c r="AB467" s="7">
        <v>0.31900000000000001</v>
      </c>
      <c r="AC467" s="7">
        <v>12.3</v>
      </c>
      <c r="AD467" s="7">
        <v>95.7</v>
      </c>
      <c r="AE467" s="7" t="s">
        <v>55</v>
      </c>
      <c r="AF467" s="7" t="s">
        <v>29</v>
      </c>
      <c r="AG467" s="7" t="s">
        <v>111</v>
      </c>
      <c r="AH467" s="7" t="s">
        <v>421</v>
      </c>
      <c r="AI467" s="7" t="s">
        <v>417</v>
      </c>
      <c r="AJ467" s="7">
        <v>-4.2080000000000002</v>
      </c>
      <c r="AK467" s="7">
        <v>-0.41699999999999998</v>
      </c>
      <c r="AL467" s="7" t="s">
        <v>423</v>
      </c>
      <c r="AQ467" s="7">
        <v>0.94</v>
      </c>
      <c r="AS467" s="7">
        <v>3.74</v>
      </c>
      <c r="AT467" s="7">
        <v>2.6859999999999999</v>
      </c>
      <c r="AV467" s="7" t="s">
        <v>659</v>
      </c>
      <c r="AW467" s="7" t="s">
        <v>528</v>
      </c>
      <c r="AX467" s="7" t="s">
        <v>14</v>
      </c>
      <c r="AY467" s="7" t="s">
        <v>555</v>
      </c>
    </row>
    <row r="468" spans="1:52" x14ac:dyDescent="0.2">
      <c r="A468" s="7">
        <v>467</v>
      </c>
      <c r="B468" s="7">
        <v>2534</v>
      </c>
      <c r="C468" s="7" t="s">
        <v>61</v>
      </c>
      <c r="D468" s="7" t="s">
        <v>109</v>
      </c>
      <c r="E468" s="7" t="s">
        <v>110</v>
      </c>
      <c r="F468" s="7">
        <v>2.0649999999999999</v>
      </c>
      <c r="I468" s="7">
        <v>2.141</v>
      </c>
      <c r="J468" s="7">
        <v>2001</v>
      </c>
      <c r="K468" s="7">
        <v>6</v>
      </c>
      <c r="L468" s="7">
        <v>177</v>
      </c>
      <c r="M468" s="7">
        <v>55.883000000000003</v>
      </c>
      <c r="N468" s="7">
        <v>-98.332999999999998</v>
      </c>
      <c r="O468" s="7">
        <v>55.75</v>
      </c>
      <c r="P468" s="7">
        <v>-98.25</v>
      </c>
      <c r="Q468" s="7">
        <v>12.77</v>
      </c>
      <c r="V468" s="7" t="s">
        <v>26</v>
      </c>
      <c r="W468" s="7">
        <v>1.246</v>
      </c>
      <c r="X468" s="7">
        <f t="shared" si="14"/>
        <v>1.246</v>
      </c>
      <c r="Y468" s="7">
        <v>0.89500000000000002</v>
      </c>
      <c r="Z468" s="7">
        <f t="shared" si="15"/>
        <v>0.89500000000000002</v>
      </c>
      <c r="AA468" s="7">
        <v>0.58099999999999996</v>
      </c>
      <c r="AB468" s="7">
        <v>0.41799999999999998</v>
      </c>
      <c r="AC468" s="7">
        <v>12.3</v>
      </c>
      <c r="AD468" s="7">
        <v>95.7</v>
      </c>
      <c r="AE468" s="7" t="s">
        <v>55</v>
      </c>
      <c r="AF468" s="7" t="s">
        <v>29</v>
      </c>
      <c r="AG468" s="7" t="s">
        <v>111</v>
      </c>
      <c r="AH468" s="7" t="s">
        <v>421</v>
      </c>
      <c r="AI468" s="7" t="s">
        <v>417</v>
      </c>
      <c r="AJ468" s="7">
        <v>-4.2080000000000002</v>
      </c>
      <c r="AK468" s="7">
        <v>-0.41699999999999998</v>
      </c>
      <c r="AL468" s="7" t="s">
        <v>423</v>
      </c>
      <c r="AQ468" s="7">
        <v>0.94</v>
      </c>
      <c r="AS468" s="7">
        <v>3.74</v>
      </c>
      <c r="AT468" s="7">
        <v>2.6859999999999999</v>
      </c>
      <c r="AV468" s="7" t="s">
        <v>659</v>
      </c>
      <c r="AW468" s="7" t="s">
        <v>528</v>
      </c>
      <c r="AX468" s="7" t="s">
        <v>14</v>
      </c>
      <c r="AY468" s="7" t="s">
        <v>555</v>
      </c>
    </row>
    <row r="469" spans="1:52" x14ac:dyDescent="0.2">
      <c r="A469" s="7">
        <v>468</v>
      </c>
      <c r="B469" s="7">
        <v>2534</v>
      </c>
      <c r="C469" s="7" t="s">
        <v>61</v>
      </c>
      <c r="D469" s="7" t="s">
        <v>109</v>
      </c>
      <c r="E469" s="7" t="s">
        <v>110</v>
      </c>
      <c r="F469" s="7">
        <v>2.302</v>
      </c>
      <c r="I469" s="7">
        <v>2.3860000000000001</v>
      </c>
      <c r="J469" s="7">
        <v>2001</v>
      </c>
      <c r="K469" s="7">
        <v>7</v>
      </c>
      <c r="L469" s="7">
        <v>207</v>
      </c>
      <c r="M469" s="7">
        <v>55.883000000000003</v>
      </c>
      <c r="N469" s="7">
        <v>-98.332999999999998</v>
      </c>
      <c r="O469" s="7">
        <v>55.75</v>
      </c>
      <c r="P469" s="7">
        <v>-98.25</v>
      </c>
      <c r="Q469" s="7">
        <v>16.373000000000001</v>
      </c>
      <c r="V469" s="7" t="s">
        <v>26</v>
      </c>
      <c r="W469" s="7">
        <v>1.47</v>
      </c>
      <c r="X469" s="7">
        <f t="shared" si="14"/>
        <v>1.47</v>
      </c>
      <c r="Y469" s="7">
        <v>0.91600000000000004</v>
      </c>
      <c r="Z469" s="7">
        <f t="shared" si="15"/>
        <v>0.91600000000000004</v>
      </c>
      <c r="AA469" s="7">
        <v>0.61499999999999999</v>
      </c>
      <c r="AB469" s="7">
        <v>0.38400000000000001</v>
      </c>
      <c r="AC469" s="7">
        <v>17.7</v>
      </c>
      <c r="AD469" s="7">
        <v>36.6</v>
      </c>
      <c r="AE469" s="7" t="s">
        <v>52</v>
      </c>
      <c r="AF469" s="7" t="s">
        <v>29</v>
      </c>
      <c r="AG469" s="7" t="s">
        <v>47</v>
      </c>
      <c r="AH469" s="7" t="s">
        <v>421</v>
      </c>
      <c r="AI469" s="7" t="s">
        <v>417</v>
      </c>
      <c r="AJ469" s="7">
        <v>-4.2080000000000002</v>
      </c>
      <c r="AK469" s="7">
        <v>-0.41699999999999998</v>
      </c>
      <c r="AL469" s="7" t="s">
        <v>423</v>
      </c>
      <c r="AQ469" s="7">
        <v>0.94</v>
      </c>
      <c r="AS469" s="7">
        <v>3.74</v>
      </c>
      <c r="AT469" s="7">
        <v>2.6859999999999999</v>
      </c>
      <c r="AV469" s="7" t="s">
        <v>659</v>
      </c>
      <c r="AW469" s="7" t="s">
        <v>528</v>
      </c>
      <c r="AX469" s="7" t="s">
        <v>14</v>
      </c>
      <c r="AY469" s="7" t="s">
        <v>555</v>
      </c>
    </row>
    <row r="470" spans="1:52" x14ac:dyDescent="0.2">
      <c r="A470" s="7">
        <v>469</v>
      </c>
      <c r="B470" s="7">
        <v>2534</v>
      </c>
      <c r="C470" s="7" t="s">
        <v>61</v>
      </c>
      <c r="D470" s="7" t="s">
        <v>109</v>
      </c>
      <c r="E470" s="7" t="s">
        <v>110</v>
      </c>
      <c r="F470" s="7">
        <v>1.839</v>
      </c>
      <c r="I470" s="7">
        <v>1.9059999999999999</v>
      </c>
      <c r="J470" s="7">
        <v>2001</v>
      </c>
      <c r="K470" s="7">
        <v>8</v>
      </c>
      <c r="L470" s="7">
        <v>224</v>
      </c>
      <c r="M470" s="7">
        <v>55.883000000000003</v>
      </c>
      <c r="N470" s="7">
        <v>-98.332999999999998</v>
      </c>
      <c r="O470" s="7">
        <v>55.75</v>
      </c>
      <c r="P470" s="7">
        <v>-98.25</v>
      </c>
      <c r="Q470" s="7">
        <v>13.528</v>
      </c>
      <c r="V470" s="7" t="s">
        <v>26</v>
      </c>
      <c r="W470" s="7">
        <v>1.347</v>
      </c>
      <c r="X470" s="7">
        <f t="shared" si="14"/>
        <v>1.347</v>
      </c>
      <c r="Y470" s="7">
        <v>0.55900000000000005</v>
      </c>
      <c r="Z470" s="7">
        <f t="shared" si="15"/>
        <v>0.55900000000000005</v>
      </c>
      <c r="AA470" s="7">
        <v>0.70599999999999996</v>
      </c>
      <c r="AB470" s="7">
        <v>0.29299999999999998</v>
      </c>
      <c r="AC470" s="7">
        <v>15.8</v>
      </c>
      <c r="AD470" s="7">
        <v>49.9</v>
      </c>
      <c r="AE470" s="7" t="s">
        <v>55</v>
      </c>
      <c r="AF470" s="7" t="s">
        <v>29</v>
      </c>
      <c r="AG470" s="7" t="s">
        <v>111</v>
      </c>
      <c r="AH470" s="7" t="s">
        <v>421</v>
      </c>
      <c r="AI470" s="7" t="s">
        <v>417</v>
      </c>
      <c r="AJ470" s="7">
        <v>-4.2080000000000002</v>
      </c>
      <c r="AK470" s="7">
        <v>-0.41699999999999998</v>
      </c>
      <c r="AL470" s="7" t="s">
        <v>423</v>
      </c>
      <c r="AQ470" s="7">
        <v>0.94</v>
      </c>
      <c r="AS470" s="7">
        <v>3.74</v>
      </c>
      <c r="AT470" s="7">
        <v>2.6859999999999999</v>
      </c>
      <c r="AV470" s="7" t="s">
        <v>659</v>
      </c>
      <c r="AW470" s="7" t="s">
        <v>528</v>
      </c>
      <c r="AX470" s="7" t="s">
        <v>14</v>
      </c>
      <c r="AY470" s="7" t="s">
        <v>555</v>
      </c>
    </row>
    <row r="471" spans="1:52" x14ac:dyDescent="0.2">
      <c r="A471" s="7">
        <v>470</v>
      </c>
      <c r="B471" s="7">
        <v>2534</v>
      </c>
      <c r="C471" s="7" t="s">
        <v>61</v>
      </c>
      <c r="D471" s="7" t="s">
        <v>109</v>
      </c>
      <c r="E471" s="7" t="s">
        <v>110</v>
      </c>
      <c r="F471" s="7">
        <v>1.581</v>
      </c>
      <c r="I471" s="7">
        <v>1.639</v>
      </c>
      <c r="J471" s="7">
        <v>2001</v>
      </c>
      <c r="K471" s="7">
        <v>8</v>
      </c>
      <c r="L471" s="7">
        <v>240</v>
      </c>
      <c r="M471" s="7">
        <v>55.883000000000003</v>
      </c>
      <c r="N471" s="7">
        <v>-98.332999999999998</v>
      </c>
      <c r="O471" s="7">
        <v>55.75</v>
      </c>
      <c r="P471" s="7">
        <v>-98.25</v>
      </c>
      <c r="Q471" s="7">
        <v>8.08</v>
      </c>
      <c r="V471" s="7" t="s">
        <v>26</v>
      </c>
      <c r="W471" s="7">
        <v>1.2370000000000001</v>
      </c>
      <c r="X471" s="7">
        <f t="shared" si="14"/>
        <v>1.2370000000000001</v>
      </c>
      <c r="Y471" s="7">
        <v>0.40200000000000002</v>
      </c>
      <c r="Z471" s="7">
        <f t="shared" si="15"/>
        <v>0.40200000000000002</v>
      </c>
      <c r="AA471" s="7">
        <v>0.754</v>
      </c>
      <c r="AB471" s="7">
        <v>0.245</v>
      </c>
      <c r="AC471" s="7">
        <v>15.8</v>
      </c>
      <c r="AD471" s="7">
        <v>49.9</v>
      </c>
      <c r="AE471" s="7" t="s">
        <v>52</v>
      </c>
      <c r="AF471" s="7" t="s">
        <v>29</v>
      </c>
      <c r="AG471" s="7" t="s">
        <v>47</v>
      </c>
      <c r="AH471" s="7" t="s">
        <v>421</v>
      </c>
      <c r="AI471" s="7" t="s">
        <v>417</v>
      </c>
      <c r="AJ471" s="7">
        <v>-4.2080000000000002</v>
      </c>
      <c r="AK471" s="7">
        <v>-0.41699999999999998</v>
      </c>
      <c r="AL471" s="7" t="s">
        <v>423</v>
      </c>
      <c r="AQ471" s="7">
        <v>0.94</v>
      </c>
      <c r="AS471" s="7">
        <v>3.74</v>
      </c>
      <c r="AT471" s="7">
        <v>2.6859999999999999</v>
      </c>
      <c r="AV471" s="7" t="s">
        <v>659</v>
      </c>
      <c r="AW471" s="7" t="s">
        <v>528</v>
      </c>
      <c r="AX471" s="7" t="s">
        <v>14</v>
      </c>
      <c r="AY471" s="7" t="s">
        <v>555</v>
      </c>
    </row>
    <row r="472" spans="1:52" x14ac:dyDescent="0.2">
      <c r="A472" s="7">
        <v>471</v>
      </c>
      <c r="B472" s="7">
        <v>2534</v>
      </c>
      <c r="C472" s="7" t="s">
        <v>61</v>
      </c>
      <c r="D472" s="7" t="s">
        <v>109</v>
      </c>
      <c r="E472" s="7" t="s">
        <v>110</v>
      </c>
      <c r="F472" s="7">
        <v>1.7490000000000001</v>
      </c>
      <c r="I472" s="7">
        <v>1.8129999999999999</v>
      </c>
      <c r="J472" s="7">
        <v>2001</v>
      </c>
      <c r="K472" s="7">
        <v>9</v>
      </c>
      <c r="L472" s="7">
        <v>258</v>
      </c>
      <c r="M472" s="7">
        <v>55.883000000000003</v>
      </c>
      <c r="N472" s="7">
        <v>-98.332999999999998</v>
      </c>
      <c r="O472" s="7">
        <v>55.75</v>
      </c>
      <c r="P472" s="7">
        <v>-98.25</v>
      </c>
      <c r="Q472" s="7">
        <v>5.7789999999999999</v>
      </c>
      <c r="V472" s="7" t="s">
        <v>26</v>
      </c>
      <c r="W472" s="7">
        <v>1.087</v>
      </c>
      <c r="X472" s="7">
        <f t="shared" si="14"/>
        <v>1.087</v>
      </c>
      <c r="Y472" s="7">
        <v>0.72599999999999998</v>
      </c>
      <c r="Z472" s="7">
        <f t="shared" si="15"/>
        <v>0.72599999999999998</v>
      </c>
      <c r="AA472" s="7">
        <v>0.59899999999999998</v>
      </c>
      <c r="AB472" s="7">
        <v>0.4</v>
      </c>
      <c r="AC472" s="7">
        <v>9.6999999999999993</v>
      </c>
      <c r="AD472" s="7">
        <v>49.5</v>
      </c>
      <c r="AE472" s="7" t="s">
        <v>55</v>
      </c>
      <c r="AF472" s="7" t="s">
        <v>29</v>
      </c>
      <c r="AG472" s="7" t="s">
        <v>111</v>
      </c>
      <c r="AH472" s="7" t="s">
        <v>421</v>
      </c>
      <c r="AI472" s="7" t="s">
        <v>417</v>
      </c>
      <c r="AJ472" s="7">
        <v>-4.2080000000000002</v>
      </c>
      <c r="AK472" s="7">
        <v>-0.41699999999999998</v>
      </c>
      <c r="AL472" s="7" t="s">
        <v>423</v>
      </c>
      <c r="AQ472" s="7">
        <v>0.94</v>
      </c>
      <c r="AS472" s="7">
        <v>3.74</v>
      </c>
      <c r="AT472" s="7">
        <v>2.6859999999999999</v>
      </c>
      <c r="AV472" s="7" t="s">
        <v>659</v>
      </c>
      <c r="AW472" s="7" t="s">
        <v>528</v>
      </c>
      <c r="AX472" s="7" t="s">
        <v>14</v>
      </c>
      <c r="AY472" s="7" t="s">
        <v>555</v>
      </c>
    </row>
    <row r="473" spans="1:52" x14ac:dyDescent="0.2">
      <c r="A473" s="7">
        <v>472</v>
      </c>
      <c r="B473" s="7">
        <v>2534</v>
      </c>
      <c r="C473" s="7" t="s">
        <v>61</v>
      </c>
      <c r="D473" s="7" t="s">
        <v>109</v>
      </c>
      <c r="E473" s="7" t="s">
        <v>110</v>
      </c>
      <c r="F473" s="7">
        <v>1.123</v>
      </c>
      <c r="I473" s="7">
        <v>1.1639999999999999</v>
      </c>
      <c r="J473" s="7">
        <v>2001</v>
      </c>
      <c r="K473" s="7">
        <v>10</v>
      </c>
      <c r="L473" s="7">
        <v>282</v>
      </c>
      <c r="M473" s="7">
        <v>55.883000000000003</v>
      </c>
      <c r="N473" s="7">
        <v>-98.332999999999998</v>
      </c>
      <c r="O473" s="7">
        <v>55.75</v>
      </c>
      <c r="P473" s="7">
        <v>-98.25</v>
      </c>
      <c r="Q473" s="7">
        <v>0.47199999999999998</v>
      </c>
      <c r="V473" s="7" t="s">
        <v>26</v>
      </c>
      <c r="W473" s="7">
        <v>0.82599999999999996</v>
      </c>
      <c r="X473" s="7">
        <f t="shared" si="14"/>
        <v>0.82599999999999996</v>
      </c>
      <c r="Y473" s="7">
        <v>0.33800000000000002</v>
      </c>
      <c r="Z473" s="7">
        <f t="shared" si="15"/>
        <v>0.33800000000000002</v>
      </c>
      <c r="AA473" s="7">
        <v>0.70899999999999996</v>
      </c>
      <c r="AB473" s="7">
        <v>0.28999999999999998</v>
      </c>
      <c r="AC473" s="7">
        <v>0.4</v>
      </c>
      <c r="AD473" s="7">
        <v>25.1</v>
      </c>
      <c r="AE473" s="7" t="s">
        <v>52</v>
      </c>
      <c r="AF473" s="7" t="s">
        <v>29</v>
      </c>
      <c r="AG473" s="7" t="s">
        <v>47</v>
      </c>
      <c r="AH473" s="7" t="s">
        <v>421</v>
      </c>
      <c r="AI473" s="7" t="s">
        <v>417</v>
      </c>
      <c r="AJ473" s="7">
        <v>-4.2080000000000002</v>
      </c>
      <c r="AK473" s="7">
        <v>-0.41699999999999998</v>
      </c>
      <c r="AL473" s="7" t="s">
        <v>423</v>
      </c>
      <c r="AQ473" s="7">
        <v>0.94</v>
      </c>
      <c r="AS473" s="7">
        <v>3.74</v>
      </c>
      <c r="AT473" s="7">
        <v>2.6859999999999999</v>
      </c>
      <c r="AV473" s="7" t="s">
        <v>659</v>
      </c>
      <c r="AW473" s="7" t="s">
        <v>528</v>
      </c>
      <c r="AX473" s="7" t="s">
        <v>14</v>
      </c>
      <c r="AY473" s="7" t="s">
        <v>555</v>
      </c>
    </row>
    <row r="474" spans="1:52" x14ac:dyDescent="0.2">
      <c r="A474" s="7">
        <v>473</v>
      </c>
      <c r="B474" s="7">
        <v>2534</v>
      </c>
      <c r="C474" s="7" t="s">
        <v>61</v>
      </c>
      <c r="D474" s="7" t="s">
        <v>109</v>
      </c>
      <c r="E474" s="7" t="s">
        <v>110</v>
      </c>
      <c r="F474" s="7">
        <v>0.97599999999999998</v>
      </c>
      <c r="I474" s="7">
        <v>1.0109999999999999</v>
      </c>
      <c r="J474" s="7">
        <v>2001</v>
      </c>
      <c r="K474" s="7">
        <v>11</v>
      </c>
      <c r="L474" s="7">
        <v>313</v>
      </c>
      <c r="M474" s="7">
        <v>55.883000000000003</v>
      </c>
      <c r="N474" s="7">
        <v>-98.332999999999998</v>
      </c>
      <c r="O474" s="7">
        <v>55.75</v>
      </c>
      <c r="P474" s="7">
        <v>-98.25</v>
      </c>
      <c r="Q474" s="7">
        <v>-0.71299999999999997</v>
      </c>
      <c r="V474" s="7" t="s">
        <v>26</v>
      </c>
      <c r="W474" s="7">
        <v>0.745</v>
      </c>
      <c r="X474" s="7">
        <f t="shared" si="14"/>
        <v>0.745</v>
      </c>
      <c r="Y474" s="7">
        <v>0.26600000000000001</v>
      </c>
      <c r="Z474" s="7">
        <f t="shared" si="15"/>
        <v>0.26600000000000001</v>
      </c>
      <c r="AA474" s="7">
        <v>0.73599999999999999</v>
      </c>
      <c r="AB474" s="7">
        <v>0.26300000000000001</v>
      </c>
      <c r="AC474" s="7">
        <v>-7.3</v>
      </c>
      <c r="AD474" s="7">
        <v>21.1</v>
      </c>
      <c r="AE474" s="7" t="s">
        <v>28</v>
      </c>
      <c r="AF474" s="7" t="s">
        <v>29</v>
      </c>
      <c r="AG474" s="7" t="s">
        <v>30</v>
      </c>
      <c r="AH474" s="7" t="s">
        <v>421</v>
      </c>
      <c r="AI474" s="7" t="s">
        <v>417</v>
      </c>
      <c r="AJ474" s="7">
        <v>-4.2080000000000002</v>
      </c>
      <c r="AK474" s="7">
        <v>-0.41699999999999998</v>
      </c>
      <c r="AL474" s="7" t="s">
        <v>423</v>
      </c>
      <c r="AQ474" s="7">
        <v>0.94</v>
      </c>
      <c r="AS474" s="7">
        <v>3.74</v>
      </c>
      <c r="AT474" s="7">
        <v>2.6859999999999999</v>
      </c>
      <c r="AV474" s="7" t="s">
        <v>659</v>
      </c>
      <c r="AW474" s="7" t="s">
        <v>528</v>
      </c>
      <c r="AX474" s="7" t="s">
        <v>14</v>
      </c>
      <c r="AY474" s="7" t="s">
        <v>555</v>
      </c>
    </row>
    <row r="475" spans="1:52" x14ac:dyDescent="0.2">
      <c r="A475" s="7">
        <v>474</v>
      </c>
      <c r="B475" s="7">
        <v>2534</v>
      </c>
      <c r="C475" s="7" t="s">
        <v>61</v>
      </c>
      <c r="D475" s="7" t="s">
        <v>109</v>
      </c>
      <c r="E475" s="7" t="s">
        <v>110</v>
      </c>
      <c r="F475" s="7">
        <v>0.91300000000000003</v>
      </c>
      <c r="I475" s="7">
        <v>0.94599999999999995</v>
      </c>
      <c r="J475" s="7">
        <v>2001</v>
      </c>
      <c r="K475" s="7">
        <v>12</v>
      </c>
      <c r="L475" s="7">
        <v>343</v>
      </c>
      <c r="M475" s="7">
        <v>55.883000000000003</v>
      </c>
      <c r="N475" s="7">
        <v>-98.332999999999998</v>
      </c>
      <c r="O475" s="7">
        <v>55.75</v>
      </c>
      <c r="P475" s="7">
        <v>-98.25</v>
      </c>
      <c r="Q475" s="7">
        <v>-1.9</v>
      </c>
      <c r="V475" s="7" t="s">
        <v>26</v>
      </c>
      <c r="W475" s="7">
        <v>0.70599999999999996</v>
      </c>
      <c r="X475" s="7">
        <f t="shared" si="14"/>
        <v>0.70599999999999996</v>
      </c>
      <c r="Y475" s="7">
        <v>0.24</v>
      </c>
      <c r="Z475" s="7">
        <f t="shared" si="15"/>
        <v>0.24</v>
      </c>
      <c r="AA475" s="7">
        <v>0.745</v>
      </c>
      <c r="AB475" s="7">
        <v>0.254</v>
      </c>
      <c r="AC475" s="7">
        <v>-16.5</v>
      </c>
      <c r="AD475" s="7">
        <v>27.4</v>
      </c>
      <c r="AE475" s="7" t="s">
        <v>52</v>
      </c>
      <c r="AF475" s="7" t="s">
        <v>29</v>
      </c>
      <c r="AG475" s="7" t="s">
        <v>47</v>
      </c>
      <c r="AH475" s="7" t="s">
        <v>421</v>
      </c>
      <c r="AI475" s="7" t="s">
        <v>417</v>
      </c>
      <c r="AJ475" s="7">
        <v>-4.2080000000000002</v>
      </c>
      <c r="AK475" s="7">
        <v>-0.41699999999999998</v>
      </c>
      <c r="AL475" s="7" t="s">
        <v>423</v>
      </c>
      <c r="AQ475" s="7">
        <v>0.94</v>
      </c>
      <c r="AS475" s="7">
        <v>3.74</v>
      </c>
      <c r="AT475" s="7">
        <v>2.6859999999999999</v>
      </c>
      <c r="AV475" s="7" t="s">
        <v>659</v>
      </c>
      <c r="AW475" s="7" t="s">
        <v>528</v>
      </c>
      <c r="AX475" s="7" t="s">
        <v>14</v>
      </c>
      <c r="AY475" s="7" t="s">
        <v>555</v>
      </c>
    </row>
    <row r="476" spans="1:52" x14ac:dyDescent="0.2">
      <c r="A476" s="7">
        <v>475</v>
      </c>
      <c r="B476" s="7">
        <v>2534</v>
      </c>
      <c r="C476" s="7" t="s">
        <v>61</v>
      </c>
      <c r="D476" s="7" t="s">
        <v>109</v>
      </c>
      <c r="E476" s="7" t="s">
        <v>110</v>
      </c>
      <c r="F476" s="7">
        <v>0.81899999999999995</v>
      </c>
      <c r="I476" s="7">
        <v>0.84899999999999998</v>
      </c>
      <c r="J476" s="7">
        <v>2001</v>
      </c>
      <c r="K476" s="7">
        <v>12</v>
      </c>
      <c r="L476" s="7">
        <v>365</v>
      </c>
      <c r="M476" s="7">
        <v>55.883000000000003</v>
      </c>
      <c r="N476" s="7">
        <v>-98.332999999999998</v>
      </c>
      <c r="O476" s="7">
        <v>55.75</v>
      </c>
      <c r="P476" s="7">
        <v>-98.25</v>
      </c>
      <c r="Q476" s="7">
        <v>-2.69</v>
      </c>
      <c r="V476" s="7" t="s">
        <v>26</v>
      </c>
      <c r="W476" s="7">
        <v>0.68</v>
      </c>
      <c r="X476" s="7">
        <f t="shared" si="14"/>
        <v>0.68</v>
      </c>
      <c r="Y476" s="7">
        <v>0.16900000000000001</v>
      </c>
      <c r="Z476" s="7">
        <f t="shared" si="15"/>
        <v>0.16900000000000001</v>
      </c>
      <c r="AA476" s="7">
        <v>0.8</v>
      </c>
      <c r="AB476" s="7">
        <v>0.19900000000000001</v>
      </c>
      <c r="AC476" s="7">
        <v>-16.5</v>
      </c>
      <c r="AD476" s="7">
        <v>27.4</v>
      </c>
      <c r="AE476" s="7" t="s">
        <v>28</v>
      </c>
      <c r="AF476" s="7" t="s">
        <v>29</v>
      </c>
      <c r="AG476" s="7" t="s">
        <v>30</v>
      </c>
      <c r="AH476" s="7" t="s">
        <v>421</v>
      </c>
      <c r="AI476" s="7" t="s">
        <v>417</v>
      </c>
      <c r="AJ476" s="7">
        <v>-4.2080000000000002</v>
      </c>
      <c r="AK476" s="7">
        <v>-0.41699999999999998</v>
      </c>
      <c r="AL476" s="7" t="s">
        <v>423</v>
      </c>
      <c r="AQ476" s="7">
        <v>0.94</v>
      </c>
      <c r="AS476" s="7">
        <v>3.74</v>
      </c>
      <c r="AT476" s="7">
        <v>2.6859999999999999</v>
      </c>
      <c r="AV476" s="7" t="s">
        <v>659</v>
      </c>
      <c r="AW476" s="7" t="s">
        <v>528</v>
      </c>
      <c r="AX476" s="7" t="s">
        <v>14</v>
      </c>
      <c r="AY476" s="7" t="s">
        <v>555</v>
      </c>
    </row>
    <row r="477" spans="1:52" x14ac:dyDescent="0.2">
      <c r="A477" s="7">
        <v>476</v>
      </c>
      <c r="B477" s="7">
        <v>2679</v>
      </c>
      <c r="C477" s="7" t="s">
        <v>236</v>
      </c>
      <c r="D477" s="7" t="s">
        <v>237</v>
      </c>
      <c r="E477" s="7" t="s">
        <v>238</v>
      </c>
      <c r="F477" s="7">
        <v>2.774</v>
      </c>
      <c r="I477" s="7">
        <v>2.774</v>
      </c>
      <c r="J477" s="7">
        <v>1996</v>
      </c>
      <c r="K477" s="7">
        <v>8</v>
      </c>
      <c r="L477" s="7">
        <v>225</v>
      </c>
      <c r="M477" s="7">
        <v>18.25</v>
      </c>
      <c r="N477" s="7">
        <v>-65.709999999999994</v>
      </c>
      <c r="O477" s="7">
        <v>18.25</v>
      </c>
      <c r="P477" s="7">
        <v>-65.75</v>
      </c>
      <c r="V477" s="7" t="s">
        <v>71</v>
      </c>
      <c r="W477" s="7">
        <v>0.92300000000000004</v>
      </c>
      <c r="X477" s="7">
        <f t="shared" si="14"/>
        <v>0.92300000000000004</v>
      </c>
      <c r="Y477" s="7">
        <v>1.851</v>
      </c>
      <c r="Z477" s="7">
        <f t="shared" si="15"/>
        <v>1.851</v>
      </c>
      <c r="AA477" s="7">
        <v>0.33200000000000002</v>
      </c>
      <c r="AB477" s="7">
        <v>0.66700000000000004</v>
      </c>
      <c r="AC477" s="7">
        <v>26.5</v>
      </c>
      <c r="AD477" s="7">
        <v>265.3</v>
      </c>
      <c r="AE477" s="7" t="s">
        <v>28</v>
      </c>
      <c r="AF477" s="7" t="s">
        <v>29</v>
      </c>
      <c r="AG477" s="7" t="s">
        <v>30</v>
      </c>
      <c r="AH477" s="7" t="s">
        <v>424</v>
      </c>
      <c r="AI477" s="7" t="s">
        <v>412</v>
      </c>
      <c r="AJ477" s="7">
        <v>-0.43</v>
      </c>
      <c r="AK477" s="7">
        <v>-0.24099999999999999</v>
      </c>
      <c r="AV477" s="7" t="s">
        <v>658</v>
      </c>
      <c r="AW477" s="7" t="s">
        <v>528</v>
      </c>
      <c r="AZ477" s="7" t="s">
        <v>240</v>
      </c>
    </row>
    <row r="478" spans="1:52" x14ac:dyDescent="0.2">
      <c r="A478" s="7">
        <v>477</v>
      </c>
      <c r="B478" s="7">
        <v>2679</v>
      </c>
      <c r="C478" s="7" t="s">
        <v>236</v>
      </c>
      <c r="D478" s="7" t="s">
        <v>237</v>
      </c>
      <c r="E478" s="7" t="s">
        <v>238</v>
      </c>
      <c r="F478" s="7">
        <v>2.6840000000000002</v>
      </c>
      <c r="I478" s="7">
        <v>2.6840000000000002</v>
      </c>
      <c r="J478" s="7">
        <v>1996</v>
      </c>
      <c r="K478" s="7">
        <v>10</v>
      </c>
      <c r="L478" s="7">
        <v>285</v>
      </c>
      <c r="M478" s="7">
        <v>18.25</v>
      </c>
      <c r="N478" s="7">
        <v>-65.709999999999994</v>
      </c>
      <c r="O478" s="7">
        <v>18.25</v>
      </c>
      <c r="P478" s="7">
        <v>-65.75</v>
      </c>
      <c r="V478" s="7" t="s">
        <v>71</v>
      </c>
      <c r="W478" s="7">
        <v>0.98199999999999998</v>
      </c>
      <c r="X478" s="7">
        <f t="shared" si="14"/>
        <v>0.98199999999999998</v>
      </c>
      <c r="Y478" s="7">
        <v>1.702</v>
      </c>
      <c r="Z478" s="7">
        <f t="shared" si="15"/>
        <v>1.702</v>
      </c>
      <c r="AA478" s="7">
        <v>0.36499999999999999</v>
      </c>
      <c r="AB478" s="7">
        <v>0.63400000000000001</v>
      </c>
      <c r="AC478" s="7">
        <v>26.4</v>
      </c>
      <c r="AD478" s="7">
        <v>201.3</v>
      </c>
      <c r="AE478" s="7" t="s">
        <v>28</v>
      </c>
      <c r="AF478" s="7" t="s">
        <v>29</v>
      </c>
      <c r="AG478" s="7" t="s">
        <v>30</v>
      </c>
      <c r="AH478" s="7" t="s">
        <v>424</v>
      </c>
      <c r="AI478" s="7" t="s">
        <v>412</v>
      </c>
      <c r="AJ478" s="7">
        <v>-0.43</v>
      </c>
      <c r="AK478" s="7">
        <v>-0.24099999999999999</v>
      </c>
      <c r="AV478" s="7" t="s">
        <v>658</v>
      </c>
      <c r="AW478" s="7" t="s">
        <v>528</v>
      </c>
      <c r="AZ478" s="7" t="s">
        <v>240</v>
      </c>
    </row>
    <row r="479" spans="1:52" x14ac:dyDescent="0.2">
      <c r="A479" s="7">
        <v>478</v>
      </c>
      <c r="B479" s="7">
        <v>2679</v>
      </c>
      <c r="C479" s="7" t="s">
        <v>236</v>
      </c>
      <c r="D479" s="7" t="s">
        <v>237</v>
      </c>
      <c r="E479" s="7" t="s">
        <v>238</v>
      </c>
      <c r="F479" s="7">
        <v>2.9079999999999999</v>
      </c>
      <c r="I479" s="7">
        <v>2.9079999999999999</v>
      </c>
      <c r="J479" s="7">
        <v>1996</v>
      </c>
      <c r="K479" s="7">
        <v>12</v>
      </c>
      <c r="L479" s="7">
        <v>345</v>
      </c>
      <c r="M479" s="7">
        <v>18.25</v>
      </c>
      <c r="N479" s="7">
        <v>-65.709999999999994</v>
      </c>
      <c r="O479" s="7">
        <v>18.25</v>
      </c>
      <c r="P479" s="7">
        <v>-65.75</v>
      </c>
      <c r="V479" s="7" t="s">
        <v>71</v>
      </c>
      <c r="W479" s="7">
        <v>0.81799999999999995</v>
      </c>
      <c r="X479" s="7">
        <f t="shared" si="14"/>
        <v>0.81799999999999995</v>
      </c>
      <c r="Y479" s="7">
        <v>2.09</v>
      </c>
      <c r="Z479" s="7">
        <f t="shared" si="15"/>
        <v>2.09</v>
      </c>
      <c r="AA479" s="7">
        <v>0.28100000000000003</v>
      </c>
      <c r="AB479" s="7">
        <v>0.71799999999999997</v>
      </c>
      <c r="AC479" s="7">
        <v>22.9</v>
      </c>
      <c r="AD479" s="7">
        <v>126.7</v>
      </c>
      <c r="AE479" s="7" t="s">
        <v>28</v>
      </c>
      <c r="AF479" s="7" t="s">
        <v>29</v>
      </c>
      <c r="AG479" s="7" t="s">
        <v>30</v>
      </c>
      <c r="AH479" s="7" t="s">
        <v>424</v>
      </c>
      <c r="AI479" s="7" t="s">
        <v>412</v>
      </c>
      <c r="AJ479" s="7">
        <v>-0.43</v>
      </c>
      <c r="AK479" s="7">
        <v>-0.24099999999999999</v>
      </c>
      <c r="AV479" s="7" t="s">
        <v>658</v>
      </c>
      <c r="AW479" s="7" t="s">
        <v>528</v>
      </c>
      <c r="AZ479" s="7" t="s">
        <v>240</v>
      </c>
    </row>
    <row r="480" spans="1:52" x14ac:dyDescent="0.2">
      <c r="A480" s="7">
        <v>479</v>
      </c>
      <c r="B480" s="7">
        <v>2679</v>
      </c>
      <c r="C480" s="7" t="s">
        <v>236</v>
      </c>
      <c r="D480" s="7" t="s">
        <v>237</v>
      </c>
      <c r="E480" s="7" t="s">
        <v>238</v>
      </c>
      <c r="F480" s="7">
        <v>2.6680000000000001</v>
      </c>
      <c r="I480" s="7">
        <v>2.6680000000000001</v>
      </c>
      <c r="J480" s="7">
        <v>1997</v>
      </c>
      <c r="K480" s="7">
        <v>2</v>
      </c>
      <c r="L480" s="7">
        <v>45</v>
      </c>
      <c r="M480" s="7">
        <v>18.25</v>
      </c>
      <c r="N480" s="7">
        <v>-65.709999999999994</v>
      </c>
      <c r="O480" s="7">
        <v>18.25</v>
      </c>
      <c r="P480" s="7">
        <v>-65.75</v>
      </c>
      <c r="V480" s="7" t="s">
        <v>71</v>
      </c>
      <c r="W480" s="7">
        <v>0.74199999999999999</v>
      </c>
      <c r="X480" s="7">
        <f t="shared" si="14"/>
        <v>0.74199999999999999</v>
      </c>
      <c r="Y480" s="7">
        <v>1.9259999999999999</v>
      </c>
      <c r="Z480" s="7">
        <f t="shared" si="15"/>
        <v>1.9259999999999999</v>
      </c>
      <c r="AA480" s="7">
        <v>0.27800000000000002</v>
      </c>
      <c r="AB480" s="7">
        <v>0.72099999999999997</v>
      </c>
      <c r="AC480" s="7">
        <v>23</v>
      </c>
      <c r="AD480" s="7">
        <v>159.1</v>
      </c>
      <c r="AE480" s="7" t="s">
        <v>28</v>
      </c>
      <c r="AF480" s="7" t="s">
        <v>29</v>
      </c>
      <c r="AG480" s="7" t="s">
        <v>30</v>
      </c>
      <c r="AH480" s="7" t="s">
        <v>424</v>
      </c>
      <c r="AI480" s="7" t="s">
        <v>412</v>
      </c>
      <c r="AJ480" s="7">
        <v>-0.43</v>
      </c>
      <c r="AK480" s="7">
        <v>7.4999999999999997E-2</v>
      </c>
      <c r="AV480" s="7" t="s">
        <v>658</v>
      </c>
      <c r="AW480" s="7" t="s">
        <v>528</v>
      </c>
      <c r="AZ480" s="7" t="s">
        <v>240</v>
      </c>
    </row>
    <row r="481" spans="1:52" x14ac:dyDescent="0.2">
      <c r="A481" s="7">
        <v>480</v>
      </c>
      <c r="B481" s="7">
        <v>2679</v>
      </c>
      <c r="C481" s="7" t="s">
        <v>236</v>
      </c>
      <c r="D481" s="7" t="s">
        <v>237</v>
      </c>
      <c r="E481" s="7" t="s">
        <v>238</v>
      </c>
      <c r="F481" s="7">
        <v>2.2370000000000001</v>
      </c>
      <c r="I481" s="7">
        <v>2.2370000000000001</v>
      </c>
      <c r="J481" s="7">
        <v>1997</v>
      </c>
      <c r="K481" s="7">
        <v>4</v>
      </c>
      <c r="L481" s="7">
        <v>105</v>
      </c>
      <c r="M481" s="7">
        <v>18.25</v>
      </c>
      <c r="N481" s="7">
        <v>-65.709999999999994</v>
      </c>
      <c r="O481" s="7">
        <v>18.25</v>
      </c>
      <c r="P481" s="7">
        <v>-65.75</v>
      </c>
      <c r="V481" s="7" t="s">
        <v>71</v>
      </c>
      <c r="W481" s="7">
        <v>0.77300000000000002</v>
      </c>
      <c r="X481" s="7">
        <f t="shared" si="14"/>
        <v>0.77300000000000002</v>
      </c>
      <c r="Y481" s="7">
        <v>1.464</v>
      </c>
      <c r="Z481" s="7">
        <f t="shared" si="15"/>
        <v>1.464</v>
      </c>
      <c r="AA481" s="7">
        <v>0.34499999999999997</v>
      </c>
      <c r="AB481" s="7">
        <v>0.65400000000000003</v>
      </c>
      <c r="AC481" s="7">
        <v>24</v>
      </c>
      <c r="AD481" s="7">
        <v>155.30000000000001</v>
      </c>
      <c r="AE481" s="7" t="s">
        <v>28</v>
      </c>
      <c r="AF481" s="7" t="s">
        <v>29</v>
      </c>
      <c r="AG481" s="7" t="s">
        <v>30</v>
      </c>
      <c r="AH481" s="7" t="s">
        <v>424</v>
      </c>
      <c r="AI481" s="7" t="s">
        <v>412</v>
      </c>
      <c r="AJ481" s="7">
        <v>-0.43</v>
      </c>
      <c r="AK481" s="7">
        <v>7.4999999999999997E-2</v>
      </c>
      <c r="AV481" s="7" t="s">
        <v>658</v>
      </c>
      <c r="AW481" s="7" t="s">
        <v>528</v>
      </c>
      <c r="AZ481" s="7" t="s">
        <v>240</v>
      </c>
    </row>
    <row r="482" spans="1:52" x14ac:dyDescent="0.2">
      <c r="A482" s="7">
        <v>481</v>
      </c>
      <c r="B482" s="7">
        <v>2679</v>
      </c>
      <c r="C482" s="7" t="s">
        <v>236</v>
      </c>
      <c r="D482" s="7" t="s">
        <v>237</v>
      </c>
      <c r="E482" s="7" t="s">
        <v>238</v>
      </c>
      <c r="F482" s="7">
        <v>2.7789999999999999</v>
      </c>
      <c r="I482" s="7">
        <v>2.7789999999999999</v>
      </c>
      <c r="J482" s="7">
        <v>1997</v>
      </c>
      <c r="K482" s="7">
        <v>6</v>
      </c>
      <c r="L482" s="7">
        <v>165</v>
      </c>
      <c r="M482" s="7">
        <v>18.25</v>
      </c>
      <c r="N482" s="7">
        <v>-65.709999999999994</v>
      </c>
      <c r="O482" s="7">
        <v>18.25</v>
      </c>
      <c r="P482" s="7">
        <v>-65.75</v>
      </c>
      <c r="V482" s="7" t="s">
        <v>71</v>
      </c>
      <c r="W482" s="7">
        <v>0.83299999999999996</v>
      </c>
      <c r="X482" s="7">
        <f t="shared" si="14"/>
        <v>0.83299999999999996</v>
      </c>
      <c r="Y482" s="7">
        <v>1.946</v>
      </c>
      <c r="Z482" s="7">
        <f t="shared" si="15"/>
        <v>1.946</v>
      </c>
      <c r="AA482" s="7">
        <v>0.29899999999999999</v>
      </c>
      <c r="AB482" s="7">
        <v>0.7</v>
      </c>
      <c r="AC482" s="7">
        <v>26.6</v>
      </c>
      <c r="AD482" s="7">
        <v>199.5</v>
      </c>
      <c r="AE482" s="7" t="s">
        <v>28</v>
      </c>
      <c r="AF482" s="7" t="s">
        <v>29</v>
      </c>
      <c r="AG482" s="7" t="s">
        <v>30</v>
      </c>
      <c r="AH482" s="7" t="s">
        <v>424</v>
      </c>
      <c r="AI482" s="7" t="s">
        <v>412</v>
      </c>
      <c r="AJ482" s="7">
        <v>-0.43</v>
      </c>
      <c r="AK482" s="7">
        <v>7.4999999999999997E-2</v>
      </c>
      <c r="AV482" s="7" t="s">
        <v>658</v>
      </c>
      <c r="AW482" s="7" t="s">
        <v>528</v>
      </c>
      <c r="AZ482" s="7" t="s">
        <v>240</v>
      </c>
    </row>
    <row r="483" spans="1:52" x14ac:dyDescent="0.2">
      <c r="A483" s="7">
        <v>482</v>
      </c>
      <c r="B483" s="7">
        <v>2679</v>
      </c>
      <c r="C483" s="7" t="s">
        <v>236</v>
      </c>
      <c r="D483" s="7" t="s">
        <v>237</v>
      </c>
      <c r="E483" s="7" t="s">
        <v>238</v>
      </c>
      <c r="F483" s="7">
        <v>2.4009999999999998</v>
      </c>
      <c r="I483" s="7">
        <v>2.4009999999999998</v>
      </c>
      <c r="J483" s="7">
        <v>1996</v>
      </c>
      <c r="K483" s="7">
        <v>8</v>
      </c>
      <c r="L483" s="7">
        <v>225</v>
      </c>
      <c r="M483" s="7">
        <v>18.25</v>
      </c>
      <c r="N483" s="7">
        <v>-65.709999999999994</v>
      </c>
      <c r="O483" s="7">
        <v>18.25</v>
      </c>
      <c r="P483" s="7">
        <v>-65.75</v>
      </c>
      <c r="V483" s="7" t="s">
        <v>71</v>
      </c>
      <c r="W483" s="7">
        <v>1.157</v>
      </c>
      <c r="X483" s="7">
        <f t="shared" si="14"/>
        <v>1.157</v>
      </c>
      <c r="Y483" s="7">
        <v>1.244</v>
      </c>
      <c r="Z483" s="7">
        <f t="shared" si="15"/>
        <v>1.244</v>
      </c>
      <c r="AA483" s="7">
        <v>0.48099999999999998</v>
      </c>
      <c r="AB483" s="7">
        <v>0.51800000000000002</v>
      </c>
      <c r="AC483" s="7">
        <v>26.5</v>
      </c>
      <c r="AD483" s="7">
        <v>265.3</v>
      </c>
      <c r="AE483" s="7" t="s">
        <v>28</v>
      </c>
      <c r="AF483" s="7" t="s">
        <v>29</v>
      </c>
      <c r="AG483" s="7" t="s">
        <v>30</v>
      </c>
      <c r="AH483" s="7" t="s">
        <v>424</v>
      </c>
      <c r="AI483" s="7" t="s">
        <v>412</v>
      </c>
      <c r="AJ483" s="7">
        <v>-0.43</v>
      </c>
      <c r="AK483" s="7">
        <v>-0.24099999999999999</v>
      </c>
      <c r="AV483" s="7" t="s">
        <v>658</v>
      </c>
      <c r="AW483" s="7" t="s">
        <v>528</v>
      </c>
      <c r="AZ483" s="7" t="s">
        <v>239</v>
      </c>
    </row>
    <row r="484" spans="1:52" x14ac:dyDescent="0.2">
      <c r="A484" s="7">
        <v>483</v>
      </c>
      <c r="B484" s="7">
        <v>2679</v>
      </c>
      <c r="C484" s="7" t="s">
        <v>236</v>
      </c>
      <c r="D484" s="7" t="s">
        <v>237</v>
      </c>
      <c r="E484" s="7" t="s">
        <v>238</v>
      </c>
      <c r="F484" s="7">
        <v>2.4449999999999998</v>
      </c>
      <c r="I484" s="7">
        <v>2.4449999999999998</v>
      </c>
      <c r="J484" s="7">
        <v>1996</v>
      </c>
      <c r="K484" s="7">
        <v>10</v>
      </c>
      <c r="L484" s="7">
        <v>285</v>
      </c>
      <c r="M484" s="7">
        <v>18.25</v>
      </c>
      <c r="N484" s="7">
        <v>-65.709999999999994</v>
      </c>
      <c r="O484" s="7">
        <v>18.25</v>
      </c>
      <c r="P484" s="7">
        <v>-65.75</v>
      </c>
      <c r="V484" s="7" t="s">
        <v>71</v>
      </c>
      <c r="W484" s="7">
        <v>1.2170000000000001</v>
      </c>
      <c r="X484" s="7">
        <f t="shared" si="14"/>
        <v>1.2170000000000001</v>
      </c>
      <c r="Y484" s="7">
        <v>1.228</v>
      </c>
      <c r="Z484" s="7">
        <f t="shared" si="15"/>
        <v>1.228</v>
      </c>
      <c r="AA484" s="7">
        <v>0.497</v>
      </c>
      <c r="AB484" s="7">
        <v>0.502</v>
      </c>
      <c r="AC484" s="7">
        <v>26.4</v>
      </c>
      <c r="AD484" s="7">
        <v>201.3</v>
      </c>
      <c r="AE484" s="7" t="s">
        <v>28</v>
      </c>
      <c r="AF484" s="7" t="s">
        <v>29</v>
      </c>
      <c r="AG484" s="7" t="s">
        <v>30</v>
      </c>
      <c r="AH484" s="7" t="s">
        <v>424</v>
      </c>
      <c r="AI484" s="7" t="s">
        <v>412</v>
      </c>
      <c r="AJ484" s="7">
        <v>-0.43</v>
      </c>
      <c r="AK484" s="7">
        <v>-0.24099999999999999</v>
      </c>
      <c r="AV484" s="7" t="s">
        <v>658</v>
      </c>
      <c r="AW484" s="7" t="s">
        <v>528</v>
      </c>
      <c r="AZ484" s="7" t="s">
        <v>239</v>
      </c>
    </row>
    <row r="485" spans="1:52" x14ac:dyDescent="0.2">
      <c r="A485" s="7">
        <v>484</v>
      </c>
      <c r="B485" s="7">
        <v>2679</v>
      </c>
      <c r="C485" s="7" t="s">
        <v>236</v>
      </c>
      <c r="D485" s="7" t="s">
        <v>237</v>
      </c>
      <c r="E485" s="7" t="s">
        <v>238</v>
      </c>
      <c r="F485" s="7">
        <v>2.5790000000000002</v>
      </c>
      <c r="I485" s="7">
        <v>2.5790000000000002</v>
      </c>
      <c r="J485" s="7">
        <v>1996</v>
      </c>
      <c r="K485" s="7">
        <v>12</v>
      </c>
      <c r="L485" s="7">
        <v>345</v>
      </c>
      <c r="M485" s="7">
        <v>18.25</v>
      </c>
      <c r="N485" s="7">
        <v>-65.709999999999994</v>
      </c>
      <c r="O485" s="7">
        <v>18.25</v>
      </c>
      <c r="P485" s="7">
        <v>-65.75</v>
      </c>
      <c r="V485" s="7" t="s">
        <v>71</v>
      </c>
      <c r="W485" s="7">
        <v>1.0529999999999999</v>
      </c>
      <c r="X485" s="7">
        <f t="shared" si="14"/>
        <v>1.0529999999999999</v>
      </c>
      <c r="Y485" s="7">
        <v>1.526</v>
      </c>
      <c r="Z485" s="7">
        <f t="shared" si="15"/>
        <v>1.526</v>
      </c>
      <c r="AA485" s="7">
        <v>0.40799999999999997</v>
      </c>
      <c r="AB485" s="7">
        <v>0.59099999999999997</v>
      </c>
      <c r="AC485" s="7">
        <v>22.9</v>
      </c>
      <c r="AD485" s="7">
        <v>126.7</v>
      </c>
      <c r="AE485" s="7" t="s">
        <v>28</v>
      </c>
      <c r="AF485" s="7" t="s">
        <v>29</v>
      </c>
      <c r="AG485" s="7" t="s">
        <v>30</v>
      </c>
      <c r="AH485" s="7" t="s">
        <v>424</v>
      </c>
      <c r="AI485" s="7" t="s">
        <v>412</v>
      </c>
      <c r="AJ485" s="7">
        <v>-0.43</v>
      </c>
      <c r="AK485" s="7">
        <v>-0.24099999999999999</v>
      </c>
      <c r="AV485" s="7" t="s">
        <v>658</v>
      </c>
      <c r="AW485" s="7" t="s">
        <v>528</v>
      </c>
      <c r="AZ485" s="7" t="s">
        <v>239</v>
      </c>
    </row>
    <row r="486" spans="1:52" x14ac:dyDescent="0.2">
      <c r="A486" s="7">
        <v>485</v>
      </c>
      <c r="B486" s="7">
        <v>2679</v>
      </c>
      <c r="C486" s="7" t="s">
        <v>236</v>
      </c>
      <c r="D486" s="7" t="s">
        <v>237</v>
      </c>
      <c r="E486" s="7" t="s">
        <v>238</v>
      </c>
      <c r="F486" s="7">
        <v>2.6680000000000001</v>
      </c>
      <c r="I486" s="7">
        <v>2.6680000000000001</v>
      </c>
      <c r="J486" s="7">
        <v>1997</v>
      </c>
      <c r="K486" s="7">
        <v>2</v>
      </c>
      <c r="L486" s="7">
        <v>45</v>
      </c>
      <c r="M486" s="7">
        <v>18.25</v>
      </c>
      <c r="N486" s="7">
        <v>-65.709999999999994</v>
      </c>
      <c r="O486" s="7">
        <v>18.25</v>
      </c>
      <c r="P486" s="7">
        <v>-65.75</v>
      </c>
      <c r="V486" s="7" t="s">
        <v>71</v>
      </c>
      <c r="W486" s="7">
        <v>1.157</v>
      </c>
      <c r="X486" s="7">
        <f t="shared" si="14"/>
        <v>1.157</v>
      </c>
      <c r="Y486" s="7">
        <v>1.5109999999999999</v>
      </c>
      <c r="Z486" s="7">
        <f t="shared" si="15"/>
        <v>1.5109999999999999</v>
      </c>
      <c r="AA486" s="7">
        <v>0.433</v>
      </c>
      <c r="AB486" s="7">
        <v>0.56599999999999995</v>
      </c>
      <c r="AC486" s="7">
        <v>23</v>
      </c>
      <c r="AD486" s="7">
        <v>159.1</v>
      </c>
      <c r="AE486" s="7" t="s">
        <v>28</v>
      </c>
      <c r="AF486" s="7" t="s">
        <v>29</v>
      </c>
      <c r="AG486" s="7" t="s">
        <v>30</v>
      </c>
      <c r="AH486" s="7" t="s">
        <v>424</v>
      </c>
      <c r="AI486" s="7" t="s">
        <v>412</v>
      </c>
      <c r="AJ486" s="7">
        <v>-0.43</v>
      </c>
      <c r="AK486" s="7">
        <v>7.4999999999999997E-2</v>
      </c>
      <c r="AV486" s="7" t="s">
        <v>658</v>
      </c>
      <c r="AW486" s="7" t="s">
        <v>528</v>
      </c>
      <c r="AZ486" s="7" t="s">
        <v>239</v>
      </c>
    </row>
    <row r="487" spans="1:52" x14ac:dyDescent="0.2">
      <c r="A487" s="7">
        <v>486</v>
      </c>
      <c r="B487" s="7">
        <v>2679</v>
      </c>
      <c r="C487" s="7" t="s">
        <v>236</v>
      </c>
      <c r="D487" s="7" t="s">
        <v>237</v>
      </c>
      <c r="E487" s="7" t="s">
        <v>238</v>
      </c>
      <c r="F487" s="7">
        <v>1.831</v>
      </c>
      <c r="I487" s="7">
        <v>1.831</v>
      </c>
      <c r="J487" s="7">
        <v>1997</v>
      </c>
      <c r="K487" s="7">
        <v>4</v>
      </c>
      <c r="L487" s="7">
        <v>105</v>
      </c>
      <c r="M487" s="7">
        <v>18.25</v>
      </c>
      <c r="N487" s="7">
        <v>-65.709999999999994</v>
      </c>
      <c r="O487" s="7">
        <v>18.25</v>
      </c>
      <c r="P487" s="7">
        <v>-65.75</v>
      </c>
      <c r="V487" s="7" t="s">
        <v>71</v>
      </c>
      <c r="W487" s="7">
        <v>0.77</v>
      </c>
      <c r="X487" s="7">
        <f t="shared" si="14"/>
        <v>0.77</v>
      </c>
      <c r="Y487" s="7">
        <v>1.0609999999999999</v>
      </c>
      <c r="Z487" s="7">
        <f t="shared" si="15"/>
        <v>1.0609999999999999</v>
      </c>
      <c r="AA487" s="7">
        <v>0.42</v>
      </c>
      <c r="AB487" s="7">
        <v>0.57899999999999996</v>
      </c>
      <c r="AC487" s="7">
        <v>24</v>
      </c>
      <c r="AD487" s="7">
        <v>155.30000000000001</v>
      </c>
      <c r="AE487" s="7" t="s">
        <v>28</v>
      </c>
      <c r="AF487" s="7" t="s">
        <v>29</v>
      </c>
      <c r="AG487" s="7" t="s">
        <v>30</v>
      </c>
      <c r="AH487" s="7" t="s">
        <v>424</v>
      </c>
      <c r="AI487" s="7" t="s">
        <v>412</v>
      </c>
      <c r="AJ487" s="7">
        <v>-0.43</v>
      </c>
      <c r="AK487" s="7">
        <v>7.4999999999999997E-2</v>
      </c>
      <c r="AV487" s="7" t="s">
        <v>658</v>
      </c>
      <c r="AW487" s="7" t="s">
        <v>528</v>
      </c>
      <c r="AZ487" s="7" t="s">
        <v>239</v>
      </c>
    </row>
    <row r="488" spans="1:52" x14ac:dyDescent="0.2">
      <c r="A488" s="7">
        <v>487</v>
      </c>
      <c r="B488" s="7">
        <v>2679</v>
      </c>
      <c r="C488" s="7" t="s">
        <v>236</v>
      </c>
      <c r="D488" s="7" t="s">
        <v>237</v>
      </c>
      <c r="E488" s="7" t="s">
        <v>238</v>
      </c>
      <c r="F488" s="7">
        <v>2.2120000000000002</v>
      </c>
      <c r="I488" s="7">
        <v>2.2120000000000002</v>
      </c>
      <c r="J488" s="7">
        <v>1997</v>
      </c>
      <c r="K488" s="7">
        <v>6</v>
      </c>
      <c r="L488" s="7">
        <v>165</v>
      </c>
      <c r="M488" s="7">
        <v>18.25</v>
      </c>
      <c r="N488" s="7">
        <v>-65.709999999999994</v>
      </c>
      <c r="O488" s="7">
        <v>18.25</v>
      </c>
      <c r="P488" s="7">
        <v>-65.75</v>
      </c>
      <c r="V488" s="7" t="s">
        <v>71</v>
      </c>
      <c r="W488" s="7">
        <v>0.85899999999999999</v>
      </c>
      <c r="X488" s="7">
        <f t="shared" si="14"/>
        <v>0.85899999999999999</v>
      </c>
      <c r="Y488" s="7">
        <v>1.353</v>
      </c>
      <c r="Z488" s="7">
        <f t="shared" si="15"/>
        <v>1.353</v>
      </c>
      <c r="AA488" s="7">
        <v>0.38800000000000001</v>
      </c>
      <c r="AB488" s="7">
        <v>0.61099999999999999</v>
      </c>
      <c r="AC488" s="7">
        <v>26.6</v>
      </c>
      <c r="AD488" s="7">
        <v>199.5</v>
      </c>
      <c r="AE488" s="7" t="s">
        <v>28</v>
      </c>
      <c r="AF488" s="7" t="s">
        <v>29</v>
      </c>
      <c r="AG488" s="7" t="s">
        <v>30</v>
      </c>
      <c r="AH488" s="7" t="s">
        <v>424</v>
      </c>
      <c r="AI488" s="7" t="s">
        <v>412</v>
      </c>
      <c r="AJ488" s="7">
        <v>-0.43</v>
      </c>
      <c r="AK488" s="7">
        <v>7.4999999999999997E-2</v>
      </c>
      <c r="AV488" s="7" t="s">
        <v>658</v>
      </c>
      <c r="AW488" s="7" t="s">
        <v>528</v>
      </c>
      <c r="AZ488" s="7" t="s">
        <v>239</v>
      </c>
    </row>
    <row r="489" spans="1:52" x14ac:dyDescent="0.2">
      <c r="A489" s="7">
        <v>488</v>
      </c>
      <c r="B489" s="7">
        <v>2788</v>
      </c>
      <c r="C489" s="7" t="s">
        <v>84</v>
      </c>
      <c r="D489" s="7" t="s">
        <v>353</v>
      </c>
      <c r="E489" s="7" t="s">
        <v>354</v>
      </c>
      <c r="F489" s="7">
        <v>8.07</v>
      </c>
      <c r="I489" s="7">
        <v>8.07</v>
      </c>
      <c r="J489" s="7">
        <v>2002</v>
      </c>
      <c r="K489" s="7">
        <v>6</v>
      </c>
      <c r="L489" s="7">
        <v>156</v>
      </c>
      <c r="M489" s="7">
        <v>50.45</v>
      </c>
      <c r="N489" s="7">
        <v>11.45</v>
      </c>
      <c r="O489" s="7">
        <v>50.25</v>
      </c>
      <c r="P489" s="7">
        <v>11.25</v>
      </c>
      <c r="Q489" s="7">
        <v>12.625999999999999</v>
      </c>
      <c r="V489" s="7" t="s">
        <v>26</v>
      </c>
      <c r="W489" s="7">
        <v>5.6710000000000003</v>
      </c>
      <c r="X489" s="7">
        <f t="shared" si="14"/>
        <v>5.6710000000000003</v>
      </c>
      <c r="Y489" s="7">
        <v>2.399</v>
      </c>
      <c r="Z489" s="7">
        <f t="shared" si="15"/>
        <v>2.399</v>
      </c>
      <c r="AA489" s="7">
        <v>0.70199999999999996</v>
      </c>
      <c r="AB489" s="7">
        <v>0.29699999999999999</v>
      </c>
      <c r="AC489" s="7">
        <v>16.8</v>
      </c>
      <c r="AD489" s="7">
        <v>68.900000000000006</v>
      </c>
      <c r="AE489" s="7" t="s">
        <v>28</v>
      </c>
      <c r="AF489" s="7" t="s">
        <v>29</v>
      </c>
      <c r="AG489" s="7" t="s">
        <v>30</v>
      </c>
      <c r="AH489" s="7" t="s">
        <v>406</v>
      </c>
      <c r="AI489" s="7" t="s">
        <v>407</v>
      </c>
      <c r="AJ489" s="7">
        <v>1.3620000000000001</v>
      </c>
      <c r="AK489" s="7">
        <v>1.01</v>
      </c>
      <c r="AV489" s="7" t="s">
        <v>654</v>
      </c>
      <c r="AW489" s="7" t="s">
        <v>44</v>
      </c>
    </row>
    <row r="490" spans="1:52" x14ac:dyDescent="0.2">
      <c r="A490" s="7">
        <v>489</v>
      </c>
      <c r="B490" s="7">
        <v>2788</v>
      </c>
      <c r="C490" s="7" t="s">
        <v>84</v>
      </c>
      <c r="D490" s="7" t="s">
        <v>353</v>
      </c>
      <c r="E490" s="7" t="s">
        <v>354</v>
      </c>
      <c r="F490" s="7">
        <v>7.9420000000000002</v>
      </c>
      <c r="I490" s="7">
        <v>7.9420000000000002</v>
      </c>
      <c r="J490" s="7">
        <v>2002</v>
      </c>
      <c r="K490" s="7">
        <v>6</v>
      </c>
      <c r="L490" s="7">
        <v>173</v>
      </c>
      <c r="M490" s="7">
        <v>50.45</v>
      </c>
      <c r="N490" s="7">
        <v>11.45</v>
      </c>
      <c r="O490" s="7">
        <v>50.25</v>
      </c>
      <c r="P490" s="7">
        <v>11.25</v>
      </c>
      <c r="Q490" s="7">
        <v>13.307</v>
      </c>
      <c r="V490" s="7" t="s">
        <v>26</v>
      </c>
      <c r="W490" s="7">
        <v>4.649</v>
      </c>
      <c r="X490" s="7">
        <f t="shared" si="14"/>
        <v>4.649</v>
      </c>
      <c r="Y490" s="7">
        <v>3.2930000000000001</v>
      </c>
      <c r="Z490" s="7">
        <f t="shared" si="15"/>
        <v>3.2930000000000001</v>
      </c>
      <c r="AA490" s="7">
        <v>0.58499999999999996</v>
      </c>
      <c r="AB490" s="7">
        <v>0.41399999999999998</v>
      </c>
      <c r="AC490" s="7">
        <v>16.8</v>
      </c>
      <c r="AD490" s="7">
        <v>68.900000000000006</v>
      </c>
      <c r="AE490" s="7" t="s">
        <v>28</v>
      </c>
      <c r="AF490" s="7" t="s">
        <v>29</v>
      </c>
      <c r="AG490" s="7" t="s">
        <v>30</v>
      </c>
      <c r="AH490" s="7" t="s">
        <v>406</v>
      </c>
      <c r="AI490" s="7" t="s">
        <v>407</v>
      </c>
      <c r="AJ490" s="7">
        <v>1.3620000000000001</v>
      </c>
      <c r="AK490" s="7">
        <v>1.01</v>
      </c>
      <c r="AV490" s="7" t="s">
        <v>654</v>
      </c>
      <c r="AW490" s="7" t="s">
        <v>44</v>
      </c>
    </row>
    <row r="491" spans="1:52" x14ac:dyDescent="0.2">
      <c r="A491" s="7">
        <v>490</v>
      </c>
      <c r="B491" s="7">
        <v>2788</v>
      </c>
      <c r="C491" s="7" t="s">
        <v>84</v>
      </c>
      <c r="D491" s="7" t="s">
        <v>353</v>
      </c>
      <c r="E491" s="7" t="s">
        <v>354</v>
      </c>
      <c r="F491" s="7">
        <v>6.2030000000000003</v>
      </c>
      <c r="I491" s="7">
        <v>6.2030000000000003</v>
      </c>
      <c r="J491" s="7">
        <v>2002</v>
      </c>
      <c r="K491" s="7">
        <v>7</v>
      </c>
      <c r="L491" s="7">
        <v>204</v>
      </c>
      <c r="M491" s="7">
        <v>50.45</v>
      </c>
      <c r="N491" s="7">
        <v>11.45</v>
      </c>
      <c r="O491" s="7">
        <v>50.25</v>
      </c>
      <c r="P491" s="7">
        <v>11.25</v>
      </c>
      <c r="Q491" s="7">
        <v>11.679</v>
      </c>
      <c r="V491" s="7" t="s">
        <v>26</v>
      </c>
      <c r="W491" s="7">
        <v>2.5339999999999998</v>
      </c>
      <c r="X491" s="7">
        <f t="shared" si="14"/>
        <v>2.5339999999999998</v>
      </c>
      <c r="Y491" s="7">
        <v>3.669</v>
      </c>
      <c r="Z491" s="7">
        <f t="shared" si="15"/>
        <v>3.669</v>
      </c>
      <c r="AA491" s="7">
        <v>0.40799999999999997</v>
      </c>
      <c r="AB491" s="7">
        <v>0.59099999999999997</v>
      </c>
      <c r="AC491" s="7">
        <v>17.100000000000001</v>
      </c>
      <c r="AD491" s="7">
        <v>41.6</v>
      </c>
      <c r="AE491" s="7" t="s">
        <v>28</v>
      </c>
      <c r="AF491" s="7" t="s">
        <v>29</v>
      </c>
      <c r="AG491" s="7" t="s">
        <v>30</v>
      </c>
      <c r="AH491" s="7" t="s">
        <v>406</v>
      </c>
      <c r="AI491" s="7" t="s">
        <v>407</v>
      </c>
      <c r="AJ491" s="7">
        <v>1.3620000000000001</v>
      </c>
      <c r="AK491" s="7">
        <v>1.01</v>
      </c>
      <c r="AV491" s="7" t="s">
        <v>654</v>
      </c>
      <c r="AW491" s="7" t="s">
        <v>44</v>
      </c>
    </row>
    <row r="492" spans="1:52" x14ac:dyDescent="0.2">
      <c r="A492" s="7">
        <v>491</v>
      </c>
      <c r="B492" s="7">
        <v>2788</v>
      </c>
      <c r="C492" s="7" t="s">
        <v>84</v>
      </c>
      <c r="D492" s="7" t="s">
        <v>353</v>
      </c>
      <c r="E492" s="7" t="s">
        <v>354</v>
      </c>
      <c r="F492" s="7">
        <v>7.6630000000000003</v>
      </c>
      <c r="I492" s="7">
        <v>7.6630000000000003</v>
      </c>
      <c r="J492" s="7">
        <v>2002</v>
      </c>
      <c r="K492" s="7">
        <v>8</v>
      </c>
      <c r="L492" s="7">
        <v>239</v>
      </c>
      <c r="M492" s="7">
        <v>50.45</v>
      </c>
      <c r="N492" s="7">
        <v>11.45</v>
      </c>
      <c r="O492" s="7">
        <v>50.25</v>
      </c>
      <c r="P492" s="7">
        <v>11.25</v>
      </c>
      <c r="Q492" s="7">
        <v>14.833</v>
      </c>
      <c r="V492" s="7" t="s">
        <v>26</v>
      </c>
      <c r="W492" s="7">
        <v>3.242</v>
      </c>
      <c r="X492" s="7">
        <f t="shared" si="14"/>
        <v>3.242</v>
      </c>
      <c r="Y492" s="7">
        <v>4.4210000000000003</v>
      </c>
      <c r="Z492" s="7">
        <f t="shared" si="15"/>
        <v>4.4210000000000003</v>
      </c>
      <c r="AA492" s="7">
        <v>0.42299999999999999</v>
      </c>
      <c r="AB492" s="7">
        <v>0.57599999999999996</v>
      </c>
      <c r="AC492" s="7">
        <v>17.7</v>
      </c>
      <c r="AD492" s="7">
        <v>120.1</v>
      </c>
      <c r="AE492" s="7" t="s">
        <v>28</v>
      </c>
      <c r="AF492" s="7" t="s">
        <v>29</v>
      </c>
      <c r="AG492" s="7" t="s">
        <v>30</v>
      </c>
      <c r="AH492" s="7" t="s">
        <v>406</v>
      </c>
      <c r="AI492" s="7" t="s">
        <v>407</v>
      </c>
      <c r="AJ492" s="7">
        <v>1.3620000000000001</v>
      </c>
      <c r="AK492" s="7">
        <v>1.01</v>
      </c>
      <c r="AV492" s="7" t="s">
        <v>654</v>
      </c>
      <c r="AW492" s="7" t="s">
        <v>44</v>
      </c>
    </row>
    <row r="493" spans="1:52" x14ac:dyDescent="0.2">
      <c r="A493" s="7">
        <v>492</v>
      </c>
      <c r="B493" s="7">
        <v>2788</v>
      </c>
      <c r="C493" s="7" t="s">
        <v>84</v>
      </c>
      <c r="D493" s="7" t="s">
        <v>353</v>
      </c>
      <c r="E493" s="7" t="s">
        <v>354</v>
      </c>
      <c r="F493" s="7">
        <v>5.6890000000000001</v>
      </c>
      <c r="I493" s="7">
        <v>5.6890000000000001</v>
      </c>
      <c r="J493" s="7">
        <v>2002</v>
      </c>
      <c r="K493" s="7">
        <v>9</v>
      </c>
      <c r="L493" s="7">
        <v>264</v>
      </c>
      <c r="M493" s="7">
        <v>50.45</v>
      </c>
      <c r="N493" s="7">
        <v>11.45</v>
      </c>
      <c r="O493" s="7">
        <v>50.25</v>
      </c>
      <c r="P493" s="7">
        <v>11.25</v>
      </c>
      <c r="Q493" s="7">
        <v>10.284000000000001</v>
      </c>
      <c r="V493" s="7" t="s">
        <v>26</v>
      </c>
      <c r="W493" s="7">
        <v>2.1139999999999999</v>
      </c>
      <c r="X493" s="7">
        <f t="shared" si="14"/>
        <v>2.1139999999999999</v>
      </c>
      <c r="Y493" s="7">
        <v>3.5750000000000002</v>
      </c>
      <c r="Z493" s="7">
        <f t="shared" si="15"/>
        <v>3.5750000000000002</v>
      </c>
      <c r="AA493" s="7">
        <v>0.371</v>
      </c>
      <c r="AB493" s="7">
        <v>0.628</v>
      </c>
      <c r="AC493" s="7">
        <v>12.3</v>
      </c>
      <c r="AD493" s="7">
        <v>71.900000000000006</v>
      </c>
      <c r="AE493" s="7" t="s">
        <v>28</v>
      </c>
      <c r="AF493" s="7" t="s">
        <v>29</v>
      </c>
      <c r="AG493" s="7" t="s">
        <v>30</v>
      </c>
      <c r="AH493" s="7" t="s">
        <v>406</v>
      </c>
      <c r="AI493" s="7" t="s">
        <v>407</v>
      </c>
      <c r="AJ493" s="7">
        <v>1.3620000000000001</v>
      </c>
      <c r="AK493" s="7">
        <v>1.01</v>
      </c>
      <c r="AV493" s="7" t="s">
        <v>654</v>
      </c>
      <c r="AW493" s="7" t="s">
        <v>44</v>
      </c>
    </row>
    <row r="494" spans="1:52" x14ac:dyDescent="0.2">
      <c r="A494" s="7">
        <v>493</v>
      </c>
      <c r="B494" s="7">
        <v>2788</v>
      </c>
      <c r="C494" s="7" t="s">
        <v>84</v>
      </c>
      <c r="D494" s="7" t="s">
        <v>353</v>
      </c>
      <c r="E494" s="7" t="s">
        <v>354</v>
      </c>
      <c r="F494" s="7">
        <v>2.399</v>
      </c>
      <c r="I494" s="7">
        <v>2.399</v>
      </c>
      <c r="J494" s="7">
        <v>2002</v>
      </c>
      <c r="K494" s="7">
        <v>10</v>
      </c>
      <c r="L494" s="7">
        <v>303</v>
      </c>
      <c r="M494" s="7">
        <v>50.45</v>
      </c>
      <c r="N494" s="7">
        <v>11.45</v>
      </c>
      <c r="O494" s="7">
        <v>50.25</v>
      </c>
      <c r="P494" s="7">
        <v>11.25</v>
      </c>
      <c r="Q494" s="7">
        <v>5.4539999999999997</v>
      </c>
      <c r="V494" s="7" t="s">
        <v>26</v>
      </c>
      <c r="W494" s="7">
        <v>1.6459999999999999</v>
      </c>
      <c r="X494" s="7">
        <f t="shared" si="14"/>
        <v>1.6459999999999999</v>
      </c>
      <c r="Y494" s="7">
        <v>0.753</v>
      </c>
      <c r="Z494" s="7">
        <f t="shared" si="15"/>
        <v>0.753</v>
      </c>
      <c r="AA494" s="7">
        <v>0.68600000000000005</v>
      </c>
      <c r="AB494" s="7">
        <v>0.313</v>
      </c>
      <c r="AC494" s="7">
        <v>7.1</v>
      </c>
      <c r="AD494" s="7">
        <v>96.6</v>
      </c>
      <c r="AE494" s="7" t="s">
        <v>28</v>
      </c>
      <c r="AF494" s="7" t="s">
        <v>29</v>
      </c>
      <c r="AG494" s="7" t="s">
        <v>30</v>
      </c>
      <c r="AH494" s="7" t="s">
        <v>406</v>
      </c>
      <c r="AI494" s="7" t="s">
        <v>407</v>
      </c>
      <c r="AJ494" s="7">
        <v>1.3620000000000001</v>
      </c>
      <c r="AK494" s="7">
        <v>1.01</v>
      </c>
      <c r="AV494" s="7" t="s">
        <v>654</v>
      </c>
      <c r="AW494" s="7" t="s">
        <v>44</v>
      </c>
    </row>
    <row r="495" spans="1:52" x14ac:dyDescent="0.2">
      <c r="A495" s="7">
        <v>494</v>
      </c>
      <c r="B495" s="7">
        <v>2842</v>
      </c>
      <c r="C495" s="7" t="s">
        <v>48</v>
      </c>
      <c r="D495" s="7" t="s">
        <v>351</v>
      </c>
      <c r="E495" s="7" t="s">
        <v>352</v>
      </c>
      <c r="F495" s="7">
        <v>982.6</v>
      </c>
      <c r="I495" s="7">
        <v>1.75</v>
      </c>
      <c r="J495" s="7">
        <v>2000</v>
      </c>
      <c r="K495" s="7">
        <v>5</v>
      </c>
      <c r="L495" s="7">
        <v>135</v>
      </c>
      <c r="M495" s="7">
        <v>36.520000000000003</v>
      </c>
      <c r="N495" s="7">
        <v>138.35</v>
      </c>
      <c r="O495" s="7">
        <v>36.75</v>
      </c>
      <c r="P495" s="7">
        <v>138.25</v>
      </c>
      <c r="Q495" s="7">
        <v>23.291</v>
      </c>
      <c r="S495" s="7">
        <v>19.114999999999998</v>
      </c>
      <c r="V495" s="7" t="s">
        <v>26</v>
      </c>
      <c r="W495" s="7">
        <v>1.5</v>
      </c>
      <c r="X495" s="7">
        <f t="shared" si="14"/>
        <v>1.5</v>
      </c>
      <c r="Y495" s="7">
        <v>0.25</v>
      </c>
      <c r="Z495" s="7">
        <f t="shared" si="15"/>
        <v>0.25</v>
      </c>
      <c r="AA495" s="7">
        <v>0.85699999999999998</v>
      </c>
      <c r="AB495" s="7">
        <v>0.14199999999999999</v>
      </c>
      <c r="AC495" s="7">
        <v>15.6</v>
      </c>
      <c r="AD495" s="7">
        <v>69.099999999999994</v>
      </c>
      <c r="AE495" s="7" t="s">
        <v>45</v>
      </c>
      <c r="AF495" s="7" t="s">
        <v>46</v>
      </c>
      <c r="AG495" s="7" t="s">
        <v>47</v>
      </c>
      <c r="AH495" s="7" t="s">
        <v>416</v>
      </c>
      <c r="AI495" s="7" t="s">
        <v>417</v>
      </c>
      <c r="AJ495" s="7">
        <v>-0.41</v>
      </c>
      <c r="AK495" s="7">
        <v>0.38600000000000001</v>
      </c>
      <c r="AL495" s="7" t="s">
        <v>408</v>
      </c>
      <c r="AQ495" s="7">
        <v>2.86</v>
      </c>
      <c r="AS495" s="7">
        <v>2.8</v>
      </c>
      <c r="AU495" s="7">
        <v>2.0249999999999999</v>
      </c>
      <c r="AV495" s="7" t="s">
        <v>657</v>
      </c>
      <c r="AW495" s="7" t="s">
        <v>528</v>
      </c>
      <c r="AX495" s="7" t="s">
        <v>547</v>
      </c>
      <c r="AY495" s="7" t="s">
        <v>574</v>
      </c>
    </row>
    <row r="496" spans="1:52" x14ac:dyDescent="0.2">
      <c r="A496" s="7">
        <v>495</v>
      </c>
      <c r="B496" s="7">
        <v>2842</v>
      </c>
      <c r="C496" s="7" t="s">
        <v>48</v>
      </c>
      <c r="D496" s="7" t="s">
        <v>351</v>
      </c>
      <c r="E496" s="7" t="s">
        <v>352</v>
      </c>
      <c r="F496" s="7">
        <v>1584.998</v>
      </c>
      <c r="I496" s="7">
        <v>2.823</v>
      </c>
      <c r="J496" s="7">
        <v>2000</v>
      </c>
      <c r="K496" s="7">
        <v>7</v>
      </c>
      <c r="L496" s="7">
        <v>195</v>
      </c>
      <c r="M496" s="7">
        <v>36.520000000000003</v>
      </c>
      <c r="N496" s="7">
        <v>138.35</v>
      </c>
      <c r="O496" s="7">
        <v>36.75</v>
      </c>
      <c r="P496" s="7">
        <v>138.25</v>
      </c>
      <c r="Q496" s="7">
        <v>19.225999999999999</v>
      </c>
      <c r="S496" s="7">
        <v>29.015000000000001</v>
      </c>
      <c r="V496" s="7" t="s">
        <v>26</v>
      </c>
      <c r="W496" s="7">
        <v>2.5680000000000001</v>
      </c>
      <c r="X496" s="7">
        <f t="shared" si="14"/>
        <v>2.5680000000000001</v>
      </c>
      <c r="Y496" s="7">
        <v>0.255</v>
      </c>
      <c r="Z496" s="7">
        <f t="shared" si="15"/>
        <v>0.255</v>
      </c>
      <c r="AA496" s="7">
        <v>0.90900000000000003</v>
      </c>
      <c r="AB496" s="7">
        <v>0.09</v>
      </c>
      <c r="AC496" s="7">
        <v>23.9</v>
      </c>
      <c r="AD496" s="7">
        <v>102.4</v>
      </c>
      <c r="AE496" s="7" t="s">
        <v>45</v>
      </c>
      <c r="AF496" s="7" t="s">
        <v>46</v>
      </c>
      <c r="AG496" s="7" t="s">
        <v>47</v>
      </c>
      <c r="AH496" s="7" t="s">
        <v>416</v>
      </c>
      <c r="AI496" s="7" t="s">
        <v>417</v>
      </c>
      <c r="AJ496" s="7">
        <v>-0.41</v>
      </c>
      <c r="AK496" s="7">
        <v>0.38600000000000001</v>
      </c>
      <c r="AL496" s="7" t="s">
        <v>408</v>
      </c>
      <c r="AQ496" s="7">
        <v>2.86</v>
      </c>
      <c r="AS496" s="7">
        <v>2.8</v>
      </c>
      <c r="AU496" s="7">
        <v>2.0249999999999999</v>
      </c>
      <c r="AV496" s="7" t="s">
        <v>657</v>
      </c>
      <c r="AW496" s="7" t="s">
        <v>528</v>
      </c>
      <c r="AX496" s="7" t="s">
        <v>547</v>
      </c>
      <c r="AY496" s="7" t="s">
        <v>574</v>
      </c>
    </row>
    <row r="497" spans="1:51" x14ac:dyDescent="0.2">
      <c r="A497" s="7">
        <v>496</v>
      </c>
      <c r="B497" s="7">
        <v>2842</v>
      </c>
      <c r="C497" s="7" t="s">
        <v>48</v>
      </c>
      <c r="D497" s="7" t="s">
        <v>351</v>
      </c>
      <c r="E497" s="7" t="s">
        <v>352</v>
      </c>
      <c r="F497" s="7">
        <v>1200.4680000000001</v>
      </c>
      <c r="I497" s="7">
        <v>2.1379999999999999</v>
      </c>
      <c r="J497" s="7">
        <v>2000</v>
      </c>
      <c r="K497" s="7">
        <v>9</v>
      </c>
      <c r="L497" s="7">
        <v>255</v>
      </c>
      <c r="M497" s="7">
        <v>36.520000000000003</v>
      </c>
      <c r="N497" s="7">
        <v>138.35</v>
      </c>
      <c r="O497" s="7">
        <v>36.75</v>
      </c>
      <c r="P497" s="7">
        <v>138.25</v>
      </c>
      <c r="Q497" s="7">
        <v>19.207000000000001</v>
      </c>
      <c r="S497" s="7">
        <v>26.385000000000002</v>
      </c>
      <c r="V497" s="7" t="s">
        <v>26</v>
      </c>
      <c r="W497" s="7">
        <v>1.8380000000000001</v>
      </c>
      <c r="X497" s="7">
        <f t="shared" si="14"/>
        <v>1.8380000000000001</v>
      </c>
      <c r="Y497" s="7">
        <v>0.3</v>
      </c>
      <c r="Z497" s="7">
        <f t="shared" si="15"/>
        <v>0.3</v>
      </c>
      <c r="AA497" s="7">
        <v>0.85899999999999999</v>
      </c>
      <c r="AB497" s="7">
        <v>0.14000000000000001</v>
      </c>
      <c r="AC497" s="7">
        <v>20.7</v>
      </c>
      <c r="AD497" s="7">
        <v>171.1</v>
      </c>
      <c r="AE497" s="7" t="s">
        <v>45</v>
      </c>
      <c r="AF497" s="7" t="s">
        <v>46</v>
      </c>
      <c r="AG497" s="7" t="s">
        <v>47</v>
      </c>
      <c r="AH497" s="7" t="s">
        <v>416</v>
      </c>
      <c r="AI497" s="7" t="s">
        <v>417</v>
      </c>
      <c r="AJ497" s="7">
        <v>-0.41</v>
      </c>
      <c r="AK497" s="7">
        <v>0.38600000000000001</v>
      </c>
      <c r="AL497" s="7" t="s">
        <v>408</v>
      </c>
      <c r="AQ497" s="7">
        <v>2.86</v>
      </c>
      <c r="AS497" s="7">
        <v>2.8</v>
      </c>
      <c r="AU497" s="7">
        <v>2.0249999999999999</v>
      </c>
      <c r="AV497" s="7" t="s">
        <v>657</v>
      </c>
      <c r="AW497" s="7" t="s">
        <v>528</v>
      </c>
      <c r="AX497" s="7" t="s">
        <v>547</v>
      </c>
      <c r="AY497" s="7" t="s">
        <v>574</v>
      </c>
    </row>
    <row r="498" spans="1:51" x14ac:dyDescent="0.2">
      <c r="A498" s="7">
        <v>497</v>
      </c>
      <c r="B498" s="7">
        <v>2842</v>
      </c>
      <c r="C498" s="7" t="s">
        <v>48</v>
      </c>
      <c r="D498" s="7" t="s">
        <v>351</v>
      </c>
      <c r="E498" s="7" t="s">
        <v>352</v>
      </c>
      <c r="F498" s="7">
        <v>588.12800000000004</v>
      </c>
      <c r="I498" s="7">
        <v>1.0469999999999999</v>
      </c>
      <c r="J498" s="7">
        <v>2000</v>
      </c>
      <c r="K498" s="7">
        <v>10</v>
      </c>
      <c r="L498" s="7">
        <v>285</v>
      </c>
      <c r="M498" s="7">
        <v>36.520000000000003</v>
      </c>
      <c r="N498" s="7">
        <v>138.35</v>
      </c>
      <c r="O498" s="7">
        <v>36.75</v>
      </c>
      <c r="P498" s="7">
        <v>138.25</v>
      </c>
      <c r="Q498" s="7">
        <v>11.759</v>
      </c>
      <c r="S498" s="7">
        <v>26.245000000000001</v>
      </c>
      <c r="V498" s="7" t="s">
        <v>26</v>
      </c>
      <c r="W498" s="7">
        <v>0.64700000000000002</v>
      </c>
      <c r="X498" s="7">
        <f t="shared" si="14"/>
        <v>0.64700000000000002</v>
      </c>
      <c r="Y498" s="7">
        <v>0.4</v>
      </c>
      <c r="Z498" s="7">
        <f t="shared" si="15"/>
        <v>0.4</v>
      </c>
      <c r="AA498" s="7">
        <v>0.61799999999999999</v>
      </c>
      <c r="AB498" s="7">
        <v>0.38100000000000001</v>
      </c>
      <c r="AC498" s="7">
        <v>13.4</v>
      </c>
      <c r="AD498" s="7">
        <v>110.3</v>
      </c>
      <c r="AE498" s="7" t="s">
        <v>45</v>
      </c>
      <c r="AF498" s="7" t="s">
        <v>46</v>
      </c>
      <c r="AG498" s="7" t="s">
        <v>47</v>
      </c>
      <c r="AH498" s="7" t="s">
        <v>416</v>
      </c>
      <c r="AI498" s="7" t="s">
        <v>417</v>
      </c>
      <c r="AJ498" s="7">
        <v>-0.41</v>
      </c>
      <c r="AK498" s="7">
        <v>0.38600000000000001</v>
      </c>
      <c r="AL498" s="7" t="s">
        <v>408</v>
      </c>
      <c r="AQ498" s="7">
        <v>2.86</v>
      </c>
      <c r="AS498" s="7">
        <v>2.8</v>
      </c>
      <c r="AU498" s="7">
        <v>2.0249999999999999</v>
      </c>
      <c r="AV498" s="7" t="s">
        <v>657</v>
      </c>
      <c r="AW498" s="7" t="s">
        <v>528</v>
      </c>
      <c r="AX498" s="7" t="s">
        <v>547</v>
      </c>
      <c r="AY498" s="7" t="s">
        <v>574</v>
      </c>
    </row>
    <row r="499" spans="1:51" x14ac:dyDescent="0.2">
      <c r="A499" s="7">
        <v>498</v>
      </c>
      <c r="B499" s="7">
        <v>2842</v>
      </c>
      <c r="C499" s="7" t="s">
        <v>48</v>
      </c>
      <c r="D499" s="7" t="s">
        <v>351</v>
      </c>
      <c r="E499" s="7" t="s">
        <v>352</v>
      </c>
      <c r="F499" s="7">
        <v>466.79399999999998</v>
      </c>
      <c r="I499" s="7">
        <v>0.83099999999999996</v>
      </c>
      <c r="J499" s="7">
        <v>2001</v>
      </c>
      <c r="K499" s="7">
        <v>4</v>
      </c>
      <c r="L499" s="7">
        <v>105</v>
      </c>
      <c r="M499" s="7">
        <v>36.520000000000003</v>
      </c>
      <c r="N499" s="7">
        <v>138.35</v>
      </c>
      <c r="O499" s="7">
        <v>36.75</v>
      </c>
      <c r="P499" s="7">
        <v>138.25</v>
      </c>
      <c r="Q499" s="7">
        <v>8.85</v>
      </c>
      <c r="S499" s="7">
        <v>29.195</v>
      </c>
      <c r="V499" s="7" t="s">
        <v>26</v>
      </c>
      <c r="W499" s="7">
        <v>0.43099999999999999</v>
      </c>
      <c r="X499" s="7">
        <f t="shared" si="14"/>
        <v>0.43099999999999999</v>
      </c>
      <c r="Y499" s="7">
        <v>0.4</v>
      </c>
      <c r="Z499" s="7">
        <f t="shared" si="15"/>
        <v>0.4</v>
      </c>
      <c r="AA499" s="7">
        <v>0.51800000000000002</v>
      </c>
      <c r="AB499" s="7">
        <v>0.48099999999999998</v>
      </c>
      <c r="AC499" s="7">
        <v>9.1</v>
      </c>
      <c r="AD499" s="7">
        <v>25.4</v>
      </c>
      <c r="AE499" s="7" t="s">
        <v>45</v>
      </c>
      <c r="AF499" s="7" t="s">
        <v>46</v>
      </c>
      <c r="AG499" s="7" t="s">
        <v>47</v>
      </c>
      <c r="AH499" s="7" t="s">
        <v>416</v>
      </c>
      <c r="AI499" s="7" t="s">
        <v>417</v>
      </c>
      <c r="AJ499" s="7">
        <v>-0.41</v>
      </c>
      <c r="AK499" s="7">
        <v>0.66800000000000004</v>
      </c>
      <c r="AL499" s="7" t="s">
        <v>408</v>
      </c>
      <c r="AQ499" s="7">
        <v>2.86</v>
      </c>
      <c r="AS499" s="7">
        <v>2.8</v>
      </c>
      <c r="AU499" s="7">
        <v>2.0249999999999999</v>
      </c>
      <c r="AV499" s="7" t="s">
        <v>657</v>
      </c>
      <c r="AW499" s="7" t="s">
        <v>528</v>
      </c>
      <c r="AX499" s="7" t="s">
        <v>547</v>
      </c>
      <c r="AY499" s="7" t="s">
        <v>574</v>
      </c>
    </row>
    <row r="500" spans="1:51" x14ac:dyDescent="0.2">
      <c r="A500" s="7">
        <v>499</v>
      </c>
      <c r="B500" s="7">
        <v>2842</v>
      </c>
      <c r="C500" s="7" t="s">
        <v>48</v>
      </c>
      <c r="D500" s="7" t="s">
        <v>351</v>
      </c>
      <c r="E500" s="7" t="s">
        <v>352</v>
      </c>
      <c r="F500" s="7">
        <v>788.13099999999997</v>
      </c>
      <c r="I500" s="7">
        <v>1.403</v>
      </c>
      <c r="J500" s="7">
        <v>2001</v>
      </c>
      <c r="K500" s="7">
        <v>5</v>
      </c>
      <c r="L500" s="7">
        <v>135</v>
      </c>
      <c r="M500" s="7">
        <v>36.520000000000003</v>
      </c>
      <c r="N500" s="7">
        <v>138.35</v>
      </c>
      <c r="O500" s="7">
        <v>36.75</v>
      </c>
      <c r="P500" s="7">
        <v>138.25</v>
      </c>
      <c r="Q500" s="7">
        <v>16.251999999999999</v>
      </c>
      <c r="S500" s="7">
        <v>23.411000000000001</v>
      </c>
      <c r="V500" s="7" t="s">
        <v>26</v>
      </c>
      <c r="W500" s="7">
        <v>1.0029999999999999</v>
      </c>
      <c r="X500" s="7">
        <f t="shared" si="14"/>
        <v>1.0029999999999999</v>
      </c>
      <c r="Y500" s="7">
        <v>0.4</v>
      </c>
      <c r="Z500" s="7">
        <f t="shared" si="15"/>
        <v>0.4</v>
      </c>
      <c r="AA500" s="7">
        <v>0.71499999999999997</v>
      </c>
      <c r="AB500" s="7">
        <v>0.28399999999999997</v>
      </c>
      <c r="AC500" s="7">
        <v>16</v>
      </c>
      <c r="AD500" s="7">
        <v>76.2</v>
      </c>
      <c r="AE500" s="7" t="s">
        <v>45</v>
      </c>
      <c r="AF500" s="7" t="s">
        <v>46</v>
      </c>
      <c r="AG500" s="7" t="s">
        <v>47</v>
      </c>
      <c r="AH500" s="7" t="s">
        <v>416</v>
      </c>
      <c r="AI500" s="7" t="s">
        <v>417</v>
      </c>
      <c r="AJ500" s="7">
        <v>-0.41</v>
      </c>
      <c r="AK500" s="7">
        <v>0.66800000000000004</v>
      </c>
      <c r="AL500" s="7" t="s">
        <v>408</v>
      </c>
      <c r="AQ500" s="7">
        <v>2.86</v>
      </c>
      <c r="AS500" s="7">
        <v>2.8</v>
      </c>
      <c r="AU500" s="7">
        <v>2.0249999999999999</v>
      </c>
      <c r="AV500" s="7" t="s">
        <v>657</v>
      </c>
      <c r="AW500" s="7" t="s">
        <v>528</v>
      </c>
      <c r="AX500" s="7" t="s">
        <v>547</v>
      </c>
      <c r="AY500" s="7" t="s">
        <v>574</v>
      </c>
    </row>
    <row r="501" spans="1:51" x14ac:dyDescent="0.2">
      <c r="A501" s="7">
        <v>500</v>
      </c>
      <c r="B501" s="7">
        <v>2842</v>
      </c>
      <c r="C501" s="7" t="s">
        <v>48</v>
      </c>
      <c r="D501" s="7" t="s">
        <v>351</v>
      </c>
      <c r="E501" s="7" t="s">
        <v>352</v>
      </c>
      <c r="F501" s="7">
        <v>709.14700000000005</v>
      </c>
      <c r="I501" s="7">
        <v>1.2629999999999999</v>
      </c>
      <c r="J501" s="7">
        <v>2001</v>
      </c>
      <c r="K501" s="7">
        <v>6</v>
      </c>
      <c r="L501" s="7">
        <v>165</v>
      </c>
      <c r="M501" s="7">
        <v>36.520000000000003</v>
      </c>
      <c r="N501" s="7">
        <v>138.35</v>
      </c>
      <c r="O501" s="7">
        <v>36.75</v>
      </c>
      <c r="P501" s="7">
        <v>138.25</v>
      </c>
      <c r="Q501" s="7">
        <v>16.745999999999999</v>
      </c>
      <c r="S501" s="7">
        <v>36.338000000000001</v>
      </c>
      <c r="V501" s="7" t="s">
        <v>26</v>
      </c>
      <c r="W501" s="7">
        <v>0.86299999999999999</v>
      </c>
      <c r="X501" s="7">
        <f t="shared" si="14"/>
        <v>0.86299999999999999</v>
      </c>
      <c r="Y501" s="7">
        <v>0.4</v>
      </c>
      <c r="Z501" s="7">
        <f t="shared" si="15"/>
        <v>0.4</v>
      </c>
      <c r="AA501" s="7">
        <v>0.68300000000000005</v>
      </c>
      <c r="AB501" s="7">
        <v>0.316</v>
      </c>
      <c r="AC501" s="7">
        <v>18.899999999999999</v>
      </c>
      <c r="AD501" s="7">
        <v>183.5</v>
      </c>
      <c r="AE501" s="7" t="s">
        <v>45</v>
      </c>
      <c r="AF501" s="7" t="s">
        <v>46</v>
      </c>
      <c r="AG501" s="7" t="s">
        <v>47</v>
      </c>
      <c r="AH501" s="7" t="s">
        <v>416</v>
      </c>
      <c r="AI501" s="7" t="s">
        <v>417</v>
      </c>
      <c r="AJ501" s="7">
        <v>-0.41</v>
      </c>
      <c r="AK501" s="7">
        <v>0.66800000000000004</v>
      </c>
      <c r="AL501" s="7" t="s">
        <v>408</v>
      </c>
      <c r="AQ501" s="7">
        <v>2.86</v>
      </c>
      <c r="AS501" s="7">
        <v>2.8</v>
      </c>
      <c r="AU501" s="7">
        <v>2.0249999999999999</v>
      </c>
      <c r="AV501" s="7" t="s">
        <v>657</v>
      </c>
      <c r="AW501" s="7" t="s">
        <v>528</v>
      </c>
      <c r="AX501" s="7" t="s">
        <v>547</v>
      </c>
      <c r="AY501" s="7" t="s">
        <v>574</v>
      </c>
    </row>
    <row r="502" spans="1:51" x14ac:dyDescent="0.2">
      <c r="A502" s="7">
        <v>501</v>
      </c>
      <c r="B502" s="7">
        <v>2842</v>
      </c>
      <c r="C502" s="7" t="s">
        <v>48</v>
      </c>
      <c r="D502" s="7" t="s">
        <v>351</v>
      </c>
      <c r="E502" s="7" t="s">
        <v>352</v>
      </c>
      <c r="F502" s="7">
        <v>1768.2940000000001</v>
      </c>
      <c r="I502" s="7">
        <v>3.15</v>
      </c>
      <c r="J502" s="7">
        <v>2001</v>
      </c>
      <c r="K502" s="7">
        <v>7</v>
      </c>
      <c r="L502" s="7">
        <v>195</v>
      </c>
      <c r="M502" s="7">
        <v>36.520000000000003</v>
      </c>
      <c r="N502" s="7">
        <v>138.35</v>
      </c>
      <c r="O502" s="7">
        <v>36.75</v>
      </c>
      <c r="P502" s="7">
        <v>138.25</v>
      </c>
      <c r="Q502" s="7">
        <v>20.381</v>
      </c>
      <c r="S502" s="7">
        <v>24.023</v>
      </c>
      <c r="V502" s="7" t="s">
        <v>26</v>
      </c>
      <c r="W502" s="7">
        <v>2.7650000000000001</v>
      </c>
      <c r="X502" s="7">
        <f t="shared" si="14"/>
        <v>2.7650000000000001</v>
      </c>
      <c r="Y502" s="7">
        <v>0.38500000000000001</v>
      </c>
      <c r="Z502" s="7">
        <f t="shared" si="15"/>
        <v>0.38500000000000001</v>
      </c>
      <c r="AA502" s="7">
        <v>0.877</v>
      </c>
      <c r="AB502" s="7">
        <v>0.122</v>
      </c>
      <c r="AC502" s="7">
        <v>24.9</v>
      </c>
      <c r="AD502" s="7">
        <v>63.6</v>
      </c>
      <c r="AE502" s="7" t="s">
        <v>45</v>
      </c>
      <c r="AF502" s="7" t="s">
        <v>46</v>
      </c>
      <c r="AG502" s="7" t="s">
        <v>47</v>
      </c>
      <c r="AH502" s="7" t="s">
        <v>416</v>
      </c>
      <c r="AI502" s="7" t="s">
        <v>417</v>
      </c>
      <c r="AJ502" s="7">
        <v>-0.41</v>
      </c>
      <c r="AK502" s="7">
        <v>0.66800000000000004</v>
      </c>
      <c r="AL502" s="7" t="s">
        <v>408</v>
      </c>
      <c r="AQ502" s="7">
        <v>2.86</v>
      </c>
      <c r="AS502" s="7">
        <v>2.8</v>
      </c>
      <c r="AU502" s="7">
        <v>2.0249999999999999</v>
      </c>
      <c r="AV502" s="7" t="s">
        <v>657</v>
      </c>
      <c r="AW502" s="7" t="s">
        <v>528</v>
      </c>
      <c r="AX502" s="7" t="s">
        <v>547</v>
      </c>
      <c r="AY502" s="7" t="s">
        <v>574</v>
      </c>
    </row>
    <row r="503" spans="1:51" x14ac:dyDescent="0.2">
      <c r="A503" s="7">
        <v>502</v>
      </c>
      <c r="B503" s="7">
        <v>2842</v>
      </c>
      <c r="C503" s="7" t="s">
        <v>48</v>
      </c>
      <c r="D503" s="7" t="s">
        <v>351</v>
      </c>
      <c r="E503" s="7" t="s">
        <v>352</v>
      </c>
      <c r="F503" s="7">
        <v>1477.38</v>
      </c>
      <c r="I503" s="7">
        <v>2.6309999999999998</v>
      </c>
      <c r="J503" s="7">
        <v>2001</v>
      </c>
      <c r="K503" s="7">
        <v>8</v>
      </c>
      <c r="L503" s="7">
        <v>225</v>
      </c>
      <c r="M503" s="7">
        <v>36.520000000000003</v>
      </c>
      <c r="N503" s="7">
        <v>138.35</v>
      </c>
      <c r="O503" s="7">
        <v>36.75</v>
      </c>
      <c r="P503" s="7">
        <v>138.25</v>
      </c>
      <c r="Q503" s="7">
        <v>18.866</v>
      </c>
      <c r="S503" s="7">
        <v>26.276</v>
      </c>
      <c r="V503" s="7" t="s">
        <v>26</v>
      </c>
      <c r="W503" s="7">
        <v>1.9810000000000001</v>
      </c>
      <c r="X503" s="7">
        <f t="shared" si="14"/>
        <v>1.9810000000000001</v>
      </c>
      <c r="Y503" s="7">
        <v>0.65</v>
      </c>
      <c r="Z503" s="7">
        <f t="shared" si="15"/>
        <v>0.65</v>
      </c>
      <c r="AA503" s="7">
        <v>0.753</v>
      </c>
      <c r="AB503" s="7">
        <v>0.246</v>
      </c>
      <c r="AC503" s="7">
        <v>24.3</v>
      </c>
      <c r="AD503" s="7">
        <v>123.8</v>
      </c>
      <c r="AE503" s="7" t="s">
        <v>45</v>
      </c>
      <c r="AF503" s="7" t="s">
        <v>46</v>
      </c>
      <c r="AG503" s="7" t="s">
        <v>47</v>
      </c>
      <c r="AH503" s="7" t="s">
        <v>416</v>
      </c>
      <c r="AI503" s="7" t="s">
        <v>417</v>
      </c>
      <c r="AJ503" s="7">
        <v>-0.41</v>
      </c>
      <c r="AK503" s="7">
        <v>0.66800000000000004</v>
      </c>
      <c r="AL503" s="7" t="s">
        <v>408</v>
      </c>
      <c r="AQ503" s="7">
        <v>2.86</v>
      </c>
      <c r="AS503" s="7">
        <v>2.8</v>
      </c>
      <c r="AU503" s="7">
        <v>2.0249999999999999</v>
      </c>
      <c r="AV503" s="7" t="s">
        <v>657</v>
      </c>
      <c r="AW503" s="7" t="s">
        <v>528</v>
      </c>
      <c r="AX503" s="7" t="s">
        <v>547</v>
      </c>
      <c r="AY503" s="7" t="s">
        <v>574</v>
      </c>
    </row>
    <row r="504" spans="1:51" x14ac:dyDescent="0.2">
      <c r="A504" s="7">
        <v>503</v>
      </c>
      <c r="B504" s="7">
        <v>2842</v>
      </c>
      <c r="C504" s="7" t="s">
        <v>48</v>
      </c>
      <c r="D504" s="7" t="s">
        <v>351</v>
      </c>
      <c r="E504" s="7" t="s">
        <v>352</v>
      </c>
      <c r="F504" s="7">
        <v>1288.5250000000001</v>
      </c>
      <c r="I504" s="7">
        <v>2.2949999999999999</v>
      </c>
      <c r="J504" s="7">
        <v>2001</v>
      </c>
      <c r="K504" s="7">
        <v>9</v>
      </c>
      <c r="L504" s="7">
        <v>255</v>
      </c>
      <c r="M504" s="7">
        <v>36.520000000000003</v>
      </c>
      <c r="N504" s="7">
        <v>138.35</v>
      </c>
      <c r="O504" s="7">
        <v>36.75</v>
      </c>
      <c r="P504" s="7">
        <v>138.25</v>
      </c>
      <c r="Q504" s="7">
        <v>17.978999999999999</v>
      </c>
      <c r="S504" s="7">
        <v>31.291</v>
      </c>
      <c r="V504" s="7" t="s">
        <v>26</v>
      </c>
      <c r="W504" s="7">
        <v>1.63</v>
      </c>
      <c r="X504" s="7">
        <f t="shared" si="14"/>
        <v>1.63</v>
      </c>
      <c r="Y504" s="7">
        <v>0.66500000000000004</v>
      </c>
      <c r="Z504" s="7">
        <f t="shared" si="15"/>
        <v>0.66500000000000004</v>
      </c>
      <c r="AA504" s="7">
        <v>0.71</v>
      </c>
      <c r="AB504" s="7">
        <v>0.28899999999999998</v>
      </c>
      <c r="AC504" s="7">
        <v>19.8</v>
      </c>
      <c r="AD504" s="7">
        <v>115.9</v>
      </c>
      <c r="AE504" s="7" t="s">
        <v>45</v>
      </c>
      <c r="AF504" s="7" t="s">
        <v>46</v>
      </c>
      <c r="AG504" s="7" t="s">
        <v>47</v>
      </c>
      <c r="AH504" s="7" t="s">
        <v>416</v>
      </c>
      <c r="AI504" s="7" t="s">
        <v>417</v>
      </c>
      <c r="AJ504" s="7">
        <v>-0.41</v>
      </c>
      <c r="AK504" s="7">
        <v>0.66800000000000004</v>
      </c>
      <c r="AL504" s="7" t="s">
        <v>408</v>
      </c>
      <c r="AQ504" s="7">
        <v>2.86</v>
      </c>
      <c r="AS504" s="7">
        <v>2.8</v>
      </c>
      <c r="AU504" s="7">
        <v>2.0249999999999999</v>
      </c>
      <c r="AV504" s="7" t="s">
        <v>657</v>
      </c>
      <c r="AW504" s="7" t="s">
        <v>528</v>
      </c>
      <c r="AX504" s="7" t="s">
        <v>547</v>
      </c>
      <c r="AY504" s="7" t="s">
        <v>574</v>
      </c>
    </row>
    <row r="505" spans="1:51" x14ac:dyDescent="0.2">
      <c r="A505" s="7">
        <v>504</v>
      </c>
      <c r="B505" s="7">
        <v>2842</v>
      </c>
      <c r="C505" s="7" t="s">
        <v>48</v>
      </c>
      <c r="D505" s="7" t="s">
        <v>351</v>
      </c>
      <c r="E505" s="7" t="s">
        <v>352</v>
      </c>
      <c r="F505" s="7">
        <v>510.93900000000002</v>
      </c>
      <c r="I505" s="7">
        <v>0.91</v>
      </c>
      <c r="J505" s="7">
        <v>2001</v>
      </c>
      <c r="K505" s="7">
        <v>10</v>
      </c>
      <c r="L505" s="7">
        <v>285</v>
      </c>
      <c r="M505" s="7">
        <v>36.520000000000003</v>
      </c>
      <c r="N505" s="7">
        <v>138.35</v>
      </c>
      <c r="O505" s="7">
        <v>36.75</v>
      </c>
      <c r="P505" s="7">
        <v>138.25</v>
      </c>
      <c r="Q505" s="7">
        <v>10.436</v>
      </c>
      <c r="S505" s="7">
        <v>35.302</v>
      </c>
      <c r="V505" s="7" t="s">
        <v>26</v>
      </c>
      <c r="W505" s="7">
        <v>0.36</v>
      </c>
      <c r="X505" s="7">
        <f t="shared" si="14"/>
        <v>0.36</v>
      </c>
      <c r="Y505" s="7">
        <v>0.55000000000000004</v>
      </c>
      <c r="Z505" s="7">
        <f t="shared" si="15"/>
        <v>0.55000000000000004</v>
      </c>
      <c r="AA505" s="7">
        <v>0.39500000000000002</v>
      </c>
      <c r="AB505" s="7">
        <v>0.60399999999999998</v>
      </c>
      <c r="AC505" s="7">
        <v>12.8</v>
      </c>
      <c r="AD505" s="7">
        <v>78.599999999999994</v>
      </c>
      <c r="AE505" s="7" t="s">
        <v>45</v>
      </c>
      <c r="AF505" s="7" t="s">
        <v>46</v>
      </c>
      <c r="AG505" s="7" t="s">
        <v>47</v>
      </c>
      <c r="AH505" s="7" t="s">
        <v>416</v>
      </c>
      <c r="AI505" s="7" t="s">
        <v>417</v>
      </c>
      <c r="AJ505" s="7">
        <v>-0.41</v>
      </c>
      <c r="AK505" s="7">
        <v>0.66800000000000004</v>
      </c>
      <c r="AL505" s="7" t="s">
        <v>408</v>
      </c>
      <c r="AQ505" s="7">
        <v>2.86</v>
      </c>
      <c r="AS505" s="7">
        <v>2.8</v>
      </c>
      <c r="AU505" s="7">
        <v>2.0249999999999999</v>
      </c>
      <c r="AV505" s="7" t="s">
        <v>657</v>
      </c>
      <c r="AW505" s="7" t="s">
        <v>528</v>
      </c>
      <c r="AX505" s="7" t="s">
        <v>547</v>
      </c>
      <c r="AY505" s="7" t="s">
        <v>574</v>
      </c>
    </row>
    <row r="506" spans="1:51" x14ac:dyDescent="0.2">
      <c r="A506" s="7">
        <v>505</v>
      </c>
      <c r="B506" s="7">
        <v>2842</v>
      </c>
      <c r="C506" s="7" t="s">
        <v>48</v>
      </c>
      <c r="D506" s="7" t="s">
        <v>351</v>
      </c>
      <c r="E506" s="7" t="s">
        <v>352</v>
      </c>
      <c r="F506" s="7">
        <v>267.12</v>
      </c>
      <c r="I506" s="7">
        <v>0.47499999999999998</v>
      </c>
      <c r="J506" s="7">
        <v>2001</v>
      </c>
      <c r="K506" s="7">
        <v>11</v>
      </c>
      <c r="L506" s="7">
        <v>315</v>
      </c>
      <c r="M506" s="7">
        <v>36.520000000000003</v>
      </c>
      <c r="N506" s="7">
        <v>138.35</v>
      </c>
      <c r="O506" s="7">
        <v>36.75</v>
      </c>
      <c r="P506" s="7">
        <v>138.25</v>
      </c>
      <c r="Q506" s="7">
        <v>2.516</v>
      </c>
      <c r="S506" s="7">
        <v>34.414999999999999</v>
      </c>
      <c r="V506" s="7" t="s">
        <v>26</v>
      </c>
      <c r="W506" s="7">
        <v>0.27</v>
      </c>
      <c r="X506" s="7">
        <f t="shared" si="14"/>
        <v>0.27</v>
      </c>
      <c r="Y506" s="7">
        <v>0.20499999999999999</v>
      </c>
      <c r="Z506" s="7">
        <f t="shared" si="15"/>
        <v>0.20499999999999999</v>
      </c>
      <c r="AA506" s="7">
        <v>0.56899999999999995</v>
      </c>
      <c r="AB506" s="7">
        <v>0.43</v>
      </c>
      <c r="AC506" s="7">
        <v>6.3</v>
      </c>
      <c r="AD506" s="7">
        <v>74.7</v>
      </c>
      <c r="AE506" s="7" t="s">
        <v>45</v>
      </c>
      <c r="AF506" s="7" t="s">
        <v>46</v>
      </c>
      <c r="AG506" s="7" t="s">
        <v>47</v>
      </c>
      <c r="AH506" s="7" t="s">
        <v>416</v>
      </c>
      <c r="AI506" s="7" t="s">
        <v>417</v>
      </c>
      <c r="AJ506" s="7">
        <v>-0.41</v>
      </c>
      <c r="AK506" s="7">
        <v>0.66800000000000004</v>
      </c>
      <c r="AL506" s="7" t="s">
        <v>408</v>
      </c>
      <c r="AQ506" s="7">
        <v>2.86</v>
      </c>
      <c r="AS506" s="7">
        <v>2.8</v>
      </c>
      <c r="AU506" s="7">
        <v>2.0249999999999999</v>
      </c>
      <c r="AV506" s="7" t="s">
        <v>657</v>
      </c>
      <c r="AW506" s="7" t="s">
        <v>528</v>
      </c>
      <c r="AX506" s="7" t="s">
        <v>547</v>
      </c>
      <c r="AY506" s="7" t="s">
        <v>574</v>
      </c>
    </row>
    <row r="507" spans="1:51" x14ac:dyDescent="0.2">
      <c r="A507" s="7">
        <v>506</v>
      </c>
      <c r="B507" s="7">
        <v>3017</v>
      </c>
      <c r="C507" s="7" t="s">
        <v>48</v>
      </c>
      <c r="D507" s="7" t="s">
        <v>124</v>
      </c>
      <c r="E507" s="7" t="s">
        <v>125</v>
      </c>
      <c r="F507" s="7">
        <v>0.433</v>
      </c>
      <c r="I507" s="7">
        <v>0.433</v>
      </c>
      <c r="J507" s="7">
        <v>2000</v>
      </c>
      <c r="K507" s="7">
        <v>4</v>
      </c>
      <c r="L507" s="7">
        <v>117</v>
      </c>
      <c r="M507" s="7">
        <v>36.130000000000003</v>
      </c>
      <c r="N507" s="7">
        <v>137.43</v>
      </c>
      <c r="O507" s="7">
        <v>36.25</v>
      </c>
      <c r="P507" s="7">
        <v>137.25</v>
      </c>
      <c r="Q507" s="7">
        <v>2.677</v>
      </c>
      <c r="S507" s="7">
        <v>41.241</v>
      </c>
      <c r="V507" s="7" t="s">
        <v>26</v>
      </c>
      <c r="W507" s="7">
        <v>0.23799999999999999</v>
      </c>
      <c r="X507" s="7">
        <f t="shared" si="14"/>
        <v>0.23799999999999999</v>
      </c>
      <c r="Y507" s="7">
        <v>0.19400000000000001</v>
      </c>
      <c r="Z507" s="7">
        <f t="shared" si="15"/>
        <v>0.19400000000000001</v>
      </c>
      <c r="AA507" s="7">
        <v>0.55000000000000004</v>
      </c>
      <c r="AB507" s="7">
        <v>0.45</v>
      </c>
      <c r="AC507" s="7">
        <v>7.5</v>
      </c>
      <c r="AD507" s="7">
        <v>120.2</v>
      </c>
      <c r="AE507" s="7" t="s">
        <v>52</v>
      </c>
      <c r="AF507" s="7" t="s">
        <v>29</v>
      </c>
      <c r="AG507" s="7" t="s">
        <v>47</v>
      </c>
      <c r="AH507" s="7" t="s">
        <v>416</v>
      </c>
      <c r="AI507" s="7" t="s">
        <v>417</v>
      </c>
      <c r="AJ507" s="7">
        <v>-0.61899999999999999</v>
      </c>
      <c r="AK507" s="7">
        <v>-0.36699999999999999</v>
      </c>
      <c r="AL507" s="7" t="s">
        <v>415</v>
      </c>
      <c r="AS507" s="7">
        <v>3.1579999999999999</v>
      </c>
      <c r="AV507" s="7" t="s">
        <v>659</v>
      </c>
      <c r="AW507" s="7" t="s">
        <v>528</v>
      </c>
      <c r="AX507" s="7" t="s">
        <v>547</v>
      </c>
      <c r="AY507" s="7" t="s">
        <v>564</v>
      </c>
    </row>
    <row r="508" spans="1:51" x14ac:dyDescent="0.2">
      <c r="A508" s="7">
        <v>507</v>
      </c>
      <c r="B508" s="7">
        <v>3017</v>
      </c>
      <c r="C508" s="7" t="s">
        <v>48</v>
      </c>
      <c r="D508" s="7" t="s">
        <v>124</v>
      </c>
      <c r="E508" s="7" t="s">
        <v>125</v>
      </c>
      <c r="F508" s="7">
        <v>1.4750000000000001</v>
      </c>
      <c r="I508" s="7">
        <v>1.4750000000000001</v>
      </c>
      <c r="J508" s="7">
        <v>2000</v>
      </c>
      <c r="K508" s="7">
        <v>5</v>
      </c>
      <c r="L508" s="7">
        <v>137</v>
      </c>
      <c r="M508" s="7">
        <v>36.130000000000003</v>
      </c>
      <c r="N508" s="7">
        <v>137.43</v>
      </c>
      <c r="O508" s="7">
        <v>36.25</v>
      </c>
      <c r="P508" s="7">
        <v>137.25</v>
      </c>
      <c r="Q508" s="7">
        <v>8.6869999999999994</v>
      </c>
      <c r="S508" s="7">
        <v>40.511000000000003</v>
      </c>
      <c r="V508" s="7" t="s">
        <v>26</v>
      </c>
      <c r="W508" s="7">
        <v>0.58199999999999996</v>
      </c>
      <c r="X508" s="7">
        <f t="shared" si="14"/>
        <v>0.58199999999999996</v>
      </c>
      <c r="Y508" s="7">
        <v>0.89200000000000002</v>
      </c>
      <c r="Z508" s="7">
        <f t="shared" si="15"/>
        <v>0.89200000000000002</v>
      </c>
      <c r="AA508" s="7">
        <v>0.39500000000000002</v>
      </c>
      <c r="AB508" s="7">
        <v>0.60499999999999998</v>
      </c>
      <c r="AC508" s="7">
        <v>15</v>
      </c>
      <c r="AD508" s="7">
        <v>89.9</v>
      </c>
      <c r="AE508" s="7" t="s">
        <v>52</v>
      </c>
      <c r="AF508" s="7" t="s">
        <v>29</v>
      </c>
      <c r="AG508" s="7" t="s">
        <v>47</v>
      </c>
      <c r="AH508" s="7" t="s">
        <v>416</v>
      </c>
      <c r="AI508" s="7" t="s">
        <v>417</v>
      </c>
      <c r="AJ508" s="7">
        <v>-0.61899999999999999</v>
      </c>
      <c r="AK508" s="7">
        <v>-0.36699999999999999</v>
      </c>
      <c r="AL508" s="7" t="s">
        <v>415</v>
      </c>
      <c r="AS508" s="7">
        <v>3.1579999999999999</v>
      </c>
      <c r="AV508" s="7" t="s">
        <v>659</v>
      </c>
      <c r="AW508" s="7" t="s">
        <v>528</v>
      </c>
      <c r="AX508" s="7" t="s">
        <v>547</v>
      </c>
      <c r="AY508" s="7" t="s">
        <v>564</v>
      </c>
    </row>
    <row r="509" spans="1:51" x14ac:dyDescent="0.2">
      <c r="A509" s="7">
        <v>508</v>
      </c>
      <c r="B509" s="7">
        <v>3017</v>
      </c>
      <c r="C509" s="7" t="s">
        <v>48</v>
      </c>
      <c r="D509" s="7" t="s">
        <v>124</v>
      </c>
      <c r="E509" s="7" t="s">
        <v>125</v>
      </c>
      <c r="F509" s="7">
        <v>4.0309999999999997</v>
      </c>
      <c r="I509" s="7">
        <v>4.0309999999999997</v>
      </c>
      <c r="J509" s="7">
        <v>2000</v>
      </c>
      <c r="K509" s="7">
        <v>6</v>
      </c>
      <c r="L509" s="7">
        <v>177</v>
      </c>
      <c r="M509" s="7">
        <v>36.130000000000003</v>
      </c>
      <c r="N509" s="7">
        <v>137.43</v>
      </c>
      <c r="O509" s="7">
        <v>36.25</v>
      </c>
      <c r="P509" s="7">
        <v>137.25</v>
      </c>
      <c r="Q509" s="7">
        <v>15.068</v>
      </c>
      <c r="S509" s="7">
        <v>39.780999999999999</v>
      </c>
      <c r="V509" s="7" t="s">
        <v>26</v>
      </c>
      <c r="W509" s="7">
        <v>2.5030000000000001</v>
      </c>
      <c r="X509" s="7">
        <f t="shared" si="14"/>
        <v>2.5030000000000001</v>
      </c>
      <c r="Y509" s="7">
        <v>1.5269999999999999</v>
      </c>
      <c r="Z509" s="7">
        <f t="shared" si="15"/>
        <v>1.5269999999999999</v>
      </c>
      <c r="AA509" s="7">
        <v>0.621</v>
      </c>
      <c r="AB509" s="7">
        <v>0.379</v>
      </c>
      <c r="AC509" s="7">
        <v>18.600000000000001</v>
      </c>
      <c r="AD509" s="7">
        <v>177.1</v>
      </c>
      <c r="AE509" s="7" t="s">
        <v>52</v>
      </c>
      <c r="AF509" s="7" t="s">
        <v>29</v>
      </c>
      <c r="AG509" s="7" t="s">
        <v>47</v>
      </c>
      <c r="AH509" s="7" t="s">
        <v>416</v>
      </c>
      <c r="AI509" s="7" t="s">
        <v>417</v>
      </c>
      <c r="AJ509" s="7">
        <v>-0.61899999999999999</v>
      </c>
      <c r="AK509" s="7">
        <v>-0.36699999999999999</v>
      </c>
      <c r="AL509" s="7" t="s">
        <v>415</v>
      </c>
      <c r="AS509" s="7">
        <v>3.1579999999999999</v>
      </c>
      <c r="AV509" s="7" t="s">
        <v>659</v>
      </c>
      <c r="AW509" s="7" t="s">
        <v>528</v>
      </c>
      <c r="AX509" s="7" t="s">
        <v>547</v>
      </c>
      <c r="AY509" s="7" t="s">
        <v>564</v>
      </c>
    </row>
    <row r="510" spans="1:51" x14ac:dyDescent="0.2">
      <c r="A510" s="7">
        <v>509</v>
      </c>
      <c r="B510" s="7">
        <v>3017</v>
      </c>
      <c r="C510" s="7" t="s">
        <v>48</v>
      </c>
      <c r="D510" s="7" t="s">
        <v>124</v>
      </c>
      <c r="E510" s="7" t="s">
        <v>125</v>
      </c>
      <c r="F510" s="7">
        <v>5.12</v>
      </c>
      <c r="I510" s="7">
        <v>5.12</v>
      </c>
      <c r="J510" s="7">
        <v>2000</v>
      </c>
      <c r="K510" s="7">
        <v>7</v>
      </c>
      <c r="L510" s="7">
        <v>201</v>
      </c>
      <c r="M510" s="7">
        <v>36.130000000000003</v>
      </c>
      <c r="N510" s="7">
        <v>137.43</v>
      </c>
      <c r="O510" s="7">
        <v>36.25</v>
      </c>
      <c r="P510" s="7">
        <v>137.25</v>
      </c>
      <c r="Q510" s="7">
        <v>17.504999999999999</v>
      </c>
      <c r="S510" s="7">
        <v>35.401000000000003</v>
      </c>
      <c r="V510" s="7" t="s">
        <v>26</v>
      </c>
      <c r="W510" s="7">
        <v>3.379</v>
      </c>
      <c r="X510" s="7">
        <f t="shared" si="14"/>
        <v>3.379</v>
      </c>
      <c r="Y510" s="7">
        <v>1.74</v>
      </c>
      <c r="Z510" s="7">
        <f t="shared" si="15"/>
        <v>1.74</v>
      </c>
      <c r="AA510" s="7">
        <v>0.66</v>
      </c>
      <c r="AB510" s="7">
        <v>0.34</v>
      </c>
      <c r="AC510" s="7">
        <v>23.2</v>
      </c>
      <c r="AD510" s="7">
        <v>174.2</v>
      </c>
      <c r="AE510" s="7" t="s">
        <v>52</v>
      </c>
      <c r="AF510" s="7" t="s">
        <v>29</v>
      </c>
      <c r="AG510" s="7" t="s">
        <v>47</v>
      </c>
      <c r="AH510" s="7" t="s">
        <v>416</v>
      </c>
      <c r="AI510" s="7" t="s">
        <v>417</v>
      </c>
      <c r="AJ510" s="7">
        <v>-0.61899999999999999</v>
      </c>
      <c r="AK510" s="7">
        <v>-0.36699999999999999</v>
      </c>
      <c r="AL510" s="7" t="s">
        <v>415</v>
      </c>
      <c r="AS510" s="7">
        <v>3.1579999999999999</v>
      </c>
      <c r="AV510" s="7" t="s">
        <v>659</v>
      </c>
      <c r="AW510" s="7" t="s">
        <v>528</v>
      </c>
      <c r="AX510" s="7" t="s">
        <v>547</v>
      </c>
      <c r="AY510" s="7" t="s">
        <v>564</v>
      </c>
    </row>
    <row r="511" spans="1:51" x14ac:dyDescent="0.2">
      <c r="A511" s="7">
        <v>510</v>
      </c>
      <c r="B511" s="7">
        <v>3017</v>
      </c>
      <c r="C511" s="7" t="s">
        <v>48</v>
      </c>
      <c r="D511" s="7" t="s">
        <v>124</v>
      </c>
      <c r="E511" s="7" t="s">
        <v>125</v>
      </c>
      <c r="F511" s="7">
        <v>5.5</v>
      </c>
      <c r="I511" s="7">
        <v>5.5</v>
      </c>
      <c r="J511" s="7">
        <v>2000</v>
      </c>
      <c r="K511" s="7">
        <v>8</v>
      </c>
      <c r="L511" s="7">
        <v>223</v>
      </c>
      <c r="M511" s="7">
        <v>36.130000000000003</v>
      </c>
      <c r="N511" s="7">
        <v>137.43</v>
      </c>
      <c r="O511" s="7">
        <v>36.25</v>
      </c>
      <c r="P511" s="7">
        <v>137.25</v>
      </c>
      <c r="Q511" s="7">
        <v>17.5</v>
      </c>
      <c r="S511" s="7">
        <v>35.036000000000001</v>
      </c>
      <c r="V511" s="7" t="s">
        <v>26</v>
      </c>
      <c r="W511" s="7">
        <v>3.6680000000000001</v>
      </c>
      <c r="X511" s="7">
        <f t="shared" si="14"/>
        <v>3.6680000000000001</v>
      </c>
      <c r="Y511" s="7">
        <v>1.831</v>
      </c>
      <c r="Z511" s="7">
        <f t="shared" si="15"/>
        <v>1.831</v>
      </c>
      <c r="AA511" s="7">
        <v>0.66700000000000004</v>
      </c>
      <c r="AB511" s="7">
        <v>0.33300000000000002</v>
      </c>
      <c r="AC511" s="7">
        <v>24.1</v>
      </c>
      <c r="AD511" s="7">
        <v>39.6</v>
      </c>
      <c r="AE511" s="7" t="s">
        <v>52</v>
      </c>
      <c r="AF511" s="7" t="s">
        <v>29</v>
      </c>
      <c r="AG511" s="7" t="s">
        <v>47</v>
      </c>
      <c r="AH511" s="7" t="s">
        <v>416</v>
      </c>
      <c r="AI511" s="7" t="s">
        <v>417</v>
      </c>
      <c r="AJ511" s="7">
        <v>-0.61899999999999999</v>
      </c>
      <c r="AK511" s="7">
        <v>-0.36699999999999999</v>
      </c>
      <c r="AL511" s="7" t="s">
        <v>415</v>
      </c>
      <c r="AS511" s="7">
        <v>3.1579999999999999</v>
      </c>
      <c r="AV511" s="7" t="s">
        <v>659</v>
      </c>
      <c r="AW511" s="7" t="s">
        <v>528</v>
      </c>
      <c r="AX511" s="7" t="s">
        <v>547</v>
      </c>
      <c r="AY511" s="7" t="s">
        <v>564</v>
      </c>
    </row>
    <row r="512" spans="1:51" x14ac:dyDescent="0.2">
      <c r="A512" s="7">
        <v>511</v>
      </c>
      <c r="B512" s="7">
        <v>3017</v>
      </c>
      <c r="C512" s="7" t="s">
        <v>48</v>
      </c>
      <c r="D512" s="7" t="s">
        <v>124</v>
      </c>
      <c r="E512" s="7" t="s">
        <v>125</v>
      </c>
      <c r="F512" s="7">
        <v>3.6589999999999998</v>
      </c>
      <c r="I512" s="7">
        <v>3.6589999999999998</v>
      </c>
      <c r="J512" s="7">
        <v>2000</v>
      </c>
      <c r="K512" s="7">
        <v>9</v>
      </c>
      <c r="L512" s="7">
        <v>271</v>
      </c>
      <c r="M512" s="7">
        <v>36.130000000000003</v>
      </c>
      <c r="N512" s="7">
        <v>137.43</v>
      </c>
      <c r="O512" s="7">
        <v>36.25</v>
      </c>
      <c r="P512" s="7">
        <v>137.25</v>
      </c>
      <c r="Q512" s="7">
        <v>12.788</v>
      </c>
      <c r="S512" s="7">
        <v>39.780999999999999</v>
      </c>
      <c r="V512" s="7" t="s">
        <v>26</v>
      </c>
      <c r="W512" s="7">
        <v>2.06</v>
      </c>
      <c r="X512" s="7">
        <f t="shared" si="14"/>
        <v>2.06</v>
      </c>
      <c r="Y512" s="7">
        <v>1.5980000000000001</v>
      </c>
      <c r="Z512" s="7">
        <f t="shared" si="15"/>
        <v>1.5980000000000001</v>
      </c>
      <c r="AA512" s="7">
        <v>0.56299999999999994</v>
      </c>
      <c r="AB512" s="7">
        <v>0.437</v>
      </c>
      <c r="AC512" s="7">
        <v>19.3</v>
      </c>
      <c r="AD512" s="7">
        <v>331.7</v>
      </c>
      <c r="AE512" s="7" t="s">
        <v>52</v>
      </c>
      <c r="AF512" s="7" t="s">
        <v>29</v>
      </c>
      <c r="AG512" s="7" t="s">
        <v>47</v>
      </c>
      <c r="AH512" s="7" t="s">
        <v>416</v>
      </c>
      <c r="AI512" s="7" t="s">
        <v>417</v>
      </c>
      <c r="AJ512" s="7">
        <v>-0.61899999999999999</v>
      </c>
      <c r="AK512" s="7">
        <v>-0.36699999999999999</v>
      </c>
      <c r="AL512" s="7" t="s">
        <v>415</v>
      </c>
      <c r="AS512" s="7">
        <v>3.1579999999999999</v>
      </c>
      <c r="AV512" s="7" t="s">
        <v>659</v>
      </c>
      <c r="AW512" s="7" t="s">
        <v>528</v>
      </c>
      <c r="AX512" s="7" t="s">
        <v>547</v>
      </c>
      <c r="AY512" s="7" t="s">
        <v>564</v>
      </c>
    </row>
    <row r="513" spans="1:52" x14ac:dyDescent="0.2">
      <c r="A513" s="7">
        <v>512</v>
      </c>
      <c r="B513" s="7">
        <v>3017</v>
      </c>
      <c r="C513" s="7" t="s">
        <v>48</v>
      </c>
      <c r="D513" s="7" t="s">
        <v>124</v>
      </c>
      <c r="E513" s="7" t="s">
        <v>125</v>
      </c>
      <c r="F513" s="7">
        <v>4.2750000000000004</v>
      </c>
      <c r="I513" s="7">
        <v>4.2750000000000004</v>
      </c>
      <c r="J513" s="7">
        <v>2000</v>
      </c>
      <c r="K513" s="7">
        <v>10</v>
      </c>
      <c r="L513" s="7">
        <v>298</v>
      </c>
      <c r="M513" s="7">
        <v>36.130000000000003</v>
      </c>
      <c r="N513" s="7">
        <v>137.43</v>
      </c>
      <c r="O513" s="7">
        <v>36.25</v>
      </c>
      <c r="P513" s="7">
        <v>137.25</v>
      </c>
      <c r="Q513" s="7">
        <v>9.3970000000000002</v>
      </c>
      <c r="S513" s="7">
        <v>40.511000000000003</v>
      </c>
      <c r="V513" s="7" t="s">
        <v>26</v>
      </c>
      <c r="W513" s="7">
        <v>2.907</v>
      </c>
      <c r="X513" s="7">
        <f t="shared" si="14"/>
        <v>2.907</v>
      </c>
      <c r="Y513" s="7">
        <v>1.3680000000000001</v>
      </c>
      <c r="Z513" s="7">
        <f t="shared" si="15"/>
        <v>1.3680000000000001</v>
      </c>
      <c r="AA513" s="7">
        <v>0.68</v>
      </c>
      <c r="AB513" s="7">
        <v>0.32</v>
      </c>
      <c r="AC513" s="7">
        <v>12.9</v>
      </c>
      <c r="AD513" s="7">
        <v>147.1</v>
      </c>
      <c r="AE513" s="7" t="s">
        <v>52</v>
      </c>
      <c r="AF513" s="7" t="s">
        <v>29</v>
      </c>
      <c r="AG513" s="7" t="s">
        <v>47</v>
      </c>
      <c r="AH513" s="7" t="s">
        <v>416</v>
      </c>
      <c r="AI513" s="7" t="s">
        <v>417</v>
      </c>
      <c r="AJ513" s="7">
        <v>-0.61899999999999999</v>
      </c>
      <c r="AK513" s="7">
        <v>-0.36699999999999999</v>
      </c>
      <c r="AL513" s="7" t="s">
        <v>415</v>
      </c>
      <c r="AS513" s="7">
        <v>3.1579999999999999</v>
      </c>
      <c r="AV513" s="7" t="s">
        <v>659</v>
      </c>
      <c r="AW513" s="7" t="s">
        <v>528</v>
      </c>
      <c r="AX513" s="7" t="s">
        <v>547</v>
      </c>
      <c r="AY513" s="7" t="s">
        <v>564</v>
      </c>
    </row>
    <row r="514" spans="1:52" x14ac:dyDescent="0.2">
      <c r="A514" s="7">
        <v>513</v>
      </c>
      <c r="B514" s="7">
        <v>3017</v>
      </c>
      <c r="C514" s="7" t="s">
        <v>48</v>
      </c>
      <c r="D514" s="7" t="s">
        <v>124</v>
      </c>
      <c r="E514" s="7" t="s">
        <v>125</v>
      </c>
      <c r="F514" s="7">
        <v>1.1559999999999999</v>
      </c>
      <c r="I514" s="7">
        <v>1.1559999999999999</v>
      </c>
      <c r="J514" s="7">
        <v>2000</v>
      </c>
      <c r="K514" s="7">
        <v>11</v>
      </c>
      <c r="L514" s="7">
        <v>321</v>
      </c>
      <c r="M514" s="7">
        <v>36.130000000000003</v>
      </c>
      <c r="N514" s="7">
        <v>137.43</v>
      </c>
      <c r="O514" s="7">
        <v>36.25</v>
      </c>
      <c r="P514" s="7">
        <v>137.25</v>
      </c>
      <c r="Q514" s="7">
        <v>4.3159999999999998</v>
      </c>
      <c r="S514" s="7">
        <v>40.875999999999998</v>
      </c>
      <c r="V514" s="7" t="s">
        <v>26</v>
      </c>
      <c r="W514" s="7">
        <v>0.46200000000000002</v>
      </c>
      <c r="X514" s="7">
        <f t="shared" si="14"/>
        <v>0.46200000000000002</v>
      </c>
      <c r="Y514" s="7">
        <v>0.69299999999999995</v>
      </c>
      <c r="Z514" s="7">
        <f t="shared" si="15"/>
        <v>0.69299999999999995</v>
      </c>
      <c r="AA514" s="7">
        <v>0.4</v>
      </c>
      <c r="AB514" s="7">
        <v>0.6</v>
      </c>
      <c r="AC514" s="7">
        <v>7.1</v>
      </c>
      <c r="AD514" s="7">
        <v>178.7</v>
      </c>
      <c r="AE514" s="7" t="s">
        <v>52</v>
      </c>
      <c r="AF514" s="7" t="s">
        <v>29</v>
      </c>
      <c r="AG514" s="7" t="s">
        <v>47</v>
      </c>
      <c r="AH514" s="7" t="s">
        <v>416</v>
      </c>
      <c r="AI514" s="7" t="s">
        <v>417</v>
      </c>
      <c r="AJ514" s="7">
        <v>-0.61899999999999999</v>
      </c>
      <c r="AK514" s="7">
        <v>-0.36699999999999999</v>
      </c>
      <c r="AL514" s="7" t="s">
        <v>415</v>
      </c>
      <c r="AS514" s="7">
        <v>3.1579999999999999</v>
      </c>
      <c r="AV514" s="7" t="s">
        <v>659</v>
      </c>
      <c r="AW514" s="7" t="s">
        <v>528</v>
      </c>
      <c r="AX514" s="7" t="s">
        <v>547</v>
      </c>
      <c r="AY514" s="7" t="s">
        <v>564</v>
      </c>
    </row>
    <row r="515" spans="1:52" x14ac:dyDescent="0.2">
      <c r="A515" s="7">
        <v>514</v>
      </c>
      <c r="B515" s="7">
        <v>3017</v>
      </c>
      <c r="C515" s="7" t="s">
        <v>48</v>
      </c>
      <c r="D515" s="7" t="s">
        <v>124</v>
      </c>
      <c r="E515" s="7" t="s">
        <v>125</v>
      </c>
      <c r="F515" s="7">
        <v>1.3939999999999999</v>
      </c>
      <c r="I515" s="7">
        <v>1.3939999999999999</v>
      </c>
      <c r="J515" s="7">
        <v>2000</v>
      </c>
      <c r="K515" s="7">
        <v>12</v>
      </c>
      <c r="L515" s="7">
        <v>343</v>
      </c>
      <c r="M515" s="7">
        <v>36.130000000000003</v>
      </c>
      <c r="N515" s="7">
        <v>137.43</v>
      </c>
      <c r="O515" s="7">
        <v>36.25</v>
      </c>
      <c r="P515" s="7">
        <v>137.25</v>
      </c>
      <c r="Q515" s="7">
        <v>-0.2</v>
      </c>
      <c r="S515" s="7">
        <v>40.146000000000001</v>
      </c>
      <c r="V515" s="7" t="s">
        <v>26</v>
      </c>
      <c r="W515" s="7">
        <v>0.55700000000000005</v>
      </c>
      <c r="X515" s="7">
        <f t="shared" ref="X515:X578" si="16">IF(ISBLANK(W515), "", W515)</f>
        <v>0.55700000000000005</v>
      </c>
      <c r="Y515" s="7">
        <v>0.83599999999999997</v>
      </c>
      <c r="Z515" s="7">
        <f t="shared" ref="Z515:Z578" si="17">IF(ISBLANK(Y515), "", Y515)</f>
        <v>0.83599999999999997</v>
      </c>
      <c r="AA515" s="7">
        <v>0.4</v>
      </c>
      <c r="AB515" s="7">
        <v>0.6</v>
      </c>
      <c r="AC515" s="7">
        <v>0.6</v>
      </c>
      <c r="AD515" s="7">
        <v>92.9</v>
      </c>
      <c r="AE515" s="7" t="s">
        <v>52</v>
      </c>
      <c r="AF515" s="7" t="s">
        <v>29</v>
      </c>
      <c r="AG515" s="7" t="s">
        <v>47</v>
      </c>
      <c r="AH515" s="7" t="s">
        <v>416</v>
      </c>
      <c r="AI515" s="7" t="s">
        <v>417</v>
      </c>
      <c r="AJ515" s="7">
        <v>-0.61899999999999999</v>
      </c>
      <c r="AK515" s="7">
        <v>-0.36699999999999999</v>
      </c>
      <c r="AL515" s="7" t="s">
        <v>415</v>
      </c>
      <c r="AS515" s="7">
        <v>3.1579999999999999</v>
      </c>
      <c r="AV515" s="7" t="s">
        <v>659</v>
      </c>
      <c r="AW515" s="7" t="s">
        <v>528</v>
      </c>
      <c r="AX515" s="7" t="s">
        <v>547</v>
      </c>
      <c r="AY515" s="7" t="s">
        <v>564</v>
      </c>
    </row>
    <row r="516" spans="1:52" x14ac:dyDescent="0.2">
      <c r="A516" s="7">
        <v>515</v>
      </c>
      <c r="B516" s="7">
        <v>3017</v>
      </c>
      <c r="C516" s="7" t="s">
        <v>48</v>
      </c>
      <c r="D516" s="7" t="s">
        <v>124</v>
      </c>
      <c r="E516" s="7" t="s">
        <v>125</v>
      </c>
      <c r="F516" s="7">
        <v>2.0190000000000001</v>
      </c>
      <c r="I516" s="7">
        <v>2.0190000000000001</v>
      </c>
      <c r="J516" s="7">
        <v>2001</v>
      </c>
      <c r="K516" s="7">
        <v>5</v>
      </c>
      <c r="L516" s="7">
        <v>138</v>
      </c>
      <c r="M516" s="7">
        <v>36.130000000000003</v>
      </c>
      <c r="N516" s="7">
        <v>137.43</v>
      </c>
      <c r="O516" s="7">
        <v>36.25</v>
      </c>
      <c r="P516" s="7">
        <v>137.25</v>
      </c>
      <c r="Q516" s="7">
        <v>9.7210000000000001</v>
      </c>
      <c r="S516" s="7">
        <v>38.320999999999998</v>
      </c>
      <c r="V516" s="7" t="s">
        <v>26</v>
      </c>
      <c r="W516" s="7">
        <v>0.73599999999999999</v>
      </c>
      <c r="X516" s="7">
        <f t="shared" si="16"/>
        <v>0.73599999999999999</v>
      </c>
      <c r="Y516" s="7">
        <v>1.282</v>
      </c>
      <c r="Z516" s="7">
        <f t="shared" si="17"/>
        <v>1.282</v>
      </c>
      <c r="AA516" s="7">
        <v>0.36499999999999999</v>
      </c>
      <c r="AB516" s="7">
        <v>0.63500000000000001</v>
      </c>
      <c r="AC516" s="7">
        <v>15.5</v>
      </c>
      <c r="AD516" s="7">
        <v>94.7</v>
      </c>
      <c r="AE516" s="7" t="s">
        <v>52</v>
      </c>
      <c r="AF516" s="7" t="s">
        <v>29</v>
      </c>
      <c r="AG516" s="7" t="s">
        <v>47</v>
      </c>
      <c r="AH516" s="7" t="s">
        <v>416</v>
      </c>
      <c r="AI516" s="7" t="s">
        <v>417</v>
      </c>
      <c r="AJ516" s="7">
        <v>-0.61899999999999999</v>
      </c>
      <c r="AK516" s="7">
        <v>-0.71499999999999997</v>
      </c>
      <c r="AL516" s="7" t="s">
        <v>415</v>
      </c>
      <c r="AS516" s="7">
        <v>3.1579999999999999</v>
      </c>
      <c r="AV516" s="7" t="s">
        <v>659</v>
      </c>
      <c r="AW516" s="7" t="s">
        <v>528</v>
      </c>
      <c r="AX516" s="7" t="s">
        <v>547</v>
      </c>
      <c r="AY516" s="7" t="s">
        <v>564</v>
      </c>
    </row>
    <row r="517" spans="1:52" x14ac:dyDescent="0.2">
      <c r="A517" s="7">
        <v>516</v>
      </c>
      <c r="B517" s="7">
        <v>3017</v>
      </c>
      <c r="C517" s="7" t="s">
        <v>48</v>
      </c>
      <c r="D517" s="7" t="s">
        <v>124</v>
      </c>
      <c r="E517" s="7" t="s">
        <v>125</v>
      </c>
      <c r="F517" s="7">
        <v>7.69</v>
      </c>
      <c r="I517" s="7">
        <v>7.69</v>
      </c>
      <c r="J517" s="7">
        <v>2001</v>
      </c>
      <c r="K517" s="7">
        <v>6</v>
      </c>
      <c r="L517" s="7">
        <v>180</v>
      </c>
      <c r="M517" s="7">
        <v>36.130000000000003</v>
      </c>
      <c r="N517" s="7">
        <v>137.43</v>
      </c>
      <c r="O517" s="7">
        <v>36.25</v>
      </c>
      <c r="P517" s="7">
        <v>137.25</v>
      </c>
      <c r="Q517" s="7">
        <v>16.466999999999999</v>
      </c>
      <c r="S517" s="7">
        <v>39.780999999999999</v>
      </c>
      <c r="V517" s="7" t="s">
        <v>26</v>
      </c>
      <c r="W517" s="7">
        <v>4.6210000000000004</v>
      </c>
      <c r="X517" s="7">
        <f t="shared" si="16"/>
        <v>4.6210000000000004</v>
      </c>
      <c r="Y517" s="7">
        <v>3.0680000000000001</v>
      </c>
      <c r="Z517" s="7">
        <f t="shared" si="17"/>
        <v>3.0680000000000001</v>
      </c>
      <c r="AA517" s="7">
        <v>0.60099999999999998</v>
      </c>
      <c r="AB517" s="7">
        <v>0.39900000000000002</v>
      </c>
      <c r="AC517" s="7">
        <v>18.399999999999999</v>
      </c>
      <c r="AD517" s="7">
        <v>276.3</v>
      </c>
      <c r="AE517" s="7" t="s">
        <v>52</v>
      </c>
      <c r="AF517" s="7" t="s">
        <v>29</v>
      </c>
      <c r="AG517" s="7" t="s">
        <v>47</v>
      </c>
      <c r="AH517" s="7" t="s">
        <v>416</v>
      </c>
      <c r="AI517" s="7" t="s">
        <v>417</v>
      </c>
      <c r="AJ517" s="7">
        <v>-0.61899999999999999</v>
      </c>
      <c r="AK517" s="7">
        <v>-0.71499999999999997</v>
      </c>
      <c r="AL517" s="7" t="s">
        <v>415</v>
      </c>
      <c r="AS517" s="7">
        <v>3.1579999999999999</v>
      </c>
      <c r="AV517" s="7" t="s">
        <v>659</v>
      </c>
      <c r="AW517" s="7" t="s">
        <v>528</v>
      </c>
      <c r="AX517" s="7" t="s">
        <v>547</v>
      </c>
      <c r="AY517" s="7" t="s">
        <v>564</v>
      </c>
    </row>
    <row r="518" spans="1:52" x14ac:dyDescent="0.2">
      <c r="A518" s="7">
        <v>517</v>
      </c>
      <c r="B518" s="7">
        <v>3017</v>
      </c>
      <c r="C518" s="7" t="s">
        <v>48</v>
      </c>
      <c r="D518" s="7" t="s">
        <v>124</v>
      </c>
      <c r="E518" s="7" t="s">
        <v>125</v>
      </c>
      <c r="F518" s="7">
        <v>7.6029999999999998</v>
      </c>
      <c r="I518" s="7">
        <v>7.6029999999999998</v>
      </c>
      <c r="J518" s="7">
        <v>2001</v>
      </c>
      <c r="K518" s="7">
        <v>7</v>
      </c>
      <c r="L518" s="7">
        <v>201</v>
      </c>
      <c r="M518" s="7">
        <v>36.130000000000003</v>
      </c>
      <c r="N518" s="7">
        <v>137.43</v>
      </c>
      <c r="O518" s="7">
        <v>36.25</v>
      </c>
      <c r="P518" s="7">
        <v>137.25</v>
      </c>
      <c r="Q518" s="7">
        <v>18.350999999999999</v>
      </c>
      <c r="S518" s="7">
        <v>35.036000000000001</v>
      </c>
      <c r="V518" s="7" t="s">
        <v>26</v>
      </c>
      <c r="W518" s="7">
        <v>4.7590000000000003</v>
      </c>
      <c r="X518" s="7">
        <f t="shared" si="16"/>
        <v>4.7590000000000003</v>
      </c>
      <c r="Y518" s="7">
        <v>2.843</v>
      </c>
      <c r="Z518" s="7">
        <f t="shared" si="17"/>
        <v>2.843</v>
      </c>
      <c r="AA518" s="7">
        <v>0.626</v>
      </c>
      <c r="AB518" s="7">
        <v>0.374</v>
      </c>
      <c r="AC518" s="7">
        <v>24.3</v>
      </c>
      <c r="AD518" s="7">
        <v>93.9</v>
      </c>
      <c r="AE518" s="7" t="s">
        <v>52</v>
      </c>
      <c r="AF518" s="7" t="s">
        <v>29</v>
      </c>
      <c r="AG518" s="7" t="s">
        <v>47</v>
      </c>
      <c r="AH518" s="7" t="s">
        <v>416</v>
      </c>
      <c r="AI518" s="7" t="s">
        <v>417</v>
      </c>
      <c r="AJ518" s="7">
        <v>-0.61899999999999999</v>
      </c>
      <c r="AK518" s="7">
        <v>-0.71499999999999997</v>
      </c>
      <c r="AL518" s="7" t="s">
        <v>415</v>
      </c>
      <c r="AS518" s="7">
        <v>3.1579999999999999</v>
      </c>
      <c r="AV518" s="7" t="s">
        <v>659</v>
      </c>
      <c r="AW518" s="7" t="s">
        <v>528</v>
      </c>
      <c r="AX518" s="7" t="s">
        <v>547</v>
      </c>
      <c r="AY518" s="7" t="s">
        <v>564</v>
      </c>
    </row>
    <row r="519" spans="1:52" x14ac:dyDescent="0.2">
      <c r="A519" s="7">
        <v>518</v>
      </c>
      <c r="B519" s="7">
        <v>3017</v>
      </c>
      <c r="C519" s="7" t="s">
        <v>48</v>
      </c>
      <c r="D519" s="7" t="s">
        <v>124</v>
      </c>
      <c r="E519" s="7" t="s">
        <v>125</v>
      </c>
      <c r="F519" s="7">
        <v>6.28</v>
      </c>
      <c r="I519" s="7">
        <v>6.28</v>
      </c>
      <c r="J519" s="7">
        <v>2001</v>
      </c>
      <c r="K519" s="7">
        <v>8</v>
      </c>
      <c r="L519" s="7">
        <v>243</v>
      </c>
      <c r="M519" s="7">
        <v>36.130000000000003</v>
      </c>
      <c r="N519" s="7">
        <v>137.43</v>
      </c>
      <c r="O519" s="7">
        <v>36.25</v>
      </c>
      <c r="P519" s="7">
        <v>137.25</v>
      </c>
      <c r="Q519" s="7">
        <v>15.709</v>
      </c>
      <c r="S519" s="7">
        <v>36.860999999999997</v>
      </c>
      <c r="V519" s="7" t="s">
        <v>26</v>
      </c>
      <c r="W519" s="7">
        <v>4.5460000000000003</v>
      </c>
      <c r="X519" s="7">
        <f t="shared" si="16"/>
        <v>4.5460000000000003</v>
      </c>
      <c r="Y519" s="7">
        <v>1.7330000000000001</v>
      </c>
      <c r="Z519" s="7">
        <f t="shared" si="17"/>
        <v>1.7330000000000001</v>
      </c>
      <c r="AA519" s="7">
        <v>0.72399999999999998</v>
      </c>
      <c r="AB519" s="7">
        <v>0.27600000000000002</v>
      </c>
      <c r="AC519" s="7">
        <v>23.6</v>
      </c>
      <c r="AD519" s="7">
        <v>146.19999999999999</v>
      </c>
      <c r="AE519" s="7" t="s">
        <v>52</v>
      </c>
      <c r="AF519" s="7" t="s">
        <v>29</v>
      </c>
      <c r="AG519" s="7" t="s">
        <v>47</v>
      </c>
      <c r="AH519" s="7" t="s">
        <v>416</v>
      </c>
      <c r="AI519" s="7" t="s">
        <v>417</v>
      </c>
      <c r="AJ519" s="7">
        <v>-0.61899999999999999</v>
      </c>
      <c r="AK519" s="7">
        <v>-0.71499999999999997</v>
      </c>
      <c r="AL519" s="7" t="s">
        <v>415</v>
      </c>
      <c r="AS519" s="7">
        <v>3.1579999999999999</v>
      </c>
      <c r="AV519" s="7" t="s">
        <v>659</v>
      </c>
      <c r="AW519" s="7" t="s">
        <v>528</v>
      </c>
      <c r="AX519" s="7" t="s">
        <v>547</v>
      </c>
      <c r="AY519" s="7" t="s">
        <v>564</v>
      </c>
    </row>
    <row r="520" spans="1:52" x14ac:dyDescent="0.2">
      <c r="A520" s="7">
        <v>519</v>
      </c>
      <c r="B520" s="7">
        <v>3017</v>
      </c>
      <c r="C520" s="7" t="s">
        <v>48</v>
      </c>
      <c r="D520" s="7" t="s">
        <v>124</v>
      </c>
      <c r="E520" s="7" t="s">
        <v>125</v>
      </c>
      <c r="F520" s="7">
        <v>4.0620000000000003</v>
      </c>
      <c r="I520" s="7">
        <v>4.0620000000000003</v>
      </c>
      <c r="J520" s="7">
        <v>2001</v>
      </c>
      <c r="K520" s="7">
        <v>10</v>
      </c>
      <c r="L520" s="7">
        <v>285</v>
      </c>
      <c r="M520" s="7">
        <v>36.130000000000003</v>
      </c>
      <c r="N520" s="7">
        <v>137.43</v>
      </c>
      <c r="O520" s="7">
        <v>36.25</v>
      </c>
      <c r="P520" s="7">
        <v>137.25</v>
      </c>
      <c r="Q520" s="7">
        <v>10.058999999999999</v>
      </c>
      <c r="S520" s="7">
        <v>39.78</v>
      </c>
      <c r="V520" s="7" t="s">
        <v>26</v>
      </c>
      <c r="W520" s="7">
        <v>2.5590000000000002</v>
      </c>
      <c r="X520" s="7">
        <f t="shared" si="16"/>
        <v>2.5590000000000002</v>
      </c>
      <c r="Y520" s="7">
        <v>1.502</v>
      </c>
      <c r="Z520" s="7">
        <f t="shared" si="17"/>
        <v>1.502</v>
      </c>
      <c r="AA520" s="7">
        <v>0.63</v>
      </c>
      <c r="AB520" s="7">
        <v>0.37</v>
      </c>
      <c r="AC520" s="7">
        <v>12.3</v>
      </c>
      <c r="AD520" s="7">
        <v>145.30000000000001</v>
      </c>
      <c r="AE520" s="7" t="s">
        <v>52</v>
      </c>
      <c r="AF520" s="7" t="s">
        <v>29</v>
      </c>
      <c r="AG520" s="7" t="s">
        <v>47</v>
      </c>
      <c r="AH520" s="7" t="s">
        <v>416</v>
      </c>
      <c r="AI520" s="7" t="s">
        <v>417</v>
      </c>
      <c r="AJ520" s="7">
        <v>-0.61899999999999999</v>
      </c>
      <c r="AK520" s="7">
        <v>-0.71499999999999997</v>
      </c>
      <c r="AL520" s="7" t="s">
        <v>415</v>
      </c>
      <c r="AS520" s="7">
        <v>3.1579999999999999</v>
      </c>
      <c r="AV520" s="7" t="s">
        <v>659</v>
      </c>
      <c r="AW520" s="7" t="s">
        <v>528</v>
      </c>
      <c r="AX520" s="7" t="s">
        <v>547</v>
      </c>
      <c r="AY520" s="7" t="s">
        <v>564</v>
      </c>
    </row>
    <row r="521" spans="1:52" x14ac:dyDescent="0.2">
      <c r="A521" s="7">
        <v>520</v>
      </c>
      <c r="B521" s="7">
        <v>3017</v>
      </c>
      <c r="C521" s="7" t="s">
        <v>48</v>
      </c>
      <c r="D521" s="7" t="s">
        <v>124</v>
      </c>
      <c r="E521" s="7" t="s">
        <v>125</v>
      </c>
      <c r="F521" s="7">
        <v>1.9359999999999999</v>
      </c>
      <c r="I521" s="7">
        <v>1.9359999999999999</v>
      </c>
      <c r="J521" s="7">
        <v>2001</v>
      </c>
      <c r="K521" s="7">
        <v>11</v>
      </c>
      <c r="L521" s="7">
        <v>323</v>
      </c>
      <c r="M521" s="7">
        <v>36.130000000000003</v>
      </c>
      <c r="N521" s="7">
        <v>137.43</v>
      </c>
      <c r="O521" s="7">
        <v>36.25</v>
      </c>
      <c r="P521" s="7">
        <v>137.25</v>
      </c>
      <c r="Q521" s="7">
        <v>0.46300000000000002</v>
      </c>
      <c r="S521" s="7">
        <v>39.415999999999997</v>
      </c>
      <c r="V521" s="7" t="s">
        <v>26</v>
      </c>
      <c r="W521" s="7">
        <v>0.74099999999999999</v>
      </c>
      <c r="X521" s="7">
        <f t="shared" si="16"/>
        <v>0.74099999999999999</v>
      </c>
      <c r="Y521" s="7">
        <v>1.194</v>
      </c>
      <c r="Z521" s="7">
        <f t="shared" si="17"/>
        <v>1.194</v>
      </c>
      <c r="AA521" s="7">
        <v>0.38300000000000001</v>
      </c>
      <c r="AB521" s="7">
        <v>0.61699999999999999</v>
      </c>
      <c r="AC521" s="7">
        <v>5.2</v>
      </c>
      <c r="AD521" s="7">
        <v>108.3</v>
      </c>
      <c r="AE521" s="7" t="s">
        <v>52</v>
      </c>
      <c r="AF521" s="7" t="s">
        <v>29</v>
      </c>
      <c r="AG521" s="7" t="s">
        <v>47</v>
      </c>
      <c r="AH521" s="7" t="s">
        <v>416</v>
      </c>
      <c r="AI521" s="7" t="s">
        <v>417</v>
      </c>
      <c r="AJ521" s="7">
        <v>-0.61899999999999999</v>
      </c>
      <c r="AK521" s="7">
        <v>-0.71499999999999997</v>
      </c>
      <c r="AL521" s="7" t="s">
        <v>415</v>
      </c>
      <c r="AS521" s="7">
        <v>3.1579999999999999</v>
      </c>
      <c r="AV521" s="7" t="s">
        <v>659</v>
      </c>
      <c r="AW521" s="7" t="s">
        <v>528</v>
      </c>
      <c r="AX521" s="7" t="s">
        <v>547</v>
      </c>
      <c r="AY521" s="7" t="s">
        <v>564</v>
      </c>
    </row>
    <row r="522" spans="1:52" x14ac:dyDescent="0.2">
      <c r="A522" s="7">
        <v>521</v>
      </c>
      <c r="B522" s="7">
        <v>3148</v>
      </c>
      <c r="C522" s="7" t="s">
        <v>57</v>
      </c>
      <c r="D522" s="7" t="s">
        <v>64</v>
      </c>
      <c r="E522" s="7" t="s">
        <v>368</v>
      </c>
      <c r="F522" s="7">
        <v>3.4089999999999998</v>
      </c>
      <c r="I522" s="7">
        <v>3.5339999999999998</v>
      </c>
      <c r="J522" s="7">
        <v>2001</v>
      </c>
      <c r="K522" s="7">
        <v>7</v>
      </c>
      <c r="L522" s="7">
        <v>195</v>
      </c>
      <c r="M522" s="7">
        <v>44.25</v>
      </c>
      <c r="N522" s="7">
        <v>-122.17</v>
      </c>
      <c r="O522" s="7">
        <v>44.25</v>
      </c>
      <c r="P522" s="7">
        <v>-122.25</v>
      </c>
      <c r="Q522" s="7">
        <v>14.47</v>
      </c>
      <c r="V522" s="7" t="s">
        <v>26</v>
      </c>
      <c r="W522" s="7">
        <v>2.6680000000000001</v>
      </c>
      <c r="X522" s="7">
        <f t="shared" si="16"/>
        <v>2.6680000000000001</v>
      </c>
      <c r="Y522" s="7">
        <v>0.86599999999999999</v>
      </c>
      <c r="Z522" s="7">
        <f t="shared" si="17"/>
        <v>0.86599999999999999</v>
      </c>
      <c r="AA522" s="7">
        <v>0.754</v>
      </c>
      <c r="AB522" s="7">
        <v>0.245</v>
      </c>
      <c r="AC522" s="7">
        <v>17.2</v>
      </c>
      <c r="AD522" s="7">
        <v>24</v>
      </c>
      <c r="AE522" s="7" t="s">
        <v>28</v>
      </c>
      <c r="AF522" s="7" t="s">
        <v>29</v>
      </c>
      <c r="AG522" s="7" t="s">
        <v>30</v>
      </c>
      <c r="AH522" s="7" t="s">
        <v>425</v>
      </c>
      <c r="AI522" s="7" t="s">
        <v>426</v>
      </c>
      <c r="AJ522" s="7">
        <v>2.0830000000000002</v>
      </c>
      <c r="AK522" s="7">
        <v>-0.56000000000000005</v>
      </c>
      <c r="AL522" s="7" t="s">
        <v>415</v>
      </c>
      <c r="AQ522" s="7">
        <v>5.65</v>
      </c>
      <c r="AT522" s="7">
        <v>1.9</v>
      </c>
      <c r="AV522" s="7" t="s">
        <v>659</v>
      </c>
      <c r="AW522" s="7" t="s">
        <v>528</v>
      </c>
      <c r="AX522" s="7" t="s">
        <v>14</v>
      </c>
      <c r="AY522" s="7" t="s">
        <v>556</v>
      </c>
      <c r="AZ522" s="7" t="s">
        <v>92</v>
      </c>
    </row>
    <row r="523" spans="1:52" x14ac:dyDescent="0.2">
      <c r="A523" s="7">
        <v>522</v>
      </c>
      <c r="B523" s="7">
        <v>3148</v>
      </c>
      <c r="C523" s="7" t="s">
        <v>57</v>
      </c>
      <c r="D523" s="7" t="s">
        <v>64</v>
      </c>
      <c r="E523" s="7" t="s">
        <v>368</v>
      </c>
      <c r="F523" s="7">
        <v>3.4940000000000002</v>
      </c>
      <c r="I523" s="7">
        <v>3.6219999999999999</v>
      </c>
      <c r="J523" s="7">
        <v>2001</v>
      </c>
      <c r="K523" s="7">
        <v>8</v>
      </c>
      <c r="L523" s="7">
        <v>225</v>
      </c>
      <c r="M523" s="7">
        <v>44.25</v>
      </c>
      <c r="N523" s="7">
        <v>-122.17</v>
      </c>
      <c r="O523" s="7">
        <v>44.25</v>
      </c>
      <c r="P523" s="7">
        <v>-122.25</v>
      </c>
      <c r="Q523" s="7">
        <v>14.284000000000001</v>
      </c>
      <c r="V523" s="7" t="s">
        <v>26</v>
      </c>
      <c r="W523" s="7">
        <v>2.5179999999999998</v>
      </c>
      <c r="X523" s="7">
        <f t="shared" si="16"/>
        <v>2.5179999999999998</v>
      </c>
      <c r="Y523" s="7">
        <v>1.1040000000000001</v>
      </c>
      <c r="Z523" s="7">
        <f t="shared" si="17"/>
        <v>1.1040000000000001</v>
      </c>
      <c r="AA523" s="7">
        <v>0.69499999999999995</v>
      </c>
      <c r="AB523" s="7">
        <v>0.30399999999999999</v>
      </c>
      <c r="AC523" s="7">
        <v>17.600000000000001</v>
      </c>
      <c r="AD523" s="7">
        <v>23.3</v>
      </c>
      <c r="AE523" s="7" t="s">
        <v>28</v>
      </c>
      <c r="AF523" s="7" t="s">
        <v>29</v>
      </c>
      <c r="AG523" s="7" t="s">
        <v>30</v>
      </c>
      <c r="AH523" s="7" t="s">
        <v>425</v>
      </c>
      <c r="AI523" s="7" t="s">
        <v>426</v>
      </c>
      <c r="AJ523" s="7">
        <v>2.0830000000000002</v>
      </c>
      <c r="AK523" s="7">
        <v>-0.56000000000000005</v>
      </c>
      <c r="AL523" s="7" t="s">
        <v>415</v>
      </c>
      <c r="AQ523" s="7">
        <v>5.65</v>
      </c>
      <c r="AT523" s="7">
        <v>1.9</v>
      </c>
      <c r="AV523" s="7" t="s">
        <v>659</v>
      </c>
      <c r="AW523" s="7" t="s">
        <v>528</v>
      </c>
      <c r="AX523" s="7" t="s">
        <v>14</v>
      </c>
      <c r="AY523" s="7" t="s">
        <v>556</v>
      </c>
      <c r="AZ523" s="7" t="s">
        <v>92</v>
      </c>
    </row>
    <row r="524" spans="1:52" x14ac:dyDescent="0.2">
      <c r="A524" s="7">
        <v>523</v>
      </c>
      <c r="B524" s="7">
        <v>3148</v>
      </c>
      <c r="C524" s="7" t="s">
        <v>57</v>
      </c>
      <c r="D524" s="7" t="s">
        <v>64</v>
      </c>
      <c r="E524" s="7" t="s">
        <v>368</v>
      </c>
      <c r="F524" s="7">
        <v>2.77</v>
      </c>
      <c r="I524" s="7">
        <v>2.871</v>
      </c>
      <c r="J524" s="7">
        <v>2001</v>
      </c>
      <c r="K524" s="7">
        <v>9</v>
      </c>
      <c r="L524" s="7">
        <v>255</v>
      </c>
      <c r="M524" s="7">
        <v>44.25</v>
      </c>
      <c r="N524" s="7">
        <v>-122.17</v>
      </c>
      <c r="O524" s="7">
        <v>44.25</v>
      </c>
      <c r="P524" s="7">
        <v>-122.25</v>
      </c>
      <c r="Q524" s="7">
        <v>11.553000000000001</v>
      </c>
      <c r="V524" s="7" t="s">
        <v>26</v>
      </c>
      <c r="W524" s="7">
        <v>2.3420000000000001</v>
      </c>
      <c r="X524" s="7">
        <f t="shared" si="16"/>
        <v>2.3420000000000001</v>
      </c>
      <c r="Y524" s="7">
        <v>0.52900000000000003</v>
      </c>
      <c r="Z524" s="7">
        <f t="shared" si="17"/>
        <v>0.52900000000000003</v>
      </c>
      <c r="AA524" s="7">
        <v>0.81499999999999995</v>
      </c>
      <c r="AB524" s="7">
        <v>0.184</v>
      </c>
      <c r="AC524" s="7">
        <v>14.1</v>
      </c>
      <c r="AD524" s="7">
        <v>30.9</v>
      </c>
      <c r="AE524" s="7" t="s">
        <v>28</v>
      </c>
      <c r="AF524" s="7" t="s">
        <v>29</v>
      </c>
      <c r="AG524" s="7" t="s">
        <v>30</v>
      </c>
      <c r="AH524" s="7" t="s">
        <v>425</v>
      </c>
      <c r="AI524" s="7" t="s">
        <v>426</v>
      </c>
      <c r="AJ524" s="7">
        <v>2.0830000000000002</v>
      </c>
      <c r="AK524" s="7">
        <v>-0.56000000000000005</v>
      </c>
      <c r="AL524" s="7" t="s">
        <v>415</v>
      </c>
      <c r="AQ524" s="7">
        <v>5.65</v>
      </c>
      <c r="AT524" s="7">
        <v>1.9</v>
      </c>
      <c r="AV524" s="7" t="s">
        <v>659</v>
      </c>
      <c r="AW524" s="7" t="s">
        <v>528</v>
      </c>
      <c r="AX524" s="7" t="s">
        <v>14</v>
      </c>
      <c r="AY524" s="7" t="s">
        <v>556</v>
      </c>
      <c r="AZ524" s="7" t="s">
        <v>92</v>
      </c>
    </row>
    <row r="525" spans="1:52" x14ac:dyDescent="0.2">
      <c r="A525" s="7">
        <v>524</v>
      </c>
      <c r="B525" s="7">
        <v>3148</v>
      </c>
      <c r="C525" s="7" t="s">
        <v>57</v>
      </c>
      <c r="D525" s="7" t="s">
        <v>64</v>
      </c>
      <c r="E525" s="7" t="s">
        <v>368</v>
      </c>
      <c r="F525" s="7">
        <v>2.0249999999999999</v>
      </c>
      <c r="I525" s="7">
        <v>2.0990000000000002</v>
      </c>
      <c r="J525" s="7">
        <v>2001</v>
      </c>
      <c r="K525" s="7">
        <v>10</v>
      </c>
      <c r="L525" s="7">
        <v>285</v>
      </c>
      <c r="M525" s="7">
        <v>44.25</v>
      </c>
      <c r="N525" s="7">
        <v>-122.17</v>
      </c>
      <c r="O525" s="7">
        <v>44.25</v>
      </c>
      <c r="P525" s="7">
        <v>-122.25</v>
      </c>
      <c r="Q525" s="7">
        <v>9.14</v>
      </c>
      <c r="V525" s="7" t="s">
        <v>26</v>
      </c>
      <c r="W525" s="7">
        <v>1.65</v>
      </c>
      <c r="X525" s="7">
        <f t="shared" si="16"/>
        <v>1.65</v>
      </c>
      <c r="Y525" s="7">
        <v>0.44900000000000001</v>
      </c>
      <c r="Z525" s="7">
        <f t="shared" si="17"/>
        <v>0.44900000000000001</v>
      </c>
      <c r="AA525" s="7">
        <v>0.78500000000000003</v>
      </c>
      <c r="AB525" s="7">
        <v>0.214</v>
      </c>
      <c r="AC525" s="7">
        <v>8.4</v>
      </c>
      <c r="AD525" s="7">
        <v>174.1</v>
      </c>
      <c r="AE525" s="7" t="s">
        <v>28</v>
      </c>
      <c r="AF525" s="7" t="s">
        <v>29</v>
      </c>
      <c r="AG525" s="7" t="s">
        <v>30</v>
      </c>
      <c r="AH525" s="7" t="s">
        <v>425</v>
      </c>
      <c r="AI525" s="7" t="s">
        <v>426</v>
      </c>
      <c r="AJ525" s="7">
        <v>2.0830000000000002</v>
      </c>
      <c r="AK525" s="7">
        <v>-0.56000000000000005</v>
      </c>
      <c r="AL525" s="7" t="s">
        <v>415</v>
      </c>
      <c r="AQ525" s="7">
        <v>5.65</v>
      </c>
      <c r="AT525" s="7">
        <v>1.9</v>
      </c>
      <c r="AV525" s="7" t="s">
        <v>659</v>
      </c>
      <c r="AW525" s="7" t="s">
        <v>528</v>
      </c>
      <c r="AX525" s="7" t="s">
        <v>14</v>
      </c>
      <c r="AY525" s="7" t="s">
        <v>556</v>
      </c>
      <c r="AZ525" s="7" t="s">
        <v>92</v>
      </c>
    </row>
    <row r="526" spans="1:52" x14ac:dyDescent="0.2">
      <c r="A526" s="7">
        <v>525</v>
      </c>
      <c r="B526" s="7">
        <v>3148</v>
      </c>
      <c r="C526" s="7" t="s">
        <v>57</v>
      </c>
      <c r="D526" s="7" t="s">
        <v>64</v>
      </c>
      <c r="E526" s="7" t="s">
        <v>368</v>
      </c>
      <c r="F526" s="7">
        <v>1.41</v>
      </c>
      <c r="I526" s="7">
        <v>1.4610000000000001</v>
      </c>
      <c r="J526" s="7">
        <v>2002</v>
      </c>
      <c r="K526" s="7">
        <v>3</v>
      </c>
      <c r="L526" s="7">
        <v>75</v>
      </c>
      <c r="M526" s="7">
        <v>44.25</v>
      </c>
      <c r="N526" s="7">
        <v>-122.17</v>
      </c>
      <c r="O526" s="7">
        <v>44.25</v>
      </c>
      <c r="P526" s="7">
        <v>-122.25</v>
      </c>
      <c r="Q526" s="7">
        <v>2.9860000000000002</v>
      </c>
      <c r="V526" s="7" t="s">
        <v>26</v>
      </c>
      <c r="W526" s="7">
        <v>1.4</v>
      </c>
      <c r="X526" s="7">
        <f t="shared" si="16"/>
        <v>1.4</v>
      </c>
      <c r="Y526" s="7">
        <v>6.0999999999999999E-2</v>
      </c>
      <c r="Z526" s="7">
        <f t="shared" si="17"/>
        <v>6.0999999999999999E-2</v>
      </c>
      <c r="AA526" s="7">
        <v>0.95699999999999996</v>
      </c>
      <c r="AB526" s="7">
        <v>4.2000000000000003E-2</v>
      </c>
      <c r="AC526" s="7">
        <v>2.8</v>
      </c>
      <c r="AD526" s="7">
        <v>184.2</v>
      </c>
      <c r="AE526" s="7" t="s">
        <v>28</v>
      </c>
      <c r="AF526" s="7" t="s">
        <v>29</v>
      </c>
      <c r="AG526" s="7" t="s">
        <v>30</v>
      </c>
      <c r="AH526" s="7" t="s">
        <v>425</v>
      </c>
      <c r="AI526" s="7" t="s">
        <v>426</v>
      </c>
      <c r="AJ526" s="7">
        <v>2.0830000000000002</v>
      </c>
      <c r="AK526" s="7">
        <v>-0.76300000000000001</v>
      </c>
      <c r="AL526" s="7" t="s">
        <v>415</v>
      </c>
      <c r="AQ526" s="7">
        <v>5.65</v>
      </c>
      <c r="AT526" s="7">
        <v>1.9</v>
      </c>
      <c r="AV526" s="7" t="s">
        <v>659</v>
      </c>
      <c r="AW526" s="7" t="s">
        <v>528</v>
      </c>
      <c r="AX526" s="7" t="s">
        <v>14</v>
      </c>
      <c r="AY526" s="7" t="s">
        <v>556</v>
      </c>
      <c r="AZ526" s="7" t="s">
        <v>92</v>
      </c>
    </row>
    <row r="527" spans="1:52" x14ac:dyDescent="0.2">
      <c r="A527" s="7">
        <v>526</v>
      </c>
      <c r="B527" s="7">
        <v>3148</v>
      </c>
      <c r="C527" s="7" t="s">
        <v>57</v>
      </c>
      <c r="D527" s="7" t="s">
        <v>64</v>
      </c>
      <c r="E527" s="7" t="s">
        <v>368</v>
      </c>
      <c r="F527" s="7">
        <v>2.673</v>
      </c>
      <c r="I527" s="7">
        <v>2.7709999999999999</v>
      </c>
      <c r="J527" s="7">
        <v>2002</v>
      </c>
      <c r="K527" s="7">
        <v>6</v>
      </c>
      <c r="L527" s="7">
        <v>165</v>
      </c>
      <c r="M527" s="7">
        <v>44.25</v>
      </c>
      <c r="N527" s="7">
        <v>-122.17</v>
      </c>
      <c r="O527" s="7">
        <v>44.25</v>
      </c>
      <c r="P527" s="7">
        <v>-122.25</v>
      </c>
      <c r="Q527" s="7">
        <v>13.246</v>
      </c>
      <c r="V527" s="7" t="s">
        <v>26</v>
      </c>
      <c r="W527" s="7">
        <v>2.5539999999999998</v>
      </c>
      <c r="X527" s="7">
        <f t="shared" si="16"/>
        <v>2.5539999999999998</v>
      </c>
      <c r="Y527" s="7">
        <v>0.217</v>
      </c>
      <c r="Z527" s="7">
        <f t="shared" si="17"/>
        <v>0.217</v>
      </c>
      <c r="AA527" s="7">
        <v>0.92100000000000004</v>
      </c>
      <c r="AB527" s="7">
        <v>7.8E-2</v>
      </c>
      <c r="AC527" s="7">
        <v>15.7</v>
      </c>
      <c r="AD527" s="7">
        <v>60.8</v>
      </c>
      <c r="AE527" s="7" t="s">
        <v>28</v>
      </c>
      <c r="AF527" s="7" t="s">
        <v>29</v>
      </c>
      <c r="AG527" s="7" t="s">
        <v>30</v>
      </c>
      <c r="AH527" s="7" t="s">
        <v>425</v>
      </c>
      <c r="AI527" s="7" t="s">
        <v>426</v>
      </c>
      <c r="AJ527" s="7">
        <v>2.0830000000000002</v>
      </c>
      <c r="AK527" s="7">
        <v>-0.76300000000000001</v>
      </c>
      <c r="AL527" s="7" t="s">
        <v>415</v>
      </c>
      <c r="AQ527" s="7">
        <v>5.65</v>
      </c>
      <c r="AT527" s="7">
        <v>1.9</v>
      </c>
      <c r="AV527" s="7" t="s">
        <v>659</v>
      </c>
      <c r="AW527" s="7" t="s">
        <v>528</v>
      </c>
      <c r="AX527" s="7" t="s">
        <v>14</v>
      </c>
      <c r="AY527" s="7" t="s">
        <v>556</v>
      </c>
      <c r="AZ527" s="7" t="s">
        <v>92</v>
      </c>
    </row>
    <row r="528" spans="1:52" x14ac:dyDescent="0.2">
      <c r="A528" s="7">
        <v>527</v>
      </c>
      <c r="B528" s="7">
        <v>3148</v>
      </c>
      <c r="C528" s="7" t="s">
        <v>57</v>
      </c>
      <c r="D528" s="7" t="s">
        <v>64</v>
      </c>
      <c r="E528" s="7" t="s">
        <v>368</v>
      </c>
      <c r="F528" s="7">
        <v>3.1779999999999999</v>
      </c>
      <c r="I528" s="7">
        <v>3.294</v>
      </c>
      <c r="J528" s="7">
        <v>2002</v>
      </c>
      <c r="K528" s="7">
        <v>7</v>
      </c>
      <c r="L528" s="7">
        <v>195</v>
      </c>
      <c r="M528" s="7">
        <v>44.25</v>
      </c>
      <c r="N528" s="7">
        <v>-122.17</v>
      </c>
      <c r="O528" s="7">
        <v>44.25</v>
      </c>
      <c r="P528" s="7">
        <v>-122.25</v>
      </c>
      <c r="Q528" s="7">
        <v>16.742000000000001</v>
      </c>
      <c r="V528" s="7" t="s">
        <v>26</v>
      </c>
      <c r="W528" s="7">
        <v>2.4740000000000002</v>
      </c>
      <c r="X528" s="7">
        <f t="shared" si="16"/>
        <v>2.4740000000000002</v>
      </c>
      <c r="Y528" s="7">
        <v>0.82</v>
      </c>
      <c r="Z528" s="7">
        <f t="shared" si="17"/>
        <v>0.82</v>
      </c>
      <c r="AA528" s="7">
        <v>0.75</v>
      </c>
      <c r="AB528" s="7">
        <v>0.249</v>
      </c>
      <c r="AC528" s="7">
        <v>18.8</v>
      </c>
      <c r="AD528" s="7">
        <v>4.8</v>
      </c>
      <c r="AE528" s="7" t="s">
        <v>28</v>
      </c>
      <c r="AF528" s="7" t="s">
        <v>29</v>
      </c>
      <c r="AG528" s="7" t="s">
        <v>30</v>
      </c>
      <c r="AH528" s="7" t="s">
        <v>425</v>
      </c>
      <c r="AI528" s="7" t="s">
        <v>426</v>
      </c>
      <c r="AJ528" s="7">
        <v>2.0830000000000002</v>
      </c>
      <c r="AK528" s="7">
        <v>-0.76300000000000001</v>
      </c>
      <c r="AL528" s="7" t="s">
        <v>415</v>
      </c>
      <c r="AQ528" s="7">
        <v>5.65</v>
      </c>
      <c r="AT528" s="7">
        <v>1.9</v>
      </c>
      <c r="AV528" s="7" t="s">
        <v>659</v>
      </c>
      <c r="AW528" s="7" t="s">
        <v>528</v>
      </c>
      <c r="AX528" s="7" t="s">
        <v>14</v>
      </c>
      <c r="AY528" s="7" t="s">
        <v>556</v>
      </c>
      <c r="AZ528" s="7" t="s">
        <v>92</v>
      </c>
    </row>
    <row r="529" spans="1:52" x14ac:dyDescent="0.2">
      <c r="A529" s="7">
        <v>528</v>
      </c>
      <c r="B529" s="7">
        <v>3148</v>
      </c>
      <c r="C529" s="7" t="s">
        <v>57</v>
      </c>
      <c r="D529" s="7" t="s">
        <v>64</v>
      </c>
      <c r="E529" s="7" t="s">
        <v>368</v>
      </c>
      <c r="F529" s="7">
        <v>2.5169999999999999</v>
      </c>
      <c r="I529" s="7">
        <v>2.609</v>
      </c>
      <c r="J529" s="7">
        <v>2002</v>
      </c>
      <c r="K529" s="7">
        <v>8</v>
      </c>
      <c r="L529" s="7">
        <v>225</v>
      </c>
      <c r="M529" s="7">
        <v>44.25</v>
      </c>
      <c r="N529" s="7">
        <v>-122.17</v>
      </c>
      <c r="O529" s="7">
        <v>44.25</v>
      </c>
      <c r="P529" s="7">
        <v>-122.25</v>
      </c>
      <c r="Q529" s="7">
        <v>14.694000000000001</v>
      </c>
      <c r="V529" s="7" t="s">
        <v>26</v>
      </c>
      <c r="W529" s="7">
        <v>1.552</v>
      </c>
      <c r="X529" s="7">
        <f t="shared" si="16"/>
        <v>1.552</v>
      </c>
      <c r="Y529" s="7">
        <v>1.0569999999999999</v>
      </c>
      <c r="Z529" s="7">
        <f t="shared" si="17"/>
        <v>1.0569999999999999</v>
      </c>
      <c r="AA529" s="7">
        <v>0.59399999999999997</v>
      </c>
      <c r="AB529" s="7">
        <v>0.40500000000000003</v>
      </c>
      <c r="AC529" s="7">
        <v>16.399999999999999</v>
      </c>
      <c r="AD529" s="7">
        <v>25.4</v>
      </c>
      <c r="AE529" s="7" t="s">
        <v>28</v>
      </c>
      <c r="AF529" s="7" t="s">
        <v>29</v>
      </c>
      <c r="AG529" s="7" t="s">
        <v>30</v>
      </c>
      <c r="AH529" s="7" t="s">
        <v>425</v>
      </c>
      <c r="AI529" s="7" t="s">
        <v>426</v>
      </c>
      <c r="AJ529" s="7">
        <v>2.0830000000000002</v>
      </c>
      <c r="AK529" s="7">
        <v>-0.76300000000000001</v>
      </c>
      <c r="AL529" s="7" t="s">
        <v>415</v>
      </c>
      <c r="AQ529" s="7">
        <v>5.65</v>
      </c>
      <c r="AT529" s="7">
        <v>1.9</v>
      </c>
      <c r="AV529" s="7" t="s">
        <v>659</v>
      </c>
      <c r="AW529" s="7" t="s">
        <v>528</v>
      </c>
      <c r="AX529" s="7" t="s">
        <v>14</v>
      </c>
      <c r="AY529" s="7" t="s">
        <v>556</v>
      </c>
      <c r="AZ529" s="7" t="s">
        <v>92</v>
      </c>
    </row>
    <row r="530" spans="1:52" x14ac:dyDescent="0.2">
      <c r="A530" s="7">
        <v>529</v>
      </c>
      <c r="B530" s="7">
        <v>3148</v>
      </c>
      <c r="C530" s="7" t="s">
        <v>57</v>
      </c>
      <c r="D530" s="7" t="s">
        <v>64</v>
      </c>
      <c r="E530" s="7" t="s">
        <v>368</v>
      </c>
      <c r="F530" s="7">
        <v>2.266</v>
      </c>
      <c r="I530" s="7">
        <v>2.3490000000000002</v>
      </c>
      <c r="J530" s="7">
        <v>2002</v>
      </c>
      <c r="K530" s="7">
        <v>9</v>
      </c>
      <c r="L530" s="7">
        <v>255</v>
      </c>
      <c r="M530" s="7">
        <v>44.25</v>
      </c>
      <c r="N530" s="7">
        <v>-122.17</v>
      </c>
      <c r="O530" s="7">
        <v>44.25</v>
      </c>
      <c r="P530" s="7">
        <v>-122.25</v>
      </c>
      <c r="Q530" s="7">
        <v>12.371</v>
      </c>
      <c r="V530" s="7" t="s">
        <v>26</v>
      </c>
      <c r="W530" s="7">
        <v>1.7490000000000001</v>
      </c>
      <c r="X530" s="7">
        <f t="shared" si="16"/>
        <v>1.7490000000000001</v>
      </c>
      <c r="Y530" s="7">
        <v>0.6</v>
      </c>
      <c r="Z530" s="7">
        <f t="shared" si="17"/>
        <v>0.6</v>
      </c>
      <c r="AA530" s="7">
        <v>0.74399999999999999</v>
      </c>
      <c r="AB530" s="7">
        <v>0.255</v>
      </c>
      <c r="AC530" s="7">
        <v>13.8</v>
      </c>
      <c r="AD530" s="7">
        <v>58.7</v>
      </c>
      <c r="AE530" s="7" t="s">
        <v>28</v>
      </c>
      <c r="AF530" s="7" t="s">
        <v>29</v>
      </c>
      <c r="AG530" s="7" t="s">
        <v>30</v>
      </c>
      <c r="AH530" s="7" t="s">
        <v>425</v>
      </c>
      <c r="AI530" s="7" t="s">
        <v>426</v>
      </c>
      <c r="AJ530" s="7">
        <v>2.0830000000000002</v>
      </c>
      <c r="AK530" s="7">
        <v>-0.76300000000000001</v>
      </c>
      <c r="AL530" s="7" t="s">
        <v>415</v>
      </c>
      <c r="AQ530" s="7">
        <v>5.65</v>
      </c>
      <c r="AT530" s="7">
        <v>1.9</v>
      </c>
      <c r="AV530" s="7" t="s">
        <v>659</v>
      </c>
      <c r="AW530" s="7" t="s">
        <v>528</v>
      </c>
      <c r="AX530" s="7" t="s">
        <v>14</v>
      </c>
      <c r="AY530" s="7" t="s">
        <v>556</v>
      </c>
      <c r="AZ530" s="7" t="s">
        <v>92</v>
      </c>
    </row>
    <row r="531" spans="1:52" x14ac:dyDescent="0.2">
      <c r="A531" s="7">
        <v>530</v>
      </c>
      <c r="B531" s="7">
        <v>3148</v>
      </c>
      <c r="C531" s="7" t="s">
        <v>57</v>
      </c>
      <c r="D531" s="7" t="s">
        <v>64</v>
      </c>
      <c r="E531" s="7" t="s">
        <v>368</v>
      </c>
      <c r="F531" s="7">
        <v>1.8879999999999999</v>
      </c>
      <c r="I531" s="7">
        <v>1.9570000000000001</v>
      </c>
      <c r="J531" s="7">
        <v>2002</v>
      </c>
      <c r="K531" s="7">
        <v>10</v>
      </c>
      <c r="L531" s="7">
        <v>285</v>
      </c>
      <c r="M531" s="7">
        <v>44.25</v>
      </c>
      <c r="N531" s="7">
        <v>-122.17</v>
      </c>
      <c r="O531" s="7">
        <v>44.25</v>
      </c>
      <c r="P531" s="7">
        <v>-122.25</v>
      </c>
      <c r="Q531" s="7">
        <v>8.5039999999999996</v>
      </c>
      <c r="V531" s="7" t="s">
        <v>26</v>
      </c>
      <c r="W531" s="7">
        <v>1.238</v>
      </c>
      <c r="X531" s="7">
        <f t="shared" si="16"/>
        <v>1.238</v>
      </c>
      <c r="Y531" s="7">
        <v>0.71899999999999997</v>
      </c>
      <c r="Z531" s="7">
        <f t="shared" si="17"/>
        <v>0.71899999999999997</v>
      </c>
      <c r="AA531" s="7">
        <v>0.63200000000000001</v>
      </c>
      <c r="AB531" s="7">
        <v>0.36699999999999999</v>
      </c>
      <c r="AC531" s="7">
        <v>7.2</v>
      </c>
      <c r="AD531" s="7">
        <v>29.4</v>
      </c>
      <c r="AE531" s="7" t="s">
        <v>28</v>
      </c>
      <c r="AF531" s="7" t="s">
        <v>29</v>
      </c>
      <c r="AG531" s="7" t="s">
        <v>30</v>
      </c>
      <c r="AH531" s="7" t="s">
        <v>425</v>
      </c>
      <c r="AI531" s="7" t="s">
        <v>426</v>
      </c>
      <c r="AJ531" s="7">
        <v>2.0830000000000002</v>
      </c>
      <c r="AK531" s="7">
        <v>-0.76300000000000001</v>
      </c>
      <c r="AL531" s="7" t="s">
        <v>415</v>
      </c>
      <c r="AQ531" s="7">
        <v>5.65</v>
      </c>
      <c r="AT531" s="7">
        <v>1.9</v>
      </c>
      <c r="AV531" s="7" t="s">
        <v>659</v>
      </c>
      <c r="AW531" s="7" t="s">
        <v>528</v>
      </c>
      <c r="AX531" s="7" t="s">
        <v>14</v>
      </c>
      <c r="AY531" s="7" t="s">
        <v>556</v>
      </c>
      <c r="AZ531" s="7" t="s">
        <v>92</v>
      </c>
    </row>
    <row r="532" spans="1:52" x14ac:dyDescent="0.2">
      <c r="A532" s="7">
        <v>531</v>
      </c>
      <c r="B532" s="7">
        <v>3148</v>
      </c>
      <c r="C532" s="7" t="s">
        <v>57</v>
      </c>
      <c r="D532" s="7" t="s">
        <v>64</v>
      </c>
      <c r="E532" s="7" t="s">
        <v>368</v>
      </c>
      <c r="F532" s="7">
        <v>1.4159999999999999</v>
      </c>
      <c r="I532" s="7">
        <v>1.468</v>
      </c>
      <c r="J532" s="7">
        <v>2002</v>
      </c>
      <c r="K532" s="7">
        <v>11</v>
      </c>
      <c r="L532" s="7">
        <v>315</v>
      </c>
      <c r="M532" s="7">
        <v>44.25</v>
      </c>
      <c r="N532" s="7">
        <v>-122.17</v>
      </c>
      <c r="O532" s="7">
        <v>44.25</v>
      </c>
      <c r="P532" s="7">
        <v>-122.25</v>
      </c>
      <c r="Q532" s="7">
        <v>6.6369999999999996</v>
      </c>
      <c r="V532" s="7" t="s">
        <v>26</v>
      </c>
      <c r="W532" s="7">
        <v>1.1319999999999999</v>
      </c>
      <c r="X532" s="7">
        <f t="shared" si="16"/>
        <v>1.1319999999999999</v>
      </c>
      <c r="Y532" s="7">
        <v>0.33600000000000002</v>
      </c>
      <c r="Z532" s="7">
        <f t="shared" si="17"/>
        <v>0.33600000000000002</v>
      </c>
      <c r="AA532" s="7">
        <v>0.77100000000000002</v>
      </c>
      <c r="AB532" s="7">
        <v>0.22800000000000001</v>
      </c>
      <c r="AC532" s="7">
        <v>3.9</v>
      </c>
      <c r="AD532" s="7">
        <v>151</v>
      </c>
      <c r="AE532" s="7" t="s">
        <v>28</v>
      </c>
      <c r="AF532" s="7" t="s">
        <v>29</v>
      </c>
      <c r="AG532" s="7" t="s">
        <v>30</v>
      </c>
      <c r="AH532" s="7" t="s">
        <v>425</v>
      </c>
      <c r="AI532" s="7" t="s">
        <v>426</v>
      </c>
      <c r="AJ532" s="7">
        <v>2.0830000000000002</v>
      </c>
      <c r="AK532" s="7">
        <v>-0.76300000000000001</v>
      </c>
      <c r="AL532" s="7" t="s">
        <v>415</v>
      </c>
      <c r="AQ532" s="7">
        <v>5.65</v>
      </c>
      <c r="AT532" s="7">
        <v>1.9</v>
      </c>
      <c r="AV532" s="7" t="s">
        <v>659</v>
      </c>
      <c r="AW532" s="7" t="s">
        <v>528</v>
      </c>
      <c r="AX532" s="7" t="s">
        <v>14</v>
      </c>
      <c r="AY532" s="7" t="s">
        <v>556</v>
      </c>
      <c r="AZ532" s="7" t="s">
        <v>92</v>
      </c>
    </row>
    <row r="533" spans="1:52" x14ac:dyDescent="0.2">
      <c r="A533" s="7">
        <v>532</v>
      </c>
      <c r="B533" s="7">
        <v>3148</v>
      </c>
      <c r="C533" s="7" t="s">
        <v>57</v>
      </c>
      <c r="D533" s="7" t="s">
        <v>64</v>
      </c>
      <c r="E533" s="7" t="s">
        <v>368</v>
      </c>
      <c r="F533" s="7">
        <v>1.1970000000000001</v>
      </c>
      <c r="I533" s="7">
        <v>1.2410000000000001</v>
      </c>
      <c r="J533" s="7">
        <v>2002</v>
      </c>
      <c r="K533" s="7">
        <v>12</v>
      </c>
      <c r="L533" s="7">
        <v>345</v>
      </c>
      <c r="M533" s="7">
        <v>44.25</v>
      </c>
      <c r="N533" s="7">
        <v>-122.17</v>
      </c>
      <c r="O533" s="7">
        <v>44.25</v>
      </c>
      <c r="P533" s="7">
        <v>-122.25</v>
      </c>
      <c r="Q533" s="7">
        <v>5.2249999999999996</v>
      </c>
      <c r="V533" s="7" t="s">
        <v>26</v>
      </c>
      <c r="W533" s="7">
        <v>1.159</v>
      </c>
      <c r="X533" s="7">
        <f t="shared" si="16"/>
        <v>1.159</v>
      </c>
      <c r="Y533" s="7">
        <v>8.2000000000000003E-2</v>
      </c>
      <c r="Z533" s="7">
        <f t="shared" si="17"/>
        <v>8.2000000000000003E-2</v>
      </c>
      <c r="AA533" s="7">
        <v>0.93300000000000005</v>
      </c>
      <c r="AB533" s="7">
        <v>6.6000000000000003E-2</v>
      </c>
      <c r="AC533" s="7">
        <v>1.8</v>
      </c>
      <c r="AD533" s="7">
        <v>292.3</v>
      </c>
      <c r="AE533" s="7" t="s">
        <v>28</v>
      </c>
      <c r="AF533" s="7" t="s">
        <v>29</v>
      </c>
      <c r="AG533" s="7" t="s">
        <v>30</v>
      </c>
      <c r="AH533" s="7" t="s">
        <v>425</v>
      </c>
      <c r="AI533" s="7" t="s">
        <v>426</v>
      </c>
      <c r="AJ533" s="7">
        <v>2.0830000000000002</v>
      </c>
      <c r="AK533" s="7">
        <v>-0.76300000000000001</v>
      </c>
      <c r="AL533" s="7" t="s">
        <v>415</v>
      </c>
      <c r="AQ533" s="7">
        <v>5.65</v>
      </c>
      <c r="AT533" s="7">
        <v>1.9</v>
      </c>
      <c r="AV533" s="7" t="s">
        <v>659</v>
      </c>
      <c r="AW533" s="7" t="s">
        <v>528</v>
      </c>
      <c r="AX533" s="7" t="s">
        <v>14</v>
      </c>
      <c r="AY533" s="7" t="s">
        <v>556</v>
      </c>
      <c r="AZ533" s="7" t="s">
        <v>92</v>
      </c>
    </row>
    <row r="534" spans="1:52" x14ac:dyDescent="0.2">
      <c r="A534" s="7">
        <v>533</v>
      </c>
      <c r="B534" s="7">
        <v>3148</v>
      </c>
      <c r="C534" s="7" t="s">
        <v>57</v>
      </c>
      <c r="D534" s="7" t="s">
        <v>64</v>
      </c>
      <c r="E534" s="7" t="s">
        <v>368</v>
      </c>
      <c r="F534" s="7">
        <v>1.2929999999999999</v>
      </c>
      <c r="I534" s="7">
        <v>1.34</v>
      </c>
      <c r="J534" s="7">
        <v>2003</v>
      </c>
      <c r="K534" s="7">
        <v>1</v>
      </c>
      <c r="L534" s="7">
        <v>15</v>
      </c>
      <c r="M534" s="7">
        <v>44.25</v>
      </c>
      <c r="N534" s="7">
        <v>-122.17</v>
      </c>
      <c r="O534" s="7">
        <v>44.25</v>
      </c>
      <c r="P534" s="7">
        <v>-122.25</v>
      </c>
      <c r="Q534" s="7">
        <v>3.6749999999999998</v>
      </c>
      <c r="V534" s="7" t="s">
        <v>26</v>
      </c>
      <c r="W534" s="7">
        <v>1.08</v>
      </c>
      <c r="X534" s="7">
        <f t="shared" si="16"/>
        <v>1.08</v>
      </c>
      <c r="Y534" s="7">
        <v>0.26</v>
      </c>
      <c r="Z534" s="7">
        <f t="shared" si="17"/>
        <v>0.26</v>
      </c>
      <c r="AA534" s="7">
        <v>0.80500000000000005</v>
      </c>
      <c r="AB534" s="7">
        <v>0.19400000000000001</v>
      </c>
      <c r="AC534" s="7">
        <v>3.4</v>
      </c>
      <c r="AD534" s="7">
        <v>263.8</v>
      </c>
      <c r="AE534" s="7" t="s">
        <v>28</v>
      </c>
      <c r="AF534" s="7" t="s">
        <v>29</v>
      </c>
      <c r="AG534" s="7" t="s">
        <v>30</v>
      </c>
      <c r="AH534" s="7" t="s">
        <v>425</v>
      </c>
      <c r="AI534" s="7" t="s">
        <v>426</v>
      </c>
      <c r="AJ534" s="7">
        <v>2.0830000000000002</v>
      </c>
      <c r="AK534" s="7">
        <v>0.33700000000000002</v>
      </c>
      <c r="AL534" s="7" t="s">
        <v>415</v>
      </c>
      <c r="AQ534" s="7">
        <v>5.65</v>
      </c>
      <c r="AT534" s="7">
        <v>1.9</v>
      </c>
      <c r="AV534" s="7" t="s">
        <v>659</v>
      </c>
      <c r="AW534" s="7" t="s">
        <v>528</v>
      </c>
      <c r="AX534" s="7" t="s">
        <v>14</v>
      </c>
      <c r="AY534" s="7" t="s">
        <v>556</v>
      </c>
      <c r="AZ534" s="7" t="s">
        <v>92</v>
      </c>
    </row>
    <row r="535" spans="1:52" x14ac:dyDescent="0.2">
      <c r="A535" s="7">
        <v>534</v>
      </c>
      <c r="B535" s="7">
        <v>3148</v>
      </c>
      <c r="C535" s="7" t="s">
        <v>57</v>
      </c>
      <c r="D535" s="7" t="s">
        <v>64</v>
      </c>
      <c r="E535" s="7" t="s">
        <v>368</v>
      </c>
      <c r="F535" s="7">
        <v>1.0940000000000001</v>
      </c>
      <c r="I535" s="7">
        <v>1.1339999999999999</v>
      </c>
      <c r="J535" s="7">
        <v>2003</v>
      </c>
      <c r="K535" s="7">
        <v>2</v>
      </c>
      <c r="L535" s="7">
        <v>45</v>
      </c>
      <c r="M535" s="7">
        <v>44.25</v>
      </c>
      <c r="N535" s="7">
        <v>-122.17</v>
      </c>
      <c r="O535" s="7">
        <v>44.25</v>
      </c>
      <c r="P535" s="7">
        <v>-122.25</v>
      </c>
      <c r="Q535" s="7">
        <v>4.3529999999999998</v>
      </c>
      <c r="V535" s="7" t="s">
        <v>26</v>
      </c>
      <c r="W535" s="7">
        <v>0.876</v>
      </c>
      <c r="X535" s="7">
        <f t="shared" si="16"/>
        <v>0.876</v>
      </c>
      <c r="Y535" s="7">
        <v>0.25800000000000001</v>
      </c>
      <c r="Z535" s="7">
        <f t="shared" si="17"/>
        <v>0.25800000000000001</v>
      </c>
      <c r="AA535" s="7">
        <v>0.77200000000000002</v>
      </c>
      <c r="AB535" s="7">
        <v>0.22700000000000001</v>
      </c>
      <c r="AC535" s="7">
        <v>2.1</v>
      </c>
      <c r="AD535" s="7">
        <v>137.80000000000001</v>
      </c>
      <c r="AE535" s="7" t="s">
        <v>28</v>
      </c>
      <c r="AF535" s="7" t="s">
        <v>29</v>
      </c>
      <c r="AG535" s="7" t="s">
        <v>30</v>
      </c>
      <c r="AH535" s="7" t="s">
        <v>425</v>
      </c>
      <c r="AI535" s="7" t="s">
        <v>426</v>
      </c>
      <c r="AJ535" s="7">
        <v>2.0830000000000002</v>
      </c>
      <c r="AK535" s="7">
        <v>0.33700000000000002</v>
      </c>
      <c r="AL535" s="7" t="s">
        <v>415</v>
      </c>
      <c r="AQ535" s="7">
        <v>5.65</v>
      </c>
      <c r="AT535" s="7">
        <v>1.9</v>
      </c>
      <c r="AV535" s="7" t="s">
        <v>659</v>
      </c>
      <c r="AW535" s="7" t="s">
        <v>528</v>
      </c>
      <c r="AX535" s="7" t="s">
        <v>14</v>
      </c>
      <c r="AY535" s="7" t="s">
        <v>556</v>
      </c>
      <c r="AZ535" s="7" t="s">
        <v>92</v>
      </c>
    </row>
    <row r="536" spans="1:52" x14ac:dyDescent="0.2">
      <c r="A536" s="7">
        <v>535</v>
      </c>
      <c r="B536" s="7">
        <v>3148</v>
      </c>
      <c r="C536" s="7" t="s">
        <v>57</v>
      </c>
      <c r="D536" s="7" t="s">
        <v>64</v>
      </c>
      <c r="E536" s="7" t="s">
        <v>368</v>
      </c>
      <c r="F536" s="7">
        <v>1.694</v>
      </c>
      <c r="I536" s="7">
        <v>1.756</v>
      </c>
      <c r="J536" s="7">
        <v>2003</v>
      </c>
      <c r="K536" s="7">
        <v>3</v>
      </c>
      <c r="L536" s="7">
        <v>75</v>
      </c>
      <c r="M536" s="7">
        <v>44.25</v>
      </c>
      <c r="N536" s="7">
        <v>-122.17</v>
      </c>
      <c r="O536" s="7">
        <v>44.25</v>
      </c>
      <c r="P536" s="7">
        <v>-122.25</v>
      </c>
      <c r="Q536" s="7">
        <v>4.9400000000000004</v>
      </c>
      <c r="V536" s="7" t="s">
        <v>26</v>
      </c>
      <c r="W536" s="7">
        <v>1.4319999999999999</v>
      </c>
      <c r="X536" s="7">
        <f t="shared" si="16"/>
        <v>1.4319999999999999</v>
      </c>
      <c r="Y536" s="7">
        <v>0.32400000000000001</v>
      </c>
      <c r="Z536" s="7">
        <f t="shared" si="17"/>
        <v>0.32400000000000001</v>
      </c>
      <c r="AA536" s="7">
        <v>0.81499999999999995</v>
      </c>
      <c r="AB536" s="7">
        <v>0.184</v>
      </c>
      <c r="AC536" s="7">
        <v>5.6</v>
      </c>
      <c r="AD536" s="7">
        <v>314.3</v>
      </c>
      <c r="AE536" s="7" t="s">
        <v>28</v>
      </c>
      <c r="AF536" s="7" t="s">
        <v>29</v>
      </c>
      <c r="AG536" s="7" t="s">
        <v>30</v>
      </c>
      <c r="AH536" s="7" t="s">
        <v>425</v>
      </c>
      <c r="AI536" s="7" t="s">
        <v>426</v>
      </c>
      <c r="AJ536" s="7">
        <v>2.0830000000000002</v>
      </c>
      <c r="AK536" s="7">
        <v>0.33700000000000002</v>
      </c>
      <c r="AL536" s="7" t="s">
        <v>415</v>
      </c>
      <c r="AQ536" s="7">
        <v>5.65</v>
      </c>
      <c r="AT536" s="7">
        <v>1.9</v>
      </c>
      <c r="AV536" s="7" t="s">
        <v>659</v>
      </c>
      <c r="AW536" s="7" t="s">
        <v>528</v>
      </c>
      <c r="AX536" s="7" t="s">
        <v>14</v>
      </c>
      <c r="AY536" s="7" t="s">
        <v>556</v>
      </c>
      <c r="AZ536" s="7" t="s">
        <v>92</v>
      </c>
    </row>
    <row r="537" spans="1:52" x14ac:dyDescent="0.2">
      <c r="A537" s="7">
        <v>536</v>
      </c>
      <c r="B537" s="7">
        <v>3148</v>
      </c>
      <c r="C537" s="7" t="s">
        <v>57</v>
      </c>
      <c r="D537" s="7" t="s">
        <v>64</v>
      </c>
      <c r="E537" s="7" t="s">
        <v>368</v>
      </c>
      <c r="F537" s="7">
        <v>2.4510000000000001</v>
      </c>
      <c r="I537" s="7">
        <v>2.5409999999999999</v>
      </c>
      <c r="J537" s="7">
        <v>2003</v>
      </c>
      <c r="K537" s="7">
        <v>4</v>
      </c>
      <c r="L537" s="7">
        <v>105</v>
      </c>
      <c r="M537" s="7">
        <v>44.25</v>
      </c>
      <c r="N537" s="7">
        <v>-122.17</v>
      </c>
      <c r="O537" s="7">
        <v>44.25</v>
      </c>
      <c r="P537" s="7">
        <v>-122.25</v>
      </c>
      <c r="Q537" s="7">
        <v>6.0270000000000001</v>
      </c>
      <c r="V537" s="7" t="s">
        <v>26</v>
      </c>
      <c r="W537" s="7">
        <v>1.3939999999999999</v>
      </c>
      <c r="X537" s="7">
        <f t="shared" si="16"/>
        <v>1.3939999999999999</v>
      </c>
      <c r="Y537" s="7">
        <v>1.147</v>
      </c>
      <c r="Z537" s="7">
        <f t="shared" si="17"/>
        <v>1.147</v>
      </c>
      <c r="AA537" s="7">
        <v>0.54800000000000004</v>
      </c>
      <c r="AB537" s="7">
        <v>0.45100000000000001</v>
      </c>
      <c r="AC537" s="7">
        <v>6.1</v>
      </c>
      <c r="AD537" s="7">
        <v>174</v>
      </c>
      <c r="AE537" s="7" t="s">
        <v>28</v>
      </c>
      <c r="AF537" s="7" t="s">
        <v>29</v>
      </c>
      <c r="AG537" s="7" t="s">
        <v>30</v>
      </c>
      <c r="AH537" s="7" t="s">
        <v>425</v>
      </c>
      <c r="AI537" s="7" t="s">
        <v>426</v>
      </c>
      <c r="AJ537" s="7">
        <v>2.0830000000000002</v>
      </c>
      <c r="AK537" s="7">
        <v>0.33700000000000002</v>
      </c>
      <c r="AL537" s="7" t="s">
        <v>415</v>
      </c>
      <c r="AQ537" s="7">
        <v>5.65</v>
      </c>
      <c r="AT537" s="7">
        <v>1.9</v>
      </c>
      <c r="AV537" s="7" t="s">
        <v>659</v>
      </c>
      <c r="AW537" s="7" t="s">
        <v>528</v>
      </c>
      <c r="AX537" s="7" t="s">
        <v>14</v>
      </c>
      <c r="AY537" s="7" t="s">
        <v>556</v>
      </c>
      <c r="AZ537" s="7" t="s">
        <v>92</v>
      </c>
    </row>
    <row r="538" spans="1:52" x14ac:dyDescent="0.2">
      <c r="A538" s="7">
        <v>537</v>
      </c>
      <c r="B538" s="7">
        <v>3148</v>
      </c>
      <c r="C538" s="7" t="s">
        <v>57</v>
      </c>
      <c r="D538" s="7" t="s">
        <v>64</v>
      </c>
      <c r="E538" s="7" t="s">
        <v>368</v>
      </c>
      <c r="F538" s="7">
        <v>4.3630000000000004</v>
      </c>
      <c r="I538" s="7">
        <v>4.5229999999999997</v>
      </c>
      <c r="J538" s="7">
        <v>2003</v>
      </c>
      <c r="K538" s="7">
        <v>5</v>
      </c>
      <c r="L538" s="7">
        <v>135</v>
      </c>
      <c r="M538" s="7">
        <v>44.25</v>
      </c>
      <c r="N538" s="7">
        <v>-122.17</v>
      </c>
      <c r="O538" s="7">
        <v>44.25</v>
      </c>
      <c r="P538" s="7">
        <v>-122.25</v>
      </c>
      <c r="Q538" s="7">
        <v>11.023999999999999</v>
      </c>
      <c r="V538" s="7" t="s">
        <v>26</v>
      </c>
      <c r="W538" s="7">
        <v>3.6680000000000001</v>
      </c>
      <c r="X538" s="7">
        <f t="shared" si="16"/>
        <v>3.6680000000000001</v>
      </c>
      <c r="Y538" s="7">
        <v>0.85499999999999998</v>
      </c>
      <c r="Z538" s="7">
        <f t="shared" si="17"/>
        <v>0.85499999999999998</v>
      </c>
      <c r="AA538" s="7">
        <v>0.81</v>
      </c>
      <c r="AB538" s="7">
        <v>0.189</v>
      </c>
      <c r="AC538" s="7">
        <v>10.1</v>
      </c>
      <c r="AD538" s="7">
        <v>76</v>
      </c>
      <c r="AE538" s="7" t="s">
        <v>28</v>
      </c>
      <c r="AF538" s="7" t="s">
        <v>29</v>
      </c>
      <c r="AG538" s="7" t="s">
        <v>30</v>
      </c>
      <c r="AH538" s="7" t="s">
        <v>425</v>
      </c>
      <c r="AI538" s="7" t="s">
        <v>426</v>
      </c>
      <c r="AJ538" s="7">
        <v>2.0830000000000002</v>
      </c>
      <c r="AK538" s="7">
        <v>0.33700000000000002</v>
      </c>
      <c r="AL538" s="7" t="s">
        <v>415</v>
      </c>
      <c r="AQ538" s="7">
        <v>5.65</v>
      </c>
      <c r="AT538" s="7">
        <v>1.9</v>
      </c>
      <c r="AV538" s="7" t="s">
        <v>659</v>
      </c>
      <c r="AW538" s="7" t="s">
        <v>528</v>
      </c>
      <c r="AX538" s="7" t="s">
        <v>14</v>
      </c>
      <c r="AY538" s="7" t="s">
        <v>556</v>
      </c>
      <c r="AZ538" s="7" t="s">
        <v>92</v>
      </c>
    </row>
    <row r="539" spans="1:52" x14ac:dyDescent="0.2">
      <c r="A539" s="7">
        <v>538</v>
      </c>
      <c r="B539" s="7">
        <v>3148</v>
      </c>
      <c r="C539" s="7" t="s">
        <v>57</v>
      </c>
      <c r="D539" s="7" t="s">
        <v>64</v>
      </c>
      <c r="E539" s="7" t="s">
        <v>368</v>
      </c>
      <c r="F539" s="7">
        <v>3.2509999999999999</v>
      </c>
      <c r="I539" s="7">
        <v>3.37</v>
      </c>
      <c r="J539" s="7">
        <v>2003</v>
      </c>
      <c r="K539" s="7">
        <v>6</v>
      </c>
      <c r="L539" s="7">
        <v>165</v>
      </c>
      <c r="M539" s="7">
        <v>44.25</v>
      </c>
      <c r="N539" s="7">
        <v>-122.17</v>
      </c>
      <c r="O539" s="7">
        <v>44.25</v>
      </c>
      <c r="P539" s="7">
        <v>-122.25</v>
      </c>
      <c r="Q539" s="7">
        <v>13.202999999999999</v>
      </c>
      <c r="V539" s="7" t="s">
        <v>26</v>
      </c>
      <c r="W539" s="7">
        <v>2.1339999999999999</v>
      </c>
      <c r="X539" s="7">
        <f t="shared" si="16"/>
        <v>2.1339999999999999</v>
      </c>
      <c r="Y539" s="7">
        <v>1.236</v>
      </c>
      <c r="Z539" s="7">
        <f t="shared" si="17"/>
        <v>1.236</v>
      </c>
      <c r="AA539" s="7">
        <v>0.63300000000000001</v>
      </c>
      <c r="AB539" s="7">
        <v>0.36599999999999999</v>
      </c>
      <c r="AC539" s="7">
        <v>16.399999999999999</v>
      </c>
      <c r="AD539" s="7">
        <v>12.4</v>
      </c>
      <c r="AE539" s="7" t="s">
        <v>28</v>
      </c>
      <c r="AF539" s="7" t="s">
        <v>29</v>
      </c>
      <c r="AG539" s="7" t="s">
        <v>30</v>
      </c>
      <c r="AH539" s="7" t="s">
        <v>425</v>
      </c>
      <c r="AI539" s="7" t="s">
        <v>426</v>
      </c>
      <c r="AJ539" s="7">
        <v>2.0830000000000002</v>
      </c>
      <c r="AK539" s="7">
        <v>0.33700000000000002</v>
      </c>
      <c r="AL539" s="7" t="s">
        <v>415</v>
      </c>
      <c r="AQ539" s="7">
        <v>5.65</v>
      </c>
      <c r="AT539" s="7">
        <v>1.9</v>
      </c>
      <c r="AV539" s="7" t="s">
        <v>659</v>
      </c>
      <c r="AW539" s="7" t="s">
        <v>528</v>
      </c>
      <c r="AX539" s="7" t="s">
        <v>14</v>
      </c>
      <c r="AY539" s="7" t="s">
        <v>556</v>
      </c>
      <c r="AZ539" s="7" t="s">
        <v>92</v>
      </c>
    </row>
    <row r="540" spans="1:52" x14ac:dyDescent="0.2">
      <c r="A540" s="7">
        <v>539</v>
      </c>
      <c r="B540" s="7">
        <v>3148</v>
      </c>
      <c r="C540" s="7" t="s">
        <v>57</v>
      </c>
      <c r="D540" s="7" t="s">
        <v>64</v>
      </c>
      <c r="E540" s="7" t="s">
        <v>368</v>
      </c>
      <c r="F540" s="7">
        <v>2.484</v>
      </c>
      <c r="I540" s="7">
        <v>2.5750000000000002</v>
      </c>
      <c r="J540" s="7">
        <v>2003</v>
      </c>
      <c r="K540" s="7">
        <v>7</v>
      </c>
      <c r="L540" s="7">
        <v>195</v>
      </c>
      <c r="M540" s="7">
        <v>44.25</v>
      </c>
      <c r="N540" s="7">
        <v>-122.17</v>
      </c>
      <c r="O540" s="7">
        <v>44.25</v>
      </c>
      <c r="P540" s="7">
        <v>-122.25</v>
      </c>
      <c r="Q540" s="7">
        <v>14.38</v>
      </c>
      <c r="V540" s="7" t="s">
        <v>26</v>
      </c>
      <c r="W540" s="7">
        <v>1.974</v>
      </c>
      <c r="X540" s="7">
        <f t="shared" si="16"/>
        <v>1.974</v>
      </c>
      <c r="Y540" s="7">
        <v>0.60099999999999998</v>
      </c>
      <c r="Z540" s="7">
        <f t="shared" si="17"/>
        <v>0.60099999999999998</v>
      </c>
      <c r="AA540" s="7">
        <v>0.76600000000000001</v>
      </c>
      <c r="AB540" s="7">
        <v>0.23300000000000001</v>
      </c>
      <c r="AC540" s="7">
        <v>19.100000000000001</v>
      </c>
      <c r="AD540" s="7">
        <v>2.6</v>
      </c>
      <c r="AE540" s="7" t="s">
        <v>28</v>
      </c>
      <c r="AF540" s="7" t="s">
        <v>29</v>
      </c>
      <c r="AG540" s="7" t="s">
        <v>30</v>
      </c>
      <c r="AH540" s="7" t="s">
        <v>425</v>
      </c>
      <c r="AI540" s="7" t="s">
        <v>426</v>
      </c>
      <c r="AJ540" s="7">
        <v>2.0830000000000002</v>
      </c>
      <c r="AK540" s="7">
        <v>0.33700000000000002</v>
      </c>
      <c r="AL540" s="7" t="s">
        <v>415</v>
      </c>
      <c r="AQ540" s="7">
        <v>5.65</v>
      </c>
      <c r="AT540" s="7">
        <v>1.9</v>
      </c>
      <c r="AV540" s="7" t="s">
        <v>659</v>
      </c>
      <c r="AW540" s="7" t="s">
        <v>528</v>
      </c>
      <c r="AX540" s="7" t="s">
        <v>14</v>
      </c>
      <c r="AY540" s="7" t="s">
        <v>556</v>
      </c>
      <c r="AZ540" s="7" t="s">
        <v>92</v>
      </c>
    </row>
    <row r="541" spans="1:52" x14ac:dyDescent="0.2">
      <c r="A541" s="7">
        <v>540</v>
      </c>
      <c r="B541" s="7">
        <v>3148</v>
      </c>
      <c r="C541" s="7" t="s">
        <v>57</v>
      </c>
      <c r="D541" s="7" t="s">
        <v>64</v>
      </c>
      <c r="E541" s="7" t="s">
        <v>368</v>
      </c>
      <c r="F541" s="7">
        <v>1.7609999999999999</v>
      </c>
      <c r="I541" s="7">
        <v>1.825</v>
      </c>
      <c r="J541" s="7">
        <v>2003</v>
      </c>
      <c r="K541" s="7">
        <v>8</v>
      </c>
      <c r="L541" s="7">
        <v>225</v>
      </c>
      <c r="M541" s="7">
        <v>44.25</v>
      </c>
      <c r="N541" s="7">
        <v>-122.17</v>
      </c>
      <c r="O541" s="7">
        <v>44.25</v>
      </c>
      <c r="P541" s="7">
        <v>-122.25</v>
      </c>
      <c r="Q541" s="7">
        <v>17.061</v>
      </c>
      <c r="V541" s="7" t="s">
        <v>26</v>
      </c>
      <c r="W541" s="7">
        <v>1.597</v>
      </c>
      <c r="X541" s="7">
        <f t="shared" si="16"/>
        <v>1.597</v>
      </c>
      <c r="Y541" s="7">
        <v>0.22800000000000001</v>
      </c>
      <c r="Z541" s="7">
        <f t="shared" si="17"/>
        <v>0.22800000000000001</v>
      </c>
      <c r="AA541" s="7">
        <v>0.874</v>
      </c>
      <c r="AB541" s="7">
        <v>0.125</v>
      </c>
      <c r="AC541" s="7">
        <v>18</v>
      </c>
      <c r="AD541" s="7">
        <v>25.2</v>
      </c>
      <c r="AE541" s="7" t="s">
        <v>28</v>
      </c>
      <c r="AF541" s="7" t="s">
        <v>29</v>
      </c>
      <c r="AG541" s="7" t="s">
        <v>30</v>
      </c>
      <c r="AH541" s="7" t="s">
        <v>425</v>
      </c>
      <c r="AI541" s="7" t="s">
        <v>426</v>
      </c>
      <c r="AJ541" s="7">
        <v>2.0830000000000002</v>
      </c>
      <c r="AK541" s="7">
        <v>0.33700000000000002</v>
      </c>
      <c r="AL541" s="7" t="s">
        <v>415</v>
      </c>
      <c r="AQ541" s="7">
        <v>5.65</v>
      </c>
      <c r="AT541" s="7">
        <v>1.9</v>
      </c>
      <c r="AV541" s="7" t="s">
        <v>659</v>
      </c>
      <c r="AW541" s="7" t="s">
        <v>528</v>
      </c>
      <c r="AX541" s="7" t="s">
        <v>14</v>
      </c>
      <c r="AY541" s="7" t="s">
        <v>556</v>
      </c>
      <c r="AZ541" s="7" t="s">
        <v>92</v>
      </c>
    </row>
    <row r="542" spans="1:52" x14ac:dyDescent="0.2">
      <c r="A542" s="7">
        <v>541</v>
      </c>
      <c r="B542" s="7">
        <v>3148</v>
      </c>
      <c r="C542" s="7" t="s">
        <v>57</v>
      </c>
      <c r="D542" s="7" t="s">
        <v>64</v>
      </c>
      <c r="E542" s="7" t="s">
        <v>368</v>
      </c>
      <c r="F542" s="7">
        <v>2.9169999999999998</v>
      </c>
      <c r="I542" s="7">
        <v>3.024</v>
      </c>
      <c r="J542" s="7">
        <v>2003</v>
      </c>
      <c r="K542" s="7">
        <v>9</v>
      </c>
      <c r="L542" s="7">
        <v>255</v>
      </c>
      <c r="M542" s="7">
        <v>44.25</v>
      </c>
      <c r="N542" s="7">
        <v>-122.17</v>
      </c>
      <c r="O542" s="7">
        <v>44.25</v>
      </c>
      <c r="P542" s="7">
        <v>-122.25</v>
      </c>
      <c r="Q542" s="7">
        <v>14.284000000000001</v>
      </c>
      <c r="V542" s="7" t="s">
        <v>26</v>
      </c>
      <c r="W542" s="7">
        <v>1.4910000000000001</v>
      </c>
      <c r="X542" s="7">
        <f t="shared" si="16"/>
        <v>1.4910000000000001</v>
      </c>
      <c r="Y542" s="7">
        <v>1.5329999999999999</v>
      </c>
      <c r="Z542" s="7">
        <f t="shared" si="17"/>
        <v>1.5329999999999999</v>
      </c>
      <c r="AA542" s="7">
        <v>0.49199999999999999</v>
      </c>
      <c r="AB542" s="7">
        <v>0.50700000000000001</v>
      </c>
      <c r="AC542" s="7">
        <v>14.7</v>
      </c>
      <c r="AD542" s="7">
        <v>75.099999999999994</v>
      </c>
      <c r="AE542" s="7" t="s">
        <v>28</v>
      </c>
      <c r="AF542" s="7" t="s">
        <v>29</v>
      </c>
      <c r="AG542" s="7" t="s">
        <v>30</v>
      </c>
      <c r="AH542" s="7" t="s">
        <v>425</v>
      </c>
      <c r="AI542" s="7" t="s">
        <v>426</v>
      </c>
      <c r="AJ542" s="7">
        <v>2.0830000000000002</v>
      </c>
      <c r="AK542" s="7">
        <v>0.33700000000000002</v>
      </c>
      <c r="AL542" s="7" t="s">
        <v>415</v>
      </c>
      <c r="AQ542" s="7">
        <v>5.65</v>
      </c>
      <c r="AT542" s="7">
        <v>1.9</v>
      </c>
      <c r="AV542" s="7" t="s">
        <v>659</v>
      </c>
      <c r="AW542" s="7" t="s">
        <v>528</v>
      </c>
      <c r="AX542" s="7" t="s">
        <v>14</v>
      </c>
      <c r="AY542" s="7" t="s">
        <v>556</v>
      </c>
      <c r="AZ542" s="7" t="s">
        <v>92</v>
      </c>
    </row>
    <row r="543" spans="1:52" x14ac:dyDescent="0.2">
      <c r="A543" s="7">
        <v>542</v>
      </c>
      <c r="B543" s="7">
        <v>3148</v>
      </c>
      <c r="C543" s="7" t="s">
        <v>57</v>
      </c>
      <c r="D543" s="7" t="s">
        <v>64</v>
      </c>
      <c r="E543" s="7" t="s">
        <v>368</v>
      </c>
      <c r="F543" s="7">
        <v>2.6760000000000002</v>
      </c>
      <c r="I543" s="7">
        <v>2.774</v>
      </c>
      <c r="J543" s="7">
        <v>2003</v>
      </c>
      <c r="K543" s="7">
        <v>10</v>
      </c>
      <c r="L543" s="7">
        <v>285</v>
      </c>
      <c r="M543" s="7">
        <v>44.25</v>
      </c>
      <c r="N543" s="7">
        <v>-122.17</v>
      </c>
      <c r="O543" s="7">
        <v>44.25</v>
      </c>
      <c r="P543" s="7">
        <v>-122.25</v>
      </c>
      <c r="Q543" s="7">
        <v>12.144</v>
      </c>
      <c r="V543" s="7" t="s">
        <v>26</v>
      </c>
      <c r="W543" s="7">
        <v>1.788</v>
      </c>
      <c r="X543" s="7">
        <f t="shared" si="16"/>
        <v>1.788</v>
      </c>
      <c r="Y543" s="7">
        <v>0.98599999999999999</v>
      </c>
      <c r="Z543" s="7">
        <f t="shared" si="17"/>
        <v>0.98599999999999999</v>
      </c>
      <c r="AA543" s="7">
        <v>0.64400000000000002</v>
      </c>
      <c r="AB543" s="7">
        <v>0.35499999999999998</v>
      </c>
      <c r="AC543" s="7">
        <v>10.1</v>
      </c>
      <c r="AD543" s="7">
        <v>116</v>
      </c>
      <c r="AE543" s="7" t="s">
        <v>28</v>
      </c>
      <c r="AF543" s="7" t="s">
        <v>29</v>
      </c>
      <c r="AG543" s="7" t="s">
        <v>30</v>
      </c>
      <c r="AH543" s="7" t="s">
        <v>425</v>
      </c>
      <c r="AI543" s="7" t="s">
        <v>426</v>
      </c>
      <c r="AJ543" s="7">
        <v>2.0830000000000002</v>
      </c>
      <c r="AK543" s="7">
        <v>0.33700000000000002</v>
      </c>
      <c r="AL543" s="7" t="s">
        <v>415</v>
      </c>
      <c r="AQ543" s="7">
        <v>5.65</v>
      </c>
      <c r="AT543" s="7">
        <v>1.9</v>
      </c>
      <c r="AV543" s="7" t="s">
        <v>659</v>
      </c>
      <c r="AW543" s="7" t="s">
        <v>528</v>
      </c>
      <c r="AX543" s="7" t="s">
        <v>14</v>
      </c>
      <c r="AY543" s="7" t="s">
        <v>556</v>
      </c>
      <c r="AZ543" s="7" t="s">
        <v>92</v>
      </c>
    </row>
    <row r="544" spans="1:52" x14ac:dyDescent="0.2">
      <c r="A544" s="7">
        <v>543</v>
      </c>
      <c r="B544" s="7">
        <v>3148</v>
      </c>
      <c r="C544" s="7" t="s">
        <v>57</v>
      </c>
      <c r="D544" s="7" t="s">
        <v>64</v>
      </c>
      <c r="E544" s="7" t="s">
        <v>368</v>
      </c>
      <c r="F544" s="7">
        <v>1.417</v>
      </c>
      <c r="I544" s="7">
        <v>1.4690000000000001</v>
      </c>
      <c r="J544" s="7">
        <v>2003</v>
      </c>
      <c r="K544" s="7">
        <v>11</v>
      </c>
      <c r="L544" s="7">
        <v>315</v>
      </c>
      <c r="M544" s="7">
        <v>44.25</v>
      </c>
      <c r="N544" s="7">
        <v>-122.17</v>
      </c>
      <c r="O544" s="7">
        <v>44.25</v>
      </c>
      <c r="P544" s="7">
        <v>-122.25</v>
      </c>
      <c r="Q544" s="7">
        <v>4.8220000000000001</v>
      </c>
      <c r="V544" s="7" t="s">
        <v>26</v>
      </c>
      <c r="W544" s="7">
        <v>0.80400000000000005</v>
      </c>
      <c r="X544" s="7">
        <f t="shared" si="16"/>
        <v>0.80400000000000005</v>
      </c>
      <c r="Y544" s="7">
        <v>0.66500000000000004</v>
      </c>
      <c r="Z544" s="7">
        <f t="shared" si="17"/>
        <v>0.66500000000000004</v>
      </c>
      <c r="AA544" s="7">
        <v>0.54700000000000004</v>
      </c>
      <c r="AB544" s="7">
        <v>0.45200000000000001</v>
      </c>
      <c r="AC544" s="7">
        <v>1.9</v>
      </c>
      <c r="AD544" s="7">
        <v>226.8</v>
      </c>
      <c r="AE544" s="7" t="s">
        <v>28</v>
      </c>
      <c r="AF544" s="7" t="s">
        <v>29</v>
      </c>
      <c r="AG544" s="7" t="s">
        <v>30</v>
      </c>
      <c r="AH544" s="7" t="s">
        <v>425</v>
      </c>
      <c r="AI544" s="7" t="s">
        <v>426</v>
      </c>
      <c r="AJ544" s="7">
        <v>2.0830000000000002</v>
      </c>
      <c r="AK544" s="7">
        <v>0.33700000000000002</v>
      </c>
      <c r="AL544" s="7" t="s">
        <v>415</v>
      </c>
      <c r="AQ544" s="7">
        <v>5.65</v>
      </c>
      <c r="AT544" s="7">
        <v>1.9</v>
      </c>
      <c r="AV544" s="7" t="s">
        <v>659</v>
      </c>
      <c r="AW544" s="7" t="s">
        <v>528</v>
      </c>
      <c r="AX544" s="7" t="s">
        <v>14</v>
      </c>
      <c r="AY544" s="7" t="s">
        <v>556</v>
      </c>
      <c r="AZ544" s="7" t="s">
        <v>92</v>
      </c>
    </row>
    <row r="545" spans="1:52" x14ac:dyDescent="0.2">
      <c r="A545" s="7">
        <v>544</v>
      </c>
      <c r="B545" s="7">
        <v>3148</v>
      </c>
      <c r="C545" s="7" t="s">
        <v>57</v>
      </c>
      <c r="D545" s="7" t="s">
        <v>64</v>
      </c>
      <c r="E545" s="7" t="s">
        <v>368</v>
      </c>
      <c r="F545" s="7">
        <v>1.0920000000000001</v>
      </c>
      <c r="I545" s="7">
        <v>1.1319999999999999</v>
      </c>
      <c r="J545" s="7">
        <v>2003</v>
      </c>
      <c r="K545" s="7">
        <v>12</v>
      </c>
      <c r="L545" s="7">
        <v>345</v>
      </c>
      <c r="M545" s="7">
        <v>44.25</v>
      </c>
      <c r="N545" s="7">
        <v>-122.17</v>
      </c>
      <c r="O545" s="7">
        <v>44.25</v>
      </c>
      <c r="P545" s="7">
        <v>-122.25</v>
      </c>
      <c r="Q545" s="7">
        <v>4.181</v>
      </c>
      <c r="V545" s="7" t="s">
        <v>26</v>
      </c>
      <c r="W545" s="7">
        <v>1</v>
      </c>
      <c r="X545" s="7">
        <f t="shared" si="16"/>
        <v>1</v>
      </c>
      <c r="Y545" s="7">
        <v>0.13200000000000001</v>
      </c>
      <c r="Z545" s="7">
        <f t="shared" si="17"/>
        <v>0.13200000000000001</v>
      </c>
      <c r="AA545" s="7">
        <v>0.88300000000000001</v>
      </c>
      <c r="AB545" s="7">
        <v>0.11600000000000001</v>
      </c>
      <c r="AC545" s="7">
        <v>2.2000000000000002</v>
      </c>
      <c r="AD545" s="7">
        <v>381</v>
      </c>
      <c r="AE545" s="7" t="s">
        <v>28</v>
      </c>
      <c r="AF545" s="7" t="s">
        <v>29</v>
      </c>
      <c r="AG545" s="7" t="s">
        <v>30</v>
      </c>
      <c r="AH545" s="7" t="s">
        <v>425</v>
      </c>
      <c r="AI545" s="7" t="s">
        <v>426</v>
      </c>
      <c r="AJ545" s="7">
        <v>2.0830000000000002</v>
      </c>
      <c r="AK545" s="7">
        <v>0.33700000000000002</v>
      </c>
      <c r="AL545" s="7" t="s">
        <v>415</v>
      </c>
      <c r="AQ545" s="7">
        <v>5.65</v>
      </c>
      <c r="AT545" s="7">
        <v>1.9</v>
      </c>
      <c r="AV545" s="7" t="s">
        <v>659</v>
      </c>
      <c r="AW545" s="7" t="s">
        <v>528</v>
      </c>
      <c r="AX545" s="7" t="s">
        <v>14</v>
      </c>
      <c r="AY545" s="7" t="s">
        <v>556</v>
      </c>
      <c r="AZ545" s="7" t="s">
        <v>92</v>
      </c>
    </row>
    <row r="546" spans="1:52" x14ac:dyDescent="0.2">
      <c r="A546" s="7">
        <v>545</v>
      </c>
      <c r="B546" s="7">
        <v>3157</v>
      </c>
      <c r="C546" s="7" t="s">
        <v>57</v>
      </c>
      <c r="D546" s="7" t="s">
        <v>142</v>
      </c>
      <c r="E546" s="7" t="s">
        <v>143</v>
      </c>
      <c r="F546" s="7">
        <v>0.72899999999999998</v>
      </c>
      <c r="I546" s="7">
        <v>0.72899999999999998</v>
      </c>
      <c r="J546" s="7">
        <v>2001</v>
      </c>
      <c r="K546" s="7">
        <v>7</v>
      </c>
      <c r="L546" s="7">
        <v>200</v>
      </c>
      <c r="M546" s="7">
        <v>38.9</v>
      </c>
      <c r="N546" s="7">
        <v>-120.63</v>
      </c>
      <c r="O546" s="7">
        <v>38.75</v>
      </c>
      <c r="P546" s="7">
        <v>-120.75</v>
      </c>
      <c r="Q546" s="7">
        <v>26.032</v>
      </c>
      <c r="S546" s="7">
        <v>5.6879999999999997</v>
      </c>
      <c r="V546" s="7" t="s">
        <v>26</v>
      </c>
      <c r="W546" s="7">
        <v>0.32900000000000001</v>
      </c>
      <c r="X546" s="7">
        <f t="shared" si="16"/>
        <v>0.32900000000000001</v>
      </c>
      <c r="Y546" s="7">
        <v>0.4</v>
      </c>
      <c r="Z546" s="7">
        <f t="shared" si="17"/>
        <v>0.4</v>
      </c>
      <c r="AA546" s="7">
        <v>0.45100000000000001</v>
      </c>
      <c r="AB546" s="7">
        <v>0.54800000000000004</v>
      </c>
      <c r="AC546" s="7">
        <v>21</v>
      </c>
      <c r="AD546" s="7">
        <v>0</v>
      </c>
      <c r="AE546" s="7" t="s">
        <v>115</v>
      </c>
      <c r="AF546" s="7" t="s">
        <v>116</v>
      </c>
      <c r="AG546" s="7" t="s">
        <v>47</v>
      </c>
      <c r="AH546" s="7" t="s">
        <v>427</v>
      </c>
      <c r="AI546" s="7" t="s">
        <v>426</v>
      </c>
      <c r="AJ546" s="7">
        <v>-0.86</v>
      </c>
      <c r="AK546" s="7">
        <v>-0.28699999999999998</v>
      </c>
      <c r="AL546" s="7" t="s">
        <v>415</v>
      </c>
      <c r="AS546" s="7">
        <v>1.23</v>
      </c>
      <c r="AT546" s="7">
        <v>1.1000000000000001</v>
      </c>
      <c r="AV546" s="7" t="s">
        <v>675</v>
      </c>
      <c r="AW546" s="7" t="s">
        <v>528</v>
      </c>
      <c r="AX546" s="7" t="s">
        <v>14</v>
      </c>
      <c r="AY546" s="7" t="s">
        <v>548</v>
      </c>
      <c r="AZ546" s="7" t="s">
        <v>92</v>
      </c>
    </row>
    <row r="547" spans="1:52" x14ac:dyDescent="0.2">
      <c r="A547" s="7">
        <v>546</v>
      </c>
      <c r="B547" s="7">
        <v>3157</v>
      </c>
      <c r="C547" s="7" t="s">
        <v>57</v>
      </c>
      <c r="D547" s="7" t="s">
        <v>142</v>
      </c>
      <c r="E547" s="7" t="s">
        <v>143</v>
      </c>
      <c r="F547" s="7">
        <v>0.81200000000000006</v>
      </c>
      <c r="I547" s="7">
        <v>0.81200000000000006</v>
      </c>
      <c r="J547" s="7">
        <v>2001</v>
      </c>
      <c r="K547" s="7">
        <v>8</v>
      </c>
      <c r="L547" s="7">
        <v>228</v>
      </c>
      <c r="M547" s="7">
        <v>38.9</v>
      </c>
      <c r="N547" s="7">
        <v>-120.63</v>
      </c>
      <c r="O547" s="7">
        <v>38.75</v>
      </c>
      <c r="P547" s="7">
        <v>-120.75</v>
      </c>
      <c r="Q547" s="7">
        <v>26.975999999999999</v>
      </c>
      <c r="S547" s="7">
        <v>5.1340000000000003</v>
      </c>
      <c r="V547" s="7" t="s">
        <v>26</v>
      </c>
      <c r="W547" s="7">
        <v>0.40300000000000002</v>
      </c>
      <c r="X547" s="7">
        <f t="shared" si="16"/>
        <v>0.40300000000000002</v>
      </c>
      <c r="Y547" s="7">
        <v>0.40899999999999997</v>
      </c>
      <c r="Z547" s="7">
        <f t="shared" si="17"/>
        <v>0.40899999999999997</v>
      </c>
      <c r="AA547" s="7">
        <v>0.496</v>
      </c>
      <c r="AB547" s="7">
        <v>0.503</v>
      </c>
      <c r="AC547" s="7">
        <v>21.3</v>
      </c>
      <c r="AD547" s="7">
        <v>0</v>
      </c>
      <c r="AE547" s="7" t="s">
        <v>115</v>
      </c>
      <c r="AF547" s="7" t="s">
        <v>116</v>
      </c>
      <c r="AG547" s="7" t="s">
        <v>47</v>
      </c>
      <c r="AH547" s="7" t="s">
        <v>427</v>
      </c>
      <c r="AI547" s="7" t="s">
        <v>426</v>
      </c>
      <c r="AJ547" s="7">
        <v>-0.86</v>
      </c>
      <c r="AK547" s="7">
        <v>-0.28699999999999998</v>
      </c>
      <c r="AL547" s="7" t="s">
        <v>415</v>
      </c>
      <c r="AS547" s="7">
        <v>1.23</v>
      </c>
      <c r="AT547" s="7">
        <v>1.1000000000000001</v>
      </c>
      <c r="AV547" s="7" t="s">
        <v>675</v>
      </c>
      <c r="AW547" s="7" t="s">
        <v>528</v>
      </c>
      <c r="AX547" s="7" t="s">
        <v>14</v>
      </c>
      <c r="AY547" s="7" t="s">
        <v>548</v>
      </c>
      <c r="AZ547" s="7" t="s">
        <v>92</v>
      </c>
    </row>
    <row r="548" spans="1:52" x14ac:dyDescent="0.2">
      <c r="A548" s="7">
        <v>547</v>
      </c>
      <c r="B548" s="7">
        <v>3157</v>
      </c>
      <c r="C548" s="7" t="s">
        <v>57</v>
      </c>
      <c r="D548" s="7" t="s">
        <v>142</v>
      </c>
      <c r="E548" s="7" t="s">
        <v>143</v>
      </c>
      <c r="F548" s="7">
        <v>0.68100000000000005</v>
      </c>
      <c r="I548" s="7">
        <v>0.68100000000000005</v>
      </c>
      <c r="J548" s="7">
        <v>2001</v>
      </c>
      <c r="K548" s="7">
        <v>9</v>
      </c>
      <c r="L548" s="7">
        <v>249</v>
      </c>
      <c r="M548" s="7">
        <v>38.9</v>
      </c>
      <c r="N548" s="7">
        <v>-120.63</v>
      </c>
      <c r="O548" s="7">
        <v>38.75</v>
      </c>
      <c r="P548" s="7">
        <v>-120.75</v>
      </c>
      <c r="Q548" s="7">
        <v>24.029</v>
      </c>
      <c r="S548" s="7">
        <v>5.3840000000000003</v>
      </c>
      <c r="V548" s="7" t="s">
        <v>26</v>
      </c>
      <c r="W548" s="7">
        <v>0.23699999999999999</v>
      </c>
      <c r="X548" s="7">
        <f t="shared" si="16"/>
        <v>0.23699999999999999</v>
      </c>
      <c r="Y548" s="7">
        <v>0.44400000000000001</v>
      </c>
      <c r="Z548" s="7">
        <f t="shared" si="17"/>
        <v>0.44400000000000001</v>
      </c>
      <c r="AA548" s="7">
        <v>0.34799999999999998</v>
      </c>
      <c r="AB548" s="7">
        <v>0.65100000000000002</v>
      </c>
      <c r="AC548" s="7">
        <v>18.5</v>
      </c>
      <c r="AD548" s="7">
        <v>13.4</v>
      </c>
      <c r="AE548" s="7" t="s">
        <v>115</v>
      </c>
      <c r="AF548" s="7" t="s">
        <v>116</v>
      </c>
      <c r="AG548" s="7" t="s">
        <v>47</v>
      </c>
      <c r="AH548" s="7" t="s">
        <v>427</v>
      </c>
      <c r="AI548" s="7" t="s">
        <v>426</v>
      </c>
      <c r="AJ548" s="7">
        <v>-0.86</v>
      </c>
      <c r="AK548" s="7">
        <v>-0.28699999999999998</v>
      </c>
      <c r="AL548" s="7" t="s">
        <v>415</v>
      </c>
      <c r="AS548" s="7">
        <v>1.23</v>
      </c>
      <c r="AT548" s="7">
        <v>1.1000000000000001</v>
      </c>
      <c r="AV548" s="7" t="s">
        <v>675</v>
      </c>
      <c r="AW548" s="7" t="s">
        <v>528</v>
      </c>
      <c r="AX548" s="7" t="s">
        <v>14</v>
      </c>
      <c r="AY548" s="7" t="s">
        <v>548</v>
      </c>
      <c r="AZ548" s="7" t="s">
        <v>92</v>
      </c>
    </row>
    <row r="549" spans="1:52" x14ac:dyDescent="0.2">
      <c r="A549" s="7">
        <v>548</v>
      </c>
      <c r="B549" s="7">
        <v>3157</v>
      </c>
      <c r="C549" s="7" t="s">
        <v>57</v>
      </c>
      <c r="D549" s="7" t="s">
        <v>142</v>
      </c>
      <c r="E549" s="7" t="s">
        <v>143</v>
      </c>
      <c r="F549" s="7">
        <v>2.2690000000000001</v>
      </c>
      <c r="I549" s="7">
        <v>2.2690000000000001</v>
      </c>
      <c r="J549" s="7">
        <v>2001</v>
      </c>
      <c r="K549" s="7">
        <v>9</v>
      </c>
      <c r="L549" s="7">
        <v>267</v>
      </c>
      <c r="M549" s="7">
        <v>38.9</v>
      </c>
      <c r="N549" s="7">
        <v>-120.63</v>
      </c>
      <c r="O549" s="7">
        <v>38.75</v>
      </c>
      <c r="P549" s="7">
        <v>-120.75</v>
      </c>
      <c r="Q549" s="7">
        <v>22.56</v>
      </c>
      <c r="S549" s="7">
        <v>12.112</v>
      </c>
      <c r="V549" s="7" t="s">
        <v>26</v>
      </c>
      <c r="W549" s="7">
        <v>1.754</v>
      </c>
      <c r="X549" s="7">
        <f t="shared" si="16"/>
        <v>1.754</v>
      </c>
      <c r="Y549" s="7">
        <v>0.51500000000000001</v>
      </c>
      <c r="Z549" s="7">
        <f t="shared" si="17"/>
        <v>0.51500000000000001</v>
      </c>
      <c r="AA549" s="7">
        <v>0.77300000000000002</v>
      </c>
      <c r="AB549" s="7">
        <v>0.22600000000000001</v>
      </c>
      <c r="AC549" s="7">
        <v>18.5</v>
      </c>
      <c r="AD549" s="7">
        <v>13.4</v>
      </c>
      <c r="AE549" s="7" t="s">
        <v>115</v>
      </c>
      <c r="AF549" s="7" t="s">
        <v>116</v>
      </c>
      <c r="AG549" s="7" t="s">
        <v>47</v>
      </c>
      <c r="AH549" s="7" t="s">
        <v>427</v>
      </c>
      <c r="AI549" s="7" t="s">
        <v>426</v>
      </c>
      <c r="AJ549" s="7">
        <v>-0.86</v>
      </c>
      <c r="AK549" s="7">
        <v>-0.28699999999999998</v>
      </c>
      <c r="AL549" s="7" t="s">
        <v>415</v>
      </c>
      <c r="AS549" s="7">
        <v>1.23</v>
      </c>
      <c r="AT549" s="7">
        <v>1.1000000000000001</v>
      </c>
      <c r="AV549" s="7" t="s">
        <v>675</v>
      </c>
      <c r="AW549" s="7" t="s">
        <v>528</v>
      </c>
      <c r="AX549" s="7" t="s">
        <v>14</v>
      </c>
      <c r="AY549" s="7" t="s">
        <v>548</v>
      </c>
      <c r="AZ549" s="7" t="s">
        <v>92</v>
      </c>
    </row>
    <row r="550" spans="1:52" x14ac:dyDescent="0.2">
      <c r="A550" s="7">
        <v>549</v>
      </c>
      <c r="B550" s="7">
        <v>3157</v>
      </c>
      <c r="C550" s="7" t="s">
        <v>57</v>
      </c>
      <c r="D550" s="7" t="s">
        <v>142</v>
      </c>
      <c r="E550" s="7" t="s">
        <v>143</v>
      </c>
      <c r="F550" s="7">
        <v>0.79200000000000004</v>
      </c>
      <c r="I550" s="7">
        <v>0.79200000000000004</v>
      </c>
      <c r="J550" s="7">
        <v>2001</v>
      </c>
      <c r="K550" s="7">
        <v>10</v>
      </c>
      <c r="L550" s="7">
        <v>283</v>
      </c>
      <c r="M550" s="7">
        <v>38.9</v>
      </c>
      <c r="N550" s="7">
        <v>-120.63</v>
      </c>
      <c r="O550" s="7">
        <v>38.75</v>
      </c>
      <c r="P550" s="7">
        <v>-120.75</v>
      </c>
      <c r="Q550" s="7">
        <v>20.071999999999999</v>
      </c>
      <c r="S550" s="7">
        <v>6.1079999999999997</v>
      </c>
      <c r="V550" s="7" t="s">
        <v>26</v>
      </c>
      <c r="W550" s="7">
        <v>0.312</v>
      </c>
      <c r="X550" s="7">
        <f t="shared" si="16"/>
        <v>0.312</v>
      </c>
      <c r="Y550" s="7">
        <v>0.48</v>
      </c>
      <c r="Z550" s="7">
        <f t="shared" si="17"/>
        <v>0.48</v>
      </c>
      <c r="AA550" s="7">
        <v>0.39300000000000002</v>
      </c>
      <c r="AB550" s="7">
        <v>0.60599999999999998</v>
      </c>
      <c r="AC550" s="7">
        <v>14.2</v>
      </c>
      <c r="AD550" s="7">
        <v>27.5</v>
      </c>
      <c r="AE550" s="7" t="s">
        <v>115</v>
      </c>
      <c r="AF550" s="7" t="s">
        <v>116</v>
      </c>
      <c r="AG550" s="7" t="s">
        <v>47</v>
      </c>
      <c r="AH550" s="7" t="s">
        <v>427</v>
      </c>
      <c r="AI550" s="7" t="s">
        <v>426</v>
      </c>
      <c r="AJ550" s="7">
        <v>-0.86</v>
      </c>
      <c r="AK550" s="7">
        <v>-0.28699999999999998</v>
      </c>
      <c r="AL550" s="7" t="s">
        <v>415</v>
      </c>
      <c r="AS550" s="7">
        <v>1.23</v>
      </c>
      <c r="AT550" s="7">
        <v>1.1000000000000001</v>
      </c>
      <c r="AV550" s="7" t="s">
        <v>675</v>
      </c>
      <c r="AW550" s="7" t="s">
        <v>528</v>
      </c>
      <c r="AX550" s="7" t="s">
        <v>14</v>
      </c>
      <c r="AY550" s="7" t="s">
        <v>548</v>
      </c>
      <c r="AZ550" s="7" t="s">
        <v>92</v>
      </c>
    </row>
    <row r="551" spans="1:52" x14ac:dyDescent="0.2">
      <c r="A551" s="7">
        <v>550</v>
      </c>
      <c r="B551" s="7">
        <v>3157</v>
      </c>
      <c r="C551" s="7" t="s">
        <v>57</v>
      </c>
      <c r="D551" s="7" t="s">
        <v>142</v>
      </c>
      <c r="E551" s="7" t="s">
        <v>143</v>
      </c>
      <c r="F551" s="7">
        <v>1.06</v>
      </c>
      <c r="I551" s="7">
        <v>1.06</v>
      </c>
      <c r="J551" s="7">
        <v>2001</v>
      </c>
      <c r="K551" s="7">
        <v>11</v>
      </c>
      <c r="L551" s="7">
        <v>311</v>
      </c>
      <c r="M551" s="7">
        <v>38.9</v>
      </c>
      <c r="N551" s="7">
        <v>-120.63</v>
      </c>
      <c r="O551" s="7">
        <v>38.75</v>
      </c>
      <c r="P551" s="7">
        <v>-120.75</v>
      </c>
      <c r="Q551" s="7">
        <v>15.276</v>
      </c>
      <c r="S551" s="7">
        <v>17.706</v>
      </c>
      <c r="V551" s="7" t="s">
        <v>26</v>
      </c>
      <c r="W551" s="7">
        <v>0.72199999999999998</v>
      </c>
      <c r="X551" s="7">
        <f t="shared" si="16"/>
        <v>0.72199999999999998</v>
      </c>
      <c r="Y551" s="7">
        <v>0.33800000000000002</v>
      </c>
      <c r="Z551" s="7">
        <f t="shared" si="17"/>
        <v>0.33800000000000002</v>
      </c>
      <c r="AA551" s="7">
        <v>0.68100000000000005</v>
      </c>
      <c r="AB551" s="7">
        <v>0.318</v>
      </c>
      <c r="AC551" s="7">
        <v>8.1999999999999993</v>
      </c>
      <c r="AD551" s="7">
        <v>133.9</v>
      </c>
      <c r="AE551" s="7" t="s">
        <v>115</v>
      </c>
      <c r="AF551" s="7" t="s">
        <v>116</v>
      </c>
      <c r="AG551" s="7" t="s">
        <v>47</v>
      </c>
      <c r="AH551" s="7" t="s">
        <v>427</v>
      </c>
      <c r="AI551" s="7" t="s">
        <v>426</v>
      </c>
      <c r="AJ551" s="7">
        <v>-0.86</v>
      </c>
      <c r="AK551" s="7">
        <v>-0.28699999999999998</v>
      </c>
      <c r="AL551" s="7" t="s">
        <v>415</v>
      </c>
      <c r="AS551" s="7">
        <v>1.23</v>
      </c>
      <c r="AT551" s="7">
        <v>1.1000000000000001</v>
      </c>
      <c r="AV551" s="7" t="s">
        <v>675</v>
      </c>
      <c r="AW551" s="7" t="s">
        <v>528</v>
      </c>
      <c r="AX551" s="7" t="s">
        <v>14</v>
      </c>
      <c r="AY551" s="7" t="s">
        <v>548</v>
      </c>
      <c r="AZ551" s="7" t="s">
        <v>92</v>
      </c>
    </row>
    <row r="552" spans="1:52" x14ac:dyDescent="0.2">
      <c r="A552" s="7">
        <v>551</v>
      </c>
      <c r="B552" s="7">
        <v>3157</v>
      </c>
      <c r="C552" s="7" t="s">
        <v>57</v>
      </c>
      <c r="D552" s="7" t="s">
        <v>142</v>
      </c>
      <c r="E552" s="7" t="s">
        <v>143</v>
      </c>
      <c r="F552" s="7">
        <v>2.8260000000000001</v>
      </c>
      <c r="I552" s="7">
        <v>2.8260000000000001</v>
      </c>
      <c r="J552" s="7">
        <v>2001</v>
      </c>
      <c r="K552" s="7">
        <v>12</v>
      </c>
      <c r="L552" s="7">
        <v>363</v>
      </c>
      <c r="M552" s="7">
        <v>38.9</v>
      </c>
      <c r="N552" s="7">
        <v>-120.63</v>
      </c>
      <c r="O552" s="7">
        <v>38.75</v>
      </c>
      <c r="P552" s="7">
        <v>-120.75</v>
      </c>
      <c r="Q552" s="7">
        <v>11.609</v>
      </c>
      <c r="S552" s="7">
        <v>32.218000000000004</v>
      </c>
      <c r="V552" s="7" t="s">
        <v>26</v>
      </c>
      <c r="W552" s="7">
        <v>1.5169999999999999</v>
      </c>
      <c r="X552" s="7">
        <f t="shared" si="16"/>
        <v>1.5169999999999999</v>
      </c>
      <c r="Y552" s="7">
        <v>1.3089999999999999</v>
      </c>
      <c r="Z552" s="7">
        <f t="shared" si="17"/>
        <v>1.3089999999999999</v>
      </c>
      <c r="AA552" s="7">
        <v>0.53600000000000003</v>
      </c>
      <c r="AB552" s="7">
        <v>0.46300000000000002</v>
      </c>
      <c r="AC552" s="7">
        <v>4</v>
      </c>
      <c r="AD552" s="7">
        <v>237.6</v>
      </c>
      <c r="AE552" s="7" t="s">
        <v>115</v>
      </c>
      <c r="AF552" s="7" t="s">
        <v>116</v>
      </c>
      <c r="AG552" s="7" t="s">
        <v>47</v>
      </c>
      <c r="AH552" s="7" t="s">
        <v>427</v>
      </c>
      <c r="AI552" s="7" t="s">
        <v>426</v>
      </c>
      <c r="AJ552" s="7">
        <v>-0.86</v>
      </c>
      <c r="AK552" s="7">
        <v>-0.28699999999999998</v>
      </c>
      <c r="AL552" s="7" t="s">
        <v>415</v>
      </c>
      <c r="AS552" s="7">
        <v>1.23</v>
      </c>
      <c r="AT552" s="7">
        <v>1.1000000000000001</v>
      </c>
      <c r="AV552" s="7" t="s">
        <v>675</v>
      </c>
      <c r="AW552" s="7" t="s">
        <v>528</v>
      </c>
      <c r="AX552" s="7" t="s">
        <v>14</v>
      </c>
      <c r="AY552" s="7" t="s">
        <v>548</v>
      </c>
      <c r="AZ552" s="7" t="s">
        <v>92</v>
      </c>
    </row>
    <row r="553" spans="1:52" x14ac:dyDescent="0.2">
      <c r="A553" s="7">
        <v>552</v>
      </c>
      <c r="B553" s="7">
        <v>3157</v>
      </c>
      <c r="C553" s="7" t="s">
        <v>57</v>
      </c>
      <c r="D553" s="7" t="s">
        <v>142</v>
      </c>
      <c r="E553" s="7" t="s">
        <v>143</v>
      </c>
      <c r="F553" s="7">
        <v>1.76</v>
      </c>
      <c r="I553" s="7">
        <v>1.76</v>
      </c>
      <c r="J553" s="7">
        <v>2002</v>
      </c>
      <c r="K553" s="7">
        <v>2</v>
      </c>
      <c r="L553" s="7">
        <v>37</v>
      </c>
      <c r="M553" s="7">
        <v>38.9</v>
      </c>
      <c r="N553" s="7">
        <v>-120.63</v>
      </c>
      <c r="O553" s="7">
        <v>38.75</v>
      </c>
      <c r="P553" s="7">
        <v>-120.75</v>
      </c>
      <c r="Q553" s="7">
        <v>8.8580000000000005</v>
      </c>
      <c r="S553" s="7">
        <v>28.547999999999998</v>
      </c>
      <c r="V553" s="7" t="s">
        <v>26</v>
      </c>
      <c r="W553" s="7">
        <v>1.2450000000000001</v>
      </c>
      <c r="X553" s="7">
        <f t="shared" si="16"/>
        <v>1.2450000000000001</v>
      </c>
      <c r="Y553" s="7">
        <v>0.51500000000000001</v>
      </c>
      <c r="Z553" s="7">
        <f t="shared" si="17"/>
        <v>0.51500000000000001</v>
      </c>
      <c r="AA553" s="7">
        <v>0.70699999999999996</v>
      </c>
      <c r="AB553" s="7">
        <v>0.29199999999999998</v>
      </c>
      <c r="AC553" s="7">
        <v>6.3</v>
      </c>
      <c r="AD553" s="7">
        <v>99.6</v>
      </c>
      <c r="AE553" s="7" t="s">
        <v>115</v>
      </c>
      <c r="AF553" s="7" t="s">
        <v>116</v>
      </c>
      <c r="AG553" s="7" t="s">
        <v>47</v>
      </c>
      <c r="AH553" s="7" t="s">
        <v>427</v>
      </c>
      <c r="AI553" s="7" t="s">
        <v>426</v>
      </c>
      <c r="AJ553" s="7">
        <v>-0.86</v>
      </c>
      <c r="AK553" s="7">
        <v>-0.20799999999999999</v>
      </c>
      <c r="AL553" s="7" t="s">
        <v>415</v>
      </c>
      <c r="AS553" s="7">
        <v>1.23</v>
      </c>
      <c r="AT553" s="7">
        <v>1.1000000000000001</v>
      </c>
      <c r="AV553" s="7" t="s">
        <v>675</v>
      </c>
      <c r="AW553" s="7" t="s">
        <v>528</v>
      </c>
      <c r="AX553" s="7" t="s">
        <v>14</v>
      </c>
      <c r="AY553" s="7" t="s">
        <v>548</v>
      </c>
      <c r="AZ553" s="7" t="s">
        <v>92</v>
      </c>
    </row>
    <row r="554" spans="1:52" x14ac:dyDescent="0.2">
      <c r="A554" s="7">
        <v>553</v>
      </c>
      <c r="B554" s="7">
        <v>3157</v>
      </c>
      <c r="C554" s="7" t="s">
        <v>57</v>
      </c>
      <c r="D554" s="7" t="s">
        <v>142</v>
      </c>
      <c r="E554" s="7" t="s">
        <v>143</v>
      </c>
      <c r="F554" s="7">
        <v>1.96</v>
      </c>
      <c r="I554" s="7">
        <v>1.96</v>
      </c>
      <c r="J554" s="7">
        <v>2002</v>
      </c>
      <c r="K554" s="7">
        <v>3</v>
      </c>
      <c r="L554" s="7">
        <v>66</v>
      </c>
      <c r="M554" s="7">
        <v>38.9</v>
      </c>
      <c r="N554" s="7">
        <v>-120.63</v>
      </c>
      <c r="O554" s="7">
        <v>38.75</v>
      </c>
      <c r="P554" s="7">
        <v>-120.75</v>
      </c>
      <c r="Q554" s="7">
        <v>11.747999999999999</v>
      </c>
      <c r="S554" s="7">
        <v>35.865000000000002</v>
      </c>
      <c r="V554" s="7" t="s">
        <v>26</v>
      </c>
      <c r="W554" s="7">
        <v>1.385</v>
      </c>
      <c r="X554" s="7">
        <f t="shared" si="16"/>
        <v>1.385</v>
      </c>
      <c r="Y554" s="7">
        <v>0.57499999999999996</v>
      </c>
      <c r="Z554" s="7">
        <f t="shared" si="17"/>
        <v>0.57499999999999996</v>
      </c>
      <c r="AA554" s="7">
        <v>0.70599999999999996</v>
      </c>
      <c r="AB554" s="7">
        <v>0.29299999999999998</v>
      </c>
      <c r="AC554" s="7">
        <v>6.8</v>
      </c>
      <c r="AD554" s="7">
        <v>182.8</v>
      </c>
      <c r="AE554" s="7" t="s">
        <v>115</v>
      </c>
      <c r="AF554" s="7" t="s">
        <v>116</v>
      </c>
      <c r="AG554" s="7" t="s">
        <v>47</v>
      </c>
      <c r="AH554" s="7" t="s">
        <v>427</v>
      </c>
      <c r="AI554" s="7" t="s">
        <v>426</v>
      </c>
      <c r="AJ554" s="7">
        <v>-0.86</v>
      </c>
      <c r="AK554" s="7">
        <v>-0.20799999999999999</v>
      </c>
      <c r="AL554" s="7" t="s">
        <v>415</v>
      </c>
      <c r="AS554" s="7">
        <v>1.23</v>
      </c>
      <c r="AT554" s="7">
        <v>1.1000000000000001</v>
      </c>
      <c r="AV554" s="7" t="s">
        <v>675</v>
      </c>
      <c r="AW554" s="7" t="s">
        <v>528</v>
      </c>
      <c r="AX554" s="7" t="s">
        <v>14</v>
      </c>
      <c r="AY554" s="7" t="s">
        <v>548</v>
      </c>
      <c r="AZ554" s="7" t="s">
        <v>92</v>
      </c>
    </row>
    <row r="555" spans="1:52" x14ac:dyDescent="0.2">
      <c r="A555" s="7">
        <v>554</v>
      </c>
      <c r="B555" s="7">
        <v>3157</v>
      </c>
      <c r="C555" s="7" t="s">
        <v>57</v>
      </c>
      <c r="D555" s="7" t="s">
        <v>142</v>
      </c>
      <c r="E555" s="7" t="s">
        <v>143</v>
      </c>
      <c r="F555" s="7">
        <v>2.6480000000000001</v>
      </c>
      <c r="I555" s="7">
        <v>2.6480000000000001</v>
      </c>
      <c r="J555" s="7">
        <v>2002</v>
      </c>
      <c r="K555" s="7">
        <v>4</v>
      </c>
      <c r="L555" s="7">
        <v>117</v>
      </c>
      <c r="M555" s="7">
        <v>38.9</v>
      </c>
      <c r="N555" s="7">
        <v>-120.63</v>
      </c>
      <c r="O555" s="7">
        <v>38.75</v>
      </c>
      <c r="P555" s="7">
        <v>-120.75</v>
      </c>
      <c r="Q555" s="7">
        <v>15.023</v>
      </c>
      <c r="S555" s="7">
        <v>13.340999999999999</v>
      </c>
      <c r="V555" s="7" t="s">
        <v>26</v>
      </c>
      <c r="W555" s="7">
        <v>2.085</v>
      </c>
      <c r="X555" s="7">
        <f t="shared" si="16"/>
        <v>2.085</v>
      </c>
      <c r="Y555" s="7">
        <v>0.56299999999999994</v>
      </c>
      <c r="Z555" s="7">
        <f t="shared" si="17"/>
        <v>0.56299999999999994</v>
      </c>
      <c r="AA555" s="7">
        <v>0.78700000000000003</v>
      </c>
      <c r="AB555" s="7">
        <v>0.21199999999999999</v>
      </c>
      <c r="AC555" s="7">
        <v>10.4</v>
      </c>
      <c r="AD555" s="7">
        <v>53.1</v>
      </c>
      <c r="AE555" s="7" t="s">
        <v>115</v>
      </c>
      <c r="AF555" s="7" t="s">
        <v>116</v>
      </c>
      <c r="AG555" s="7" t="s">
        <v>47</v>
      </c>
      <c r="AH555" s="7" t="s">
        <v>427</v>
      </c>
      <c r="AI555" s="7" t="s">
        <v>426</v>
      </c>
      <c r="AJ555" s="7">
        <v>-0.86</v>
      </c>
      <c r="AK555" s="7">
        <v>-0.20799999999999999</v>
      </c>
      <c r="AL555" s="7" t="s">
        <v>415</v>
      </c>
      <c r="AS555" s="7">
        <v>1.23</v>
      </c>
      <c r="AT555" s="7">
        <v>1.1000000000000001</v>
      </c>
      <c r="AV555" s="7" t="s">
        <v>675</v>
      </c>
      <c r="AW555" s="7" t="s">
        <v>528</v>
      </c>
      <c r="AX555" s="7" t="s">
        <v>14</v>
      </c>
      <c r="AY555" s="7" t="s">
        <v>548</v>
      </c>
      <c r="AZ555" s="7" t="s">
        <v>92</v>
      </c>
    </row>
    <row r="556" spans="1:52" x14ac:dyDescent="0.2">
      <c r="A556" s="7">
        <v>555</v>
      </c>
      <c r="B556" s="7">
        <v>3157</v>
      </c>
      <c r="C556" s="7" t="s">
        <v>57</v>
      </c>
      <c r="D556" s="7" t="s">
        <v>142</v>
      </c>
      <c r="E556" s="7" t="s">
        <v>143</v>
      </c>
      <c r="F556" s="7">
        <v>2.2450000000000001</v>
      </c>
      <c r="I556" s="7">
        <v>2.2450000000000001</v>
      </c>
      <c r="J556" s="7">
        <v>2002</v>
      </c>
      <c r="K556" s="7">
        <v>5</v>
      </c>
      <c r="L556" s="7">
        <v>139</v>
      </c>
      <c r="M556" s="7">
        <v>38.9</v>
      </c>
      <c r="N556" s="7">
        <v>-120.63</v>
      </c>
      <c r="O556" s="7">
        <v>38.75</v>
      </c>
      <c r="P556" s="7">
        <v>-120.75</v>
      </c>
      <c r="Q556" s="7">
        <v>19.111999999999998</v>
      </c>
      <c r="S556" s="7">
        <v>21.346</v>
      </c>
      <c r="V556" s="7" t="s">
        <v>26</v>
      </c>
      <c r="W556" s="7">
        <v>1.6359999999999999</v>
      </c>
      <c r="X556" s="7">
        <f t="shared" si="16"/>
        <v>1.6359999999999999</v>
      </c>
      <c r="Y556" s="7">
        <v>0.60899999999999999</v>
      </c>
      <c r="Z556" s="7">
        <f t="shared" si="17"/>
        <v>0.60899999999999999</v>
      </c>
      <c r="AA556" s="7">
        <v>0.72799999999999998</v>
      </c>
      <c r="AB556" s="7">
        <v>0.27100000000000002</v>
      </c>
      <c r="AC556" s="7">
        <v>13.3</v>
      </c>
      <c r="AD556" s="7">
        <v>47.4</v>
      </c>
      <c r="AE556" s="7" t="s">
        <v>115</v>
      </c>
      <c r="AF556" s="7" t="s">
        <v>116</v>
      </c>
      <c r="AG556" s="7" t="s">
        <v>47</v>
      </c>
      <c r="AH556" s="7" t="s">
        <v>427</v>
      </c>
      <c r="AI556" s="7" t="s">
        <v>426</v>
      </c>
      <c r="AJ556" s="7">
        <v>-0.86</v>
      </c>
      <c r="AK556" s="7">
        <v>-0.20799999999999999</v>
      </c>
      <c r="AL556" s="7" t="s">
        <v>415</v>
      </c>
      <c r="AS556" s="7">
        <v>1.23</v>
      </c>
      <c r="AT556" s="7">
        <v>1.1000000000000001</v>
      </c>
      <c r="AV556" s="7" t="s">
        <v>675</v>
      </c>
      <c r="AW556" s="7" t="s">
        <v>528</v>
      </c>
      <c r="AX556" s="7" t="s">
        <v>14</v>
      </c>
      <c r="AY556" s="7" t="s">
        <v>548</v>
      </c>
      <c r="AZ556" s="7" t="s">
        <v>92</v>
      </c>
    </row>
    <row r="557" spans="1:52" x14ac:dyDescent="0.2">
      <c r="A557" s="7">
        <v>556</v>
      </c>
      <c r="B557" s="7">
        <v>3157</v>
      </c>
      <c r="C557" s="7" t="s">
        <v>57</v>
      </c>
      <c r="D557" s="7" t="s">
        <v>142</v>
      </c>
      <c r="E557" s="7" t="s">
        <v>143</v>
      </c>
      <c r="F557" s="7">
        <v>1.5580000000000001</v>
      </c>
      <c r="I557" s="7">
        <v>1.5580000000000001</v>
      </c>
      <c r="J557" s="7">
        <v>2002</v>
      </c>
      <c r="K557" s="7">
        <v>6</v>
      </c>
      <c r="L557" s="7">
        <v>172</v>
      </c>
      <c r="M557" s="7">
        <v>38.9</v>
      </c>
      <c r="N557" s="7">
        <v>-120.63</v>
      </c>
      <c r="O557" s="7">
        <v>38.75</v>
      </c>
      <c r="P557" s="7">
        <v>-120.75</v>
      </c>
      <c r="Q557" s="7">
        <v>25.71</v>
      </c>
      <c r="S557" s="7">
        <v>7.7160000000000002</v>
      </c>
      <c r="V557" s="7" t="s">
        <v>26</v>
      </c>
      <c r="W557" s="7">
        <v>0.82899999999999996</v>
      </c>
      <c r="X557" s="7">
        <f t="shared" si="16"/>
        <v>0.82899999999999996</v>
      </c>
      <c r="Y557" s="7">
        <v>0.72899999999999998</v>
      </c>
      <c r="Z557" s="7">
        <f t="shared" si="17"/>
        <v>0.72899999999999998</v>
      </c>
      <c r="AA557" s="7">
        <v>0.53200000000000003</v>
      </c>
      <c r="AB557" s="7">
        <v>0.46700000000000003</v>
      </c>
      <c r="AC557" s="7">
        <v>19</v>
      </c>
      <c r="AD557" s="7">
        <v>1.8</v>
      </c>
      <c r="AE557" s="7" t="s">
        <v>115</v>
      </c>
      <c r="AF557" s="7" t="s">
        <v>116</v>
      </c>
      <c r="AG557" s="7" t="s">
        <v>47</v>
      </c>
      <c r="AH557" s="7" t="s">
        <v>427</v>
      </c>
      <c r="AI557" s="7" t="s">
        <v>426</v>
      </c>
      <c r="AJ557" s="7">
        <v>-0.86</v>
      </c>
      <c r="AK557" s="7">
        <v>-0.20799999999999999</v>
      </c>
      <c r="AL557" s="7" t="s">
        <v>415</v>
      </c>
      <c r="AS557" s="7">
        <v>1.23</v>
      </c>
      <c r="AT557" s="7">
        <v>1.1000000000000001</v>
      </c>
      <c r="AV557" s="7" t="s">
        <v>675</v>
      </c>
      <c r="AW557" s="7" t="s">
        <v>528</v>
      </c>
      <c r="AX557" s="7" t="s">
        <v>14</v>
      </c>
      <c r="AY557" s="7" t="s">
        <v>548</v>
      </c>
      <c r="AZ557" s="7" t="s">
        <v>92</v>
      </c>
    </row>
    <row r="558" spans="1:52" x14ac:dyDescent="0.2">
      <c r="A558" s="7">
        <v>557</v>
      </c>
      <c r="B558" s="7">
        <v>3157</v>
      </c>
      <c r="C558" s="7" t="s">
        <v>57</v>
      </c>
      <c r="D558" s="7" t="s">
        <v>142</v>
      </c>
      <c r="E558" s="7" t="s">
        <v>143</v>
      </c>
      <c r="F558" s="7">
        <v>0.93</v>
      </c>
      <c r="I558" s="7">
        <v>0.93</v>
      </c>
      <c r="J558" s="7">
        <v>2002</v>
      </c>
      <c r="K558" s="7">
        <v>7</v>
      </c>
      <c r="L558" s="7">
        <v>201</v>
      </c>
      <c r="M558" s="7">
        <v>38.9</v>
      </c>
      <c r="N558" s="7">
        <v>-120.63</v>
      </c>
      <c r="O558" s="7">
        <v>38.75</v>
      </c>
      <c r="P558" s="7">
        <v>-120.75</v>
      </c>
      <c r="Q558" s="7">
        <v>28.507999999999999</v>
      </c>
      <c r="S558" s="7">
        <v>6.5839999999999996</v>
      </c>
      <c r="V558" s="7" t="s">
        <v>26</v>
      </c>
      <c r="W558" s="7">
        <v>0.498</v>
      </c>
      <c r="X558" s="7">
        <f t="shared" si="16"/>
        <v>0.498</v>
      </c>
      <c r="Y558" s="7">
        <v>0.432</v>
      </c>
      <c r="Z558" s="7">
        <f t="shared" si="17"/>
        <v>0.432</v>
      </c>
      <c r="AA558" s="7">
        <v>0.53500000000000003</v>
      </c>
      <c r="AB558" s="7">
        <v>0.46400000000000002</v>
      </c>
      <c r="AC558" s="7">
        <v>22.5</v>
      </c>
      <c r="AD558" s="7">
        <v>0</v>
      </c>
      <c r="AE558" s="7" t="s">
        <v>115</v>
      </c>
      <c r="AF558" s="7" t="s">
        <v>116</v>
      </c>
      <c r="AG558" s="7" t="s">
        <v>47</v>
      </c>
      <c r="AH558" s="7" t="s">
        <v>427</v>
      </c>
      <c r="AI558" s="7" t="s">
        <v>426</v>
      </c>
      <c r="AJ558" s="7">
        <v>-0.86</v>
      </c>
      <c r="AK558" s="7">
        <v>-0.20799999999999999</v>
      </c>
      <c r="AL558" s="7" t="s">
        <v>415</v>
      </c>
      <c r="AS558" s="7">
        <v>1.23</v>
      </c>
      <c r="AT558" s="7">
        <v>1.1000000000000001</v>
      </c>
      <c r="AV558" s="7" t="s">
        <v>675</v>
      </c>
      <c r="AW558" s="7" t="s">
        <v>528</v>
      </c>
      <c r="AX558" s="7" t="s">
        <v>14</v>
      </c>
      <c r="AY558" s="7" t="s">
        <v>548</v>
      </c>
      <c r="AZ558" s="7" t="s">
        <v>92</v>
      </c>
    </row>
    <row r="559" spans="1:52" x14ac:dyDescent="0.2">
      <c r="A559" s="7">
        <v>558</v>
      </c>
      <c r="B559" s="7">
        <v>3157</v>
      </c>
      <c r="C559" s="7" t="s">
        <v>57</v>
      </c>
      <c r="D559" s="7" t="s">
        <v>142</v>
      </c>
      <c r="E559" s="7" t="s">
        <v>143</v>
      </c>
      <c r="F559" s="7">
        <v>0.77600000000000002</v>
      </c>
      <c r="I559" s="7">
        <v>0.77600000000000002</v>
      </c>
      <c r="J559" s="7">
        <v>2002</v>
      </c>
      <c r="K559" s="7">
        <v>8</v>
      </c>
      <c r="L559" s="7">
        <v>215</v>
      </c>
      <c r="M559" s="7">
        <v>38.9</v>
      </c>
      <c r="N559" s="7">
        <v>-120.63</v>
      </c>
      <c r="O559" s="7">
        <v>38.75</v>
      </c>
      <c r="P559" s="7">
        <v>-120.75</v>
      </c>
      <c r="Q559" s="7">
        <v>26.573</v>
      </c>
      <c r="S559" s="7">
        <v>6.1340000000000003</v>
      </c>
      <c r="V559" s="7" t="s">
        <v>26</v>
      </c>
      <c r="W559" s="7">
        <v>0.498</v>
      </c>
      <c r="X559" s="7">
        <f t="shared" si="16"/>
        <v>0.498</v>
      </c>
      <c r="Y559" s="7">
        <v>0.27800000000000002</v>
      </c>
      <c r="Z559" s="7">
        <f t="shared" si="17"/>
        <v>0.27800000000000002</v>
      </c>
      <c r="AA559" s="7">
        <v>0.64100000000000001</v>
      </c>
      <c r="AB559" s="7">
        <v>0.35799999999999998</v>
      </c>
      <c r="AC559" s="7">
        <v>20.2</v>
      </c>
      <c r="AD559" s="7">
        <v>0</v>
      </c>
      <c r="AE559" s="7" t="s">
        <v>115</v>
      </c>
      <c r="AF559" s="7" t="s">
        <v>116</v>
      </c>
      <c r="AG559" s="7" t="s">
        <v>47</v>
      </c>
      <c r="AH559" s="7" t="s">
        <v>427</v>
      </c>
      <c r="AI559" s="7" t="s">
        <v>426</v>
      </c>
      <c r="AJ559" s="7">
        <v>-0.86</v>
      </c>
      <c r="AK559" s="7">
        <v>-0.20799999999999999</v>
      </c>
      <c r="AL559" s="7" t="s">
        <v>415</v>
      </c>
      <c r="AS559" s="7">
        <v>1.23</v>
      </c>
      <c r="AT559" s="7">
        <v>1.1000000000000001</v>
      </c>
      <c r="AV559" s="7" t="s">
        <v>675</v>
      </c>
      <c r="AW559" s="7" t="s">
        <v>528</v>
      </c>
      <c r="AX559" s="7" t="s">
        <v>14</v>
      </c>
      <c r="AY559" s="7" t="s">
        <v>548</v>
      </c>
      <c r="AZ559" s="7" t="s">
        <v>92</v>
      </c>
    </row>
    <row r="560" spans="1:52" x14ac:dyDescent="0.2">
      <c r="A560" s="7">
        <v>559</v>
      </c>
      <c r="B560" s="7">
        <v>3157</v>
      </c>
      <c r="C560" s="7" t="s">
        <v>57</v>
      </c>
      <c r="D560" s="7" t="s">
        <v>142</v>
      </c>
      <c r="E560" s="7" t="s">
        <v>143</v>
      </c>
      <c r="F560" s="7">
        <v>0.56299999999999994</v>
      </c>
      <c r="I560" s="7">
        <v>0.56299999999999994</v>
      </c>
      <c r="J560" s="7">
        <v>2002</v>
      </c>
      <c r="K560" s="7">
        <v>8</v>
      </c>
      <c r="L560" s="7">
        <v>236</v>
      </c>
      <c r="M560" s="7">
        <v>38.9</v>
      </c>
      <c r="N560" s="7">
        <v>-120.63</v>
      </c>
      <c r="O560" s="7">
        <v>38.75</v>
      </c>
      <c r="P560" s="7">
        <v>-120.75</v>
      </c>
      <c r="Q560" s="7">
        <v>25.568999999999999</v>
      </c>
      <c r="S560" s="7">
        <v>5.9180000000000001</v>
      </c>
      <c r="V560" s="7" t="s">
        <v>26</v>
      </c>
      <c r="W560" s="7">
        <v>0.439</v>
      </c>
      <c r="X560" s="7">
        <f t="shared" si="16"/>
        <v>0.439</v>
      </c>
      <c r="Y560" s="7">
        <v>0.124</v>
      </c>
      <c r="Z560" s="7">
        <f t="shared" si="17"/>
        <v>0.124</v>
      </c>
      <c r="AA560" s="7">
        <v>0.77900000000000003</v>
      </c>
      <c r="AB560" s="7">
        <v>0.22</v>
      </c>
      <c r="AC560" s="7">
        <v>20.2</v>
      </c>
      <c r="AD560" s="7">
        <v>0</v>
      </c>
      <c r="AE560" s="7" t="s">
        <v>115</v>
      </c>
      <c r="AF560" s="7" t="s">
        <v>116</v>
      </c>
      <c r="AG560" s="7" t="s">
        <v>47</v>
      </c>
      <c r="AH560" s="7" t="s">
        <v>427</v>
      </c>
      <c r="AI560" s="7" t="s">
        <v>426</v>
      </c>
      <c r="AJ560" s="7">
        <v>-0.86</v>
      </c>
      <c r="AK560" s="7">
        <v>-0.20799999999999999</v>
      </c>
      <c r="AL560" s="7" t="s">
        <v>415</v>
      </c>
      <c r="AS560" s="7">
        <v>1.23</v>
      </c>
      <c r="AT560" s="7">
        <v>1.1000000000000001</v>
      </c>
      <c r="AV560" s="7" t="s">
        <v>675</v>
      </c>
      <c r="AW560" s="7" t="s">
        <v>528</v>
      </c>
      <c r="AX560" s="7" t="s">
        <v>14</v>
      </c>
      <c r="AY560" s="7" t="s">
        <v>548</v>
      </c>
      <c r="AZ560" s="7" t="s">
        <v>92</v>
      </c>
    </row>
    <row r="561" spans="1:52" x14ac:dyDescent="0.2">
      <c r="A561" s="7">
        <v>560</v>
      </c>
      <c r="B561" s="7">
        <v>3157</v>
      </c>
      <c r="C561" s="7" t="s">
        <v>57</v>
      </c>
      <c r="D561" s="7" t="s">
        <v>142</v>
      </c>
      <c r="E561" s="7" t="s">
        <v>143</v>
      </c>
      <c r="F561" s="7">
        <v>0.504</v>
      </c>
      <c r="I561" s="7">
        <v>0.504</v>
      </c>
      <c r="J561" s="7">
        <v>2002</v>
      </c>
      <c r="K561" s="7">
        <v>9</v>
      </c>
      <c r="L561" s="7">
        <v>264</v>
      </c>
      <c r="M561" s="7">
        <v>38.9</v>
      </c>
      <c r="N561" s="7">
        <v>-120.63</v>
      </c>
      <c r="O561" s="7">
        <v>38.75</v>
      </c>
      <c r="P561" s="7">
        <v>-120.75</v>
      </c>
      <c r="Q561" s="7">
        <v>24.013999999999999</v>
      </c>
      <c r="S561" s="7">
        <v>5.5970000000000004</v>
      </c>
      <c r="V561" s="7" t="s">
        <v>26</v>
      </c>
      <c r="W561" s="7">
        <v>0.36799999999999999</v>
      </c>
      <c r="X561" s="7">
        <f t="shared" si="16"/>
        <v>0.36799999999999999</v>
      </c>
      <c r="Y561" s="7">
        <v>0.13600000000000001</v>
      </c>
      <c r="Z561" s="7">
        <f t="shared" si="17"/>
        <v>0.13600000000000001</v>
      </c>
      <c r="AA561" s="7">
        <v>0.73</v>
      </c>
      <c r="AB561" s="7">
        <v>0.26900000000000002</v>
      </c>
      <c r="AC561" s="7">
        <v>18</v>
      </c>
      <c r="AD561" s="7">
        <v>3.9</v>
      </c>
      <c r="AE561" s="7" t="s">
        <v>115</v>
      </c>
      <c r="AF561" s="7" t="s">
        <v>116</v>
      </c>
      <c r="AG561" s="7" t="s">
        <v>47</v>
      </c>
      <c r="AH561" s="7" t="s">
        <v>427</v>
      </c>
      <c r="AI561" s="7" t="s">
        <v>426</v>
      </c>
      <c r="AJ561" s="7">
        <v>-0.86</v>
      </c>
      <c r="AK561" s="7">
        <v>-0.20799999999999999</v>
      </c>
      <c r="AL561" s="7" t="s">
        <v>415</v>
      </c>
      <c r="AS561" s="7">
        <v>1.23</v>
      </c>
      <c r="AT561" s="7">
        <v>1.1000000000000001</v>
      </c>
      <c r="AV561" s="7" t="s">
        <v>675</v>
      </c>
      <c r="AW561" s="7" t="s">
        <v>528</v>
      </c>
      <c r="AX561" s="7" t="s">
        <v>14</v>
      </c>
      <c r="AY561" s="7" t="s">
        <v>548</v>
      </c>
      <c r="AZ561" s="7" t="s">
        <v>92</v>
      </c>
    </row>
    <row r="562" spans="1:52" x14ac:dyDescent="0.2">
      <c r="A562" s="7">
        <v>561</v>
      </c>
      <c r="B562" s="7">
        <v>3157</v>
      </c>
      <c r="C562" s="7" t="s">
        <v>57</v>
      </c>
      <c r="D562" s="7" t="s">
        <v>142</v>
      </c>
      <c r="E562" s="7" t="s">
        <v>143</v>
      </c>
      <c r="F562" s="7">
        <v>0.59699999999999998</v>
      </c>
      <c r="I562" s="7">
        <v>0.59699999999999998</v>
      </c>
      <c r="J562" s="7">
        <v>2002</v>
      </c>
      <c r="K562" s="7">
        <v>10</v>
      </c>
      <c r="L562" s="7">
        <v>284</v>
      </c>
      <c r="M562" s="7">
        <v>38.9</v>
      </c>
      <c r="N562" s="7">
        <v>-120.63</v>
      </c>
      <c r="O562" s="7">
        <v>38.75</v>
      </c>
      <c r="P562" s="7">
        <v>-120.75</v>
      </c>
      <c r="Q562" s="7">
        <v>21.527000000000001</v>
      </c>
      <c r="S562" s="7">
        <v>5.3819999999999997</v>
      </c>
      <c r="V562" s="7" t="s">
        <v>26</v>
      </c>
      <c r="W562" s="7">
        <v>0.41299999999999998</v>
      </c>
      <c r="X562" s="7">
        <f t="shared" si="16"/>
        <v>0.41299999999999998</v>
      </c>
      <c r="Y562" s="7">
        <v>0.184</v>
      </c>
      <c r="Z562" s="7">
        <f t="shared" si="17"/>
        <v>0.184</v>
      </c>
      <c r="AA562" s="7">
        <v>0.69099999999999995</v>
      </c>
      <c r="AB562" s="7">
        <v>0.308</v>
      </c>
      <c r="AC562" s="7">
        <v>12</v>
      </c>
      <c r="AD562" s="7">
        <v>6.8</v>
      </c>
      <c r="AE562" s="7" t="s">
        <v>115</v>
      </c>
      <c r="AF562" s="7" t="s">
        <v>116</v>
      </c>
      <c r="AG562" s="7" t="s">
        <v>47</v>
      </c>
      <c r="AH562" s="7" t="s">
        <v>427</v>
      </c>
      <c r="AI562" s="7" t="s">
        <v>426</v>
      </c>
      <c r="AJ562" s="7">
        <v>-0.86</v>
      </c>
      <c r="AK562" s="7">
        <v>-0.20799999999999999</v>
      </c>
      <c r="AL562" s="7" t="s">
        <v>415</v>
      </c>
      <c r="AS562" s="7">
        <v>1.23</v>
      </c>
      <c r="AT562" s="7">
        <v>1.1000000000000001</v>
      </c>
      <c r="AV562" s="7" t="s">
        <v>675</v>
      </c>
      <c r="AW562" s="7" t="s">
        <v>528</v>
      </c>
      <c r="AX562" s="7" t="s">
        <v>14</v>
      </c>
      <c r="AY562" s="7" t="s">
        <v>548</v>
      </c>
      <c r="AZ562" s="7" t="s">
        <v>92</v>
      </c>
    </row>
    <row r="563" spans="1:52" x14ac:dyDescent="0.2">
      <c r="A563" s="7">
        <v>562</v>
      </c>
      <c r="B563" s="7">
        <v>3157</v>
      </c>
      <c r="C563" s="7" t="s">
        <v>57</v>
      </c>
      <c r="D563" s="7" t="s">
        <v>142</v>
      </c>
      <c r="E563" s="7" t="s">
        <v>143</v>
      </c>
      <c r="F563" s="7">
        <v>4.4720000000000004</v>
      </c>
      <c r="I563" s="7">
        <v>4.4720000000000004</v>
      </c>
      <c r="J563" s="7">
        <v>2002</v>
      </c>
      <c r="K563" s="7">
        <v>11</v>
      </c>
      <c r="L563" s="7">
        <v>319</v>
      </c>
      <c r="M563" s="7">
        <v>38.9</v>
      </c>
      <c r="N563" s="7">
        <v>-120.63</v>
      </c>
      <c r="O563" s="7">
        <v>38.75</v>
      </c>
      <c r="P563" s="7">
        <v>-120.75</v>
      </c>
      <c r="Q563" s="7">
        <v>15.07</v>
      </c>
      <c r="S563" s="7">
        <v>21.038</v>
      </c>
      <c r="V563" s="7" t="s">
        <v>26</v>
      </c>
      <c r="W563" s="7">
        <v>2.76</v>
      </c>
      <c r="X563" s="7">
        <f t="shared" si="16"/>
        <v>2.76</v>
      </c>
      <c r="Y563" s="7">
        <v>1.712</v>
      </c>
      <c r="Z563" s="7">
        <f t="shared" si="17"/>
        <v>1.712</v>
      </c>
      <c r="AA563" s="7">
        <v>0.61699999999999999</v>
      </c>
      <c r="AB563" s="7">
        <v>0.38200000000000001</v>
      </c>
      <c r="AC563" s="7">
        <v>8.3000000000000007</v>
      </c>
      <c r="AD563" s="7">
        <v>130.9</v>
      </c>
      <c r="AE563" s="7" t="s">
        <v>115</v>
      </c>
      <c r="AF563" s="7" t="s">
        <v>116</v>
      </c>
      <c r="AG563" s="7" t="s">
        <v>47</v>
      </c>
      <c r="AH563" s="7" t="s">
        <v>427</v>
      </c>
      <c r="AI563" s="7" t="s">
        <v>426</v>
      </c>
      <c r="AJ563" s="7">
        <v>-0.86</v>
      </c>
      <c r="AK563" s="7">
        <v>-0.20799999999999999</v>
      </c>
      <c r="AL563" s="7" t="s">
        <v>415</v>
      </c>
      <c r="AS563" s="7">
        <v>1.23</v>
      </c>
      <c r="AT563" s="7">
        <v>1.1000000000000001</v>
      </c>
      <c r="AV563" s="7" t="s">
        <v>675</v>
      </c>
      <c r="AW563" s="7" t="s">
        <v>528</v>
      </c>
      <c r="AX563" s="7" t="s">
        <v>14</v>
      </c>
      <c r="AY563" s="7" t="s">
        <v>548</v>
      </c>
      <c r="AZ563" s="7" t="s">
        <v>92</v>
      </c>
    </row>
    <row r="564" spans="1:52" x14ac:dyDescent="0.2">
      <c r="A564" s="7">
        <v>563</v>
      </c>
      <c r="B564" s="7">
        <v>3157</v>
      </c>
      <c r="C564" s="7" t="s">
        <v>57</v>
      </c>
      <c r="D564" s="7" t="s">
        <v>142</v>
      </c>
      <c r="E564" s="7" t="s">
        <v>143</v>
      </c>
      <c r="F564" s="7">
        <v>1.617</v>
      </c>
      <c r="I564" s="7">
        <v>1.617</v>
      </c>
      <c r="J564" s="7">
        <v>2002</v>
      </c>
      <c r="K564" s="7">
        <v>12</v>
      </c>
      <c r="L564" s="7">
        <v>343</v>
      </c>
      <c r="M564" s="7">
        <v>38.9</v>
      </c>
      <c r="N564" s="7">
        <v>-120.63</v>
      </c>
      <c r="O564" s="7">
        <v>38.75</v>
      </c>
      <c r="P564" s="7">
        <v>-120.75</v>
      </c>
      <c r="Q564" s="7">
        <v>11.198</v>
      </c>
      <c r="S564" s="7">
        <v>17.007999999999999</v>
      </c>
      <c r="V564" s="7" t="s">
        <v>26</v>
      </c>
      <c r="W564" s="7">
        <v>1.327</v>
      </c>
      <c r="X564" s="7">
        <f t="shared" si="16"/>
        <v>1.327</v>
      </c>
      <c r="Y564" s="7">
        <v>0.28999999999999998</v>
      </c>
      <c r="Z564" s="7">
        <f t="shared" si="17"/>
        <v>0.28999999999999998</v>
      </c>
      <c r="AA564" s="7">
        <v>0.82</v>
      </c>
      <c r="AB564" s="7">
        <v>0.17899999999999999</v>
      </c>
      <c r="AC564" s="7">
        <v>4.4000000000000004</v>
      </c>
      <c r="AD564" s="7">
        <v>300.39999999999998</v>
      </c>
      <c r="AE564" s="7" t="s">
        <v>115</v>
      </c>
      <c r="AF564" s="7" t="s">
        <v>116</v>
      </c>
      <c r="AG564" s="7" t="s">
        <v>47</v>
      </c>
      <c r="AH564" s="7" t="s">
        <v>427</v>
      </c>
      <c r="AI564" s="7" t="s">
        <v>426</v>
      </c>
      <c r="AJ564" s="7">
        <v>-0.86</v>
      </c>
      <c r="AK564" s="7">
        <v>-0.20799999999999999</v>
      </c>
      <c r="AL564" s="7" t="s">
        <v>415</v>
      </c>
      <c r="AS564" s="7">
        <v>1.23</v>
      </c>
      <c r="AT564" s="7">
        <v>1.1000000000000001</v>
      </c>
      <c r="AV564" s="7" t="s">
        <v>675</v>
      </c>
      <c r="AW564" s="7" t="s">
        <v>528</v>
      </c>
      <c r="AX564" s="7" t="s">
        <v>14</v>
      </c>
      <c r="AY564" s="7" t="s">
        <v>548</v>
      </c>
      <c r="AZ564" s="7" t="s">
        <v>92</v>
      </c>
    </row>
    <row r="565" spans="1:52" x14ac:dyDescent="0.2">
      <c r="A565" s="7">
        <v>564</v>
      </c>
      <c r="B565" s="7">
        <v>3157</v>
      </c>
      <c r="C565" s="7" t="s">
        <v>57</v>
      </c>
      <c r="D565" s="7" t="s">
        <v>142</v>
      </c>
      <c r="E565" s="7" t="s">
        <v>143</v>
      </c>
      <c r="F565" s="7">
        <v>2.0680000000000001</v>
      </c>
      <c r="I565" s="7">
        <v>2.0680000000000001</v>
      </c>
      <c r="J565" s="7">
        <v>2002</v>
      </c>
      <c r="K565" s="7">
        <v>12</v>
      </c>
      <c r="L565" s="7">
        <v>358</v>
      </c>
      <c r="M565" s="7">
        <v>38.9</v>
      </c>
      <c r="N565" s="7">
        <v>-120.63</v>
      </c>
      <c r="O565" s="7">
        <v>38.75</v>
      </c>
      <c r="P565" s="7">
        <v>-120.75</v>
      </c>
      <c r="Q565" s="7">
        <v>9.3569999999999993</v>
      </c>
      <c r="S565" s="7">
        <v>29.984000000000002</v>
      </c>
      <c r="V565" s="7" t="s">
        <v>26</v>
      </c>
      <c r="W565" s="7">
        <v>1.4470000000000001</v>
      </c>
      <c r="X565" s="7">
        <f t="shared" si="16"/>
        <v>1.4470000000000001</v>
      </c>
      <c r="Y565" s="7">
        <v>0.621</v>
      </c>
      <c r="Z565" s="7">
        <f t="shared" si="17"/>
        <v>0.621</v>
      </c>
      <c r="AA565" s="7">
        <v>0.69899999999999995</v>
      </c>
      <c r="AB565" s="7">
        <v>0.3</v>
      </c>
      <c r="AC565" s="7">
        <v>4.4000000000000004</v>
      </c>
      <c r="AD565" s="7">
        <v>300.39999999999998</v>
      </c>
      <c r="AE565" s="7" t="s">
        <v>115</v>
      </c>
      <c r="AF565" s="7" t="s">
        <v>116</v>
      </c>
      <c r="AG565" s="7" t="s">
        <v>47</v>
      </c>
      <c r="AH565" s="7" t="s">
        <v>427</v>
      </c>
      <c r="AI565" s="7" t="s">
        <v>426</v>
      </c>
      <c r="AJ565" s="7">
        <v>-0.86</v>
      </c>
      <c r="AK565" s="7">
        <v>-0.20799999999999999</v>
      </c>
      <c r="AL565" s="7" t="s">
        <v>415</v>
      </c>
      <c r="AS565" s="7">
        <v>1.23</v>
      </c>
      <c r="AT565" s="7">
        <v>1.1000000000000001</v>
      </c>
      <c r="AV565" s="7" t="s">
        <v>675</v>
      </c>
      <c r="AW565" s="7" t="s">
        <v>528</v>
      </c>
      <c r="AX565" s="7" t="s">
        <v>14</v>
      </c>
      <c r="AY565" s="7" t="s">
        <v>548</v>
      </c>
      <c r="AZ565" s="7" t="s">
        <v>92</v>
      </c>
    </row>
    <row r="566" spans="1:52" x14ac:dyDescent="0.2">
      <c r="A566" s="7">
        <v>565</v>
      </c>
      <c r="B566" s="7">
        <v>3159</v>
      </c>
      <c r="C566" s="7" t="s">
        <v>57</v>
      </c>
      <c r="D566" s="7" t="s">
        <v>259</v>
      </c>
      <c r="E566" s="7" t="s">
        <v>260</v>
      </c>
      <c r="F566" s="7">
        <v>1.593</v>
      </c>
      <c r="I566" s="7">
        <v>1.651</v>
      </c>
      <c r="J566" s="7">
        <v>2003</v>
      </c>
      <c r="K566" s="7">
        <v>1</v>
      </c>
      <c r="L566" s="7">
        <v>10</v>
      </c>
      <c r="M566" s="7">
        <v>38.9</v>
      </c>
      <c r="N566" s="7">
        <v>-120.63</v>
      </c>
      <c r="O566" s="7">
        <v>38.75</v>
      </c>
      <c r="P566" s="7">
        <v>-120.75</v>
      </c>
      <c r="V566" s="7" t="s">
        <v>261</v>
      </c>
      <c r="W566" s="7">
        <v>1.4490000000000001</v>
      </c>
      <c r="X566" s="7">
        <f t="shared" si="16"/>
        <v>1.4490000000000001</v>
      </c>
      <c r="Y566" s="7">
        <v>0.20200000000000001</v>
      </c>
      <c r="Z566" s="7">
        <f t="shared" si="17"/>
        <v>0.20200000000000001</v>
      </c>
      <c r="AA566" s="7">
        <v>0.877</v>
      </c>
      <c r="AB566" s="7">
        <v>0.122</v>
      </c>
      <c r="AC566" s="7">
        <v>7.2</v>
      </c>
      <c r="AD566" s="7">
        <v>95.4</v>
      </c>
      <c r="AE566" s="7" t="s">
        <v>28</v>
      </c>
      <c r="AF566" s="7" t="s">
        <v>29</v>
      </c>
      <c r="AG566" s="7" t="s">
        <v>30</v>
      </c>
      <c r="AH566" s="7" t="s">
        <v>427</v>
      </c>
      <c r="AI566" s="7" t="s">
        <v>426</v>
      </c>
      <c r="AJ566" s="7">
        <v>-0.86</v>
      </c>
      <c r="AK566" s="7">
        <v>-0.309</v>
      </c>
      <c r="AS566" s="7">
        <v>1.47</v>
      </c>
      <c r="AT566" s="7">
        <v>1.76</v>
      </c>
      <c r="AV566" s="7" t="s">
        <v>659</v>
      </c>
      <c r="AW566" s="7" t="s">
        <v>528</v>
      </c>
      <c r="AX566" s="7" t="s">
        <v>14</v>
      </c>
      <c r="AY566" s="7" t="s">
        <v>557</v>
      </c>
      <c r="AZ566" s="7" t="s">
        <v>92</v>
      </c>
    </row>
    <row r="567" spans="1:52" x14ac:dyDescent="0.2">
      <c r="A567" s="7">
        <v>566</v>
      </c>
      <c r="B567" s="7">
        <v>3159</v>
      </c>
      <c r="C567" s="7" t="s">
        <v>57</v>
      </c>
      <c r="D567" s="7" t="s">
        <v>259</v>
      </c>
      <c r="E567" s="7" t="s">
        <v>260</v>
      </c>
      <c r="F567" s="7">
        <v>1.9370000000000001</v>
      </c>
      <c r="I567" s="7">
        <v>2.008</v>
      </c>
      <c r="J567" s="7">
        <v>2003</v>
      </c>
      <c r="K567" s="7">
        <v>2</v>
      </c>
      <c r="L567" s="7">
        <v>40</v>
      </c>
      <c r="M567" s="7">
        <v>38.9</v>
      </c>
      <c r="N567" s="7">
        <v>-120.63</v>
      </c>
      <c r="O567" s="7">
        <v>38.75</v>
      </c>
      <c r="P567" s="7">
        <v>-120.75</v>
      </c>
      <c r="V567" s="7" t="s">
        <v>261</v>
      </c>
      <c r="W567" s="7">
        <v>1.5760000000000001</v>
      </c>
      <c r="X567" s="7">
        <f t="shared" si="16"/>
        <v>1.5760000000000001</v>
      </c>
      <c r="Y567" s="7">
        <v>0.432</v>
      </c>
      <c r="Z567" s="7">
        <f t="shared" si="17"/>
        <v>0.432</v>
      </c>
      <c r="AA567" s="7">
        <v>0.78400000000000003</v>
      </c>
      <c r="AB567" s="7">
        <v>0.215</v>
      </c>
      <c r="AC567" s="7">
        <v>5.2</v>
      </c>
      <c r="AD567" s="7">
        <v>72.7</v>
      </c>
      <c r="AE567" s="7" t="s">
        <v>28</v>
      </c>
      <c r="AF567" s="7" t="s">
        <v>29</v>
      </c>
      <c r="AG567" s="7" t="s">
        <v>30</v>
      </c>
      <c r="AH567" s="7" t="s">
        <v>427</v>
      </c>
      <c r="AI567" s="7" t="s">
        <v>426</v>
      </c>
      <c r="AJ567" s="7">
        <v>-0.86</v>
      </c>
      <c r="AK567" s="7">
        <v>-0.309</v>
      </c>
      <c r="AS567" s="7">
        <v>1.47</v>
      </c>
      <c r="AT567" s="7">
        <v>1.76</v>
      </c>
      <c r="AV567" s="7" t="s">
        <v>659</v>
      </c>
      <c r="AW567" s="7" t="s">
        <v>528</v>
      </c>
      <c r="AX567" s="7" t="s">
        <v>14</v>
      </c>
      <c r="AY567" s="7" t="s">
        <v>557</v>
      </c>
      <c r="AZ567" s="7" t="s">
        <v>92</v>
      </c>
    </row>
    <row r="568" spans="1:52" x14ac:dyDescent="0.2">
      <c r="A568" s="7">
        <v>567</v>
      </c>
      <c r="B568" s="7">
        <v>3159</v>
      </c>
      <c r="C568" s="7" t="s">
        <v>57</v>
      </c>
      <c r="D568" s="7" t="s">
        <v>259</v>
      </c>
      <c r="E568" s="7" t="s">
        <v>260</v>
      </c>
      <c r="F568" s="7">
        <v>1.988</v>
      </c>
      <c r="I568" s="7">
        <v>2.0609999999999999</v>
      </c>
      <c r="J568" s="7">
        <v>2003</v>
      </c>
      <c r="K568" s="7">
        <v>3</v>
      </c>
      <c r="L568" s="7">
        <v>70</v>
      </c>
      <c r="M568" s="7">
        <v>38.9</v>
      </c>
      <c r="N568" s="7">
        <v>-120.63</v>
      </c>
      <c r="O568" s="7">
        <v>38.75</v>
      </c>
      <c r="P568" s="7">
        <v>-120.75</v>
      </c>
      <c r="V568" s="7" t="s">
        <v>261</v>
      </c>
      <c r="W568" s="7">
        <v>1.474</v>
      </c>
      <c r="X568" s="7">
        <f t="shared" si="16"/>
        <v>1.474</v>
      </c>
      <c r="Y568" s="7">
        <v>0.58699999999999997</v>
      </c>
      <c r="Z568" s="7">
        <f t="shared" si="17"/>
        <v>0.58699999999999997</v>
      </c>
      <c r="AA568" s="7">
        <v>0.71499999999999997</v>
      </c>
      <c r="AB568" s="7">
        <v>0.28399999999999997</v>
      </c>
      <c r="AC568" s="7">
        <v>8.5</v>
      </c>
      <c r="AD568" s="7">
        <v>130.6</v>
      </c>
      <c r="AE568" s="7" t="s">
        <v>28</v>
      </c>
      <c r="AF568" s="7" t="s">
        <v>29</v>
      </c>
      <c r="AG568" s="7" t="s">
        <v>30</v>
      </c>
      <c r="AH568" s="7" t="s">
        <v>427</v>
      </c>
      <c r="AI568" s="7" t="s">
        <v>426</v>
      </c>
      <c r="AJ568" s="7">
        <v>-0.86</v>
      </c>
      <c r="AK568" s="7">
        <v>-0.309</v>
      </c>
      <c r="AS568" s="7">
        <v>1.47</v>
      </c>
      <c r="AT568" s="7">
        <v>1.76</v>
      </c>
      <c r="AV568" s="7" t="s">
        <v>659</v>
      </c>
      <c r="AW568" s="7" t="s">
        <v>528</v>
      </c>
      <c r="AX568" s="7" t="s">
        <v>14</v>
      </c>
      <c r="AY568" s="7" t="s">
        <v>557</v>
      </c>
      <c r="AZ568" s="7" t="s">
        <v>92</v>
      </c>
    </row>
    <row r="569" spans="1:52" x14ac:dyDescent="0.2">
      <c r="A569" s="7">
        <v>568</v>
      </c>
      <c r="B569" s="7">
        <v>3159</v>
      </c>
      <c r="C569" s="7" t="s">
        <v>57</v>
      </c>
      <c r="D569" s="7" t="s">
        <v>259</v>
      </c>
      <c r="E569" s="7" t="s">
        <v>260</v>
      </c>
      <c r="F569" s="7">
        <v>1.8</v>
      </c>
      <c r="I569" s="7">
        <v>1.8660000000000001</v>
      </c>
      <c r="J569" s="7">
        <v>2003</v>
      </c>
      <c r="K569" s="7">
        <v>4</v>
      </c>
      <c r="L569" s="7">
        <v>100</v>
      </c>
      <c r="M569" s="7">
        <v>38.9</v>
      </c>
      <c r="N569" s="7">
        <v>-120.63</v>
      </c>
      <c r="O569" s="7">
        <v>38.75</v>
      </c>
      <c r="P569" s="7">
        <v>-120.75</v>
      </c>
      <c r="V569" s="7" t="s">
        <v>261</v>
      </c>
      <c r="W569" s="7">
        <v>1.6259999999999999</v>
      </c>
      <c r="X569" s="7">
        <f t="shared" si="16"/>
        <v>1.6259999999999999</v>
      </c>
      <c r="Y569" s="7">
        <v>0.24</v>
      </c>
      <c r="Z569" s="7">
        <f t="shared" si="17"/>
        <v>0.24</v>
      </c>
      <c r="AA569" s="7">
        <v>0.871</v>
      </c>
      <c r="AB569" s="7">
        <v>0.128</v>
      </c>
      <c r="AC569" s="7">
        <v>7</v>
      </c>
      <c r="AD569" s="7">
        <v>164.8</v>
      </c>
      <c r="AE569" s="7" t="s">
        <v>28</v>
      </c>
      <c r="AF569" s="7" t="s">
        <v>29</v>
      </c>
      <c r="AG569" s="7" t="s">
        <v>30</v>
      </c>
      <c r="AH569" s="7" t="s">
        <v>427</v>
      </c>
      <c r="AI569" s="7" t="s">
        <v>426</v>
      </c>
      <c r="AJ569" s="7">
        <v>-0.86</v>
      </c>
      <c r="AK569" s="7">
        <v>-0.309</v>
      </c>
      <c r="AS569" s="7">
        <v>1.47</v>
      </c>
      <c r="AT569" s="7">
        <v>1.76</v>
      </c>
      <c r="AV569" s="7" t="s">
        <v>659</v>
      </c>
      <c r="AW569" s="7" t="s">
        <v>528</v>
      </c>
      <c r="AX569" s="7" t="s">
        <v>14</v>
      </c>
      <c r="AY569" s="7" t="s">
        <v>557</v>
      </c>
      <c r="AZ569" s="7" t="s">
        <v>92</v>
      </c>
    </row>
    <row r="570" spans="1:52" x14ac:dyDescent="0.2">
      <c r="A570" s="7">
        <v>569</v>
      </c>
      <c r="B570" s="7">
        <v>3159</v>
      </c>
      <c r="C570" s="7" t="s">
        <v>57</v>
      </c>
      <c r="D570" s="7" t="s">
        <v>259</v>
      </c>
      <c r="E570" s="7" t="s">
        <v>260</v>
      </c>
      <c r="F570" s="7">
        <v>2.8180000000000001</v>
      </c>
      <c r="I570" s="7">
        <v>2.9209999999999998</v>
      </c>
      <c r="J570" s="7">
        <v>2003</v>
      </c>
      <c r="K570" s="7">
        <v>5</v>
      </c>
      <c r="L570" s="7">
        <v>130</v>
      </c>
      <c r="M570" s="7">
        <v>38.9</v>
      </c>
      <c r="N570" s="7">
        <v>-120.63</v>
      </c>
      <c r="O570" s="7">
        <v>38.75</v>
      </c>
      <c r="P570" s="7">
        <v>-120.75</v>
      </c>
      <c r="Q570" s="7">
        <v>9.0329999999999995</v>
      </c>
      <c r="S570" s="7">
        <v>26.629000000000001</v>
      </c>
      <c r="V570" s="7" t="s">
        <v>261</v>
      </c>
      <c r="W570" s="7">
        <v>1.6240000000000001</v>
      </c>
      <c r="X570" s="7">
        <f t="shared" si="16"/>
        <v>1.6240000000000001</v>
      </c>
      <c r="Y570" s="7">
        <v>1.2969999999999999</v>
      </c>
      <c r="Z570" s="7">
        <f t="shared" si="17"/>
        <v>1.2969999999999999</v>
      </c>
      <c r="AA570" s="7">
        <v>0.55600000000000005</v>
      </c>
      <c r="AB570" s="7">
        <v>0.443</v>
      </c>
      <c r="AC570" s="7">
        <v>13.7</v>
      </c>
      <c r="AD570" s="7">
        <v>46.9</v>
      </c>
      <c r="AE570" s="7" t="s">
        <v>28</v>
      </c>
      <c r="AF570" s="7" t="s">
        <v>29</v>
      </c>
      <c r="AG570" s="7" t="s">
        <v>30</v>
      </c>
      <c r="AH570" s="7" t="s">
        <v>427</v>
      </c>
      <c r="AI570" s="7" t="s">
        <v>426</v>
      </c>
      <c r="AJ570" s="7">
        <v>-0.86</v>
      </c>
      <c r="AK570" s="7">
        <v>-0.309</v>
      </c>
      <c r="AS570" s="7">
        <v>1.47</v>
      </c>
      <c r="AT570" s="7">
        <v>1.76</v>
      </c>
      <c r="AV570" s="7" t="s">
        <v>659</v>
      </c>
      <c r="AW570" s="7" t="s">
        <v>528</v>
      </c>
      <c r="AX570" s="7" t="s">
        <v>14</v>
      </c>
      <c r="AY570" s="7" t="s">
        <v>557</v>
      </c>
      <c r="AZ570" s="7" t="s">
        <v>92</v>
      </c>
    </row>
    <row r="571" spans="1:52" x14ac:dyDescent="0.2">
      <c r="A571" s="7">
        <v>570</v>
      </c>
      <c r="B571" s="7">
        <v>3159</v>
      </c>
      <c r="C571" s="7" t="s">
        <v>57</v>
      </c>
      <c r="D571" s="7" t="s">
        <v>259</v>
      </c>
      <c r="E571" s="7" t="s">
        <v>260</v>
      </c>
      <c r="F571" s="7">
        <v>4.2220000000000004</v>
      </c>
      <c r="I571" s="7">
        <v>4.3769999999999998</v>
      </c>
      <c r="J571" s="7">
        <v>2003</v>
      </c>
      <c r="K571" s="7">
        <v>6</v>
      </c>
      <c r="L571" s="7">
        <v>161</v>
      </c>
      <c r="M571" s="7">
        <v>38.9</v>
      </c>
      <c r="N571" s="7">
        <v>-120.63</v>
      </c>
      <c r="O571" s="7">
        <v>38.75</v>
      </c>
      <c r="P571" s="7">
        <v>-120.75</v>
      </c>
      <c r="Q571" s="7">
        <v>20.04</v>
      </c>
      <c r="S571" s="7">
        <v>17.416</v>
      </c>
      <c r="V571" s="7" t="s">
        <v>261</v>
      </c>
      <c r="W571" s="7">
        <v>1.8220000000000001</v>
      </c>
      <c r="X571" s="7">
        <f t="shared" si="16"/>
        <v>1.8220000000000001</v>
      </c>
      <c r="Y571" s="7">
        <v>2.5550000000000002</v>
      </c>
      <c r="Z571" s="7">
        <f t="shared" si="17"/>
        <v>2.5550000000000002</v>
      </c>
      <c r="AA571" s="7">
        <v>0.41599999999999998</v>
      </c>
      <c r="AB571" s="7">
        <v>0.58299999999999996</v>
      </c>
      <c r="AC571" s="7">
        <v>18.899999999999999</v>
      </c>
      <c r="AD571" s="7">
        <v>6.4</v>
      </c>
      <c r="AE571" s="7" t="s">
        <v>28</v>
      </c>
      <c r="AF571" s="7" t="s">
        <v>29</v>
      </c>
      <c r="AG571" s="7" t="s">
        <v>30</v>
      </c>
      <c r="AH571" s="7" t="s">
        <v>427</v>
      </c>
      <c r="AI571" s="7" t="s">
        <v>426</v>
      </c>
      <c r="AJ571" s="7">
        <v>-0.86</v>
      </c>
      <c r="AK571" s="7">
        <v>-0.309</v>
      </c>
      <c r="AS571" s="7">
        <v>1.47</v>
      </c>
      <c r="AT571" s="7">
        <v>1.76</v>
      </c>
      <c r="AV571" s="7" t="s">
        <v>659</v>
      </c>
      <c r="AW571" s="7" t="s">
        <v>528</v>
      </c>
      <c r="AX571" s="7" t="s">
        <v>14</v>
      </c>
      <c r="AY571" s="7" t="s">
        <v>557</v>
      </c>
      <c r="AZ571" s="7" t="s">
        <v>92</v>
      </c>
    </row>
    <row r="572" spans="1:52" x14ac:dyDescent="0.2">
      <c r="A572" s="7">
        <v>571</v>
      </c>
      <c r="B572" s="7">
        <v>3159</v>
      </c>
      <c r="C572" s="7" t="s">
        <v>57</v>
      </c>
      <c r="D572" s="7" t="s">
        <v>259</v>
      </c>
      <c r="E572" s="7" t="s">
        <v>260</v>
      </c>
      <c r="F572" s="7">
        <v>4.13</v>
      </c>
      <c r="I572" s="7">
        <v>4.282</v>
      </c>
      <c r="J572" s="7">
        <v>2003</v>
      </c>
      <c r="K572" s="7">
        <v>7</v>
      </c>
      <c r="L572" s="7">
        <v>190</v>
      </c>
      <c r="M572" s="7">
        <v>38.9</v>
      </c>
      <c r="N572" s="7">
        <v>-120.63</v>
      </c>
      <c r="O572" s="7">
        <v>38.75</v>
      </c>
      <c r="P572" s="7">
        <v>-120.75</v>
      </c>
      <c r="Q572" s="7">
        <v>21.300999999999998</v>
      </c>
      <c r="S572" s="7">
        <v>14.624000000000001</v>
      </c>
      <c r="V572" s="7" t="s">
        <v>261</v>
      </c>
      <c r="W572" s="7">
        <v>1.7729999999999999</v>
      </c>
      <c r="X572" s="7">
        <f t="shared" si="16"/>
        <v>1.7729999999999999</v>
      </c>
      <c r="Y572" s="7">
        <v>2.5089999999999999</v>
      </c>
      <c r="Z572" s="7">
        <f t="shared" si="17"/>
        <v>2.5089999999999999</v>
      </c>
      <c r="AA572" s="7">
        <v>0.41399999999999998</v>
      </c>
      <c r="AB572" s="7">
        <v>0.58499999999999996</v>
      </c>
      <c r="AC572" s="7">
        <v>23.5</v>
      </c>
      <c r="AD572" s="7">
        <v>4.3</v>
      </c>
      <c r="AE572" s="7" t="s">
        <v>28</v>
      </c>
      <c r="AF572" s="7" t="s">
        <v>29</v>
      </c>
      <c r="AG572" s="7" t="s">
        <v>30</v>
      </c>
      <c r="AH572" s="7" t="s">
        <v>427</v>
      </c>
      <c r="AI572" s="7" t="s">
        <v>426</v>
      </c>
      <c r="AJ572" s="7">
        <v>-0.86</v>
      </c>
      <c r="AK572" s="7">
        <v>-0.309</v>
      </c>
      <c r="AS572" s="7">
        <v>1.47</v>
      </c>
      <c r="AT572" s="7">
        <v>1.76</v>
      </c>
      <c r="AV572" s="7" t="s">
        <v>659</v>
      </c>
      <c r="AW572" s="7" t="s">
        <v>528</v>
      </c>
      <c r="AX572" s="7" t="s">
        <v>14</v>
      </c>
      <c r="AY572" s="7" t="s">
        <v>557</v>
      </c>
      <c r="AZ572" s="7" t="s">
        <v>92</v>
      </c>
    </row>
    <row r="573" spans="1:52" x14ac:dyDescent="0.2">
      <c r="A573" s="7">
        <v>572</v>
      </c>
      <c r="B573" s="7">
        <v>3159</v>
      </c>
      <c r="C573" s="7" t="s">
        <v>57</v>
      </c>
      <c r="D573" s="7" t="s">
        <v>259</v>
      </c>
      <c r="E573" s="7" t="s">
        <v>260</v>
      </c>
      <c r="F573" s="7">
        <v>6.6440000000000001</v>
      </c>
      <c r="I573" s="7">
        <v>6.8879999999999999</v>
      </c>
      <c r="J573" s="7">
        <v>2003</v>
      </c>
      <c r="K573" s="7">
        <v>8</v>
      </c>
      <c r="L573" s="7">
        <v>219</v>
      </c>
      <c r="M573" s="7">
        <v>38.9</v>
      </c>
      <c r="N573" s="7">
        <v>-120.63</v>
      </c>
      <c r="O573" s="7">
        <v>38.75</v>
      </c>
      <c r="P573" s="7">
        <v>-120.75</v>
      </c>
      <c r="Q573" s="7">
        <v>20.565000000000001</v>
      </c>
      <c r="S573" s="7">
        <v>12.234</v>
      </c>
      <c r="V573" s="7" t="s">
        <v>261</v>
      </c>
      <c r="W573" s="7">
        <v>3.121</v>
      </c>
      <c r="X573" s="7">
        <f t="shared" si="16"/>
        <v>3.121</v>
      </c>
      <c r="Y573" s="7">
        <v>3.7669999999999999</v>
      </c>
      <c r="Z573" s="7">
        <f t="shared" si="17"/>
        <v>3.7669999999999999</v>
      </c>
      <c r="AA573" s="7">
        <v>0.45300000000000001</v>
      </c>
      <c r="AB573" s="7">
        <v>0.54600000000000004</v>
      </c>
      <c r="AC573" s="7">
        <v>20.2</v>
      </c>
      <c r="AD573" s="7">
        <v>24.8</v>
      </c>
      <c r="AE573" s="7" t="s">
        <v>28</v>
      </c>
      <c r="AF573" s="7" t="s">
        <v>29</v>
      </c>
      <c r="AG573" s="7" t="s">
        <v>30</v>
      </c>
      <c r="AH573" s="7" t="s">
        <v>427</v>
      </c>
      <c r="AI573" s="7" t="s">
        <v>426</v>
      </c>
      <c r="AJ573" s="7">
        <v>-0.86</v>
      </c>
      <c r="AK573" s="7">
        <v>-0.309</v>
      </c>
      <c r="AS573" s="7">
        <v>1.47</v>
      </c>
      <c r="AT573" s="7">
        <v>1.76</v>
      </c>
      <c r="AV573" s="7" t="s">
        <v>659</v>
      </c>
      <c r="AW573" s="7" t="s">
        <v>528</v>
      </c>
      <c r="AX573" s="7" t="s">
        <v>14</v>
      </c>
      <c r="AY573" s="7" t="s">
        <v>557</v>
      </c>
      <c r="AZ573" s="7" t="s">
        <v>92</v>
      </c>
    </row>
    <row r="574" spans="1:52" x14ac:dyDescent="0.2">
      <c r="A574" s="7">
        <v>573</v>
      </c>
      <c r="B574" s="7">
        <v>3159</v>
      </c>
      <c r="C574" s="7" t="s">
        <v>57</v>
      </c>
      <c r="D574" s="7" t="s">
        <v>259</v>
      </c>
      <c r="E574" s="7" t="s">
        <v>260</v>
      </c>
      <c r="F574" s="7">
        <v>5.6340000000000003</v>
      </c>
      <c r="I574" s="7">
        <v>5.8410000000000002</v>
      </c>
      <c r="J574" s="7">
        <v>2003</v>
      </c>
      <c r="K574" s="7">
        <v>9</v>
      </c>
      <c r="L574" s="7">
        <v>247</v>
      </c>
      <c r="M574" s="7">
        <v>38.9</v>
      </c>
      <c r="N574" s="7">
        <v>-120.63</v>
      </c>
      <c r="O574" s="7">
        <v>38.75</v>
      </c>
      <c r="P574" s="7">
        <v>-120.75</v>
      </c>
      <c r="Q574" s="7">
        <v>20.3</v>
      </c>
      <c r="S574" s="7">
        <v>12.117000000000001</v>
      </c>
      <c r="V574" s="7" t="s">
        <v>261</v>
      </c>
      <c r="W574" s="7">
        <v>2.371</v>
      </c>
      <c r="X574" s="7">
        <f t="shared" si="16"/>
        <v>2.371</v>
      </c>
      <c r="Y574" s="7">
        <v>3.47</v>
      </c>
      <c r="Z574" s="7">
        <f t="shared" si="17"/>
        <v>3.47</v>
      </c>
      <c r="AA574" s="7">
        <v>0.40500000000000003</v>
      </c>
      <c r="AB574" s="7">
        <v>0.59399999999999997</v>
      </c>
      <c r="AC574" s="7">
        <v>18.8</v>
      </c>
      <c r="AD574" s="7">
        <v>5.2</v>
      </c>
      <c r="AE574" s="7" t="s">
        <v>28</v>
      </c>
      <c r="AF574" s="7" t="s">
        <v>29</v>
      </c>
      <c r="AG574" s="7" t="s">
        <v>30</v>
      </c>
      <c r="AH574" s="7" t="s">
        <v>427</v>
      </c>
      <c r="AI574" s="7" t="s">
        <v>426</v>
      </c>
      <c r="AJ574" s="7">
        <v>-0.86</v>
      </c>
      <c r="AK574" s="7">
        <v>-0.309</v>
      </c>
      <c r="AS574" s="7">
        <v>1.47</v>
      </c>
      <c r="AT574" s="7">
        <v>1.76</v>
      </c>
      <c r="AV574" s="7" t="s">
        <v>659</v>
      </c>
      <c r="AW574" s="7" t="s">
        <v>528</v>
      </c>
      <c r="AX574" s="7" t="s">
        <v>14</v>
      </c>
      <c r="AY574" s="7" t="s">
        <v>557</v>
      </c>
      <c r="AZ574" s="7" t="s">
        <v>92</v>
      </c>
    </row>
    <row r="575" spans="1:52" x14ac:dyDescent="0.2">
      <c r="A575" s="7">
        <v>574</v>
      </c>
      <c r="B575" s="7">
        <v>3159</v>
      </c>
      <c r="C575" s="7" t="s">
        <v>57</v>
      </c>
      <c r="D575" s="7" t="s">
        <v>259</v>
      </c>
      <c r="E575" s="7" t="s">
        <v>260</v>
      </c>
      <c r="F575" s="7">
        <v>2.9830000000000001</v>
      </c>
      <c r="I575" s="7">
        <v>3.0920000000000001</v>
      </c>
      <c r="J575" s="7">
        <v>2003</v>
      </c>
      <c r="K575" s="7">
        <v>10</v>
      </c>
      <c r="L575" s="7">
        <v>279</v>
      </c>
      <c r="M575" s="7">
        <v>38.9</v>
      </c>
      <c r="N575" s="7">
        <v>-120.63</v>
      </c>
      <c r="O575" s="7">
        <v>38.75</v>
      </c>
      <c r="P575" s="7">
        <v>-120.75</v>
      </c>
      <c r="Q575" s="7">
        <v>16.273</v>
      </c>
      <c r="S575" s="7">
        <v>11.468</v>
      </c>
      <c r="V575" s="7" t="s">
        <v>261</v>
      </c>
      <c r="W575" s="7">
        <v>1.071</v>
      </c>
      <c r="X575" s="7">
        <f t="shared" si="16"/>
        <v>1.071</v>
      </c>
      <c r="Y575" s="7">
        <v>2.0209999999999999</v>
      </c>
      <c r="Z575" s="7">
        <f t="shared" si="17"/>
        <v>2.0209999999999999</v>
      </c>
      <c r="AA575" s="7">
        <v>0.34599999999999997</v>
      </c>
      <c r="AB575" s="7">
        <v>0.65300000000000002</v>
      </c>
      <c r="AC575" s="7">
        <v>14.9</v>
      </c>
      <c r="AD575" s="7">
        <v>13.9</v>
      </c>
      <c r="AE575" s="7" t="s">
        <v>28</v>
      </c>
      <c r="AF575" s="7" t="s">
        <v>29</v>
      </c>
      <c r="AG575" s="7" t="s">
        <v>30</v>
      </c>
      <c r="AH575" s="7" t="s">
        <v>427</v>
      </c>
      <c r="AI575" s="7" t="s">
        <v>426</v>
      </c>
      <c r="AJ575" s="7">
        <v>-0.86</v>
      </c>
      <c r="AK575" s="7">
        <v>-0.309</v>
      </c>
      <c r="AS575" s="7">
        <v>1.47</v>
      </c>
      <c r="AT575" s="7">
        <v>1.76</v>
      </c>
      <c r="AV575" s="7" t="s">
        <v>659</v>
      </c>
      <c r="AW575" s="7" t="s">
        <v>528</v>
      </c>
      <c r="AX575" s="7" t="s">
        <v>14</v>
      </c>
      <c r="AY575" s="7" t="s">
        <v>557</v>
      </c>
      <c r="AZ575" s="7" t="s">
        <v>92</v>
      </c>
    </row>
    <row r="576" spans="1:52" x14ac:dyDescent="0.2">
      <c r="A576" s="7">
        <v>575</v>
      </c>
      <c r="B576" s="7">
        <v>3159</v>
      </c>
      <c r="C576" s="7" t="s">
        <v>57</v>
      </c>
      <c r="D576" s="7" t="s">
        <v>259</v>
      </c>
      <c r="E576" s="7" t="s">
        <v>260</v>
      </c>
      <c r="F576" s="7">
        <v>2.359</v>
      </c>
      <c r="I576" s="7">
        <v>2.4449999999999998</v>
      </c>
      <c r="J576" s="7">
        <v>2003</v>
      </c>
      <c r="K576" s="7">
        <v>11</v>
      </c>
      <c r="L576" s="7">
        <v>312</v>
      </c>
      <c r="M576" s="7">
        <v>38.9</v>
      </c>
      <c r="N576" s="7">
        <v>-120.63</v>
      </c>
      <c r="O576" s="7">
        <v>38.75</v>
      </c>
      <c r="P576" s="7">
        <v>-120.75</v>
      </c>
      <c r="Q576" s="7">
        <v>6.2549999999999999</v>
      </c>
      <c r="S576" s="7">
        <v>24.332000000000001</v>
      </c>
      <c r="V576" s="7" t="s">
        <v>261</v>
      </c>
      <c r="W576" s="7">
        <v>1.623</v>
      </c>
      <c r="X576" s="7">
        <f t="shared" si="16"/>
        <v>1.623</v>
      </c>
      <c r="Y576" s="7">
        <v>0.82199999999999995</v>
      </c>
      <c r="Z576" s="7">
        <f t="shared" si="17"/>
        <v>0.82199999999999995</v>
      </c>
      <c r="AA576" s="7">
        <v>0.66300000000000003</v>
      </c>
      <c r="AB576" s="7">
        <v>0.33600000000000002</v>
      </c>
      <c r="AC576" s="7">
        <v>5.7</v>
      </c>
      <c r="AD576" s="7">
        <v>92.9</v>
      </c>
      <c r="AE576" s="7" t="s">
        <v>28</v>
      </c>
      <c r="AF576" s="7" t="s">
        <v>29</v>
      </c>
      <c r="AG576" s="7" t="s">
        <v>30</v>
      </c>
      <c r="AH576" s="7" t="s">
        <v>427</v>
      </c>
      <c r="AI576" s="7" t="s">
        <v>426</v>
      </c>
      <c r="AJ576" s="7">
        <v>-0.86</v>
      </c>
      <c r="AK576" s="7">
        <v>-0.309</v>
      </c>
      <c r="AS576" s="7">
        <v>1.47</v>
      </c>
      <c r="AT576" s="7">
        <v>1.76</v>
      </c>
      <c r="AV576" s="7" t="s">
        <v>659</v>
      </c>
      <c r="AW576" s="7" t="s">
        <v>528</v>
      </c>
      <c r="AX576" s="7" t="s">
        <v>14</v>
      </c>
      <c r="AY576" s="7" t="s">
        <v>557</v>
      </c>
      <c r="AZ576" s="7" t="s">
        <v>92</v>
      </c>
    </row>
    <row r="577" spans="1:52" x14ac:dyDescent="0.2">
      <c r="A577" s="7">
        <v>576</v>
      </c>
      <c r="B577" s="7">
        <v>3159</v>
      </c>
      <c r="C577" s="7" t="s">
        <v>57</v>
      </c>
      <c r="D577" s="7" t="s">
        <v>259</v>
      </c>
      <c r="E577" s="7" t="s">
        <v>260</v>
      </c>
      <c r="F577" s="7">
        <v>2.2679999999999998</v>
      </c>
      <c r="I577" s="7">
        <v>2.351</v>
      </c>
      <c r="J577" s="7">
        <v>2003</v>
      </c>
      <c r="K577" s="7">
        <v>12</v>
      </c>
      <c r="L577" s="7">
        <v>340</v>
      </c>
      <c r="M577" s="7">
        <v>38.9</v>
      </c>
      <c r="N577" s="7">
        <v>-120.63</v>
      </c>
      <c r="O577" s="7">
        <v>38.75</v>
      </c>
      <c r="P577" s="7">
        <v>-120.75</v>
      </c>
      <c r="Q577" s="7">
        <v>3.41</v>
      </c>
      <c r="S577" s="7">
        <v>23.271000000000001</v>
      </c>
      <c r="V577" s="7" t="s">
        <v>261</v>
      </c>
      <c r="W577" s="7">
        <v>1.726</v>
      </c>
      <c r="X577" s="7">
        <f t="shared" si="16"/>
        <v>1.726</v>
      </c>
      <c r="Y577" s="7">
        <v>0.625</v>
      </c>
      <c r="Z577" s="7">
        <f t="shared" si="17"/>
        <v>0.625</v>
      </c>
      <c r="AA577" s="7">
        <v>0.73399999999999999</v>
      </c>
      <c r="AB577" s="7">
        <v>0.26500000000000001</v>
      </c>
      <c r="AC577" s="7">
        <v>4.5</v>
      </c>
      <c r="AD577" s="7">
        <v>260.3</v>
      </c>
      <c r="AE577" s="7" t="s">
        <v>28</v>
      </c>
      <c r="AF577" s="7" t="s">
        <v>29</v>
      </c>
      <c r="AG577" s="7" t="s">
        <v>30</v>
      </c>
      <c r="AH577" s="7" t="s">
        <v>427</v>
      </c>
      <c r="AI577" s="7" t="s">
        <v>426</v>
      </c>
      <c r="AJ577" s="7">
        <v>-0.86</v>
      </c>
      <c r="AK577" s="7">
        <v>-0.309</v>
      </c>
      <c r="AS577" s="7">
        <v>1.47</v>
      </c>
      <c r="AT577" s="7">
        <v>1.76</v>
      </c>
      <c r="AV577" s="7" t="s">
        <v>659</v>
      </c>
      <c r="AW577" s="7" t="s">
        <v>528</v>
      </c>
      <c r="AX577" s="7" t="s">
        <v>14</v>
      </c>
      <c r="AY577" s="7" t="s">
        <v>557</v>
      </c>
      <c r="AZ577" s="7" t="s">
        <v>92</v>
      </c>
    </row>
    <row r="578" spans="1:52" x14ac:dyDescent="0.2">
      <c r="A578" s="7">
        <v>577</v>
      </c>
      <c r="B578" s="7">
        <v>3159</v>
      </c>
      <c r="C578" s="7" t="s">
        <v>57</v>
      </c>
      <c r="D578" s="7" t="s">
        <v>259</v>
      </c>
      <c r="E578" s="7" t="s">
        <v>260</v>
      </c>
      <c r="F578" s="7">
        <v>1.496</v>
      </c>
      <c r="I578" s="7">
        <v>1.5509999999999999</v>
      </c>
      <c r="J578" s="7">
        <v>2003</v>
      </c>
      <c r="K578" s="7">
        <v>12</v>
      </c>
      <c r="L578" s="7">
        <v>356</v>
      </c>
      <c r="M578" s="7">
        <v>38.9</v>
      </c>
      <c r="N578" s="7">
        <v>-120.63</v>
      </c>
      <c r="O578" s="7">
        <v>38.75</v>
      </c>
      <c r="P578" s="7">
        <v>-120.75</v>
      </c>
      <c r="V578" s="7" t="s">
        <v>261</v>
      </c>
      <c r="W578" s="7">
        <v>1.3240000000000001</v>
      </c>
      <c r="X578" s="7">
        <f t="shared" si="16"/>
        <v>1.3240000000000001</v>
      </c>
      <c r="Y578" s="7">
        <v>0.22700000000000001</v>
      </c>
      <c r="Z578" s="7">
        <f t="shared" si="17"/>
        <v>0.22700000000000001</v>
      </c>
      <c r="AA578" s="7">
        <v>0.85299999999999998</v>
      </c>
      <c r="AB578" s="7">
        <v>0.14599999999999999</v>
      </c>
      <c r="AC578" s="7">
        <v>4.5</v>
      </c>
      <c r="AD578" s="7">
        <v>260.3</v>
      </c>
      <c r="AE578" s="7" t="s">
        <v>28</v>
      </c>
      <c r="AF578" s="7" t="s">
        <v>29</v>
      </c>
      <c r="AG578" s="7" t="s">
        <v>30</v>
      </c>
      <c r="AH578" s="7" t="s">
        <v>427</v>
      </c>
      <c r="AI578" s="7" t="s">
        <v>426</v>
      </c>
      <c r="AJ578" s="7">
        <v>-0.86</v>
      </c>
      <c r="AK578" s="7">
        <v>-0.309</v>
      </c>
      <c r="AS578" s="7">
        <v>1.47</v>
      </c>
      <c r="AT578" s="7">
        <v>1.76</v>
      </c>
      <c r="AV578" s="7" t="s">
        <v>659</v>
      </c>
      <c r="AW578" s="7" t="s">
        <v>528</v>
      </c>
      <c r="AX578" s="7" t="s">
        <v>14</v>
      </c>
      <c r="AY578" s="7" t="s">
        <v>557</v>
      </c>
      <c r="AZ578" s="7" t="s">
        <v>92</v>
      </c>
    </row>
    <row r="579" spans="1:52" x14ac:dyDescent="0.2">
      <c r="A579" s="7">
        <v>578</v>
      </c>
      <c r="B579" s="7">
        <v>3179</v>
      </c>
      <c r="C579" s="7" t="s">
        <v>57</v>
      </c>
      <c r="D579" s="7" t="s">
        <v>428</v>
      </c>
      <c r="E579" s="7" t="s">
        <v>160</v>
      </c>
      <c r="F579" s="7">
        <v>1.2969999999999999</v>
      </c>
      <c r="I579" s="7">
        <v>1.2969999999999999</v>
      </c>
      <c r="J579" s="7">
        <v>2001</v>
      </c>
      <c r="K579" s="7">
        <v>5</v>
      </c>
      <c r="L579" s="7">
        <v>130</v>
      </c>
      <c r="M579" s="7">
        <v>64.8</v>
      </c>
      <c r="N579" s="7">
        <v>-147.87</v>
      </c>
      <c r="O579" s="7">
        <v>64.75</v>
      </c>
      <c r="P579" s="7">
        <v>-147.75</v>
      </c>
      <c r="Q579" s="7">
        <v>-0.84699999999999998</v>
      </c>
      <c r="V579" s="7" t="s">
        <v>26</v>
      </c>
      <c r="W579" s="7">
        <v>0.628</v>
      </c>
      <c r="X579" s="7">
        <f t="shared" ref="X579:X642" si="18">IF(ISBLANK(W579), "", W579)</f>
        <v>0.628</v>
      </c>
      <c r="Y579" s="7">
        <v>0.66900000000000004</v>
      </c>
      <c r="Z579" s="7">
        <f t="shared" ref="Z579:Z642" si="19">IF(ISBLANK(Y579), "", Y579)</f>
        <v>0.66900000000000004</v>
      </c>
      <c r="AA579" s="7">
        <v>0.48399999999999999</v>
      </c>
      <c r="AB579" s="7">
        <v>0.51500000000000001</v>
      </c>
      <c r="AC579" s="7">
        <v>7.2</v>
      </c>
      <c r="AD579" s="7">
        <v>19.3</v>
      </c>
      <c r="AE579" s="7" t="s">
        <v>28</v>
      </c>
      <c r="AF579" s="7" t="s">
        <v>29</v>
      </c>
      <c r="AG579" s="7" t="s">
        <v>30</v>
      </c>
      <c r="AH579" s="7" t="s">
        <v>421</v>
      </c>
      <c r="AI579" s="7" t="s">
        <v>417</v>
      </c>
      <c r="AJ579" s="7">
        <v>-2.0499999999999998</v>
      </c>
      <c r="AK579" s="7">
        <v>-1.282</v>
      </c>
      <c r="AL579" s="7" t="s">
        <v>429</v>
      </c>
      <c r="AQ579" s="7">
        <v>3.83</v>
      </c>
      <c r="AS579" s="7">
        <v>4.1180000000000003</v>
      </c>
      <c r="AT579" s="7">
        <v>3.1150000000000002</v>
      </c>
      <c r="AV579" s="7" t="s">
        <v>56</v>
      </c>
      <c r="AW579" s="7" t="s">
        <v>528</v>
      </c>
      <c r="AX579" s="7" t="s">
        <v>14</v>
      </c>
      <c r="AY579" s="7" t="s">
        <v>549</v>
      </c>
      <c r="AZ579" s="7" t="s">
        <v>161</v>
      </c>
    </row>
    <row r="580" spans="1:52" x14ac:dyDescent="0.2">
      <c r="A580" s="7">
        <v>579</v>
      </c>
      <c r="B580" s="7">
        <v>3179</v>
      </c>
      <c r="C580" s="7" t="s">
        <v>57</v>
      </c>
      <c r="D580" s="7" t="s">
        <v>428</v>
      </c>
      <c r="E580" s="7" t="s">
        <v>160</v>
      </c>
      <c r="F580" s="7">
        <v>2.8580000000000001</v>
      </c>
      <c r="I580" s="7">
        <v>2.8580000000000001</v>
      </c>
      <c r="J580" s="7">
        <v>2001</v>
      </c>
      <c r="K580" s="7">
        <v>5</v>
      </c>
      <c r="L580" s="7">
        <v>147</v>
      </c>
      <c r="M580" s="7">
        <v>64.8</v>
      </c>
      <c r="N580" s="7">
        <v>-147.87</v>
      </c>
      <c r="O580" s="7">
        <v>64.75</v>
      </c>
      <c r="P580" s="7">
        <v>-147.75</v>
      </c>
      <c r="Q580" s="7">
        <v>-0.159</v>
      </c>
      <c r="V580" s="7" t="s">
        <v>26</v>
      </c>
      <c r="W580" s="7">
        <v>1.1519999999999999</v>
      </c>
      <c r="X580" s="7">
        <f t="shared" si="18"/>
        <v>1.1519999999999999</v>
      </c>
      <c r="Y580" s="7">
        <v>1.706</v>
      </c>
      <c r="Z580" s="7">
        <f t="shared" si="19"/>
        <v>1.706</v>
      </c>
      <c r="AA580" s="7">
        <v>0.40300000000000002</v>
      </c>
      <c r="AB580" s="7">
        <v>0.59599999999999997</v>
      </c>
      <c r="AC580" s="7">
        <v>7.2</v>
      </c>
      <c r="AD580" s="7">
        <v>19.3</v>
      </c>
      <c r="AE580" s="7" t="s">
        <v>28</v>
      </c>
      <c r="AF580" s="7" t="s">
        <v>29</v>
      </c>
      <c r="AG580" s="7" t="s">
        <v>30</v>
      </c>
      <c r="AH580" s="7" t="s">
        <v>421</v>
      </c>
      <c r="AI580" s="7" t="s">
        <v>417</v>
      </c>
      <c r="AJ580" s="7">
        <v>-2.0499999999999998</v>
      </c>
      <c r="AK580" s="7">
        <v>-1.282</v>
      </c>
      <c r="AL580" s="7" t="s">
        <v>429</v>
      </c>
      <c r="AQ580" s="7">
        <v>3.83</v>
      </c>
      <c r="AS580" s="7">
        <v>4.1180000000000003</v>
      </c>
      <c r="AT580" s="7">
        <v>3.1150000000000002</v>
      </c>
      <c r="AV580" s="7" t="s">
        <v>56</v>
      </c>
      <c r="AW580" s="7" t="s">
        <v>528</v>
      </c>
      <c r="AX580" s="7" t="s">
        <v>14</v>
      </c>
      <c r="AY580" s="7" t="s">
        <v>549</v>
      </c>
      <c r="AZ580" s="7" t="s">
        <v>161</v>
      </c>
    </row>
    <row r="581" spans="1:52" x14ac:dyDescent="0.2">
      <c r="A581" s="7">
        <v>580</v>
      </c>
      <c r="B581" s="7">
        <v>3179</v>
      </c>
      <c r="C581" s="7" t="s">
        <v>57</v>
      </c>
      <c r="D581" s="7" t="s">
        <v>428</v>
      </c>
      <c r="E581" s="7" t="s">
        <v>160</v>
      </c>
      <c r="F581" s="7">
        <v>4.0229999999999997</v>
      </c>
      <c r="I581" s="7">
        <v>4.0229999999999997</v>
      </c>
      <c r="J581" s="7">
        <v>2001</v>
      </c>
      <c r="K581" s="7">
        <v>6</v>
      </c>
      <c r="L581" s="7">
        <v>175</v>
      </c>
      <c r="M581" s="7">
        <v>64.8</v>
      </c>
      <c r="N581" s="7">
        <v>-147.87</v>
      </c>
      <c r="O581" s="7">
        <v>64.75</v>
      </c>
      <c r="P581" s="7">
        <v>-147.75</v>
      </c>
      <c r="Q581" s="7">
        <v>0.48</v>
      </c>
      <c r="V581" s="7" t="s">
        <v>26</v>
      </c>
      <c r="W581" s="7">
        <v>1.3169999999999999</v>
      </c>
      <c r="X581" s="7">
        <f t="shared" si="18"/>
        <v>1.3169999999999999</v>
      </c>
      <c r="Y581" s="7">
        <v>2.706</v>
      </c>
      <c r="Z581" s="7">
        <f t="shared" si="19"/>
        <v>2.706</v>
      </c>
      <c r="AA581" s="7">
        <v>0.32700000000000001</v>
      </c>
      <c r="AB581" s="7">
        <v>0.67200000000000004</v>
      </c>
      <c r="AC581" s="7">
        <v>16.5</v>
      </c>
      <c r="AD581" s="7">
        <v>11.6</v>
      </c>
      <c r="AE581" s="7" t="s">
        <v>28</v>
      </c>
      <c r="AF581" s="7" t="s">
        <v>29</v>
      </c>
      <c r="AG581" s="7" t="s">
        <v>30</v>
      </c>
      <c r="AH581" s="7" t="s">
        <v>421</v>
      </c>
      <c r="AI581" s="7" t="s">
        <v>417</v>
      </c>
      <c r="AJ581" s="7">
        <v>-2.0499999999999998</v>
      </c>
      <c r="AK581" s="7">
        <v>-1.282</v>
      </c>
      <c r="AL581" s="7" t="s">
        <v>429</v>
      </c>
      <c r="AQ581" s="7">
        <v>3.83</v>
      </c>
      <c r="AS581" s="7">
        <v>4.1180000000000003</v>
      </c>
      <c r="AT581" s="7">
        <v>3.1150000000000002</v>
      </c>
      <c r="AV581" s="7" t="s">
        <v>56</v>
      </c>
      <c r="AW581" s="7" t="s">
        <v>528</v>
      </c>
      <c r="AX581" s="7" t="s">
        <v>14</v>
      </c>
      <c r="AY581" s="7" t="s">
        <v>549</v>
      </c>
      <c r="AZ581" s="7" t="s">
        <v>161</v>
      </c>
    </row>
    <row r="582" spans="1:52" x14ac:dyDescent="0.2">
      <c r="A582" s="7">
        <v>581</v>
      </c>
      <c r="B582" s="7">
        <v>3179</v>
      </c>
      <c r="C582" s="7" t="s">
        <v>57</v>
      </c>
      <c r="D582" s="7" t="s">
        <v>428</v>
      </c>
      <c r="E582" s="7" t="s">
        <v>160</v>
      </c>
      <c r="F582" s="7">
        <v>5.1050000000000004</v>
      </c>
      <c r="I582" s="7">
        <v>5.1050000000000004</v>
      </c>
      <c r="J582" s="7">
        <v>2001</v>
      </c>
      <c r="K582" s="7">
        <v>7</v>
      </c>
      <c r="L582" s="7">
        <v>189</v>
      </c>
      <c r="M582" s="7">
        <v>64.8</v>
      </c>
      <c r="N582" s="7">
        <v>-147.87</v>
      </c>
      <c r="O582" s="7">
        <v>64.75</v>
      </c>
      <c r="P582" s="7">
        <v>-147.75</v>
      </c>
      <c r="Q582" s="7">
        <v>1.661</v>
      </c>
      <c r="V582" s="7" t="s">
        <v>26</v>
      </c>
      <c r="W582" s="7">
        <v>1.641</v>
      </c>
      <c r="X582" s="7">
        <f t="shared" si="18"/>
        <v>1.641</v>
      </c>
      <c r="Y582" s="7">
        <v>3.464</v>
      </c>
      <c r="Z582" s="7">
        <f t="shared" si="19"/>
        <v>3.464</v>
      </c>
      <c r="AA582" s="7">
        <v>0.32100000000000001</v>
      </c>
      <c r="AB582" s="7">
        <v>0.67800000000000005</v>
      </c>
      <c r="AC582" s="7">
        <v>15.7</v>
      </c>
      <c r="AD582" s="7">
        <v>48</v>
      </c>
      <c r="AE582" s="7" t="s">
        <v>28</v>
      </c>
      <c r="AF582" s="7" t="s">
        <v>29</v>
      </c>
      <c r="AG582" s="7" t="s">
        <v>30</v>
      </c>
      <c r="AH582" s="7" t="s">
        <v>421</v>
      </c>
      <c r="AI582" s="7" t="s">
        <v>417</v>
      </c>
      <c r="AJ582" s="7">
        <v>-2.0499999999999998</v>
      </c>
      <c r="AK582" s="7">
        <v>-1.282</v>
      </c>
      <c r="AL582" s="7" t="s">
        <v>429</v>
      </c>
      <c r="AQ582" s="7">
        <v>3.83</v>
      </c>
      <c r="AS582" s="7">
        <v>4.1180000000000003</v>
      </c>
      <c r="AT582" s="7">
        <v>3.1150000000000002</v>
      </c>
      <c r="AV582" s="7" t="s">
        <v>56</v>
      </c>
      <c r="AW582" s="7" t="s">
        <v>528</v>
      </c>
      <c r="AX582" s="7" t="s">
        <v>14</v>
      </c>
      <c r="AY582" s="7" t="s">
        <v>549</v>
      </c>
      <c r="AZ582" s="7" t="s">
        <v>161</v>
      </c>
    </row>
    <row r="583" spans="1:52" x14ac:dyDescent="0.2">
      <c r="A583" s="7">
        <v>582</v>
      </c>
      <c r="B583" s="7">
        <v>3179</v>
      </c>
      <c r="C583" s="7" t="s">
        <v>57</v>
      </c>
      <c r="D583" s="7" t="s">
        <v>428</v>
      </c>
      <c r="E583" s="7" t="s">
        <v>160</v>
      </c>
      <c r="F583" s="7">
        <v>4.1109999999999998</v>
      </c>
      <c r="I583" s="7">
        <v>4.1109999999999998</v>
      </c>
      <c r="J583" s="7">
        <v>2001</v>
      </c>
      <c r="K583" s="7">
        <v>7</v>
      </c>
      <c r="L583" s="7">
        <v>203</v>
      </c>
      <c r="M583" s="7">
        <v>64.8</v>
      </c>
      <c r="N583" s="7">
        <v>-147.87</v>
      </c>
      <c r="O583" s="7">
        <v>64.75</v>
      </c>
      <c r="P583" s="7">
        <v>-147.75</v>
      </c>
      <c r="Q583" s="7">
        <v>3.234</v>
      </c>
      <c r="V583" s="7" t="s">
        <v>26</v>
      </c>
      <c r="W583" s="7">
        <v>1.2050000000000001</v>
      </c>
      <c r="X583" s="7">
        <f t="shared" si="18"/>
        <v>1.2050000000000001</v>
      </c>
      <c r="Y583" s="7">
        <v>2.9060000000000001</v>
      </c>
      <c r="Z583" s="7">
        <f t="shared" si="19"/>
        <v>2.9060000000000001</v>
      </c>
      <c r="AA583" s="7">
        <v>0.29299999999999998</v>
      </c>
      <c r="AB583" s="7">
        <v>0.70599999999999996</v>
      </c>
      <c r="AC583" s="7">
        <v>15.7</v>
      </c>
      <c r="AD583" s="7">
        <v>48</v>
      </c>
      <c r="AE583" s="7" t="s">
        <v>28</v>
      </c>
      <c r="AF583" s="7" t="s">
        <v>29</v>
      </c>
      <c r="AG583" s="7" t="s">
        <v>30</v>
      </c>
      <c r="AH583" s="7" t="s">
        <v>421</v>
      </c>
      <c r="AI583" s="7" t="s">
        <v>417</v>
      </c>
      <c r="AJ583" s="7">
        <v>-2.0499999999999998</v>
      </c>
      <c r="AK583" s="7">
        <v>-1.282</v>
      </c>
      <c r="AL583" s="7" t="s">
        <v>429</v>
      </c>
      <c r="AQ583" s="7">
        <v>3.83</v>
      </c>
      <c r="AS583" s="7">
        <v>4.1180000000000003</v>
      </c>
      <c r="AT583" s="7">
        <v>3.1150000000000002</v>
      </c>
      <c r="AV583" s="7" t="s">
        <v>56</v>
      </c>
      <c r="AW583" s="7" t="s">
        <v>528</v>
      </c>
      <c r="AX583" s="7" t="s">
        <v>14</v>
      </c>
      <c r="AY583" s="7" t="s">
        <v>549</v>
      </c>
      <c r="AZ583" s="7" t="s">
        <v>161</v>
      </c>
    </row>
    <row r="584" spans="1:52" x14ac:dyDescent="0.2">
      <c r="A584" s="7">
        <v>583</v>
      </c>
      <c r="B584" s="7">
        <v>3179</v>
      </c>
      <c r="C584" s="7" t="s">
        <v>57</v>
      </c>
      <c r="D584" s="7" t="s">
        <v>428</v>
      </c>
      <c r="E584" s="7" t="s">
        <v>160</v>
      </c>
      <c r="F584" s="7">
        <v>5.593</v>
      </c>
      <c r="I584" s="7">
        <v>5.593</v>
      </c>
      <c r="J584" s="7">
        <v>2001</v>
      </c>
      <c r="K584" s="7">
        <v>8</v>
      </c>
      <c r="L584" s="7">
        <v>220</v>
      </c>
      <c r="M584" s="7">
        <v>64.8</v>
      </c>
      <c r="N584" s="7">
        <v>-147.87</v>
      </c>
      <c r="O584" s="7">
        <v>64.75</v>
      </c>
      <c r="P584" s="7">
        <v>-147.75</v>
      </c>
      <c r="Q584" s="7">
        <v>4.71</v>
      </c>
      <c r="V584" s="7" t="s">
        <v>26</v>
      </c>
      <c r="W584" s="7">
        <v>2.1280000000000001</v>
      </c>
      <c r="X584" s="7">
        <f t="shared" si="18"/>
        <v>2.1280000000000001</v>
      </c>
      <c r="Y584" s="7">
        <v>3.4649999999999999</v>
      </c>
      <c r="Z584" s="7">
        <f t="shared" si="19"/>
        <v>3.4649999999999999</v>
      </c>
      <c r="AA584" s="7">
        <v>0.38</v>
      </c>
      <c r="AB584" s="7">
        <v>0.61899999999999999</v>
      </c>
      <c r="AC584" s="7">
        <v>14.4</v>
      </c>
      <c r="AD584" s="7">
        <v>50.3</v>
      </c>
      <c r="AE584" s="7" t="s">
        <v>28</v>
      </c>
      <c r="AF584" s="7" t="s">
        <v>29</v>
      </c>
      <c r="AG584" s="7" t="s">
        <v>30</v>
      </c>
      <c r="AH584" s="7" t="s">
        <v>421</v>
      </c>
      <c r="AI584" s="7" t="s">
        <v>417</v>
      </c>
      <c r="AJ584" s="7">
        <v>-2.0499999999999998</v>
      </c>
      <c r="AK584" s="7">
        <v>-1.282</v>
      </c>
      <c r="AL584" s="7" t="s">
        <v>429</v>
      </c>
      <c r="AQ584" s="7">
        <v>3.83</v>
      </c>
      <c r="AS584" s="7">
        <v>4.1180000000000003</v>
      </c>
      <c r="AT584" s="7">
        <v>3.1150000000000002</v>
      </c>
      <c r="AV584" s="7" t="s">
        <v>56</v>
      </c>
      <c r="AW584" s="7" t="s">
        <v>528</v>
      </c>
      <c r="AX584" s="7" t="s">
        <v>14</v>
      </c>
      <c r="AY584" s="7" t="s">
        <v>549</v>
      </c>
      <c r="AZ584" s="7" t="s">
        <v>161</v>
      </c>
    </row>
    <row r="585" spans="1:52" x14ac:dyDescent="0.2">
      <c r="A585" s="7">
        <v>584</v>
      </c>
      <c r="B585" s="7">
        <v>3179</v>
      </c>
      <c r="C585" s="7" t="s">
        <v>57</v>
      </c>
      <c r="D585" s="7" t="s">
        <v>428</v>
      </c>
      <c r="E585" s="7" t="s">
        <v>160</v>
      </c>
      <c r="F585" s="7">
        <v>4.718</v>
      </c>
      <c r="I585" s="7">
        <v>4.718</v>
      </c>
      <c r="J585" s="7">
        <v>2001</v>
      </c>
      <c r="K585" s="7">
        <v>8</v>
      </c>
      <c r="L585" s="7">
        <v>237</v>
      </c>
      <c r="M585" s="7">
        <v>64.8</v>
      </c>
      <c r="N585" s="7">
        <v>-147.87</v>
      </c>
      <c r="O585" s="7">
        <v>64.75</v>
      </c>
      <c r="P585" s="7">
        <v>-147.75</v>
      </c>
      <c r="Q585" s="7">
        <v>6.0359999999999996</v>
      </c>
      <c r="V585" s="7" t="s">
        <v>26</v>
      </c>
      <c r="W585" s="7">
        <v>1.853</v>
      </c>
      <c r="X585" s="7">
        <f t="shared" si="18"/>
        <v>1.853</v>
      </c>
      <c r="Y585" s="7">
        <v>2.8650000000000002</v>
      </c>
      <c r="Z585" s="7">
        <f t="shared" si="19"/>
        <v>2.8650000000000002</v>
      </c>
      <c r="AA585" s="7">
        <v>0.39200000000000002</v>
      </c>
      <c r="AB585" s="7">
        <v>0.60699999999999998</v>
      </c>
      <c r="AC585" s="7">
        <v>14.4</v>
      </c>
      <c r="AD585" s="7">
        <v>50.3</v>
      </c>
      <c r="AE585" s="7" t="s">
        <v>28</v>
      </c>
      <c r="AF585" s="7" t="s">
        <v>29</v>
      </c>
      <c r="AG585" s="7" t="s">
        <v>30</v>
      </c>
      <c r="AH585" s="7" t="s">
        <v>421</v>
      </c>
      <c r="AI585" s="7" t="s">
        <v>417</v>
      </c>
      <c r="AJ585" s="7">
        <v>-2.0499999999999998</v>
      </c>
      <c r="AK585" s="7">
        <v>-1.282</v>
      </c>
      <c r="AL585" s="7" t="s">
        <v>429</v>
      </c>
      <c r="AQ585" s="7">
        <v>3.83</v>
      </c>
      <c r="AS585" s="7">
        <v>4.1180000000000003</v>
      </c>
      <c r="AT585" s="7">
        <v>3.1150000000000002</v>
      </c>
      <c r="AV585" s="7" t="s">
        <v>56</v>
      </c>
      <c r="AW585" s="7" t="s">
        <v>528</v>
      </c>
      <c r="AX585" s="7" t="s">
        <v>14</v>
      </c>
      <c r="AY585" s="7" t="s">
        <v>549</v>
      </c>
      <c r="AZ585" s="7" t="s">
        <v>161</v>
      </c>
    </row>
    <row r="586" spans="1:52" x14ac:dyDescent="0.2">
      <c r="A586" s="7">
        <v>585</v>
      </c>
      <c r="B586" s="7">
        <v>3179</v>
      </c>
      <c r="C586" s="7" t="s">
        <v>57</v>
      </c>
      <c r="D586" s="7" t="s">
        <v>428</v>
      </c>
      <c r="E586" s="7" t="s">
        <v>160</v>
      </c>
      <c r="F586" s="7">
        <v>2.1269999999999998</v>
      </c>
      <c r="I586" s="7">
        <v>2.1269999999999998</v>
      </c>
      <c r="J586" s="7">
        <v>2001</v>
      </c>
      <c r="K586" s="7">
        <v>9</v>
      </c>
      <c r="L586" s="7">
        <v>252</v>
      </c>
      <c r="M586" s="7">
        <v>64.8</v>
      </c>
      <c r="N586" s="7">
        <v>-147.87</v>
      </c>
      <c r="O586" s="7">
        <v>64.75</v>
      </c>
      <c r="P586" s="7">
        <v>-147.75</v>
      </c>
      <c r="Q586" s="7">
        <v>7.0190000000000001</v>
      </c>
      <c r="V586" s="7" t="s">
        <v>26</v>
      </c>
      <c r="W586" s="7">
        <v>1.0580000000000001</v>
      </c>
      <c r="X586" s="7">
        <f t="shared" si="18"/>
        <v>1.0580000000000001</v>
      </c>
      <c r="Y586" s="7">
        <v>1.069</v>
      </c>
      <c r="Z586" s="7">
        <f t="shared" si="19"/>
        <v>1.069</v>
      </c>
      <c r="AA586" s="7">
        <v>0.497</v>
      </c>
      <c r="AB586" s="7">
        <v>0.502</v>
      </c>
      <c r="AC586" s="7">
        <v>8.5</v>
      </c>
      <c r="AD586" s="7">
        <v>8.9</v>
      </c>
      <c r="AE586" s="7" t="s">
        <v>28</v>
      </c>
      <c r="AF586" s="7" t="s">
        <v>29</v>
      </c>
      <c r="AG586" s="7" t="s">
        <v>30</v>
      </c>
      <c r="AH586" s="7" t="s">
        <v>421</v>
      </c>
      <c r="AI586" s="7" t="s">
        <v>417</v>
      </c>
      <c r="AJ586" s="7">
        <v>-2.0499999999999998</v>
      </c>
      <c r="AK586" s="7">
        <v>-1.282</v>
      </c>
      <c r="AL586" s="7" t="s">
        <v>429</v>
      </c>
      <c r="AQ586" s="7">
        <v>3.83</v>
      </c>
      <c r="AS586" s="7">
        <v>4.1180000000000003</v>
      </c>
      <c r="AT586" s="7">
        <v>3.1150000000000002</v>
      </c>
      <c r="AV586" s="7" t="s">
        <v>56</v>
      </c>
      <c r="AW586" s="7" t="s">
        <v>528</v>
      </c>
      <c r="AX586" s="7" t="s">
        <v>14</v>
      </c>
      <c r="AY586" s="7" t="s">
        <v>549</v>
      </c>
      <c r="AZ586" s="7" t="s">
        <v>161</v>
      </c>
    </row>
    <row r="587" spans="1:52" x14ac:dyDescent="0.2">
      <c r="A587" s="7">
        <v>586</v>
      </c>
      <c r="B587" s="7">
        <v>3179</v>
      </c>
      <c r="C587" s="7" t="s">
        <v>57</v>
      </c>
      <c r="D587" s="7" t="s">
        <v>428</v>
      </c>
      <c r="E587" s="7" t="s">
        <v>160</v>
      </c>
      <c r="F587" s="7">
        <v>2.2490000000000001</v>
      </c>
      <c r="I587" s="7">
        <v>2.2490000000000001</v>
      </c>
      <c r="J587" s="7">
        <v>2001</v>
      </c>
      <c r="K587" s="7">
        <v>9</v>
      </c>
      <c r="L587" s="7">
        <v>261</v>
      </c>
      <c r="M587" s="7">
        <v>64.8</v>
      </c>
      <c r="N587" s="7">
        <v>-147.87</v>
      </c>
      <c r="O587" s="7">
        <v>64.75</v>
      </c>
      <c r="P587" s="7">
        <v>-147.75</v>
      </c>
      <c r="Q587" s="7">
        <v>7.5119999999999996</v>
      </c>
      <c r="V587" s="7" t="s">
        <v>26</v>
      </c>
      <c r="W587" s="7">
        <v>1.101</v>
      </c>
      <c r="X587" s="7">
        <f t="shared" si="18"/>
        <v>1.101</v>
      </c>
      <c r="Y587" s="7">
        <v>1.1479999999999999</v>
      </c>
      <c r="Z587" s="7">
        <f t="shared" si="19"/>
        <v>1.1479999999999999</v>
      </c>
      <c r="AA587" s="7">
        <v>0.48899999999999999</v>
      </c>
      <c r="AB587" s="7">
        <v>0.51</v>
      </c>
      <c r="AC587" s="7">
        <v>8.5</v>
      </c>
      <c r="AD587" s="7">
        <v>8.9</v>
      </c>
      <c r="AE587" s="7" t="s">
        <v>28</v>
      </c>
      <c r="AF587" s="7" t="s">
        <v>29</v>
      </c>
      <c r="AG587" s="7" t="s">
        <v>30</v>
      </c>
      <c r="AH587" s="7" t="s">
        <v>421</v>
      </c>
      <c r="AI587" s="7" t="s">
        <v>417</v>
      </c>
      <c r="AJ587" s="7">
        <v>-2.0499999999999998</v>
      </c>
      <c r="AK587" s="7">
        <v>-1.282</v>
      </c>
      <c r="AL587" s="7" t="s">
        <v>429</v>
      </c>
      <c r="AQ587" s="7">
        <v>3.83</v>
      </c>
      <c r="AS587" s="7">
        <v>4.1180000000000003</v>
      </c>
      <c r="AT587" s="7">
        <v>3.1150000000000002</v>
      </c>
      <c r="AV587" s="7" t="s">
        <v>56</v>
      </c>
      <c r="AW587" s="7" t="s">
        <v>528</v>
      </c>
      <c r="AX587" s="7" t="s">
        <v>14</v>
      </c>
      <c r="AY587" s="7" t="s">
        <v>549</v>
      </c>
      <c r="AZ587" s="7" t="s">
        <v>161</v>
      </c>
    </row>
    <row r="588" spans="1:52" x14ac:dyDescent="0.2">
      <c r="A588" s="7">
        <v>587</v>
      </c>
      <c r="B588" s="7">
        <v>3179</v>
      </c>
      <c r="C588" s="7" t="s">
        <v>57</v>
      </c>
      <c r="D588" s="7" t="s">
        <v>428</v>
      </c>
      <c r="E588" s="7" t="s">
        <v>160</v>
      </c>
      <c r="F588" s="7">
        <v>1.694</v>
      </c>
      <c r="I588" s="7">
        <v>1.694</v>
      </c>
      <c r="J588" s="7">
        <v>2001</v>
      </c>
      <c r="K588" s="7">
        <v>10</v>
      </c>
      <c r="L588" s="7">
        <v>275</v>
      </c>
      <c r="M588" s="7">
        <v>64.8</v>
      </c>
      <c r="N588" s="7">
        <v>-147.87</v>
      </c>
      <c r="O588" s="7">
        <v>64.75</v>
      </c>
      <c r="P588" s="7">
        <v>-147.75</v>
      </c>
      <c r="Q588" s="7">
        <v>8.0549999999999997</v>
      </c>
      <c r="V588" s="7" t="s">
        <v>26</v>
      </c>
      <c r="W588" s="7">
        <v>0.745</v>
      </c>
      <c r="X588" s="7">
        <f t="shared" si="18"/>
        <v>0.745</v>
      </c>
      <c r="Y588" s="7">
        <v>0.94899999999999995</v>
      </c>
      <c r="Z588" s="7">
        <f t="shared" si="19"/>
        <v>0.94899999999999995</v>
      </c>
      <c r="AA588" s="7">
        <v>0.439</v>
      </c>
      <c r="AB588" s="7">
        <v>0.56000000000000005</v>
      </c>
      <c r="AC588" s="7">
        <v>-4.9000000000000004</v>
      </c>
      <c r="AD588" s="7">
        <v>12.9</v>
      </c>
      <c r="AE588" s="7" t="s">
        <v>28</v>
      </c>
      <c r="AF588" s="7" t="s">
        <v>29</v>
      </c>
      <c r="AG588" s="7" t="s">
        <v>30</v>
      </c>
      <c r="AH588" s="7" t="s">
        <v>421</v>
      </c>
      <c r="AI588" s="7" t="s">
        <v>417</v>
      </c>
      <c r="AJ588" s="7">
        <v>-2.0499999999999998</v>
      </c>
      <c r="AK588" s="7">
        <v>-1.282</v>
      </c>
      <c r="AL588" s="7" t="s">
        <v>429</v>
      </c>
      <c r="AQ588" s="7">
        <v>3.83</v>
      </c>
      <c r="AS588" s="7">
        <v>4.1180000000000003</v>
      </c>
      <c r="AT588" s="7">
        <v>3.1150000000000002</v>
      </c>
      <c r="AV588" s="7" t="s">
        <v>56</v>
      </c>
      <c r="AW588" s="7" t="s">
        <v>528</v>
      </c>
      <c r="AX588" s="7" t="s">
        <v>14</v>
      </c>
      <c r="AY588" s="7" t="s">
        <v>549</v>
      </c>
      <c r="AZ588" s="7" t="s">
        <v>161</v>
      </c>
    </row>
    <row r="589" spans="1:52" x14ac:dyDescent="0.2">
      <c r="A589" s="7">
        <v>588</v>
      </c>
      <c r="B589" s="7">
        <v>3179</v>
      </c>
      <c r="C589" s="7" t="s">
        <v>57</v>
      </c>
      <c r="D589" s="7" t="s">
        <v>430</v>
      </c>
      <c r="E589" s="7" t="s">
        <v>160</v>
      </c>
      <c r="F589" s="7">
        <v>1.3660000000000001</v>
      </c>
      <c r="I589" s="7">
        <v>1.3660000000000001</v>
      </c>
      <c r="J589" s="7">
        <v>2001</v>
      </c>
      <c r="K589" s="7">
        <v>4</v>
      </c>
      <c r="L589" s="7">
        <v>120</v>
      </c>
      <c r="M589" s="7">
        <v>64.8</v>
      </c>
      <c r="N589" s="7">
        <v>-147.87</v>
      </c>
      <c r="O589" s="7">
        <v>64.75</v>
      </c>
      <c r="P589" s="7">
        <v>-147.75</v>
      </c>
      <c r="Q589" s="7">
        <v>-0.84699999999999998</v>
      </c>
      <c r="V589" s="7" t="s">
        <v>26</v>
      </c>
      <c r="W589" s="7">
        <v>0.998</v>
      </c>
      <c r="X589" s="7">
        <f t="shared" si="18"/>
        <v>0.998</v>
      </c>
      <c r="Y589" s="7">
        <v>0.36799999999999999</v>
      </c>
      <c r="Z589" s="7">
        <f t="shared" si="19"/>
        <v>0.36799999999999999</v>
      </c>
      <c r="AA589" s="7">
        <v>0.73</v>
      </c>
      <c r="AB589" s="7">
        <v>0.26900000000000002</v>
      </c>
      <c r="AC589" s="7">
        <v>1</v>
      </c>
      <c r="AD589" s="7">
        <v>3.8</v>
      </c>
      <c r="AE589" s="7" t="s">
        <v>28</v>
      </c>
      <c r="AF589" s="7" t="s">
        <v>29</v>
      </c>
      <c r="AG589" s="7" t="s">
        <v>30</v>
      </c>
      <c r="AH589" s="7" t="s">
        <v>421</v>
      </c>
      <c r="AI589" s="7" t="s">
        <v>417</v>
      </c>
      <c r="AJ589" s="7">
        <v>-2.0499999999999998</v>
      </c>
      <c r="AK589" s="7">
        <v>-1.282</v>
      </c>
      <c r="AL589" s="7" t="s">
        <v>429</v>
      </c>
      <c r="AQ589" s="7">
        <v>3.83</v>
      </c>
      <c r="AS589" s="7">
        <v>5.2859999999999996</v>
      </c>
      <c r="AT589" s="7">
        <v>3.9630000000000001</v>
      </c>
      <c r="AV589" s="7" t="s">
        <v>56</v>
      </c>
      <c r="AW589" s="7" t="s">
        <v>528</v>
      </c>
      <c r="AX589" s="7" t="s">
        <v>14</v>
      </c>
      <c r="AY589" s="7" t="s">
        <v>549</v>
      </c>
      <c r="AZ589" s="7" t="s">
        <v>162</v>
      </c>
    </row>
    <row r="590" spans="1:52" x14ac:dyDescent="0.2">
      <c r="A590" s="7">
        <v>589</v>
      </c>
      <c r="B590" s="7">
        <v>3179</v>
      </c>
      <c r="C590" s="7" t="s">
        <v>57</v>
      </c>
      <c r="D590" s="7" t="s">
        <v>430</v>
      </c>
      <c r="E590" s="7" t="s">
        <v>160</v>
      </c>
      <c r="F590" s="7">
        <v>1.677</v>
      </c>
      <c r="I590" s="7">
        <v>1.677</v>
      </c>
      <c r="J590" s="7">
        <v>2001</v>
      </c>
      <c r="K590" s="7">
        <v>5</v>
      </c>
      <c r="L590" s="7">
        <v>133</v>
      </c>
      <c r="M590" s="7">
        <v>64.8</v>
      </c>
      <c r="N590" s="7">
        <v>-147.87</v>
      </c>
      <c r="O590" s="7">
        <v>64.75</v>
      </c>
      <c r="P590" s="7">
        <v>-147.75</v>
      </c>
      <c r="Q590" s="7">
        <v>-0.159</v>
      </c>
      <c r="V590" s="7" t="s">
        <v>26</v>
      </c>
      <c r="W590" s="7">
        <v>1.077</v>
      </c>
      <c r="X590" s="7">
        <f t="shared" si="18"/>
        <v>1.077</v>
      </c>
      <c r="Y590" s="7">
        <v>0.6</v>
      </c>
      <c r="Z590" s="7">
        <f t="shared" si="19"/>
        <v>0.6</v>
      </c>
      <c r="AA590" s="7">
        <v>0.64200000000000002</v>
      </c>
      <c r="AB590" s="7">
        <v>0.35699999999999998</v>
      </c>
      <c r="AC590" s="7">
        <v>7.2</v>
      </c>
      <c r="AD590" s="7">
        <v>19.3</v>
      </c>
      <c r="AE590" s="7" t="s">
        <v>28</v>
      </c>
      <c r="AF590" s="7" t="s">
        <v>29</v>
      </c>
      <c r="AG590" s="7" t="s">
        <v>30</v>
      </c>
      <c r="AH590" s="7" t="s">
        <v>421</v>
      </c>
      <c r="AI590" s="7" t="s">
        <v>417</v>
      </c>
      <c r="AJ590" s="7">
        <v>-2.0499999999999998</v>
      </c>
      <c r="AK590" s="7">
        <v>-1.282</v>
      </c>
      <c r="AL590" s="7" t="s">
        <v>429</v>
      </c>
      <c r="AQ590" s="7">
        <v>3.83</v>
      </c>
      <c r="AS590" s="7">
        <v>5.2859999999999996</v>
      </c>
      <c r="AT590" s="7">
        <v>3.9630000000000001</v>
      </c>
      <c r="AV590" s="7" t="s">
        <v>56</v>
      </c>
      <c r="AW590" s="7" t="s">
        <v>528</v>
      </c>
      <c r="AX590" s="7" t="s">
        <v>14</v>
      </c>
      <c r="AY590" s="7" t="s">
        <v>549</v>
      </c>
      <c r="AZ590" s="7" t="s">
        <v>162</v>
      </c>
    </row>
    <row r="591" spans="1:52" x14ac:dyDescent="0.2">
      <c r="A591" s="7">
        <v>590</v>
      </c>
      <c r="B591" s="7">
        <v>3179</v>
      </c>
      <c r="C591" s="7" t="s">
        <v>57</v>
      </c>
      <c r="D591" s="7" t="s">
        <v>430</v>
      </c>
      <c r="E591" s="7" t="s">
        <v>160</v>
      </c>
      <c r="F591" s="7">
        <v>2.4140000000000001</v>
      </c>
      <c r="I591" s="7">
        <v>2.4140000000000001</v>
      </c>
      <c r="J591" s="7">
        <v>2001</v>
      </c>
      <c r="K591" s="7">
        <v>5</v>
      </c>
      <c r="L591" s="7">
        <v>151</v>
      </c>
      <c r="M591" s="7">
        <v>64.8</v>
      </c>
      <c r="N591" s="7">
        <v>-147.87</v>
      </c>
      <c r="O591" s="7">
        <v>64.75</v>
      </c>
      <c r="P591" s="7">
        <v>-147.75</v>
      </c>
      <c r="Q591" s="7">
        <v>0.48</v>
      </c>
      <c r="V591" s="7" t="s">
        <v>26</v>
      </c>
      <c r="W591" s="7">
        <v>1.3109999999999999</v>
      </c>
      <c r="X591" s="7">
        <f t="shared" si="18"/>
        <v>1.3109999999999999</v>
      </c>
      <c r="Y591" s="7">
        <v>1.103</v>
      </c>
      <c r="Z591" s="7">
        <f t="shared" si="19"/>
        <v>1.103</v>
      </c>
      <c r="AA591" s="7">
        <v>0.54300000000000004</v>
      </c>
      <c r="AB591" s="7">
        <v>0.45600000000000002</v>
      </c>
      <c r="AC591" s="7">
        <v>7.2</v>
      </c>
      <c r="AD591" s="7">
        <v>19.3</v>
      </c>
      <c r="AE591" s="7" t="s">
        <v>28</v>
      </c>
      <c r="AF591" s="7" t="s">
        <v>29</v>
      </c>
      <c r="AG591" s="7" t="s">
        <v>30</v>
      </c>
      <c r="AH591" s="7" t="s">
        <v>421</v>
      </c>
      <c r="AI591" s="7" t="s">
        <v>417</v>
      </c>
      <c r="AJ591" s="7">
        <v>-2.0499999999999998</v>
      </c>
      <c r="AK591" s="7">
        <v>-1.282</v>
      </c>
      <c r="AL591" s="7" t="s">
        <v>429</v>
      </c>
      <c r="AQ591" s="7">
        <v>3.83</v>
      </c>
      <c r="AS591" s="7">
        <v>5.2859999999999996</v>
      </c>
      <c r="AT591" s="7">
        <v>3.9630000000000001</v>
      </c>
      <c r="AV591" s="7" t="s">
        <v>56</v>
      </c>
      <c r="AW591" s="7" t="s">
        <v>528</v>
      </c>
      <c r="AX591" s="7" t="s">
        <v>14</v>
      </c>
      <c r="AY591" s="7" t="s">
        <v>549</v>
      </c>
      <c r="AZ591" s="7" t="s">
        <v>162</v>
      </c>
    </row>
    <row r="592" spans="1:52" x14ac:dyDescent="0.2">
      <c r="A592" s="7">
        <v>591</v>
      </c>
      <c r="B592" s="7">
        <v>3179</v>
      </c>
      <c r="C592" s="7" t="s">
        <v>57</v>
      </c>
      <c r="D592" s="7" t="s">
        <v>430</v>
      </c>
      <c r="E592" s="7" t="s">
        <v>160</v>
      </c>
      <c r="F592" s="7">
        <v>2.6880000000000002</v>
      </c>
      <c r="I592" s="7">
        <v>2.6880000000000002</v>
      </c>
      <c r="J592" s="7">
        <v>2001</v>
      </c>
      <c r="K592" s="7">
        <v>6</v>
      </c>
      <c r="L592" s="7">
        <v>178</v>
      </c>
      <c r="M592" s="7">
        <v>64.8</v>
      </c>
      <c r="N592" s="7">
        <v>-147.87</v>
      </c>
      <c r="O592" s="7">
        <v>64.75</v>
      </c>
      <c r="P592" s="7">
        <v>-147.75</v>
      </c>
      <c r="Q592" s="7">
        <v>1.661</v>
      </c>
      <c r="V592" s="7" t="s">
        <v>26</v>
      </c>
      <c r="W592" s="7">
        <v>1.3140000000000001</v>
      </c>
      <c r="X592" s="7">
        <f t="shared" si="18"/>
        <v>1.3140000000000001</v>
      </c>
      <c r="Y592" s="7">
        <v>1.3740000000000001</v>
      </c>
      <c r="Z592" s="7">
        <f t="shared" si="19"/>
        <v>1.3740000000000001</v>
      </c>
      <c r="AA592" s="7">
        <v>0.48799999999999999</v>
      </c>
      <c r="AB592" s="7">
        <v>0.51100000000000001</v>
      </c>
      <c r="AC592" s="7">
        <v>16.5</v>
      </c>
      <c r="AD592" s="7">
        <v>11.6</v>
      </c>
      <c r="AE592" s="7" t="s">
        <v>28</v>
      </c>
      <c r="AF592" s="7" t="s">
        <v>29</v>
      </c>
      <c r="AG592" s="7" t="s">
        <v>30</v>
      </c>
      <c r="AH592" s="7" t="s">
        <v>421</v>
      </c>
      <c r="AI592" s="7" t="s">
        <v>417</v>
      </c>
      <c r="AJ592" s="7">
        <v>-2.0499999999999998</v>
      </c>
      <c r="AK592" s="7">
        <v>-1.282</v>
      </c>
      <c r="AL592" s="7" t="s">
        <v>429</v>
      </c>
      <c r="AQ592" s="7">
        <v>3.83</v>
      </c>
      <c r="AS592" s="7">
        <v>5.2859999999999996</v>
      </c>
      <c r="AT592" s="7">
        <v>3.9630000000000001</v>
      </c>
      <c r="AV592" s="7" t="s">
        <v>56</v>
      </c>
      <c r="AW592" s="7" t="s">
        <v>528</v>
      </c>
      <c r="AX592" s="7" t="s">
        <v>14</v>
      </c>
      <c r="AY592" s="7" t="s">
        <v>549</v>
      </c>
      <c r="AZ592" s="7" t="s">
        <v>162</v>
      </c>
    </row>
    <row r="593" spans="1:52" x14ac:dyDescent="0.2">
      <c r="A593" s="7">
        <v>592</v>
      </c>
      <c r="B593" s="7">
        <v>3179</v>
      </c>
      <c r="C593" s="7" t="s">
        <v>57</v>
      </c>
      <c r="D593" s="7" t="s">
        <v>430</v>
      </c>
      <c r="E593" s="7" t="s">
        <v>160</v>
      </c>
      <c r="F593" s="7">
        <v>4.3150000000000004</v>
      </c>
      <c r="I593" s="7">
        <v>4.3150000000000004</v>
      </c>
      <c r="J593" s="7">
        <v>2001</v>
      </c>
      <c r="K593" s="7">
        <v>7</v>
      </c>
      <c r="L593" s="7">
        <v>191</v>
      </c>
      <c r="M593" s="7">
        <v>64.8</v>
      </c>
      <c r="N593" s="7">
        <v>-147.87</v>
      </c>
      <c r="O593" s="7">
        <v>64.75</v>
      </c>
      <c r="P593" s="7">
        <v>-147.75</v>
      </c>
      <c r="Q593" s="7">
        <v>3.234</v>
      </c>
      <c r="V593" s="7" t="s">
        <v>26</v>
      </c>
      <c r="W593" s="7">
        <v>2.012</v>
      </c>
      <c r="X593" s="7">
        <f t="shared" si="18"/>
        <v>2.012</v>
      </c>
      <c r="Y593" s="7">
        <v>2.3029999999999999</v>
      </c>
      <c r="Z593" s="7">
        <f t="shared" si="19"/>
        <v>2.3029999999999999</v>
      </c>
      <c r="AA593" s="7">
        <v>0.46600000000000003</v>
      </c>
      <c r="AB593" s="7">
        <v>0.53300000000000003</v>
      </c>
      <c r="AC593" s="7">
        <v>15.7</v>
      </c>
      <c r="AD593" s="7">
        <v>48</v>
      </c>
      <c r="AE593" s="7" t="s">
        <v>28</v>
      </c>
      <c r="AF593" s="7" t="s">
        <v>29</v>
      </c>
      <c r="AG593" s="7" t="s">
        <v>30</v>
      </c>
      <c r="AH593" s="7" t="s">
        <v>421</v>
      </c>
      <c r="AI593" s="7" t="s">
        <v>417</v>
      </c>
      <c r="AJ593" s="7">
        <v>-2.0499999999999998</v>
      </c>
      <c r="AK593" s="7">
        <v>-1.282</v>
      </c>
      <c r="AL593" s="7" t="s">
        <v>429</v>
      </c>
      <c r="AQ593" s="7">
        <v>3.83</v>
      </c>
      <c r="AS593" s="7">
        <v>5.2859999999999996</v>
      </c>
      <c r="AT593" s="7">
        <v>3.9630000000000001</v>
      </c>
      <c r="AV593" s="7" t="s">
        <v>56</v>
      </c>
      <c r="AW593" s="7" t="s">
        <v>528</v>
      </c>
      <c r="AX593" s="7" t="s">
        <v>14</v>
      </c>
      <c r="AY593" s="7" t="s">
        <v>549</v>
      </c>
      <c r="AZ593" s="7" t="s">
        <v>162</v>
      </c>
    </row>
    <row r="594" spans="1:52" x14ac:dyDescent="0.2">
      <c r="A594" s="7">
        <v>593</v>
      </c>
      <c r="B594" s="7">
        <v>3179</v>
      </c>
      <c r="C594" s="7" t="s">
        <v>57</v>
      </c>
      <c r="D594" s="7" t="s">
        <v>430</v>
      </c>
      <c r="E594" s="7" t="s">
        <v>160</v>
      </c>
      <c r="F594" s="7">
        <v>3.427</v>
      </c>
      <c r="I594" s="7">
        <v>3.427</v>
      </c>
      <c r="J594" s="7">
        <v>2001</v>
      </c>
      <c r="K594" s="7">
        <v>7</v>
      </c>
      <c r="L594" s="7">
        <v>212</v>
      </c>
      <c r="M594" s="7">
        <v>64.8</v>
      </c>
      <c r="N594" s="7">
        <v>-147.87</v>
      </c>
      <c r="O594" s="7">
        <v>64.75</v>
      </c>
      <c r="P594" s="7">
        <v>-147.75</v>
      </c>
      <c r="Q594" s="7">
        <v>4.71</v>
      </c>
      <c r="V594" s="7" t="s">
        <v>26</v>
      </c>
      <c r="W594" s="7">
        <v>1.5880000000000001</v>
      </c>
      <c r="X594" s="7">
        <f t="shared" si="18"/>
        <v>1.5880000000000001</v>
      </c>
      <c r="Y594" s="7">
        <v>1.839</v>
      </c>
      <c r="Z594" s="7">
        <f t="shared" si="19"/>
        <v>1.839</v>
      </c>
      <c r="AA594" s="7">
        <v>0.46300000000000002</v>
      </c>
      <c r="AB594" s="7">
        <v>0.53600000000000003</v>
      </c>
      <c r="AC594" s="7">
        <v>15.7</v>
      </c>
      <c r="AD594" s="7">
        <v>48</v>
      </c>
      <c r="AE594" s="7" t="s">
        <v>28</v>
      </c>
      <c r="AF594" s="7" t="s">
        <v>29</v>
      </c>
      <c r="AG594" s="7" t="s">
        <v>30</v>
      </c>
      <c r="AH594" s="7" t="s">
        <v>421</v>
      </c>
      <c r="AI594" s="7" t="s">
        <v>417</v>
      </c>
      <c r="AJ594" s="7">
        <v>-2.0499999999999998</v>
      </c>
      <c r="AK594" s="7">
        <v>-1.282</v>
      </c>
      <c r="AL594" s="7" t="s">
        <v>429</v>
      </c>
      <c r="AQ594" s="7">
        <v>3.83</v>
      </c>
      <c r="AS594" s="7">
        <v>5.2859999999999996</v>
      </c>
      <c r="AT594" s="7">
        <v>3.9630000000000001</v>
      </c>
      <c r="AV594" s="7" t="s">
        <v>56</v>
      </c>
      <c r="AW594" s="7" t="s">
        <v>528</v>
      </c>
      <c r="AX594" s="7" t="s">
        <v>14</v>
      </c>
      <c r="AY594" s="7" t="s">
        <v>549</v>
      </c>
      <c r="AZ594" s="7" t="s">
        <v>162</v>
      </c>
    </row>
    <row r="595" spans="1:52" x14ac:dyDescent="0.2">
      <c r="A595" s="7">
        <v>594</v>
      </c>
      <c r="B595" s="7">
        <v>3179</v>
      </c>
      <c r="C595" s="7" t="s">
        <v>57</v>
      </c>
      <c r="D595" s="7" t="s">
        <v>430</v>
      </c>
      <c r="E595" s="7" t="s">
        <v>160</v>
      </c>
      <c r="F595" s="7">
        <v>3.738</v>
      </c>
      <c r="I595" s="7">
        <v>3.738</v>
      </c>
      <c r="J595" s="7">
        <v>2001</v>
      </c>
      <c r="K595" s="7">
        <v>8</v>
      </c>
      <c r="L595" s="7">
        <v>226</v>
      </c>
      <c r="M595" s="7">
        <v>64.8</v>
      </c>
      <c r="N595" s="7">
        <v>-147.87</v>
      </c>
      <c r="O595" s="7">
        <v>64.75</v>
      </c>
      <c r="P595" s="7">
        <v>-147.75</v>
      </c>
      <c r="Q595" s="7">
        <v>6.0359999999999996</v>
      </c>
      <c r="V595" s="7" t="s">
        <v>26</v>
      </c>
      <c r="W595" s="7">
        <v>2.4020000000000001</v>
      </c>
      <c r="X595" s="7">
        <f t="shared" si="18"/>
        <v>2.4020000000000001</v>
      </c>
      <c r="Y595" s="7">
        <v>1.3360000000000001</v>
      </c>
      <c r="Z595" s="7">
        <f t="shared" si="19"/>
        <v>1.3360000000000001</v>
      </c>
      <c r="AA595" s="7">
        <v>0.64200000000000002</v>
      </c>
      <c r="AB595" s="7">
        <v>0.35699999999999998</v>
      </c>
      <c r="AC595" s="7">
        <v>14.4</v>
      </c>
      <c r="AD595" s="7">
        <v>50.3</v>
      </c>
      <c r="AE595" s="7" t="s">
        <v>28</v>
      </c>
      <c r="AF595" s="7" t="s">
        <v>29</v>
      </c>
      <c r="AG595" s="7" t="s">
        <v>30</v>
      </c>
      <c r="AH595" s="7" t="s">
        <v>421</v>
      </c>
      <c r="AI595" s="7" t="s">
        <v>417</v>
      </c>
      <c r="AJ595" s="7">
        <v>-2.0499999999999998</v>
      </c>
      <c r="AK595" s="7">
        <v>-1.282</v>
      </c>
      <c r="AL595" s="7" t="s">
        <v>429</v>
      </c>
      <c r="AQ595" s="7">
        <v>3.83</v>
      </c>
      <c r="AS595" s="7">
        <v>5.2859999999999996</v>
      </c>
      <c r="AT595" s="7">
        <v>3.9630000000000001</v>
      </c>
      <c r="AV595" s="7" t="s">
        <v>56</v>
      </c>
      <c r="AW595" s="7" t="s">
        <v>528</v>
      </c>
      <c r="AX595" s="7" t="s">
        <v>14</v>
      </c>
      <c r="AY595" s="7" t="s">
        <v>549</v>
      </c>
      <c r="AZ595" s="7" t="s">
        <v>162</v>
      </c>
    </row>
    <row r="596" spans="1:52" x14ac:dyDescent="0.2">
      <c r="A596" s="7">
        <v>595</v>
      </c>
      <c r="B596" s="7">
        <v>3179</v>
      </c>
      <c r="C596" s="7" t="s">
        <v>57</v>
      </c>
      <c r="D596" s="7" t="s">
        <v>430</v>
      </c>
      <c r="E596" s="7" t="s">
        <v>160</v>
      </c>
      <c r="F596" s="7">
        <v>3.1589999999999998</v>
      </c>
      <c r="I596" s="7">
        <v>3.1589999999999998</v>
      </c>
      <c r="J596" s="7">
        <v>2001</v>
      </c>
      <c r="K596" s="7">
        <v>8</v>
      </c>
      <c r="L596" s="7">
        <v>239</v>
      </c>
      <c r="M596" s="7">
        <v>64.8</v>
      </c>
      <c r="N596" s="7">
        <v>-147.87</v>
      </c>
      <c r="O596" s="7">
        <v>64.75</v>
      </c>
      <c r="P596" s="7">
        <v>-147.75</v>
      </c>
      <c r="Q596" s="7">
        <v>7.0190000000000001</v>
      </c>
      <c r="V596" s="7" t="s">
        <v>26</v>
      </c>
      <c r="W596" s="7">
        <v>1.591</v>
      </c>
      <c r="X596" s="7">
        <f t="shared" si="18"/>
        <v>1.591</v>
      </c>
      <c r="Y596" s="7">
        <v>1.5680000000000001</v>
      </c>
      <c r="Z596" s="7">
        <f t="shared" si="19"/>
        <v>1.5680000000000001</v>
      </c>
      <c r="AA596" s="7">
        <v>0.503</v>
      </c>
      <c r="AB596" s="7">
        <v>0.496</v>
      </c>
      <c r="AC596" s="7">
        <v>14.4</v>
      </c>
      <c r="AD596" s="7">
        <v>50.3</v>
      </c>
      <c r="AE596" s="7" t="s">
        <v>28</v>
      </c>
      <c r="AF596" s="7" t="s">
        <v>29</v>
      </c>
      <c r="AG596" s="7" t="s">
        <v>30</v>
      </c>
      <c r="AH596" s="7" t="s">
        <v>421</v>
      </c>
      <c r="AI596" s="7" t="s">
        <v>417</v>
      </c>
      <c r="AJ596" s="7">
        <v>-2.0499999999999998</v>
      </c>
      <c r="AK596" s="7">
        <v>-1.282</v>
      </c>
      <c r="AL596" s="7" t="s">
        <v>429</v>
      </c>
      <c r="AQ596" s="7">
        <v>3.83</v>
      </c>
      <c r="AS596" s="7">
        <v>5.2859999999999996</v>
      </c>
      <c r="AT596" s="7">
        <v>3.9630000000000001</v>
      </c>
      <c r="AV596" s="7" t="s">
        <v>56</v>
      </c>
      <c r="AW596" s="7" t="s">
        <v>528</v>
      </c>
      <c r="AX596" s="7" t="s">
        <v>14</v>
      </c>
      <c r="AY596" s="7" t="s">
        <v>549</v>
      </c>
      <c r="AZ596" s="7" t="s">
        <v>162</v>
      </c>
    </row>
    <row r="597" spans="1:52" x14ac:dyDescent="0.2">
      <c r="A597" s="7">
        <v>596</v>
      </c>
      <c r="B597" s="7">
        <v>3179</v>
      </c>
      <c r="C597" s="7" t="s">
        <v>57</v>
      </c>
      <c r="D597" s="7" t="s">
        <v>430</v>
      </c>
      <c r="E597" s="7" t="s">
        <v>160</v>
      </c>
      <c r="F597" s="7">
        <v>3.0819999999999999</v>
      </c>
      <c r="I597" s="7">
        <v>3.0819999999999999</v>
      </c>
      <c r="J597" s="7">
        <v>2001</v>
      </c>
      <c r="K597" s="7">
        <v>9</v>
      </c>
      <c r="L597" s="7">
        <v>248</v>
      </c>
      <c r="M597" s="7">
        <v>64.8</v>
      </c>
      <c r="N597" s="7">
        <v>-147.87</v>
      </c>
      <c r="O597" s="7">
        <v>64.75</v>
      </c>
      <c r="P597" s="7">
        <v>-147.75</v>
      </c>
      <c r="Q597" s="7">
        <v>7.5119999999999996</v>
      </c>
      <c r="V597" s="7" t="s">
        <v>26</v>
      </c>
      <c r="W597" s="7">
        <v>2.0950000000000002</v>
      </c>
      <c r="X597" s="7">
        <f t="shared" si="18"/>
        <v>2.0950000000000002</v>
      </c>
      <c r="Y597" s="7">
        <v>0.98699999999999999</v>
      </c>
      <c r="Z597" s="7">
        <f t="shared" si="19"/>
        <v>0.98699999999999999</v>
      </c>
      <c r="AA597" s="7">
        <v>0.67900000000000005</v>
      </c>
      <c r="AB597" s="7">
        <v>0.32</v>
      </c>
      <c r="AC597" s="7">
        <v>8.5</v>
      </c>
      <c r="AD597" s="7">
        <v>8.9</v>
      </c>
      <c r="AE597" s="7" t="s">
        <v>28</v>
      </c>
      <c r="AF597" s="7" t="s">
        <v>29</v>
      </c>
      <c r="AG597" s="7" t="s">
        <v>30</v>
      </c>
      <c r="AH597" s="7" t="s">
        <v>421</v>
      </c>
      <c r="AI597" s="7" t="s">
        <v>417</v>
      </c>
      <c r="AJ597" s="7">
        <v>-2.0499999999999998</v>
      </c>
      <c r="AK597" s="7">
        <v>-1.282</v>
      </c>
      <c r="AL597" s="7" t="s">
        <v>429</v>
      </c>
      <c r="AQ597" s="7">
        <v>3.83</v>
      </c>
      <c r="AS597" s="7">
        <v>5.2859999999999996</v>
      </c>
      <c r="AT597" s="7">
        <v>3.9630000000000001</v>
      </c>
      <c r="AV597" s="7" t="s">
        <v>56</v>
      </c>
      <c r="AW597" s="7" t="s">
        <v>528</v>
      </c>
      <c r="AX597" s="7" t="s">
        <v>14</v>
      </c>
      <c r="AY597" s="7" t="s">
        <v>549</v>
      </c>
      <c r="AZ597" s="7" t="s">
        <v>162</v>
      </c>
    </row>
    <row r="598" spans="1:52" x14ac:dyDescent="0.2">
      <c r="A598" s="7">
        <v>597</v>
      </c>
      <c r="B598" s="7">
        <v>3179</v>
      </c>
      <c r="C598" s="7" t="s">
        <v>57</v>
      </c>
      <c r="D598" s="7" t="s">
        <v>430</v>
      </c>
      <c r="E598" s="7" t="s">
        <v>160</v>
      </c>
      <c r="F598" s="7">
        <v>1.923</v>
      </c>
      <c r="I598" s="7">
        <v>1.923</v>
      </c>
      <c r="J598" s="7">
        <v>2001</v>
      </c>
      <c r="K598" s="7">
        <v>9</v>
      </c>
      <c r="L598" s="7">
        <v>262</v>
      </c>
      <c r="M598" s="7">
        <v>64.8</v>
      </c>
      <c r="N598" s="7">
        <v>-147.87</v>
      </c>
      <c r="O598" s="7">
        <v>64.75</v>
      </c>
      <c r="P598" s="7">
        <v>-147.75</v>
      </c>
      <c r="Q598" s="7">
        <v>8.0549999999999997</v>
      </c>
      <c r="V598" s="7" t="s">
        <v>26</v>
      </c>
      <c r="W598" s="7">
        <v>1.2450000000000001</v>
      </c>
      <c r="X598" s="7">
        <f t="shared" si="18"/>
        <v>1.2450000000000001</v>
      </c>
      <c r="Y598" s="7">
        <v>0.67800000000000005</v>
      </c>
      <c r="Z598" s="7">
        <f t="shared" si="19"/>
        <v>0.67800000000000005</v>
      </c>
      <c r="AA598" s="7">
        <v>0.64700000000000002</v>
      </c>
      <c r="AB598" s="7">
        <v>0.35199999999999998</v>
      </c>
      <c r="AC598" s="7">
        <v>8.5</v>
      </c>
      <c r="AD598" s="7">
        <v>8.9</v>
      </c>
      <c r="AE598" s="7" t="s">
        <v>28</v>
      </c>
      <c r="AF598" s="7" t="s">
        <v>29</v>
      </c>
      <c r="AG598" s="7" t="s">
        <v>30</v>
      </c>
      <c r="AH598" s="7" t="s">
        <v>421</v>
      </c>
      <c r="AI598" s="7" t="s">
        <v>417</v>
      </c>
      <c r="AJ598" s="7">
        <v>-2.0499999999999998</v>
      </c>
      <c r="AK598" s="7">
        <v>-1.282</v>
      </c>
      <c r="AL598" s="7" t="s">
        <v>429</v>
      </c>
      <c r="AQ598" s="7">
        <v>3.83</v>
      </c>
      <c r="AS598" s="7">
        <v>5.2859999999999996</v>
      </c>
      <c r="AT598" s="7">
        <v>3.9630000000000001</v>
      </c>
      <c r="AV598" s="7" t="s">
        <v>56</v>
      </c>
      <c r="AW598" s="7" t="s">
        <v>528</v>
      </c>
      <c r="AX598" s="7" t="s">
        <v>14</v>
      </c>
      <c r="AY598" s="7" t="s">
        <v>549</v>
      </c>
      <c r="AZ598" s="7" t="s">
        <v>162</v>
      </c>
    </row>
    <row r="599" spans="1:52" x14ac:dyDescent="0.2">
      <c r="A599" s="7">
        <v>598</v>
      </c>
      <c r="B599" s="7">
        <v>3179</v>
      </c>
      <c r="C599" s="7" t="s">
        <v>57</v>
      </c>
      <c r="D599" s="7" t="s">
        <v>430</v>
      </c>
      <c r="E599" s="7" t="s">
        <v>160</v>
      </c>
      <c r="F599" s="7">
        <v>1.1499999999999999</v>
      </c>
      <c r="I599" s="7">
        <v>1.1499999999999999</v>
      </c>
      <c r="J599" s="7">
        <v>2001</v>
      </c>
      <c r="K599" s="7">
        <v>9</v>
      </c>
      <c r="L599" s="7">
        <v>271</v>
      </c>
      <c r="M599" s="7">
        <v>64.8</v>
      </c>
      <c r="N599" s="7">
        <v>-147.87</v>
      </c>
      <c r="O599" s="7">
        <v>64.75</v>
      </c>
      <c r="P599" s="7">
        <v>-147.75</v>
      </c>
      <c r="Q599" s="7">
        <v>8.0549999999999997</v>
      </c>
      <c r="V599" s="7" t="s">
        <v>26</v>
      </c>
      <c r="W599" s="7">
        <v>1.0529999999999999</v>
      </c>
      <c r="X599" s="7">
        <f t="shared" si="18"/>
        <v>1.0529999999999999</v>
      </c>
      <c r="Y599" s="7">
        <v>9.7000000000000003E-2</v>
      </c>
      <c r="Z599" s="7">
        <f t="shared" si="19"/>
        <v>9.7000000000000003E-2</v>
      </c>
      <c r="AA599" s="7">
        <v>0.91500000000000004</v>
      </c>
      <c r="AB599" s="7">
        <v>8.4000000000000005E-2</v>
      </c>
      <c r="AC599" s="7">
        <v>8.5</v>
      </c>
      <c r="AD599" s="7">
        <v>8.9</v>
      </c>
      <c r="AE599" s="7" t="s">
        <v>28</v>
      </c>
      <c r="AF599" s="7" t="s">
        <v>29</v>
      </c>
      <c r="AG599" s="7" t="s">
        <v>30</v>
      </c>
      <c r="AH599" s="7" t="s">
        <v>421</v>
      </c>
      <c r="AI599" s="7" t="s">
        <v>417</v>
      </c>
      <c r="AJ599" s="7">
        <v>-2.0499999999999998</v>
      </c>
      <c r="AK599" s="7">
        <v>-1.282</v>
      </c>
      <c r="AL599" s="7" t="s">
        <v>429</v>
      </c>
      <c r="AQ599" s="7">
        <v>3.83</v>
      </c>
      <c r="AS599" s="7">
        <v>5.2859999999999996</v>
      </c>
      <c r="AT599" s="7">
        <v>3.9630000000000001</v>
      </c>
      <c r="AV599" s="7" t="s">
        <v>56</v>
      </c>
      <c r="AW599" s="7" t="s">
        <v>528</v>
      </c>
      <c r="AX599" s="7" t="s">
        <v>14</v>
      </c>
      <c r="AY599" s="7" t="s">
        <v>549</v>
      </c>
      <c r="AZ599" s="7" t="s">
        <v>162</v>
      </c>
    </row>
    <row r="600" spans="1:52" x14ac:dyDescent="0.2">
      <c r="A600" s="7">
        <v>599</v>
      </c>
      <c r="B600" s="7">
        <v>3179</v>
      </c>
      <c r="C600" s="7" t="s">
        <v>57</v>
      </c>
      <c r="D600" s="7" t="s">
        <v>431</v>
      </c>
      <c r="E600" s="7" t="s">
        <v>160</v>
      </c>
      <c r="F600" s="7">
        <v>0.48</v>
      </c>
      <c r="I600" s="7">
        <v>0.497</v>
      </c>
      <c r="J600" s="7">
        <v>2001</v>
      </c>
      <c r="K600" s="7">
        <v>5</v>
      </c>
      <c r="L600" s="7">
        <v>130</v>
      </c>
      <c r="M600" s="7">
        <v>64.8</v>
      </c>
      <c r="N600" s="7">
        <v>-147.87</v>
      </c>
      <c r="O600" s="7">
        <v>64.75</v>
      </c>
      <c r="P600" s="7">
        <v>-147.75</v>
      </c>
      <c r="Q600" s="7">
        <v>-0.84699999999999998</v>
      </c>
      <c r="V600" s="7" t="s">
        <v>26</v>
      </c>
      <c r="W600" s="7">
        <v>0.28299999999999997</v>
      </c>
      <c r="X600" s="7">
        <f t="shared" si="18"/>
        <v>0.28299999999999997</v>
      </c>
      <c r="Y600" s="7">
        <v>0.214</v>
      </c>
      <c r="Z600" s="7">
        <f t="shared" si="19"/>
        <v>0.214</v>
      </c>
      <c r="AA600" s="7">
        <v>0.56799999999999995</v>
      </c>
      <c r="AB600" s="7">
        <v>0.43099999999999999</v>
      </c>
      <c r="AC600" s="7">
        <v>7.2</v>
      </c>
      <c r="AD600" s="7">
        <v>19.3</v>
      </c>
      <c r="AE600" s="7" t="s">
        <v>28</v>
      </c>
      <c r="AF600" s="7" t="s">
        <v>29</v>
      </c>
      <c r="AG600" s="7" t="s">
        <v>30</v>
      </c>
      <c r="AH600" s="7" t="s">
        <v>421</v>
      </c>
      <c r="AI600" s="7" t="s">
        <v>417</v>
      </c>
      <c r="AJ600" s="7">
        <v>-2.0499999999999998</v>
      </c>
      <c r="AK600" s="7">
        <v>-1.282</v>
      </c>
      <c r="AL600" s="7" t="s">
        <v>429</v>
      </c>
      <c r="AQ600" s="7">
        <v>3.83</v>
      </c>
      <c r="AS600" s="7">
        <v>4.548</v>
      </c>
      <c r="AT600" s="7">
        <v>2.923</v>
      </c>
      <c r="AV600" s="7" t="s">
        <v>56</v>
      </c>
      <c r="AW600" s="7" t="s">
        <v>528</v>
      </c>
      <c r="AX600" s="7" t="s">
        <v>14</v>
      </c>
      <c r="AY600" s="7" t="s">
        <v>549</v>
      </c>
      <c r="AZ600" s="7" t="s">
        <v>163</v>
      </c>
    </row>
    <row r="601" spans="1:52" x14ac:dyDescent="0.2">
      <c r="A601" s="7">
        <v>600</v>
      </c>
      <c r="B601" s="7">
        <v>3179</v>
      </c>
      <c r="C601" s="7" t="s">
        <v>57</v>
      </c>
      <c r="D601" s="7" t="s">
        <v>431</v>
      </c>
      <c r="E601" s="7" t="s">
        <v>160</v>
      </c>
      <c r="F601" s="7">
        <v>0.96</v>
      </c>
      <c r="I601" s="7">
        <v>0.995</v>
      </c>
      <c r="J601" s="7">
        <v>2001</v>
      </c>
      <c r="K601" s="7">
        <v>5</v>
      </c>
      <c r="L601" s="7">
        <v>138</v>
      </c>
      <c r="M601" s="7">
        <v>64.8</v>
      </c>
      <c r="N601" s="7">
        <v>-147.87</v>
      </c>
      <c r="O601" s="7">
        <v>64.75</v>
      </c>
      <c r="P601" s="7">
        <v>-147.75</v>
      </c>
      <c r="Q601" s="7">
        <v>-0.159</v>
      </c>
      <c r="V601" s="7" t="s">
        <v>26</v>
      </c>
      <c r="W601" s="7">
        <v>0.60099999999999998</v>
      </c>
      <c r="X601" s="7">
        <f t="shared" si="18"/>
        <v>0.60099999999999998</v>
      </c>
      <c r="Y601" s="7">
        <v>0.39400000000000002</v>
      </c>
      <c r="Z601" s="7">
        <f t="shared" si="19"/>
        <v>0.39400000000000002</v>
      </c>
      <c r="AA601" s="7">
        <v>0.60299999999999998</v>
      </c>
      <c r="AB601" s="7">
        <v>0.39600000000000002</v>
      </c>
      <c r="AC601" s="7">
        <v>7.2</v>
      </c>
      <c r="AD601" s="7">
        <v>19.3</v>
      </c>
      <c r="AE601" s="7" t="s">
        <v>28</v>
      </c>
      <c r="AF601" s="7" t="s">
        <v>29</v>
      </c>
      <c r="AG601" s="7" t="s">
        <v>30</v>
      </c>
      <c r="AH601" s="7" t="s">
        <v>421</v>
      </c>
      <c r="AI601" s="7" t="s">
        <v>417</v>
      </c>
      <c r="AJ601" s="7">
        <v>-2.0499999999999998</v>
      </c>
      <c r="AK601" s="7">
        <v>-1.282</v>
      </c>
      <c r="AL601" s="7" t="s">
        <v>429</v>
      </c>
      <c r="AQ601" s="7">
        <v>3.83</v>
      </c>
      <c r="AS601" s="7">
        <v>4.548</v>
      </c>
      <c r="AT601" s="7">
        <v>2.923</v>
      </c>
      <c r="AV601" s="7" t="s">
        <v>56</v>
      </c>
      <c r="AW601" s="7" t="s">
        <v>528</v>
      </c>
      <c r="AX601" s="7" t="s">
        <v>14</v>
      </c>
      <c r="AY601" s="7" t="s">
        <v>549</v>
      </c>
      <c r="AZ601" s="7" t="s">
        <v>163</v>
      </c>
    </row>
    <row r="602" spans="1:52" x14ac:dyDescent="0.2">
      <c r="A602" s="7">
        <v>601</v>
      </c>
      <c r="B602" s="7">
        <v>3179</v>
      </c>
      <c r="C602" s="7" t="s">
        <v>57</v>
      </c>
      <c r="D602" s="7" t="s">
        <v>431</v>
      </c>
      <c r="E602" s="7" t="s">
        <v>160</v>
      </c>
      <c r="F602" s="7">
        <v>1.2969999999999999</v>
      </c>
      <c r="I602" s="7">
        <v>1.3440000000000001</v>
      </c>
      <c r="J602" s="7">
        <v>2001</v>
      </c>
      <c r="K602" s="7">
        <v>5</v>
      </c>
      <c r="L602" s="7">
        <v>147</v>
      </c>
      <c r="M602" s="7">
        <v>64.8</v>
      </c>
      <c r="N602" s="7">
        <v>-147.87</v>
      </c>
      <c r="O602" s="7">
        <v>64.75</v>
      </c>
      <c r="P602" s="7">
        <v>-147.75</v>
      </c>
      <c r="Q602" s="7">
        <v>0.48</v>
      </c>
      <c r="V602" s="7" t="s">
        <v>26</v>
      </c>
      <c r="W602" s="7">
        <v>0.72199999999999998</v>
      </c>
      <c r="X602" s="7">
        <f t="shared" si="18"/>
        <v>0.72199999999999998</v>
      </c>
      <c r="Y602" s="7">
        <v>0.622</v>
      </c>
      <c r="Z602" s="7">
        <f t="shared" si="19"/>
        <v>0.622</v>
      </c>
      <c r="AA602" s="7">
        <v>0.53600000000000003</v>
      </c>
      <c r="AB602" s="7">
        <v>0.46300000000000002</v>
      </c>
      <c r="AC602" s="7">
        <v>7.2</v>
      </c>
      <c r="AD602" s="7">
        <v>19.3</v>
      </c>
      <c r="AE602" s="7" t="s">
        <v>28</v>
      </c>
      <c r="AF602" s="7" t="s">
        <v>29</v>
      </c>
      <c r="AG602" s="7" t="s">
        <v>30</v>
      </c>
      <c r="AH602" s="7" t="s">
        <v>421</v>
      </c>
      <c r="AI602" s="7" t="s">
        <v>417</v>
      </c>
      <c r="AJ602" s="7">
        <v>-2.0499999999999998</v>
      </c>
      <c r="AK602" s="7">
        <v>-1.282</v>
      </c>
      <c r="AL602" s="7" t="s">
        <v>429</v>
      </c>
      <c r="AQ602" s="7">
        <v>3.83</v>
      </c>
      <c r="AS602" s="7">
        <v>4.548</v>
      </c>
      <c r="AT602" s="7">
        <v>2.923</v>
      </c>
      <c r="AV602" s="7" t="s">
        <v>56</v>
      </c>
      <c r="AW602" s="7" t="s">
        <v>528</v>
      </c>
      <c r="AX602" s="7" t="s">
        <v>14</v>
      </c>
      <c r="AY602" s="7" t="s">
        <v>549</v>
      </c>
      <c r="AZ602" s="7" t="s">
        <v>163</v>
      </c>
    </row>
    <row r="603" spans="1:52" x14ac:dyDescent="0.2">
      <c r="A603" s="7">
        <v>602</v>
      </c>
      <c r="B603" s="7">
        <v>3179</v>
      </c>
      <c r="C603" s="7" t="s">
        <v>57</v>
      </c>
      <c r="D603" s="7" t="s">
        <v>431</v>
      </c>
      <c r="E603" s="7" t="s">
        <v>160</v>
      </c>
      <c r="F603" s="7">
        <v>2.113</v>
      </c>
      <c r="I603" s="7">
        <v>2.19</v>
      </c>
      <c r="J603" s="7">
        <v>2001</v>
      </c>
      <c r="K603" s="7">
        <v>6</v>
      </c>
      <c r="L603" s="7">
        <v>163</v>
      </c>
      <c r="M603" s="7">
        <v>64.8</v>
      </c>
      <c r="N603" s="7">
        <v>-147.87</v>
      </c>
      <c r="O603" s="7">
        <v>64.75</v>
      </c>
      <c r="P603" s="7">
        <v>-147.75</v>
      </c>
      <c r="Q603" s="7">
        <v>1.661</v>
      </c>
      <c r="V603" s="7" t="s">
        <v>26</v>
      </c>
      <c r="W603" s="7">
        <v>1.2</v>
      </c>
      <c r="X603" s="7">
        <f t="shared" si="18"/>
        <v>1.2</v>
      </c>
      <c r="Y603" s="7">
        <v>0.99</v>
      </c>
      <c r="Z603" s="7">
        <f t="shared" si="19"/>
        <v>0.99</v>
      </c>
      <c r="AA603" s="7">
        <v>0.54700000000000004</v>
      </c>
      <c r="AB603" s="7">
        <v>0.45200000000000001</v>
      </c>
      <c r="AC603" s="7">
        <v>16.5</v>
      </c>
      <c r="AD603" s="7">
        <v>11.6</v>
      </c>
      <c r="AE603" s="7" t="s">
        <v>28</v>
      </c>
      <c r="AF603" s="7" t="s">
        <v>29</v>
      </c>
      <c r="AG603" s="7" t="s">
        <v>30</v>
      </c>
      <c r="AH603" s="7" t="s">
        <v>421</v>
      </c>
      <c r="AI603" s="7" t="s">
        <v>417</v>
      </c>
      <c r="AJ603" s="7">
        <v>-2.0499999999999998</v>
      </c>
      <c r="AK603" s="7">
        <v>-1.282</v>
      </c>
      <c r="AL603" s="7" t="s">
        <v>429</v>
      </c>
      <c r="AQ603" s="7">
        <v>3.83</v>
      </c>
      <c r="AS603" s="7">
        <v>4.548</v>
      </c>
      <c r="AT603" s="7">
        <v>2.923</v>
      </c>
      <c r="AV603" s="7" t="s">
        <v>56</v>
      </c>
      <c r="AW603" s="7" t="s">
        <v>528</v>
      </c>
      <c r="AX603" s="7" t="s">
        <v>14</v>
      </c>
      <c r="AY603" s="7" t="s">
        <v>549</v>
      </c>
      <c r="AZ603" s="7" t="s">
        <v>163</v>
      </c>
    </row>
    <row r="604" spans="1:52" x14ac:dyDescent="0.2">
      <c r="A604" s="7">
        <v>603</v>
      </c>
      <c r="B604" s="7">
        <v>3179</v>
      </c>
      <c r="C604" s="7" t="s">
        <v>57</v>
      </c>
      <c r="D604" s="7" t="s">
        <v>431</v>
      </c>
      <c r="E604" s="7" t="s">
        <v>160</v>
      </c>
      <c r="F604" s="7">
        <v>2.6309999999999998</v>
      </c>
      <c r="I604" s="7">
        <v>2.7269999999999999</v>
      </c>
      <c r="J604" s="7">
        <v>2001</v>
      </c>
      <c r="K604" s="7">
        <v>6</v>
      </c>
      <c r="L604" s="7">
        <v>179</v>
      </c>
      <c r="M604" s="7">
        <v>64.8</v>
      </c>
      <c r="N604" s="7">
        <v>-147.87</v>
      </c>
      <c r="O604" s="7">
        <v>64.75</v>
      </c>
      <c r="P604" s="7">
        <v>-147.75</v>
      </c>
      <c r="Q604" s="7">
        <v>3.234</v>
      </c>
      <c r="V604" s="7" t="s">
        <v>26</v>
      </c>
      <c r="W604" s="7">
        <v>1.48</v>
      </c>
      <c r="X604" s="7">
        <f t="shared" si="18"/>
        <v>1.48</v>
      </c>
      <c r="Y604" s="7">
        <v>1.2470000000000001</v>
      </c>
      <c r="Z604" s="7">
        <f t="shared" si="19"/>
        <v>1.2470000000000001</v>
      </c>
      <c r="AA604" s="7">
        <v>0.54200000000000004</v>
      </c>
      <c r="AB604" s="7">
        <v>0.45700000000000002</v>
      </c>
      <c r="AC604" s="7">
        <v>16.5</v>
      </c>
      <c r="AD604" s="7">
        <v>11.6</v>
      </c>
      <c r="AE604" s="7" t="s">
        <v>28</v>
      </c>
      <c r="AF604" s="7" t="s">
        <v>29</v>
      </c>
      <c r="AG604" s="7" t="s">
        <v>30</v>
      </c>
      <c r="AH604" s="7" t="s">
        <v>421</v>
      </c>
      <c r="AI604" s="7" t="s">
        <v>417</v>
      </c>
      <c r="AJ604" s="7">
        <v>-2.0499999999999998</v>
      </c>
      <c r="AK604" s="7">
        <v>-1.282</v>
      </c>
      <c r="AL604" s="7" t="s">
        <v>429</v>
      </c>
      <c r="AQ604" s="7">
        <v>3.83</v>
      </c>
      <c r="AS604" s="7">
        <v>4.548</v>
      </c>
      <c r="AT604" s="7">
        <v>2.923</v>
      </c>
      <c r="AV604" s="7" t="s">
        <v>56</v>
      </c>
      <c r="AW604" s="7" t="s">
        <v>528</v>
      </c>
      <c r="AX604" s="7" t="s">
        <v>14</v>
      </c>
      <c r="AY604" s="7" t="s">
        <v>549</v>
      </c>
      <c r="AZ604" s="7" t="s">
        <v>163</v>
      </c>
    </row>
    <row r="605" spans="1:52" x14ac:dyDescent="0.2">
      <c r="A605" s="7">
        <v>604</v>
      </c>
      <c r="B605" s="7">
        <v>3179</v>
      </c>
      <c r="C605" s="7" t="s">
        <v>57</v>
      </c>
      <c r="D605" s="7" t="s">
        <v>431</v>
      </c>
      <c r="E605" s="7" t="s">
        <v>160</v>
      </c>
      <c r="F605" s="7">
        <v>3.7440000000000002</v>
      </c>
      <c r="I605" s="7">
        <v>3.8809999999999998</v>
      </c>
      <c r="J605" s="7">
        <v>2001</v>
      </c>
      <c r="K605" s="7">
        <v>7</v>
      </c>
      <c r="L605" s="7">
        <v>196</v>
      </c>
      <c r="M605" s="7">
        <v>64.8</v>
      </c>
      <c r="N605" s="7">
        <v>-147.87</v>
      </c>
      <c r="O605" s="7">
        <v>64.75</v>
      </c>
      <c r="P605" s="7">
        <v>-147.75</v>
      </c>
      <c r="Q605" s="7">
        <v>4.71</v>
      </c>
      <c r="V605" s="7" t="s">
        <v>26</v>
      </c>
      <c r="W605" s="7">
        <v>1.726</v>
      </c>
      <c r="X605" s="7">
        <f t="shared" si="18"/>
        <v>1.726</v>
      </c>
      <c r="Y605" s="7">
        <v>2.1549999999999998</v>
      </c>
      <c r="Z605" s="7">
        <f t="shared" si="19"/>
        <v>2.1549999999999998</v>
      </c>
      <c r="AA605" s="7">
        <v>0.44400000000000001</v>
      </c>
      <c r="AB605" s="7">
        <v>0.55500000000000005</v>
      </c>
      <c r="AC605" s="7">
        <v>15.7</v>
      </c>
      <c r="AD605" s="7">
        <v>48</v>
      </c>
      <c r="AE605" s="7" t="s">
        <v>28</v>
      </c>
      <c r="AF605" s="7" t="s">
        <v>29</v>
      </c>
      <c r="AG605" s="7" t="s">
        <v>30</v>
      </c>
      <c r="AH605" s="7" t="s">
        <v>421</v>
      </c>
      <c r="AI605" s="7" t="s">
        <v>417</v>
      </c>
      <c r="AJ605" s="7">
        <v>-2.0499999999999998</v>
      </c>
      <c r="AK605" s="7">
        <v>-1.282</v>
      </c>
      <c r="AL605" s="7" t="s">
        <v>429</v>
      </c>
      <c r="AQ605" s="7">
        <v>3.83</v>
      </c>
      <c r="AS605" s="7">
        <v>4.548</v>
      </c>
      <c r="AT605" s="7">
        <v>2.923</v>
      </c>
      <c r="AV605" s="7" t="s">
        <v>56</v>
      </c>
      <c r="AW605" s="7" t="s">
        <v>528</v>
      </c>
      <c r="AX605" s="7" t="s">
        <v>14</v>
      </c>
      <c r="AY605" s="7" t="s">
        <v>549</v>
      </c>
      <c r="AZ605" s="7" t="s">
        <v>163</v>
      </c>
    </row>
    <row r="606" spans="1:52" x14ac:dyDescent="0.2">
      <c r="A606" s="7">
        <v>605</v>
      </c>
      <c r="B606" s="7">
        <v>3179</v>
      </c>
      <c r="C606" s="7" t="s">
        <v>57</v>
      </c>
      <c r="D606" s="7" t="s">
        <v>431</v>
      </c>
      <c r="E606" s="7" t="s">
        <v>160</v>
      </c>
      <c r="F606" s="7">
        <v>3.3330000000000002</v>
      </c>
      <c r="I606" s="7">
        <v>3.4550000000000001</v>
      </c>
      <c r="J606" s="7">
        <v>2001</v>
      </c>
      <c r="K606" s="7">
        <v>7</v>
      </c>
      <c r="L606" s="7">
        <v>208</v>
      </c>
      <c r="M606" s="7">
        <v>64.8</v>
      </c>
      <c r="N606" s="7">
        <v>-147.87</v>
      </c>
      <c r="O606" s="7">
        <v>64.75</v>
      </c>
      <c r="P606" s="7">
        <v>-147.75</v>
      </c>
      <c r="Q606" s="7">
        <v>6.0359999999999996</v>
      </c>
      <c r="V606" s="7" t="s">
        <v>26</v>
      </c>
      <c r="W606" s="7">
        <v>1.496</v>
      </c>
      <c r="X606" s="7">
        <f t="shared" si="18"/>
        <v>1.496</v>
      </c>
      <c r="Y606" s="7">
        <v>1.9590000000000001</v>
      </c>
      <c r="Z606" s="7">
        <f t="shared" si="19"/>
        <v>1.9590000000000001</v>
      </c>
      <c r="AA606" s="7">
        <v>0.432</v>
      </c>
      <c r="AB606" s="7">
        <v>0.56699999999999995</v>
      </c>
      <c r="AC606" s="7">
        <v>15.7</v>
      </c>
      <c r="AD606" s="7">
        <v>48</v>
      </c>
      <c r="AE606" s="7" t="s">
        <v>28</v>
      </c>
      <c r="AF606" s="7" t="s">
        <v>29</v>
      </c>
      <c r="AG606" s="7" t="s">
        <v>30</v>
      </c>
      <c r="AH606" s="7" t="s">
        <v>421</v>
      </c>
      <c r="AI606" s="7" t="s">
        <v>417</v>
      </c>
      <c r="AJ606" s="7">
        <v>-2.0499999999999998</v>
      </c>
      <c r="AK606" s="7">
        <v>-1.282</v>
      </c>
      <c r="AL606" s="7" t="s">
        <v>429</v>
      </c>
      <c r="AQ606" s="7">
        <v>3.83</v>
      </c>
      <c r="AS606" s="7">
        <v>4.548</v>
      </c>
      <c r="AT606" s="7">
        <v>2.923</v>
      </c>
      <c r="AV606" s="7" t="s">
        <v>56</v>
      </c>
      <c r="AW606" s="7" t="s">
        <v>528</v>
      </c>
      <c r="AX606" s="7" t="s">
        <v>14</v>
      </c>
      <c r="AY606" s="7" t="s">
        <v>549</v>
      </c>
      <c r="AZ606" s="7" t="s">
        <v>163</v>
      </c>
    </row>
    <row r="607" spans="1:52" x14ac:dyDescent="0.2">
      <c r="A607" s="7">
        <v>606</v>
      </c>
      <c r="B607" s="7">
        <v>3179</v>
      </c>
      <c r="C607" s="7" t="s">
        <v>57</v>
      </c>
      <c r="D607" s="7" t="s">
        <v>431</v>
      </c>
      <c r="E607" s="7" t="s">
        <v>160</v>
      </c>
      <c r="F607" s="7">
        <v>3.7410000000000001</v>
      </c>
      <c r="I607" s="7">
        <v>3.8780000000000001</v>
      </c>
      <c r="J607" s="7">
        <v>2001</v>
      </c>
      <c r="K607" s="7">
        <v>8</v>
      </c>
      <c r="L607" s="7">
        <v>216</v>
      </c>
      <c r="M607" s="7">
        <v>64.8</v>
      </c>
      <c r="N607" s="7">
        <v>-147.87</v>
      </c>
      <c r="O607" s="7">
        <v>64.75</v>
      </c>
      <c r="P607" s="7">
        <v>-147.75</v>
      </c>
      <c r="Q607" s="7">
        <v>7.0190000000000001</v>
      </c>
      <c r="V607" s="7" t="s">
        <v>26</v>
      </c>
      <c r="W607" s="7">
        <v>1.774</v>
      </c>
      <c r="X607" s="7">
        <f t="shared" si="18"/>
        <v>1.774</v>
      </c>
      <c r="Y607" s="7">
        <v>2.1040000000000001</v>
      </c>
      <c r="Z607" s="7">
        <f t="shared" si="19"/>
        <v>2.1040000000000001</v>
      </c>
      <c r="AA607" s="7">
        <v>0.45700000000000002</v>
      </c>
      <c r="AB607" s="7">
        <v>0.54200000000000004</v>
      </c>
      <c r="AC607" s="7">
        <v>14.4</v>
      </c>
      <c r="AD607" s="7">
        <v>50.3</v>
      </c>
      <c r="AE607" s="7" t="s">
        <v>28</v>
      </c>
      <c r="AF607" s="7" t="s">
        <v>29</v>
      </c>
      <c r="AG607" s="7" t="s">
        <v>30</v>
      </c>
      <c r="AH607" s="7" t="s">
        <v>421</v>
      </c>
      <c r="AI607" s="7" t="s">
        <v>417</v>
      </c>
      <c r="AJ607" s="7">
        <v>-2.0499999999999998</v>
      </c>
      <c r="AK607" s="7">
        <v>-1.282</v>
      </c>
      <c r="AL607" s="7" t="s">
        <v>429</v>
      </c>
      <c r="AQ607" s="7">
        <v>3.83</v>
      </c>
      <c r="AS607" s="7">
        <v>4.548</v>
      </c>
      <c r="AT607" s="7">
        <v>2.923</v>
      </c>
      <c r="AV607" s="7" t="s">
        <v>56</v>
      </c>
      <c r="AW607" s="7" t="s">
        <v>528</v>
      </c>
      <c r="AX607" s="7" t="s">
        <v>14</v>
      </c>
      <c r="AY607" s="7" t="s">
        <v>549</v>
      </c>
      <c r="AZ607" s="7" t="s">
        <v>163</v>
      </c>
    </row>
    <row r="608" spans="1:52" x14ac:dyDescent="0.2">
      <c r="A608" s="7">
        <v>607</v>
      </c>
      <c r="B608" s="7">
        <v>3179</v>
      </c>
      <c r="C608" s="7" t="s">
        <v>57</v>
      </c>
      <c r="D608" s="7" t="s">
        <v>431</v>
      </c>
      <c r="E608" s="7" t="s">
        <v>160</v>
      </c>
      <c r="F608" s="7">
        <v>3.0339999999999998</v>
      </c>
      <c r="I608" s="7">
        <v>3.145</v>
      </c>
      <c r="J608" s="7">
        <v>2001</v>
      </c>
      <c r="K608" s="7">
        <v>8</v>
      </c>
      <c r="L608" s="7">
        <v>227</v>
      </c>
      <c r="M608" s="7">
        <v>64.8</v>
      </c>
      <c r="N608" s="7">
        <v>-147.87</v>
      </c>
      <c r="O608" s="7">
        <v>64.75</v>
      </c>
      <c r="P608" s="7">
        <v>-147.75</v>
      </c>
      <c r="Q608" s="7">
        <v>7.5119999999999996</v>
      </c>
      <c r="V608" s="7" t="s">
        <v>26</v>
      </c>
      <c r="W608" s="7">
        <v>1.583</v>
      </c>
      <c r="X608" s="7">
        <f t="shared" si="18"/>
        <v>1.583</v>
      </c>
      <c r="Y608" s="7">
        <v>1.5620000000000001</v>
      </c>
      <c r="Z608" s="7">
        <f t="shared" si="19"/>
        <v>1.5620000000000001</v>
      </c>
      <c r="AA608" s="7">
        <v>0.503</v>
      </c>
      <c r="AB608" s="7">
        <v>0.496</v>
      </c>
      <c r="AC608" s="7">
        <v>14.4</v>
      </c>
      <c r="AD608" s="7">
        <v>50.3</v>
      </c>
      <c r="AE608" s="7" t="s">
        <v>28</v>
      </c>
      <c r="AF608" s="7" t="s">
        <v>29</v>
      </c>
      <c r="AG608" s="7" t="s">
        <v>30</v>
      </c>
      <c r="AH608" s="7" t="s">
        <v>421</v>
      </c>
      <c r="AI608" s="7" t="s">
        <v>417</v>
      </c>
      <c r="AJ608" s="7">
        <v>-2.0499999999999998</v>
      </c>
      <c r="AK608" s="7">
        <v>-1.282</v>
      </c>
      <c r="AL608" s="7" t="s">
        <v>429</v>
      </c>
      <c r="AQ608" s="7">
        <v>3.83</v>
      </c>
      <c r="AS608" s="7">
        <v>4.548</v>
      </c>
      <c r="AT608" s="7">
        <v>2.923</v>
      </c>
      <c r="AV608" s="7" t="s">
        <v>56</v>
      </c>
      <c r="AW608" s="7" t="s">
        <v>528</v>
      </c>
      <c r="AX608" s="7" t="s">
        <v>14</v>
      </c>
      <c r="AY608" s="7" t="s">
        <v>549</v>
      </c>
      <c r="AZ608" s="7" t="s">
        <v>163</v>
      </c>
    </row>
    <row r="609" spans="1:52" x14ac:dyDescent="0.2">
      <c r="A609" s="7">
        <v>608</v>
      </c>
      <c r="B609" s="7">
        <v>3179</v>
      </c>
      <c r="C609" s="7" t="s">
        <v>57</v>
      </c>
      <c r="D609" s="7" t="s">
        <v>431</v>
      </c>
      <c r="E609" s="7" t="s">
        <v>160</v>
      </c>
      <c r="F609" s="7">
        <v>3.07</v>
      </c>
      <c r="I609" s="7">
        <v>3.1819999999999999</v>
      </c>
      <c r="J609" s="7">
        <v>2001</v>
      </c>
      <c r="K609" s="7">
        <v>8</v>
      </c>
      <c r="L609" s="7">
        <v>240</v>
      </c>
      <c r="M609" s="7">
        <v>64.8</v>
      </c>
      <c r="N609" s="7">
        <v>-147.87</v>
      </c>
      <c r="O609" s="7">
        <v>64.75</v>
      </c>
      <c r="P609" s="7">
        <v>-147.75</v>
      </c>
      <c r="Q609" s="7">
        <v>8.0549999999999997</v>
      </c>
      <c r="V609" s="7" t="s">
        <v>26</v>
      </c>
      <c r="W609" s="7">
        <v>1.706</v>
      </c>
      <c r="X609" s="7">
        <f t="shared" si="18"/>
        <v>1.706</v>
      </c>
      <c r="Y609" s="7">
        <v>1.476</v>
      </c>
      <c r="Z609" s="7">
        <f t="shared" si="19"/>
        <v>1.476</v>
      </c>
      <c r="AA609" s="7">
        <v>0.53500000000000003</v>
      </c>
      <c r="AB609" s="7">
        <v>0.46400000000000002</v>
      </c>
      <c r="AC609" s="7">
        <v>14.4</v>
      </c>
      <c r="AD609" s="7">
        <v>50.3</v>
      </c>
      <c r="AE609" s="7" t="s">
        <v>28</v>
      </c>
      <c r="AF609" s="7" t="s">
        <v>29</v>
      </c>
      <c r="AG609" s="7" t="s">
        <v>30</v>
      </c>
      <c r="AH609" s="7" t="s">
        <v>421</v>
      </c>
      <c r="AI609" s="7" t="s">
        <v>417</v>
      </c>
      <c r="AJ609" s="7">
        <v>-2.0499999999999998</v>
      </c>
      <c r="AK609" s="7">
        <v>-1.282</v>
      </c>
      <c r="AL609" s="7" t="s">
        <v>429</v>
      </c>
      <c r="AQ609" s="7">
        <v>3.83</v>
      </c>
      <c r="AS609" s="7">
        <v>4.548</v>
      </c>
      <c r="AT609" s="7">
        <v>2.923</v>
      </c>
      <c r="AV609" s="7" t="s">
        <v>56</v>
      </c>
      <c r="AW609" s="7" t="s">
        <v>528</v>
      </c>
      <c r="AX609" s="7" t="s">
        <v>14</v>
      </c>
      <c r="AY609" s="7" t="s">
        <v>549</v>
      </c>
      <c r="AZ609" s="7" t="s">
        <v>163</v>
      </c>
    </row>
    <row r="610" spans="1:52" x14ac:dyDescent="0.2">
      <c r="A610" s="7">
        <v>609</v>
      </c>
      <c r="B610" s="7">
        <v>3179</v>
      </c>
      <c r="C610" s="7" t="s">
        <v>57</v>
      </c>
      <c r="D610" s="7" t="s">
        <v>431</v>
      </c>
      <c r="E610" s="7" t="s">
        <v>160</v>
      </c>
      <c r="F610" s="7">
        <v>1.2849999999999999</v>
      </c>
      <c r="I610" s="7">
        <v>1.3320000000000001</v>
      </c>
      <c r="J610" s="7">
        <v>2001</v>
      </c>
      <c r="K610" s="7">
        <v>9</v>
      </c>
      <c r="L610" s="7">
        <v>249</v>
      </c>
      <c r="M610" s="7">
        <v>64.8</v>
      </c>
      <c r="N610" s="7">
        <v>-147.87</v>
      </c>
      <c r="O610" s="7">
        <v>64.75</v>
      </c>
      <c r="P610" s="7">
        <v>-147.75</v>
      </c>
      <c r="Q610" s="7">
        <v>8.1059999999999999</v>
      </c>
      <c r="V610" s="7" t="s">
        <v>26</v>
      </c>
      <c r="W610" s="7">
        <v>0.81</v>
      </c>
      <c r="X610" s="7">
        <f t="shared" si="18"/>
        <v>0.81</v>
      </c>
      <c r="Y610" s="7">
        <v>0.52200000000000002</v>
      </c>
      <c r="Z610" s="7">
        <f t="shared" si="19"/>
        <v>0.52200000000000002</v>
      </c>
      <c r="AA610" s="7">
        <v>0.60699999999999998</v>
      </c>
      <c r="AB610" s="7">
        <v>0.39200000000000002</v>
      </c>
      <c r="AC610" s="7">
        <v>8.5</v>
      </c>
      <c r="AD610" s="7">
        <v>8.9</v>
      </c>
      <c r="AE610" s="7" t="s">
        <v>28</v>
      </c>
      <c r="AF610" s="7" t="s">
        <v>29</v>
      </c>
      <c r="AG610" s="7" t="s">
        <v>30</v>
      </c>
      <c r="AH610" s="7" t="s">
        <v>421</v>
      </c>
      <c r="AI610" s="7" t="s">
        <v>417</v>
      </c>
      <c r="AJ610" s="7">
        <v>-2.0499999999999998</v>
      </c>
      <c r="AK610" s="7">
        <v>-1.282</v>
      </c>
      <c r="AL610" s="7" t="s">
        <v>429</v>
      </c>
      <c r="AQ610" s="7">
        <v>3.83</v>
      </c>
      <c r="AS610" s="7">
        <v>4.548</v>
      </c>
      <c r="AT610" s="7">
        <v>2.923</v>
      </c>
      <c r="AV610" s="7" t="s">
        <v>56</v>
      </c>
      <c r="AW610" s="7" t="s">
        <v>528</v>
      </c>
      <c r="AX610" s="7" t="s">
        <v>14</v>
      </c>
      <c r="AY610" s="7" t="s">
        <v>549</v>
      </c>
      <c r="AZ610" s="7" t="s">
        <v>163</v>
      </c>
    </row>
    <row r="611" spans="1:52" x14ac:dyDescent="0.2">
      <c r="A611" s="7">
        <v>610</v>
      </c>
      <c r="B611" s="7">
        <v>3179</v>
      </c>
      <c r="C611" s="7" t="s">
        <v>57</v>
      </c>
      <c r="D611" s="7" t="s">
        <v>431</v>
      </c>
      <c r="E611" s="7" t="s">
        <v>160</v>
      </c>
      <c r="F611" s="7">
        <v>1.4330000000000001</v>
      </c>
      <c r="I611" s="7">
        <v>1.4850000000000001</v>
      </c>
      <c r="J611" s="7">
        <v>2001</v>
      </c>
      <c r="K611" s="7">
        <v>9</v>
      </c>
      <c r="L611" s="7">
        <v>259</v>
      </c>
      <c r="M611" s="7">
        <v>64.8</v>
      </c>
      <c r="N611" s="7">
        <v>-147.87</v>
      </c>
      <c r="O611" s="7">
        <v>64.75</v>
      </c>
      <c r="P611" s="7">
        <v>-147.75</v>
      </c>
      <c r="Q611" s="7">
        <v>7.3239999999999998</v>
      </c>
      <c r="V611" s="7" t="s">
        <v>26</v>
      </c>
      <c r="W611" s="7">
        <v>1.2849999999999999</v>
      </c>
      <c r="X611" s="7">
        <f t="shared" si="18"/>
        <v>1.2849999999999999</v>
      </c>
      <c r="Y611" s="7">
        <v>0.2</v>
      </c>
      <c r="Z611" s="7">
        <f t="shared" si="19"/>
        <v>0.2</v>
      </c>
      <c r="AA611" s="7">
        <v>0.86399999999999999</v>
      </c>
      <c r="AB611" s="7">
        <v>0.13500000000000001</v>
      </c>
      <c r="AC611" s="7">
        <v>8.5</v>
      </c>
      <c r="AD611" s="7">
        <v>8.9</v>
      </c>
      <c r="AE611" s="7" t="s">
        <v>28</v>
      </c>
      <c r="AF611" s="7" t="s">
        <v>29</v>
      </c>
      <c r="AG611" s="7" t="s">
        <v>30</v>
      </c>
      <c r="AH611" s="7" t="s">
        <v>421</v>
      </c>
      <c r="AI611" s="7" t="s">
        <v>417</v>
      </c>
      <c r="AJ611" s="7">
        <v>-2.0499999999999998</v>
      </c>
      <c r="AK611" s="7">
        <v>-1.282</v>
      </c>
      <c r="AL611" s="7" t="s">
        <v>429</v>
      </c>
      <c r="AQ611" s="7">
        <v>3.83</v>
      </c>
      <c r="AS611" s="7">
        <v>4.548</v>
      </c>
      <c r="AT611" s="7">
        <v>2.923</v>
      </c>
      <c r="AV611" s="7" t="s">
        <v>56</v>
      </c>
      <c r="AW611" s="7" t="s">
        <v>528</v>
      </c>
      <c r="AX611" s="7" t="s">
        <v>14</v>
      </c>
      <c r="AY611" s="7" t="s">
        <v>549</v>
      </c>
      <c r="AZ611" s="7" t="s">
        <v>163</v>
      </c>
    </row>
    <row r="612" spans="1:52" x14ac:dyDescent="0.2">
      <c r="A612" s="7">
        <v>611</v>
      </c>
      <c r="B612" s="7">
        <v>3179</v>
      </c>
      <c r="C612" s="7" t="s">
        <v>57</v>
      </c>
      <c r="D612" s="7" t="s">
        <v>431</v>
      </c>
      <c r="E612" s="7" t="s">
        <v>160</v>
      </c>
      <c r="F612" s="7">
        <v>0.98399999999999999</v>
      </c>
      <c r="I612" s="7">
        <v>1.02</v>
      </c>
      <c r="J612" s="7">
        <v>2001</v>
      </c>
      <c r="K612" s="7">
        <v>10</v>
      </c>
      <c r="L612" s="7">
        <v>274</v>
      </c>
      <c r="M612" s="7">
        <v>64.8</v>
      </c>
      <c r="N612" s="7">
        <v>-147.87</v>
      </c>
      <c r="O612" s="7">
        <v>64.75</v>
      </c>
      <c r="P612" s="7">
        <v>-147.75</v>
      </c>
      <c r="Q612" s="7">
        <v>5.76</v>
      </c>
      <c r="V612" s="7" t="s">
        <v>26</v>
      </c>
      <c r="W612" s="7">
        <v>0.82099999999999995</v>
      </c>
      <c r="X612" s="7">
        <f t="shared" si="18"/>
        <v>0.82099999999999995</v>
      </c>
      <c r="Y612" s="7">
        <v>0.19900000000000001</v>
      </c>
      <c r="Z612" s="7">
        <f t="shared" si="19"/>
        <v>0.19900000000000001</v>
      </c>
      <c r="AA612" s="7">
        <v>0.80400000000000005</v>
      </c>
      <c r="AB612" s="7">
        <v>0.19500000000000001</v>
      </c>
      <c r="AC612" s="7">
        <v>-4.9000000000000004</v>
      </c>
      <c r="AD612" s="7">
        <v>12.9</v>
      </c>
      <c r="AE612" s="7" t="s">
        <v>28</v>
      </c>
      <c r="AF612" s="7" t="s">
        <v>29</v>
      </c>
      <c r="AG612" s="7" t="s">
        <v>30</v>
      </c>
      <c r="AH612" s="7" t="s">
        <v>421</v>
      </c>
      <c r="AI612" s="7" t="s">
        <v>417</v>
      </c>
      <c r="AJ612" s="7">
        <v>-2.0499999999999998</v>
      </c>
      <c r="AK612" s="7">
        <v>-1.282</v>
      </c>
      <c r="AL612" s="7" t="s">
        <v>429</v>
      </c>
      <c r="AQ612" s="7">
        <v>3.83</v>
      </c>
      <c r="AS612" s="7">
        <v>4.548</v>
      </c>
      <c r="AT612" s="7">
        <v>2.923</v>
      </c>
      <c r="AV612" s="7" t="s">
        <v>56</v>
      </c>
      <c r="AW612" s="7" t="s">
        <v>528</v>
      </c>
      <c r="AX612" s="7" t="s">
        <v>14</v>
      </c>
      <c r="AY612" s="7" t="s">
        <v>549</v>
      </c>
      <c r="AZ612" s="7" t="s">
        <v>163</v>
      </c>
    </row>
    <row r="613" spans="1:52" x14ac:dyDescent="0.2">
      <c r="A613" s="7">
        <v>612</v>
      </c>
      <c r="B613" s="7">
        <v>3257</v>
      </c>
      <c r="C613" s="7" t="s">
        <v>112</v>
      </c>
      <c r="D613" s="7" t="s">
        <v>538</v>
      </c>
      <c r="E613" s="7" t="s">
        <v>192</v>
      </c>
      <c r="F613" s="7">
        <v>1.87</v>
      </c>
      <c r="I613" s="7">
        <v>1.9379999999999999</v>
      </c>
      <c r="J613" s="7">
        <v>2002</v>
      </c>
      <c r="K613" s="7">
        <v>4</v>
      </c>
      <c r="L613" s="7">
        <v>102</v>
      </c>
      <c r="M613" s="7">
        <v>-11.97</v>
      </c>
      <c r="N613" s="7">
        <v>-38.119999999999997</v>
      </c>
      <c r="O613" s="7">
        <v>-11.75</v>
      </c>
      <c r="P613" s="7">
        <v>-38.25</v>
      </c>
      <c r="V613" s="7" t="s">
        <v>26</v>
      </c>
      <c r="W613" s="7">
        <v>1.728</v>
      </c>
      <c r="X613" s="7">
        <f t="shared" si="18"/>
        <v>1.728</v>
      </c>
      <c r="Y613" s="7">
        <v>0.21</v>
      </c>
      <c r="Z613" s="7">
        <f t="shared" si="19"/>
        <v>0.21</v>
      </c>
      <c r="AA613" s="7">
        <v>0.89100000000000001</v>
      </c>
      <c r="AB613" s="7">
        <v>0.108</v>
      </c>
      <c r="AC613" s="7">
        <v>25.6</v>
      </c>
      <c r="AD613" s="7">
        <v>6.7</v>
      </c>
      <c r="AE613" s="7" t="s">
        <v>28</v>
      </c>
      <c r="AF613" s="7" t="s">
        <v>29</v>
      </c>
      <c r="AG613" s="7" t="s">
        <v>30</v>
      </c>
      <c r="AH613" s="7" t="s">
        <v>432</v>
      </c>
      <c r="AI613" s="7" t="s">
        <v>412</v>
      </c>
      <c r="AJ613" s="7">
        <v>0.98599999999999999</v>
      </c>
      <c r="AK613" s="7">
        <v>-0.45100000000000001</v>
      </c>
      <c r="AV613" s="7" t="s">
        <v>654</v>
      </c>
      <c r="AW613" s="7" t="s">
        <v>44</v>
      </c>
      <c r="AZ613" s="7" t="s">
        <v>194</v>
      </c>
    </row>
    <row r="614" spans="1:52" x14ac:dyDescent="0.2">
      <c r="A614" s="7">
        <v>613</v>
      </c>
      <c r="B614" s="7">
        <v>3257</v>
      </c>
      <c r="C614" s="7" t="s">
        <v>112</v>
      </c>
      <c r="D614" s="7" t="s">
        <v>538</v>
      </c>
      <c r="E614" s="7" t="s">
        <v>192</v>
      </c>
      <c r="F614" s="7">
        <v>2.0139999999999998</v>
      </c>
      <c r="I614" s="7">
        <v>2.0880000000000001</v>
      </c>
      <c r="J614" s="7">
        <v>2002</v>
      </c>
      <c r="K614" s="7">
        <v>5</v>
      </c>
      <c r="L614" s="7">
        <v>123</v>
      </c>
      <c r="M614" s="7">
        <v>-11.97</v>
      </c>
      <c r="N614" s="7">
        <v>-38.119999999999997</v>
      </c>
      <c r="O614" s="7">
        <v>-11.75</v>
      </c>
      <c r="P614" s="7">
        <v>-38.25</v>
      </c>
      <c r="V614" s="7" t="s">
        <v>26</v>
      </c>
      <c r="W614" s="7">
        <v>1.6990000000000001</v>
      </c>
      <c r="X614" s="7">
        <f t="shared" si="18"/>
        <v>1.6990000000000001</v>
      </c>
      <c r="Y614" s="7">
        <v>0.38800000000000001</v>
      </c>
      <c r="Z614" s="7">
        <f t="shared" si="19"/>
        <v>0.38800000000000001</v>
      </c>
      <c r="AA614" s="7">
        <v>0.81299999999999994</v>
      </c>
      <c r="AB614" s="7">
        <v>0.186</v>
      </c>
      <c r="AC614" s="7">
        <v>23.6</v>
      </c>
      <c r="AD614" s="7">
        <v>168</v>
      </c>
      <c r="AE614" s="7" t="s">
        <v>28</v>
      </c>
      <c r="AF614" s="7" t="s">
        <v>29</v>
      </c>
      <c r="AG614" s="7" t="s">
        <v>30</v>
      </c>
      <c r="AH614" s="7" t="s">
        <v>432</v>
      </c>
      <c r="AI614" s="7" t="s">
        <v>412</v>
      </c>
      <c r="AJ614" s="7">
        <v>0.98599999999999999</v>
      </c>
      <c r="AK614" s="7">
        <v>-0.45100000000000001</v>
      </c>
      <c r="AV614" s="7" t="s">
        <v>654</v>
      </c>
      <c r="AW614" s="7" t="s">
        <v>44</v>
      </c>
      <c r="AZ614" s="7" t="s">
        <v>194</v>
      </c>
    </row>
    <row r="615" spans="1:52" x14ac:dyDescent="0.2">
      <c r="A615" s="7">
        <v>614</v>
      </c>
      <c r="B615" s="7">
        <v>3257</v>
      </c>
      <c r="C615" s="7" t="s">
        <v>112</v>
      </c>
      <c r="D615" s="7" t="s">
        <v>538</v>
      </c>
      <c r="E615" s="7" t="s">
        <v>192</v>
      </c>
      <c r="F615" s="7">
        <v>1.355</v>
      </c>
      <c r="I615" s="7">
        <v>1.4039999999999999</v>
      </c>
      <c r="J615" s="7">
        <v>2002</v>
      </c>
      <c r="K615" s="7">
        <v>5</v>
      </c>
      <c r="L615" s="7">
        <v>130</v>
      </c>
      <c r="M615" s="7">
        <v>-11.97</v>
      </c>
      <c r="N615" s="7">
        <v>-38.119999999999997</v>
      </c>
      <c r="O615" s="7">
        <v>-11.75</v>
      </c>
      <c r="P615" s="7">
        <v>-38.25</v>
      </c>
      <c r="V615" s="7" t="s">
        <v>26</v>
      </c>
      <c r="W615" s="7">
        <v>1.347</v>
      </c>
      <c r="X615" s="7">
        <f t="shared" si="18"/>
        <v>1.347</v>
      </c>
      <c r="Y615" s="7">
        <v>5.7000000000000002E-2</v>
      </c>
      <c r="Z615" s="7">
        <f t="shared" si="19"/>
        <v>5.7000000000000002E-2</v>
      </c>
      <c r="AA615" s="7">
        <v>0.95899999999999996</v>
      </c>
      <c r="AB615" s="7">
        <v>0.04</v>
      </c>
      <c r="AC615" s="7">
        <v>23.6</v>
      </c>
      <c r="AD615" s="7">
        <v>168</v>
      </c>
      <c r="AE615" s="7" t="s">
        <v>28</v>
      </c>
      <c r="AF615" s="7" t="s">
        <v>29</v>
      </c>
      <c r="AG615" s="7" t="s">
        <v>30</v>
      </c>
      <c r="AH615" s="7" t="s">
        <v>432</v>
      </c>
      <c r="AI615" s="7" t="s">
        <v>412</v>
      </c>
      <c r="AJ615" s="7">
        <v>0.98599999999999999</v>
      </c>
      <c r="AK615" s="7">
        <v>-0.45100000000000001</v>
      </c>
      <c r="AV615" s="7" t="s">
        <v>654</v>
      </c>
      <c r="AW615" s="7" t="s">
        <v>44</v>
      </c>
      <c r="AZ615" s="7" t="s">
        <v>194</v>
      </c>
    </row>
    <row r="616" spans="1:52" x14ac:dyDescent="0.2">
      <c r="A616" s="7">
        <v>615</v>
      </c>
      <c r="B616" s="7">
        <v>3257</v>
      </c>
      <c r="C616" s="7" t="s">
        <v>112</v>
      </c>
      <c r="D616" s="7" t="s">
        <v>538</v>
      </c>
      <c r="E616" s="7" t="s">
        <v>192</v>
      </c>
      <c r="F616" s="7">
        <v>1.377</v>
      </c>
      <c r="I616" s="7">
        <v>1.427</v>
      </c>
      <c r="J616" s="7">
        <v>2002</v>
      </c>
      <c r="K616" s="7">
        <v>5</v>
      </c>
      <c r="L616" s="7">
        <v>134</v>
      </c>
      <c r="M616" s="7">
        <v>-11.97</v>
      </c>
      <c r="N616" s="7">
        <v>-38.119999999999997</v>
      </c>
      <c r="O616" s="7">
        <v>-11.75</v>
      </c>
      <c r="P616" s="7">
        <v>-38.25</v>
      </c>
      <c r="V616" s="7" t="s">
        <v>26</v>
      </c>
      <c r="W616" s="7">
        <v>1.347</v>
      </c>
      <c r="X616" s="7">
        <f t="shared" si="18"/>
        <v>1.347</v>
      </c>
      <c r="Y616" s="7">
        <v>7.9000000000000001E-2</v>
      </c>
      <c r="Z616" s="7">
        <f t="shared" si="19"/>
        <v>7.9000000000000001E-2</v>
      </c>
      <c r="AA616" s="7">
        <v>0.94399999999999995</v>
      </c>
      <c r="AB616" s="7">
        <v>5.5E-2</v>
      </c>
      <c r="AC616" s="7">
        <v>23.6</v>
      </c>
      <c r="AD616" s="7">
        <v>168</v>
      </c>
      <c r="AE616" s="7" t="s">
        <v>28</v>
      </c>
      <c r="AF616" s="7" t="s">
        <v>29</v>
      </c>
      <c r="AG616" s="7" t="s">
        <v>30</v>
      </c>
      <c r="AH616" s="7" t="s">
        <v>432</v>
      </c>
      <c r="AI616" s="7" t="s">
        <v>412</v>
      </c>
      <c r="AJ616" s="7">
        <v>0.98599999999999999</v>
      </c>
      <c r="AK616" s="7">
        <v>-0.45100000000000001</v>
      </c>
      <c r="AV616" s="7" t="s">
        <v>654</v>
      </c>
      <c r="AW616" s="7" t="s">
        <v>44</v>
      </c>
      <c r="AZ616" s="7" t="s">
        <v>194</v>
      </c>
    </row>
    <row r="617" spans="1:52" x14ac:dyDescent="0.2">
      <c r="A617" s="7">
        <v>616</v>
      </c>
      <c r="B617" s="7">
        <v>3257</v>
      </c>
      <c r="C617" s="7" t="s">
        <v>112</v>
      </c>
      <c r="D617" s="7" t="s">
        <v>538</v>
      </c>
      <c r="E617" s="7" t="s">
        <v>192</v>
      </c>
      <c r="F617" s="7">
        <v>1.4490000000000001</v>
      </c>
      <c r="I617" s="7">
        <v>1.502</v>
      </c>
      <c r="J617" s="7">
        <v>2002</v>
      </c>
      <c r="K617" s="7">
        <v>5</v>
      </c>
      <c r="L617" s="7">
        <v>139</v>
      </c>
      <c r="M617" s="7">
        <v>-11.97</v>
      </c>
      <c r="N617" s="7">
        <v>-38.119999999999997</v>
      </c>
      <c r="O617" s="7">
        <v>-11.75</v>
      </c>
      <c r="P617" s="7">
        <v>-38.25</v>
      </c>
      <c r="V617" s="7" t="s">
        <v>26</v>
      </c>
      <c r="W617" s="7">
        <v>1.4930000000000001</v>
      </c>
      <c r="X617" s="7">
        <f t="shared" si="18"/>
        <v>1.4930000000000001</v>
      </c>
      <c r="Y617" s="7">
        <v>8.9999999999999993E-3</v>
      </c>
      <c r="Z617" s="7">
        <f t="shared" si="19"/>
        <v>8.9999999999999993E-3</v>
      </c>
      <c r="AA617" s="7">
        <v>0.99299999999999999</v>
      </c>
      <c r="AB617" s="7">
        <v>6.0000000000000001E-3</v>
      </c>
      <c r="AC617" s="7">
        <v>23.6</v>
      </c>
      <c r="AD617" s="7">
        <v>168</v>
      </c>
      <c r="AE617" s="7" t="s">
        <v>28</v>
      </c>
      <c r="AF617" s="7" t="s">
        <v>29</v>
      </c>
      <c r="AG617" s="7" t="s">
        <v>30</v>
      </c>
      <c r="AH617" s="7" t="s">
        <v>432</v>
      </c>
      <c r="AI617" s="7" t="s">
        <v>412</v>
      </c>
      <c r="AJ617" s="7">
        <v>0.98599999999999999</v>
      </c>
      <c r="AK617" s="7">
        <v>-0.45100000000000001</v>
      </c>
      <c r="AV617" s="7" t="s">
        <v>654</v>
      </c>
      <c r="AW617" s="7" t="s">
        <v>44</v>
      </c>
      <c r="AZ617" s="7" t="s">
        <v>194</v>
      </c>
    </row>
    <row r="618" spans="1:52" x14ac:dyDescent="0.2">
      <c r="A618" s="7">
        <v>617</v>
      </c>
      <c r="B618" s="7">
        <v>3257</v>
      </c>
      <c r="C618" s="7" t="s">
        <v>112</v>
      </c>
      <c r="D618" s="7" t="s">
        <v>538</v>
      </c>
      <c r="E618" s="7" t="s">
        <v>192</v>
      </c>
      <c r="F618" s="7">
        <v>1.3080000000000001</v>
      </c>
      <c r="I618" s="7">
        <v>1.3560000000000001</v>
      </c>
      <c r="J618" s="7">
        <v>2002</v>
      </c>
      <c r="K618" s="7">
        <v>5</v>
      </c>
      <c r="L618" s="7">
        <v>148</v>
      </c>
      <c r="M618" s="7">
        <v>-11.97</v>
      </c>
      <c r="N618" s="7">
        <v>-38.119999999999997</v>
      </c>
      <c r="O618" s="7">
        <v>-11.75</v>
      </c>
      <c r="P618" s="7">
        <v>-38.25</v>
      </c>
      <c r="V618" s="7" t="s">
        <v>26</v>
      </c>
      <c r="X618" s="7" t="str">
        <f t="shared" si="18"/>
        <v/>
      </c>
      <c r="Z618" s="7" t="str">
        <f t="shared" si="19"/>
        <v/>
      </c>
      <c r="AC618" s="7">
        <v>23.6</v>
      </c>
      <c r="AD618" s="7">
        <v>168</v>
      </c>
      <c r="AE618" s="7" t="s">
        <v>28</v>
      </c>
      <c r="AF618" s="7" t="s">
        <v>29</v>
      </c>
      <c r="AG618" s="7" t="s">
        <v>30</v>
      </c>
      <c r="AH618" s="7" t="s">
        <v>432</v>
      </c>
      <c r="AI618" s="7" t="s">
        <v>412</v>
      </c>
      <c r="AJ618" s="7">
        <v>0.98599999999999999</v>
      </c>
      <c r="AK618" s="7">
        <v>-0.45100000000000001</v>
      </c>
      <c r="AV618" s="7" t="s">
        <v>654</v>
      </c>
      <c r="AW618" s="7" t="s">
        <v>44</v>
      </c>
      <c r="AZ618" s="7" t="s">
        <v>194</v>
      </c>
    </row>
    <row r="619" spans="1:52" x14ac:dyDescent="0.2">
      <c r="A619" s="7">
        <v>618</v>
      </c>
      <c r="B619" s="7">
        <v>3257</v>
      </c>
      <c r="C619" s="7" t="s">
        <v>112</v>
      </c>
      <c r="D619" s="7" t="s">
        <v>538</v>
      </c>
      <c r="E619" s="7" t="s">
        <v>192</v>
      </c>
      <c r="F619" s="7">
        <v>1.4219999999999999</v>
      </c>
      <c r="I619" s="7">
        <v>1.474</v>
      </c>
      <c r="J619" s="7">
        <v>2002</v>
      </c>
      <c r="K619" s="7">
        <v>6</v>
      </c>
      <c r="L619" s="7">
        <v>170</v>
      </c>
      <c r="M619" s="7">
        <v>-11.97</v>
      </c>
      <c r="N619" s="7">
        <v>-38.119999999999997</v>
      </c>
      <c r="O619" s="7">
        <v>-11.75</v>
      </c>
      <c r="P619" s="7">
        <v>-38.25</v>
      </c>
      <c r="V619" s="7" t="s">
        <v>26</v>
      </c>
      <c r="W619" s="7">
        <v>1.4</v>
      </c>
      <c r="X619" s="7">
        <f t="shared" si="18"/>
        <v>1.4</v>
      </c>
      <c r="Y619" s="7">
        <v>7.2999999999999995E-2</v>
      </c>
      <c r="Z619" s="7">
        <f t="shared" si="19"/>
        <v>7.2999999999999995E-2</v>
      </c>
      <c r="AA619" s="7">
        <v>0.95</v>
      </c>
      <c r="AB619" s="7">
        <v>4.9000000000000002E-2</v>
      </c>
      <c r="AC619" s="7">
        <v>22.5</v>
      </c>
      <c r="AD619" s="7">
        <v>112.2</v>
      </c>
      <c r="AE619" s="7" t="s">
        <v>28</v>
      </c>
      <c r="AF619" s="7" t="s">
        <v>29</v>
      </c>
      <c r="AG619" s="7" t="s">
        <v>30</v>
      </c>
      <c r="AH619" s="7" t="s">
        <v>432</v>
      </c>
      <c r="AI619" s="7" t="s">
        <v>412</v>
      </c>
      <c r="AJ619" s="7">
        <v>0.98599999999999999</v>
      </c>
      <c r="AK619" s="7">
        <v>-0.45100000000000001</v>
      </c>
      <c r="AV619" s="7" t="s">
        <v>654</v>
      </c>
      <c r="AW619" s="7" t="s">
        <v>44</v>
      </c>
      <c r="AZ619" s="7" t="s">
        <v>194</v>
      </c>
    </row>
    <row r="620" spans="1:52" x14ac:dyDescent="0.2">
      <c r="A620" s="7">
        <v>619</v>
      </c>
      <c r="B620" s="7">
        <v>3257</v>
      </c>
      <c r="C620" s="7" t="s">
        <v>112</v>
      </c>
      <c r="D620" s="7" t="s">
        <v>538</v>
      </c>
      <c r="E620" s="7" t="s">
        <v>192</v>
      </c>
      <c r="F620" s="7">
        <v>1.2809999999999999</v>
      </c>
      <c r="I620" s="7">
        <v>1.3280000000000001</v>
      </c>
      <c r="J620" s="7">
        <v>2002</v>
      </c>
      <c r="K620" s="7">
        <v>6</v>
      </c>
      <c r="L620" s="7">
        <v>179</v>
      </c>
      <c r="M620" s="7">
        <v>-11.97</v>
      </c>
      <c r="N620" s="7">
        <v>-38.119999999999997</v>
      </c>
      <c r="O620" s="7">
        <v>-11.75</v>
      </c>
      <c r="P620" s="7">
        <v>-38.25</v>
      </c>
      <c r="V620" s="7" t="s">
        <v>26</v>
      </c>
      <c r="W620" s="7">
        <v>1.1599999999999999</v>
      </c>
      <c r="X620" s="7">
        <f t="shared" si="18"/>
        <v>1.1599999999999999</v>
      </c>
      <c r="Y620" s="7">
        <v>0.16700000000000001</v>
      </c>
      <c r="Z620" s="7">
        <f t="shared" si="19"/>
        <v>0.16700000000000001</v>
      </c>
      <c r="AA620" s="7">
        <v>0.873</v>
      </c>
      <c r="AB620" s="7">
        <v>0.126</v>
      </c>
      <c r="AC620" s="7">
        <v>22.5</v>
      </c>
      <c r="AD620" s="7">
        <v>112.2</v>
      </c>
      <c r="AE620" s="7" t="s">
        <v>28</v>
      </c>
      <c r="AF620" s="7" t="s">
        <v>29</v>
      </c>
      <c r="AG620" s="7" t="s">
        <v>30</v>
      </c>
      <c r="AH620" s="7" t="s">
        <v>432</v>
      </c>
      <c r="AI620" s="7" t="s">
        <v>412</v>
      </c>
      <c r="AJ620" s="7">
        <v>0.98599999999999999</v>
      </c>
      <c r="AK620" s="7">
        <v>-0.45100000000000001</v>
      </c>
      <c r="AV620" s="7" t="s">
        <v>654</v>
      </c>
      <c r="AW620" s="7" t="s">
        <v>44</v>
      </c>
      <c r="AZ620" s="7" t="s">
        <v>194</v>
      </c>
    </row>
    <row r="621" spans="1:52" x14ac:dyDescent="0.2">
      <c r="A621" s="7">
        <v>620</v>
      </c>
      <c r="B621" s="7">
        <v>3257</v>
      </c>
      <c r="C621" s="7" t="s">
        <v>112</v>
      </c>
      <c r="D621" s="7" t="s">
        <v>539</v>
      </c>
      <c r="E621" s="7" t="s">
        <v>192</v>
      </c>
      <c r="F621" s="7">
        <v>2.3959999999999999</v>
      </c>
      <c r="I621" s="7">
        <v>2.484</v>
      </c>
      <c r="J621" s="7">
        <v>2002</v>
      </c>
      <c r="K621" s="7">
        <v>1</v>
      </c>
      <c r="L621" s="7">
        <v>15</v>
      </c>
      <c r="M621" s="7">
        <v>-11.97</v>
      </c>
      <c r="N621" s="7">
        <v>-38.119999999999997</v>
      </c>
      <c r="O621" s="7">
        <v>-11.75</v>
      </c>
      <c r="P621" s="7">
        <v>-38.25</v>
      </c>
      <c r="V621" s="7" t="s">
        <v>26</v>
      </c>
      <c r="X621" s="7" t="str">
        <f t="shared" si="18"/>
        <v/>
      </c>
      <c r="Z621" s="7" t="str">
        <f t="shared" si="19"/>
        <v/>
      </c>
      <c r="AC621" s="7">
        <v>25</v>
      </c>
      <c r="AD621" s="7">
        <v>176.1</v>
      </c>
      <c r="AE621" s="7" t="s">
        <v>28</v>
      </c>
      <c r="AF621" s="7" t="s">
        <v>29</v>
      </c>
      <c r="AG621" s="7" t="s">
        <v>30</v>
      </c>
      <c r="AH621" s="7" t="s">
        <v>432</v>
      </c>
      <c r="AI621" s="7" t="s">
        <v>412</v>
      </c>
      <c r="AJ621" s="7">
        <v>0.98599999999999999</v>
      </c>
      <c r="AK621" s="7">
        <v>-0.45100000000000001</v>
      </c>
      <c r="AV621" s="7" t="s">
        <v>654</v>
      </c>
      <c r="AW621" s="7" t="s">
        <v>44</v>
      </c>
      <c r="AZ621" s="7" t="s">
        <v>193</v>
      </c>
    </row>
    <row r="622" spans="1:52" x14ac:dyDescent="0.2">
      <c r="A622" s="7">
        <v>621</v>
      </c>
      <c r="B622" s="7">
        <v>3257</v>
      </c>
      <c r="C622" s="7" t="s">
        <v>112</v>
      </c>
      <c r="D622" s="7" t="s">
        <v>539</v>
      </c>
      <c r="E622" s="7" t="s">
        <v>192</v>
      </c>
      <c r="F622" s="7">
        <v>2.5289999999999999</v>
      </c>
      <c r="I622" s="7">
        <v>2.6219999999999999</v>
      </c>
      <c r="J622" s="7">
        <v>2002</v>
      </c>
      <c r="K622" s="7">
        <v>1</v>
      </c>
      <c r="L622" s="7">
        <v>19</v>
      </c>
      <c r="M622" s="7">
        <v>-11.97</v>
      </c>
      <c r="N622" s="7">
        <v>-38.119999999999997</v>
      </c>
      <c r="O622" s="7">
        <v>-11.75</v>
      </c>
      <c r="P622" s="7">
        <v>-38.25</v>
      </c>
      <c r="V622" s="7" t="s">
        <v>26</v>
      </c>
      <c r="X622" s="7" t="str">
        <f t="shared" si="18"/>
        <v/>
      </c>
      <c r="Z622" s="7" t="str">
        <f t="shared" si="19"/>
        <v/>
      </c>
      <c r="AC622" s="7">
        <v>25</v>
      </c>
      <c r="AD622" s="7">
        <v>176.1</v>
      </c>
      <c r="AE622" s="7" t="s">
        <v>28</v>
      </c>
      <c r="AF622" s="7" t="s">
        <v>29</v>
      </c>
      <c r="AG622" s="7" t="s">
        <v>30</v>
      </c>
      <c r="AH622" s="7" t="s">
        <v>432</v>
      </c>
      <c r="AI622" s="7" t="s">
        <v>412</v>
      </c>
      <c r="AJ622" s="7">
        <v>0.98599999999999999</v>
      </c>
      <c r="AK622" s="7">
        <v>-0.45100000000000001</v>
      </c>
      <c r="AV622" s="7" t="s">
        <v>654</v>
      </c>
      <c r="AW622" s="7" t="s">
        <v>44</v>
      </c>
      <c r="AZ622" s="7" t="s">
        <v>193</v>
      </c>
    </row>
    <row r="623" spans="1:52" x14ac:dyDescent="0.2">
      <c r="A623" s="7">
        <v>622</v>
      </c>
      <c r="B623" s="7">
        <v>3257</v>
      </c>
      <c r="C623" s="7" t="s">
        <v>112</v>
      </c>
      <c r="D623" s="7" t="s">
        <v>539</v>
      </c>
      <c r="E623" s="7" t="s">
        <v>192</v>
      </c>
      <c r="F623" s="7">
        <v>2.46</v>
      </c>
      <c r="I623" s="7">
        <v>2.5499999999999998</v>
      </c>
      <c r="J623" s="7">
        <v>2002</v>
      </c>
      <c r="K623" s="7">
        <v>2</v>
      </c>
      <c r="L623" s="7">
        <v>35</v>
      </c>
      <c r="M623" s="7">
        <v>-11.97</v>
      </c>
      <c r="N623" s="7">
        <v>-38.119999999999997</v>
      </c>
      <c r="O623" s="7">
        <v>-11.75</v>
      </c>
      <c r="P623" s="7">
        <v>-38.25</v>
      </c>
      <c r="V623" s="7" t="s">
        <v>26</v>
      </c>
      <c r="X623" s="7" t="str">
        <f t="shared" si="18"/>
        <v/>
      </c>
      <c r="Z623" s="7" t="str">
        <f t="shared" si="19"/>
        <v/>
      </c>
      <c r="AC623" s="7">
        <v>25.7</v>
      </c>
      <c r="AD623" s="7">
        <v>46.5</v>
      </c>
      <c r="AE623" s="7" t="s">
        <v>28</v>
      </c>
      <c r="AF623" s="7" t="s">
        <v>29</v>
      </c>
      <c r="AG623" s="7" t="s">
        <v>30</v>
      </c>
      <c r="AH623" s="7" t="s">
        <v>432</v>
      </c>
      <c r="AI623" s="7" t="s">
        <v>412</v>
      </c>
      <c r="AJ623" s="7">
        <v>0.98599999999999999</v>
      </c>
      <c r="AK623" s="7">
        <v>-0.45100000000000001</v>
      </c>
      <c r="AV623" s="7" t="s">
        <v>654</v>
      </c>
      <c r="AW623" s="7" t="s">
        <v>44</v>
      </c>
      <c r="AZ623" s="7" t="s">
        <v>193</v>
      </c>
    </row>
    <row r="624" spans="1:52" x14ac:dyDescent="0.2">
      <c r="A624" s="7">
        <v>623</v>
      </c>
      <c r="B624" s="7">
        <v>3257</v>
      </c>
      <c r="C624" s="7" t="s">
        <v>112</v>
      </c>
      <c r="D624" s="7" t="s">
        <v>539</v>
      </c>
      <c r="E624" s="7" t="s">
        <v>192</v>
      </c>
      <c r="F624" s="7">
        <v>1.964</v>
      </c>
      <c r="I624" s="7">
        <v>2.036</v>
      </c>
      <c r="J624" s="7">
        <v>2002</v>
      </c>
      <c r="K624" s="7">
        <v>2</v>
      </c>
      <c r="L624" s="7">
        <v>41</v>
      </c>
      <c r="M624" s="7">
        <v>-11.97</v>
      </c>
      <c r="N624" s="7">
        <v>-38.119999999999997</v>
      </c>
      <c r="O624" s="7">
        <v>-11.75</v>
      </c>
      <c r="P624" s="7">
        <v>-38.25</v>
      </c>
      <c r="V624" s="7" t="s">
        <v>26</v>
      </c>
      <c r="X624" s="7" t="str">
        <f t="shared" si="18"/>
        <v/>
      </c>
      <c r="Z624" s="7" t="str">
        <f t="shared" si="19"/>
        <v/>
      </c>
      <c r="AC624" s="7">
        <v>25.7</v>
      </c>
      <c r="AD624" s="7">
        <v>46.5</v>
      </c>
      <c r="AE624" s="7" t="s">
        <v>28</v>
      </c>
      <c r="AF624" s="7" t="s">
        <v>29</v>
      </c>
      <c r="AG624" s="7" t="s">
        <v>30</v>
      </c>
      <c r="AH624" s="7" t="s">
        <v>432</v>
      </c>
      <c r="AI624" s="7" t="s">
        <v>412</v>
      </c>
      <c r="AJ624" s="7">
        <v>0.98599999999999999</v>
      </c>
      <c r="AK624" s="7">
        <v>-0.45100000000000001</v>
      </c>
      <c r="AV624" s="7" t="s">
        <v>654</v>
      </c>
      <c r="AW624" s="7" t="s">
        <v>44</v>
      </c>
      <c r="AZ624" s="7" t="s">
        <v>193</v>
      </c>
    </row>
    <row r="625" spans="1:52" x14ac:dyDescent="0.2">
      <c r="A625" s="7">
        <v>624</v>
      </c>
      <c r="B625" s="7">
        <v>3257</v>
      </c>
      <c r="C625" s="7" t="s">
        <v>112</v>
      </c>
      <c r="D625" s="7" t="s">
        <v>539</v>
      </c>
      <c r="E625" s="7" t="s">
        <v>192</v>
      </c>
      <c r="F625" s="7">
        <v>2.7959999999999998</v>
      </c>
      <c r="I625" s="7">
        <v>2.8980000000000001</v>
      </c>
      <c r="J625" s="7">
        <v>2002</v>
      </c>
      <c r="K625" s="7">
        <v>2</v>
      </c>
      <c r="L625" s="7">
        <v>59</v>
      </c>
      <c r="M625" s="7">
        <v>-11.97</v>
      </c>
      <c r="N625" s="7">
        <v>-38.119999999999997</v>
      </c>
      <c r="O625" s="7">
        <v>-11.75</v>
      </c>
      <c r="P625" s="7">
        <v>-38.25</v>
      </c>
      <c r="V625" s="7" t="s">
        <v>26</v>
      </c>
      <c r="X625" s="7" t="str">
        <f t="shared" si="18"/>
        <v/>
      </c>
      <c r="Z625" s="7" t="str">
        <f t="shared" si="19"/>
        <v/>
      </c>
      <c r="AC625" s="7">
        <v>25.7</v>
      </c>
      <c r="AD625" s="7">
        <v>46.5</v>
      </c>
      <c r="AE625" s="7" t="s">
        <v>28</v>
      </c>
      <c r="AF625" s="7" t="s">
        <v>29</v>
      </c>
      <c r="AG625" s="7" t="s">
        <v>30</v>
      </c>
      <c r="AH625" s="7" t="s">
        <v>432</v>
      </c>
      <c r="AI625" s="7" t="s">
        <v>412</v>
      </c>
      <c r="AJ625" s="7">
        <v>0.98599999999999999</v>
      </c>
      <c r="AK625" s="7">
        <v>-0.45100000000000001</v>
      </c>
      <c r="AV625" s="7" t="s">
        <v>654</v>
      </c>
      <c r="AW625" s="7" t="s">
        <v>44</v>
      </c>
      <c r="AZ625" s="7" t="s">
        <v>193</v>
      </c>
    </row>
    <row r="626" spans="1:52" x14ac:dyDescent="0.2">
      <c r="A626" s="7">
        <v>625</v>
      </c>
      <c r="B626" s="7">
        <v>3257</v>
      </c>
      <c r="C626" s="7" t="s">
        <v>112</v>
      </c>
      <c r="D626" s="7" t="s">
        <v>539</v>
      </c>
      <c r="E626" s="7" t="s">
        <v>192</v>
      </c>
      <c r="F626" s="7">
        <v>3</v>
      </c>
      <c r="I626" s="7">
        <v>3.11</v>
      </c>
      <c r="J626" s="7">
        <v>2002</v>
      </c>
      <c r="K626" s="7">
        <v>3</v>
      </c>
      <c r="L626" s="7">
        <v>65</v>
      </c>
      <c r="M626" s="7">
        <v>-11.97</v>
      </c>
      <c r="N626" s="7">
        <v>-38.119999999999997</v>
      </c>
      <c r="O626" s="7">
        <v>-11.75</v>
      </c>
      <c r="P626" s="7">
        <v>-38.25</v>
      </c>
      <c r="V626" s="7" t="s">
        <v>26</v>
      </c>
      <c r="X626" s="7" t="str">
        <f t="shared" si="18"/>
        <v/>
      </c>
      <c r="Z626" s="7" t="str">
        <f t="shared" si="19"/>
        <v/>
      </c>
      <c r="AC626" s="7">
        <v>25.8</v>
      </c>
      <c r="AD626" s="7">
        <v>67.3</v>
      </c>
      <c r="AE626" s="7" t="s">
        <v>28</v>
      </c>
      <c r="AF626" s="7" t="s">
        <v>29</v>
      </c>
      <c r="AG626" s="7" t="s">
        <v>30</v>
      </c>
      <c r="AH626" s="7" t="s">
        <v>432</v>
      </c>
      <c r="AI626" s="7" t="s">
        <v>412</v>
      </c>
      <c r="AJ626" s="7">
        <v>0.98599999999999999</v>
      </c>
      <c r="AK626" s="7">
        <v>-0.45100000000000001</v>
      </c>
      <c r="AV626" s="7" t="s">
        <v>654</v>
      </c>
      <c r="AW626" s="7" t="s">
        <v>44</v>
      </c>
      <c r="AZ626" s="7" t="s">
        <v>193</v>
      </c>
    </row>
    <row r="627" spans="1:52" x14ac:dyDescent="0.2">
      <c r="A627" s="7">
        <v>626</v>
      </c>
      <c r="B627" s="7">
        <v>3257</v>
      </c>
      <c r="C627" s="7" t="s">
        <v>112</v>
      </c>
      <c r="D627" s="7" t="s">
        <v>539</v>
      </c>
      <c r="E627" s="7" t="s">
        <v>192</v>
      </c>
      <c r="F627" s="7">
        <v>2.14</v>
      </c>
      <c r="I627" s="7">
        <v>2.218</v>
      </c>
      <c r="J627" s="7">
        <v>2002</v>
      </c>
      <c r="K627" s="7">
        <v>3</v>
      </c>
      <c r="L627" s="7">
        <v>76</v>
      </c>
      <c r="M627" s="7">
        <v>-11.97</v>
      </c>
      <c r="N627" s="7">
        <v>-38.119999999999997</v>
      </c>
      <c r="O627" s="7">
        <v>-11.75</v>
      </c>
      <c r="P627" s="7">
        <v>-38.25</v>
      </c>
      <c r="V627" s="7" t="s">
        <v>26</v>
      </c>
      <c r="X627" s="7" t="str">
        <f t="shared" si="18"/>
        <v/>
      </c>
      <c r="Z627" s="7" t="str">
        <f t="shared" si="19"/>
        <v/>
      </c>
      <c r="AC627" s="7">
        <v>25.8</v>
      </c>
      <c r="AD627" s="7">
        <v>67.3</v>
      </c>
      <c r="AE627" s="7" t="s">
        <v>28</v>
      </c>
      <c r="AF627" s="7" t="s">
        <v>29</v>
      </c>
      <c r="AG627" s="7" t="s">
        <v>30</v>
      </c>
      <c r="AH627" s="7" t="s">
        <v>432</v>
      </c>
      <c r="AI627" s="7" t="s">
        <v>412</v>
      </c>
      <c r="AJ627" s="7">
        <v>0.98599999999999999</v>
      </c>
      <c r="AK627" s="7">
        <v>-0.45100000000000001</v>
      </c>
      <c r="AV627" s="7" t="s">
        <v>654</v>
      </c>
      <c r="AW627" s="7" t="s">
        <v>44</v>
      </c>
      <c r="AZ627" s="7" t="s">
        <v>193</v>
      </c>
    </row>
    <row r="628" spans="1:52" x14ac:dyDescent="0.2">
      <c r="A628" s="7">
        <v>627</v>
      </c>
      <c r="B628" s="7">
        <v>3257</v>
      </c>
      <c r="C628" s="7" t="s">
        <v>112</v>
      </c>
      <c r="D628" s="7" t="s">
        <v>539</v>
      </c>
      <c r="E628" s="7" t="s">
        <v>192</v>
      </c>
      <c r="F628" s="7">
        <v>1.9390000000000001</v>
      </c>
      <c r="I628" s="7">
        <v>2.0099999999999998</v>
      </c>
      <c r="J628" s="7">
        <v>2002</v>
      </c>
      <c r="K628" s="7">
        <v>3</v>
      </c>
      <c r="L628" s="7">
        <v>87</v>
      </c>
      <c r="M628" s="7">
        <v>-11.97</v>
      </c>
      <c r="N628" s="7">
        <v>-38.119999999999997</v>
      </c>
      <c r="O628" s="7">
        <v>-11.75</v>
      </c>
      <c r="P628" s="7">
        <v>-38.25</v>
      </c>
      <c r="V628" s="7" t="s">
        <v>26</v>
      </c>
      <c r="X628" s="7" t="str">
        <f t="shared" si="18"/>
        <v/>
      </c>
      <c r="Z628" s="7" t="str">
        <f t="shared" si="19"/>
        <v/>
      </c>
      <c r="AC628" s="7">
        <v>25.8</v>
      </c>
      <c r="AD628" s="7">
        <v>67.3</v>
      </c>
      <c r="AE628" s="7" t="s">
        <v>28</v>
      </c>
      <c r="AF628" s="7" t="s">
        <v>29</v>
      </c>
      <c r="AG628" s="7" t="s">
        <v>30</v>
      </c>
      <c r="AH628" s="7" t="s">
        <v>432</v>
      </c>
      <c r="AI628" s="7" t="s">
        <v>412</v>
      </c>
      <c r="AJ628" s="7">
        <v>0.98599999999999999</v>
      </c>
      <c r="AK628" s="7">
        <v>-0.45100000000000001</v>
      </c>
      <c r="AV628" s="7" t="s">
        <v>654</v>
      </c>
      <c r="AW628" s="7" t="s">
        <v>44</v>
      </c>
      <c r="AZ628" s="7" t="s">
        <v>193</v>
      </c>
    </row>
    <row r="629" spans="1:52" x14ac:dyDescent="0.2">
      <c r="A629" s="7">
        <v>628</v>
      </c>
      <c r="B629" s="7">
        <v>3323</v>
      </c>
      <c r="C629" s="7" t="s">
        <v>282</v>
      </c>
      <c r="D629" s="7" t="s">
        <v>283</v>
      </c>
      <c r="E629" s="7" t="s">
        <v>284</v>
      </c>
      <c r="F629" s="7">
        <v>7.1029999999999998</v>
      </c>
      <c r="I629" s="7">
        <v>7.1029999999999998</v>
      </c>
      <c r="J629" s="7">
        <v>2001</v>
      </c>
      <c r="K629" s="7">
        <v>1</v>
      </c>
      <c r="L629" s="7">
        <v>18</v>
      </c>
      <c r="M629" s="7">
        <v>-4.3499999999999996</v>
      </c>
      <c r="N629" s="7">
        <v>11.75</v>
      </c>
      <c r="O629" s="7">
        <v>-4.25</v>
      </c>
      <c r="P629" s="7">
        <v>11.75</v>
      </c>
      <c r="Q629" s="7">
        <v>26.593</v>
      </c>
      <c r="S629" s="7">
        <v>8.2680000000000007</v>
      </c>
      <c r="V629" s="7" t="s">
        <v>26</v>
      </c>
      <c r="W629" s="7">
        <v>4.048</v>
      </c>
      <c r="X629" s="7">
        <f t="shared" si="18"/>
        <v>4.048</v>
      </c>
      <c r="Y629" s="7">
        <v>3.0539999999999998</v>
      </c>
      <c r="Z629" s="7">
        <f t="shared" si="19"/>
        <v>3.0539999999999998</v>
      </c>
      <c r="AA629" s="7">
        <v>0.56999999999999995</v>
      </c>
      <c r="AB629" s="7">
        <v>0.43</v>
      </c>
      <c r="AC629" s="7">
        <v>26.4</v>
      </c>
      <c r="AD629" s="7">
        <v>206.5</v>
      </c>
      <c r="AE629" s="7" t="s">
        <v>55</v>
      </c>
      <c r="AF629" s="7" t="s">
        <v>29</v>
      </c>
      <c r="AH629" s="7" t="s">
        <v>414</v>
      </c>
      <c r="AI629" s="7" t="s">
        <v>412</v>
      </c>
      <c r="AJ629" s="7">
        <v>0.38</v>
      </c>
      <c r="AK629" s="7">
        <v>-1.5840000000000001</v>
      </c>
      <c r="AV629" s="7" t="s">
        <v>95</v>
      </c>
      <c r="AW629" s="7" t="s">
        <v>528</v>
      </c>
    </row>
    <row r="630" spans="1:52" x14ac:dyDescent="0.2">
      <c r="A630" s="7">
        <v>629</v>
      </c>
      <c r="B630" s="7">
        <v>3323</v>
      </c>
      <c r="C630" s="7" t="s">
        <v>282</v>
      </c>
      <c r="D630" s="7" t="s">
        <v>283</v>
      </c>
      <c r="E630" s="7" t="s">
        <v>284</v>
      </c>
      <c r="F630" s="7">
        <v>8.2989999999999995</v>
      </c>
      <c r="I630" s="7">
        <v>8.2989999999999995</v>
      </c>
      <c r="J630" s="7">
        <v>2001</v>
      </c>
      <c r="K630" s="7">
        <v>2</v>
      </c>
      <c r="L630" s="7">
        <v>39</v>
      </c>
      <c r="M630" s="7">
        <v>-4.3499999999999996</v>
      </c>
      <c r="N630" s="7">
        <v>11.75</v>
      </c>
      <c r="O630" s="7">
        <v>-4.25</v>
      </c>
      <c r="P630" s="7">
        <v>11.75</v>
      </c>
      <c r="Q630" s="7">
        <v>26.515999999999998</v>
      </c>
      <c r="S630" s="7">
        <v>10.191000000000001</v>
      </c>
      <c r="V630" s="7" t="s">
        <v>26</v>
      </c>
      <c r="W630" s="7">
        <v>4.7300000000000004</v>
      </c>
      <c r="X630" s="7">
        <f t="shared" si="18"/>
        <v>4.7300000000000004</v>
      </c>
      <c r="Y630" s="7">
        <v>3.5680000000000001</v>
      </c>
      <c r="Z630" s="7">
        <f t="shared" si="19"/>
        <v>3.5680000000000001</v>
      </c>
      <c r="AA630" s="7">
        <v>0.56999999999999995</v>
      </c>
      <c r="AB630" s="7">
        <v>0.43</v>
      </c>
      <c r="AC630" s="7">
        <v>26.8</v>
      </c>
      <c r="AD630" s="7">
        <v>288.3</v>
      </c>
      <c r="AE630" s="7" t="s">
        <v>55</v>
      </c>
      <c r="AF630" s="7" t="s">
        <v>29</v>
      </c>
      <c r="AH630" s="7" t="s">
        <v>414</v>
      </c>
      <c r="AI630" s="7" t="s">
        <v>412</v>
      </c>
      <c r="AJ630" s="7">
        <v>0.38</v>
      </c>
      <c r="AK630" s="7">
        <v>-1.5840000000000001</v>
      </c>
      <c r="AV630" s="7" t="s">
        <v>95</v>
      </c>
      <c r="AW630" s="7" t="s">
        <v>528</v>
      </c>
    </row>
    <row r="631" spans="1:52" x14ac:dyDescent="0.2">
      <c r="A631" s="7">
        <v>630</v>
      </c>
      <c r="B631" s="7">
        <v>3323</v>
      </c>
      <c r="C631" s="7" t="s">
        <v>282</v>
      </c>
      <c r="D631" s="7" t="s">
        <v>283</v>
      </c>
      <c r="E631" s="7" t="s">
        <v>284</v>
      </c>
      <c r="F631" s="7">
        <v>6.7320000000000002</v>
      </c>
      <c r="I631" s="7">
        <v>6.7320000000000002</v>
      </c>
      <c r="J631" s="7">
        <v>2001</v>
      </c>
      <c r="K631" s="7">
        <v>4</v>
      </c>
      <c r="L631" s="7">
        <v>91</v>
      </c>
      <c r="M631" s="7">
        <v>-4.3499999999999996</v>
      </c>
      <c r="N631" s="7">
        <v>11.75</v>
      </c>
      <c r="O631" s="7">
        <v>-4.25</v>
      </c>
      <c r="P631" s="7">
        <v>11.75</v>
      </c>
      <c r="Q631" s="7">
        <v>26.593</v>
      </c>
      <c r="S631" s="7">
        <v>9.4760000000000009</v>
      </c>
      <c r="V631" s="7" t="s">
        <v>26</v>
      </c>
      <c r="W631" s="7">
        <v>3.8370000000000002</v>
      </c>
      <c r="X631" s="7">
        <f t="shared" si="18"/>
        <v>3.8370000000000002</v>
      </c>
      <c r="Y631" s="7">
        <v>2.8940000000000001</v>
      </c>
      <c r="Z631" s="7">
        <f t="shared" si="19"/>
        <v>2.8940000000000001</v>
      </c>
      <c r="AA631" s="7">
        <v>0.56999999999999995</v>
      </c>
      <c r="AB631" s="7">
        <v>0.43</v>
      </c>
      <c r="AC631" s="7">
        <v>27.4</v>
      </c>
      <c r="AD631" s="7">
        <v>121.6</v>
      </c>
      <c r="AE631" s="7" t="s">
        <v>55</v>
      </c>
      <c r="AF631" s="7" t="s">
        <v>29</v>
      </c>
      <c r="AH631" s="7" t="s">
        <v>414</v>
      </c>
      <c r="AI631" s="7" t="s">
        <v>412</v>
      </c>
      <c r="AJ631" s="7">
        <v>0.38</v>
      </c>
      <c r="AK631" s="7">
        <v>-1.5840000000000001</v>
      </c>
      <c r="AV631" s="7" t="s">
        <v>95</v>
      </c>
      <c r="AW631" s="7" t="s">
        <v>528</v>
      </c>
    </row>
    <row r="632" spans="1:52" x14ac:dyDescent="0.2">
      <c r="A632" s="7">
        <v>631</v>
      </c>
      <c r="B632" s="7">
        <v>3323</v>
      </c>
      <c r="C632" s="7" t="s">
        <v>282</v>
      </c>
      <c r="D632" s="7" t="s">
        <v>283</v>
      </c>
      <c r="E632" s="7" t="s">
        <v>284</v>
      </c>
      <c r="F632" s="7">
        <v>3.9089999999999998</v>
      </c>
      <c r="I632" s="7">
        <v>3.9089999999999998</v>
      </c>
      <c r="J632" s="7">
        <v>2001</v>
      </c>
      <c r="K632" s="7">
        <v>5</v>
      </c>
      <c r="L632" s="7">
        <v>126</v>
      </c>
      <c r="M632" s="7">
        <v>-4.3499999999999996</v>
      </c>
      <c r="N632" s="7">
        <v>11.75</v>
      </c>
      <c r="O632" s="7">
        <v>-4.25</v>
      </c>
      <c r="P632" s="7">
        <v>11.75</v>
      </c>
      <c r="Q632" s="7">
        <v>26.978000000000002</v>
      </c>
      <c r="S632" s="7">
        <v>7.0309999999999997</v>
      </c>
      <c r="V632" s="7" t="s">
        <v>26</v>
      </c>
      <c r="W632" s="7">
        <v>2.56</v>
      </c>
      <c r="X632" s="7">
        <f t="shared" si="18"/>
        <v>2.56</v>
      </c>
      <c r="Y632" s="7">
        <v>1.349</v>
      </c>
      <c r="Z632" s="7">
        <f t="shared" si="19"/>
        <v>1.349</v>
      </c>
      <c r="AA632" s="7">
        <v>0.65400000000000003</v>
      </c>
      <c r="AB632" s="7">
        <v>0.34499999999999997</v>
      </c>
      <c r="AC632" s="7">
        <v>26.8</v>
      </c>
      <c r="AD632" s="7">
        <v>29.1</v>
      </c>
      <c r="AE632" s="7" t="s">
        <v>55</v>
      </c>
      <c r="AF632" s="7" t="s">
        <v>29</v>
      </c>
      <c r="AH632" s="7" t="s">
        <v>414</v>
      </c>
      <c r="AI632" s="7" t="s">
        <v>412</v>
      </c>
      <c r="AJ632" s="7">
        <v>0.38</v>
      </c>
      <c r="AK632" s="7">
        <v>-1.5840000000000001</v>
      </c>
      <c r="AV632" s="7" t="s">
        <v>95</v>
      </c>
      <c r="AW632" s="7" t="s">
        <v>528</v>
      </c>
    </row>
    <row r="633" spans="1:52" x14ac:dyDescent="0.2">
      <c r="A633" s="7">
        <v>632</v>
      </c>
      <c r="B633" s="7">
        <v>3323</v>
      </c>
      <c r="C633" s="7" t="s">
        <v>282</v>
      </c>
      <c r="D633" s="7" t="s">
        <v>283</v>
      </c>
      <c r="E633" s="7" t="s">
        <v>284</v>
      </c>
      <c r="F633" s="7">
        <v>5.2249999999999996</v>
      </c>
      <c r="I633" s="7">
        <v>5.2249999999999996</v>
      </c>
      <c r="J633" s="7">
        <v>2001</v>
      </c>
      <c r="K633" s="7">
        <v>5</v>
      </c>
      <c r="L633" s="7">
        <v>150</v>
      </c>
      <c r="M633" s="7">
        <v>-4.3499999999999996</v>
      </c>
      <c r="N633" s="7">
        <v>11.75</v>
      </c>
      <c r="O633" s="7">
        <v>-4.25</v>
      </c>
      <c r="P633" s="7">
        <v>11.75</v>
      </c>
      <c r="Q633" s="7">
        <v>26.515999999999998</v>
      </c>
      <c r="S633" s="7">
        <v>8.08</v>
      </c>
      <c r="V633" s="7" t="s">
        <v>26</v>
      </c>
      <c r="W633" s="7">
        <v>3.8460000000000001</v>
      </c>
      <c r="X633" s="7">
        <f t="shared" si="18"/>
        <v>3.8460000000000001</v>
      </c>
      <c r="Y633" s="7">
        <v>1.379</v>
      </c>
      <c r="Z633" s="7">
        <f t="shared" si="19"/>
        <v>1.379</v>
      </c>
      <c r="AA633" s="7">
        <v>0.73599999999999999</v>
      </c>
      <c r="AB633" s="7">
        <v>0.26300000000000001</v>
      </c>
      <c r="AC633" s="7">
        <v>26.8</v>
      </c>
      <c r="AD633" s="7">
        <v>29.1</v>
      </c>
      <c r="AE633" s="7" t="s">
        <v>55</v>
      </c>
      <c r="AF633" s="7" t="s">
        <v>29</v>
      </c>
      <c r="AH633" s="7" t="s">
        <v>414</v>
      </c>
      <c r="AI633" s="7" t="s">
        <v>412</v>
      </c>
      <c r="AJ633" s="7">
        <v>0.38</v>
      </c>
      <c r="AK633" s="7">
        <v>-1.5840000000000001</v>
      </c>
      <c r="AV633" s="7" t="s">
        <v>95</v>
      </c>
      <c r="AW633" s="7" t="s">
        <v>528</v>
      </c>
    </row>
    <row r="634" spans="1:52" x14ac:dyDescent="0.2">
      <c r="A634" s="7">
        <v>633</v>
      </c>
      <c r="B634" s="7">
        <v>3323</v>
      </c>
      <c r="C634" s="7" t="s">
        <v>282</v>
      </c>
      <c r="D634" s="7" t="s">
        <v>283</v>
      </c>
      <c r="E634" s="7" t="s">
        <v>284</v>
      </c>
      <c r="F634" s="7">
        <v>4.1429999999999998</v>
      </c>
      <c r="I634" s="7">
        <v>4.1429999999999998</v>
      </c>
      <c r="J634" s="7">
        <v>2001</v>
      </c>
      <c r="K634" s="7">
        <v>6</v>
      </c>
      <c r="L634" s="7">
        <v>170</v>
      </c>
      <c r="M634" s="7">
        <v>-4.3499999999999996</v>
      </c>
      <c r="N634" s="7">
        <v>11.75</v>
      </c>
      <c r="O634" s="7">
        <v>-4.25</v>
      </c>
      <c r="P634" s="7">
        <v>11.75</v>
      </c>
      <c r="Q634" s="7">
        <v>24.818999999999999</v>
      </c>
      <c r="S634" s="7">
        <v>5.8369999999999997</v>
      </c>
      <c r="V634" s="7" t="s">
        <v>26</v>
      </c>
      <c r="W634" s="7">
        <v>1.984</v>
      </c>
      <c r="X634" s="7">
        <f t="shared" si="18"/>
        <v>1.984</v>
      </c>
      <c r="Y634" s="7">
        <v>2.1589999999999998</v>
      </c>
      <c r="Z634" s="7">
        <f t="shared" si="19"/>
        <v>2.1589999999999998</v>
      </c>
      <c r="AA634" s="7">
        <v>0.47799999999999998</v>
      </c>
      <c r="AB634" s="7">
        <v>0.52100000000000002</v>
      </c>
      <c r="AC634" s="7">
        <v>25</v>
      </c>
      <c r="AD634" s="7">
        <v>3.3</v>
      </c>
      <c r="AE634" s="7" t="s">
        <v>55</v>
      </c>
      <c r="AF634" s="7" t="s">
        <v>29</v>
      </c>
      <c r="AH634" s="7" t="s">
        <v>414</v>
      </c>
      <c r="AI634" s="7" t="s">
        <v>412</v>
      </c>
      <c r="AJ634" s="7">
        <v>0.38</v>
      </c>
      <c r="AK634" s="7">
        <v>-1.5840000000000001</v>
      </c>
      <c r="AV634" s="7" t="s">
        <v>95</v>
      </c>
      <c r="AW634" s="7" t="s">
        <v>528</v>
      </c>
    </row>
    <row r="635" spans="1:52" x14ac:dyDescent="0.2">
      <c r="A635" s="7">
        <v>634</v>
      </c>
      <c r="B635" s="7">
        <v>3323</v>
      </c>
      <c r="C635" s="7" t="s">
        <v>282</v>
      </c>
      <c r="D635" s="7" t="s">
        <v>283</v>
      </c>
      <c r="E635" s="7" t="s">
        <v>284</v>
      </c>
      <c r="F635" s="7">
        <v>3.06</v>
      </c>
      <c r="I635" s="7">
        <v>3.06</v>
      </c>
      <c r="J635" s="7">
        <v>2001</v>
      </c>
      <c r="K635" s="7">
        <v>7</v>
      </c>
      <c r="L635" s="7">
        <v>190</v>
      </c>
      <c r="M635" s="7">
        <v>-4.3499999999999996</v>
      </c>
      <c r="N635" s="7">
        <v>11.75</v>
      </c>
      <c r="O635" s="7">
        <v>-4.25</v>
      </c>
      <c r="P635" s="7">
        <v>11.75</v>
      </c>
      <c r="Q635" s="7">
        <v>26.283999999999999</v>
      </c>
      <c r="S635" s="7">
        <v>5.532</v>
      </c>
      <c r="V635" s="7" t="s">
        <v>26</v>
      </c>
      <c r="W635" s="7">
        <v>1.321</v>
      </c>
      <c r="X635" s="7">
        <f t="shared" si="18"/>
        <v>1.321</v>
      </c>
      <c r="Y635" s="7">
        <v>1.7390000000000001</v>
      </c>
      <c r="Z635" s="7">
        <f t="shared" si="19"/>
        <v>1.7390000000000001</v>
      </c>
      <c r="AA635" s="7">
        <v>0.43099999999999999</v>
      </c>
      <c r="AB635" s="7">
        <v>0.56799999999999995</v>
      </c>
      <c r="AC635" s="7">
        <v>22.6</v>
      </c>
      <c r="AD635" s="7">
        <v>0.3</v>
      </c>
      <c r="AE635" s="7" t="s">
        <v>55</v>
      </c>
      <c r="AF635" s="7" t="s">
        <v>29</v>
      </c>
      <c r="AH635" s="7" t="s">
        <v>414</v>
      </c>
      <c r="AI635" s="7" t="s">
        <v>412</v>
      </c>
      <c r="AJ635" s="7">
        <v>0.38</v>
      </c>
      <c r="AK635" s="7">
        <v>-1.5840000000000001</v>
      </c>
      <c r="AV635" s="7" t="s">
        <v>95</v>
      </c>
      <c r="AW635" s="7" t="s">
        <v>528</v>
      </c>
    </row>
    <row r="636" spans="1:52" x14ac:dyDescent="0.2">
      <c r="A636" s="7">
        <v>635</v>
      </c>
      <c r="B636" s="7">
        <v>3323</v>
      </c>
      <c r="C636" s="7" t="s">
        <v>282</v>
      </c>
      <c r="D636" s="7" t="s">
        <v>283</v>
      </c>
      <c r="E636" s="7" t="s">
        <v>284</v>
      </c>
      <c r="F636" s="7">
        <v>2.4590000000000001</v>
      </c>
      <c r="I636" s="7">
        <v>2.4590000000000001</v>
      </c>
      <c r="J636" s="7">
        <v>2001</v>
      </c>
      <c r="K636" s="7">
        <v>7</v>
      </c>
      <c r="L636" s="7">
        <v>205</v>
      </c>
      <c r="M636" s="7">
        <v>-4.3499999999999996</v>
      </c>
      <c r="N636" s="7">
        <v>11.75</v>
      </c>
      <c r="O636" s="7">
        <v>-4.25</v>
      </c>
      <c r="P636" s="7">
        <v>11.75</v>
      </c>
      <c r="Q636" s="7">
        <v>27.363</v>
      </c>
      <c r="S636" s="7">
        <v>4.4580000000000002</v>
      </c>
      <c r="V636" s="7" t="s">
        <v>26</v>
      </c>
      <c r="W636" s="7">
        <v>1.2</v>
      </c>
      <c r="X636" s="7">
        <f t="shared" si="18"/>
        <v>1.2</v>
      </c>
      <c r="Y636" s="7">
        <v>1.2589999999999999</v>
      </c>
      <c r="Z636" s="7">
        <f t="shared" si="19"/>
        <v>1.2589999999999999</v>
      </c>
      <c r="AA636" s="7">
        <v>0.48799999999999999</v>
      </c>
      <c r="AB636" s="7">
        <v>0.51100000000000001</v>
      </c>
      <c r="AC636" s="7">
        <v>22.6</v>
      </c>
      <c r="AD636" s="7">
        <v>0.3</v>
      </c>
      <c r="AE636" s="7" t="s">
        <v>55</v>
      </c>
      <c r="AF636" s="7" t="s">
        <v>29</v>
      </c>
      <c r="AH636" s="7" t="s">
        <v>414</v>
      </c>
      <c r="AI636" s="7" t="s">
        <v>412</v>
      </c>
      <c r="AJ636" s="7">
        <v>0.38</v>
      </c>
      <c r="AK636" s="7">
        <v>-1.5840000000000001</v>
      </c>
      <c r="AV636" s="7" t="s">
        <v>95</v>
      </c>
      <c r="AW636" s="7" t="s">
        <v>528</v>
      </c>
    </row>
    <row r="637" spans="1:52" x14ac:dyDescent="0.2">
      <c r="A637" s="7">
        <v>636</v>
      </c>
      <c r="B637" s="7">
        <v>3323</v>
      </c>
      <c r="C637" s="7" t="s">
        <v>282</v>
      </c>
      <c r="D637" s="7" t="s">
        <v>283</v>
      </c>
      <c r="E637" s="7" t="s">
        <v>284</v>
      </c>
      <c r="F637" s="7">
        <v>2.097</v>
      </c>
      <c r="I637" s="7">
        <v>2.097</v>
      </c>
      <c r="J637" s="7">
        <v>2001</v>
      </c>
      <c r="K637" s="7">
        <v>8</v>
      </c>
      <c r="L637" s="7">
        <v>220</v>
      </c>
      <c r="M637" s="7">
        <v>-4.3499999999999996</v>
      </c>
      <c r="N637" s="7">
        <v>11.75</v>
      </c>
      <c r="O637" s="7">
        <v>-4.25</v>
      </c>
      <c r="P637" s="7">
        <v>11.75</v>
      </c>
      <c r="Q637" s="7">
        <v>29.908000000000001</v>
      </c>
      <c r="S637" s="7">
        <v>4.5449999999999999</v>
      </c>
      <c r="V637" s="7" t="s">
        <v>26</v>
      </c>
      <c r="W637" s="7">
        <v>1.0780000000000001</v>
      </c>
      <c r="X637" s="7">
        <f t="shared" si="18"/>
        <v>1.0780000000000001</v>
      </c>
      <c r="Y637" s="7">
        <v>1.0189999999999999</v>
      </c>
      <c r="Z637" s="7">
        <f t="shared" si="19"/>
        <v>1.0189999999999999</v>
      </c>
      <c r="AA637" s="7">
        <v>0.51400000000000001</v>
      </c>
      <c r="AB637" s="7">
        <v>0.48499999999999999</v>
      </c>
      <c r="AC637" s="7">
        <v>22.4</v>
      </c>
      <c r="AD637" s="7">
        <v>0</v>
      </c>
      <c r="AE637" s="7" t="s">
        <v>55</v>
      </c>
      <c r="AF637" s="7" t="s">
        <v>29</v>
      </c>
      <c r="AH637" s="7" t="s">
        <v>414</v>
      </c>
      <c r="AI637" s="7" t="s">
        <v>412</v>
      </c>
      <c r="AJ637" s="7">
        <v>0.38</v>
      </c>
      <c r="AK637" s="7">
        <v>-1.5840000000000001</v>
      </c>
      <c r="AV637" s="7" t="s">
        <v>95</v>
      </c>
      <c r="AW637" s="7" t="s">
        <v>528</v>
      </c>
    </row>
    <row r="638" spans="1:52" x14ac:dyDescent="0.2">
      <c r="A638" s="7">
        <v>637</v>
      </c>
      <c r="B638" s="7">
        <v>3323</v>
      </c>
      <c r="C638" s="7" t="s">
        <v>282</v>
      </c>
      <c r="D638" s="7" t="s">
        <v>283</v>
      </c>
      <c r="E638" s="7" t="s">
        <v>284</v>
      </c>
      <c r="F638" s="7">
        <v>2.2149999999999999</v>
      </c>
      <c r="I638" s="7">
        <v>2.2149999999999999</v>
      </c>
      <c r="J638" s="7">
        <v>2001</v>
      </c>
      <c r="K638" s="7">
        <v>8</v>
      </c>
      <c r="L638" s="7">
        <v>234</v>
      </c>
      <c r="M638" s="7">
        <v>-4.3499999999999996</v>
      </c>
      <c r="N638" s="7">
        <v>11.75</v>
      </c>
      <c r="O638" s="7">
        <v>-4.25</v>
      </c>
      <c r="P638" s="7">
        <v>11.75</v>
      </c>
      <c r="Q638" s="7">
        <v>28.597000000000001</v>
      </c>
      <c r="S638" s="7">
        <v>3.468</v>
      </c>
      <c r="V638" s="7" t="s">
        <v>26</v>
      </c>
      <c r="W638" s="7">
        <v>1.256</v>
      </c>
      <c r="X638" s="7">
        <f t="shared" si="18"/>
        <v>1.256</v>
      </c>
      <c r="Y638" s="7">
        <v>0.95899999999999996</v>
      </c>
      <c r="Z638" s="7">
        <f t="shared" si="19"/>
        <v>0.95899999999999996</v>
      </c>
      <c r="AA638" s="7">
        <v>0.56699999999999995</v>
      </c>
      <c r="AB638" s="7">
        <v>0.432</v>
      </c>
      <c r="AC638" s="7">
        <v>22.4</v>
      </c>
      <c r="AD638" s="7">
        <v>0</v>
      </c>
      <c r="AE638" s="7" t="s">
        <v>55</v>
      </c>
      <c r="AF638" s="7" t="s">
        <v>29</v>
      </c>
      <c r="AH638" s="7" t="s">
        <v>414</v>
      </c>
      <c r="AI638" s="7" t="s">
        <v>412</v>
      </c>
      <c r="AJ638" s="7">
        <v>0.38</v>
      </c>
      <c r="AK638" s="7">
        <v>-1.5840000000000001</v>
      </c>
      <c r="AV638" s="7" t="s">
        <v>95</v>
      </c>
      <c r="AW638" s="7" t="s">
        <v>528</v>
      </c>
    </row>
    <row r="639" spans="1:52" x14ac:dyDescent="0.2">
      <c r="A639" s="7">
        <v>638</v>
      </c>
      <c r="B639" s="7">
        <v>3323</v>
      </c>
      <c r="C639" s="7" t="s">
        <v>282</v>
      </c>
      <c r="D639" s="7" t="s">
        <v>283</v>
      </c>
      <c r="E639" s="7" t="s">
        <v>284</v>
      </c>
      <c r="F639" s="7">
        <v>1.913</v>
      </c>
      <c r="I639" s="7">
        <v>1.913</v>
      </c>
      <c r="J639" s="7">
        <v>2001</v>
      </c>
      <c r="K639" s="7">
        <v>9</v>
      </c>
      <c r="L639" s="7">
        <v>248</v>
      </c>
      <c r="M639" s="7">
        <v>-4.3499999999999996</v>
      </c>
      <c r="N639" s="7">
        <v>11.75</v>
      </c>
      <c r="O639" s="7">
        <v>-4.25</v>
      </c>
      <c r="P639" s="7">
        <v>11.75</v>
      </c>
      <c r="Q639" s="7">
        <v>28.058</v>
      </c>
      <c r="S639" s="7">
        <v>3.5539999999999998</v>
      </c>
      <c r="V639" s="7" t="s">
        <v>26</v>
      </c>
      <c r="W639" s="7">
        <v>0.95399999999999996</v>
      </c>
      <c r="X639" s="7">
        <f t="shared" si="18"/>
        <v>0.95399999999999996</v>
      </c>
      <c r="Y639" s="7">
        <v>0.95899999999999996</v>
      </c>
      <c r="Z639" s="7">
        <f t="shared" si="19"/>
        <v>0.95899999999999996</v>
      </c>
      <c r="AA639" s="7">
        <v>0.498</v>
      </c>
      <c r="AB639" s="7">
        <v>0.501</v>
      </c>
      <c r="AC639" s="7">
        <v>23.6</v>
      </c>
      <c r="AD639" s="7">
        <v>2.9</v>
      </c>
      <c r="AE639" s="7" t="s">
        <v>55</v>
      </c>
      <c r="AF639" s="7" t="s">
        <v>29</v>
      </c>
      <c r="AH639" s="7" t="s">
        <v>414</v>
      </c>
      <c r="AI639" s="7" t="s">
        <v>412</v>
      </c>
      <c r="AJ639" s="7">
        <v>0.38</v>
      </c>
      <c r="AK639" s="7">
        <v>-1.5840000000000001</v>
      </c>
      <c r="AV639" s="7" t="s">
        <v>95</v>
      </c>
      <c r="AW639" s="7" t="s">
        <v>528</v>
      </c>
    </row>
    <row r="640" spans="1:52" x14ac:dyDescent="0.2">
      <c r="A640" s="7">
        <v>639</v>
      </c>
      <c r="B640" s="7">
        <v>3323</v>
      </c>
      <c r="C640" s="7" t="s">
        <v>282</v>
      </c>
      <c r="D640" s="7" t="s">
        <v>283</v>
      </c>
      <c r="E640" s="7" t="s">
        <v>284</v>
      </c>
      <c r="F640" s="7">
        <v>2.87</v>
      </c>
      <c r="I640" s="7">
        <v>2.87</v>
      </c>
      <c r="J640" s="7">
        <v>2001</v>
      </c>
      <c r="K640" s="7">
        <v>9</v>
      </c>
      <c r="L640" s="7">
        <v>268</v>
      </c>
      <c r="M640" s="7">
        <v>-4.3499999999999996</v>
      </c>
      <c r="N640" s="7">
        <v>11.75</v>
      </c>
      <c r="O640" s="7">
        <v>-4.25</v>
      </c>
      <c r="P640" s="7">
        <v>11.75</v>
      </c>
      <c r="Q640" s="7">
        <v>25.282</v>
      </c>
      <c r="S640" s="7">
        <v>4.3170000000000002</v>
      </c>
      <c r="V640" s="7" t="s">
        <v>26</v>
      </c>
      <c r="W640" s="7">
        <v>2.27</v>
      </c>
      <c r="X640" s="7">
        <f t="shared" si="18"/>
        <v>2.27</v>
      </c>
      <c r="Y640" s="7">
        <v>0.6</v>
      </c>
      <c r="Z640" s="7">
        <f t="shared" si="19"/>
        <v>0.6</v>
      </c>
      <c r="AA640" s="7">
        <v>0.79</v>
      </c>
      <c r="AB640" s="7">
        <v>0.20899999999999999</v>
      </c>
      <c r="AC640" s="7">
        <v>23.6</v>
      </c>
      <c r="AD640" s="7">
        <v>2.9</v>
      </c>
      <c r="AE640" s="7" t="s">
        <v>55</v>
      </c>
      <c r="AF640" s="7" t="s">
        <v>29</v>
      </c>
      <c r="AH640" s="7" t="s">
        <v>414</v>
      </c>
      <c r="AI640" s="7" t="s">
        <v>412</v>
      </c>
      <c r="AJ640" s="7">
        <v>0.38</v>
      </c>
      <c r="AK640" s="7">
        <v>-1.5840000000000001</v>
      </c>
      <c r="AV640" s="7" t="s">
        <v>95</v>
      </c>
      <c r="AW640" s="7" t="s">
        <v>528</v>
      </c>
    </row>
    <row r="641" spans="1:52" x14ac:dyDescent="0.2">
      <c r="A641" s="7">
        <v>640</v>
      </c>
      <c r="B641" s="7">
        <v>3323</v>
      </c>
      <c r="C641" s="7" t="s">
        <v>282</v>
      </c>
      <c r="D641" s="7" t="s">
        <v>283</v>
      </c>
      <c r="E641" s="7" t="s">
        <v>284</v>
      </c>
      <c r="F641" s="7">
        <v>2.5049999999999999</v>
      </c>
      <c r="I641" s="7">
        <v>2.5049999999999999</v>
      </c>
      <c r="J641" s="7">
        <v>2001</v>
      </c>
      <c r="K641" s="7">
        <v>10</v>
      </c>
      <c r="L641" s="7">
        <v>301</v>
      </c>
      <c r="M641" s="7">
        <v>-4.3499999999999996</v>
      </c>
      <c r="N641" s="7">
        <v>11.75</v>
      </c>
      <c r="O641" s="7">
        <v>-4.25</v>
      </c>
      <c r="P641" s="7">
        <v>11.75</v>
      </c>
      <c r="Q641" s="7">
        <v>27.748999999999999</v>
      </c>
      <c r="S641" s="7">
        <v>3.6160000000000001</v>
      </c>
      <c r="V641" s="7" t="s">
        <v>26</v>
      </c>
      <c r="W641" s="7">
        <v>1.306</v>
      </c>
      <c r="X641" s="7">
        <f t="shared" si="18"/>
        <v>1.306</v>
      </c>
      <c r="Y641" s="7">
        <v>1.1990000000000001</v>
      </c>
      <c r="Z641" s="7">
        <f t="shared" si="19"/>
        <v>1.1990000000000001</v>
      </c>
      <c r="AA641" s="7">
        <v>0.52100000000000002</v>
      </c>
      <c r="AB641" s="7">
        <v>0.47799999999999998</v>
      </c>
      <c r="AC641" s="7">
        <v>25.7</v>
      </c>
      <c r="AD641" s="7">
        <v>0</v>
      </c>
      <c r="AE641" s="7" t="s">
        <v>55</v>
      </c>
      <c r="AF641" s="7" t="s">
        <v>29</v>
      </c>
      <c r="AH641" s="7" t="s">
        <v>414</v>
      </c>
      <c r="AI641" s="7" t="s">
        <v>412</v>
      </c>
      <c r="AJ641" s="7">
        <v>0.38</v>
      </c>
      <c r="AK641" s="7">
        <v>-1.5840000000000001</v>
      </c>
      <c r="AV641" s="7" t="s">
        <v>95</v>
      </c>
      <c r="AW641" s="7" t="s">
        <v>528</v>
      </c>
    </row>
    <row r="642" spans="1:52" x14ac:dyDescent="0.2">
      <c r="A642" s="7">
        <v>641</v>
      </c>
      <c r="B642" s="7">
        <v>3323</v>
      </c>
      <c r="C642" s="7" t="s">
        <v>282</v>
      </c>
      <c r="D642" s="7" t="s">
        <v>283</v>
      </c>
      <c r="E642" s="7" t="s">
        <v>284</v>
      </c>
      <c r="F642" s="7">
        <v>2.9220000000000002</v>
      </c>
      <c r="I642" s="7">
        <v>2.9220000000000002</v>
      </c>
      <c r="J642" s="7">
        <v>2001</v>
      </c>
      <c r="K642" s="7">
        <v>11</v>
      </c>
      <c r="L642" s="7">
        <v>317</v>
      </c>
      <c r="M642" s="7">
        <v>-4.3499999999999996</v>
      </c>
      <c r="N642" s="7">
        <v>11.75</v>
      </c>
      <c r="O642" s="7">
        <v>-4.25</v>
      </c>
      <c r="P642" s="7">
        <v>11.75</v>
      </c>
      <c r="Q642" s="7">
        <v>27.748999999999999</v>
      </c>
      <c r="S642" s="7">
        <v>3.702</v>
      </c>
      <c r="V642" s="7" t="s">
        <v>26</v>
      </c>
      <c r="W642" s="7">
        <v>1.4830000000000001</v>
      </c>
      <c r="X642" s="7">
        <f t="shared" si="18"/>
        <v>1.4830000000000001</v>
      </c>
      <c r="Y642" s="7">
        <v>1.4390000000000001</v>
      </c>
      <c r="Z642" s="7">
        <f t="shared" si="19"/>
        <v>1.4390000000000001</v>
      </c>
      <c r="AA642" s="7">
        <v>0.50700000000000001</v>
      </c>
      <c r="AB642" s="7">
        <v>0.49199999999999999</v>
      </c>
      <c r="AC642" s="7">
        <v>26.3</v>
      </c>
      <c r="AD642" s="7">
        <v>45.8</v>
      </c>
      <c r="AE642" s="7" t="s">
        <v>55</v>
      </c>
      <c r="AF642" s="7" t="s">
        <v>29</v>
      </c>
      <c r="AH642" s="7" t="s">
        <v>414</v>
      </c>
      <c r="AI642" s="7" t="s">
        <v>412</v>
      </c>
      <c r="AJ642" s="7">
        <v>0.38</v>
      </c>
      <c r="AK642" s="7">
        <v>-1.5840000000000001</v>
      </c>
      <c r="AV642" s="7" t="s">
        <v>95</v>
      </c>
      <c r="AW642" s="7" t="s">
        <v>528</v>
      </c>
    </row>
    <row r="643" spans="1:52" x14ac:dyDescent="0.2">
      <c r="A643" s="7">
        <v>642</v>
      </c>
      <c r="B643" s="7">
        <v>3323</v>
      </c>
      <c r="C643" s="7" t="s">
        <v>282</v>
      </c>
      <c r="D643" s="7" t="s">
        <v>283</v>
      </c>
      <c r="E643" s="7" t="s">
        <v>284</v>
      </c>
      <c r="F643" s="7">
        <v>5.258</v>
      </c>
      <c r="I643" s="7">
        <v>5.258</v>
      </c>
      <c r="J643" s="7">
        <v>2001</v>
      </c>
      <c r="K643" s="7">
        <v>12</v>
      </c>
      <c r="L643" s="7">
        <v>338</v>
      </c>
      <c r="M643" s="7">
        <v>-4.3499999999999996</v>
      </c>
      <c r="N643" s="7">
        <v>11.75</v>
      </c>
      <c r="O643" s="7">
        <v>-4.25</v>
      </c>
      <c r="P643" s="7">
        <v>11.75</v>
      </c>
      <c r="Q643" s="7">
        <v>28.058</v>
      </c>
      <c r="S643" s="7">
        <v>5.431</v>
      </c>
      <c r="V643" s="7" t="s">
        <v>26</v>
      </c>
      <c r="W643" s="7">
        <v>2.68</v>
      </c>
      <c r="X643" s="7">
        <f t="shared" ref="X643:X706" si="20">IF(ISBLANK(W643), "", W643)</f>
        <v>2.68</v>
      </c>
      <c r="Y643" s="7">
        <v>2.5779999999999998</v>
      </c>
      <c r="Z643" s="7">
        <f t="shared" ref="Z643:Z706" si="21">IF(ISBLANK(Y643), "", Y643)</f>
        <v>2.5779999999999998</v>
      </c>
      <c r="AA643" s="7">
        <v>0.50900000000000001</v>
      </c>
      <c r="AB643" s="7">
        <v>0.49</v>
      </c>
      <c r="AC643" s="7">
        <v>26.4</v>
      </c>
      <c r="AD643" s="7">
        <v>70.3</v>
      </c>
      <c r="AE643" s="7" t="s">
        <v>55</v>
      </c>
      <c r="AF643" s="7" t="s">
        <v>29</v>
      </c>
      <c r="AH643" s="7" t="s">
        <v>414</v>
      </c>
      <c r="AI643" s="7" t="s">
        <v>412</v>
      </c>
      <c r="AJ643" s="7">
        <v>0.38</v>
      </c>
      <c r="AK643" s="7">
        <v>-1.5840000000000001</v>
      </c>
      <c r="AV643" s="7" t="s">
        <v>95</v>
      </c>
      <c r="AW643" s="7" t="s">
        <v>528</v>
      </c>
    </row>
    <row r="644" spans="1:52" x14ac:dyDescent="0.2">
      <c r="A644" s="7">
        <v>643</v>
      </c>
      <c r="B644" s="7">
        <v>3323</v>
      </c>
      <c r="C644" s="7" t="s">
        <v>282</v>
      </c>
      <c r="D644" s="7" t="s">
        <v>283</v>
      </c>
      <c r="E644" s="7" t="s">
        <v>284</v>
      </c>
      <c r="F644" s="7">
        <v>5.4960000000000004</v>
      </c>
      <c r="I644" s="7">
        <v>5.4960000000000004</v>
      </c>
      <c r="J644" s="7">
        <v>2001</v>
      </c>
      <c r="K644" s="7">
        <v>12</v>
      </c>
      <c r="L644" s="7">
        <v>351</v>
      </c>
      <c r="M644" s="7">
        <v>-4.3499999999999996</v>
      </c>
      <c r="N644" s="7">
        <v>11.75</v>
      </c>
      <c r="O644" s="7">
        <v>-4.25</v>
      </c>
      <c r="P644" s="7">
        <v>11.75</v>
      </c>
      <c r="Q644" s="7">
        <v>32.067</v>
      </c>
      <c r="S644" s="7">
        <v>7.3579999999999997</v>
      </c>
      <c r="V644" s="7" t="s">
        <v>26</v>
      </c>
      <c r="W644" s="7">
        <v>3.097</v>
      </c>
      <c r="X644" s="7">
        <f t="shared" si="20"/>
        <v>3.097</v>
      </c>
      <c r="Y644" s="7">
        <v>2.399</v>
      </c>
      <c r="Z644" s="7">
        <f t="shared" si="21"/>
        <v>2.399</v>
      </c>
      <c r="AA644" s="7">
        <v>0.56299999999999994</v>
      </c>
      <c r="AB644" s="7">
        <v>0.436</v>
      </c>
      <c r="AC644" s="7">
        <v>26.4</v>
      </c>
      <c r="AD644" s="7">
        <v>70.3</v>
      </c>
      <c r="AE644" s="7" t="s">
        <v>55</v>
      </c>
      <c r="AF644" s="7" t="s">
        <v>29</v>
      </c>
      <c r="AH644" s="7" t="s">
        <v>414</v>
      </c>
      <c r="AI644" s="7" t="s">
        <v>412</v>
      </c>
      <c r="AJ644" s="7">
        <v>0.38</v>
      </c>
      <c r="AK644" s="7">
        <v>-1.5840000000000001</v>
      </c>
      <c r="AV644" s="7" t="s">
        <v>95</v>
      </c>
      <c r="AW644" s="7" t="s">
        <v>528</v>
      </c>
    </row>
    <row r="645" spans="1:52" x14ac:dyDescent="0.2">
      <c r="A645" s="7">
        <v>644</v>
      </c>
      <c r="B645" s="7">
        <v>3323</v>
      </c>
      <c r="C645" s="7" t="s">
        <v>282</v>
      </c>
      <c r="D645" s="7" t="s">
        <v>283</v>
      </c>
      <c r="E645" s="7" t="s">
        <v>284</v>
      </c>
      <c r="F645" s="7">
        <v>8.49</v>
      </c>
      <c r="I645" s="7">
        <v>8.49</v>
      </c>
      <c r="J645" s="7">
        <v>2002</v>
      </c>
      <c r="K645" s="7">
        <v>1</v>
      </c>
      <c r="L645" s="7">
        <v>14</v>
      </c>
      <c r="M645" s="7">
        <v>-4.3499999999999996</v>
      </c>
      <c r="N645" s="7">
        <v>11.75</v>
      </c>
      <c r="O645" s="7">
        <v>-4.25</v>
      </c>
      <c r="P645" s="7">
        <v>11.75</v>
      </c>
      <c r="Q645" s="7">
        <v>28.905999999999999</v>
      </c>
      <c r="S645" s="7">
        <v>13.831</v>
      </c>
      <c r="V645" s="7" t="s">
        <v>26</v>
      </c>
      <c r="W645" s="7">
        <v>5.7320000000000002</v>
      </c>
      <c r="X645" s="7">
        <f t="shared" si="20"/>
        <v>5.7320000000000002</v>
      </c>
      <c r="Y645" s="7">
        <v>2.758</v>
      </c>
      <c r="Z645" s="7">
        <f t="shared" si="21"/>
        <v>2.758</v>
      </c>
      <c r="AA645" s="7">
        <v>0.67500000000000004</v>
      </c>
      <c r="AB645" s="7">
        <v>0.32400000000000001</v>
      </c>
      <c r="AC645" s="7">
        <v>26.5</v>
      </c>
      <c r="AD645" s="7">
        <v>131.1</v>
      </c>
      <c r="AE645" s="7" t="s">
        <v>55</v>
      </c>
      <c r="AF645" s="7" t="s">
        <v>29</v>
      </c>
      <c r="AH645" s="7" t="s">
        <v>414</v>
      </c>
      <c r="AI645" s="7" t="s">
        <v>412</v>
      </c>
      <c r="AJ645" s="7">
        <v>0.38</v>
      </c>
      <c r="AK645" s="7">
        <v>-4.1000000000000002E-2</v>
      </c>
      <c r="AV645" s="7" t="s">
        <v>95</v>
      </c>
      <c r="AW645" s="7" t="s">
        <v>528</v>
      </c>
    </row>
    <row r="646" spans="1:52" x14ac:dyDescent="0.2">
      <c r="A646" s="7">
        <v>645</v>
      </c>
      <c r="B646" s="7">
        <v>3323</v>
      </c>
      <c r="C646" s="7" t="s">
        <v>282</v>
      </c>
      <c r="D646" s="7" t="s">
        <v>283</v>
      </c>
      <c r="E646" s="7" t="s">
        <v>284</v>
      </c>
      <c r="F646" s="7">
        <v>3.992</v>
      </c>
      <c r="I646" s="7">
        <v>3.992</v>
      </c>
      <c r="J646" s="7">
        <v>2002</v>
      </c>
      <c r="K646" s="7">
        <v>1</v>
      </c>
      <c r="L646" s="7">
        <v>22</v>
      </c>
      <c r="M646" s="7">
        <v>-4.3499999999999996</v>
      </c>
      <c r="N646" s="7">
        <v>11.75</v>
      </c>
      <c r="O646" s="7">
        <v>-4.25</v>
      </c>
      <c r="P646" s="7">
        <v>11.75</v>
      </c>
      <c r="Q646" s="7">
        <v>31.835000000000001</v>
      </c>
      <c r="S646" s="7">
        <v>5.2030000000000003</v>
      </c>
      <c r="V646" s="7" t="s">
        <v>26</v>
      </c>
      <c r="W646" s="7">
        <v>2.1930000000000001</v>
      </c>
      <c r="X646" s="7">
        <f t="shared" si="20"/>
        <v>2.1930000000000001</v>
      </c>
      <c r="Y646" s="7">
        <v>1.7989999999999999</v>
      </c>
      <c r="Z646" s="7">
        <f t="shared" si="21"/>
        <v>1.7989999999999999</v>
      </c>
      <c r="AA646" s="7">
        <v>0.54900000000000004</v>
      </c>
      <c r="AB646" s="7">
        <v>0.45</v>
      </c>
      <c r="AC646" s="7">
        <v>26.5</v>
      </c>
      <c r="AD646" s="7">
        <v>131.1</v>
      </c>
      <c r="AE646" s="7" t="s">
        <v>55</v>
      </c>
      <c r="AF646" s="7" t="s">
        <v>29</v>
      </c>
      <c r="AH646" s="7" t="s">
        <v>414</v>
      </c>
      <c r="AI646" s="7" t="s">
        <v>412</v>
      </c>
      <c r="AJ646" s="7">
        <v>0.38</v>
      </c>
      <c r="AK646" s="7">
        <v>-4.1000000000000002E-2</v>
      </c>
      <c r="AV646" s="7" t="s">
        <v>95</v>
      </c>
      <c r="AW646" s="7" t="s">
        <v>528</v>
      </c>
    </row>
    <row r="647" spans="1:52" x14ac:dyDescent="0.2">
      <c r="A647" s="7">
        <v>646</v>
      </c>
      <c r="B647" s="7">
        <v>3393</v>
      </c>
      <c r="C647" s="7" t="s">
        <v>61</v>
      </c>
      <c r="D647" s="7" t="s">
        <v>375</v>
      </c>
      <c r="E647" s="7" t="s">
        <v>376</v>
      </c>
      <c r="F647" s="7">
        <v>4.24</v>
      </c>
      <c r="I647" s="7">
        <v>4.3959999999999999</v>
      </c>
      <c r="J647" s="7">
        <v>2005</v>
      </c>
      <c r="K647" s="7">
        <v>6</v>
      </c>
      <c r="L647" s="7">
        <v>158</v>
      </c>
      <c r="M647" s="7">
        <v>53.73</v>
      </c>
      <c r="N647" s="7">
        <v>-127.65</v>
      </c>
      <c r="O647" s="7">
        <v>53.75</v>
      </c>
      <c r="P647" s="7">
        <v>-127.75</v>
      </c>
      <c r="V647" s="7" t="s">
        <v>26</v>
      </c>
      <c r="W647" s="7">
        <v>3.379</v>
      </c>
      <c r="X647" s="7">
        <f t="shared" si="20"/>
        <v>3.379</v>
      </c>
      <c r="Y647" s="7">
        <v>1.016</v>
      </c>
      <c r="Z647" s="7">
        <f t="shared" si="21"/>
        <v>1.016</v>
      </c>
      <c r="AA647" s="7">
        <v>0.76800000000000002</v>
      </c>
      <c r="AB647" s="7">
        <v>0.23100000000000001</v>
      </c>
      <c r="AC647" s="7">
        <v>8.3000000000000007</v>
      </c>
      <c r="AD647" s="7">
        <v>49.9</v>
      </c>
      <c r="AE647" s="7" t="s">
        <v>28</v>
      </c>
      <c r="AF647" s="7" t="s">
        <v>29</v>
      </c>
      <c r="AG647" s="7" t="s">
        <v>30</v>
      </c>
      <c r="AH647" s="7" t="s">
        <v>421</v>
      </c>
      <c r="AI647" s="7" t="s">
        <v>417</v>
      </c>
      <c r="AJ647" s="7">
        <v>-1.56</v>
      </c>
      <c r="AK647" s="7">
        <v>0.191</v>
      </c>
      <c r="AV647" s="7" t="s">
        <v>658</v>
      </c>
      <c r="AW647" s="7" t="s">
        <v>44</v>
      </c>
    </row>
    <row r="648" spans="1:52" x14ac:dyDescent="0.2">
      <c r="A648" s="7">
        <v>647</v>
      </c>
      <c r="B648" s="7">
        <v>3393</v>
      </c>
      <c r="C648" s="7" t="s">
        <v>61</v>
      </c>
      <c r="D648" s="7" t="s">
        <v>375</v>
      </c>
      <c r="E648" s="7" t="s">
        <v>376</v>
      </c>
      <c r="F648" s="7">
        <v>4.88</v>
      </c>
      <c r="I648" s="7">
        <v>5.0590000000000002</v>
      </c>
      <c r="J648" s="7">
        <v>2005</v>
      </c>
      <c r="K648" s="7">
        <v>6</v>
      </c>
      <c r="L648" s="7">
        <v>171</v>
      </c>
      <c r="M648" s="7">
        <v>53.73</v>
      </c>
      <c r="N648" s="7">
        <v>-127.65</v>
      </c>
      <c r="O648" s="7">
        <v>53.75</v>
      </c>
      <c r="P648" s="7">
        <v>-127.75</v>
      </c>
      <c r="Q648" s="7">
        <v>13.02</v>
      </c>
      <c r="V648" s="7" t="s">
        <v>26</v>
      </c>
      <c r="W648" s="7">
        <v>3.6179999999999999</v>
      </c>
      <c r="X648" s="7">
        <f t="shared" si="20"/>
        <v>3.6179999999999999</v>
      </c>
      <c r="Y648" s="7">
        <v>1.4410000000000001</v>
      </c>
      <c r="Z648" s="7">
        <f t="shared" si="21"/>
        <v>1.4410000000000001</v>
      </c>
      <c r="AA648" s="7">
        <v>0.71499999999999997</v>
      </c>
      <c r="AB648" s="7">
        <v>0.28399999999999997</v>
      </c>
      <c r="AC648" s="7">
        <v>8.3000000000000007</v>
      </c>
      <c r="AD648" s="7">
        <v>49.9</v>
      </c>
      <c r="AE648" s="7" t="s">
        <v>28</v>
      </c>
      <c r="AF648" s="7" t="s">
        <v>29</v>
      </c>
      <c r="AG648" s="7" t="s">
        <v>30</v>
      </c>
      <c r="AH648" s="7" t="s">
        <v>421</v>
      </c>
      <c r="AI648" s="7" t="s">
        <v>417</v>
      </c>
      <c r="AJ648" s="7">
        <v>-1.56</v>
      </c>
      <c r="AK648" s="7">
        <v>0.191</v>
      </c>
      <c r="AV648" s="7" t="s">
        <v>658</v>
      </c>
      <c r="AW648" s="7" t="s">
        <v>44</v>
      </c>
    </row>
    <row r="649" spans="1:52" x14ac:dyDescent="0.2">
      <c r="A649" s="7">
        <v>648</v>
      </c>
      <c r="B649" s="7">
        <v>3393</v>
      </c>
      <c r="C649" s="7" t="s">
        <v>61</v>
      </c>
      <c r="D649" s="7" t="s">
        <v>375</v>
      </c>
      <c r="E649" s="7" t="s">
        <v>376</v>
      </c>
      <c r="F649" s="7">
        <v>5.03</v>
      </c>
      <c r="I649" s="7">
        <v>5.2149999999999999</v>
      </c>
      <c r="J649" s="7">
        <v>2005</v>
      </c>
      <c r="K649" s="7">
        <v>8</v>
      </c>
      <c r="L649" s="7">
        <v>227</v>
      </c>
      <c r="M649" s="7">
        <v>53.73</v>
      </c>
      <c r="N649" s="7">
        <v>-127.65</v>
      </c>
      <c r="O649" s="7">
        <v>53.75</v>
      </c>
      <c r="P649" s="7">
        <v>-127.75</v>
      </c>
      <c r="Q649" s="7">
        <v>16</v>
      </c>
      <c r="V649" s="7" t="s">
        <v>26</v>
      </c>
      <c r="W649" s="7">
        <v>4.0949999999999998</v>
      </c>
      <c r="X649" s="7">
        <f t="shared" si="20"/>
        <v>4.0949999999999998</v>
      </c>
      <c r="Y649" s="7">
        <v>1.119</v>
      </c>
      <c r="Z649" s="7">
        <f t="shared" si="21"/>
        <v>1.119</v>
      </c>
      <c r="AA649" s="7">
        <v>0.78500000000000003</v>
      </c>
      <c r="AB649" s="7">
        <v>0.214</v>
      </c>
      <c r="AC649" s="7">
        <v>10.5</v>
      </c>
      <c r="AD649" s="7">
        <v>91.5</v>
      </c>
      <c r="AE649" s="7" t="s">
        <v>28</v>
      </c>
      <c r="AF649" s="7" t="s">
        <v>29</v>
      </c>
      <c r="AG649" s="7" t="s">
        <v>30</v>
      </c>
      <c r="AH649" s="7" t="s">
        <v>421</v>
      </c>
      <c r="AI649" s="7" t="s">
        <v>417</v>
      </c>
      <c r="AJ649" s="7">
        <v>-1.56</v>
      </c>
      <c r="AK649" s="7">
        <v>0.191</v>
      </c>
      <c r="AV649" s="7" t="s">
        <v>658</v>
      </c>
      <c r="AW649" s="7" t="s">
        <v>44</v>
      </c>
    </row>
    <row r="650" spans="1:52" x14ac:dyDescent="0.2">
      <c r="A650" s="7">
        <v>649</v>
      </c>
      <c r="B650" s="7">
        <v>3393</v>
      </c>
      <c r="C650" s="7" t="s">
        <v>61</v>
      </c>
      <c r="D650" s="7" t="s">
        <v>375</v>
      </c>
      <c r="E650" s="7" t="s">
        <v>376</v>
      </c>
      <c r="F650" s="7">
        <v>5.94</v>
      </c>
      <c r="I650" s="7">
        <v>6.1580000000000004</v>
      </c>
      <c r="J650" s="7">
        <v>2005</v>
      </c>
      <c r="K650" s="7">
        <v>8</v>
      </c>
      <c r="L650" s="7">
        <v>240</v>
      </c>
      <c r="M650" s="7">
        <v>53.73</v>
      </c>
      <c r="N650" s="7">
        <v>-127.65</v>
      </c>
      <c r="O650" s="7">
        <v>53.75</v>
      </c>
      <c r="P650" s="7">
        <v>-127.75</v>
      </c>
      <c r="Q650" s="7">
        <v>13.829000000000001</v>
      </c>
      <c r="V650" s="7" t="s">
        <v>26</v>
      </c>
      <c r="W650" s="7">
        <v>4.1879999999999997</v>
      </c>
      <c r="X650" s="7">
        <f t="shared" si="20"/>
        <v>4.1879999999999997</v>
      </c>
      <c r="Y650" s="7">
        <v>1.9690000000000001</v>
      </c>
      <c r="Z650" s="7">
        <f t="shared" si="21"/>
        <v>1.9690000000000001</v>
      </c>
      <c r="AA650" s="7">
        <v>0.68</v>
      </c>
      <c r="AB650" s="7">
        <v>0.31900000000000001</v>
      </c>
      <c r="AC650" s="7">
        <v>10.5</v>
      </c>
      <c r="AD650" s="7">
        <v>91.5</v>
      </c>
      <c r="AE650" s="7" t="s">
        <v>28</v>
      </c>
      <c r="AF650" s="7" t="s">
        <v>29</v>
      </c>
      <c r="AG650" s="7" t="s">
        <v>30</v>
      </c>
      <c r="AH650" s="7" t="s">
        <v>421</v>
      </c>
      <c r="AI650" s="7" t="s">
        <v>417</v>
      </c>
      <c r="AJ650" s="7">
        <v>-1.56</v>
      </c>
      <c r="AK650" s="7">
        <v>0.191</v>
      </c>
      <c r="AV650" s="7" t="s">
        <v>658</v>
      </c>
      <c r="AW650" s="7" t="s">
        <v>44</v>
      </c>
    </row>
    <row r="651" spans="1:52" x14ac:dyDescent="0.2">
      <c r="A651" s="7">
        <v>650</v>
      </c>
      <c r="B651" s="7">
        <v>3393</v>
      </c>
      <c r="C651" s="7" t="s">
        <v>61</v>
      </c>
      <c r="D651" s="7" t="s">
        <v>375</v>
      </c>
      <c r="E651" s="7" t="s">
        <v>376</v>
      </c>
      <c r="F651" s="7">
        <v>3.71</v>
      </c>
      <c r="I651" s="7">
        <v>3.8460000000000001</v>
      </c>
      <c r="J651" s="7">
        <v>2005</v>
      </c>
      <c r="K651" s="7">
        <v>9</v>
      </c>
      <c r="L651" s="7">
        <v>261</v>
      </c>
      <c r="M651" s="7">
        <v>53.73</v>
      </c>
      <c r="N651" s="7">
        <v>-127.65</v>
      </c>
      <c r="O651" s="7">
        <v>53.75</v>
      </c>
      <c r="P651" s="7">
        <v>-127.75</v>
      </c>
      <c r="Q651" s="7">
        <v>11.202999999999999</v>
      </c>
      <c r="V651" s="7" t="s">
        <v>26</v>
      </c>
      <c r="W651" s="7">
        <v>2.9860000000000002</v>
      </c>
      <c r="X651" s="7">
        <f t="shared" si="20"/>
        <v>2.9860000000000002</v>
      </c>
      <c r="Y651" s="7">
        <v>0.86</v>
      </c>
      <c r="Z651" s="7">
        <f t="shared" si="21"/>
        <v>0.86</v>
      </c>
      <c r="AA651" s="7">
        <v>0.77600000000000002</v>
      </c>
      <c r="AB651" s="7">
        <v>0.223</v>
      </c>
      <c r="AC651" s="7">
        <v>6</v>
      </c>
      <c r="AD651" s="7">
        <v>197.6</v>
      </c>
      <c r="AE651" s="7" t="s">
        <v>28</v>
      </c>
      <c r="AF651" s="7" t="s">
        <v>29</v>
      </c>
      <c r="AG651" s="7" t="s">
        <v>30</v>
      </c>
      <c r="AH651" s="7" t="s">
        <v>421</v>
      </c>
      <c r="AI651" s="7" t="s">
        <v>417</v>
      </c>
      <c r="AJ651" s="7">
        <v>-1.56</v>
      </c>
      <c r="AK651" s="7">
        <v>0.191</v>
      </c>
      <c r="AV651" s="7" t="s">
        <v>658</v>
      </c>
      <c r="AW651" s="7" t="s">
        <v>44</v>
      </c>
    </row>
    <row r="652" spans="1:52" x14ac:dyDescent="0.2">
      <c r="A652" s="7">
        <v>651</v>
      </c>
      <c r="B652" s="7">
        <v>3393</v>
      </c>
      <c r="C652" s="7" t="s">
        <v>61</v>
      </c>
      <c r="D652" s="7" t="s">
        <v>375</v>
      </c>
      <c r="E652" s="7" t="s">
        <v>376</v>
      </c>
      <c r="F652" s="7">
        <v>1.62</v>
      </c>
      <c r="I652" s="7">
        <v>1.679</v>
      </c>
      <c r="J652" s="7">
        <v>2005</v>
      </c>
      <c r="K652" s="7">
        <v>11</v>
      </c>
      <c r="L652" s="7">
        <v>318</v>
      </c>
      <c r="M652" s="7">
        <v>53.73</v>
      </c>
      <c r="N652" s="7">
        <v>-127.65</v>
      </c>
      <c r="O652" s="7">
        <v>53.75</v>
      </c>
      <c r="P652" s="7">
        <v>-127.75</v>
      </c>
      <c r="Q652" s="7">
        <v>4.351</v>
      </c>
      <c r="V652" s="7" t="s">
        <v>26</v>
      </c>
      <c r="W652" s="7">
        <v>1.296</v>
      </c>
      <c r="X652" s="7">
        <f t="shared" si="20"/>
        <v>1.296</v>
      </c>
      <c r="Y652" s="7">
        <v>0.38300000000000001</v>
      </c>
      <c r="Z652" s="7">
        <f t="shared" si="21"/>
        <v>0.38300000000000001</v>
      </c>
      <c r="AA652" s="7">
        <v>0.77100000000000002</v>
      </c>
      <c r="AB652" s="7">
        <v>0.22800000000000001</v>
      </c>
      <c r="AC652" s="7">
        <v>-2.4</v>
      </c>
      <c r="AD652" s="7">
        <v>339.6</v>
      </c>
      <c r="AE652" s="7" t="s">
        <v>28</v>
      </c>
      <c r="AF652" s="7" t="s">
        <v>29</v>
      </c>
      <c r="AG652" s="7" t="s">
        <v>30</v>
      </c>
      <c r="AH652" s="7" t="s">
        <v>421</v>
      </c>
      <c r="AI652" s="7" t="s">
        <v>417</v>
      </c>
      <c r="AJ652" s="7">
        <v>-1.56</v>
      </c>
      <c r="AK652" s="7">
        <v>0.191</v>
      </c>
      <c r="AV652" s="7" t="s">
        <v>658</v>
      </c>
      <c r="AW652" s="7" t="s">
        <v>44</v>
      </c>
    </row>
    <row r="653" spans="1:52" x14ac:dyDescent="0.2">
      <c r="A653" s="7">
        <v>652</v>
      </c>
      <c r="B653" s="7">
        <v>3561</v>
      </c>
      <c r="C653" s="7" t="s">
        <v>24</v>
      </c>
      <c r="D653" s="7" t="s">
        <v>433</v>
      </c>
      <c r="E653" s="7" t="s">
        <v>25</v>
      </c>
      <c r="F653" s="7">
        <v>55.585000000000001</v>
      </c>
      <c r="I653" s="7">
        <v>1.325</v>
      </c>
      <c r="J653" s="7">
        <v>2003</v>
      </c>
      <c r="K653" s="7">
        <v>1</v>
      </c>
      <c r="L653" s="7">
        <v>21</v>
      </c>
      <c r="M653" s="7">
        <v>52.95</v>
      </c>
      <c r="N653" s="7">
        <v>-7.25</v>
      </c>
      <c r="O653" s="7">
        <v>52.75</v>
      </c>
      <c r="P653" s="7">
        <v>-7.25</v>
      </c>
      <c r="Q653" s="7">
        <v>8.5419999999999998</v>
      </c>
      <c r="S653" s="7">
        <v>46.308</v>
      </c>
      <c r="V653" s="7" t="s">
        <v>26</v>
      </c>
      <c r="W653" s="7">
        <v>0.33600000000000002</v>
      </c>
      <c r="X653" s="7">
        <f t="shared" si="20"/>
        <v>0.33600000000000002</v>
      </c>
      <c r="Y653" s="7">
        <v>0.98899999999999999</v>
      </c>
      <c r="Z653" s="7">
        <f t="shared" si="21"/>
        <v>0.98899999999999999</v>
      </c>
      <c r="AA653" s="7">
        <v>0.253</v>
      </c>
      <c r="AB653" s="7">
        <v>0.746</v>
      </c>
      <c r="AC653" s="7">
        <v>5.0999999999999996</v>
      </c>
      <c r="AD653" s="7">
        <v>77.8</v>
      </c>
      <c r="AE653" s="7" t="s">
        <v>28</v>
      </c>
      <c r="AF653" s="7" t="s">
        <v>29</v>
      </c>
      <c r="AG653" s="7" t="s">
        <v>30</v>
      </c>
      <c r="AH653" s="7" t="s">
        <v>406</v>
      </c>
      <c r="AI653" s="7" t="s">
        <v>407</v>
      </c>
      <c r="AJ653" s="7">
        <v>0.85</v>
      </c>
      <c r="AK653" s="7">
        <v>-0.53400000000000003</v>
      </c>
      <c r="AL653" s="7" t="s">
        <v>408</v>
      </c>
      <c r="AM653" s="7">
        <v>0.32800000000000001</v>
      </c>
      <c r="AN653" s="7">
        <v>0.12</v>
      </c>
      <c r="AQ653" s="7">
        <v>2.2400000000000002</v>
      </c>
      <c r="AS653" s="7">
        <v>4.6509999999999998</v>
      </c>
      <c r="AT653" s="7">
        <v>3.31</v>
      </c>
      <c r="AU653" s="7">
        <v>5.6349999999999998</v>
      </c>
      <c r="AV653" s="7" t="s">
        <v>659</v>
      </c>
      <c r="AW653" s="7" t="s">
        <v>528</v>
      </c>
      <c r="AX653" s="7" t="s">
        <v>14</v>
      </c>
      <c r="AY653" s="7" t="s">
        <v>558</v>
      </c>
      <c r="AZ653" s="7" t="s">
        <v>27</v>
      </c>
    </row>
    <row r="654" spans="1:52" x14ac:dyDescent="0.2">
      <c r="A654" s="7">
        <v>653</v>
      </c>
      <c r="B654" s="7">
        <v>3561</v>
      </c>
      <c r="C654" s="7" t="s">
        <v>24</v>
      </c>
      <c r="D654" s="7" t="s">
        <v>433</v>
      </c>
      <c r="E654" s="7" t="s">
        <v>25</v>
      </c>
      <c r="F654" s="7">
        <v>51.56</v>
      </c>
      <c r="I654" s="7">
        <v>1.2290000000000001</v>
      </c>
      <c r="J654" s="7">
        <v>2003</v>
      </c>
      <c r="K654" s="7">
        <v>2</v>
      </c>
      <c r="L654" s="7">
        <v>40</v>
      </c>
      <c r="M654" s="7">
        <v>52.95</v>
      </c>
      <c r="N654" s="7">
        <v>-7.25</v>
      </c>
      <c r="O654" s="7">
        <v>52.75</v>
      </c>
      <c r="P654" s="7">
        <v>-7.25</v>
      </c>
      <c r="Q654" s="7">
        <v>6.4960000000000004</v>
      </c>
      <c r="S654" s="7">
        <v>34.71</v>
      </c>
      <c r="V654" s="7" t="s">
        <v>26</v>
      </c>
      <c r="W654" s="7">
        <v>0.53500000000000003</v>
      </c>
      <c r="X654" s="7">
        <f t="shared" si="20"/>
        <v>0.53500000000000003</v>
      </c>
      <c r="Y654" s="7">
        <v>0.69399999999999995</v>
      </c>
      <c r="Z654" s="7">
        <f t="shared" si="21"/>
        <v>0.69399999999999995</v>
      </c>
      <c r="AA654" s="7">
        <v>0.435</v>
      </c>
      <c r="AB654" s="7">
        <v>0.56399999999999995</v>
      </c>
      <c r="AC654" s="7">
        <v>5.3</v>
      </c>
      <c r="AD654" s="7">
        <v>56.7</v>
      </c>
      <c r="AE654" s="7" t="s">
        <v>28</v>
      </c>
      <c r="AF654" s="7" t="s">
        <v>29</v>
      </c>
      <c r="AG654" s="7" t="s">
        <v>30</v>
      </c>
      <c r="AH654" s="7" t="s">
        <v>406</v>
      </c>
      <c r="AI654" s="7" t="s">
        <v>407</v>
      </c>
      <c r="AJ654" s="7">
        <v>0.85</v>
      </c>
      <c r="AK654" s="7">
        <v>-0.53400000000000003</v>
      </c>
      <c r="AL654" s="7" t="s">
        <v>408</v>
      </c>
      <c r="AM654" s="7">
        <v>0.32800000000000001</v>
      </c>
      <c r="AN654" s="7">
        <v>0.12</v>
      </c>
      <c r="AQ654" s="7">
        <v>2.2400000000000002</v>
      </c>
      <c r="AS654" s="7">
        <v>4.6509999999999998</v>
      </c>
      <c r="AT654" s="7">
        <v>3.31</v>
      </c>
      <c r="AU654" s="7">
        <v>5.6349999999999998</v>
      </c>
      <c r="AV654" s="7" t="s">
        <v>659</v>
      </c>
      <c r="AW654" s="7" t="s">
        <v>528</v>
      </c>
      <c r="AX654" s="7" t="s">
        <v>14</v>
      </c>
      <c r="AY654" s="7" t="s">
        <v>558</v>
      </c>
      <c r="AZ654" s="7" t="s">
        <v>27</v>
      </c>
    </row>
    <row r="655" spans="1:52" x14ac:dyDescent="0.2">
      <c r="A655" s="7">
        <v>654</v>
      </c>
      <c r="B655" s="7">
        <v>3561</v>
      </c>
      <c r="C655" s="7" t="s">
        <v>24</v>
      </c>
      <c r="D655" s="7" t="s">
        <v>433</v>
      </c>
      <c r="E655" s="7" t="s">
        <v>25</v>
      </c>
      <c r="F655" s="7">
        <v>112.002</v>
      </c>
      <c r="I655" s="7">
        <v>2.67</v>
      </c>
      <c r="J655" s="7">
        <v>2003</v>
      </c>
      <c r="K655" s="7">
        <v>3</v>
      </c>
      <c r="L655" s="7">
        <v>84</v>
      </c>
      <c r="M655" s="7">
        <v>52.95</v>
      </c>
      <c r="N655" s="7">
        <v>-7.25</v>
      </c>
      <c r="O655" s="7">
        <v>52.75</v>
      </c>
      <c r="P655" s="7">
        <v>-7.25</v>
      </c>
      <c r="Q655" s="7">
        <v>9.3510000000000009</v>
      </c>
      <c r="S655" s="7">
        <v>41.171999999999997</v>
      </c>
      <c r="V655" s="7" t="s">
        <v>26</v>
      </c>
      <c r="W655" s="7">
        <v>1.5329999999999999</v>
      </c>
      <c r="X655" s="7">
        <f t="shared" si="20"/>
        <v>1.5329999999999999</v>
      </c>
      <c r="Y655" s="7">
        <v>1.137</v>
      </c>
      <c r="Z655" s="7">
        <f t="shared" si="21"/>
        <v>1.137</v>
      </c>
      <c r="AA655" s="7">
        <v>0.57399999999999995</v>
      </c>
      <c r="AB655" s="7">
        <v>0.42499999999999999</v>
      </c>
      <c r="AC655" s="7">
        <v>7.5</v>
      </c>
      <c r="AD655" s="7">
        <v>56.5</v>
      </c>
      <c r="AE655" s="7" t="s">
        <v>28</v>
      </c>
      <c r="AF655" s="7" t="s">
        <v>29</v>
      </c>
      <c r="AG655" s="7" t="s">
        <v>30</v>
      </c>
      <c r="AH655" s="7" t="s">
        <v>406</v>
      </c>
      <c r="AI655" s="7" t="s">
        <v>407</v>
      </c>
      <c r="AJ655" s="7">
        <v>0.85</v>
      </c>
      <c r="AK655" s="7">
        <v>-0.53400000000000003</v>
      </c>
      <c r="AL655" s="7" t="s">
        <v>408</v>
      </c>
      <c r="AM655" s="7">
        <v>0.32800000000000001</v>
      </c>
      <c r="AN655" s="7">
        <v>0.12</v>
      </c>
      <c r="AQ655" s="7">
        <v>2.2400000000000002</v>
      </c>
      <c r="AS655" s="7">
        <v>4.6509999999999998</v>
      </c>
      <c r="AT655" s="7">
        <v>3.31</v>
      </c>
      <c r="AU655" s="7">
        <v>5.6349999999999998</v>
      </c>
      <c r="AV655" s="7" t="s">
        <v>659</v>
      </c>
      <c r="AW655" s="7" t="s">
        <v>528</v>
      </c>
      <c r="AX655" s="7" t="s">
        <v>14</v>
      </c>
      <c r="AY655" s="7" t="s">
        <v>558</v>
      </c>
      <c r="AZ655" s="7" t="s">
        <v>27</v>
      </c>
    </row>
    <row r="656" spans="1:52" x14ac:dyDescent="0.2">
      <c r="A656" s="7">
        <v>655</v>
      </c>
      <c r="B656" s="7">
        <v>3561</v>
      </c>
      <c r="C656" s="7" t="s">
        <v>24</v>
      </c>
      <c r="D656" s="7" t="s">
        <v>433</v>
      </c>
      <c r="E656" s="7" t="s">
        <v>25</v>
      </c>
      <c r="F656" s="7">
        <v>124.367</v>
      </c>
      <c r="I656" s="7">
        <v>2.9649999999999999</v>
      </c>
      <c r="J656" s="7">
        <v>2003</v>
      </c>
      <c r="K656" s="7">
        <v>5</v>
      </c>
      <c r="L656" s="7">
        <v>124</v>
      </c>
      <c r="M656" s="7">
        <v>52.95</v>
      </c>
      <c r="N656" s="7">
        <v>-7.25</v>
      </c>
      <c r="O656" s="7">
        <v>52.75</v>
      </c>
      <c r="P656" s="7">
        <v>-7.25</v>
      </c>
      <c r="Q656" s="7">
        <v>10.289</v>
      </c>
      <c r="S656" s="7">
        <v>33.881999999999998</v>
      </c>
      <c r="V656" s="7" t="s">
        <v>26</v>
      </c>
      <c r="W656" s="7">
        <v>1.627</v>
      </c>
      <c r="X656" s="7">
        <f t="shared" si="20"/>
        <v>1.627</v>
      </c>
      <c r="Y656" s="7">
        <v>1.337</v>
      </c>
      <c r="Z656" s="7">
        <f t="shared" si="21"/>
        <v>1.337</v>
      </c>
      <c r="AA656" s="7">
        <v>0.54800000000000004</v>
      </c>
      <c r="AB656" s="7">
        <v>0.45100000000000001</v>
      </c>
      <c r="AC656" s="7">
        <v>10.6</v>
      </c>
      <c r="AD656" s="7">
        <v>85.6</v>
      </c>
      <c r="AE656" s="7" t="s">
        <v>28</v>
      </c>
      <c r="AF656" s="7" t="s">
        <v>29</v>
      </c>
      <c r="AG656" s="7" t="s">
        <v>30</v>
      </c>
      <c r="AH656" s="7" t="s">
        <v>406</v>
      </c>
      <c r="AI656" s="7" t="s">
        <v>407</v>
      </c>
      <c r="AJ656" s="7">
        <v>0.85</v>
      </c>
      <c r="AK656" s="7">
        <v>-0.53400000000000003</v>
      </c>
      <c r="AL656" s="7" t="s">
        <v>408</v>
      </c>
      <c r="AM656" s="7">
        <v>0.32800000000000001</v>
      </c>
      <c r="AN656" s="7">
        <v>0.12</v>
      </c>
      <c r="AQ656" s="7">
        <v>2.2400000000000002</v>
      </c>
      <c r="AS656" s="7">
        <v>4.6509999999999998</v>
      </c>
      <c r="AT656" s="7">
        <v>3.31</v>
      </c>
      <c r="AU656" s="7">
        <v>5.6349999999999998</v>
      </c>
      <c r="AV656" s="7" t="s">
        <v>659</v>
      </c>
      <c r="AW656" s="7" t="s">
        <v>528</v>
      </c>
      <c r="AX656" s="7" t="s">
        <v>14</v>
      </c>
      <c r="AY656" s="7" t="s">
        <v>558</v>
      </c>
      <c r="AZ656" s="7" t="s">
        <v>27</v>
      </c>
    </row>
    <row r="657" spans="1:52" x14ac:dyDescent="0.2">
      <c r="A657" s="7">
        <v>656</v>
      </c>
      <c r="B657" s="7">
        <v>3561</v>
      </c>
      <c r="C657" s="7" t="s">
        <v>24</v>
      </c>
      <c r="D657" s="7" t="s">
        <v>433</v>
      </c>
      <c r="E657" s="7" t="s">
        <v>25</v>
      </c>
      <c r="F657" s="7">
        <v>146.60499999999999</v>
      </c>
      <c r="I657" s="7">
        <v>3.496</v>
      </c>
      <c r="J657" s="7">
        <v>2003</v>
      </c>
      <c r="K657" s="7">
        <v>6</v>
      </c>
      <c r="L657" s="7">
        <v>167</v>
      </c>
      <c r="M657" s="7">
        <v>52.95</v>
      </c>
      <c r="N657" s="7">
        <v>-7.25</v>
      </c>
      <c r="O657" s="7">
        <v>52.75</v>
      </c>
      <c r="P657" s="7">
        <v>-7.25</v>
      </c>
      <c r="Q657" s="7">
        <v>12.547000000000001</v>
      </c>
      <c r="S657" s="7">
        <v>37.692</v>
      </c>
      <c r="V657" s="7" t="s">
        <v>26</v>
      </c>
      <c r="W657" s="7">
        <v>1.5189999999999999</v>
      </c>
      <c r="X657" s="7">
        <f t="shared" si="20"/>
        <v>1.5189999999999999</v>
      </c>
      <c r="Y657" s="7">
        <v>1.976</v>
      </c>
      <c r="Z657" s="7">
        <f t="shared" si="21"/>
        <v>1.976</v>
      </c>
      <c r="AA657" s="7">
        <v>0.434</v>
      </c>
      <c r="AB657" s="7">
        <v>0.56499999999999995</v>
      </c>
      <c r="AC657" s="7">
        <v>13.8</v>
      </c>
      <c r="AD657" s="7">
        <v>106</v>
      </c>
      <c r="AE657" s="7" t="s">
        <v>28</v>
      </c>
      <c r="AF657" s="7" t="s">
        <v>29</v>
      </c>
      <c r="AG657" s="7" t="s">
        <v>30</v>
      </c>
      <c r="AH657" s="7" t="s">
        <v>406</v>
      </c>
      <c r="AI657" s="7" t="s">
        <v>407</v>
      </c>
      <c r="AJ657" s="7">
        <v>0.85</v>
      </c>
      <c r="AK657" s="7">
        <v>-0.53400000000000003</v>
      </c>
      <c r="AL657" s="7" t="s">
        <v>408</v>
      </c>
      <c r="AM657" s="7">
        <v>0.32800000000000001</v>
      </c>
      <c r="AN657" s="7">
        <v>0.12</v>
      </c>
      <c r="AQ657" s="7">
        <v>2.2400000000000002</v>
      </c>
      <c r="AS657" s="7">
        <v>4.6509999999999998</v>
      </c>
      <c r="AT657" s="7">
        <v>3.31</v>
      </c>
      <c r="AU657" s="7">
        <v>5.6349999999999998</v>
      </c>
      <c r="AV657" s="7" t="s">
        <v>659</v>
      </c>
      <c r="AW657" s="7" t="s">
        <v>528</v>
      </c>
      <c r="AX657" s="7" t="s">
        <v>14</v>
      </c>
      <c r="AY657" s="7" t="s">
        <v>558</v>
      </c>
      <c r="AZ657" s="7" t="s">
        <v>27</v>
      </c>
    </row>
    <row r="658" spans="1:52" x14ac:dyDescent="0.2">
      <c r="A658" s="7">
        <v>657</v>
      </c>
      <c r="B658" s="7">
        <v>3561</v>
      </c>
      <c r="C658" s="7" t="s">
        <v>24</v>
      </c>
      <c r="D658" s="7" t="s">
        <v>433</v>
      </c>
      <c r="E658" s="7" t="s">
        <v>25</v>
      </c>
      <c r="F658" s="7">
        <v>219.56800000000001</v>
      </c>
      <c r="I658" s="7">
        <v>5.2350000000000003</v>
      </c>
      <c r="J658" s="7">
        <v>2003</v>
      </c>
      <c r="K658" s="7">
        <v>7</v>
      </c>
      <c r="L658" s="7">
        <v>209</v>
      </c>
      <c r="M658" s="7">
        <v>52.95</v>
      </c>
      <c r="N658" s="7">
        <v>-7.25</v>
      </c>
      <c r="O658" s="7">
        <v>52.75</v>
      </c>
      <c r="P658" s="7">
        <v>-7.25</v>
      </c>
      <c r="Q658" s="7">
        <v>12.93</v>
      </c>
      <c r="S658" s="7">
        <v>52.935000000000002</v>
      </c>
      <c r="V658" s="7" t="s">
        <v>26</v>
      </c>
      <c r="W658" s="7">
        <v>3.1230000000000002</v>
      </c>
      <c r="X658" s="7">
        <f t="shared" si="20"/>
        <v>3.1230000000000002</v>
      </c>
      <c r="Y658" s="7">
        <v>2.1120000000000001</v>
      </c>
      <c r="Z658" s="7">
        <f t="shared" si="21"/>
        <v>2.1120000000000001</v>
      </c>
      <c r="AA658" s="7">
        <v>0.59599999999999997</v>
      </c>
      <c r="AB658" s="7">
        <v>0.40300000000000002</v>
      </c>
      <c r="AC658" s="7">
        <v>15.8</v>
      </c>
      <c r="AD658" s="7">
        <v>77</v>
      </c>
      <c r="AE658" s="7" t="s">
        <v>28</v>
      </c>
      <c r="AF658" s="7" t="s">
        <v>29</v>
      </c>
      <c r="AG658" s="7" t="s">
        <v>30</v>
      </c>
      <c r="AH658" s="7" t="s">
        <v>406</v>
      </c>
      <c r="AI658" s="7" t="s">
        <v>407</v>
      </c>
      <c r="AJ658" s="7">
        <v>0.85</v>
      </c>
      <c r="AK658" s="7">
        <v>-0.53400000000000003</v>
      </c>
      <c r="AL658" s="7" t="s">
        <v>408</v>
      </c>
      <c r="AM658" s="7">
        <v>0.32800000000000001</v>
      </c>
      <c r="AN658" s="7">
        <v>0.12</v>
      </c>
      <c r="AQ658" s="7">
        <v>2.2400000000000002</v>
      </c>
      <c r="AS658" s="7">
        <v>4.6509999999999998</v>
      </c>
      <c r="AT658" s="7">
        <v>3.31</v>
      </c>
      <c r="AU658" s="7">
        <v>5.6349999999999998</v>
      </c>
      <c r="AV658" s="7" t="s">
        <v>659</v>
      </c>
      <c r="AW658" s="7" t="s">
        <v>528</v>
      </c>
      <c r="AX658" s="7" t="s">
        <v>14</v>
      </c>
      <c r="AY658" s="7" t="s">
        <v>558</v>
      </c>
      <c r="AZ658" s="7" t="s">
        <v>27</v>
      </c>
    </row>
    <row r="659" spans="1:52" x14ac:dyDescent="0.2">
      <c r="A659" s="7">
        <v>658</v>
      </c>
      <c r="B659" s="7">
        <v>3561</v>
      </c>
      <c r="C659" s="7" t="s">
        <v>24</v>
      </c>
      <c r="D659" s="7" t="s">
        <v>433</v>
      </c>
      <c r="E659" s="7" t="s">
        <v>25</v>
      </c>
      <c r="F659" s="7">
        <v>214.24199999999999</v>
      </c>
      <c r="I659" s="7">
        <v>5.1079999999999997</v>
      </c>
      <c r="J659" s="7">
        <v>2003</v>
      </c>
      <c r="K659" s="7">
        <v>8</v>
      </c>
      <c r="L659" s="7">
        <v>224</v>
      </c>
      <c r="M659" s="7">
        <v>52.95</v>
      </c>
      <c r="N659" s="7">
        <v>-7.25</v>
      </c>
      <c r="O659" s="7">
        <v>52.75</v>
      </c>
      <c r="P659" s="7">
        <v>-7.25</v>
      </c>
      <c r="Q659" s="7">
        <v>13.186</v>
      </c>
      <c r="S659" s="7">
        <v>54.478999999999999</v>
      </c>
      <c r="V659" s="7" t="s">
        <v>26</v>
      </c>
      <c r="W659" s="7">
        <v>2.9009999999999998</v>
      </c>
      <c r="X659" s="7">
        <f t="shared" si="20"/>
        <v>2.9009999999999998</v>
      </c>
      <c r="Y659" s="7">
        <v>2.2069999999999999</v>
      </c>
      <c r="Z659" s="7">
        <f t="shared" si="21"/>
        <v>2.2069999999999999</v>
      </c>
      <c r="AA659" s="7">
        <v>0.56699999999999995</v>
      </c>
      <c r="AB659" s="7">
        <v>0.432</v>
      </c>
      <c r="AC659" s="7">
        <v>16.7</v>
      </c>
      <c r="AD659" s="7">
        <v>8.5</v>
      </c>
      <c r="AE659" s="7" t="s">
        <v>28</v>
      </c>
      <c r="AF659" s="7" t="s">
        <v>29</v>
      </c>
      <c r="AG659" s="7" t="s">
        <v>30</v>
      </c>
      <c r="AH659" s="7" t="s">
        <v>406</v>
      </c>
      <c r="AI659" s="7" t="s">
        <v>407</v>
      </c>
      <c r="AJ659" s="7">
        <v>0.85</v>
      </c>
      <c r="AK659" s="7">
        <v>-0.53400000000000003</v>
      </c>
      <c r="AL659" s="7" t="s">
        <v>408</v>
      </c>
      <c r="AM659" s="7">
        <v>0.32800000000000001</v>
      </c>
      <c r="AN659" s="7">
        <v>0.12</v>
      </c>
      <c r="AQ659" s="7">
        <v>2.2400000000000002</v>
      </c>
      <c r="AS659" s="7">
        <v>4.6509999999999998</v>
      </c>
      <c r="AT659" s="7">
        <v>3.31</v>
      </c>
      <c r="AU659" s="7">
        <v>5.6349999999999998</v>
      </c>
      <c r="AV659" s="7" t="s">
        <v>659</v>
      </c>
      <c r="AW659" s="7" t="s">
        <v>528</v>
      </c>
      <c r="AX659" s="7" t="s">
        <v>14</v>
      </c>
      <c r="AY659" s="7" t="s">
        <v>558</v>
      </c>
      <c r="AZ659" s="7" t="s">
        <v>27</v>
      </c>
    </row>
    <row r="660" spans="1:52" x14ac:dyDescent="0.2">
      <c r="A660" s="7">
        <v>659</v>
      </c>
      <c r="B660" s="7">
        <v>3561</v>
      </c>
      <c r="C660" s="7" t="s">
        <v>24</v>
      </c>
      <c r="D660" s="7" t="s">
        <v>433</v>
      </c>
      <c r="E660" s="7" t="s">
        <v>25</v>
      </c>
      <c r="F660" s="7">
        <v>144.99199999999999</v>
      </c>
      <c r="I660" s="7">
        <v>3.4569999999999999</v>
      </c>
      <c r="J660" s="7">
        <v>2003</v>
      </c>
      <c r="K660" s="7">
        <v>9</v>
      </c>
      <c r="L660" s="7">
        <v>245</v>
      </c>
      <c r="M660" s="7">
        <v>52.95</v>
      </c>
      <c r="N660" s="7">
        <v>-7.25</v>
      </c>
      <c r="O660" s="7">
        <v>52.75</v>
      </c>
      <c r="P660" s="7">
        <v>-7.25</v>
      </c>
      <c r="Q660" s="7">
        <v>13.18</v>
      </c>
      <c r="S660" s="7">
        <v>14.827</v>
      </c>
      <c r="V660" s="7" t="s">
        <v>26</v>
      </c>
      <c r="W660" s="7">
        <v>1.252</v>
      </c>
      <c r="X660" s="7">
        <f t="shared" si="20"/>
        <v>1.252</v>
      </c>
      <c r="Y660" s="7">
        <v>2.2050000000000001</v>
      </c>
      <c r="Z660" s="7">
        <f t="shared" si="21"/>
        <v>2.2050000000000001</v>
      </c>
      <c r="AA660" s="7">
        <v>0.36199999999999999</v>
      </c>
      <c r="AB660" s="7">
        <v>0.63700000000000001</v>
      </c>
      <c r="AC660" s="7">
        <v>13.4</v>
      </c>
      <c r="AD660" s="7">
        <v>55.5</v>
      </c>
      <c r="AE660" s="7" t="s">
        <v>28</v>
      </c>
      <c r="AF660" s="7" t="s">
        <v>29</v>
      </c>
      <c r="AG660" s="7" t="s">
        <v>30</v>
      </c>
      <c r="AH660" s="7" t="s">
        <v>406</v>
      </c>
      <c r="AI660" s="7" t="s">
        <v>407</v>
      </c>
      <c r="AJ660" s="7">
        <v>0.85</v>
      </c>
      <c r="AK660" s="7">
        <v>-0.53400000000000003</v>
      </c>
      <c r="AL660" s="7" t="s">
        <v>408</v>
      </c>
      <c r="AM660" s="7">
        <v>0.32800000000000001</v>
      </c>
      <c r="AN660" s="7">
        <v>0.12</v>
      </c>
      <c r="AQ660" s="7">
        <v>2.2400000000000002</v>
      </c>
      <c r="AS660" s="7">
        <v>4.6509999999999998</v>
      </c>
      <c r="AT660" s="7">
        <v>3.31</v>
      </c>
      <c r="AU660" s="7">
        <v>5.6349999999999998</v>
      </c>
      <c r="AV660" s="7" t="s">
        <v>659</v>
      </c>
      <c r="AW660" s="7" t="s">
        <v>528</v>
      </c>
      <c r="AX660" s="7" t="s">
        <v>14</v>
      </c>
      <c r="AY660" s="7" t="s">
        <v>558</v>
      </c>
      <c r="AZ660" s="7" t="s">
        <v>27</v>
      </c>
    </row>
    <row r="661" spans="1:52" x14ac:dyDescent="0.2">
      <c r="A661" s="7">
        <v>660</v>
      </c>
      <c r="B661" s="7">
        <v>3561</v>
      </c>
      <c r="C661" s="7" t="s">
        <v>24</v>
      </c>
      <c r="D661" s="7" t="s">
        <v>433</v>
      </c>
      <c r="E661" s="7" t="s">
        <v>25</v>
      </c>
      <c r="F661" s="7">
        <v>91.468000000000004</v>
      </c>
      <c r="I661" s="7">
        <v>2.181</v>
      </c>
      <c r="J661" s="7">
        <v>2003</v>
      </c>
      <c r="K661" s="7">
        <v>10</v>
      </c>
      <c r="L661" s="7">
        <v>289</v>
      </c>
      <c r="M661" s="7">
        <v>52.95</v>
      </c>
      <c r="N661" s="7">
        <v>-7.25</v>
      </c>
      <c r="O661" s="7">
        <v>52.75</v>
      </c>
      <c r="P661" s="7">
        <v>-7.25</v>
      </c>
      <c r="Q661" s="7">
        <v>9.7780000000000005</v>
      </c>
      <c r="S661" s="7">
        <v>18.472000000000001</v>
      </c>
      <c r="V661" s="7" t="s">
        <v>26</v>
      </c>
      <c r="W661" s="7">
        <v>0.95599999999999996</v>
      </c>
      <c r="X661" s="7">
        <f t="shared" si="20"/>
        <v>0.95599999999999996</v>
      </c>
      <c r="Y661" s="7">
        <v>1.224</v>
      </c>
      <c r="Z661" s="7">
        <f t="shared" si="21"/>
        <v>1.224</v>
      </c>
      <c r="AA661" s="7">
        <v>0.438</v>
      </c>
      <c r="AB661" s="7">
        <v>0.56100000000000005</v>
      </c>
      <c r="AC661" s="7">
        <v>9.1</v>
      </c>
      <c r="AD661" s="7">
        <v>48.8</v>
      </c>
      <c r="AE661" s="7" t="s">
        <v>28</v>
      </c>
      <c r="AF661" s="7" t="s">
        <v>29</v>
      </c>
      <c r="AG661" s="7" t="s">
        <v>30</v>
      </c>
      <c r="AH661" s="7" t="s">
        <v>406</v>
      </c>
      <c r="AI661" s="7" t="s">
        <v>407</v>
      </c>
      <c r="AJ661" s="7">
        <v>0.85</v>
      </c>
      <c r="AK661" s="7">
        <v>-0.53400000000000003</v>
      </c>
      <c r="AL661" s="7" t="s">
        <v>408</v>
      </c>
      <c r="AM661" s="7">
        <v>0.32800000000000001</v>
      </c>
      <c r="AN661" s="7">
        <v>0.12</v>
      </c>
      <c r="AQ661" s="7">
        <v>2.2400000000000002</v>
      </c>
      <c r="AS661" s="7">
        <v>4.6509999999999998</v>
      </c>
      <c r="AT661" s="7">
        <v>3.31</v>
      </c>
      <c r="AU661" s="7">
        <v>5.6349999999999998</v>
      </c>
      <c r="AV661" s="7" t="s">
        <v>659</v>
      </c>
      <c r="AW661" s="7" t="s">
        <v>528</v>
      </c>
      <c r="AX661" s="7" t="s">
        <v>14</v>
      </c>
      <c r="AY661" s="7" t="s">
        <v>558</v>
      </c>
      <c r="AZ661" s="7" t="s">
        <v>27</v>
      </c>
    </row>
    <row r="662" spans="1:52" x14ac:dyDescent="0.2">
      <c r="A662" s="7">
        <v>661</v>
      </c>
      <c r="B662" s="7">
        <v>3561</v>
      </c>
      <c r="C662" s="7" t="s">
        <v>24</v>
      </c>
      <c r="D662" s="7" t="s">
        <v>433</v>
      </c>
      <c r="E662" s="7" t="s">
        <v>25</v>
      </c>
      <c r="F662" s="7">
        <v>101.242</v>
      </c>
      <c r="I662" s="7">
        <v>2.4140000000000001</v>
      </c>
      <c r="J662" s="7">
        <v>2003</v>
      </c>
      <c r="K662" s="7">
        <v>11</v>
      </c>
      <c r="L662" s="7">
        <v>317</v>
      </c>
      <c r="M662" s="7">
        <v>52.95</v>
      </c>
      <c r="N662" s="7">
        <v>-7.25</v>
      </c>
      <c r="O662" s="7">
        <v>52.75</v>
      </c>
      <c r="P662" s="7">
        <v>-7.25</v>
      </c>
      <c r="Q662" s="7">
        <v>10.246</v>
      </c>
      <c r="S662" s="7">
        <v>30.236999999999998</v>
      </c>
      <c r="V662" s="7" t="s">
        <v>26</v>
      </c>
      <c r="W662" s="7">
        <v>1.0860000000000001</v>
      </c>
      <c r="X662" s="7">
        <f t="shared" si="20"/>
        <v>1.0860000000000001</v>
      </c>
      <c r="Y662" s="7">
        <v>1.327</v>
      </c>
      <c r="Z662" s="7">
        <f t="shared" si="21"/>
        <v>1.327</v>
      </c>
      <c r="AA662" s="7">
        <v>0.44900000000000001</v>
      </c>
      <c r="AB662" s="7">
        <v>0.55000000000000004</v>
      </c>
      <c r="AC662" s="7">
        <v>7.6</v>
      </c>
      <c r="AD662" s="7">
        <v>105.1</v>
      </c>
      <c r="AE662" s="7" t="s">
        <v>28</v>
      </c>
      <c r="AF662" s="7" t="s">
        <v>29</v>
      </c>
      <c r="AG662" s="7" t="s">
        <v>30</v>
      </c>
      <c r="AH662" s="7" t="s">
        <v>406</v>
      </c>
      <c r="AI662" s="7" t="s">
        <v>407</v>
      </c>
      <c r="AJ662" s="7">
        <v>0.85</v>
      </c>
      <c r="AK662" s="7">
        <v>-0.53400000000000003</v>
      </c>
      <c r="AL662" s="7" t="s">
        <v>408</v>
      </c>
      <c r="AM662" s="7">
        <v>0.32800000000000001</v>
      </c>
      <c r="AN662" s="7">
        <v>0.12</v>
      </c>
      <c r="AQ662" s="7">
        <v>2.2400000000000002</v>
      </c>
      <c r="AS662" s="7">
        <v>4.6509999999999998</v>
      </c>
      <c r="AT662" s="7">
        <v>3.31</v>
      </c>
      <c r="AU662" s="7">
        <v>5.6349999999999998</v>
      </c>
      <c r="AV662" s="7" t="s">
        <v>659</v>
      </c>
      <c r="AW662" s="7" t="s">
        <v>528</v>
      </c>
      <c r="AX662" s="7" t="s">
        <v>14</v>
      </c>
      <c r="AY662" s="7" t="s">
        <v>558</v>
      </c>
      <c r="AZ662" s="7" t="s">
        <v>27</v>
      </c>
    </row>
    <row r="663" spans="1:52" x14ac:dyDescent="0.2">
      <c r="A663" s="7">
        <v>662</v>
      </c>
      <c r="B663" s="7">
        <v>3561</v>
      </c>
      <c r="C663" s="7" t="s">
        <v>24</v>
      </c>
      <c r="D663" s="7" t="s">
        <v>433</v>
      </c>
      <c r="E663" s="7" t="s">
        <v>25</v>
      </c>
      <c r="F663" s="7">
        <v>62.905000000000001</v>
      </c>
      <c r="I663" s="7">
        <v>1.5</v>
      </c>
      <c r="J663" s="7">
        <v>2003</v>
      </c>
      <c r="K663" s="7">
        <v>12</v>
      </c>
      <c r="L663" s="7">
        <v>352</v>
      </c>
      <c r="M663" s="7">
        <v>52.95</v>
      </c>
      <c r="N663" s="7">
        <v>-7.25</v>
      </c>
      <c r="O663" s="7">
        <v>52.75</v>
      </c>
      <c r="P663" s="7">
        <v>-7.25</v>
      </c>
      <c r="Q663" s="7">
        <v>9.3089999999999993</v>
      </c>
      <c r="S663" s="7">
        <v>40.012</v>
      </c>
      <c r="V663" s="7" t="s">
        <v>26</v>
      </c>
      <c r="W663" s="7">
        <v>0.37</v>
      </c>
      <c r="X663" s="7">
        <f t="shared" si="20"/>
        <v>0.37</v>
      </c>
      <c r="Y663" s="7">
        <v>1.129</v>
      </c>
      <c r="Z663" s="7">
        <f t="shared" si="21"/>
        <v>1.129</v>
      </c>
      <c r="AA663" s="7">
        <v>0.247</v>
      </c>
      <c r="AB663" s="7">
        <v>0.752</v>
      </c>
      <c r="AC663" s="7">
        <v>6</v>
      </c>
      <c r="AD663" s="7">
        <v>87.6</v>
      </c>
      <c r="AE663" s="7" t="s">
        <v>28</v>
      </c>
      <c r="AF663" s="7" t="s">
        <v>29</v>
      </c>
      <c r="AG663" s="7" t="s">
        <v>30</v>
      </c>
      <c r="AH663" s="7" t="s">
        <v>406</v>
      </c>
      <c r="AI663" s="7" t="s">
        <v>407</v>
      </c>
      <c r="AJ663" s="7">
        <v>0.85</v>
      </c>
      <c r="AK663" s="7">
        <v>-0.53400000000000003</v>
      </c>
      <c r="AL663" s="7" t="s">
        <v>408</v>
      </c>
      <c r="AM663" s="7">
        <v>0.32800000000000001</v>
      </c>
      <c r="AN663" s="7">
        <v>0.12</v>
      </c>
      <c r="AQ663" s="7">
        <v>2.2400000000000002</v>
      </c>
      <c r="AS663" s="7">
        <v>4.6509999999999998</v>
      </c>
      <c r="AT663" s="7">
        <v>3.31</v>
      </c>
      <c r="AU663" s="7">
        <v>5.6349999999999998</v>
      </c>
      <c r="AV663" s="7" t="s">
        <v>659</v>
      </c>
      <c r="AW663" s="7" t="s">
        <v>528</v>
      </c>
      <c r="AX663" s="7" t="s">
        <v>14</v>
      </c>
      <c r="AY663" s="7" t="s">
        <v>558</v>
      </c>
      <c r="AZ663" s="7" t="s">
        <v>27</v>
      </c>
    </row>
    <row r="664" spans="1:52" x14ac:dyDescent="0.2">
      <c r="A664" s="7">
        <v>663</v>
      </c>
      <c r="B664" s="7">
        <v>3561</v>
      </c>
      <c r="C664" s="7" t="s">
        <v>24</v>
      </c>
      <c r="D664" s="7" t="s">
        <v>434</v>
      </c>
      <c r="E664" s="7" t="s">
        <v>25</v>
      </c>
      <c r="F664" s="7">
        <v>35.673999999999999</v>
      </c>
      <c r="I664" s="7">
        <v>0.85</v>
      </c>
      <c r="J664" s="7">
        <v>2003</v>
      </c>
      <c r="K664" s="7">
        <v>1</v>
      </c>
      <c r="L664" s="7">
        <v>29</v>
      </c>
      <c r="M664" s="7">
        <v>52.95</v>
      </c>
      <c r="N664" s="7">
        <v>-7.25</v>
      </c>
      <c r="O664" s="7">
        <v>52.75</v>
      </c>
      <c r="P664" s="7">
        <v>-7.25</v>
      </c>
      <c r="Q664" s="7">
        <v>4.5220000000000002</v>
      </c>
      <c r="S664" s="7">
        <v>42.713999999999999</v>
      </c>
      <c r="V664" s="7" t="s">
        <v>26</v>
      </c>
      <c r="W664" s="7">
        <v>0.314</v>
      </c>
      <c r="X664" s="7">
        <f t="shared" si="20"/>
        <v>0.314</v>
      </c>
      <c r="Y664" s="7">
        <v>0.53600000000000003</v>
      </c>
      <c r="Z664" s="7">
        <f t="shared" si="21"/>
        <v>0.53600000000000003</v>
      </c>
      <c r="AA664" s="7">
        <v>0.36899999999999999</v>
      </c>
      <c r="AB664" s="7">
        <v>0.63</v>
      </c>
      <c r="AC664" s="7">
        <v>5.0999999999999996</v>
      </c>
      <c r="AD664" s="7">
        <v>77.8</v>
      </c>
      <c r="AE664" s="7" t="s">
        <v>28</v>
      </c>
      <c r="AF664" s="7" t="s">
        <v>29</v>
      </c>
      <c r="AG664" s="7" t="s">
        <v>30</v>
      </c>
      <c r="AH664" s="7" t="s">
        <v>406</v>
      </c>
      <c r="AI664" s="7" t="s">
        <v>407</v>
      </c>
      <c r="AJ664" s="7">
        <v>0.85</v>
      </c>
      <c r="AK664" s="7">
        <v>-0.53400000000000003</v>
      </c>
      <c r="AL664" s="7" t="s">
        <v>408</v>
      </c>
      <c r="AM664" s="7">
        <v>0.33600000000000002</v>
      </c>
      <c r="AN664" s="7">
        <v>0.1</v>
      </c>
      <c r="AQ664" s="7">
        <v>2.2400000000000002</v>
      </c>
      <c r="AS664" s="7">
        <v>3.532</v>
      </c>
      <c r="AT664" s="7">
        <v>2.7130000000000001</v>
      </c>
      <c r="AU664" s="7">
        <v>3.4630000000000001</v>
      </c>
      <c r="AV664" s="7" t="s">
        <v>659</v>
      </c>
      <c r="AW664" s="7" t="s">
        <v>528</v>
      </c>
      <c r="AX664" s="7" t="s">
        <v>14</v>
      </c>
      <c r="AY664" s="7" t="s">
        <v>558</v>
      </c>
      <c r="AZ664" s="7" t="s">
        <v>31</v>
      </c>
    </row>
    <row r="665" spans="1:52" x14ac:dyDescent="0.2">
      <c r="A665" s="7">
        <v>664</v>
      </c>
      <c r="B665" s="7">
        <v>3561</v>
      </c>
      <c r="C665" s="7" t="s">
        <v>24</v>
      </c>
      <c r="D665" s="7" t="s">
        <v>434</v>
      </c>
      <c r="E665" s="7" t="s">
        <v>25</v>
      </c>
      <c r="F665" s="7">
        <v>54.341999999999999</v>
      </c>
      <c r="I665" s="7">
        <v>1.2949999999999999</v>
      </c>
      <c r="J665" s="7">
        <v>2003</v>
      </c>
      <c r="K665" s="7">
        <v>2</v>
      </c>
      <c r="L665" s="7">
        <v>43</v>
      </c>
      <c r="M665" s="7">
        <v>52.95</v>
      </c>
      <c r="N665" s="7">
        <v>-7.25</v>
      </c>
      <c r="O665" s="7">
        <v>52.75</v>
      </c>
      <c r="P665" s="7">
        <v>-7.25</v>
      </c>
      <c r="Q665" s="7">
        <v>4.6479999999999997</v>
      </c>
      <c r="S665" s="7">
        <v>42.046999999999997</v>
      </c>
      <c r="V665" s="7" t="s">
        <v>26</v>
      </c>
      <c r="W665" s="7">
        <v>0.751</v>
      </c>
      <c r="X665" s="7">
        <f t="shared" si="20"/>
        <v>0.751</v>
      </c>
      <c r="Y665" s="7">
        <v>0.54400000000000004</v>
      </c>
      <c r="Z665" s="7">
        <f t="shared" si="21"/>
        <v>0.54400000000000004</v>
      </c>
      <c r="AA665" s="7">
        <v>0.57899999999999996</v>
      </c>
      <c r="AB665" s="7">
        <v>0.42</v>
      </c>
      <c r="AC665" s="7">
        <v>5.3</v>
      </c>
      <c r="AD665" s="7">
        <v>56.7</v>
      </c>
      <c r="AE665" s="7" t="s">
        <v>28</v>
      </c>
      <c r="AF665" s="7" t="s">
        <v>29</v>
      </c>
      <c r="AG665" s="7" t="s">
        <v>30</v>
      </c>
      <c r="AH665" s="7" t="s">
        <v>406</v>
      </c>
      <c r="AI665" s="7" t="s">
        <v>407</v>
      </c>
      <c r="AJ665" s="7">
        <v>0.85</v>
      </c>
      <c r="AK665" s="7">
        <v>-0.53400000000000003</v>
      </c>
      <c r="AL665" s="7" t="s">
        <v>408</v>
      </c>
      <c r="AM665" s="7">
        <v>0.33600000000000002</v>
      </c>
      <c r="AN665" s="7">
        <v>0.1</v>
      </c>
      <c r="AQ665" s="7">
        <v>2.2400000000000002</v>
      </c>
      <c r="AS665" s="7">
        <v>3.532</v>
      </c>
      <c r="AT665" s="7">
        <v>2.7130000000000001</v>
      </c>
      <c r="AU665" s="7">
        <v>3.4630000000000001</v>
      </c>
      <c r="AV665" s="7" t="s">
        <v>659</v>
      </c>
      <c r="AW665" s="7" t="s">
        <v>528</v>
      </c>
      <c r="AX665" s="7" t="s">
        <v>14</v>
      </c>
      <c r="AY665" s="7" t="s">
        <v>558</v>
      </c>
      <c r="AZ665" s="7" t="s">
        <v>31</v>
      </c>
    </row>
    <row r="666" spans="1:52" x14ac:dyDescent="0.2">
      <c r="A666" s="7">
        <v>665</v>
      </c>
      <c r="B666" s="7">
        <v>3561</v>
      </c>
      <c r="C666" s="7" t="s">
        <v>24</v>
      </c>
      <c r="D666" s="7" t="s">
        <v>434</v>
      </c>
      <c r="E666" s="7" t="s">
        <v>25</v>
      </c>
      <c r="F666" s="7">
        <v>67.061000000000007</v>
      </c>
      <c r="I666" s="7">
        <v>1.599</v>
      </c>
      <c r="J666" s="7">
        <v>2003</v>
      </c>
      <c r="K666" s="7">
        <v>3</v>
      </c>
      <c r="L666" s="7">
        <v>79</v>
      </c>
      <c r="M666" s="7">
        <v>52.95</v>
      </c>
      <c r="N666" s="7">
        <v>-7.25</v>
      </c>
      <c r="O666" s="7">
        <v>52.75</v>
      </c>
      <c r="P666" s="7">
        <v>-7.25</v>
      </c>
      <c r="Q666" s="7">
        <v>6.2169999999999996</v>
      </c>
      <c r="S666" s="7">
        <v>35.417999999999999</v>
      </c>
      <c r="V666" s="7" t="s">
        <v>26</v>
      </c>
      <c r="W666" s="7">
        <v>0.93700000000000006</v>
      </c>
      <c r="X666" s="7">
        <f t="shared" si="20"/>
        <v>0.93700000000000006</v>
      </c>
      <c r="Y666" s="7">
        <v>0.66100000000000003</v>
      </c>
      <c r="Z666" s="7">
        <f t="shared" si="21"/>
        <v>0.66100000000000003</v>
      </c>
      <c r="AA666" s="7">
        <v>0.58599999999999997</v>
      </c>
      <c r="AB666" s="7">
        <v>0.41299999999999998</v>
      </c>
      <c r="AC666" s="7">
        <v>7.5</v>
      </c>
      <c r="AD666" s="7">
        <v>56.5</v>
      </c>
      <c r="AE666" s="7" t="s">
        <v>28</v>
      </c>
      <c r="AF666" s="7" t="s">
        <v>29</v>
      </c>
      <c r="AG666" s="7" t="s">
        <v>30</v>
      </c>
      <c r="AH666" s="7" t="s">
        <v>406</v>
      </c>
      <c r="AI666" s="7" t="s">
        <v>407</v>
      </c>
      <c r="AJ666" s="7">
        <v>0.85</v>
      </c>
      <c r="AK666" s="7">
        <v>-0.53400000000000003</v>
      </c>
      <c r="AL666" s="7" t="s">
        <v>408</v>
      </c>
      <c r="AM666" s="7">
        <v>0.33600000000000002</v>
      </c>
      <c r="AN666" s="7">
        <v>0.1</v>
      </c>
      <c r="AQ666" s="7">
        <v>2.2400000000000002</v>
      </c>
      <c r="AS666" s="7">
        <v>3.532</v>
      </c>
      <c r="AT666" s="7">
        <v>2.7130000000000001</v>
      </c>
      <c r="AU666" s="7">
        <v>3.4630000000000001</v>
      </c>
      <c r="AV666" s="7" t="s">
        <v>659</v>
      </c>
      <c r="AW666" s="7" t="s">
        <v>528</v>
      </c>
      <c r="AX666" s="7" t="s">
        <v>14</v>
      </c>
      <c r="AY666" s="7" t="s">
        <v>558</v>
      </c>
      <c r="AZ666" s="7" t="s">
        <v>31</v>
      </c>
    </row>
    <row r="667" spans="1:52" x14ac:dyDescent="0.2">
      <c r="A667" s="7">
        <v>666</v>
      </c>
      <c r="B667" s="7">
        <v>3561</v>
      </c>
      <c r="C667" s="7" t="s">
        <v>24</v>
      </c>
      <c r="D667" s="7" t="s">
        <v>434</v>
      </c>
      <c r="E667" s="7" t="s">
        <v>25</v>
      </c>
      <c r="F667" s="7">
        <v>101.14700000000001</v>
      </c>
      <c r="I667" s="7">
        <v>2.4119999999999999</v>
      </c>
      <c r="J667" s="7">
        <v>2003</v>
      </c>
      <c r="K667" s="7">
        <v>5</v>
      </c>
      <c r="L667" s="7">
        <v>148</v>
      </c>
      <c r="M667" s="7">
        <v>52.95</v>
      </c>
      <c r="N667" s="7">
        <v>-7.25</v>
      </c>
      <c r="O667" s="7">
        <v>52.75</v>
      </c>
      <c r="P667" s="7">
        <v>-7.25</v>
      </c>
      <c r="Q667" s="7">
        <v>10.544</v>
      </c>
      <c r="S667" s="7">
        <v>40.179000000000002</v>
      </c>
      <c r="V667" s="7" t="s">
        <v>26</v>
      </c>
      <c r="W667" s="7">
        <v>1.2789999999999999</v>
      </c>
      <c r="X667" s="7">
        <f t="shared" si="20"/>
        <v>1.2789999999999999</v>
      </c>
      <c r="Y667" s="7">
        <v>1.1319999999999999</v>
      </c>
      <c r="Z667" s="7">
        <f t="shared" si="21"/>
        <v>1.1319999999999999</v>
      </c>
      <c r="AA667" s="7">
        <v>0.53</v>
      </c>
      <c r="AB667" s="7">
        <v>0.46899999999999997</v>
      </c>
      <c r="AC667" s="7">
        <v>10.6</v>
      </c>
      <c r="AD667" s="7">
        <v>85.6</v>
      </c>
      <c r="AE667" s="7" t="s">
        <v>28</v>
      </c>
      <c r="AF667" s="7" t="s">
        <v>29</v>
      </c>
      <c r="AG667" s="7" t="s">
        <v>30</v>
      </c>
      <c r="AH667" s="7" t="s">
        <v>406</v>
      </c>
      <c r="AI667" s="7" t="s">
        <v>407</v>
      </c>
      <c r="AJ667" s="7">
        <v>0.85</v>
      </c>
      <c r="AK667" s="7">
        <v>-0.53400000000000003</v>
      </c>
      <c r="AL667" s="7" t="s">
        <v>408</v>
      </c>
      <c r="AM667" s="7">
        <v>0.33600000000000002</v>
      </c>
      <c r="AN667" s="7">
        <v>0.1</v>
      </c>
      <c r="AQ667" s="7">
        <v>2.2400000000000002</v>
      </c>
      <c r="AS667" s="7">
        <v>3.532</v>
      </c>
      <c r="AT667" s="7">
        <v>2.7130000000000001</v>
      </c>
      <c r="AU667" s="7">
        <v>3.4630000000000001</v>
      </c>
      <c r="AV667" s="7" t="s">
        <v>659</v>
      </c>
      <c r="AW667" s="7" t="s">
        <v>528</v>
      </c>
      <c r="AX667" s="7" t="s">
        <v>14</v>
      </c>
      <c r="AY667" s="7" t="s">
        <v>558</v>
      </c>
      <c r="AZ667" s="7" t="s">
        <v>31</v>
      </c>
    </row>
    <row r="668" spans="1:52" x14ac:dyDescent="0.2">
      <c r="A668" s="7">
        <v>667</v>
      </c>
      <c r="B668" s="7">
        <v>3561</v>
      </c>
      <c r="C668" s="7" t="s">
        <v>24</v>
      </c>
      <c r="D668" s="7" t="s">
        <v>434</v>
      </c>
      <c r="E668" s="7" t="s">
        <v>25</v>
      </c>
      <c r="F668" s="7">
        <v>75.887</v>
      </c>
      <c r="I668" s="7">
        <v>1.8089999999999999</v>
      </c>
      <c r="J668" s="7">
        <v>2003</v>
      </c>
      <c r="K668" s="7">
        <v>6</v>
      </c>
      <c r="L668" s="7">
        <v>169</v>
      </c>
      <c r="M668" s="7">
        <v>52.95</v>
      </c>
      <c r="N668" s="7">
        <v>-7.25</v>
      </c>
      <c r="O668" s="7">
        <v>52.75</v>
      </c>
      <c r="P668" s="7">
        <v>-7.25</v>
      </c>
      <c r="Q668" s="7">
        <v>11.901</v>
      </c>
      <c r="S668" s="7">
        <v>33.226999999999997</v>
      </c>
      <c r="V668" s="7" t="s">
        <v>26</v>
      </c>
      <c r="W668" s="7">
        <v>0.46800000000000003</v>
      </c>
      <c r="X668" s="7">
        <f t="shared" si="20"/>
        <v>0.46800000000000003</v>
      </c>
      <c r="Y668" s="7">
        <v>1.34</v>
      </c>
      <c r="Z668" s="7">
        <f t="shared" si="21"/>
        <v>1.34</v>
      </c>
      <c r="AA668" s="7">
        <v>0.25900000000000001</v>
      </c>
      <c r="AB668" s="7">
        <v>0.74</v>
      </c>
      <c r="AC668" s="7">
        <v>13.8</v>
      </c>
      <c r="AD668" s="7">
        <v>106</v>
      </c>
      <c r="AE668" s="7" t="s">
        <v>28</v>
      </c>
      <c r="AF668" s="7" t="s">
        <v>29</v>
      </c>
      <c r="AG668" s="7" t="s">
        <v>30</v>
      </c>
      <c r="AH668" s="7" t="s">
        <v>406</v>
      </c>
      <c r="AI668" s="7" t="s">
        <v>407</v>
      </c>
      <c r="AJ668" s="7">
        <v>0.85</v>
      </c>
      <c r="AK668" s="7">
        <v>-0.53400000000000003</v>
      </c>
      <c r="AL668" s="7" t="s">
        <v>408</v>
      </c>
      <c r="AM668" s="7">
        <v>0.33600000000000002</v>
      </c>
      <c r="AN668" s="7">
        <v>0.1</v>
      </c>
      <c r="AQ668" s="7">
        <v>2.2400000000000002</v>
      </c>
      <c r="AS668" s="7">
        <v>3.532</v>
      </c>
      <c r="AT668" s="7">
        <v>2.7130000000000001</v>
      </c>
      <c r="AU668" s="7">
        <v>3.4630000000000001</v>
      </c>
      <c r="AV668" s="7" t="s">
        <v>659</v>
      </c>
      <c r="AW668" s="7" t="s">
        <v>528</v>
      </c>
      <c r="AX668" s="7" t="s">
        <v>14</v>
      </c>
      <c r="AY668" s="7" t="s">
        <v>558</v>
      </c>
      <c r="AZ668" s="7" t="s">
        <v>31</v>
      </c>
    </row>
    <row r="669" spans="1:52" x14ac:dyDescent="0.2">
      <c r="A669" s="7">
        <v>668</v>
      </c>
      <c r="B669" s="7">
        <v>3561</v>
      </c>
      <c r="C669" s="7" t="s">
        <v>24</v>
      </c>
      <c r="D669" s="7" t="s">
        <v>434</v>
      </c>
      <c r="E669" s="7" t="s">
        <v>25</v>
      </c>
      <c r="F669" s="7">
        <v>138.54900000000001</v>
      </c>
      <c r="I669" s="7">
        <v>3.3029999999999999</v>
      </c>
      <c r="J669" s="7">
        <v>2003</v>
      </c>
      <c r="K669" s="7">
        <v>7</v>
      </c>
      <c r="L669" s="7">
        <v>210</v>
      </c>
      <c r="M669" s="7">
        <v>52.95</v>
      </c>
      <c r="N669" s="7">
        <v>-7.25</v>
      </c>
      <c r="O669" s="7">
        <v>52.75</v>
      </c>
      <c r="P669" s="7">
        <v>-7.25</v>
      </c>
      <c r="Q669" s="7">
        <v>11.939</v>
      </c>
      <c r="S669" s="7">
        <v>55.521000000000001</v>
      </c>
      <c r="V669" s="7" t="s">
        <v>26</v>
      </c>
      <c r="W669" s="7">
        <v>1.956</v>
      </c>
      <c r="X669" s="7">
        <f t="shared" si="20"/>
        <v>1.956</v>
      </c>
      <c r="Y669" s="7">
        <v>1.347</v>
      </c>
      <c r="Z669" s="7">
        <f t="shared" si="21"/>
        <v>1.347</v>
      </c>
      <c r="AA669" s="7">
        <v>0.59199999999999997</v>
      </c>
      <c r="AB669" s="7">
        <v>0.40699999999999997</v>
      </c>
      <c r="AC669" s="7">
        <v>15.8</v>
      </c>
      <c r="AD669" s="7">
        <v>77</v>
      </c>
      <c r="AE669" s="7" t="s">
        <v>28</v>
      </c>
      <c r="AF669" s="7" t="s">
        <v>29</v>
      </c>
      <c r="AG669" s="7" t="s">
        <v>30</v>
      </c>
      <c r="AH669" s="7" t="s">
        <v>406</v>
      </c>
      <c r="AI669" s="7" t="s">
        <v>407</v>
      </c>
      <c r="AJ669" s="7">
        <v>0.85</v>
      </c>
      <c r="AK669" s="7">
        <v>-0.53400000000000003</v>
      </c>
      <c r="AL669" s="7" t="s">
        <v>408</v>
      </c>
      <c r="AM669" s="7">
        <v>0.33600000000000002</v>
      </c>
      <c r="AN669" s="7">
        <v>0.1</v>
      </c>
      <c r="AQ669" s="7">
        <v>2.2400000000000002</v>
      </c>
      <c r="AS669" s="7">
        <v>3.532</v>
      </c>
      <c r="AT669" s="7">
        <v>2.7130000000000001</v>
      </c>
      <c r="AU669" s="7">
        <v>3.4630000000000001</v>
      </c>
      <c r="AV669" s="7" t="s">
        <v>659</v>
      </c>
      <c r="AW669" s="7" t="s">
        <v>528</v>
      </c>
      <c r="AX669" s="7" t="s">
        <v>14</v>
      </c>
      <c r="AY669" s="7" t="s">
        <v>558</v>
      </c>
      <c r="AZ669" s="7" t="s">
        <v>31</v>
      </c>
    </row>
    <row r="670" spans="1:52" x14ac:dyDescent="0.2">
      <c r="A670" s="7">
        <v>669</v>
      </c>
      <c r="B670" s="7">
        <v>3561</v>
      </c>
      <c r="C670" s="7" t="s">
        <v>24</v>
      </c>
      <c r="D670" s="7" t="s">
        <v>434</v>
      </c>
      <c r="E670" s="7" t="s">
        <v>25</v>
      </c>
      <c r="F670" s="7">
        <v>163.20099999999999</v>
      </c>
      <c r="I670" s="7">
        <v>3.891</v>
      </c>
      <c r="J670" s="7">
        <v>2003</v>
      </c>
      <c r="K670" s="7">
        <v>8</v>
      </c>
      <c r="L670" s="7">
        <v>220</v>
      </c>
      <c r="M670" s="7">
        <v>52.95</v>
      </c>
      <c r="N670" s="7">
        <v>-7.25</v>
      </c>
      <c r="O670" s="7">
        <v>52.75</v>
      </c>
      <c r="P670" s="7">
        <v>-7.25</v>
      </c>
      <c r="Q670" s="7">
        <v>12.788</v>
      </c>
      <c r="S670" s="7">
        <v>41.468000000000004</v>
      </c>
      <c r="V670" s="7" t="s">
        <v>26</v>
      </c>
      <c r="W670" s="7">
        <v>2.3940000000000001</v>
      </c>
      <c r="X670" s="7">
        <f t="shared" si="20"/>
        <v>2.3940000000000001</v>
      </c>
      <c r="Y670" s="7">
        <v>1.496</v>
      </c>
      <c r="Z670" s="7">
        <f t="shared" si="21"/>
        <v>1.496</v>
      </c>
      <c r="AA670" s="7">
        <v>0.61499999999999999</v>
      </c>
      <c r="AB670" s="7">
        <v>0.38400000000000001</v>
      </c>
      <c r="AC670" s="7">
        <v>16.7</v>
      </c>
      <c r="AD670" s="7">
        <v>8.5</v>
      </c>
      <c r="AE670" s="7" t="s">
        <v>28</v>
      </c>
      <c r="AF670" s="7" t="s">
        <v>29</v>
      </c>
      <c r="AG670" s="7" t="s">
        <v>30</v>
      </c>
      <c r="AH670" s="7" t="s">
        <v>406</v>
      </c>
      <c r="AI670" s="7" t="s">
        <v>407</v>
      </c>
      <c r="AJ670" s="7">
        <v>0.85</v>
      </c>
      <c r="AK670" s="7">
        <v>-0.53400000000000003</v>
      </c>
      <c r="AL670" s="7" t="s">
        <v>408</v>
      </c>
      <c r="AM670" s="7">
        <v>0.33600000000000002</v>
      </c>
      <c r="AN670" s="7">
        <v>0.1</v>
      </c>
      <c r="AQ670" s="7">
        <v>2.2400000000000002</v>
      </c>
      <c r="AS670" s="7">
        <v>3.532</v>
      </c>
      <c r="AT670" s="7">
        <v>2.7130000000000001</v>
      </c>
      <c r="AU670" s="7">
        <v>3.4630000000000001</v>
      </c>
      <c r="AV670" s="7" t="s">
        <v>659</v>
      </c>
      <c r="AW670" s="7" t="s">
        <v>528</v>
      </c>
      <c r="AX670" s="7" t="s">
        <v>14</v>
      </c>
      <c r="AY670" s="7" t="s">
        <v>558</v>
      </c>
      <c r="AZ670" s="7" t="s">
        <v>31</v>
      </c>
    </row>
    <row r="671" spans="1:52" x14ac:dyDescent="0.2">
      <c r="A671" s="7">
        <v>670</v>
      </c>
      <c r="B671" s="7">
        <v>3561</v>
      </c>
      <c r="C671" s="7" t="s">
        <v>24</v>
      </c>
      <c r="D671" s="7" t="s">
        <v>434</v>
      </c>
      <c r="E671" s="7" t="s">
        <v>25</v>
      </c>
      <c r="F671" s="7">
        <v>84.022999999999996</v>
      </c>
      <c r="I671" s="7">
        <v>2.0030000000000001</v>
      </c>
      <c r="J671" s="7">
        <v>2003</v>
      </c>
      <c r="K671" s="7">
        <v>9</v>
      </c>
      <c r="L671" s="7">
        <v>246</v>
      </c>
      <c r="M671" s="7">
        <v>52.95</v>
      </c>
      <c r="N671" s="7">
        <v>-7.25</v>
      </c>
      <c r="O671" s="7">
        <v>52.75</v>
      </c>
      <c r="P671" s="7">
        <v>-7.25</v>
      </c>
      <c r="Q671" s="7">
        <v>12.529</v>
      </c>
      <c r="S671" s="7">
        <v>18.314</v>
      </c>
      <c r="V671" s="7" t="s">
        <v>26</v>
      </c>
      <c r="W671" s="7">
        <v>0.55400000000000005</v>
      </c>
      <c r="X671" s="7">
        <f t="shared" si="20"/>
        <v>0.55400000000000005</v>
      </c>
      <c r="Y671" s="7">
        <v>1.4490000000000001</v>
      </c>
      <c r="Z671" s="7">
        <f t="shared" si="21"/>
        <v>1.4490000000000001</v>
      </c>
      <c r="AA671" s="7">
        <v>0.27600000000000002</v>
      </c>
      <c r="AB671" s="7">
        <v>0.72299999999999998</v>
      </c>
      <c r="AC671" s="7">
        <v>13.4</v>
      </c>
      <c r="AD671" s="7">
        <v>55.5</v>
      </c>
      <c r="AE671" s="7" t="s">
        <v>28</v>
      </c>
      <c r="AF671" s="7" t="s">
        <v>29</v>
      </c>
      <c r="AG671" s="7" t="s">
        <v>30</v>
      </c>
      <c r="AH671" s="7" t="s">
        <v>406</v>
      </c>
      <c r="AI671" s="7" t="s">
        <v>407</v>
      </c>
      <c r="AJ671" s="7">
        <v>0.85</v>
      </c>
      <c r="AK671" s="7">
        <v>-0.53400000000000003</v>
      </c>
      <c r="AL671" s="7" t="s">
        <v>408</v>
      </c>
      <c r="AM671" s="7">
        <v>0.33600000000000002</v>
      </c>
      <c r="AN671" s="7">
        <v>0.1</v>
      </c>
      <c r="AQ671" s="7">
        <v>2.2400000000000002</v>
      </c>
      <c r="AS671" s="7">
        <v>3.532</v>
      </c>
      <c r="AT671" s="7">
        <v>2.7130000000000001</v>
      </c>
      <c r="AU671" s="7">
        <v>3.4630000000000001</v>
      </c>
      <c r="AV671" s="7" t="s">
        <v>659</v>
      </c>
      <c r="AW671" s="7" t="s">
        <v>528</v>
      </c>
      <c r="AX671" s="7" t="s">
        <v>14</v>
      </c>
      <c r="AY671" s="7" t="s">
        <v>558</v>
      </c>
      <c r="AZ671" s="7" t="s">
        <v>31</v>
      </c>
    </row>
    <row r="672" spans="1:52" x14ac:dyDescent="0.2">
      <c r="A672" s="7">
        <v>671</v>
      </c>
      <c r="B672" s="7">
        <v>3561</v>
      </c>
      <c r="C672" s="7" t="s">
        <v>24</v>
      </c>
      <c r="D672" s="7" t="s">
        <v>434</v>
      </c>
      <c r="E672" s="7" t="s">
        <v>25</v>
      </c>
      <c r="F672" s="7">
        <v>88.075000000000003</v>
      </c>
      <c r="I672" s="7">
        <v>2.1</v>
      </c>
      <c r="J672" s="7">
        <v>2003</v>
      </c>
      <c r="K672" s="7">
        <v>10</v>
      </c>
      <c r="L672" s="7">
        <v>276</v>
      </c>
      <c r="M672" s="7">
        <v>52.95</v>
      </c>
      <c r="N672" s="7">
        <v>-7.25</v>
      </c>
      <c r="O672" s="7">
        <v>52.75</v>
      </c>
      <c r="P672" s="7">
        <v>-7.25</v>
      </c>
      <c r="Q672" s="7">
        <v>9.9760000000000009</v>
      </c>
      <c r="S672" s="7">
        <v>18.465</v>
      </c>
      <c r="V672" s="7" t="s">
        <v>26</v>
      </c>
      <c r="W672" s="7">
        <v>1.044</v>
      </c>
      <c r="X672" s="7">
        <f t="shared" si="20"/>
        <v>1.044</v>
      </c>
      <c r="Y672" s="7">
        <v>1.0549999999999999</v>
      </c>
      <c r="Z672" s="7">
        <f t="shared" si="21"/>
        <v>1.0549999999999999</v>
      </c>
      <c r="AA672" s="7">
        <v>0.497</v>
      </c>
      <c r="AB672" s="7">
        <v>0.502</v>
      </c>
      <c r="AC672" s="7">
        <v>9.1</v>
      </c>
      <c r="AD672" s="7">
        <v>48.8</v>
      </c>
      <c r="AE672" s="7" t="s">
        <v>28</v>
      </c>
      <c r="AF672" s="7" t="s">
        <v>29</v>
      </c>
      <c r="AG672" s="7" t="s">
        <v>30</v>
      </c>
      <c r="AH672" s="7" t="s">
        <v>406</v>
      </c>
      <c r="AI672" s="7" t="s">
        <v>407</v>
      </c>
      <c r="AJ672" s="7">
        <v>0.85</v>
      </c>
      <c r="AK672" s="7">
        <v>-0.53400000000000003</v>
      </c>
      <c r="AL672" s="7" t="s">
        <v>408</v>
      </c>
      <c r="AM672" s="7">
        <v>0.33600000000000002</v>
      </c>
      <c r="AN672" s="7">
        <v>0.1</v>
      </c>
      <c r="AQ672" s="7">
        <v>2.2400000000000002</v>
      </c>
      <c r="AS672" s="7">
        <v>3.532</v>
      </c>
      <c r="AT672" s="7">
        <v>2.7130000000000001</v>
      </c>
      <c r="AU672" s="7">
        <v>3.4630000000000001</v>
      </c>
      <c r="AV672" s="7" t="s">
        <v>659</v>
      </c>
      <c r="AW672" s="7" t="s">
        <v>528</v>
      </c>
      <c r="AX672" s="7" t="s">
        <v>14</v>
      </c>
      <c r="AY672" s="7" t="s">
        <v>558</v>
      </c>
      <c r="AZ672" s="7" t="s">
        <v>31</v>
      </c>
    </row>
    <row r="673" spans="1:52" x14ac:dyDescent="0.2">
      <c r="A673" s="7">
        <v>672</v>
      </c>
      <c r="B673" s="7">
        <v>3561</v>
      </c>
      <c r="C673" s="7" t="s">
        <v>24</v>
      </c>
      <c r="D673" s="7" t="s">
        <v>434</v>
      </c>
      <c r="E673" s="7" t="s">
        <v>25</v>
      </c>
      <c r="F673" s="7">
        <v>71.489999999999995</v>
      </c>
      <c r="I673" s="7">
        <v>1.704</v>
      </c>
      <c r="J673" s="7">
        <v>2003</v>
      </c>
      <c r="K673" s="7">
        <v>11</v>
      </c>
      <c r="L673" s="7">
        <v>309</v>
      </c>
      <c r="M673" s="7">
        <v>52.95</v>
      </c>
      <c r="N673" s="7">
        <v>-7.25</v>
      </c>
      <c r="O673" s="7">
        <v>52.75</v>
      </c>
      <c r="P673" s="7">
        <v>-7.25</v>
      </c>
      <c r="Q673" s="7">
        <v>11.459</v>
      </c>
      <c r="S673" s="7">
        <v>28.532</v>
      </c>
      <c r="V673" s="7" t="s">
        <v>26</v>
      </c>
      <c r="W673" s="7">
        <v>0.435</v>
      </c>
      <c r="X673" s="7">
        <f t="shared" si="20"/>
        <v>0.435</v>
      </c>
      <c r="Y673" s="7">
        <v>1.2689999999999999</v>
      </c>
      <c r="Z673" s="7">
        <f t="shared" si="21"/>
        <v>1.2689999999999999</v>
      </c>
      <c r="AA673" s="7">
        <v>0.255</v>
      </c>
      <c r="AB673" s="7">
        <v>0.74399999999999999</v>
      </c>
      <c r="AC673" s="7">
        <v>7.6</v>
      </c>
      <c r="AD673" s="7">
        <v>105.1</v>
      </c>
      <c r="AE673" s="7" t="s">
        <v>28</v>
      </c>
      <c r="AF673" s="7" t="s">
        <v>29</v>
      </c>
      <c r="AG673" s="7" t="s">
        <v>30</v>
      </c>
      <c r="AH673" s="7" t="s">
        <v>406</v>
      </c>
      <c r="AI673" s="7" t="s">
        <v>407</v>
      </c>
      <c r="AJ673" s="7">
        <v>0.85</v>
      </c>
      <c r="AK673" s="7">
        <v>-0.53400000000000003</v>
      </c>
      <c r="AL673" s="7" t="s">
        <v>408</v>
      </c>
      <c r="AM673" s="7">
        <v>0.33600000000000002</v>
      </c>
      <c r="AN673" s="7">
        <v>0.1</v>
      </c>
      <c r="AQ673" s="7">
        <v>2.2400000000000002</v>
      </c>
      <c r="AS673" s="7">
        <v>3.532</v>
      </c>
      <c r="AT673" s="7">
        <v>2.7130000000000001</v>
      </c>
      <c r="AU673" s="7">
        <v>3.4630000000000001</v>
      </c>
      <c r="AV673" s="7" t="s">
        <v>659</v>
      </c>
      <c r="AW673" s="7" t="s">
        <v>528</v>
      </c>
      <c r="AX673" s="7" t="s">
        <v>14</v>
      </c>
      <c r="AY673" s="7" t="s">
        <v>558</v>
      </c>
      <c r="AZ673" s="7" t="s">
        <v>31</v>
      </c>
    </row>
    <row r="674" spans="1:52" x14ac:dyDescent="0.2">
      <c r="A674" s="7">
        <v>673</v>
      </c>
      <c r="B674" s="7">
        <v>3561</v>
      </c>
      <c r="C674" s="7" t="s">
        <v>24</v>
      </c>
      <c r="D674" s="7" t="s">
        <v>434</v>
      </c>
      <c r="E674" s="7" t="s">
        <v>25</v>
      </c>
      <c r="F674" s="7">
        <v>35.597000000000001</v>
      </c>
      <c r="I674" s="7">
        <v>0.84799999999999998</v>
      </c>
      <c r="J674" s="7">
        <v>2003</v>
      </c>
      <c r="K674" s="7">
        <v>12</v>
      </c>
      <c r="L674" s="7">
        <v>339</v>
      </c>
      <c r="M674" s="7">
        <v>52.95</v>
      </c>
      <c r="N674" s="7">
        <v>-7.25</v>
      </c>
      <c r="O674" s="7">
        <v>52.75</v>
      </c>
      <c r="P674" s="7">
        <v>-7.25</v>
      </c>
      <c r="Q674" s="7">
        <v>9.1180000000000003</v>
      </c>
      <c r="S674" s="7">
        <v>38.932000000000002</v>
      </c>
      <c r="V674" s="7" t="s">
        <v>26</v>
      </c>
      <c r="W674" s="7">
        <v>0.373</v>
      </c>
      <c r="X674" s="7">
        <f t="shared" si="20"/>
        <v>0.373</v>
      </c>
      <c r="Y674" s="7">
        <v>0.47499999999999998</v>
      </c>
      <c r="Z674" s="7">
        <f t="shared" si="21"/>
        <v>0.47499999999999998</v>
      </c>
      <c r="AA674" s="7">
        <v>0.44</v>
      </c>
      <c r="AB674" s="7">
        <v>0.56000000000000005</v>
      </c>
      <c r="AC674" s="7">
        <v>6</v>
      </c>
      <c r="AD674" s="7">
        <v>87.6</v>
      </c>
      <c r="AE674" s="7" t="s">
        <v>28</v>
      </c>
      <c r="AF674" s="7" t="s">
        <v>29</v>
      </c>
      <c r="AG674" s="7" t="s">
        <v>30</v>
      </c>
      <c r="AH674" s="7" t="s">
        <v>406</v>
      </c>
      <c r="AI674" s="7" t="s">
        <v>407</v>
      </c>
      <c r="AJ674" s="7">
        <v>0.85</v>
      </c>
      <c r="AK674" s="7">
        <v>-0.53400000000000003</v>
      </c>
      <c r="AL674" s="7" t="s">
        <v>408</v>
      </c>
      <c r="AM674" s="7">
        <v>0.33600000000000002</v>
      </c>
      <c r="AN674" s="7">
        <v>0.1</v>
      </c>
      <c r="AQ674" s="7">
        <v>2.2400000000000002</v>
      </c>
      <c r="AS674" s="7">
        <v>3.532</v>
      </c>
      <c r="AT674" s="7">
        <v>2.7130000000000001</v>
      </c>
      <c r="AU674" s="7">
        <v>3.4630000000000001</v>
      </c>
      <c r="AV674" s="7" t="s">
        <v>659</v>
      </c>
      <c r="AW674" s="7" t="s">
        <v>528</v>
      </c>
      <c r="AX674" s="7" t="s">
        <v>14</v>
      </c>
      <c r="AY674" s="7" t="s">
        <v>558</v>
      </c>
      <c r="AZ674" s="7" t="s">
        <v>31</v>
      </c>
    </row>
    <row r="675" spans="1:52" x14ac:dyDescent="0.2">
      <c r="A675" s="7">
        <v>674</v>
      </c>
      <c r="B675" s="7">
        <v>3561</v>
      </c>
      <c r="C675" s="7" t="s">
        <v>24</v>
      </c>
      <c r="D675" s="7" t="s">
        <v>435</v>
      </c>
      <c r="E675" s="7" t="s">
        <v>25</v>
      </c>
      <c r="F675" s="7">
        <v>52.271999999999998</v>
      </c>
      <c r="I675" s="7">
        <v>1.246</v>
      </c>
      <c r="J675" s="7">
        <v>2003</v>
      </c>
      <c r="K675" s="7">
        <v>2</v>
      </c>
      <c r="L675" s="7">
        <v>36</v>
      </c>
      <c r="M675" s="7">
        <v>52.95</v>
      </c>
      <c r="N675" s="7">
        <v>-7.25</v>
      </c>
      <c r="O675" s="7">
        <v>52.75</v>
      </c>
      <c r="P675" s="7">
        <v>-7.25</v>
      </c>
      <c r="Q675" s="7">
        <v>3.359</v>
      </c>
      <c r="S675" s="7">
        <v>35.558999999999997</v>
      </c>
      <c r="V675" s="7" t="s">
        <v>26</v>
      </c>
      <c r="W675" s="7">
        <v>0.90900000000000003</v>
      </c>
      <c r="X675" s="7">
        <f t="shared" si="20"/>
        <v>0.90900000000000003</v>
      </c>
      <c r="Y675" s="7">
        <v>0.33600000000000002</v>
      </c>
      <c r="Z675" s="7">
        <f t="shared" si="21"/>
        <v>0.33600000000000002</v>
      </c>
      <c r="AA675" s="7">
        <v>0.72899999999999998</v>
      </c>
      <c r="AB675" s="7">
        <v>0.27</v>
      </c>
      <c r="AC675" s="7">
        <v>5.3</v>
      </c>
      <c r="AD675" s="7">
        <v>56.7</v>
      </c>
      <c r="AE675" s="7" t="s">
        <v>28</v>
      </c>
      <c r="AF675" s="7" t="s">
        <v>29</v>
      </c>
      <c r="AG675" s="7" t="s">
        <v>30</v>
      </c>
      <c r="AH675" s="7" t="s">
        <v>406</v>
      </c>
      <c r="AI675" s="7" t="s">
        <v>407</v>
      </c>
      <c r="AJ675" s="7">
        <v>0.85</v>
      </c>
      <c r="AK675" s="7">
        <v>-0.53400000000000003</v>
      </c>
      <c r="AL675" s="7" t="s">
        <v>408</v>
      </c>
      <c r="AM675" s="7">
        <v>0.26400000000000001</v>
      </c>
      <c r="AN675" s="7">
        <v>0.107</v>
      </c>
      <c r="AQ675" s="7">
        <v>2.2400000000000002</v>
      </c>
      <c r="AS675" s="7">
        <v>3.9039999999999999</v>
      </c>
      <c r="AT675" s="7">
        <v>2.9009999999999998</v>
      </c>
      <c r="AU675" s="7">
        <v>4.0190000000000001</v>
      </c>
      <c r="AV675" s="7" t="s">
        <v>659</v>
      </c>
      <c r="AW675" s="7" t="s">
        <v>528</v>
      </c>
      <c r="AX675" s="7" t="s">
        <v>14</v>
      </c>
      <c r="AY675" s="7" t="s">
        <v>558</v>
      </c>
      <c r="AZ675" s="7" t="s">
        <v>32</v>
      </c>
    </row>
    <row r="676" spans="1:52" x14ac:dyDescent="0.2">
      <c r="A676" s="7">
        <v>675</v>
      </c>
      <c r="B676" s="7">
        <v>3561</v>
      </c>
      <c r="C676" s="7" t="s">
        <v>24</v>
      </c>
      <c r="D676" s="7" t="s">
        <v>435</v>
      </c>
      <c r="E676" s="7" t="s">
        <v>25</v>
      </c>
      <c r="F676" s="7">
        <v>27.006</v>
      </c>
      <c r="I676" s="7">
        <v>0.64400000000000002</v>
      </c>
      <c r="J676" s="7">
        <v>2003</v>
      </c>
      <c r="K676" s="7">
        <v>3</v>
      </c>
      <c r="L676" s="7">
        <v>60</v>
      </c>
      <c r="M676" s="7">
        <v>52.95</v>
      </c>
      <c r="N676" s="7">
        <v>-7.25</v>
      </c>
      <c r="O676" s="7">
        <v>52.75</v>
      </c>
      <c r="P676" s="7">
        <v>-7.25</v>
      </c>
      <c r="Q676" s="7">
        <v>2.5720000000000001</v>
      </c>
      <c r="S676" s="7">
        <v>30.555</v>
      </c>
      <c r="V676" s="7" t="s">
        <v>26</v>
      </c>
      <c r="W676" s="7">
        <v>0.34100000000000003</v>
      </c>
      <c r="X676" s="7">
        <f t="shared" si="20"/>
        <v>0.34100000000000003</v>
      </c>
      <c r="Y676" s="7">
        <v>0.30199999999999999</v>
      </c>
      <c r="Z676" s="7">
        <f t="shared" si="21"/>
        <v>0.30199999999999999</v>
      </c>
      <c r="AA676" s="7">
        <v>0.53</v>
      </c>
      <c r="AB676" s="7">
        <v>0.46899999999999997</v>
      </c>
      <c r="AC676" s="7">
        <v>7.5</v>
      </c>
      <c r="AD676" s="7">
        <v>56.5</v>
      </c>
      <c r="AE676" s="7" t="s">
        <v>28</v>
      </c>
      <c r="AF676" s="7" t="s">
        <v>29</v>
      </c>
      <c r="AG676" s="7" t="s">
        <v>30</v>
      </c>
      <c r="AH676" s="7" t="s">
        <v>406</v>
      </c>
      <c r="AI676" s="7" t="s">
        <v>407</v>
      </c>
      <c r="AJ676" s="7">
        <v>0.85</v>
      </c>
      <c r="AK676" s="7">
        <v>-0.53400000000000003</v>
      </c>
      <c r="AL676" s="7" t="s">
        <v>408</v>
      </c>
      <c r="AM676" s="7">
        <v>0.26400000000000001</v>
      </c>
      <c r="AN676" s="7">
        <v>0.107</v>
      </c>
      <c r="AQ676" s="7">
        <v>2.2400000000000002</v>
      </c>
      <c r="AS676" s="7">
        <v>3.9039999999999999</v>
      </c>
      <c r="AT676" s="7">
        <v>2.9009999999999998</v>
      </c>
      <c r="AU676" s="7">
        <v>4.0190000000000001</v>
      </c>
      <c r="AV676" s="7" t="s">
        <v>659</v>
      </c>
      <c r="AW676" s="7" t="s">
        <v>528</v>
      </c>
      <c r="AX676" s="7" t="s">
        <v>14</v>
      </c>
      <c r="AY676" s="7" t="s">
        <v>558</v>
      </c>
      <c r="AZ676" s="7" t="s">
        <v>32</v>
      </c>
    </row>
    <row r="677" spans="1:52" x14ac:dyDescent="0.2">
      <c r="A677" s="7">
        <v>676</v>
      </c>
      <c r="B677" s="7">
        <v>3561</v>
      </c>
      <c r="C677" s="7" t="s">
        <v>24</v>
      </c>
      <c r="D677" s="7" t="s">
        <v>435</v>
      </c>
      <c r="E677" s="7" t="s">
        <v>25</v>
      </c>
      <c r="F677" s="7">
        <v>50.445</v>
      </c>
      <c r="I677" s="7">
        <v>1.202</v>
      </c>
      <c r="J677" s="7">
        <v>2003</v>
      </c>
      <c r="K677" s="7">
        <v>4</v>
      </c>
      <c r="L677" s="7">
        <v>100</v>
      </c>
      <c r="M677" s="7">
        <v>52.95</v>
      </c>
      <c r="N677" s="7">
        <v>-7.25</v>
      </c>
      <c r="O677" s="7">
        <v>52.75</v>
      </c>
      <c r="P677" s="7">
        <v>-7.25</v>
      </c>
      <c r="Q677" s="7">
        <v>5.7050000000000001</v>
      </c>
      <c r="S677" s="7">
        <v>22.186</v>
      </c>
      <c r="V677" s="7" t="s">
        <v>26</v>
      </c>
      <c r="W677" s="7">
        <v>0.73499999999999999</v>
      </c>
      <c r="X677" s="7">
        <f t="shared" si="20"/>
        <v>0.73499999999999999</v>
      </c>
      <c r="Y677" s="7">
        <v>0.46700000000000003</v>
      </c>
      <c r="Z677" s="7">
        <f t="shared" si="21"/>
        <v>0.46700000000000003</v>
      </c>
      <c r="AA677" s="7">
        <v>0.61099999999999999</v>
      </c>
      <c r="AB677" s="7">
        <v>0.38800000000000001</v>
      </c>
      <c r="AC677" s="7">
        <v>9.4</v>
      </c>
      <c r="AD677" s="7">
        <v>78.099999999999994</v>
      </c>
      <c r="AE677" s="7" t="s">
        <v>28</v>
      </c>
      <c r="AF677" s="7" t="s">
        <v>29</v>
      </c>
      <c r="AG677" s="7" t="s">
        <v>30</v>
      </c>
      <c r="AH677" s="7" t="s">
        <v>406</v>
      </c>
      <c r="AI677" s="7" t="s">
        <v>407</v>
      </c>
      <c r="AJ677" s="7">
        <v>0.85</v>
      </c>
      <c r="AK677" s="7">
        <v>-0.53400000000000003</v>
      </c>
      <c r="AL677" s="7" t="s">
        <v>408</v>
      </c>
      <c r="AM677" s="7">
        <v>0.26400000000000001</v>
      </c>
      <c r="AN677" s="7">
        <v>0.107</v>
      </c>
      <c r="AQ677" s="7">
        <v>2.2400000000000002</v>
      </c>
      <c r="AS677" s="7">
        <v>3.9039999999999999</v>
      </c>
      <c r="AT677" s="7">
        <v>2.9009999999999998</v>
      </c>
      <c r="AU677" s="7">
        <v>4.0190000000000001</v>
      </c>
      <c r="AV677" s="7" t="s">
        <v>659</v>
      </c>
      <c r="AW677" s="7" t="s">
        <v>528</v>
      </c>
      <c r="AX677" s="7" t="s">
        <v>14</v>
      </c>
      <c r="AY677" s="7" t="s">
        <v>558</v>
      </c>
      <c r="AZ677" s="7" t="s">
        <v>32</v>
      </c>
    </row>
    <row r="678" spans="1:52" x14ac:dyDescent="0.2">
      <c r="A678" s="7">
        <v>677</v>
      </c>
      <c r="B678" s="7">
        <v>3561</v>
      </c>
      <c r="C678" s="7" t="s">
        <v>24</v>
      </c>
      <c r="D678" s="7" t="s">
        <v>435</v>
      </c>
      <c r="E678" s="7" t="s">
        <v>25</v>
      </c>
      <c r="F678" s="7">
        <v>78.435000000000002</v>
      </c>
      <c r="I678" s="7">
        <v>1.87</v>
      </c>
      <c r="J678" s="7">
        <v>2003</v>
      </c>
      <c r="K678" s="7">
        <v>6</v>
      </c>
      <c r="L678" s="7">
        <v>156</v>
      </c>
      <c r="M678" s="7">
        <v>52.95</v>
      </c>
      <c r="N678" s="7">
        <v>-7.25</v>
      </c>
      <c r="O678" s="7">
        <v>52.75</v>
      </c>
      <c r="P678" s="7">
        <v>-7.25</v>
      </c>
      <c r="Q678" s="7">
        <v>11.253</v>
      </c>
      <c r="S678" s="7">
        <v>28.388000000000002</v>
      </c>
      <c r="V678" s="7" t="s">
        <v>26</v>
      </c>
      <c r="W678" s="7">
        <v>0.86</v>
      </c>
      <c r="X678" s="7">
        <f t="shared" si="20"/>
        <v>0.86</v>
      </c>
      <c r="Y678" s="7">
        <v>1.01</v>
      </c>
      <c r="Z678" s="7">
        <f t="shared" si="21"/>
        <v>1.01</v>
      </c>
      <c r="AA678" s="7">
        <v>0.45900000000000002</v>
      </c>
      <c r="AB678" s="7">
        <v>0.54</v>
      </c>
      <c r="AC678" s="7">
        <v>13.8</v>
      </c>
      <c r="AD678" s="7">
        <v>106</v>
      </c>
      <c r="AE678" s="7" t="s">
        <v>28</v>
      </c>
      <c r="AF678" s="7" t="s">
        <v>29</v>
      </c>
      <c r="AG678" s="7" t="s">
        <v>30</v>
      </c>
      <c r="AH678" s="7" t="s">
        <v>406</v>
      </c>
      <c r="AI678" s="7" t="s">
        <v>407</v>
      </c>
      <c r="AJ678" s="7">
        <v>0.85</v>
      </c>
      <c r="AK678" s="7">
        <v>-0.53400000000000003</v>
      </c>
      <c r="AL678" s="7" t="s">
        <v>408</v>
      </c>
      <c r="AM678" s="7">
        <v>0.26400000000000001</v>
      </c>
      <c r="AN678" s="7">
        <v>0.107</v>
      </c>
      <c r="AQ678" s="7">
        <v>2.2400000000000002</v>
      </c>
      <c r="AS678" s="7">
        <v>3.9039999999999999</v>
      </c>
      <c r="AT678" s="7">
        <v>2.9009999999999998</v>
      </c>
      <c r="AU678" s="7">
        <v>4.0190000000000001</v>
      </c>
      <c r="AV678" s="7" t="s">
        <v>659</v>
      </c>
      <c r="AW678" s="7" t="s">
        <v>528</v>
      </c>
      <c r="AX678" s="7" t="s">
        <v>14</v>
      </c>
      <c r="AY678" s="7" t="s">
        <v>558</v>
      </c>
      <c r="AZ678" s="7" t="s">
        <v>32</v>
      </c>
    </row>
    <row r="679" spans="1:52" x14ac:dyDescent="0.2">
      <c r="A679" s="7">
        <v>678</v>
      </c>
      <c r="B679" s="7">
        <v>3561</v>
      </c>
      <c r="C679" s="7" t="s">
        <v>24</v>
      </c>
      <c r="D679" s="7" t="s">
        <v>435</v>
      </c>
      <c r="E679" s="7" t="s">
        <v>25</v>
      </c>
      <c r="F679" s="7">
        <v>95.316000000000003</v>
      </c>
      <c r="I679" s="7">
        <v>2.2719999999999998</v>
      </c>
      <c r="J679" s="7">
        <v>2003</v>
      </c>
      <c r="K679" s="7">
        <v>6</v>
      </c>
      <c r="L679" s="7">
        <v>167</v>
      </c>
      <c r="M679" s="7">
        <v>52.95</v>
      </c>
      <c r="N679" s="7">
        <v>-7.25</v>
      </c>
      <c r="O679" s="7">
        <v>52.75</v>
      </c>
      <c r="P679" s="7">
        <v>-7.25</v>
      </c>
      <c r="Q679" s="7">
        <v>11.964</v>
      </c>
      <c r="S679" s="7">
        <v>22.571999999999999</v>
      </c>
      <c r="V679" s="7" t="s">
        <v>26</v>
      </c>
      <c r="W679" s="7">
        <v>1.157</v>
      </c>
      <c r="X679" s="7">
        <f t="shared" si="20"/>
        <v>1.157</v>
      </c>
      <c r="Y679" s="7">
        <v>1.115</v>
      </c>
      <c r="Z679" s="7">
        <f t="shared" si="21"/>
        <v>1.115</v>
      </c>
      <c r="AA679" s="7">
        <v>0.50900000000000001</v>
      </c>
      <c r="AB679" s="7">
        <v>0.49</v>
      </c>
      <c r="AC679" s="7">
        <v>13.8</v>
      </c>
      <c r="AD679" s="7">
        <v>106</v>
      </c>
      <c r="AE679" s="7" t="s">
        <v>28</v>
      </c>
      <c r="AF679" s="7" t="s">
        <v>29</v>
      </c>
      <c r="AG679" s="7" t="s">
        <v>30</v>
      </c>
      <c r="AH679" s="7" t="s">
        <v>406</v>
      </c>
      <c r="AI679" s="7" t="s">
        <v>407</v>
      </c>
      <c r="AJ679" s="7">
        <v>0.85</v>
      </c>
      <c r="AK679" s="7">
        <v>-0.53400000000000003</v>
      </c>
      <c r="AL679" s="7" t="s">
        <v>408</v>
      </c>
      <c r="AM679" s="7">
        <v>0.26400000000000001</v>
      </c>
      <c r="AN679" s="7">
        <v>0.107</v>
      </c>
      <c r="AQ679" s="7">
        <v>2.2400000000000002</v>
      </c>
      <c r="AS679" s="7">
        <v>3.9039999999999999</v>
      </c>
      <c r="AT679" s="7">
        <v>2.9009999999999998</v>
      </c>
      <c r="AU679" s="7">
        <v>4.0190000000000001</v>
      </c>
      <c r="AV679" s="7" t="s">
        <v>659</v>
      </c>
      <c r="AW679" s="7" t="s">
        <v>528</v>
      </c>
      <c r="AX679" s="7" t="s">
        <v>14</v>
      </c>
      <c r="AY679" s="7" t="s">
        <v>558</v>
      </c>
      <c r="AZ679" s="7" t="s">
        <v>32</v>
      </c>
    </row>
    <row r="680" spans="1:52" x14ac:dyDescent="0.2">
      <c r="A680" s="7">
        <v>679</v>
      </c>
      <c r="B680" s="7">
        <v>3561</v>
      </c>
      <c r="C680" s="7" t="s">
        <v>24</v>
      </c>
      <c r="D680" s="7" t="s">
        <v>435</v>
      </c>
      <c r="E680" s="7" t="s">
        <v>25</v>
      </c>
      <c r="F680" s="7">
        <v>132.34899999999999</v>
      </c>
      <c r="I680" s="7">
        <v>3.1560000000000001</v>
      </c>
      <c r="J680" s="7">
        <v>2003</v>
      </c>
      <c r="K680" s="7">
        <v>7</v>
      </c>
      <c r="L680" s="7">
        <v>202</v>
      </c>
      <c r="M680" s="7">
        <v>52.95</v>
      </c>
      <c r="N680" s="7">
        <v>-7.25</v>
      </c>
      <c r="O680" s="7">
        <v>52.75</v>
      </c>
      <c r="P680" s="7">
        <v>-7.25</v>
      </c>
      <c r="Q680" s="7">
        <v>12.346</v>
      </c>
      <c r="S680" s="7">
        <v>22.603999999999999</v>
      </c>
      <c r="V680" s="7" t="s">
        <v>26</v>
      </c>
      <c r="W680" s="7">
        <v>1.9790000000000001</v>
      </c>
      <c r="X680" s="7">
        <f t="shared" si="20"/>
        <v>1.9790000000000001</v>
      </c>
      <c r="Y680" s="7">
        <v>1.1759999999999999</v>
      </c>
      <c r="Z680" s="7">
        <f t="shared" si="21"/>
        <v>1.1759999999999999</v>
      </c>
      <c r="AA680" s="7">
        <v>0.627</v>
      </c>
      <c r="AB680" s="7">
        <v>0.372</v>
      </c>
      <c r="AC680" s="7">
        <v>15.8</v>
      </c>
      <c r="AD680" s="7">
        <v>77</v>
      </c>
      <c r="AE680" s="7" t="s">
        <v>28</v>
      </c>
      <c r="AF680" s="7" t="s">
        <v>29</v>
      </c>
      <c r="AG680" s="7" t="s">
        <v>30</v>
      </c>
      <c r="AH680" s="7" t="s">
        <v>406</v>
      </c>
      <c r="AI680" s="7" t="s">
        <v>407</v>
      </c>
      <c r="AJ680" s="7">
        <v>0.85</v>
      </c>
      <c r="AK680" s="7">
        <v>-0.53400000000000003</v>
      </c>
      <c r="AL680" s="7" t="s">
        <v>408</v>
      </c>
      <c r="AM680" s="7">
        <v>0.26400000000000001</v>
      </c>
      <c r="AN680" s="7">
        <v>0.107</v>
      </c>
      <c r="AQ680" s="7">
        <v>2.2400000000000002</v>
      </c>
      <c r="AS680" s="7">
        <v>3.9039999999999999</v>
      </c>
      <c r="AT680" s="7">
        <v>2.9009999999999998</v>
      </c>
      <c r="AU680" s="7">
        <v>4.0190000000000001</v>
      </c>
      <c r="AV680" s="7" t="s">
        <v>659</v>
      </c>
      <c r="AW680" s="7" t="s">
        <v>528</v>
      </c>
      <c r="AX680" s="7" t="s">
        <v>14</v>
      </c>
      <c r="AY680" s="7" t="s">
        <v>558</v>
      </c>
      <c r="AZ680" s="7" t="s">
        <v>32</v>
      </c>
    </row>
    <row r="681" spans="1:52" x14ac:dyDescent="0.2">
      <c r="A681" s="7">
        <v>680</v>
      </c>
      <c r="B681" s="7">
        <v>3561</v>
      </c>
      <c r="C681" s="7" t="s">
        <v>24</v>
      </c>
      <c r="D681" s="7" t="s">
        <v>435</v>
      </c>
      <c r="E681" s="7" t="s">
        <v>25</v>
      </c>
      <c r="F681" s="7">
        <v>107.099</v>
      </c>
      <c r="I681" s="7">
        <v>2.5529999999999999</v>
      </c>
      <c r="J681" s="7">
        <v>2003</v>
      </c>
      <c r="K681" s="7">
        <v>8</v>
      </c>
      <c r="L681" s="7">
        <v>226</v>
      </c>
      <c r="M681" s="7">
        <v>52.95</v>
      </c>
      <c r="N681" s="7">
        <v>-7.25</v>
      </c>
      <c r="O681" s="7">
        <v>52.75</v>
      </c>
      <c r="P681" s="7">
        <v>-7.25</v>
      </c>
      <c r="Q681" s="7">
        <v>12.935</v>
      </c>
      <c r="S681" s="7">
        <v>17.931999999999999</v>
      </c>
      <c r="V681" s="7" t="s">
        <v>26</v>
      </c>
      <c r="W681" s="7">
        <v>1.2769999999999999</v>
      </c>
      <c r="X681" s="7">
        <f t="shared" si="20"/>
        <v>1.2769999999999999</v>
      </c>
      <c r="Y681" s="7">
        <v>1.276</v>
      </c>
      <c r="Z681" s="7">
        <f t="shared" si="21"/>
        <v>1.276</v>
      </c>
      <c r="AA681" s="7">
        <v>0.5</v>
      </c>
      <c r="AB681" s="7">
        <v>0.499</v>
      </c>
      <c r="AC681" s="7">
        <v>16.7</v>
      </c>
      <c r="AD681" s="7">
        <v>8.5</v>
      </c>
      <c r="AE681" s="7" t="s">
        <v>28</v>
      </c>
      <c r="AF681" s="7" t="s">
        <v>29</v>
      </c>
      <c r="AG681" s="7" t="s">
        <v>30</v>
      </c>
      <c r="AH681" s="7" t="s">
        <v>406</v>
      </c>
      <c r="AI681" s="7" t="s">
        <v>407</v>
      </c>
      <c r="AJ681" s="7">
        <v>0.85</v>
      </c>
      <c r="AK681" s="7">
        <v>-0.53400000000000003</v>
      </c>
      <c r="AL681" s="7" t="s">
        <v>408</v>
      </c>
      <c r="AM681" s="7">
        <v>0.26400000000000001</v>
      </c>
      <c r="AN681" s="7">
        <v>0.107</v>
      </c>
      <c r="AQ681" s="7">
        <v>2.2400000000000002</v>
      </c>
      <c r="AS681" s="7">
        <v>3.9039999999999999</v>
      </c>
      <c r="AT681" s="7">
        <v>2.9009999999999998</v>
      </c>
      <c r="AU681" s="7">
        <v>4.0190000000000001</v>
      </c>
      <c r="AV681" s="7" t="s">
        <v>659</v>
      </c>
      <c r="AW681" s="7" t="s">
        <v>528</v>
      </c>
      <c r="AX681" s="7" t="s">
        <v>14</v>
      </c>
      <c r="AY681" s="7" t="s">
        <v>558</v>
      </c>
      <c r="AZ681" s="7" t="s">
        <v>32</v>
      </c>
    </row>
    <row r="682" spans="1:52" x14ac:dyDescent="0.2">
      <c r="A682" s="7">
        <v>681</v>
      </c>
      <c r="B682" s="7">
        <v>3561</v>
      </c>
      <c r="C682" s="7" t="s">
        <v>24</v>
      </c>
      <c r="D682" s="7" t="s">
        <v>435</v>
      </c>
      <c r="E682" s="7" t="s">
        <v>25</v>
      </c>
      <c r="F682" s="7">
        <v>75.370999999999995</v>
      </c>
      <c r="I682" s="7">
        <v>1.7969999999999999</v>
      </c>
      <c r="J682" s="7">
        <v>2003</v>
      </c>
      <c r="K682" s="7">
        <v>9</v>
      </c>
      <c r="L682" s="7">
        <v>253</v>
      </c>
      <c r="M682" s="7">
        <v>52.95</v>
      </c>
      <c r="N682" s="7">
        <v>-7.25</v>
      </c>
      <c r="O682" s="7">
        <v>52.75</v>
      </c>
      <c r="P682" s="7">
        <v>-7.25</v>
      </c>
      <c r="Q682" s="7">
        <v>12.858000000000001</v>
      </c>
      <c r="S682" s="7">
        <v>9.0559999999999992</v>
      </c>
      <c r="V682" s="7" t="s">
        <v>26</v>
      </c>
      <c r="W682" s="7">
        <v>0.53400000000000003</v>
      </c>
      <c r="X682" s="7">
        <f t="shared" si="20"/>
        <v>0.53400000000000003</v>
      </c>
      <c r="Y682" s="7">
        <v>1.2629999999999999</v>
      </c>
      <c r="Z682" s="7">
        <f t="shared" si="21"/>
        <v>1.2629999999999999</v>
      </c>
      <c r="AA682" s="7">
        <v>0.29699999999999999</v>
      </c>
      <c r="AB682" s="7">
        <v>0.70199999999999996</v>
      </c>
      <c r="AC682" s="7">
        <v>13.4</v>
      </c>
      <c r="AD682" s="7">
        <v>55.5</v>
      </c>
      <c r="AE682" s="7" t="s">
        <v>28</v>
      </c>
      <c r="AF682" s="7" t="s">
        <v>29</v>
      </c>
      <c r="AG682" s="7" t="s">
        <v>30</v>
      </c>
      <c r="AH682" s="7" t="s">
        <v>406</v>
      </c>
      <c r="AI682" s="7" t="s">
        <v>407</v>
      </c>
      <c r="AJ682" s="7">
        <v>0.85</v>
      </c>
      <c r="AK682" s="7">
        <v>-0.53400000000000003</v>
      </c>
      <c r="AL682" s="7" t="s">
        <v>408</v>
      </c>
      <c r="AM682" s="7">
        <v>0.26400000000000001</v>
      </c>
      <c r="AN682" s="7">
        <v>0.107</v>
      </c>
      <c r="AQ682" s="7">
        <v>2.2400000000000002</v>
      </c>
      <c r="AS682" s="7">
        <v>3.9039999999999999</v>
      </c>
      <c r="AT682" s="7">
        <v>2.9009999999999998</v>
      </c>
      <c r="AU682" s="7">
        <v>4.0190000000000001</v>
      </c>
      <c r="AV682" s="7" t="s">
        <v>659</v>
      </c>
      <c r="AW682" s="7" t="s">
        <v>528</v>
      </c>
      <c r="AX682" s="7" t="s">
        <v>14</v>
      </c>
      <c r="AY682" s="7" t="s">
        <v>558</v>
      </c>
      <c r="AZ682" s="7" t="s">
        <v>32</v>
      </c>
    </row>
    <row r="683" spans="1:52" x14ac:dyDescent="0.2">
      <c r="A683" s="7">
        <v>682</v>
      </c>
      <c r="B683" s="7">
        <v>3561</v>
      </c>
      <c r="C683" s="7" t="s">
        <v>24</v>
      </c>
      <c r="D683" s="7" t="s">
        <v>435</v>
      </c>
      <c r="E683" s="7" t="s">
        <v>25</v>
      </c>
      <c r="F683" s="7">
        <v>17.721</v>
      </c>
      <c r="I683" s="7">
        <v>0.42199999999999999</v>
      </c>
      <c r="J683" s="7">
        <v>2003</v>
      </c>
      <c r="K683" s="7">
        <v>10</v>
      </c>
      <c r="L683" s="7">
        <v>289</v>
      </c>
      <c r="M683" s="7">
        <v>52.95</v>
      </c>
      <c r="N683" s="7">
        <v>-7.25</v>
      </c>
      <c r="O683" s="7">
        <v>52.75</v>
      </c>
      <c r="P683" s="7">
        <v>-7.25</v>
      </c>
      <c r="Q683" s="7">
        <v>9.1620000000000008</v>
      </c>
      <c r="S683" s="7">
        <v>10.706</v>
      </c>
      <c r="V683" s="7" t="s">
        <v>26</v>
      </c>
      <c r="W683" s="7">
        <v>0.185</v>
      </c>
      <c r="X683" s="7">
        <f t="shared" si="20"/>
        <v>0.185</v>
      </c>
      <c r="Y683" s="7">
        <v>0.23599999999999999</v>
      </c>
      <c r="Z683" s="7">
        <f t="shared" si="21"/>
        <v>0.23599999999999999</v>
      </c>
      <c r="AA683" s="7">
        <v>0.44</v>
      </c>
      <c r="AB683" s="7">
        <v>0.56000000000000005</v>
      </c>
      <c r="AC683" s="7">
        <v>9.1</v>
      </c>
      <c r="AD683" s="7">
        <v>48.8</v>
      </c>
      <c r="AE683" s="7" t="s">
        <v>28</v>
      </c>
      <c r="AF683" s="7" t="s">
        <v>29</v>
      </c>
      <c r="AG683" s="7" t="s">
        <v>30</v>
      </c>
      <c r="AH683" s="7" t="s">
        <v>406</v>
      </c>
      <c r="AI683" s="7" t="s">
        <v>407</v>
      </c>
      <c r="AJ683" s="7">
        <v>0.85</v>
      </c>
      <c r="AK683" s="7">
        <v>-0.53400000000000003</v>
      </c>
      <c r="AL683" s="7" t="s">
        <v>408</v>
      </c>
      <c r="AM683" s="7">
        <v>0.26400000000000001</v>
      </c>
      <c r="AN683" s="7">
        <v>0.107</v>
      </c>
      <c r="AQ683" s="7">
        <v>2.2400000000000002</v>
      </c>
      <c r="AS683" s="7">
        <v>3.9039999999999999</v>
      </c>
      <c r="AT683" s="7">
        <v>2.9009999999999998</v>
      </c>
      <c r="AU683" s="7">
        <v>4.0190000000000001</v>
      </c>
      <c r="AV683" s="7" t="s">
        <v>659</v>
      </c>
      <c r="AW683" s="7" t="s">
        <v>528</v>
      </c>
      <c r="AX683" s="7" t="s">
        <v>14</v>
      </c>
      <c r="AY683" s="7" t="s">
        <v>558</v>
      </c>
      <c r="AZ683" s="7" t="s">
        <v>32</v>
      </c>
    </row>
    <row r="684" spans="1:52" x14ac:dyDescent="0.2">
      <c r="A684" s="7">
        <v>683</v>
      </c>
      <c r="B684" s="7">
        <v>3561</v>
      </c>
      <c r="C684" s="7" t="s">
        <v>24</v>
      </c>
      <c r="D684" s="7" t="s">
        <v>435</v>
      </c>
      <c r="E684" s="7" t="s">
        <v>25</v>
      </c>
      <c r="F684" s="7">
        <v>68.353999999999999</v>
      </c>
      <c r="I684" s="7">
        <v>1.63</v>
      </c>
      <c r="J684" s="7">
        <v>2003</v>
      </c>
      <c r="K684" s="7">
        <v>11</v>
      </c>
      <c r="L684" s="7">
        <v>316</v>
      </c>
      <c r="M684" s="7">
        <v>52.95</v>
      </c>
      <c r="N684" s="7">
        <v>-7.25</v>
      </c>
      <c r="O684" s="7">
        <v>52.75</v>
      </c>
      <c r="P684" s="7">
        <v>-7.25</v>
      </c>
      <c r="Q684" s="7">
        <v>10.875</v>
      </c>
      <c r="S684" s="7">
        <v>20.442</v>
      </c>
      <c r="V684" s="7" t="s">
        <v>26</v>
      </c>
      <c r="W684" s="7">
        <v>0.67100000000000004</v>
      </c>
      <c r="X684" s="7">
        <f t="shared" si="20"/>
        <v>0.67100000000000004</v>
      </c>
      <c r="Y684" s="7">
        <v>0.95799999999999996</v>
      </c>
      <c r="Z684" s="7">
        <f t="shared" si="21"/>
        <v>0.95799999999999996</v>
      </c>
      <c r="AA684" s="7">
        <v>0.41099999999999998</v>
      </c>
      <c r="AB684" s="7">
        <v>0.58799999999999997</v>
      </c>
      <c r="AC684" s="7">
        <v>7.6</v>
      </c>
      <c r="AD684" s="7">
        <v>105.1</v>
      </c>
      <c r="AE684" s="7" t="s">
        <v>28</v>
      </c>
      <c r="AF684" s="7" t="s">
        <v>29</v>
      </c>
      <c r="AG684" s="7" t="s">
        <v>30</v>
      </c>
      <c r="AH684" s="7" t="s">
        <v>406</v>
      </c>
      <c r="AI684" s="7" t="s">
        <v>407</v>
      </c>
      <c r="AJ684" s="7">
        <v>0.85</v>
      </c>
      <c r="AK684" s="7">
        <v>-0.53400000000000003</v>
      </c>
      <c r="AL684" s="7" t="s">
        <v>408</v>
      </c>
      <c r="AM684" s="7">
        <v>0.26400000000000001</v>
      </c>
      <c r="AN684" s="7">
        <v>0.107</v>
      </c>
      <c r="AQ684" s="7">
        <v>2.2400000000000002</v>
      </c>
      <c r="AS684" s="7">
        <v>3.9039999999999999</v>
      </c>
      <c r="AT684" s="7">
        <v>2.9009999999999998</v>
      </c>
      <c r="AU684" s="7">
        <v>4.0190000000000001</v>
      </c>
      <c r="AV684" s="7" t="s">
        <v>659</v>
      </c>
      <c r="AW684" s="7" t="s">
        <v>528</v>
      </c>
      <c r="AX684" s="7" t="s">
        <v>14</v>
      </c>
      <c r="AY684" s="7" t="s">
        <v>558</v>
      </c>
      <c r="AZ684" s="7" t="s">
        <v>32</v>
      </c>
    </row>
    <row r="685" spans="1:52" x14ac:dyDescent="0.2">
      <c r="A685" s="7">
        <v>684</v>
      </c>
      <c r="B685" s="7">
        <v>3561</v>
      </c>
      <c r="C685" s="7" t="s">
        <v>24</v>
      </c>
      <c r="D685" s="7" t="s">
        <v>435</v>
      </c>
      <c r="E685" s="7" t="s">
        <v>25</v>
      </c>
      <c r="F685" s="7">
        <v>51.545000000000002</v>
      </c>
      <c r="I685" s="7">
        <v>1.2290000000000001</v>
      </c>
      <c r="J685" s="7">
        <v>2003</v>
      </c>
      <c r="K685" s="7">
        <v>12</v>
      </c>
      <c r="L685" s="7">
        <v>344</v>
      </c>
      <c r="M685" s="7">
        <v>52.95</v>
      </c>
      <c r="N685" s="7">
        <v>-7.25</v>
      </c>
      <c r="O685" s="7">
        <v>52.75</v>
      </c>
      <c r="P685" s="7">
        <v>-7.25</v>
      </c>
      <c r="Q685" s="7">
        <v>10.048999999999999</v>
      </c>
      <c r="S685" s="7">
        <v>21.923999999999999</v>
      </c>
      <c r="V685" s="7" t="s">
        <v>26</v>
      </c>
      <c r="W685" s="7">
        <v>0.374</v>
      </c>
      <c r="X685" s="7">
        <f t="shared" si="20"/>
        <v>0.374</v>
      </c>
      <c r="Y685" s="7">
        <v>0.85399999999999998</v>
      </c>
      <c r="Z685" s="7">
        <f t="shared" si="21"/>
        <v>0.85399999999999998</v>
      </c>
      <c r="AA685" s="7">
        <v>0.30399999999999999</v>
      </c>
      <c r="AB685" s="7">
        <v>0.69499999999999995</v>
      </c>
      <c r="AC685" s="7">
        <v>6</v>
      </c>
      <c r="AD685" s="7">
        <v>87.6</v>
      </c>
      <c r="AE685" s="7" t="s">
        <v>28</v>
      </c>
      <c r="AF685" s="7" t="s">
        <v>29</v>
      </c>
      <c r="AG685" s="7" t="s">
        <v>30</v>
      </c>
      <c r="AH685" s="7" t="s">
        <v>406</v>
      </c>
      <c r="AI685" s="7" t="s">
        <v>407</v>
      </c>
      <c r="AJ685" s="7">
        <v>0.85</v>
      </c>
      <c r="AK685" s="7">
        <v>-0.53400000000000003</v>
      </c>
      <c r="AL685" s="7" t="s">
        <v>408</v>
      </c>
      <c r="AM685" s="7">
        <v>0.26400000000000001</v>
      </c>
      <c r="AN685" s="7">
        <v>0.107</v>
      </c>
      <c r="AQ685" s="7">
        <v>2.2400000000000002</v>
      </c>
      <c r="AS685" s="7">
        <v>3.9039999999999999</v>
      </c>
      <c r="AT685" s="7">
        <v>2.9009999999999998</v>
      </c>
      <c r="AU685" s="7">
        <v>4.0190000000000001</v>
      </c>
      <c r="AV685" s="7" t="s">
        <v>659</v>
      </c>
      <c r="AW685" s="7" t="s">
        <v>528</v>
      </c>
      <c r="AX685" s="7" t="s">
        <v>14</v>
      </c>
      <c r="AY685" s="7" t="s">
        <v>558</v>
      </c>
      <c r="AZ685" s="7" t="s">
        <v>32</v>
      </c>
    </row>
    <row r="686" spans="1:52" x14ac:dyDescent="0.2">
      <c r="A686" s="7">
        <v>685</v>
      </c>
      <c r="B686" s="7">
        <v>3561</v>
      </c>
      <c r="C686" s="7" t="s">
        <v>24</v>
      </c>
      <c r="D686" s="7" t="s">
        <v>436</v>
      </c>
      <c r="E686" s="7" t="s">
        <v>25</v>
      </c>
      <c r="F686" s="7">
        <v>24.346</v>
      </c>
      <c r="I686" s="7">
        <v>0.57999999999999996</v>
      </c>
      <c r="J686" s="7">
        <v>2003</v>
      </c>
      <c r="K686" s="7">
        <v>1</v>
      </c>
      <c r="L686" s="7">
        <v>15</v>
      </c>
      <c r="M686" s="7">
        <v>52.95</v>
      </c>
      <c r="N686" s="7">
        <v>-7.25</v>
      </c>
      <c r="O686" s="7">
        <v>52.75</v>
      </c>
      <c r="P686" s="7">
        <v>-7.25</v>
      </c>
      <c r="Q686" s="7">
        <v>6.69</v>
      </c>
      <c r="S686" s="7">
        <v>48.09</v>
      </c>
      <c r="V686" s="7" t="s">
        <v>26</v>
      </c>
      <c r="W686" s="7">
        <v>0.191</v>
      </c>
      <c r="X686" s="7">
        <f t="shared" si="20"/>
        <v>0.191</v>
      </c>
      <c r="Y686" s="7">
        <v>0.38900000000000001</v>
      </c>
      <c r="Z686" s="7">
        <f t="shared" si="21"/>
        <v>0.38900000000000001</v>
      </c>
      <c r="AA686" s="7">
        <v>0.32900000000000001</v>
      </c>
      <c r="AB686" s="7">
        <v>0.67</v>
      </c>
      <c r="AC686" s="7">
        <v>5.0999999999999996</v>
      </c>
      <c r="AD686" s="7">
        <v>77.8</v>
      </c>
      <c r="AE686" s="7" t="s">
        <v>28</v>
      </c>
      <c r="AF686" s="7" t="s">
        <v>29</v>
      </c>
      <c r="AG686" s="7" t="s">
        <v>30</v>
      </c>
      <c r="AH686" s="7" t="s">
        <v>406</v>
      </c>
      <c r="AI686" s="7" t="s">
        <v>407</v>
      </c>
      <c r="AJ686" s="7">
        <v>0.85</v>
      </c>
      <c r="AK686" s="7">
        <v>-0.53400000000000003</v>
      </c>
      <c r="AL686" s="7" t="s">
        <v>408</v>
      </c>
      <c r="AM686" s="7">
        <v>0.224</v>
      </c>
      <c r="AN686" s="7">
        <v>0.12</v>
      </c>
      <c r="AQ686" s="7">
        <v>2.2400000000000002</v>
      </c>
      <c r="AS686" s="7">
        <v>4.2290000000000001</v>
      </c>
      <c r="AT686" s="7">
        <v>3.32</v>
      </c>
      <c r="AU686" s="7">
        <v>5.0940000000000003</v>
      </c>
      <c r="AV686" s="7" t="s">
        <v>659</v>
      </c>
      <c r="AW686" s="7" t="s">
        <v>528</v>
      </c>
      <c r="AX686" s="7" t="s">
        <v>14</v>
      </c>
      <c r="AY686" s="7" t="s">
        <v>558</v>
      </c>
      <c r="AZ686" s="7" t="s">
        <v>33</v>
      </c>
    </row>
    <row r="687" spans="1:52" x14ac:dyDescent="0.2">
      <c r="A687" s="7">
        <v>686</v>
      </c>
      <c r="B687" s="7">
        <v>3561</v>
      </c>
      <c r="C687" s="7" t="s">
        <v>24</v>
      </c>
      <c r="D687" s="7" t="s">
        <v>436</v>
      </c>
      <c r="E687" s="7" t="s">
        <v>25</v>
      </c>
      <c r="F687" s="7">
        <v>25.687999999999999</v>
      </c>
      <c r="I687" s="7">
        <v>0.61199999999999999</v>
      </c>
      <c r="J687" s="7">
        <v>2003</v>
      </c>
      <c r="K687" s="7">
        <v>2</v>
      </c>
      <c r="L687" s="7">
        <v>39</v>
      </c>
      <c r="M687" s="7">
        <v>52.95</v>
      </c>
      <c r="N687" s="7">
        <v>-7.25</v>
      </c>
      <c r="O687" s="7">
        <v>52.75</v>
      </c>
      <c r="P687" s="7">
        <v>-7.25</v>
      </c>
      <c r="Q687" s="7">
        <v>5.0330000000000004</v>
      </c>
      <c r="S687" s="7">
        <v>44.061999999999998</v>
      </c>
      <c r="V687" s="7" t="s">
        <v>26</v>
      </c>
      <c r="W687" s="7">
        <v>0.315</v>
      </c>
      <c r="X687" s="7">
        <f t="shared" si="20"/>
        <v>0.315</v>
      </c>
      <c r="Y687" s="7">
        <v>0.29699999999999999</v>
      </c>
      <c r="Z687" s="7">
        <f t="shared" si="21"/>
        <v>0.29699999999999999</v>
      </c>
      <c r="AA687" s="7">
        <v>0.51400000000000001</v>
      </c>
      <c r="AB687" s="7">
        <v>0.48499999999999999</v>
      </c>
      <c r="AC687" s="7">
        <v>5.3</v>
      </c>
      <c r="AD687" s="7">
        <v>56.7</v>
      </c>
      <c r="AE687" s="7" t="s">
        <v>28</v>
      </c>
      <c r="AF687" s="7" t="s">
        <v>29</v>
      </c>
      <c r="AG687" s="7" t="s">
        <v>30</v>
      </c>
      <c r="AH687" s="7" t="s">
        <v>406</v>
      </c>
      <c r="AI687" s="7" t="s">
        <v>407</v>
      </c>
      <c r="AJ687" s="7">
        <v>0.85</v>
      </c>
      <c r="AK687" s="7">
        <v>-0.53400000000000003</v>
      </c>
      <c r="AL687" s="7" t="s">
        <v>408</v>
      </c>
      <c r="AM687" s="7">
        <v>0.224</v>
      </c>
      <c r="AN687" s="7">
        <v>0.12</v>
      </c>
      <c r="AQ687" s="7">
        <v>2.2400000000000002</v>
      </c>
      <c r="AS687" s="7">
        <v>4.2290000000000001</v>
      </c>
      <c r="AT687" s="7">
        <v>3.32</v>
      </c>
      <c r="AU687" s="7">
        <v>5.0940000000000003</v>
      </c>
      <c r="AV687" s="7" t="s">
        <v>659</v>
      </c>
      <c r="AW687" s="7" t="s">
        <v>528</v>
      </c>
      <c r="AX687" s="7" t="s">
        <v>14</v>
      </c>
      <c r="AY687" s="7" t="s">
        <v>558</v>
      </c>
      <c r="AZ687" s="7" t="s">
        <v>33</v>
      </c>
    </row>
    <row r="688" spans="1:52" x14ac:dyDescent="0.2">
      <c r="A688" s="7">
        <v>687</v>
      </c>
      <c r="B688" s="7">
        <v>3561</v>
      </c>
      <c r="C688" s="7" t="s">
        <v>24</v>
      </c>
      <c r="D688" s="7" t="s">
        <v>436</v>
      </c>
      <c r="E688" s="7" t="s">
        <v>25</v>
      </c>
      <c r="F688" s="7">
        <v>43.258000000000003</v>
      </c>
      <c r="I688" s="7">
        <v>1.0309999999999999</v>
      </c>
      <c r="J688" s="7">
        <v>2003</v>
      </c>
      <c r="K688" s="7">
        <v>3</v>
      </c>
      <c r="L688" s="7">
        <v>85</v>
      </c>
      <c r="M688" s="7">
        <v>52.95</v>
      </c>
      <c r="N688" s="7">
        <v>-7.25</v>
      </c>
      <c r="O688" s="7">
        <v>52.75</v>
      </c>
      <c r="P688" s="7">
        <v>-7.25</v>
      </c>
      <c r="Q688" s="7">
        <v>7.9329999999999998</v>
      </c>
      <c r="S688" s="7">
        <v>38.585000000000001</v>
      </c>
      <c r="V688" s="7" t="s">
        <v>26</v>
      </c>
      <c r="W688" s="7">
        <v>0.55400000000000005</v>
      </c>
      <c r="X688" s="7">
        <f t="shared" si="20"/>
        <v>0.55400000000000005</v>
      </c>
      <c r="Y688" s="7">
        <v>0.47599999999999998</v>
      </c>
      <c r="Z688" s="7">
        <f t="shared" si="21"/>
        <v>0.47599999999999998</v>
      </c>
      <c r="AA688" s="7">
        <v>0.53700000000000003</v>
      </c>
      <c r="AB688" s="7">
        <v>0.46200000000000002</v>
      </c>
      <c r="AC688" s="7">
        <v>7.5</v>
      </c>
      <c r="AD688" s="7">
        <v>56.5</v>
      </c>
      <c r="AE688" s="7" t="s">
        <v>28</v>
      </c>
      <c r="AF688" s="7" t="s">
        <v>29</v>
      </c>
      <c r="AG688" s="7" t="s">
        <v>30</v>
      </c>
      <c r="AH688" s="7" t="s">
        <v>406</v>
      </c>
      <c r="AI688" s="7" t="s">
        <v>407</v>
      </c>
      <c r="AJ688" s="7">
        <v>0.85</v>
      </c>
      <c r="AK688" s="7">
        <v>-0.53400000000000003</v>
      </c>
      <c r="AL688" s="7" t="s">
        <v>408</v>
      </c>
      <c r="AM688" s="7">
        <v>0.224</v>
      </c>
      <c r="AN688" s="7">
        <v>0.12</v>
      </c>
      <c r="AQ688" s="7">
        <v>2.2400000000000002</v>
      </c>
      <c r="AS688" s="7">
        <v>4.2290000000000001</v>
      </c>
      <c r="AT688" s="7">
        <v>3.32</v>
      </c>
      <c r="AU688" s="7">
        <v>5.0940000000000003</v>
      </c>
      <c r="AV688" s="7" t="s">
        <v>659</v>
      </c>
      <c r="AW688" s="7" t="s">
        <v>528</v>
      </c>
      <c r="AX688" s="7" t="s">
        <v>14</v>
      </c>
      <c r="AY688" s="7" t="s">
        <v>558</v>
      </c>
      <c r="AZ688" s="7" t="s">
        <v>33</v>
      </c>
    </row>
    <row r="689" spans="1:52" x14ac:dyDescent="0.2">
      <c r="A689" s="7">
        <v>688</v>
      </c>
      <c r="B689" s="7">
        <v>3561</v>
      </c>
      <c r="C689" s="7" t="s">
        <v>24</v>
      </c>
      <c r="D689" s="7" t="s">
        <v>436</v>
      </c>
      <c r="E689" s="7" t="s">
        <v>25</v>
      </c>
      <c r="F689" s="7">
        <v>44.593000000000004</v>
      </c>
      <c r="I689" s="7">
        <v>1.0629999999999999</v>
      </c>
      <c r="J689" s="7">
        <v>2003</v>
      </c>
      <c r="K689" s="7">
        <v>4</v>
      </c>
      <c r="L689" s="7">
        <v>92</v>
      </c>
      <c r="M689" s="7">
        <v>52.95</v>
      </c>
      <c r="N689" s="7">
        <v>-7.25</v>
      </c>
      <c r="O689" s="7">
        <v>52.75</v>
      </c>
      <c r="P689" s="7">
        <v>-7.25</v>
      </c>
      <c r="Q689" s="7">
        <v>7.4779999999999998</v>
      </c>
      <c r="S689" s="7">
        <v>33.588999999999999</v>
      </c>
      <c r="V689" s="7" t="s">
        <v>26</v>
      </c>
      <c r="W689" s="7">
        <v>0.62</v>
      </c>
      <c r="X689" s="7">
        <f t="shared" si="20"/>
        <v>0.62</v>
      </c>
      <c r="Y689" s="7">
        <v>0.442</v>
      </c>
      <c r="Z689" s="7">
        <f t="shared" si="21"/>
        <v>0.442</v>
      </c>
      <c r="AA689" s="7">
        <v>0.58299999999999996</v>
      </c>
      <c r="AB689" s="7">
        <v>0.41599999999999998</v>
      </c>
      <c r="AC689" s="7">
        <v>9.4</v>
      </c>
      <c r="AD689" s="7">
        <v>78.099999999999994</v>
      </c>
      <c r="AE689" s="7" t="s">
        <v>28</v>
      </c>
      <c r="AF689" s="7" t="s">
        <v>29</v>
      </c>
      <c r="AG689" s="7" t="s">
        <v>30</v>
      </c>
      <c r="AH689" s="7" t="s">
        <v>406</v>
      </c>
      <c r="AI689" s="7" t="s">
        <v>407</v>
      </c>
      <c r="AJ689" s="7">
        <v>0.85</v>
      </c>
      <c r="AK689" s="7">
        <v>-0.53400000000000003</v>
      </c>
      <c r="AL689" s="7" t="s">
        <v>408</v>
      </c>
      <c r="AM689" s="7">
        <v>0.224</v>
      </c>
      <c r="AN689" s="7">
        <v>0.12</v>
      </c>
      <c r="AQ689" s="7">
        <v>2.2400000000000002</v>
      </c>
      <c r="AS689" s="7">
        <v>4.2290000000000001</v>
      </c>
      <c r="AT689" s="7">
        <v>3.32</v>
      </c>
      <c r="AU689" s="7">
        <v>5.0940000000000003</v>
      </c>
      <c r="AV689" s="7" t="s">
        <v>659</v>
      </c>
      <c r="AW689" s="7" t="s">
        <v>528</v>
      </c>
      <c r="AX689" s="7" t="s">
        <v>14</v>
      </c>
      <c r="AY689" s="7" t="s">
        <v>558</v>
      </c>
      <c r="AZ689" s="7" t="s">
        <v>33</v>
      </c>
    </row>
    <row r="690" spans="1:52" x14ac:dyDescent="0.2">
      <c r="A690" s="7">
        <v>689</v>
      </c>
      <c r="B690" s="7">
        <v>3561</v>
      </c>
      <c r="C690" s="7" t="s">
        <v>24</v>
      </c>
      <c r="D690" s="7" t="s">
        <v>436</v>
      </c>
      <c r="E690" s="7" t="s">
        <v>25</v>
      </c>
      <c r="F690" s="7">
        <v>86.215999999999994</v>
      </c>
      <c r="I690" s="7">
        <v>2.0550000000000002</v>
      </c>
      <c r="J690" s="7">
        <v>2003</v>
      </c>
      <c r="K690" s="7">
        <v>6</v>
      </c>
      <c r="L690" s="7">
        <v>156</v>
      </c>
      <c r="M690" s="7">
        <v>52.95</v>
      </c>
      <c r="N690" s="7">
        <v>-7.25</v>
      </c>
      <c r="O690" s="7">
        <v>52.75</v>
      </c>
      <c r="P690" s="7">
        <v>-7.25</v>
      </c>
      <c r="Q690" s="7">
        <v>11.413</v>
      </c>
      <c r="S690" s="7">
        <v>37.134999999999998</v>
      </c>
      <c r="V690" s="7" t="s">
        <v>26</v>
      </c>
      <c r="W690" s="7">
        <v>1.2150000000000001</v>
      </c>
      <c r="X690" s="7">
        <f t="shared" si="20"/>
        <v>1.2150000000000001</v>
      </c>
      <c r="Y690" s="7">
        <v>0.84</v>
      </c>
      <c r="Z690" s="7">
        <f t="shared" si="21"/>
        <v>0.84</v>
      </c>
      <c r="AA690" s="7">
        <v>0.59099999999999997</v>
      </c>
      <c r="AB690" s="7">
        <v>0.40799999999999997</v>
      </c>
      <c r="AC690" s="7">
        <v>13.8</v>
      </c>
      <c r="AD690" s="7">
        <v>106</v>
      </c>
      <c r="AE690" s="7" t="s">
        <v>28</v>
      </c>
      <c r="AF690" s="7" t="s">
        <v>29</v>
      </c>
      <c r="AG690" s="7" t="s">
        <v>30</v>
      </c>
      <c r="AH690" s="7" t="s">
        <v>406</v>
      </c>
      <c r="AI690" s="7" t="s">
        <v>407</v>
      </c>
      <c r="AJ690" s="7">
        <v>0.85</v>
      </c>
      <c r="AK690" s="7">
        <v>-0.53400000000000003</v>
      </c>
      <c r="AL690" s="7" t="s">
        <v>408</v>
      </c>
      <c r="AM690" s="7">
        <v>0.224</v>
      </c>
      <c r="AN690" s="7">
        <v>0.12</v>
      </c>
      <c r="AQ690" s="7">
        <v>2.2400000000000002</v>
      </c>
      <c r="AS690" s="7">
        <v>4.2290000000000001</v>
      </c>
      <c r="AT690" s="7">
        <v>3.32</v>
      </c>
      <c r="AU690" s="7">
        <v>5.0940000000000003</v>
      </c>
      <c r="AV690" s="7" t="s">
        <v>659</v>
      </c>
      <c r="AW690" s="7" t="s">
        <v>528</v>
      </c>
      <c r="AX690" s="7" t="s">
        <v>14</v>
      </c>
      <c r="AY690" s="7" t="s">
        <v>558</v>
      </c>
      <c r="AZ690" s="7" t="s">
        <v>33</v>
      </c>
    </row>
    <row r="691" spans="1:52" x14ac:dyDescent="0.2">
      <c r="A691" s="7">
        <v>690</v>
      </c>
      <c r="B691" s="7">
        <v>3561</v>
      </c>
      <c r="C691" s="7" t="s">
        <v>24</v>
      </c>
      <c r="D691" s="7" t="s">
        <v>436</v>
      </c>
      <c r="E691" s="7" t="s">
        <v>25</v>
      </c>
      <c r="F691" s="7">
        <v>87.536000000000001</v>
      </c>
      <c r="I691" s="7">
        <v>2.0870000000000002</v>
      </c>
      <c r="J691" s="7">
        <v>2003</v>
      </c>
      <c r="K691" s="7">
        <v>6</v>
      </c>
      <c r="L691" s="7">
        <v>168</v>
      </c>
      <c r="M691" s="7">
        <v>52.95</v>
      </c>
      <c r="N691" s="7">
        <v>-7.25</v>
      </c>
      <c r="O691" s="7">
        <v>52.75</v>
      </c>
      <c r="P691" s="7">
        <v>-7.25</v>
      </c>
      <c r="Q691" s="7">
        <v>13.567</v>
      </c>
      <c r="S691" s="7">
        <v>29.724</v>
      </c>
      <c r="V691" s="7" t="s">
        <v>26</v>
      </c>
      <c r="W691" s="7">
        <v>0.89400000000000002</v>
      </c>
      <c r="X691" s="7">
        <f t="shared" si="20"/>
        <v>0.89400000000000002</v>
      </c>
      <c r="Y691" s="7">
        <v>1.1919999999999999</v>
      </c>
      <c r="Z691" s="7">
        <f t="shared" si="21"/>
        <v>1.1919999999999999</v>
      </c>
      <c r="AA691" s="7">
        <v>0.42799999999999999</v>
      </c>
      <c r="AB691" s="7">
        <v>0.57099999999999995</v>
      </c>
      <c r="AC691" s="7">
        <v>13.8</v>
      </c>
      <c r="AD691" s="7">
        <v>106</v>
      </c>
      <c r="AE691" s="7" t="s">
        <v>28</v>
      </c>
      <c r="AF691" s="7" t="s">
        <v>29</v>
      </c>
      <c r="AG691" s="7" t="s">
        <v>30</v>
      </c>
      <c r="AH691" s="7" t="s">
        <v>406</v>
      </c>
      <c r="AI691" s="7" t="s">
        <v>407</v>
      </c>
      <c r="AJ691" s="7">
        <v>0.85</v>
      </c>
      <c r="AK691" s="7">
        <v>-0.53400000000000003</v>
      </c>
      <c r="AL691" s="7" t="s">
        <v>408</v>
      </c>
      <c r="AM691" s="7">
        <v>0.224</v>
      </c>
      <c r="AN691" s="7">
        <v>0.12</v>
      </c>
      <c r="AQ691" s="7">
        <v>2.2400000000000002</v>
      </c>
      <c r="AS691" s="7">
        <v>4.2290000000000001</v>
      </c>
      <c r="AT691" s="7">
        <v>3.32</v>
      </c>
      <c r="AU691" s="7">
        <v>5.0940000000000003</v>
      </c>
      <c r="AV691" s="7" t="s">
        <v>659</v>
      </c>
      <c r="AW691" s="7" t="s">
        <v>528</v>
      </c>
      <c r="AX691" s="7" t="s">
        <v>14</v>
      </c>
      <c r="AY691" s="7" t="s">
        <v>558</v>
      </c>
      <c r="AZ691" s="7" t="s">
        <v>33</v>
      </c>
    </row>
    <row r="692" spans="1:52" x14ac:dyDescent="0.2">
      <c r="A692" s="7">
        <v>691</v>
      </c>
      <c r="B692" s="7">
        <v>3561</v>
      </c>
      <c r="C692" s="7" t="s">
        <v>24</v>
      </c>
      <c r="D692" s="7" t="s">
        <v>436</v>
      </c>
      <c r="E692" s="7" t="s">
        <v>25</v>
      </c>
      <c r="F692" s="7">
        <v>126.51</v>
      </c>
      <c r="I692" s="7">
        <v>3.016</v>
      </c>
      <c r="J692" s="7">
        <v>2003</v>
      </c>
      <c r="K692" s="7">
        <v>7</v>
      </c>
      <c r="L692" s="7">
        <v>203</v>
      </c>
      <c r="M692" s="7">
        <v>52.95</v>
      </c>
      <c r="N692" s="7">
        <v>-7.25</v>
      </c>
      <c r="O692" s="7">
        <v>52.75</v>
      </c>
      <c r="P692" s="7">
        <v>-7.25</v>
      </c>
      <c r="Q692" s="7">
        <v>13.484</v>
      </c>
      <c r="S692" s="7">
        <v>41.484000000000002</v>
      </c>
      <c r="V692" s="7" t="s">
        <v>26</v>
      </c>
      <c r="W692" s="7">
        <v>1.839</v>
      </c>
      <c r="X692" s="7">
        <f t="shared" si="20"/>
        <v>1.839</v>
      </c>
      <c r="Y692" s="7">
        <v>1.1759999999999999</v>
      </c>
      <c r="Z692" s="7">
        <f t="shared" si="21"/>
        <v>1.1759999999999999</v>
      </c>
      <c r="AA692" s="7">
        <v>0.60899999999999999</v>
      </c>
      <c r="AB692" s="7">
        <v>0.39</v>
      </c>
      <c r="AC692" s="7">
        <v>15.8</v>
      </c>
      <c r="AD692" s="7">
        <v>77</v>
      </c>
      <c r="AE692" s="7" t="s">
        <v>28</v>
      </c>
      <c r="AF692" s="7" t="s">
        <v>29</v>
      </c>
      <c r="AG692" s="7" t="s">
        <v>30</v>
      </c>
      <c r="AH692" s="7" t="s">
        <v>406</v>
      </c>
      <c r="AI692" s="7" t="s">
        <v>407</v>
      </c>
      <c r="AJ692" s="7">
        <v>0.85</v>
      </c>
      <c r="AK692" s="7">
        <v>-0.53400000000000003</v>
      </c>
      <c r="AL692" s="7" t="s">
        <v>408</v>
      </c>
      <c r="AM692" s="7">
        <v>0.224</v>
      </c>
      <c r="AN692" s="7">
        <v>0.12</v>
      </c>
      <c r="AQ692" s="7">
        <v>2.2400000000000002</v>
      </c>
      <c r="AS692" s="7">
        <v>4.2290000000000001</v>
      </c>
      <c r="AT692" s="7">
        <v>3.32</v>
      </c>
      <c r="AU692" s="7">
        <v>5.0940000000000003</v>
      </c>
      <c r="AV692" s="7" t="s">
        <v>659</v>
      </c>
      <c r="AW692" s="7" t="s">
        <v>528</v>
      </c>
      <c r="AX692" s="7" t="s">
        <v>14</v>
      </c>
      <c r="AY692" s="7" t="s">
        <v>558</v>
      </c>
      <c r="AZ692" s="7" t="s">
        <v>33</v>
      </c>
    </row>
    <row r="693" spans="1:52" x14ac:dyDescent="0.2">
      <c r="A693" s="7">
        <v>692</v>
      </c>
      <c r="B693" s="7">
        <v>3561</v>
      </c>
      <c r="C693" s="7" t="s">
        <v>24</v>
      </c>
      <c r="D693" s="7" t="s">
        <v>436</v>
      </c>
      <c r="E693" s="7" t="s">
        <v>25</v>
      </c>
      <c r="F693" s="7">
        <v>80.528000000000006</v>
      </c>
      <c r="I693" s="7">
        <v>1.92</v>
      </c>
      <c r="J693" s="7">
        <v>2003</v>
      </c>
      <c r="K693" s="7">
        <v>8</v>
      </c>
      <c r="L693" s="7">
        <v>236</v>
      </c>
      <c r="M693" s="7">
        <v>52.95</v>
      </c>
      <c r="N693" s="7">
        <v>-7.25</v>
      </c>
      <c r="O693" s="7">
        <v>52.75</v>
      </c>
      <c r="P693" s="7">
        <v>-7.25</v>
      </c>
      <c r="Q693" s="7">
        <v>14.032</v>
      </c>
      <c r="S693" s="7">
        <v>21.669</v>
      </c>
      <c r="V693" s="7" t="s">
        <v>26</v>
      </c>
      <c r="W693" s="7">
        <v>0.63300000000000001</v>
      </c>
      <c r="X693" s="7">
        <f t="shared" si="20"/>
        <v>0.63300000000000001</v>
      </c>
      <c r="Y693" s="7">
        <v>1.286</v>
      </c>
      <c r="Z693" s="7">
        <f t="shared" si="21"/>
        <v>1.286</v>
      </c>
      <c r="AA693" s="7">
        <v>0.32900000000000001</v>
      </c>
      <c r="AB693" s="7">
        <v>0.67</v>
      </c>
      <c r="AC693" s="7">
        <v>16.7</v>
      </c>
      <c r="AD693" s="7">
        <v>8.5</v>
      </c>
      <c r="AE693" s="7" t="s">
        <v>28</v>
      </c>
      <c r="AF693" s="7" t="s">
        <v>29</v>
      </c>
      <c r="AG693" s="7" t="s">
        <v>30</v>
      </c>
      <c r="AH693" s="7" t="s">
        <v>406</v>
      </c>
      <c r="AI693" s="7" t="s">
        <v>407</v>
      </c>
      <c r="AJ693" s="7">
        <v>0.85</v>
      </c>
      <c r="AK693" s="7">
        <v>-0.53400000000000003</v>
      </c>
      <c r="AL693" s="7" t="s">
        <v>408</v>
      </c>
      <c r="AM693" s="7">
        <v>0.224</v>
      </c>
      <c r="AN693" s="7">
        <v>0.12</v>
      </c>
      <c r="AQ693" s="7">
        <v>2.2400000000000002</v>
      </c>
      <c r="AS693" s="7">
        <v>4.2290000000000001</v>
      </c>
      <c r="AT693" s="7">
        <v>3.32</v>
      </c>
      <c r="AU693" s="7">
        <v>5.0940000000000003</v>
      </c>
      <c r="AV693" s="7" t="s">
        <v>659</v>
      </c>
      <c r="AW693" s="7" t="s">
        <v>528</v>
      </c>
      <c r="AX693" s="7" t="s">
        <v>14</v>
      </c>
      <c r="AY693" s="7" t="s">
        <v>558</v>
      </c>
      <c r="AZ693" s="7" t="s">
        <v>33</v>
      </c>
    </row>
    <row r="694" spans="1:52" x14ac:dyDescent="0.2">
      <c r="A694" s="7">
        <v>693</v>
      </c>
      <c r="B694" s="7">
        <v>3561</v>
      </c>
      <c r="C694" s="7" t="s">
        <v>24</v>
      </c>
      <c r="D694" s="7" t="s">
        <v>436</v>
      </c>
      <c r="E694" s="7" t="s">
        <v>25</v>
      </c>
      <c r="F694" s="7">
        <v>83.853999999999999</v>
      </c>
      <c r="I694" s="7">
        <v>1.9990000000000001</v>
      </c>
      <c r="J694" s="7">
        <v>2003</v>
      </c>
      <c r="K694" s="7">
        <v>10</v>
      </c>
      <c r="L694" s="7">
        <v>281</v>
      </c>
      <c r="M694" s="7">
        <v>52.95</v>
      </c>
      <c r="N694" s="7">
        <v>-7.25</v>
      </c>
      <c r="O694" s="7">
        <v>52.75</v>
      </c>
      <c r="P694" s="7">
        <v>-7.25</v>
      </c>
      <c r="Q694" s="7">
        <v>11.579000000000001</v>
      </c>
      <c r="S694" s="7">
        <v>23.119</v>
      </c>
      <c r="V694" s="7" t="s">
        <v>26</v>
      </c>
      <c r="W694" s="7">
        <v>1.1359999999999999</v>
      </c>
      <c r="X694" s="7">
        <f t="shared" si="20"/>
        <v>1.1359999999999999</v>
      </c>
      <c r="Y694" s="7">
        <v>0.86299999999999999</v>
      </c>
      <c r="Z694" s="7">
        <f t="shared" si="21"/>
        <v>0.86299999999999999</v>
      </c>
      <c r="AA694" s="7">
        <v>0.56799999999999995</v>
      </c>
      <c r="AB694" s="7">
        <v>0.43099999999999999</v>
      </c>
      <c r="AC694" s="7">
        <v>9.1</v>
      </c>
      <c r="AD694" s="7">
        <v>48.8</v>
      </c>
      <c r="AE694" s="7" t="s">
        <v>28</v>
      </c>
      <c r="AF694" s="7" t="s">
        <v>29</v>
      </c>
      <c r="AG694" s="7" t="s">
        <v>30</v>
      </c>
      <c r="AH694" s="7" t="s">
        <v>406</v>
      </c>
      <c r="AI694" s="7" t="s">
        <v>407</v>
      </c>
      <c r="AJ694" s="7">
        <v>0.85</v>
      </c>
      <c r="AK694" s="7">
        <v>-0.53400000000000003</v>
      </c>
      <c r="AL694" s="7" t="s">
        <v>408</v>
      </c>
      <c r="AM694" s="7">
        <v>0.224</v>
      </c>
      <c r="AN694" s="7">
        <v>0.12</v>
      </c>
      <c r="AQ694" s="7">
        <v>2.2400000000000002</v>
      </c>
      <c r="AS694" s="7">
        <v>4.2290000000000001</v>
      </c>
      <c r="AT694" s="7">
        <v>3.32</v>
      </c>
      <c r="AU694" s="7">
        <v>5.0940000000000003</v>
      </c>
      <c r="AV694" s="7" t="s">
        <v>659</v>
      </c>
      <c r="AW694" s="7" t="s">
        <v>528</v>
      </c>
      <c r="AX694" s="7" t="s">
        <v>14</v>
      </c>
      <c r="AY694" s="7" t="s">
        <v>558</v>
      </c>
      <c r="AZ694" s="7" t="s">
        <v>33</v>
      </c>
    </row>
    <row r="695" spans="1:52" x14ac:dyDescent="0.2">
      <c r="A695" s="7">
        <v>694</v>
      </c>
      <c r="B695" s="7">
        <v>3561</v>
      </c>
      <c r="C695" s="7" t="s">
        <v>24</v>
      </c>
      <c r="D695" s="7" t="s">
        <v>436</v>
      </c>
      <c r="E695" s="7" t="s">
        <v>25</v>
      </c>
      <c r="F695" s="7">
        <v>65.120999999999995</v>
      </c>
      <c r="I695" s="7">
        <v>1.552</v>
      </c>
      <c r="J695" s="7">
        <v>2003</v>
      </c>
      <c r="K695" s="7">
        <v>11</v>
      </c>
      <c r="L695" s="7">
        <v>321</v>
      </c>
      <c r="M695" s="7">
        <v>52.95</v>
      </c>
      <c r="N695" s="7">
        <v>-7.25</v>
      </c>
      <c r="O695" s="7">
        <v>52.75</v>
      </c>
      <c r="P695" s="7">
        <v>-7.25</v>
      </c>
      <c r="Q695" s="7">
        <v>11.537000000000001</v>
      </c>
      <c r="S695" s="7">
        <v>43.74</v>
      </c>
      <c r="V695" s="7" t="s">
        <v>26</v>
      </c>
      <c r="W695" s="7">
        <v>0.69499999999999995</v>
      </c>
      <c r="X695" s="7">
        <f t="shared" si="20"/>
        <v>0.69499999999999995</v>
      </c>
      <c r="Y695" s="7">
        <v>0.85699999999999998</v>
      </c>
      <c r="Z695" s="7">
        <f t="shared" si="21"/>
        <v>0.85699999999999998</v>
      </c>
      <c r="AA695" s="7">
        <v>0.44700000000000001</v>
      </c>
      <c r="AB695" s="7">
        <v>0.55200000000000005</v>
      </c>
      <c r="AC695" s="7">
        <v>7.6</v>
      </c>
      <c r="AD695" s="7">
        <v>105.1</v>
      </c>
      <c r="AE695" s="7" t="s">
        <v>28</v>
      </c>
      <c r="AF695" s="7" t="s">
        <v>29</v>
      </c>
      <c r="AG695" s="7" t="s">
        <v>30</v>
      </c>
      <c r="AH695" s="7" t="s">
        <v>406</v>
      </c>
      <c r="AI695" s="7" t="s">
        <v>407</v>
      </c>
      <c r="AJ695" s="7">
        <v>0.85</v>
      </c>
      <c r="AK695" s="7">
        <v>-0.53400000000000003</v>
      </c>
      <c r="AL695" s="7" t="s">
        <v>408</v>
      </c>
      <c r="AM695" s="7">
        <v>0.224</v>
      </c>
      <c r="AN695" s="7">
        <v>0.12</v>
      </c>
      <c r="AQ695" s="7">
        <v>2.2400000000000002</v>
      </c>
      <c r="AS695" s="7">
        <v>4.2290000000000001</v>
      </c>
      <c r="AT695" s="7">
        <v>3.32</v>
      </c>
      <c r="AU695" s="7">
        <v>5.0940000000000003</v>
      </c>
      <c r="AV695" s="7" t="s">
        <v>659</v>
      </c>
      <c r="AW695" s="7" t="s">
        <v>528</v>
      </c>
      <c r="AX695" s="7" t="s">
        <v>14</v>
      </c>
      <c r="AY695" s="7" t="s">
        <v>558</v>
      </c>
      <c r="AZ695" s="7" t="s">
        <v>33</v>
      </c>
    </row>
    <row r="696" spans="1:52" x14ac:dyDescent="0.2">
      <c r="A696" s="7">
        <v>695</v>
      </c>
      <c r="B696" s="7">
        <v>3561</v>
      </c>
      <c r="C696" s="7" t="s">
        <v>24</v>
      </c>
      <c r="D696" s="7" t="s">
        <v>436</v>
      </c>
      <c r="E696" s="7" t="s">
        <v>25</v>
      </c>
      <c r="F696" s="7">
        <v>45.073</v>
      </c>
      <c r="I696" s="7">
        <v>1.0740000000000001</v>
      </c>
      <c r="J696" s="7">
        <v>2003</v>
      </c>
      <c r="K696" s="7">
        <v>12</v>
      </c>
      <c r="L696" s="7">
        <v>351</v>
      </c>
      <c r="M696" s="7">
        <v>52.95</v>
      </c>
      <c r="N696" s="7">
        <v>-7.25</v>
      </c>
      <c r="O696" s="7">
        <v>52.75</v>
      </c>
      <c r="P696" s="7">
        <v>-7.25</v>
      </c>
      <c r="Q696" s="7">
        <v>10.087</v>
      </c>
      <c r="S696" s="7">
        <v>48.895000000000003</v>
      </c>
      <c r="V696" s="7" t="s">
        <v>26</v>
      </c>
      <c r="W696" s="7">
        <v>0.39700000000000002</v>
      </c>
      <c r="X696" s="7">
        <f t="shared" si="20"/>
        <v>0.39700000000000002</v>
      </c>
      <c r="Y696" s="7">
        <v>0.67600000000000005</v>
      </c>
      <c r="Z696" s="7">
        <f t="shared" si="21"/>
        <v>0.67600000000000005</v>
      </c>
      <c r="AA696" s="7">
        <v>0.37</v>
      </c>
      <c r="AB696" s="7">
        <v>0.629</v>
      </c>
      <c r="AC696" s="7">
        <v>6</v>
      </c>
      <c r="AD696" s="7">
        <v>87.6</v>
      </c>
      <c r="AE696" s="7" t="s">
        <v>28</v>
      </c>
      <c r="AF696" s="7" t="s">
        <v>29</v>
      </c>
      <c r="AG696" s="7" t="s">
        <v>30</v>
      </c>
      <c r="AH696" s="7" t="s">
        <v>406</v>
      </c>
      <c r="AI696" s="7" t="s">
        <v>407</v>
      </c>
      <c r="AJ696" s="7">
        <v>0.85</v>
      </c>
      <c r="AK696" s="7">
        <v>-0.53400000000000003</v>
      </c>
      <c r="AL696" s="7" t="s">
        <v>408</v>
      </c>
      <c r="AM696" s="7">
        <v>0.224</v>
      </c>
      <c r="AN696" s="7">
        <v>0.12</v>
      </c>
      <c r="AQ696" s="7">
        <v>2.2400000000000002</v>
      </c>
      <c r="AS696" s="7">
        <v>4.2290000000000001</v>
      </c>
      <c r="AT696" s="7">
        <v>3.32</v>
      </c>
      <c r="AU696" s="7">
        <v>5.0940000000000003</v>
      </c>
      <c r="AV696" s="7" t="s">
        <v>659</v>
      </c>
      <c r="AW696" s="7" t="s">
        <v>528</v>
      </c>
      <c r="AX696" s="7" t="s">
        <v>14</v>
      </c>
      <c r="AY696" s="7" t="s">
        <v>558</v>
      </c>
      <c r="AZ696" s="7" t="s">
        <v>33</v>
      </c>
    </row>
    <row r="697" spans="1:52" x14ac:dyDescent="0.2">
      <c r="A697" s="7">
        <v>696</v>
      </c>
      <c r="B697" s="7">
        <v>3581</v>
      </c>
      <c r="C697" s="7" t="s">
        <v>188</v>
      </c>
      <c r="D697" s="7" t="s">
        <v>437</v>
      </c>
      <c r="E697" s="7" t="s">
        <v>189</v>
      </c>
      <c r="F697" s="7">
        <v>2.2669999999999999</v>
      </c>
      <c r="I697" s="7">
        <v>2.35</v>
      </c>
      <c r="J697" s="7">
        <v>1998</v>
      </c>
      <c r="K697" s="7">
        <v>3</v>
      </c>
      <c r="L697" s="7">
        <v>86</v>
      </c>
      <c r="M697" s="7">
        <v>10.43</v>
      </c>
      <c r="N697" s="7">
        <v>-83.98</v>
      </c>
      <c r="O697" s="7">
        <v>10.25</v>
      </c>
      <c r="P697" s="7">
        <v>-83.75</v>
      </c>
      <c r="Q697" s="7">
        <v>24.701000000000001</v>
      </c>
      <c r="S697" s="7">
        <v>39.570999999999998</v>
      </c>
      <c r="V697" s="7" t="s">
        <v>26</v>
      </c>
      <c r="W697" s="7">
        <v>0.626</v>
      </c>
      <c r="X697" s="7">
        <f t="shared" si="20"/>
        <v>0.626</v>
      </c>
      <c r="Y697" s="7">
        <v>1.724</v>
      </c>
      <c r="Z697" s="7">
        <f t="shared" si="21"/>
        <v>1.724</v>
      </c>
      <c r="AA697" s="7">
        <v>0.26600000000000001</v>
      </c>
      <c r="AB697" s="7">
        <v>0.73299999999999998</v>
      </c>
      <c r="AC697" s="7">
        <v>28.1</v>
      </c>
      <c r="AD697" s="7">
        <v>175.8</v>
      </c>
      <c r="AE697" s="7" t="s">
        <v>28</v>
      </c>
      <c r="AF697" s="7" t="s">
        <v>29</v>
      </c>
      <c r="AG697" s="7" t="s">
        <v>30</v>
      </c>
      <c r="AH697" s="7" t="s">
        <v>411</v>
      </c>
      <c r="AI697" s="7" t="s">
        <v>412</v>
      </c>
      <c r="AJ697" s="7">
        <v>-0.193</v>
      </c>
      <c r="AK697" s="7">
        <v>-0.83799999999999997</v>
      </c>
      <c r="AV697" s="7" t="s">
        <v>675</v>
      </c>
      <c r="AW697" s="7" t="s">
        <v>528</v>
      </c>
      <c r="AZ697" s="7" t="s">
        <v>190</v>
      </c>
    </row>
    <row r="698" spans="1:52" x14ac:dyDescent="0.2">
      <c r="A698" s="7">
        <v>697</v>
      </c>
      <c r="B698" s="7">
        <v>3581</v>
      </c>
      <c r="C698" s="7" t="s">
        <v>188</v>
      </c>
      <c r="D698" s="7" t="s">
        <v>437</v>
      </c>
      <c r="E698" s="7" t="s">
        <v>189</v>
      </c>
      <c r="F698" s="7">
        <v>2.1059999999999999</v>
      </c>
      <c r="I698" s="7">
        <v>2.1829999999999998</v>
      </c>
      <c r="J698" s="7">
        <v>1998</v>
      </c>
      <c r="K698" s="7">
        <v>4</v>
      </c>
      <c r="L698" s="7">
        <v>117</v>
      </c>
      <c r="M698" s="7">
        <v>10.43</v>
      </c>
      <c r="N698" s="7">
        <v>-83.98</v>
      </c>
      <c r="O698" s="7">
        <v>10.25</v>
      </c>
      <c r="P698" s="7">
        <v>-83.75</v>
      </c>
      <c r="Q698" s="7">
        <v>24.893999999999998</v>
      </c>
      <c r="S698" s="7">
        <v>36.423999999999999</v>
      </c>
      <c r="V698" s="7" t="s">
        <v>26</v>
      </c>
      <c r="W698" s="7">
        <v>0.63200000000000001</v>
      </c>
      <c r="X698" s="7">
        <f t="shared" si="20"/>
        <v>0.63200000000000001</v>
      </c>
      <c r="Y698" s="7">
        <v>1.5509999999999999</v>
      </c>
      <c r="Z698" s="7">
        <f t="shared" si="21"/>
        <v>1.5509999999999999</v>
      </c>
      <c r="AA698" s="7">
        <v>0.28899999999999998</v>
      </c>
      <c r="AB698" s="7">
        <v>0.71</v>
      </c>
      <c r="AC698" s="7">
        <v>28.3</v>
      </c>
      <c r="AD698" s="7">
        <v>154</v>
      </c>
      <c r="AE698" s="7" t="s">
        <v>28</v>
      </c>
      <c r="AF698" s="7" t="s">
        <v>29</v>
      </c>
      <c r="AG698" s="7" t="s">
        <v>30</v>
      </c>
      <c r="AH698" s="7" t="s">
        <v>411</v>
      </c>
      <c r="AI698" s="7" t="s">
        <v>412</v>
      </c>
      <c r="AJ698" s="7">
        <v>-0.193</v>
      </c>
      <c r="AK698" s="7">
        <v>-0.83799999999999997</v>
      </c>
      <c r="AV698" s="7" t="s">
        <v>675</v>
      </c>
      <c r="AW698" s="7" t="s">
        <v>528</v>
      </c>
      <c r="AZ698" s="7" t="s">
        <v>190</v>
      </c>
    </row>
    <row r="699" spans="1:52" x14ac:dyDescent="0.2">
      <c r="A699" s="7">
        <v>698</v>
      </c>
      <c r="B699" s="7">
        <v>3581</v>
      </c>
      <c r="C699" s="7" t="s">
        <v>188</v>
      </c>
      <c r="D699" s="7" t="s">
        <v>437</v>
      </c>
      <c r="E699" s="7" t="s">
        <v>189</v>
      </c>
      <c r="F699" s="7">
        <v>2.2970000000000002</v>
      </c>
      <c r="I699" s="7">
        <v>2.3809999999999998</v>
      </c>
      <c r="J699" s="7">
        <v>1998</v>
      </c>
      <c r="K699" s="7">
        <v>5</v>
      </c>
      <c r="L699" s="7">
        <v>146</v>
      </c>
      <c r="M699" s="7">
        <v>10.43</v>
      </c>
      <c r="N699" s="7">
        <v>-83.98</v>
      </c>
      <c r="O699" s="7">
        <v>10.25</v>
      </c>
      <c r="P699" s="7">
        <v>-83.75</v>
      </c>
      <c r="Q699" s="7">
        <v>24.93</v>
      </c>
      <c r="S699" s="7">
        <v>55.21</v>
      </c>
      <c r="V699" s="7" t="s">
        <v>26</v>
      </c>
      <c r="W699" s="7">
        <v>0.54600000000000004</v>
      </c>
      <c r="X699" s="7">
        <f t="shared" si="20"/>
        <v>0.54600000000000004</v>
      </c>
      <c r="Y699" s="7">
        <v>1.835</v>
      </c>
      <c r="Z699" s="7">
        <f t="shared" si="21"/>
        <v>1.835</v>
      </c>
      <c r="AA699" s="7">
        <v>0.22900000000000001</v>
      </c>
      <c r="AB699" s="7">
        <v>0.77</v>
      </c>
      <c r="AC699" s="7">
        <v>28.9</v>
      </c>
      <c r="AD699" s="7">
        <v>330.4</v>
      </c>
      <c r="AE699" s="7" t="s">
        <v>28</v>
      </c>
      <c r="AF699" s="7" t="s">
        <v>29</v>
      </c>
      <c r="AG699" s="7" t="s">
        <v>30</v>
      </c>
      <c r="AH699" s="7" t="s">
        <v>411</v>
      </c>
      <c r="AI699" s="7" t="s">
        <v>412</v>
      </c>
      <c r="AJ699" s="7">
        <v>-0.193</v>
      </c>
      <c r="AK699" s="7">
        <v>-0.83799999999999997</v>
      </c>
      <c r="AV699" s="7" t="s">
        <v>675</v>
      </c>
      <c r="AW699" s="7" t="s">
        <v>528</v>
      </c>
      <c r="AZ699" s="7" t="s">
        <v>190</v>
      </c>
    </row>
    <row r="700" spans="1:52" x14ac:dyDescent="0.2">
      <c r="A700" s="7">
        <v>699</v>
      </c>
      <c r="B700" s="7">
        <v>3581</v>
      </c>
      <c r="C700" s="7" t="s">
        <v>188</v>
      </c>
      <c r="D700" s="7" t="s">
        <v>437</v>
      </c>
      <c r="E700" s="7" t="s">
        <v>189</v>
      </c>
      <c r="F700" s="7">
        <v>2.2370000000000001</v>
      </c>
      <c r="I700" s="7">
        <v>2.319</v>
      </c>
      <c r="J700" s="7">
        <v>1998</v>
      </c>
      <c r="K700" s="7">
        <v>6</v>
      </c>
      <c r="L700" s="7">
        <v>177</v>
      </c>
      <c r="M700" s="7">
        <v>10.43</v>
      </c>
      <c r="N700" s="7">
        <v>-83.98</v>
      </c>
      <c r="O700" s="7">
        <v>10.25</v>
      </c>
      <c r="P700" s="7">
        <v>-83.75</v>
      </c>
      <c r="Q700" s="7">
        <v>24.99</v>
      </c>
      <c r="S700" s="7">
        <v>56.145000000000003</v>
      </c>
      <c r="V700" s="7" t="s">
        <v>26</v>
      </c>
      <c r="W700" s="7">
        <v>0.48399999999999999</v>
      </c>
      <c r="X700" s="7">
        <f t="shared" si="20"/>
        <v>0.48399999999999999</v>
      </c>
      <c r="Y700" s="7">
        <v>1.835</v>
      </c>
      <c r="Z700" s="7">
        <f t="shared" si="21"/>
        <v>1.835</v>
      </c>
      <c r="AA700" s="7">
        <v>0.20799999999999999</v>
      </c>
      <c r="AB700" s="7">
        <v>0.79100000000000004</v>
      </c>
      <c r="AC700" s="7">
        <v>28.6</v>
      </c>
      <c r="AD700" s="7">
        <v>406.4</v>
      </c>
      <c r="AE700" s="7" t="s">
        <v>28</v>
      </c>
      <c r="AF700" s="7" t="s">
        <v>29</v>
      </c>
      <c r="AG700" s="7" t="s">
        <v>30</v>
      </c>
      <c r="AH700" s="7" t="s">
        <v>411</v>
      </c>
      <c r="AI700" s="7" t="s">
        <v>412</v>
      </c>
      <c r="AJ700" s="7">
        <v>-0.193</v>
      </c>
      <c r="AK700" s="7">
        <v>-0.83799999999999997</v>
      </c>
      <c r="AV700" s="7" t="s">
        <v>675</v>
      </c>
      <c r="AW700" s="7" t="s">
        <v>528</v>
      </c>
      <c r="AZ700" s="7" t="s">
        <v>190</v>
      </c>
    </row>
    <row r="701" spans="1:52" x14ac:dyDescent="0.2">
      <c r="A701" s="7">
        <v>700</v>
      </c>
      <c r="B701" s="7">
        <v>3581</v>
      </c>
      <c r="C701" s="7" t="s">
        <v>188</v>
      </c>
      <c r="D701" s="7" t="s">
        <v>437</v>
      </c>
      <c r="E701" s="7" t="s">
        <v>189</v>
      </c>
      <c r="F701" s="7">
        <v>2.0760000000000001</v>
      </c>
      <c r="I701" s="7">
        <v>2.1520000000000001</v>
      </c>
      <c r="J701" s="7">
        <v>1998</v>
      </c>
      <c r="K701" s="7">
        <v>7</v>
      </c>
      <c r="L701" s="7">
        <v>206</v>
      </c>
      <c r="M701" s="7">
        <v>10.43</v>
      </c>
      <c r="N701" s="7">
        <v>-83.98</v>
      </c>
      <c r="O701" s="7">
        <v>10.25</v>
      </c>
      <c r="P701" s="7">
        <v>-83.75</v>
      </c>
      <c r="Q701" s="7">
        <v>25</v>
      </c>
      <c r="S701" s="7">
        <v>55.713999999999999</v>
      </c>
      <c r="V701" s="7" t="s">
        <v>26</v>
      </c>
      <c r="W701" s="7">
        <v>0.44800000000000001</v>
      </c>
      <c r="X701" s="7">
        <f t="shared" si="20"/>
        <v>0.44800000000000001</v>
      </c>
      <c r="Y701" s="7">
        <v>1.704</v>
      </c>
      <c r="Z701" s="7">
        <f t="shared" si="21"/>
        <v>1.704</v>
      </c>
      <c r="AA701" s="7">
        <v>0.20799999999999999</v>
      </c>
      <c r="AB701" s="7">
        <v>0.79100000000000004</v>
      </c>
      <c r="AC701" s="7">
        <v>27.6</v>
      </c>
      <c r="AD701" s="7">
        <v>493</v>
      </c>
      <c r="AE701" s="7" t="s">
        <v>28</v>
      </c>
      <c r="AF701" s="7" t="s">
        <v>29</v>
      </c>
      <c r="AG701" s="7" t="s">
        <v>30</v>
      </c>
      <c r="AH701" s="7" t="s">
        <v>411</v>
      </c>
      <c r="AI701" s="7" t="s">
        <v>412</v>
      </c>
      <c r="AJ701" s="7">
        <v>-0.193</v>
      </c>
      <c r="AK701" s="7">
        <v>-0.83799999999999997</v>
      </c>
      <c r="AV701" s="7" t="s">
        <v>675</v>
      </c>
      <c r="AW701" s="7" t="s">
        <v>528</v>
      </c>
      <c r="AZ701" s="7" t="s">
        <v>190</v>
      </c>
    </row>
    <row r="702" spans="1:52" x14ac:dyDescent="0.2">
      <c r="A702" s="7">
        <v>701</v>
      </c>
      <c r="B702" s="7">
        <v>3581</v>
      </c>
      <c r="C702" s="7" t="s">
        <v>188</v>
      </c>
      <c r="D702" s="7" t="s">
        <v>437</v>
      </c>
      <c r="E702" s="7" t="s">
        <v>189</v>
      </c>
      <c r="F702" s="7">
        <v>2.794</v>
      </c>
      <c r="I702" s="7">
        <v>2.8959999999999999</v>
      </c>
      <c r="J702" s="7">
        <v>1998</v>
      </c>
      <c r="K702" s="7">
        <v>8</v>
      </c>
      <c r="L702" s="7">
        <v>235</v>
      </c>
      <c r="M702" s="7">
        <v>10.43</v>
      </c>
      <c r="N702" s="7">
        <v>-83.98</v>
      </c>
      <c r="O702" s="7">
        <v>10.25</v>
      </c>
      <c r="P702" s="7">
        <v>-83.75</v>
      </c>
      <c r="Q702" s="7">
        <v>25.195</v>
      </c>
      <c r="S702" s="7">
        <v>52.747999999999998</v>
      </c>
      <c r="V702" s="7" t="s">
        <v>26</v>
      </c>
      <c r="W702" s="7">
        <v>0.44800000000000001</v>
      </c>
      <c r="X702" s="7">
        <f t="shared" si="20"/>
        <v>0.44800000000000001</v>
      </c>
      <c r="Y702" s="7">
        <v>2.448</v>
      </c>
      <c r="Z702" s="7">
        <f t="shared" si="21"/>
        <v>2.448</v>
      </c>
      <c r="AA702" s="7">
        <v>0.154</v>
      </c>
      <c r="AB702" s="7">
        <v>0.84499999999999997</v>
      </c>
      <c r="AC702" s="7">
        <v>27.9</v>
      </c>
      <c r="AD702" s="7">
        <v>328.9</v>
      </c>
      <c r="AE702" s="7" t="s">
        <v>28</v>
      </c>
      <c r="AF702" s="7" t="s">
        <v>29</v>
      </c>
      <c r="AG702" s="7" t="s">
        <v>30</v>
      </c>
      <c r="AH702" s="7" t="s">
        <v>411</v>
      </c>
      <c r="AI702" s="7" t="s">
        <v>412</v>
      </c>
      <c r="AJ702" s="7">
        <v>-0.193</v>
      </c>
      <c r="AK702" s="7">
        <v>-0.83799999999999997</v>
      </c>
      <c r="AV702" s="7" t="s">
        <v>675</v>
      </c>
      <c r="AW702" s="7" t="s">
        <v>528</v>
      </c>
      <c r="AZ702" s="7" t="s">
        <v>190</v>
      </c>
    </row>
    <row r="703" spans="1:52" x14ac:dyDescent="0.2">
      <c r="A703" s="7">
        <v>702</v>
      </c>
      <c r="B703" s="7">
        <v>3581</v>
      </c>
      <c r="C703" s="7" t="s">
        <v>188</v>
      </c>
      <c r="D703" s="7" t="s">
        <v>437</v>
      </c>
      <c r="E703" s="7" t="s">
        <v>189</v>
      </c>
      <c r="F703" s="7">
        <v>2.794</v>
      </c>
      <c r="I703" s="7">
        <v>2.8959999999999999</v>
      </c>
      <c r="J703" s="7">
        <v>1998</v>
      </c>
      <c r="K703" s="7">
        <v>9</v>
      </c>
      <c r="L703" s="7">
        <v>269</v>
      </c>
      <c r="M703" s="7">
        <v>10.43</v>
      </c>
      <c r="N703" s="7">
        <v>-83.98</v>
      </c>
      <c r="O703" s="7">
        <v>10.25</v>
      </c>
      <c r="P703" s="7">
        <v>-83.75</v>
      </c>
      <c r="Q703" s="7">
        <v>25.038</v>
      </c>
      <c r="S703" s="7">
        <v>55.311</v>
      </c>
      <c r="V703" s="7" t="s">
        <v>26</v>
      </c>
      <c r="W703" s="7">
        <v>0.47199999999999998</v>
      </c>
      <c r="X703" s="7">
        <f t="shared" si="20"/>
        <v>0.47199999999999998</v>
      </c>
      <c r="Y703" s="7">
        <v>2.4239999999999999</v>
      </c>
      <c r="Z703" s="7">
        <f t="shared" si="21"/>
        <v>2.4239999999999999</v>
      </c>
      <c r="AA703" s="7">
        <v>0.16200000000000001</v>
      </c>
      <c r="AB703" s="7">
        <v>0.83699999999999997</v>
      </c>
      <c r="AC703" s="7">
        <v>27.9</v>
      </c>
      <c r="AD703" s="7">
        <v>264.5</v>
      </c>
      <c r="AE703" s="7" t="s">
        <v>28</v>
      </c>
      <c r="AF703" s="7" t="s">
        <v>29</v>
      </c>
      <c r="AG703" s="7" t="s">
        <v>30</v>
      </c>
      <c r="AH703" s="7" t="s">
        <v>411</v>
      </c>
      <c r="AI703" s="7" t="s">
        <v>412</v>
      </c>
      <c r="AJ703" s="7">
        <v>-0.193</v>
      </c>
      <c r="AK703" s="7">
        <v>-0.83799999999999997</v>
      </c>
      <c r="AV703" s="7" t="s">
        <v>675</v>
      </c>
      <c r="AW703" s="7" t="s">
        <v>528</v>
      </c>
      <c r="AZ703" s="7" t="s">
        <v>190</v>
      </c>
    </row>
    <row r="704" spans="1:52" x14ac:dyDescent="0.2">
      <c r="A704" s="7">
        <v>703</v>
      </c>
      <c r="B704" s="7">
        <v>3581</v>
      </c>
      <c r="C704" s="7" t="s">
        <v>188</v>
      </c>
      <c r="D704" s="7" t="s">
        <v>437</v>
      </c>
      <c r="E704" s="7" t="s">
        <v>189</v>
      </c>
      <c r="F704" s="7">
        <v>2.4590000000000001</v>
      </c>
      <c r="I704" s="7">
        <v>2.5489999999999999</v>
      </c>
      <c r="J704" s="7">
        <v>1998</v>
      </c>
      <c r="K704" s="7">
        <v>11</v>
      </c>
      <c r="L704" s="7">
        <v>314</v>
      </c>
      <c r="M704" s="7">
        <v>10.43</v>
      </c>
      <c r="N704" s="7">
        <v>-83.98</v>
      </c>
      <c r="O704" s="7">
        <v>10.25</v>
      </c>
      <c r="P704" s="7">
        <v>-83.75</v>
      </c>
      <c r="Q704" s="7">
        <v>25</v>
      </c>
      <c r="S704" s="7">
        <v>59.701999999999998</v>
      </c>
      <c r="V704" s="7" t="s">
        <v>26</v>
      </c>
      <c r="W704" s="7">
        <v>0.45</v>
      </c>
      <c r="X704" s="7">
        <f t="shared" si="20"/>
        <v>0.45</v>
      </c>
      <c r="Y704" s="7">
        <v>2.0990000000000002</v>
      </c>
      <c r="Z704" s="7">
        <f t="shared" si="21"/>
        <v>2.0990000000000002</v>
      </c>
      <c r="AA704" s="7">
        <v>0.17599999999999999</v>
      </c>
      <c r="AB704" s="7">
        <v>0.82299999999999995</v>
      </c>
      <c r="AC704" s="7">
        <v>26.8</v>
      </c>
      <c r="AD704" s="7">
        <v>430</v>
      </c>
      <c r="AE704" s="7" t="s">
        <v>28</v>
      </c>
      <c r="AF704" s="7" t="s">
        <v>29</v>
      </c>
      <c r="AG704" s="7" t="s">
        <v>30</v>
      </c>
      <c r="AH704" s="7" t="s">
        <v>411</v>
      </c>
      <c r="AI704" s="7" t="s">
        <v>412</v>
      </c>
      <c r="AJ704" s="7">
        <v>-0.193</v>
      </c>
      <c r="AK704" s="7">
        <v>-0.83799999999999997</v>
      </c>
      <c r="AV704" s="7" t="s">
        <v>675</v>
      </c>
      <c r="AW704" s="7" t="s">
        <v>528</v>
      </c>
      <c r="AZ704" s="7" t="s">
        <v>190</v>
      </c>
    </row>
    <row r="705" spans="1:52" x14ac:dyDescent="0.2">
      <c r="A705" s="7">
        <v>704</v>
      </c>
      <c r="B705" s="7">
        <v>3581</v>
      </c>
      <c r="C705" s="7" t="s">
        <v>188</v>
      </c>
      <c r="D705" s="7" t="s">
        <v>437</v>
      </c>
      <c r="E705" s="7" t="s">
        <v>189</v>
      </c>
      <c r="F705" s="7">
        <v>2.052</v>
      </c>
      <c r="I705" s="7">
        <v>2.1269999999999998</v>
      </c>
      <c r="J705" s="7">
        <v>1998</v>
      </c>
      <c r="K705" s="7">
        <v>12</v>
      </c>
      <c r="L705" s="7">
        <v>340</v>
      </c>
      <c r="M705" s="7">
        <v>10.43</v>
      </c>
      <c r="N705" s="7">
        <v>-83.98</v>
      </c>
      <c r="O705" s="7">
        <v>10.25</v>
      </c>
      <c r="P705" s="7">
        <v>-83.75</v>
      </c>
      <c r="Q705" s="7">
        <v>24.736999999999998</v>
      </c>
      <c r="S705" s="7">
        <v>60.273000000000003</v>
      </c>
      <c r="V705" s="7" t="s">
        <v>26</v>
      </c>
      <c r="W705" s="7">
        <v>0.53400000000000003</v>
      </c>
      <c r="X705" s="7">
        <f t="shared" si="20"/>
        <v>0.53400000000000003</v>
      </c>
      <c r="Y705" s="7">
        <v>1.593</v>
      </c>
      <c r="Z705" s="7">
        <f t="shared" si="21"/>
        <v>1.593</v>
      </c>
      <c r="AA705" s="7">
        <v>0.25</v>
      </c>
      <c r="AB705" s="7">
        <v>0.749</v>
      </c>
      <c r="AC705" s="7">
        <v>25.5</v>
      </c>
      <c r="AD705" s="7">
        <v>594.9</v>
      </c>
      <c r="AE705" s="7" t="s">
        <v>28</v>
      </c>
      <c r="AF705" s="7" t="s">
        <v>29</v>
      </c>
      <c r="AG705" s="7" t="s">
        <v>30</v>
      </c>
      <c r="AH705" s="7" t="s">
        <v>411</v>
      </c>
      <c r="AI705" s="7" t="s">
        <v>412</v>
      </c>
      <c r="AJ705" s="7">
        <v>-0.193</v>
      </c>
      <c r="AK705" s="7">
        <v>-0.83799999999999997</v>
      </c>
      <c r="AV705" s="7" t="s">
        <v>675</v>
      </c>
      <c r="AW705" s="7" t="s">
        <v>528</v>
      </c>
      <c r="AZ705" s="7" t="s">
        <v>190</v>
      </c>
    </row>
    <row r="706" spans="1:52" x14ac:dyDescent="0.2">
      <c r="A706" s="7">
        <v>705</v>
      </c>
      <c r="B706" s="7">
        <v>3581</v>
      </c>
      <c r="C706" s="7" t="s">
        <v>188</v>
      </c>
      <c r="D706" s="7" t="s">
        <v>437</v>
      </c>
      <c r="E706" s="7" t="s">
        <v>189</v>
      </c>
      <c r="F706" s="7">
        <v>2.04</v>
      </c>
      <c r="I706" s="7">
        <v>2.1150000000000002</v>
      </c>
      <c r="J706" s="7">
        <v>1998</v>
      </c>
      <c r="K706" s="7">
        <v>12</v>
      </c>
      <c r="L706" s="7">
        <v>363</v>
      </c>
      <c r="M706" s="7">
        <v>10.43</v>
      </c>
      <c r="N706" s="7">
        <v>-83.98</v>
      </c>
      <c r="O706" s="7">
        <v>10.25</v>
      </c>
      <c r="P706" s="7">
        <v>-83.75</v>
      </c>
      <c r="Q706" s="7">
        <v>24.593</v>
      </c>
      <c r="S706" s="7">
        <v>61.014000000000003</v>
      </c>
      <c r="V706" s="7" t="s">
        <v>26</v>
      </c>
      <c r="W706" s="7">
        <v>0.313</v>
      </c>
      <c r="X706" s="7">
        <f t="shared" si="20"/>
        <v>0.313</v>
      </c>
      <c r="Y706" s="7">
        <v>1.802</v>
      </c>
      <c r="Z706" s="7">
        <f t="shared" si="21"/>
        <v>1.802</v>
      </c>
      <c r="AA706" s="7">
        <v>0.14699999999999999</v>
      </c>
      <c r="AB706" s="7">
        <v>0.85199999999999998</v>
      </c>
      <c r="AC706" s="7">
        <v>25.5</v>
      </c>
      <c r="AD706" s="7">
        <v>594.9</v>
      </c>
      <c r="AE706" s="7" t="s">
        <v>28</v>
      </c>
      <c r="AF706" s="7" t="s">
        <v>29</v>
      </c>
      <c r="AG706" s="7" t="s">
        <v>30</v>
      </c>
      <c r="AH706" s="7" t="s">
        <v>411</v>
      </c>
      <c r="AI706" s="7" t="s">
        <v>412</v>
      </c>
      <c r="AJ706" s="7">
        <v>-0.193</v>
      </c>
      <c r="AK706" s="7">
        <v>-0.83799999999999997</v>
      </c>
      <c r="AV706" s="7" t="s">
        <v>675</v>
      </c>
      <c r="AW706" s="7" t="s">
        <v>528</v>
      </c>
      <c r="AZ706" s="7" t="s">
        <v>190</v>
      </c>
    </row>
    <row r="707" spans="1:52" x14ac:dyDescent="0.2">
      <c r="A707" s="7">
        <v>706</v>
      </c>
      <c r="B707" s="7">
        <v>3581</v>
      </c>
      <c r="C707" s="7" t="s">
        <v>188</v>
      </c>
      <c r="D707" s="7" t="s">
        <v>437</v>
      </c>
      <c r="E707" s="7" t="s">
        <v>189</v>
      </c>
      <c r="F707" s="7">
        <v>3.1349999999999998</v>
      </c>
      <c r="I707" s="7">
        <v>3.25</v>
      </c>
      <c r="J707" s="7">
        <v>1999</v>
      </c>
      <c r="K707" s="7">
        <v>1</v>
      </c>
      <c r="L707" s="7">
        <v>21</v>
      </c>
      <c r="M707" s="7">
        <v>10.43</v>
      </c>
      <c r="N707" s="7">
        <v>-83.98</v>
      </c>
      <c r="O707" s="7">
        <v>10.25</v>
      </c>
      <c r="P707" s="7">
        <v>-83.75</v>
      </c>
      <c r="Q707" s="7">
        <v>24.257999999999999</v>
      </c>
      <c r="S707" s="7">
        <v>53.99</v>
      </c>
      <c r="V707" s="7" t="s">
        <v>26</v>
      </c>
      <c r="W707" s="7">
        <v>0.35</v>
      </c>
      <c r="X707" s="7">
        <f t="shared" ref="X707:X770" si="22">IF(ISBLANK(W707), "", W707)</f>
        <v>0.35</v>
      </c>
      <c r="Y707" s="7">
        <v>2.9</v>
      </c>
      <c r="Z707" s="7">
        <f t="shared" ref="Z707:Z770" si="23">IF(ISBLANK(Y707), "", Y707)</f>
        <v>2.9</v>
      </c>
      <c r="AA707" s="7">
        <v>0.107</v>
      </c>
      <c r="AB707" s="7">
        <v>0.89200000000000002</v>
      </c>
      <c r="AC707" s="7">
        <v>25.8</v>
      </c>
      <c r="AD707" s="7">
        <v>249.4</v>
      </c>
      <c r="AE707" s="7" t="s">
        <v>28</v>
      </c>
      <c r="AF707" s="7" t="s">
        <v>29</v>
      </c>
      <c r="AG707" s="7" t="s">
        <v>30</v>
      </c>
      <c r="AH707" s="7" t="s">
        <v>411</v>
      </c>
      <c r="AI707" s="7" t="s">
        <v>412</v>
      </c>
      <c r="AJ707" s="7">
        <v>-0.193</v>
      </c>
      <c r="AK707" s="7">
        <v>-0.59599999999999997</v>
      </c>
      <c r="AV707" s="7" t="s">
        <v>675</v>
      </c>
      <c r="AW707" s="7" t="s">
        <v>528</v>
      </c>
      <c r="AZ707" s="7" t="s">
        <v>190</v>
      </c>
    </row>
    <row r="708" spans="1:52" x14ac:dyDescent="0.2">
      <c r="A708" s="7">
        <v>707</v>
      </c>
      <c r="B708" s="7">
        <v>3581</v>
      </c>
      <c r="C708" s="7" t="s">
        <v>188</v>
      </c>
      <c r="D708" s="7" t="s">
        <v>437</v>
      </c>
      <c r="E708" s="7" t="s">
        <v>189</v>
      </c>
      <c r="F708" s="7">
        <v>2.7879999999999998</v>
      </c>
      <c r="I708" s="7">
        <v>2.89</v>
      </c>
      <c r="J708" s="7">
        <v>1999</v>
      </c>
      <c r="K708" s="7">
        <v>2</v>
      </c>
      <c r="L708" s="7">
        <v>58</v>
      </c>
      <c r="M708" s="7">
        <v>10.43</v>
      </c>
      <c r="N708" s="7">
        <v>-83.98</v>
      </c>
      <c r="O708" s="7">
        <v>10.25</v>
      </c>
      <c r="P708" s="7">
        <v>-83.75</v>
      </c>
      <c r="Q708" s="7">
        <v>24.114999999999998</v>
      </c>
      <c r="S708" s="7">
        <v>50.191000000000003</v>
      </c>
      <c r="V708" s="7" t="s">
        <v>26</v>
      </c>
      <c r="W708" s="7">
        <v>0.496</v>
      </c>
      <c r="X708" s="7">
        <f t="shared" si="22"/>
        <v>0.496</v>
      </c>
      <c r="Y708" s="7">
        <v>2.3940000000000001</v>
      </c>
      <c r="Z708" s="7">
        <f t="shared" si="23"/>
        <v>2.3940000000000001</v>
      </c>
      <c r="AA708" s="7">
        <v>0.17100000000000001</v>
      </c>
      <c r="AB708" s="7">
        <v>0.82799999999999996</v>
      </c>
      <c r="AC708" s="7">
        <v>25.5</v>
      </c>
      <c r="AD708" s="7">
        <v>231.7</v>
      </c>
      <c r="AE708" s="7" t="s">
        <v>28</v>
      </c>
      <c r="AF708" s="7" t="s">
        <v>29</v>
      </c>
      <c r="AG708" s="7" t="s">
        <v>30</v>
      </c>
      <c r="AH708" s="7" t="s">
        <v>411</v>
      </c>
      <c r="AI708" s="7" t="s">
        <v>412</v>
      </c>
      <c r="AJ708" s="7">
        <v>-0.193</v>
      </c>
      <c r="AK708" s="7">
        <v>-0.59599999999999997</v>
      </c>
      <c r="AV708" s="7" t="s">
        <v>675</v>
      </c>
      <c r="AW708" s="7" t="s">
        <v>528</v>
      </c>
      <c r="AZ708" s="7" t="s">
        <v>190</v>
      </c>
    </row>
    <row r="709" spans="1:52" x14ac:dyDescent="0.2">
      <c r="A709" s="7">
        <v>708</v>
      </c>
      <c r="B709" s="7">
        <v>3581</v>
      </c>
      <c r="C709" s="7" t="s">
        <v>188</v>
      </c>
      <c r="D709" s="7" t="s">
        <v>437</v>
      </c>
      <c r="E709" s="7" t="s">
        <v>189</v>
      </c>
      <c r="F709" s="7">
        <v>2.3690000000000002</v>
      </c>
      <c r="I709" s="7">
        <v>2.456</v>
      </c>
      <c r="J709" s="7">
        <v>1999</v>
      </c>
      <c r="K709" s="7">
        <v>3</v>
      </c>
      <c r="L709" s="7">
        <v>90</v>
      </c>
      <c r="M709" s="7">
        <v>10.43</v>
      </c>
      <c r="N709" s="7">
        <v>-83.98</v>
      </c>
      <c r="O709" s="7">
        <v>10.25</v>
      </c>
      <c r="P709" s="7">
        <v>-83.75</v>
      </c>
      <c r="Q709" s="7">
        <v>24.056999999999999</v>
      </c>
      <c r="S709" s="7">
        <v>58.241</v>
      </c>
      <c r="V709" s="7" t="s">
        <v>26</v>
      </c>
      <c r="W709" s="7">
        <v>0.47199999999999998</v>
      </c>
      <c r="X709" s="7">
        <f t="shared" si="22"/>
        <v>0.47199999999999998</v>
      </c>
      <c r="Y709" s="7">
        <v>1.984</v>
      </c>
      <c r="Z709" s="7">
        <f t="shared" si="23"/>
        <v>1.984</v>
      </c>
      <c r="AA709" s="7">
        <v>0.192</v>
      </c>
      <c r="AB709" s="7">
        <v>0.80700000000000005</v>
      </c>
      <c r="AC709" s="7">
        <v>25.8</v>
      </c>
      <c r="AD709" s="7">
        <v>156.69999999999999</v>
      </c>
      <c r="AE709" s="7" t="s">
        <v>28</v>
      </c>
      <c r="AF709" s="7" t="s">
        <v>29</v>
      </c>
      <c r="AG709" s="7" t="s">
        <v>30</v>
      </c>
      <c r="AH709" s="7" t="s">
        <v>411</v>
      </c>
      <c r="AI709" s="7" t="s">
        <v>412</v>
      </c>
      <c r="AJ709" s="7">
        <v>-0.193</v>
      </c>
      <c r="AK709" s="7">
        <v>-0.59599999999999997</v>
      </c>
      <c r="AV709" s="7" t="s">
        <v>675</v>
      </c>
      <c r="AW709" s="7" t="s">
        <v>528</v>
      </c>
      <c r="AZ709" s="7" t="s">
        <v>190</v>
      </c>
    </row>
    <row r="710" spans="1:52" x14ac:dyDescent="0.2">
      <c r="A710" s="7">
        <v>709</v>
      </c>
      <c r="B710" s="7">
        <v>3581</v>
      </c>
      <c r="C710" s="7" t="s">
        <v>188</v>
      </c>
      <c r="D710" s="7" t="s">
        <v>437</v>
      </c>
      <c r="E710" s="7" t="s">
        <v>189</v>
      </c>
      <c r="F710" s="7">
        <v>3.04</v>
      </c>
      <c r="I710" s="7">
        <v>3.1509999999999998</v>
      </c>
      <c r="J710" s="7">
        <v>1999</v>
      </c>
      <c r="K710" s="7">
        <v>4</v>
      </c>
      <c r="L710" s="7">
        <v>113</v>
      </c>
      <c r="M710" s="7">
        <v>10.43</v>
      </c>
      <c r="N710" s="7">
        <v>-83.98</v>
      </c>
      <c r="O710" s="7">
        <v>10.25</v>
      </c>
      <c r="P710" s="7">
        <v>-83.75</v>
      </c>
      <c r="Q710" s="7">
        <v>24.213999999999999</v>
      </c>
      <c r="S710" s="7">
        <v>47.838999999999999</v>
      </c>
      <c r="V710" s="7" t="s">
        <v>26</v>
      </c>
      <c r="W710" s="7">
        <v>0.46100000000000002</v>
      </c>
      <c r="X710" s="7">
        <f t="shared" si="22"/>
        <v>0.46100000000000002</v>
      </c>
      <c r="Y710" s="7">
        <v>2.69</v>
      </c>
      <c r="Z710" s="7">
        <f t="shared" si="23"/>
        <v>2.69</v>
      </c>
      <c r="AA710" s="7">
        <v>0.14599999999999999</v>
      </c>
      <c r="AB710" s="7">
        <v>0.85299999999999998</v>
      </c>
      <c r="AC710" s="7">
        <v>27.2</v>
      </c>
      <c r="AD710" s="7">
        <v>293</v>
      </c>
      <c r="AE710" s="7" t="s">
        <v>28</v>
      </c>
      <c r="AF710" s="7" t="s">
        <v>29</v>
      </c>
      <c r="AG710" s="7" t="s">
        <v>30</v>
      </c>
      <c r="AH710" s="7" t="s">
        <v>411</v>
      </c>
      <c r="AI710" s="7" t="s">
        <v>412</v>
      </c>
      <c r="AJ710" s="7">
        <v>-0.193</v>
      </c>
      <c r="AK710" s="7">
        <v>-0.59599999999999997</v>
      </c>
      <c r="AV710" s="7" t="s">
        <v>675</v>
      </c>
      <c r="AW710" s="7" t="s">
        <v>528</v>
      </c>
      <c r="AZ710" s="7" t="s">
        <v>190</v>
      </c>
    </row>
    <row r="711" spans="1:52" x14ac:dyDescent="0.2">
      <c r="A711" s="7">
        <v>710</v>
      </c>
      <c r="B711" s="7">
        <v>3581</v>
      </c>
      <c r="C711" s="7" t="s">
        <v>188</v>
      </c>
      <c r="D711" s="7" t="s">
        <v>437</v>
      </c>
      <c r="E711" s="7" t="s">
        <v>189</v>
      </c>
      <c r="F711" s="7">
        <v>2.3839999999999999</v>
      </c>
      <c r="I711" s="7">
        <v>2.4710000000000001</v>
      </c>
      <c r="J711" s="7">
        <v>1999</v>
      </c>
      <c r="K711" s="7">
        <v>5</v>
      </c>
      <c r="L711" s="7">
        <v>134</v>
      </c>
      <c r="M711" s="7">
        <v>10.43</v>
      </c>
      <c r="N711" s="7">
        <v>-83.98</v>
      </c>
      <c r="O711" s="7">
        <v>10.25</v>
      </c>
      <c r="P711" s="7">
        <v>-83.75</v>
      </c>
      <c r="Q711" s="7">
        <v>24.288</v>
      </c>
      <c r="S711" s="7">
        <v>62.491999999999997</v>
      </c>
      <c r="V711" s="7" t="s">
        <v>26</v>
      </c>
      <c r="W711" s="7">
        <v>0.35</v>
      </c>
      <c r="X711" s="7">
        <f t="shared" si="22"/>
        <v>0.35</v>
      </c>
      <c r="Y711" s="7">
        <v>2.121</v>
      </c>
      <c r="Z711" s="7">
        <f t="shared" si="23"/>
        <v>2.121</v>
      </c>
      <c r="AA711" s="7">
        <v>0.14099999999999999</v>
      </c>
      <c r="AB711" s="7">
        <v>0.85799999999999998</v>
      </c>
      <c r="AC711" s="7">
        <v>27.1</v>
      </c>
      <c r="AD711" s="7">
        <v>378.2</v>
      </c>
      <c r="AE711" s="7" t="s">
        <v>28</v>
      </c>
      <c r="AF711" s="7" t="s">
        <v>29</v>
      </c>
      <c r="AG711" s="7" t="s">
        <v>30</v>
      </c>
      <c r="AH711" s="7" t="s">
        <v>411</v>
      </c>
      <c r="AI711" s="7" t="s">
        <v>412</v>
      </c>
      <c r="AJ711" s="7">
        <v>-0.193</v>
      </c>
      <c r="AK711" s="7">
        <v>-0.59599999999999997</v>
      </c>
      <c r="AV711" s="7" t="s">
        <v>675</v>
      </c>
      <c r="AW711" s="7" t="s">
        <v>528</v>
      </c>
      <c r="AZ711" s="7" t="s">
        <v>190</v>
      </c>
    </row>
    <row r="712" spans="1:52" x14ac:dyDescent="0.2">
      <c r="A712" s="7">
        <v>711</v>
      </c>
      <c r="B712" s="7">
        <v>3581</v>
      </c>
      <c r="C712" s="7" t="s">
        <v>188</v>
      </c>
      <c r="D712" s="7" t="s">
        <v>437</v>
      </c>
      <c r="E712" s="7" t="s">
        <v>189</v>
      </c>
      <c r="F712" s="7">
        <v>3.335</v>
      </c>
      <c r="I712" s="7">
        <v>3.4569999999999999</v>
      </c>
      <c r="J712" s="7">
        <v>1999</v>
      </c>
      <c r="K712" s="7">
        <v>6</v>
      </c>
      <c r="L712" s="7">
        <v>168</v>
      </c>
      <c r="M712" s="7">
        <v>10.43</v>
      </c>
      <c r="N712" s="7">
        <v>-83.98</v>
      </c>
      <c r="O712" s="7">
        <v>10.25</v>
      </c>
      <c r="P712" s="7">
        <v>-83.75</v>
      </c>
      <c r="Q712" s="7">
        <v>24.446000000000002</v>
      </c>
      <c r="S712" s="7">
        <v>56.432000000000002</v>
      </c>
      <c r="V712" s="7" t="s">
        <v>26</v>
      </c>
      <c r="W712" s="7">
        <v>0.41099999999999998</v>
      </c>
      <c r="X712" s="7">
        <f t="shared" si="22"/>
        <v>0.41099999999999998</v>
      </c>
      <c r="Y712" s="7">
        <v>3.0459999999999998</v>
      </c>
      <c r="Z712" s="7">
        <f t="shared" si="23"/>
        <v>3.0459999999999998</v>
      </c>
      <c r="AA712" s="7">
        <v>0.11799999999999999</v>
      </c>
      <c r="AB712" s="7">
        <v>0.88100000000000001</v>
      </c>
      <c r="AC712" s="7">
        <v>27.5</v>
      </c>
      <c r="AD712" s="7">
        <v>424.4</v>
      </c>
      <c r="AE712" s="7" t="s">
        <v>28</v>
      </c>
      <c r="AF712" s="7" t="s">
        <v>29</v>
      </c>
      <c r="AG712" s="7" t="s">
        <v>30</v>
      </c>
      <c r="AH712" s="7" t="s">
        <v>411</v>
      </c>
      <c r="AI712" s="7" t="s">
        <v>412</v>
      </c>
      <c r="AJ712" s="7">
        <v>-0.193</v>
      </c>
      <c r="AK712" s="7">
        <v>-0.59599999999999997</v>
      </c>
      <c r="AV712" s="7" t="s">
        <v>675</v>
      </c>
      <c r="AW712" s="7" t="s">
        <v>528</v>
      </c>
      <c r="AZ712" s="7" t="s">
        <v>190</v>
      </c>
    </row>
    <row r="713" spans="1:52" x14ac:dyDescent="0.2">
      <c r="A713" s="7">
        <v>712</v>
      </c>
      <c r="B713" s="7">
        <v>3581</v>
      </c>
      <c r="C713" s="7" t="s">
        <v>188</v>
      </c>
      <c r="D713" s="7" t="s">
        <v>437</v>
      </c>
      <c r="E713" s="7" t="s">
        <v>189</v>
      </c>
      <c r="F713" s="7">
        <v>2.6779999999999999</v>
      </c>
      <c r="I713" s="7">
        <v>2.7759999999999998</v>
      </c>
      <c r="J713" s="7">
        <v>1999</v>
      </c>
      <c r="K713" s="7">
        <v>7</v>
      </c>
      <c r="L713" s="7">
        <v>203</v>
      </c>
      <c r="M713" s="7">
        <v>10.43</v>
      </c>
      <c r="N713" s="7">
        <v>-83.98</v>
      </c>
      <c r="O713" s="7">
        <v>10.25</v>
      </c>
      <c r="P713" s="7">
        <v>-83.75</v>
      </c>
      <c r="Q713" s="7">
        <v>24.52</v>
      </c>
      <c r="S713" s="7">
        <v>58.783999999999999</v>
      </c>
      <c r="V713" s="7" t="s">
        <v>26</v>
      </c>
      <c r="W713" s="7">
        <v>0.35</v>
      </c>
      <c r="X713" s="7">
        <f t="shared" si="22"/>
        <v>0.35</v>
      </c>
      <c r="Y713" s="7">
        <v>2.4260000000000002</v>
      </c>
      <c r="Z713" s="7">
        <f t="shared" si="23"/>
        <v>2.4260000000000002</v>
      </c>
      <c r="AA713" s="7">
        <v>0.126</v>
      </c>
      <c r="AB713" s="7">
        <v>0.873</v>
      </c>
      <c r="AC713" s="7">
        <v>27</v>
      </c>
      <c r="AD713" s="7">
        <v>407.6</v>
      </c>
      <c r="AE713" s="7" t="s">
        <v>28</v>
      </c>
      <c r="AF713" s="7" t="s">
        <v>29</v>
      </c>
      <c r="AG713" s="7" t="s">
        <v>30</v>
      </c>
      <c r="AH713" s="7" t="s">
        <v>411</v>
      </c>
      <c r="AI713" s="7" t="s">
        <v>412</v>
      </c>
      <c r="AJ713" s="7">
        <v>-0.193</v>
      </c>
      <c r="AK713" s="7">
        <v>-0.59599999999999997</v>
      </c>
      <c r="AV713" s="7" t="s">
        <v>675</v>
      </c>
      <c r="AW713" s="7" t="s">
        <v>528</v>
      </c>
      <c r="AZ713" s="7" t="s">
        <v>190</v>
      </c>
    </row>
    <row r="714" spans="1:52" x14ac:dyDescent="0.2">
      <c r="A714" s="7">
        <v>713</v>
      </c>
      <c r="B714" s="7">
        <v>3581</v>
      </c>
      <c r="C714" s="7" t="s">
        <v>188</v>
      </c>
      <c r="D714" s="7" t="s">
        <v>437</v>
      </c>
      <c r="E714" s="7" t="s">
        <v>189</v>
      </c>
      <c r="F714" s="7">
        <v>2.391</v>
      </c>
      <c r="I714" s="7">
        <v>2.4790000000000001</v>
      </c>
      <c r="J714" s="7">
        <v>1999</v>
      </c>
      <c r="K714" s="7">
        <v>8</v>
      </c>
      <c r="L714" s="7">
        <v>238</v>
      </c>
      <c r="M714" s="7">
        <v>10.43</v>
      </c>
      <c r="N714" s="7">
        <v>-83.98</v>
      </c>
      <c r="O714" s="7">
        <v>10.25</v>
      </c>
      <c r="P714" s="7">
        <v>-83.75</v>
      </c>
      <c r="Q714" s="7">
        <v>24.6</v>
      </c>
      <c r="S714" s="7">
        <v>57.518000000000001</v>
      </c>
      <c r="V714" s="7" t="s">
        <v>26</v>
      </c>
      <c r="W714" s="7">
        <v>0.41099999999999998</v>
      </c>
      <c r="X714" s="7">
        <f t="shared" si="22"/>
        <v>0.41099999999999998</v>
      </c>
      <c r="Y714" s="7">
        <v>2.0680000000000001</v>
      </c>
      <c r="Z714" s="7">
        <f t="shared" si="23"/>
        <v>2.0680000000000001</v>
      </c>
      <c r="AA714" s="7">
        <v>0.16500000000000001</v>
      </c>
      <c r="AB714" s="7">
        <v>0.83399999999999996</v>
      </c>
      <c r="AC714" s="7">
        <v>27</v>
      </c>
      <c r="AD714" s="7">
        <v>392.4</v>
      </c>
      <c r="AE714" s="7" t="s">
        <v>28</v>
      </c>
      <c r="AF714" s="7" t="s">
        <v>29</v>
      </c>
      <c r="AG714" s="7" t="s">
        <v>30</v>
      </c>
      <c r="AH714" s="7" t="s">
        <v>411</v>
      </c>
      <c r="AI714" s="7" t="s">
        <v>412</v>
      </c>
      <c r="AJ714" s="7">
        <v>-0.193</v>
      </c>
      <c r="AK714" s="7">
        <v>-0.59599999999999997</v>
      </c>
      <c r="AV714" s="7" t="s">
        <v>675</v>
      </c>
      <c r="AW714" s="7" t="s">
        <v>528</v>
      </c>
      <c r="AZ714" s="7" t="s">
        <v>190</v>
      </c>
    </row>
    <row r="715" spans="1:52" x14ac:dyDescent="0.2">
      <c r="A715" s="7">
        <v>714</v>
      </c>
      <c r="B715" s="7">
        <v>3581</v>
      </c>
      <c r="C715" s="7" t="s">
        <v>188</v>
      </c>
      <c r="D715" s="7" t="s">
        <v>437</v>
      </c>
      <c r="E715" s="7" t="s">
        <v>189</v>
      </c>
      <c r="F715" s="7">
        <v>2.6389999999999998</v>
      </c>
      <c r="I715" s="7">
        <v>2.7360000000000002</v>
      </c>
      <c r="J715" s="7">
        <v>1999</v>
      </c>
      <c r="K715" s="7">
        <v>9</v>
      </c>
      <c r="L715" s="7">
        <v>259</v>
      </c>
      <c r="M715" s="7">
        <v>10.43</v>
      </c>
      <c r="N715" s="7">
        <v>-83.98</v>
      </c>
      <c r="O715" s="7">
        <v>10.25</v>
      </c>
      <c r="P715" s="7">
        <v>-83.75</v>
      </c>
      <c r="Q715" s="7">
        <v>24.390999999999998</v>
      </c>
      <c r="S715" s="7">
        <v>58.332000000000001</v>
      </c>
      <c r="V715" s="7" t="s">
        <v>26</v>
      </c>
      <c r="W715" s="7">
        <v>0.42399999999999999</v>
      </c>
      <c r="X715" s="7">
        <f t="shared" si="22"/>
        <v>0.42399999999999999</v>
      </c>
      <c r="Y715" s="7">
        <v>2.3119999999999998</v>
      </c>
      <c r="Z715" s="7">
        <f t="shared" si="23"/>
        <v>2.3119999999999998</v>
      </c>
      <c r="AA715" s="7">
        <v>0.154</v>
      </c>
      <c r="AB715" s="7">
        <v>0.84499999999999997</v>
      </c>
      <c r="AC715" s="7">
        <v>26.8</v>
      </c>
      <c r="AD715" s="7">
        <v>339.1</v>
      </c>
      <c r="AE715" s="7" t="s">
        <v>28</v>
      </c>
      <c r="AF715" s="7" t="s">
        <v>29</v>
      </c>
      <c r="AG715" s="7" t="s">
        <v>30</v>
      </c>
      <c r="AH715" s="7" t="s">
        <v>411</v>
      </c>
      <c r="AI715" s="7" t="s">
        <v>412</v>
      </c>
      <c r="AJ715" s="7">
        <v>-0.193</v>
      </c>
      <c r="AK715" s="7">
        <v>-0.59599999999999997</v>
      </c>
      <c r="AV715" s="7" t="s">
        <v>675</v>
      </c>
      <c r="AW715" s="7" t="s">
        <v>528</v>
      </c>
      <c r="AZ715" s="7" t="s">
        <v>190</v>
      </c>
    </row>
    <row r="716" spans="1:52" x14ac:dyDescent="0.2">
      <c r="A716" s="7">
        <v>715</v>
      </c>
      <c r="B716" s="7">
        <v>3581</v>
      </c>
      <c r="C716" s="7" t="s">
        <v>188</v>
      </c>
      <c r="D716" s="7" t="s">
        <v>437</v>
      </c>
      <c r="E716" s="7" t="s">
        <v>189</v>
      </c>
      <c r="F716" s="7">
        <v>2.6619999999999999</v>
      </c>
      <c r="I716" s="7">
        <v>2.7589999999999999</v>
      </c>
      <c r="J716" s="7">
        <v>1999</v>
      </c>
      <c r="K716" s="7">
        <v>10</v>
      </c>
      <c r="L716" s="7">
        <v>289</v>
      </c>
      <c r="M716" s="7">
        <v>10.43</v>
      </c>
      <c r="N716" s="7">
        <v>-83.98</v>
      </c>
      <c r="O716" s="7">
        <v>10.25</v>
      </c>
      <c r="P716" s="7">
        <v>-83.75</v>
      </c>
      <c r="Q716" s="7">
        <v>24.309000000000001</v>
      </c>
      <c r="S716" s="7">
        <v>58</v>
      </c>
      <c r="V716" s="7" t="s">
        <v>26</v>
      </c>
      <c r="W716" s="7">
        <v>0.30099999999999999</v>
      </c>
      <c r="X716" s="7">
        <f t="shared" si="22"/>
        <v>0.30099999999999999</v>
      </c>
      <c r="Y716" s="7">
        <v>2.4580000000000002</v>
      </c>
      <c r="Z716" s="7">
        <f t="shared" si="23"/>
        <v>2.4580000000000002</v>
      </c>
      <c r="AA716" s="7">
        <v>0.109</v>
      </c>
      <c r="AB716" s="7">
        <v>0.89</v>
      </c>
      <c r="AC716" s="7">
        <v>26.7</v>
      </c>
      <c r="AD716" s="7">
        <v>320.89999999999998</v>
      </c>
      <c r="AE716" s="7" t="s">
        <v>28</v>
      </c>
      <c r="AF716" s="7" t="s">
        <v>29</v>
      </c>
      <c r="AG716" s="7" t="s">
        <v>30</v>
      </c>
      <c r="AH716" s="7" t="s">
        <v>411</v>
      </c>
      <c r="AI716" s="7" t="s">
        <v>412</v>
      </c>
      <c r="AJ716" s="7">
        <v>-0.193</v>
      </c>
      <c r="AK716" s="7">
        <v>-0.59599999999999997</v>
      </c>
      <c r="AV716" s="7" t="s">
        <v>675</v>
      </c>
      <c r="AW716" s="7" t="s">
        <v>528</v>
      </c>
      <c r="AZ716" s="7" t="s">
        <v>190</v>
      </c>
    </row>
    <row r="717" spans="1:52" x14ac:dyDescent="0.2">
      <c r="A717" s="7">
        <v>716</v>
      </c>
      <c r="B717" s="7">
        <v>3581</v>
      </c>
      <c r="C717" s="7" t="s">
        <v>188</v>
      </c>
      <c r="D717" s="7" t="s">
        <v>437</v>
      </c>
      <c r="E717" s="7" t="s">
        <v>189</v>
      </c>
      <c r="F717" s="7">
        <v>2.7970000000000002</v>
      </c>
      <c r="I717" s="7">
        <v>2.899</v>
      </c>
      <c r="J717" s="7">
        <v>1999</v>
      </c>
      <c r="K717" s="7">
        <v>11</v>
      </c>
      <c r="L717" s="7">
        <v>317</v>
      </c>
      <c r="M717" s="7">
        <v>10.43</v>
      </c>
      <c r="N717" s="7">
        <v>-83.98</v>
      </c>
      <c r="O717" s="7">
        <v>10.25</v>
      </c>
      <c r="P717" s="7">
        <v>-83.75</v>
      </c>
      <c r="Q717" s="7">
        <v>24.238</v>
      </c>
      <c r="S717" s="7">
        <v>55.709000000000003</v>
      </c>
      <c r="V717" s="7" t="s">
        <v>26</v>
      </c>
      <c r="W717" s="7">
        <v>0.48399999999999999</v>
      </c>
      <c r="X717" s="7">
        <f t="shared" si="22"/>
        <v>0.48399999999999999</v>
      </c>
      <c r="Y717" s="7">
        <v>2.415</v>
      </c>
      <c r="Z717" s="7">
        <f t="shared" si="23"/>
        <v>2.415</v>
      </c>
      <c r="AA717" s="7">
        <v>0.16600000000000001</v>
      </c>
      <c r="AB717" s="7">
        <v>0.83299999999999996</v>
      </c>
      <c r="AC717" s="7">
        <v>26.1</v>
      </c>
      <c r="AD717" s="7">
        <v>408</v>
      </c>
      <c r="AE717" s="7" t="s">
        <v>28</v>
      </c>
      <c r="AF717" s="7" t="s">
        <v>29</v>
      </c>
      <c r="AG717" s="7" t="s">
        <v>30</v>
      </c>
      <c r="AH717" s="7" t="s">
        <v>411</v>
      </c>
      <c r="AI717" s="7" t="s">
        <v>412</v>
      </c>
      <c r="AJ717" s="7">
        <v>-0.193</v>
      </c>
      <c r="AK717" s="7">
        <v>-0.59599999999999997</v>
      </c>
      <c r="AV717" s="7" t="s">
        <v>675</v>
      </c>
      <c r="AW717" s="7" t="s">
        <v>528</v>
      </c>
      <c r="AZ717" s="7" t="s">
        <v>190</v>
      </c>
    </row>
    <row r="718" spans="1:52" x14ac:dyDescent="0.2">
      <c r="A718" s="7">
        <v>717</v>
      </c>
      <c r="B718" s="7">
        <v>3581</v>
      </c>
      <c r="C718" s="7" t="s">
        <v>188</v>
      </c>
      <c r="D718" s="7" t="s">
        <v>437</v>
      </c>
      <c r="E718" s="7" t="s">
        <v>189</v>
      </c>
      <c r="F718" s="7">
        <v>1.3320000000000001</v>
      </c>
      <c r="I718" s="7">
        <v>1.381</v>
      </c>
      <c r="J718" s="7">
        <v>1999</v>
      </c>
      <c r="K718" s="7">
        <v>11</v>
      </c>
      <c r="L718" s="7">
        <v>332</v>
      </c>
      <c r="M718" s="7">
        <v>10.43</v>
      </c>
      <c r="N718" s="7">
        <v>-83.98</v>
      </c>
      <c r="O718" s="7">
        <v>10.25</v>
      </c>
      <c r="P718" s="7">
        <v>-83.75</v>
      </c>
      <c r="Q718" s="7">
        <v>24.204000000000001</v>
      </c>
      <c r="S718" s="7">
        <v>65.206000000000003</v>
      </c>
      <c r="V718" s="7" t="s">
        <v>26</v>
      </c>
      <c r="W718" s="7">
        <v>0.44800000000000001</v>
      </c>
      <c r="X718" s="7">
        <f t="shared" si="22"/>
        <v>0.44800000000000001</v>
      </c>
      <c r="Y718" s="7">
        <v>0.93300000000000005</v>
      </c>
      <c r="Z718" s="7">
        <f t="shared" si="23"/>
        <v>0.93300000000000005</v>
      </c>
      <c r="AA718" s="7">
        <v>0.32400000000000001</v>
      </c>
      <c r="AB718" s="7">
        <v>0.67500000000000004</v>
      </c>
      <c r="AC718" s="7">
        <v>26.1</v>
      </c>
      <c r="AD718" s="7">
        <v>408</v>
      </c>
      <c r="AE718" s="7" t="s">
        <v>28</v>
      </c>
      <c r="AF718" s="7" t="s">
        <v>29</v>
      </c>
      <c r="AG718" s="7" t="s">
        <v>30</v>
      </c>
      <c r="AH718" s="7" t="s">
        <v>411</v>
      </c>
      <c r="AI718" s="7" t="s">
        <v>412</v>
      </c>
      <c r="AJ718" s="7">
        <v>-0.193</v>
      </c>
      <c r="AK718" s="7">
        <v>-0.59599999999999997</v>
      </c>
      <c r="AV718" s="7" t="s">
        <v>675</v>
      </c>
      <c r="AW718" s="7" t="s">
        <v>528</v>
      </c>
      <c r="AZ718" s="7" t="s">
        <v>190</v>
      </c>
    </row>
    <row r="719" spans="1:52" x14ac:dyDescent="0.2">
      <c r="A719" s="7">
        <v>718</v>
      </c>
      <c r="B719" s="7">
        <v>3581</v>
      </c>
      <c r="C719" s="7" t="s">
        <v>188</v>
      </c>
      <c r="D719" s="7" t="s">
        <v>437</v>
      </c>
      <c r="E719" s="7" t="s">
        <v>189</v>
      </c>
      <c r="F719" s="7">
        <v>2.1339999999999999</v>
      </c>
      <c r="I719" s="7">
        <v>2.2120000000000002</v>
      </c>
      <c r="J719" s="7">
        <v>1999</v>
      </c>
      <c r="K719" s="7">
        <v>12</v>
      </c>
      <c r="L719" s="7">
        <v>352</v>
      </c>
      <c r="M719" s="7">
        <v>10.43</v>
      </c>
      <c r="N719" s="7">
        <v>-83.98</v>
      </c>
      <c r="O719" s="7">
        <v>10.25</v>
      </c>
      <c r="P719" s="7">
        <v>-83.75</v>
      </c>
      <c r="Q719" s="7">
        <v>23.896000000000001</v>
      </c>
      <c r="S719" s="7">
        <v>59.869</v>
      </c>
      <c r="V719" s="7" t="s">
        <v>26</v>
      </c>
      <c r="W719" s="7">
        <v>0.26400000000000001</v>
      </c>
      <c r="X719" s="7">
        <f t="shared" si="22"/>
        <v>0.26400000000000001</v>
      </c>
      <c r="Y719" s="7">
        <v>1.948</v>
      </c>
      <c r="Z719" s="7">
        <f t="shared" si="23"/>
        <v>1.948</v>
      </c>
      <c r="AA719" s="7">
        <v>0.11899999999999999</v>
      </c>
      <c r="AB719" s="7">
        <v>0.88</v>
      </c>
      <c r="AC719" s="7">
        <v>25.1</v>
      </c>
      <c r="AD719" s="7">
        <v>626.4</v>
      </c>
      <c r="AE719" s="7" t="s">
        <v>28</v>
      </c>
      <c r="AF719" s="7" t="s">
        <v>29</v>
      </c>
      <c r="AG719" s="7" t="s">
        <v>30</v>
      </c>
      <c r="AH719" s="7" t="s">
        <v>411</v>
      </c>
      <c r="AI719" s="7" t="s">
        <v>412</v>
      </c>
      <c r="AJ719" s="7">
        <v>-0.193</v>
      </c>
      <c r="AK719" s="7">
        <v>-0.59599999999999997</v>
      </c>
      <c r="AV719" s="7" t="s">
        <v>675</v>
      </c>
      <c r="AW719" s="7" t="s">
        <v>528</v>
      </c>
      <c r="AZ719" s="7" t="s">
        <v>190</v>
      </c>
    </row>
    <row r="720" spans="1:52" x14ac:dyDescent="0.2">
      <c r="A720" s="7">
        <v>719</v>
      </c>
      <c r="B720" s="7">
        <v>3581</v>
      </c>
      <c r="C720" s="7" t="s">
        <v>188</v>
      </c>
      <c r="D720" s="7" t="s">
        <v>437</v>
      </c>
      <c r="E720" s="7" t="s">
        <v>189</v>
      </c>
      <c r="F720" s="7">
        <v>2.2949999999999999</v>
      </c>
      <c r="I720" s="7">
        <v>2.379</v>
      </c>
      <c r="J720" s="7">
        <v>2000</v>
      </c>
      <c r="K720" s="7">
        <v>1</v>
      </c>
      <c r="L720" s="7">
        <v>19</v>
      </c>
      <c r="M720" s="7">
        <v>10.43</v>
      </c>
      <c r="N720" s="7">
        <v>-83.98</v>
      </c>
      <c r="O720" s="7">
        <v>10.25</v>
      </c>
      <c r="P720" s="7">
        <v>-83.75</v>
      </c>
      <c r="Q720" s="7">
        <v>23.306000000000001</v>
      </c>
      <c r="S720" s="7">
        <v>59.438000000000002</v>
      </c>
      <c r="V720" s="7" t="s">
        <v>26</v>
      </c>
      <c r="W720" s="7">
        <v>0.252</v>
      </c>
      <c r="X720" s="7">
        <f t="shared" si="22"/>
        <v>0.252</v>
      </c>
      <c r="Y720" s="7">
        <v>2.1269999999999998</v>
      </c>
      <c r="Z720" s="7">
        <f t="shared" si="23"/>
        <v>2.1269999999999998</v>
      </c>
      <c r="AA720" s="7">
        <v>0.105</v>
      </c>
      <c r="AB720" s="7">
        <v>0.89400000000000002</v>
      </c>
      <c r="AC720" s="7">
        <v>25.4</v>
      </c>
      <c r="AD720" s="7">
        <v>321.60000000000002</v>
      </c>
      <c r="AE720" s="7" t="s">
        <v>28</v>
      </c>
      <c r="AF720" s="7" t="s">
        <v>29</v>
      </c>
      <c r="AG720" s="7" t="s">
        <v>30</v>
      </c>
      <c r="AH720" s="7" t="s">
        <v>411</v>
      </c>
      <c r="AI720" s="7" t="s">
        <v>412</v>
      </c>
      <c r="AJ720" s="7">
        <v>-0.193</v>
      </c>
      <c r="AK720" s="7">
        <v>-0.627</v>
      </c>
      <c r="AV720" s="7" t="s">
        <v>675</v>
      </c>
      <c r="AW720" s="7" t="s">
        <v>528</v>
      </c>
      <c r="AZ720" s="7" t="s">
        <v>190</v>
      </c>
    </row>
    <row r="721" spans="1:52" x14ac:dyDescent="0.2">
      <c r="A721" s="7">
        <v>720</v>
      </c>
      <c r="B721" s="7">
        <v>3581</v>
      </c>
      <c r="C721" s="7" t="s">
        <v>188</v>
      </c>
      <c r="D721" s="7" t="s">
        <v>437</v>
      </c>
      <c r="E721" s="7" t="s">
        <v>189</v>
      </c>
      <c r="F721" s="7">
        <v>2.4129999999999998</v>
      </c>
      <c r="I721" s="7">
        <v>2.5009999999999999</v>
      </c>
      <c r="J721" s="7">
        <v>2000</v>
      </c>
      <c r="K721" s="7">
        <v>2</v>
      </c>
      <c r="L721" s="7">
        <v>51</v>
      </c>
      <c r="M721" s="7">
        <v>10.43</v>
      </c>
      <c r="N721" s="7">
        <v>-83.98</v>
      </c>
      <c r="O721" s="7">
        <v>10.25</v>
      </c>
      <c r="P721" s="7">
        <v>-83.75</v>
      </c>
      <c r="Q721" s="7">
        <v>23.196000000000002</v>
      </c>
      <c r="S721" s="7">
        <v>50.682000000000002</v>
      </c>
      <c r="V721" s="7" t="s">
        <v>26</v>
      </c>
      <c r="W721" s="7">
        <v>0.375</v>
      </c>
      <c r="X721" s="7">
        <f t="shared" si="22"/>
        <v>0.375</v>
      </c>
      <c r="Y721" s="7">
        <v>2.1259999999999999</v>
      </c>
      <c r="Z721" s="7">
        <f t="shared" si="23"/>
        <v>2.1259999999999999</v>
      </c>
      <c r="AA721" s="7">
        <v>0.14899999999999999</v>
      </c>
      <c r="AB721" s="7">
        <v>0.85</v>
      </c>
      <c r="AC721" s="7">
        <v>25.2</v>
      </c>
      <c r="AD721" s="7">
        <v>229.3</v>
      </c>
      <c r="AE721" s="7" t="s">
        <v>28</v>
      </c>
      <c r="AF721" s="7" t="s">
        <v>29</v>
      </c>
      <c r="AG721" s="7" t="s">
        <v>30</v>
      </c>
      <c r="AH721" s="7" t="s">
        <v>411</v>
      </c>
      <c r="AI721" s="7" t="s">
        <v>412</v>
      </c>
      <c r="AJ721" s="7">
        <v>-0.193</v>
      </c>
      <c r="AK721" s="7">
        <v>-0.627</v>
      </c>
      <c r="AV721" s="7" t="s">
        <v>675</v>
      </c>
      <c r="AW721" s="7" t="s">
        <v>528</v>
      </c>
      <c r="AZ721" s="7" t="s">
        <v>190</v>
      </c>
    </row>
    <row r="722" spans="1:52" x14ac:dyDescent="0.2">
      <c r="A722" s="7">
        <v>721</v>
      </c>
      <c r="B722" s="7">
        <v>3581</v>
      </c>
      <c r="C722" s="7" t="s">
        <v>188</v>
      </c>
      <c r="D722" s="7" t="s">
        <v>437</v>
      </c>
      <c r="E722" s="7" t="s">
        <v>189</v>
      </c>
      <c r="F722" s="7">
        <v>2.7450000000000001</v>
      </c>
      <c r="I722" s="7">
        <v>2.8460000000000001</v>
      </c>
      <c r="J722" s="7">
        <v>2000</v>
      </c>
      <c r="K722" s="7">
        <v>3</v>
      </c>
      <c r="L722" s="7">
        <v>83</v>
      </c>
      <c r="M722" s="7">
        <v>10.43</v>
      </c>
      <c r="N722" s="7">
        <v>-83.98</v>
      </c>
      <c r="O722" s="7">
        <v>10.25</v>
      </c>
      <c r="P722" s="7">
        <v>-83.75</v>
      </c>
      <c r="Q722" s="7">
        <v>23.399000000000001</v>
      </c>
      <c r="S722" s="7">
        <v>49.238</v>
      </c>
      <c r="V722" s="7" t="s">
        <v>26</v>
      </c>
      <c r="W722" s="7">
        <v>0.70599999999999996</v>
      </c>
      <c r="X722" s="7">
        <f t="shared" si="22"/>
        <v>0.70599999999999996</v>
      </c>
      <c r="Y722" s="7">
        <v>2.14</v>
      </c>
      <c r="Z722" s="7">
        <f t="shared" si="23"/>
        <v>2.14</v>
      </c>
      <c r="AA722" s="7">
        <v>0.248</v>
      </c>
      <c r="AB722" s="7">
        <v>0.751</v>
      </c>
      <c r="AC722" s="7">
        <v>26</v>
      </c>
      <c r="AD722" s="7">
        <v>141</v>
      </c>
      <c r="AE722" s="7" t="s">
        <v>28</v>
      </c>
      <c r="AF722" s="7" t="s">
        <v>29</v>
      </c>
      <c r="AG722" s="7" t="s">
        <v>30</v>
      </c>
      <c r="AH722" s="7" t="s">
        <v>411</v>
      </c>
      <c r="AI722" s="7" t="s">
        <v>412</v>
      </c>
      <c r="AJ722" s="7">
        <v>-0.193</v>
      </c>
      <c r="AK722" s="7">
        <v>-0.627</v>
      </c>
      <c r="AV722" s="7" t="s">
        <v>675</v>
      </c>
      <c r="AW722" s="7" t="s">
        <v>528</v>
      </c>
      <c r="AZ722" s="7" t="s">
        <v>190</v>
      </c>
    </row>
    <row r="723" spans="1:52" x14ac:dyDescent="0.2">
      <c r="A723" s="7">
        <v>722</v>
      </c>
      <c r="B723" s="7">
        <v>3581</v>
      </c>
      <c r="C723" s="7" t="s">
        <v>188</v>
      </c>
      <c r="D723" s="7" t="s">
        <v>437</v>
      </c>
      <c r="E723" s="7" t="s">
        <v>189</v>
      </c>
      <c r="F723" s="7">
        <v>2.911</v>
      </c>
      <c r="I723" s="7">
        <v>3.0179999999999998</v>
      </c>
      <c r="J723" s="7">
        <v>2000</v>
      </c>
      <c r="K723" s="7">
        <v>4</v>
      </c>
      <c r="L723" s="7">
        <v>115</v>
      </c>
      <c r="M723" s="7">
        <v>10.43</v>
      </c>
      <c r="N723" s="7">
        <v>-83.98</v>
      </c>
      <c r="O723" s="7">
        <v>10.25</v>
      </c>
      <c r="P723" s="7">
        <v>-83.75</v>
      </c>
      <c r="Q723" s="7">
        <v>23.337</v>
      </c>
      <c r="S723" s="7">
        <v>53.21</v>
      </c>
      <c r="V723" s="7" t="s">
        <v>26</v>
      </c>
      <c r="W723" s="7">
        <v>0.65700000000000003</v>
      </c>
      <c r="X723" s="7">
        <f t="shared" si="22"/>
        <v>0.65700000000000003</v>
      </c>
      <c r="Y723" s="7">
        <v>2.3610000000000002</v>
      </c>
      <c r="Z723" s="7">
        <f t="shared" si="23"/>
        <v>2.3610000000000002</v>
      </c>
      <c r="AA723" s="7">
        <v>0.217</v>
      </c>
      <c r="AB723" s="7">
        <v>0.78200000000000003</v>
      </c>
      <c r="AC723" s="7">
        <v>27.2</v>
      </c>
      <c r="AD723" s="7">
        <v>235.5</v>
      </c>
      <c r="AE723" s="7" t="s">
        <v>28</v>
      </c>
      <c r="AF723" s="7" t="s">
        <v>29</v>
      </c>
      <c r="AG723" s="7" t="s">
        <v>30</v>
      </c>
      <c r="AH723" s="7" t="s">
        <v>411</v>
      </c>
      <c r="AI723" s="7" t="s">
        <v>412</v>
      </c>
      <c r="AJ723" s="7">
        <v>-0.193</v>
      </c>
      <c r="AK723" s="7">
        <v>-0.627</v>
      </c>
      <c r="AV723" s="7" t="s">
        <v>675</v>
      </c>
      <c r="AW723" s="7" t="s">
        <v>528</v>
      </c>
      <c r="AZ723" s="7" t="s">
        <v>190</v>
      </c>
    </row>
    <row r="724" spans="1:52" x14ac:dyDescent="0.2">
      <c r="A724" s="7">
        <v>723</v>
      </c>
      <c r="B724" s="7">
        <v>3581</v>
      </c>
      <c r="C724" s="7" t="s">
        <v>188</v>
      </c>
      <c r="D724" s="7" t="s">
        <v>437</v>
      </c>
      <c r="E724" s="7" t="s">
        <v>189</v>
      </c>
      <c r="F724" s="7">
        <v>3.1070000000000002</v>
      </c>
      <c r="I724" s="7">
        <v>3.2210000000000001</v>
      </c>
      <c r="J724" s="7">
        <v>2000</v>
      </c>
      <c r="K724" s="7">
        <v>5</v>
      </c>
      <c r="L724" s="7">
        <v>138</v>
      </c>
      <c r="M724" s="7">
        <v>10.43</v>
      </c>
      <c r="N724" s="7">
        <v>-83.98</v>
      </c>
      <c r="O724" s="7">
        <v>10.25</v>
      </c>
      <c r="P724" s="7">
        <v>-83.75</v>
      </c>
      <c r="Q724" s="7">
        <v>23.539000000000001</v>
      </c>
      <c r="S724" s="7">
        <v>56.008000000000003</v>
      </c>
      <c r="V724" s="7" t="s">
        <v>26</v>
      </c>
      <c r="W724" s="7">
        <v>0.57099999999999995</v>
      </c>
      <c r="X724" s="7">
        <f t="shared" si="22"/>
        <v>0.57099999999999995</v>
      </c>
      <c r="Y724" s="7">
        <v>2.65</v>
      </c>
      <c r="Z724" s="7">
        <f t="shared" si="23"/>
        <v>2.65</v>
      </c>
      <c r="AA724" s="7">
        <v>0.17699999999999999</v>
      </c>
      <c r="AB724" s="7">
        <v>0.82199999999999995</v>
      </c>
      <c r="AC724" s="7">
        <v>27.5</v>
      </c>
      <c r="AD724" s="7">
        <v>455.7</v>
      </c>
      <c r="AE724" s="7" t="s">
        <v>28</v>
      </c>
      <c r="AF724" s="7" t="s">
        <v>29</v>
      </c>
      <c r="AG724" s="7" t="s">
        <v>30</v>
      </c>
      <c r="AH724" s="7" t="s">
        <v>411</v>
      </c>
      <c r="AI724" s="7" t="s">
        <v>412</v>
      </c>
      <c r="AJ724" s="7">
        <v>-0.193</v>
      </c>
      <c r="AK724" s="7">
        <v>-0.627</v>
      </c>
      <c r="AV724" s="7" t="s">
        <v>675</v>
      </c>
      <c r="AW724" s="7" t="s">
        <v>528</v>
      </c>
      <c r="AZ724" s="7" t="s">
        <v>190</v>
      </c>
    </row>
    <row r="725" spans="1:52" x14ac:dyDescent="0.2">
      <c r="A725" s="7">
        <v>724</v>
      </c>
      <c r="B725" s="7">
        <v>3581</v>
      </c>
      <c r="C725" s="7" t="s">
        <v>188</v>
      </c>
      <c r="D725" s="7" t="s">
        <v>437</v>
      </c>
      <c r="E725" s="7" t="s">
        <v>189</v>
      </c>
      <c r="F725" s="7">
        <v>4.1710000000000003</v>
      </c>
      <c r="I725" s="7">
        <v>4.3239999999999998</v>
      </c>
      <c r="J725" s="7">
        <v>2000</v>
      </c>
      <c r="K725" s="7">
        <v>6</v>
      </c>
      <c r="L725" s="7">
        <v>166</v>
      </c>
      <c r="M725" s="7">
        <v>10.43</v>
      </c>
      <c r="N725" s="7">
        <v>-83.98</v>
      </c>
      <c r="O725" s="7">
        <v>10.25</v>
      </c>
      <c r="P725" s="7">
        <v>-83.75</v>
      </c>
      <c r="Q725" s="7">
        <v>23.718</v>
      </c>
      <c r="S725" s="7">
        <v>56.097999999999999</v>
      </c>
      <c r="V725" s="7" t="s">
        <v>26</v>
      </c>
      <c r="W725" s="7">
        <v>0.51</v>
      </c>
      <c r="X725" s="7">
        <f t="shared" si="22"/>
        <v>0.51</v>
      </c>
      <c r="Y725" s="7">
        <v>3.8140000000000001</v>
      </c>
      <c r="Z725" s="7">
        <f t="shared" si="23"/>
        <v>3.8140000000000001</v>
      </c>
      <c r="AA725" s="7">
        <v>0.11700000000000001</v>
      </c>
      <c r="AB725" s="7">
        <v>0.88200000000000001</v>
      </c>
      <c r="AC725" s="7">
        <v>27.6</v>
      </c>
      <c r="AD725" s="7">
        <v>545</v>
      </c>
      <c r="AE725" s="7" t="s">
        <v>28</v>
      </c>
      <c r="AF725" s="7" t="s">
        <v>29</v>
      </c>
      <c r="AG725" s="7" t="s">
        <v>30</v>
      </c>
      <c r="AH725" s="7" t="s">
        <v>411</v>
      </c>
      <c r="AI725" s="7" t="s">
        <v>412</v>
      </c>
      <c r="AJ725" s="7">
        <v>-0.193</v>
      </c>
      <c r="AK725" s="7">
        <v>-0.627</v>
      </c>
      <c r="AV725" s="7" t="s">
        <v>675</v>
      </c>
      <c r="AW725" s="7" t="s">
        <v>528</v>
      </c>
      <c r="AZ725" s="7" t="s">
        <v>190</v>
      </c>
    </row>
    <row r="726" spans="1:52" x14ac:dyDescent="0.2">
      <c r="A726" s="7">
        <v>725</v>
      </c>
      <c r="B726" s="7">
        <v>3581</v>
      </c>
      <c r="C726" s="7" t="s">
        <v>188</v>
      </c>
      <c r="D726" s="7" t="s">
        <v>437</v>
      </c>
      <c r="E726" s="7" t="s">
        <v>189</v>
      </c>
      <c r="F726" s="7">
        <v>3.4319999999999999</v>
      </c>
      <c r="I726" s="7">
        <v>3.5579999999999998</v>
      </c>
      <c r="J726" s="7">
        <v>2000</v>
      </c>
      <c r="K726" s="7">
        <v>7</v>
      </c>
      <c r="L726" s="7">
        <v>202</v>
      </c>
      <c r="M726" s="7">
        <v>10.43</v>
      </c>
      <c r="N726" s="7">
        <v>-83.98</v>
      </c>
      <c r="O726" s="7">
        <v>10.25</v>
      </c>
      <c r="P726" s="7">
        <v>-83.75</v>
      </c>
      <c r="Q726" s="7">
        <v>24.161000000000001</v>
      </c>
      <c r="S726" s="7">
        <v>58.7</v>
      </c>
      <c r="V726" s="7" t="s">
        <v>26</v>
      </c>
      <c r="W726" s="7">
        <v>0.38700000000000001</v>
      </c>
      <c r="X726" s="7">
        <f t="shared" si="22"/>
        <v>0.38700000000000001</v>
      </c>
      <c r="Y726" s="7">
        <v>3.1709999999999998</v>
      </c>
      <c r="Z726" s="7">
        <f t="shared" si="23"/>
        <v>3.1709999999999998</v>
      </c>
      <c r="AA726" s="7">
        <v>0.108</v>
      </c>
      <c r="AB726" s="7">
        <v>0.89100000000000001</v>
      </c>
      <c r="AC726" s="7">
        <v>27.3</v>
      </c>
      <c r="AD726" s="7">
        <v>430.8</v>
      </c>
      <c r="AE726" s="7" t="s">
        <v>28</v>
      </c>
      <c r="AF726" s="7" t="s">
        <v>29</v>
      </c>
      <c r="AG726" s="7" t="s">
        <v>30</v>
      </c>
      <c r="AH726" s="7" t="s">
        <v>411</v>
      </c>
      <c r="AI726" s="7" t="s">
        <v>412</v>
      </c>
      <c r="AJ726" s="7">
        <v>-0.193</v>
      </c>
      <c r="AK726" s="7">
        <v>-0.627</v>
      </c>
      <c r="AV726" s="7" t="s">
        <v>675</v>
      </c>
      <c r="AW726" s="7" t="s">
        <v>528</v>
      </c>
      <c r="AZ726" s="7" t="s">
        <v>190</v>
      </c>
    </row>
    <row r="727" spans="1:52" x14ac:dyDescent="0.2">
      <c r="A727" s="7">
        <v>726</v>
      </c>
      <c r="B727" s="7">
        <v>3581</v>
      </c>
      <c r="C727" s="7" t="s">
        <v>188</v>
      </c>
      <c r="D727" s="7" t="s">
        <v>437</v>
      </c>
      <c r="E727" s="7" t="s">
        <v>189</v>
      </c>
      <c r="F727" s="7">
        <v>3.7170000000000001</v>
      </c>
      <c r="I727" s="7">
        <v>3.8530000000000002</v>
      </c>
      <c r="J727" s="7">
        <v>2000</v>
      </c>
      <c r="K727" s="7">
        <v>8</v>
      </c>
      <c r="L727" s="7">
        <v>223</v>
      </c>
      <c r="M727" s="7">
        <v>10.43</v>
      </c>
      <c r="N727" s="7">
        <v>-83.98</v>
      </c>
      <c r="O727" s="7">
        <v>10.25</v>
      </c>
      <c r="P727" s="7">
        <v>-83.75</v>
      </c>
      <c r="Q727" s="7">
        <v>24.303000000000001</v>
      </c>
      <c r="S727" s="7">
        <v>58</v>
      </c>
      <c r="V727" s="7" t="s">
        <v>26</v>
      </c>
      <c r="W727" s="7">
        <v>0.28899999999999998</v>
      </c>
      <c r="X727" s="7">
        <f t="shared" si="22"/>
        <v>0.28899999999999998</v>
      </c>
      <c r="Y727" s="7">
        <v>3.5640000000000001</v>
      </c>
      <c r="Z727" s="7">
        <f t="shared" si="23"/>
        <v>3.5640000000000001</v>
      </c>
      <c r="AA727" s="7">
        <v>7.3999999999999996E-2</v>
      </c>
      <c r="AB727" s="7">
        <v>0.92500000000000004</v>
      </c>
      <c r="AC727" s="7">
        <v>27.8</v>
      </c>
      <c r="AD727" s="7">
        <v>330</v>
      </c>
      <c r="AE727" s="7" t="s">
        <v>28</v>
      </c>
      <c r="AF727" s="7" t="s">
        <v>29</v>
      </c>
      <c r="AG727" s="7" t="s">
        <v>30</v>
      </c>
      <c r="AH727" s="7" t="s">
        <v>411</v>
      </c>
      <c r="AI727" s="7" t="s">
        <v>412</v>
      </c>
      <c r="AJ727" s="7">
        <v>-0.193</v>
      </c>
      <c r="AK727" s="7">
        <v>-0.627</v>
      </c>
      <c r="AV727" s="7" t="s">
        <v>675</v>
      </c>
      <c r="AW727" s="7" t="s">
        <v>528</v>
      </c>
      <c r="AZ727" s="7" t="s">
        <v>190</v>
      </c>
    </row>
    <row r="728" spans="1:52" x14ac:dyDescent="0.2">
      <c r="A728" s="7">
        <v>727</v>
      </c>
      <c r="B728" s="7">
        <v>3581</v>
      </c>
      <c r="C728" s="7" t="s">
        <v>188</v>
      </c>
      <c r="D728" s="7" t="s">
        <v>437</v>
      </c>
      <c r="E728" s="7" t="s">
        <v>189</v>
      </c>
      <c r="F728" s="7">
        <v>2.746</v>
      </c>
      <c r="I728" s="7">
        <v>2.847</v>
      </c>
      <c r="J728" s="7">
        <v>2000</v>
      </c>
      <c r="K728" s="7">
        <v>9</v>
      </c>
      <c r="L728" s="7">
        <v>263</v>
      </c>
      <c r="M728" s="7">
        <v>10.43</v>
      </c>
      <c r="N728" s="7">
        <v>-83.98</v>
      </c>
      <c r="O728" s="7">
        <v>10.25</v>
      </c>
      <c r="P728" s="7">
        <v>-83.75</v>
      </c>
      <c r="Q728" s="7">
        <v>24.120999999999999</v>
      </c>
      <c r="S728" s="7">
        <v>56.459000000000003</v>
      </c>
      <c r="V728" s="7" t="s">
        <v>26</v>
      </c>
      <c r="W728" s="7">
        <v>0.47199999999999998</v>
      </c>
      <c r="X728" s="7">
        <f t="shared" si="22"/>
        <v>0.47199999999999998</v>
      </c>
      <c r="Y728" s="7">
        <v>2.375</v>
      </c>
      <c r="Z728" s="7">
        <f t="shared" si="23"/>
        <v>2.375</v>
      </c>
      <c r="AA728" s="7">
        <v>0.16500000000000001</v>
      </c>
      <c r="AB728" s="7">
        <v>0.83399999999999996</v>
      </c>
      <c r="AC728" s="7">
        <v>27.5</v>
      </c>
      <c r="AD728" s="7">
        <v>265</v>
      </c>
      <c r="AE728" s="7" t="s">
        <v>28</v>
      </c>
      <c r="AF728" s="7" t="s">
        <v>29</v>
      </c>
      <c r="AG728" s="7" t="s">
        <v>30</v>
      </c>
      <c r="AH728" s="7" t="s">
        <v>411</v>
      </c>
      <c r="AI728" s="7" t="s">
        <v>412</v>
      </c>
      <c r="AJ728" s="7">
        <v>-0.193</v>
      </c>
      <c r="AK728" s="7">
        <v>-0.627</v>
      </c>
      <c r="AV728" s="7" t="s">
        <v>675</v>
      </c>
      <c r="AW728" s="7" t="s">
        <v>528</v>
      </c>
      <c r="AZ728" s="7" t="s">
        <v>190</v>
      </c>
    </row>
    <row r="729" spans="1:52" x14ac:dyDescent="0.2">
      <c r="A729" s="7">
        <v>728</v>
      </c>
      <c r="B729" s="7">
        <v>3581</v>
      </c>
      <c r="C729" s="7" t="s">
        <v>188</v>
      </c>
      <c r="D729" s="7" t="s">
        <v>437</v>
      </c>
      <c r="E729" s="7" t="s">
        <v>189</v>
      </c>
      <c r="F729" s="7">
        <v>2.5840000000000001</v>
      </c>
      <c r="I729" s="7">
        <v>2.6789999999999998</v>
      </c>
      <c r="J729" s="7">
        <v>2000</v>
      </c>
      <c r="K729" s="7">
        <v>10</v>
      </c>
      <c r="L729" s="7">
        <v>293</v>
      </c>
      <c r="M729" s="7">
        <v>10.43</v>
      </c>
      <c r="N729" s="7">
        <v>-83.98</v>
      </c>
      <c r="O729" s="7">
        <v>10.25</v>
      </c>
      <c r="P729" s="7">
        <v>-83.75</v>
      </c>
      <c r="Q729" s="7">
        <v>24.094999999999999</v>
      </c>
      <c r="S729" s="7">
        <v>56.189</v>
      </c>
      <c r="V729" s="7" t="s">
        <v>26</v>
      </c>
      <c r="W729" s="7">
        <v>0.53400000000000003</v>
      </c>
      <c r="X729" s="7">
        <f t="shared" si="22"/>
        <v>0.53400000000000003</v>
      </c>
      <c r="Y729" s="7">
        <v>2.145</v>
      </c>
      <c r="Z729" s="7">
        <f t="shared" si="23"/>
        <v>2.145</v>
      </c>
      <c r="AA729" s="7">
        <v>0.19900000000000001</v>
      </c>
      <c r="AB729" s="7">
        <v>0.8</v>
      </c>
      <c r="AC729" s="7">
        <v>27.8</v>
      </c>
      <c r="AD729" s="7">
        <v>302.39999999999998</v>
      </c>
      <c r="AE729" s="7" t="s">
        <v>28</v>
      </c>
      <c r="AF729" s="7" t="s">
        <v>29</v>
      </c>
      <c r="AG729" s="7" t="s">
        <v>30</v>
      </c>
      <c r="AH729" s="7" t="s">
        <v>411</v>
      </c>
      <c r="AI729" s="7" t="s">
        <v>412</v>
      </c>
      <c r="AJ729" s="7">
        <v>-0.193</v>
      </c>
      <c r="AK729" s="7">
        <v>-0.627</v>
      </c>
      <c r="AV729" s="7" t="s">
        <v>675</v>
      </c>
      <c r="AW729" s="7" t="s">
        <v>528</v>
      </c>
      <c r="AZ729" s="7" t="s">
        <v>190</v>
      </c>
    </row>
    <row r="730" spans="1:52" x14ac:dyDescent="0.2">
      <c r="A730" s="7">
        <v>729</v>
      </c>
      <c r="B730" s="7">
        <v>3581</v>
      </c>
      <c r="C730" s="7" t="s">
        <v>188</v>
      </c>
      <c r="D730" s="7" t="s">
        <v>437</v>
      </c>
      <c r="E730" s="7" t="s">
        <v>189</v>
      </c>
      <c r="F730" s="7">
        <v>2.762</v>
      </c>
      <c r="I730" s="7">
        <v>2.863</v>
      </c>
      <c r="J730" s="7">
        <v>2000</v>
      </c>
      <c r="K730" s="7">
        <v>11</v>
      </c>
      <c r="L730" s="7">
        <v>325</v>
      </c>
      <c r="M730" s="7">
        <v>10.43</v>
      </c>
      <c r="N730" s="7">
        <v>-83.98</v>
      </c>
      <c r="O730" s="7">
        <v>10.25</v>
      </c>
      <c r="P730" s="7">
        <v>-83.75</v>
      </c>
      <c r="Q730" s="7">
        <v>24.177</v>
      </c>
      <c r="S730" s="7">
        <v>63.139000000000003</v>
      </c>
      <c r="V730" s="7" t="s">
        <v>26</v>
      </c>
      <c r="W730" s="7">
        <v>0.48399999999999999</v>
      </c>
      <c r="X730" s="7">
        <f t="shared" si="22"/>
        <v>0.48399999999999999</v>
      </c>
      <c r="Y730" s="7">
        <v>2.379</v>
      </c>
      <c r="Z730" s="7">
        <f t="shared" si="23"/>
        <v>2.379</v>
      </c>
      <c r="AA730" s="7">
        <v>0.16900000000000001</v>
      </c>
      <c r="AB730" s="7">
        <v>0.83</v>
      </c>
      <c r="AC730" s="7">
        <v>26.8</v>
      </c>
      <c r="AD730" s="7">
        <v>452.6</v>
      </c>
      <c r="AE730" s="7" t="s">
        <v>28</v>
      </c>
      <c r="AF730" s="7" t="s">
        <v>29</v>
      </c>
      <c r="AG730" s="7" t="s">
        <v>30</v>
      </c>
      <c r="AH730" s="7" t="s">
        <v>411</v>
      </c>
      <c r="AI730" s="7" t="s">
        <v>412</v>
      </c>
      <c r="AJ730" s="7">
        <v>-0.193</v>
      </c>
      <c r="AK730" s="7">
        <v>-0.627</v>
      </c>
      <c r="AV730" s="7" t="s">
        <v>675</v>
      </c>
      <c r="AW730" s="7" t="s">
        <v>528</v>
      </c>
      <c r="AZ730" s="7" t="s">
        <v>190</v>
      </c>
    </row>
    <row r="731" spans="1:52" x14ac:dyDescent="0.2">
      <c r="A731" s="7">
        <v>730</v>
      </c>
      <c r="B731" s="7">
        <v>3581</v>
      </c>
      <c r="C731" s="7" t="s">
        <v>188</v>
      </c>
      <c r="D731" s="7" t="s">
        <v>437</v>
      </c>
      <c r="E731" s="7" t="s">
        <v>189</v>
      </c>
      <c r="F731" s="7">
        <v>2.625</v>
      </c>
      <c r="I731" s="7">
        <v>2.7210000000000001</v>
      </c>
      <c r="J731" s="7">
        <v>2000</v>
      </c>
      <c r="K731" s="7">
        <v>12</v>
      </c>
      <c r="L731" s="7">
        <v>350</v>
      </c>
      <c r="M731" s="7">
        <v>10.43</v>
      </c>
      <c r="N731" s="7">
        <v>-83.98</v>
      </c>
      <c r="O731" s="7">
        <v>10.25</v>
      </c>
      <c r="P731" s="7">
        <v>-83.75</v>
      </c>
      <c r="Q731" s="7">
        <v>23.9</v>
      </c>
      <c r="S731" s="7">
        <v>58.716000000000001</v>
      </c>
      <c r="V731" s="7" t="s">
        <v>26</v>
      </c>
      <c r="W731" s="7">
        <v>0.42399999999999999</v>
      </c>
      <c r="X731" s="7">
        <f t="shared" si="22"/>
        <v>0.42399999999999999</v>
      </c>
      <c r="Y731" s="7">
        <v>2.2970000000000002</v>
      </c>
      <c r="Z731" s="7">
        <f t="shared" si="23"/>
        <v>2.2970000000000002</v>
      </c>
      <c r="AA731" s="7">
        <v>0.155</v>
      </c>
      <c r="AB731" s="7">
        <v>0.84399999999999997</v>
      </c>
      <c r="AC731" s="7">
        <v>26.4</v>
      </c>
      <c r="AD731" s="7">
        <v>496.6</v>
      </c>
      <c r="AE731" s="7" t="s">
        <v>28</v>
      </c>
      <c r="AF731" s="7" t="s">
        <v>29</v>
      </c>
      <c r="AG731" s="7" t="s">
        <v>30</v>
      </c>
      <c r="AH731" s="7" t="s">
        <v>411</v>
      </c>
      <c r="AI731" s="7" t="s">
        <v>412</v>
      </c>
      <c r="AJ731" s="7">
        <v>-0.193</v>
      </c>
      <c r="AK731" s="7">
        <v>-0.627</v>
      </c>
      <c r="AV731" s="7" t="s">
        <v>675</v>
      </c>
      <c r="AW731" s="7" t="s">
        <v>528</v>
      </c>
      <c r="AZ731" s="7" t="s">
        <v>190</v>
      </c>
    </row>
    <row r="732" spans="1:52" x14ac:dyDescent="0.2">
      <c r="A732" s="7">
        <v>731</v>
      </c>
      <c r="B732" s="7">
        <v>3581</v>
      </c>
      <c r="C732" s="7" t="s">
        <v>188</v>
      </c>
      <c r="D732" s="7" t="s">
        <v>437</v>
      </c>
      <c r="E732" s="7" t="s">
        <v>189</v>
      </c>
      <c r="F732" s="7">
        <v>3.3319999999999999</v>
      </c>
      <c r="I732" s="7">
        <v>3.4540000000000002</v>
      </c>
      <c r="J732" s="7">
        <v>2000</v>
      </c>
      <c r="K732" s="7">
        <v>12</v>
      </c>
      <c r="L732" s="7">
        <v>365</v>
      </c>
      <c r="M732" s="7">
        <v>10.43</v>
      </c>
      <c r="N732" s="7">
        <v>-83.98</v>
      </c>
      <c r="O732" s="7">
        <v>10.25</v>
      </c>
      <c r="P732" s="7">
        <v>-83.75</v>
      </c>
      <c r="Q732" s="7">
        <v>23.815000000000001</v>
      </c>
      <c r="S732" s="7">
        <v>62.237000000000002</v>
      </c>
      <c r="V732" s="7" t="s">
        <v>26</v>
      </c>
      <c r="W732" s="7">
        <v>0.26400000000000001</v>
      </c>
      <c r="X732" s="7">
        <f t="shared" si="22"/>
        <v>0.26400000000000001</v>
      </c>
      <c r="Y732" s="7">
        <v>3.19</v>
      </c>
      <c r="Z732" s="7">
        <f t="shared" si="23"/>
        <v>3.19</v>
      </c>
      <c r="AA732" s="7">
        <v>7.5999999999999998E-2</v>
      </c>
      <c r="AB732" s="7">
        <v>0.92300000000000004</v>
      </c>
      <c r="AC732" s="7">
        <v>26.4</v>
      </c>
      <c r="AD732" s="7">
        <v>496.6</v>
      </c>
      <c r="AE732" s="7" t="s">
        <v>28</v>
      </c>
      <c r="AF732" s="7" t="s">
        <v>29</v>
      </c>
      <c r="AG732" s="7" t="s">
        <v>30</v>
      </c>
      <c r="AH732" s="7" t="s">
        <v>411</v>
      </c>
      <c r="AI732" s="7" t="s">
        <v>412</v>
      </c>
      <c r="AJ732" s="7">
        <v>-0.193</v>
      </c>
      <c r="AK732" s="7">
        <v>-0.627</v>
      </c>
      <c r="AV732" s="7" t="s">
        <v>675</v>
      </c>
      <c r="AW732" s="7" t="s">
        <v>528</v>
      </c>
      <c r="AZ732" s="7" t="s">
        <v>190</v>
      </c>
    </row>
    <row r="733" spans="1:52" x14ac:dyDescent="0.2">
      <c r="A733" s="7">
        <v>732</v>
      </c>
      <c r="B733" s="7">
        <v>3581</v>
      </c>
      <c r="C733" s="7" t="s">
        <v>188</v>
      </c>
      <c r="D733" s="7" t="s">
        <v>437</v>
      </c>
      <c r="E733" s="7" t="s">
        <v>189</v>
      </c>
      <c r="F733" s="7">
        <v>3.4660000000000002</v>
      </c>
      <c r="I733" s="7">
        <v>3.593</v>
      </c>
      <c r="J733" s="7">
        <v>2001</v>
      </c>
      <c r="K733" s="7">
        <v>1</v>
      </c>
      <c r="L733" s="7">
        <v>19</v>
      </c>
      <c r="M733" s="7">
        <v>10.43</v>
      </c>
      <c r="N733" s="7">
        <v>-83.98</v>
      </c>
      <c r="O733" s="7">
        <v>10.25</v>
      </c>
      <c r="P733" s="7">
        <v>-83.75</v>
      </c>
      <c r="Q733" s="7">
        <v>23.978999999999999</v>
      </c>
      <c r="S733" s="7">
        <v>54.453000000000003</v>
      </c>
      <c r="V733" s="7" t="s">
        <v>26</v>
      </c>
      <c r="W733" s="7">
        <v>0.47199999999999998</v>
      </c>
      <c r="X733" s="7">
        <f t="shared" si="22"/>
        <v>0.47199999999999998</v>
      </c>
      <c r="Y733" s="7">
        <v>3.121</v>
      </c>
      <c r="Z733" s="7">
        <f t="shared" si="23"/>
        <v>3.121</v>
      </c>
      <c r="AA733" s="7">
        <v>0.13100000000000001</v>
      </c>
      <c r="AB733" s="7">
        <v>0.86799999999999999</v>
      </c>
      <c r="AC733" s="7">
        <v>25.5</v>
      </c>
      <c r="AD733" s="7">
        <v>292.10000000000002</v>
      </c>
      <c r="AE733" s="7" t="s">
        <v>28</v>
      </c>
      <c r="AF733" s="7" t="s">
        <v>29</v>
      </c>
      <c r="AG733" s="7" t="s">
        <v>30</v>
      </c>
      <c r="AH733" s="7" t="s">
        <v>411</v>
      </c>
      <c r="AI733" s="7" t="s">
        <v>412</v>
      </c>
      <c r="AJ733" s="7">
        <v>-0.193</v>
      </c>
      <c r="AK733" s="7">
        <v>-0.71499999999999997</v>
      </c>
      <c r="AV733" s="7" t="s">
        <v>675</v>
      </c>
      <c r="AW733" s="7" t="s">
        <v>528</v>
      </c>
      <c r="AZ733" s="7" t="s">
        <v>190</v>
      </c>
    </row>
    <row r="734" spans="1:52" x14ac:dyDescent="0.2">
      <c r="A734" s="7">
        <v>733</v>
      </c>
      <c r="B734" s="7">
        <v>3581</v>
      </c>
      <c r="C734" s="7" t="s">
        <v>188</v>
      </c>
      <c r="D734" s="7" t="s">
        <v>437</v>
      </c>
      <c r="E734" s="7" t="s">
        <v>189</v>
      </c>
      <c r="F734" s="7">
        <v>2.6110000000000002</v>
      </c>
      <c r="I734" s="7">
        <v>2.7069999999999999</v>
      </c>
      <c r="J734" s="7">
        <v>2001</v>
      </c>
      <c r="K734" s="7">
        <v>2</v>
      </c>
      <c r="L734" s="7">
        <v>48</v>
      </c>
      <c r="M734" s="7">
        <v>10.43</v>
      </c>
      <c r="N734" s="7">
        <v>-83.98</v>
      </c>
      <c r="O734" s="7">
        <v>10.25</v>
      </c>
      <c r="P734" s="7">
        <v>-83.75</v>
      </c>
      <c r="Q734" s="7">
        <v>23.654</v>
      </c>
      <c r="S734" s="7">
        <v>52.107999999999997</v>
      </c>
      <c r="V734" s="7" t="s">
        <v>26</v>
      </c>
      <c r="W734" s="7">
        <v>0.63200000000000001</v>
      </c>
      <c r="X734" s="7">
        <f t="shared" si="22"/>
        <v>0.63200000000000001</v>
      </c>
      <c r="Y734" s="7">
        <v>2.0750000000000002</v>
      </c>
      <c r="Z734" s="7">
        <f t="shared" si="23"/>
        <v>2.0750000000000002</v>
      </c>
      <c r="AA734" s="7">
        <v>0.23300000000000001</v>
      </c>
      <c r="AB734" s="7">
        <v>0.76600000000000001</v>
      </c>
      <c r="AC734" s="7">
        <v>26</v>
      </c>
      <c r="AD734" s="7">
        <v>199.4</v>
      </c>
      <c r="AE734" s="7" t="s">
        <v>28</v>
      </c>
      <c r="AF734" s="7" t="s">
        <v>29</v>
      </c>
      <c r="AG734" s="7" t="s">
        <v>30</v>
      </c>
      <c r="AH734" s="7" t="s">
        <v>411</v>
      </c>
      <c r="AI734" s="7" t="s">
        <v>412</v>
      </c>
      <c r="AJ734" s="7">
        <v>-0.193</v>
      </c>
      <c r="AK734" s="7">
        <v>-0.71499999999999997</v>
      </c>
      <c r="AV734" s="7" t="s">
        <v>675</v>
      </c>
      <c r="AW734" s="7" t="s">
        <v>528</v>
      </c>
      <c r="AZ734" s="7" t="s">
        <v>190</v>
      </c>
    </row>
    <row r="735" spans="1:52" x14ac:dyDescent="0.2">
      <c r="A735" s="7">
        <v>734</v>
      </c>
      <c r="B735" s="7">
        <v>3581</v>
      </c>
      <c r="C735" s="7" t="s">
        <v>188</v>
      </c>
      <c r="D735" s="7" t="s">
        <v>437</v>
      </c>
      <c r="E735" s="7" t="s">
        <v>189</v>
      </c>
      <c r="F735" s="7">
        <v>2.101</v>
      </c>
      <c r="I735" s="7">
        <v>2.1779999999999999</v>
      </c>
      <c r="J735" s="7">
        <v>2001</v>
      </c>
      <c r="K735" s="7">
        <v>3</v>
      </c>
      <c r="L735" s="7">
        <v>74</v>
      </c>
      <c r="M735" s="7">
        <v>10.43</v>
      </c>
      <c r="N735" s="7">
        <v>-83.98</v>
      </c>
      <c r="O735" s="7">
        <v>10.25</v>
      </c>
      <c r="P735" s="7">
        <v>-83.75</v>
      </c>
      <c r="Q735" s="7">
        <v>23.581</v>
      </c>
      <c r="S735" s="7">
        <v>52.567</v>
      </c>
      <c r="V735" s="7" t="s">
        <v>26</v>
      </c>
      <c r="W735" s="7">
        <v>0.71799999999999997</v>
      </c>
      <c r="X735" s="7">
        <f t="shared" si="22"/>
        <v>0.71799999999999997</v>
      </c>
      <c r="Y735" s="7">
        <v>1.46</v>
      </c>
      <c r="Z735" s="7">
        <f t="shared" si="23"/>
        <v>1.46</v>
      </c>
      <c r="AA735" s="7">
        <v>0.32900000000000001</v>
      </c>
      <c r="AB735" s="7">
        <v>0.67</v>
      </c>
      <c r="AC735" s="7">
        <v>26.1</v>
      </c>
      <c r="AD735" s="7">
        <v>145.4</v>
      </c>
      <c r="AE735" s="7" t="s">
        <v>28</v>
      </c>
      <c r="AF735" s="7" t="s">
        <v>29</v>
      </c>
      <c r="AG735" s="7" t="s">
        <v>30</v>
      </c>
      <c r="AH735" s="7" t="s">
        <v>411</v>
      </c>
      <c r="AI735" s="7" t="s">
        <v>412</v>
      </c>
      <c r="AJ735" s="7">
        <v>-0.193</v>
      </c>
      <c r="AK735" s="7">
        <v>-0.71499999999999997</v>
      </c>
      <c r="AV735" s="7" t="s">
        <v>675</v>
      </c>
      <c r="AW735" s="7" t="s">
        <v>528</v>
      </c>
      <c r="AZ735" s="7" t="s">
        <v>190</v>
      </c>
    </row>
    <row r="736" spans="1:52" x14ac:dyDescent="0.2">
      <c r="A736" s="7">
        <v>735</v>
      </c>
      <c r="B736" s="7">
        <v>3581</v>
      </c>
      <c r="C736" s="7" t="s">
        <v>188</v>
      </c>
      <c r="D736" s="7" t="s">
        <v>437</v>
      </c>
      <c r="E736" s="7" t="s">
        <v>189</v>
      </c>
      <c r="F736" s="7">
        <v>2.5459999999999998</v>
      </c>
      <c r="I736" s="7">
        <v>2.6389999999999998</v>
      </c>
      <c r="J736" s="7">
        <v>2001</v>
      </c>
      <c r="K736" s="7">
        <v>4</v>
      </c>
      <c r="L736" s="7">
        <v>101</v>
      </c>
      <c r="M736" s="7">
        <v>10.43</v>
      </c>
      <c r="N736" s="7">
        <v>-83.98</v>
      </c>
      <c r="O736" s="7">
        <v>10.25</v>
      </c>
      <c r="P736" s="7">
        <v>-83.75</v>
      </c>
      <c r="Q736" s="7">
        <v>23.919</v>
      </c>
      <c r="S736" s="7">
        <v>50.311999999999998</v>
      </c>
      <c r="V736" s="7" t="s">
        <v>26</v>
      </c>
      <c r="W736" s="7">
        <v>0.57099999999999995</v>
      </c>
      <c r="X736" s="7">
        <f t="shared" si="22"/>
        <v>0.57099999999999995</v>
      </c>
      <c r="Y736" s="7">
        <v>2.0680000000000001</v>
      </c>
      <c r="Z736" s="7">
        <f t="shared" si="23"/>
        <v>2.0680000000000001</v>
      </c>
      <c r="AA736" s="7">
        <v>0.216</v>
      </c>
      <c r="AB736" s="7">
        <v>0.78300000000000003</v>
      </c>
      <c r="AC736" s="7">
        <v>27.5</v>
      </c>
      <c r="AD736" s="7">
        <v>286.7</v>
      </c>
      <c r="AE736" s="7" t="s">
        <v>28</v>
      </c>
      <c r="AF736" s="7" t="s">
        <v>29</v>
      </c>
      <c r="AG736" s="7" t="s">
        <v>30</v>
      </c>
      <c r="AH736" s="7" t="s">
        <v>411</v>
      </c>
      <c r="AI736" s="7" t="s">
        <v>412</v>
      </c>
      <c r="AJ736" s="7">
        <v>-0.193</v>
      </c>
      <c r="AK736" s="7">
        <v>-0.71499999999999997</v>
      </c>
      <c r="AV736" s="7" t="s">
        <v>675</v>
      </c>
      <c r="AW736" s="7" t="s">
        <v>528</v>
      </c>
      <c r="AZ736" s="7" t="s">
        <v>190</v>
      </c>
    </row>
    <row r="737" spans="1:52" x14ac:dyDescent="0.2">
      <c r="A737" s="7">
        <v>736</v>
      </c>
      <c r="B737" s="7">
        <v>3581</v>
      </c>
      <c r="C737" s="7" t="s">
        <v>188</v>
      </c>
      <c r="D737" s="7" t="s">
        <v>437</v>
      </c>
      <c r="E737" s="7" t="s">
        <v>189</v>
      </c>
      <c r="F737" s="7">
        <v>2.95</v>
      </c>
      <c r="I737" s="7">
        <v>3.0579999999999998</v>
      </c>
      <c r="J737" s="7">
        <v>2001</v>
      </c>
      <c r="K737" s="7">
        <v>5</v>
      </c>
      <c r="L737" s="7">
        <v>127</v>
      </c>
      <c r="M737" s="7">
        <v>10.43</v>
      </c>
      <c r="N737" s="7">
        <v>-83.98</v>
      </c>
      <c r="O737" s="7">
        <v>10.25</v>
      </c>
      <c r="P737" s="7">
        <v>-83.75</v>
      </c>
      <c r="Q737" s="7">
        <v>24.172000000000001</v>
      </c>
      <c r="S737" s="7">
        <v>52.488</v>
      </c>
      <c r="V737" s="7" t="s">
        <v>26</v>
      </c>
      <c r="W737" s="7">
        <v>0.51</v>
      </c>
      <c r="X737" s="7">
        <f t="shared" si="22"/>
        <v>0.51</v>
      </c>
      <c r="Y737" s="7">
        <v>2.548</v>
      </c>
      <c r="Z737" s="7">
        <f t="shared" si="23"/>
        <v>2.548</v>
      </c>
      <c r="AA737" s="7">
        <v>0.16600000000000001</v>
      </c>
      <c r="AB737" s="7">
        <v>0.83299999999999996</v>
      </c>
      <c r="AC737" s="7">
        <v>28.4</v>
      </c>
      <c r="AD737" s="7">
        <v>408.5</v>
      </c>
      <c r="AE737" s="7" t="s">
        <v>28</v>
      </c>
      <c r="AF737" s="7" t="s">
        <v>29</v>
      </c>
      <c r="AG737" s="7" t="s">
        <v>30</v>
      </c>
      <c r="AH737" s="7" t="s">
        <v>411</v>
      </c>
      <c r="AI737" s="7" t="s">
        <v>412</v>
      </c>
      <c r="AJ737" s="7">
        <v>-0.193</v>
      </c>
      <c r="AK737" s="7">
        <v>-0.71499999999999997</v>
      </c>
      <c r="AV737" s="7" t="s">
        <v>675</v>
      </c>
      <c r="AW737" s="7" t="s">
        <v>528</v>
      </c>
      <c r="AZ737" s="7" t="s">
        <v>190</v>
      </c>
    </row>
    <row r="738" spans="1:52" x14ac:dyDescent="0.2">
      <c r="A738" s="7">
        <v>737</v>
      </c>
      <c r="B738" s="7">
        <v>3581</v>
      </c>
      <c r="C738" s="7" t="s">
        <v>188</v>
      </c>
      <c r="D738" s="7" t="s">
        <v>437</v>
      </c>
      <c r="E738" s="7" t="s">
        <v>189</v>
      </c>
      <c r="F738" s="7">
        <v>2.7360000000000002</v>
      </c>
      <c r="I738" s="7">
        <v>2.8359999999999999</v>
      </c>
      <c r="J738" s="7">
        <v>2001</v>
      </c>
      <c r="K738" s="7">
        <v>6</v>
      </c>
      <c r="L738" s="7">
        <v>156</v>
      </c>
      <c r="M738" s="7">
        <v>10.43</v>
      </c>
      <c r="N738" s="7">
        <v>-83.98</v>
      </c>
      <c r="O738" s="7">
        <v>10.25</v>
      </c>
      <c r="P738" s="7">
        <v>-83.75</v>
      </c>
      <c r="Q738" s="7">
        <v>24.231999999999999</v>
      </c>
      <c r="S738" s="7">
        <v>54.664000000000001</v>
      </c>
      <c r="V738" s="7" t="s">
        <v>26</v>
      </c>
      <c r="W738" s="7">
        <v>0.47199999999999998</v>
      </c>
      <c r="X738" s="7">
        <f t="shared" si="22"/>
        <v>0.47199999999999998</v>
      </c>
      <c r="Y738" s="7">
        <v>2.3639999999999999</v>
      </c>
      <c r="Z738" s="7">
        <f t="shared" si="23"/>
        <v>2.3639999999999999</v>
      </c>
      <c r="AA738" s="7">
        <v>0.16600000000000001</v>
      </c>
      <c r="AB738" s="7">
        <v>0.83299999999999996</v>
      </c>
      <c r="AC738" s="7">
        <v>28.2</v>
      </c>
      <c r="AD738" s="7">
        <v>432.1</v>
      </c>
      <c r="AE738" s="7" t="s">
        <v>28</v>
      </c>
      <c r="AF738" s="7" t="s">
        <v>29</v>
      </c>
      <c r="AG738" s="7" t="s">
        <v>30</v>
      </c>
      <c r="AH738" s="7" t="s">
        <v>411</v>
      </c>
      <c r="AI738" s="7" t="s">
        <v>412</v>
      </c>
      <c r="AJ738" s="7">
        <v>-0.193</v>
      </c>
      <c r="AK738" s="7">
        <v>-0.71499999999999997</v>
      </c>
      <c r="AV738" s="7" t="s">
        <v>675</v>
      </c>
      <c r="AW738" s="7" t="s">
        <v>528</v>
      </c>
      <c r="AZ738" s="7" t="s">
        <v>190</v>
      </c>
    </row>
    <row r="739" spans="1:52" x14ac:dyDescent="0.2">
      <c r="A739" s="7">
        <v>738</v>
      </c>
      <c r="B739" s="7">
        <v>3581</v>
      </c>
      <c r="C739" s="7" t="s">
        <v>188</v>
      </c>
      <c r="D739" s="7" t="s">
        <v>437</v>
      </c>
      <c r="E739" s="7" t="s">
        <v>189</v>
      </c>
      <c r="F739" s="7">
        <v>3.5190000000000001</v>
      </c>
      <c r="I739" s="7">
        <v>3.6480000000000001</v>
      </c>
      <c r="J739" s="7">
        <v>2001</v>
      </c>
      <c r="K739" s="7">
        <v>7</v>
      </c>
      <c r="L739" s="7">
        <v>184</v>
      </c>
      <c r="M739" s="7">
        <v>10.43</v>
      </c>
      <c r="N739" s="7">
        <v>-83.98</v>
      </c>
      <c r="O739" s="7">
        <v>10.25</v>
      </c>
      <c r="P739" s="7">
        <v>-83.75</v>
      </c>
      <c r="Q739" s="7">
        <v>24.146999999999998</v>
      </c>
      <c r="S739" s="7">
        <v>61.999000000000002</v>
      </c>
      <c r="V739" s="7" t="s">
        <v>26</v>
      </c>
      <c r="W739" s="7">
        <v>0.375</v>
      </c>
      <c r="X739" s="7">
        <f t="shared" si="22"/>
        <v>0.375</v>
      </c>
      <c r="Y739" s="7">
        <v>3.2730000000000001</v>
      </c>
      <c r="Z739" s="7">
        <f t="shared" si="23"/>
        <v>3.2730000000000001</v>
      </c>
      <c r="AA739" s="7">
        <v>0.10199999999999999</v>
      </c>
      <c r="AB739" s="7">
        <v>0.89700000000000002</v>
      </c>
      <c r="AC739" s="7">
        <v>27.5</v>
      </c>
      <c r="AD739" s="7">
        <v>431.2</v>
      </c>
      <c r="AE739" s="7" t="s">
        <v>28</v>
      </c>
      <c r="AF739" s="7" t="s">
        <v>29</v>
      </c>
      <c r="AG739" s="7" t="s">
        <v>30</v>
      </c>
      <c r="AH739" s="7" t="s">
        <v>411</v>
      </c>
      <c r="AI739" s="7" t="s">
        <v>412</v>
      </c>
      <c r="AJ739" s="7">
        <v>-0.193</v>
      </c>
      <c r="AK739" s="7">
        <v>-0.71499999999999997</v>
      </c>
      <c r="AV739" s="7" t="s">
        <v>675</v>
      </c>
      <c r="AW739" s="7" t="s">
        <v>528</v>
      </c>
      <c r="AZ739" s="7" t="s">
        <v>190</v>
      </c>
    </row>
    <row r="740" spans="1:52" x14ac:dyDescent="0.2">
      <c r="A740" s="7">
        <v>739</v>
      </c>
      <c r="B740" s="7">
        <v>3581</v>
      </c>
      <c r="C740" s="7" t="s">
        <v>188</v>
      </c>
      <c r="D740" s="7" t="s">
        <v>437</v>
      </c>
      <c r="E740" s="7" t="s">
        <v>189</v>
      </c>
      <c r="F740" s="7">
        <v>3.5960000000000001</v>
      </c>
      <c r="I740" s="7">
        <v>3.7280000000000002</v>
      </c>
      <c r="J740" s="7">
        <v>2001</v>
      </c>
      <c r="K740" s="7">
        <v>8</v>
      </c>
      <c r="L740" s="7">
        <v>219</v>
      </c>
      <c r="M740" s="7">
        <v>10.43</v>
      </c>
      <c r="N740" s="7">
        <v>-83.98</v>
      </c>
      <c r="O740" s="7">
        <v>10.25</v>
      </c>
      <c r="P740" s="7">
        <v>-83.75</v>
      </c>
      <c r="Q740" s="7">
        <v>24.411999999999999</v>
      </c>
      <c r="S740" s="7">
        <v>56.94</v>
      </c>
      <c r="V740" s="7" t="s">
        <v>26</v>
      </c>
      <c r="W740" s="7">
        <v>0.35</v>
      </c>
      <c r="X740" s="7">
        <f t="shared" si="22"/>
        <v>0.35</v>
      </c>
      <c r="Y740" s="7">
        <v>3.3780000000000001</v>
      </c>
      <c r="Z740" s="7">
        <f t="shared" si="23"/>
        <v>3.3780000000000001</v>
      </c>
      <c r="AA740" s="7">
        <v>9.2999999999999999E-2</v>
      </c>
      <c r="AB740" s="7">
        <v>0.90600000000000003</v>
      </c>
      <c r="AC740" s="7">
        <v>28.7</v>
      </c>
      <c r="AD740" s="7">
        <v>402</v>
      </c>
      <c r="AE740" s="7" t="s">
        <v>28</v>
      </c>
      <c r="AF740" s="7" t="s">
        <v>29</v>
      </c>
      <c r="AG740" s="7" t="s">
        <v>30</v>
      </c>
      <c r="AH740" s="7" t="s">
        <v>411</v>
      </c>
      <c r="AI740" s="7" t="s">
        <v>412</v>
      </c>
      <c r="AJ740" s="7">
        <v>-0.193</v>
      </c>
      <c r="AK740" s="7">
        <v>-0.71499999999999997</v>
      </c>
      <c r="AV740" s="7" t="s">
        <v>675</v>
      </c>
      <c r="AW740" s="7" t="s">
        <v>528</v>
      </c>
      <c r="AZ740" s="7" t="s">
        <v>190</v>
      </c>
    </row>
    <row r="741" spans="1:52" x14ac:dyDescent="0.2">
      <c r="A741" s="7">
        <v>740</v>
      </c>
      <c r="B741" s="7">
        <v>3581</v>
      </c>
      <c r="C741" s="7" t="s">
        <v>188</v>
      </c>
      <c r="D741" s="7" t="s">
        <v>437</v>
      </c>
      <c r="E741" s="7" t="s">
        <v>189</v>
      </c>
      <c r="F741" s="7">
        <v>4.024</v>
      </c>
      <c r="I741" s="7">
        <v>4.1719999999999997</v>
      </c>
      <c r="J741" s="7">
        <v>2001</v>
      </c>
      <c r="K741" s="7">
        <v>9</v>
      </c>
      <c r="L741" s="7">
        <v>248</v>
      </c>
      <c r="M741" s="7">
        <v>10.43</v>
      </c>
      <c r="N741" s="7">
        <v>-83.98</v>
      </c>
      <c r="O741" s="7">
        <v>10.25</v>
      </c>
      <c r="P741" s="7">
        <v>-83.75</v>
      </c>
      <c r="Q741" s="7">
        <v>24.28</v>
      </c>
      <c r="S741" s="7">
        <v>59.752000000000002</v>
      </c>
      <c r="V741" s="7" t="s">
        <v>26</v>
      </c>
      <c r="W741" s="7">
        <v>0.375</v>
      </c>
      <c r="X741" s="7">
        <f t="shared" si="22"/>
        <v>0.375</v>
      </c>
      <c r="Y741" s="7">
        <v>3.7970000000000002</v>
      </c>
      <c r="Z741" s="7">
        <f t="shared" si="23"/>
        <v>3.7970000000000002</v>
      </c>
      <c r="AA741" s="7">
        <v>8.8999999999999996E-2</v>
      </c>
      <c r="AB741" s="7">
        <v>0.91</v>
      </c>
      <c r="AC741" s="7">
        <v>28.1</v>
      </c>
      <c r="AD741" s="7">
        <v>203.1</v>
      </c>
      <c r="AE741" s="7" t="s">
        <v>28</v>
      </c>
      <c r="AF741" s="7" t="s">
        <v>29</v>
      </c>
      <c r="AG741" s="7" t="s">
        <v>30</v>
      </c>
      <c r="AH741" s="7" t="s">
        <v>411</v>
      </c>
      <c r="AI741" s="7" t="s">
        <v>412</v>
      </c>
      <c r="AJ741" s="7">
        <v>-0.193</v>
      </c>
      <c r="AK741" s="7">
        <v>-0.71499999999999997</v>
      </c>
      <c r="AV741" s="7" t="s">
        <v>675</v>
      </c>
      <c r="AW741" s="7" t="s">
        <v>528</v>
      </c>
      <c r="AZ741" s="7" t="s">
        <v>190</v>
      </c>
    </row>
    <row r="742" spans="1:52" x14ac:dyDescent="0.2">
      <c r="A742" s="7">
        <v>741</v>
      </c>
      <c r="B742" s="7">
        <v>3581</v>
      </c>
      <c r="C742" s="7" t="s">
        <v>188</v>
      </c>
      <c r="D742" s="7" t="s">
        <v>437</v>
      </c>
      <c r="E742" s="7" t="s">
        <v>189</v>
      </c>
      <c r="F742" s="7">
        <v>3.613</v>
      </c>
      <c r="I742" s="7">
        <v>3.7450000000000001</v>
      </c>
      <c r="J742" s="7">
        <v>2001</v>
      </c>
      <c r="K742" s="7">
        <v>10</v>
      </c>
      <c r="L742" s="7">
        <v>277</v>
      </c>
      <c r="M742" s="7">
        <v>10.43</v>
      </c>
      <c r="N742" s="7">
        <v>-83.98</v>
      </c>
      <c r="O742" s="7">
        <v>10.25</v>
      </c>
      <c r="P742" s="7">
        <v>-83.75</v>
      </c>
      <c r="Q742" s="7">
        <v>24.760999999999999</v>
      </c>
      <c r="S742" s="7">
        <v>57.49</v>
      </c>
      <c r="V742" s="7" t="s">
        <v>26</v>
      </c>
      <c r="W742" s="7">
        <v>0.33800000000000002</v>
      </c>
      <c r="X742" s="7">
        <f t="shared" si="22"/>
        <v>0.33800000000000002</v>
      </c>
      <c r="Y742" s="7">
        <v>3.407</v>
      </c>
      <c r="Z742" s="7">
        <f t="shared" si="23"/>
        <v>3.407</v>
      </c>
      <c r="AA742" s="7">
        <v>0.09</v>
      </c>
      <c r="AB742" s="7">
        <v>0.90900000000000003</v>
      </c>
      <c r="AC742" s="7">
        <v>28.4</v>
      </c>
      <c r="AD742" s="7">
        <v>365.6</v>
      </c>
      <c r="AE742" s="7" t="s">
        <v>28</v>
      </c>
      <c r="AF742" s="7" t="s">
        <v>29</v>
      </c>
      <c r="AG742" s="7" t="s">
        <v>30</v>
      </c>
      <c r="AH742" s="7" t="s">
        <v>411</v>
      </c>
      <c r="AI742" s="7" t="s">
        <v>412</v>
      </c>
      <c r="AJ742" s="7">
        <v>-0.193</v>
      </c>
      <c r="AK742" s="7">
        <v>-0.71499999999999997</v>
      </c>
      <c r="AV742" s="7" t="s">
        <v>675</v>
      </c>
      <c r="AW742" s="7" t="s">
        <v>528</v>
      </c>
      <c r="AZ742" s="7" t="s">
        <v>190</v>
      </c>
    </row>
    <row r="743" spans="1:52" x14ac:dyDescent="0.2">
      <c r="A743" s="7">
        <v>742</v>
      </c>
      <c r="B743" s="7">
        <v>3581</v>
      </c>
      <c r="C743" s="7" t="s">
        <v>188</v>
      </c>
      <c r="D743" s="7" t="s">
        <v>437</v>
      </c>
      <c r="E743" s="7" t="s">
        <v>189</v>
      </c>
      <c r="F743" s="7">
        <v>3.923</v>
      </c>
      <c r="I743" s="7">
        <v>4.0670000000000002</v>
      </c>
      <c r="J743" s="7">
        <v>2001</v>
      </c>
      <c r="K743" s="7">
        <v>10</v>
      </c>
      <c r="L743" s="7">
        <v>304</v>
      </c>
      <c r="M743" s="7">
        <v>10.43</v>
      </c>
      <c r="N743" s="7">
        <v>-83.98</v>
      </c>
      <c r="O743" s="7">
        <v>10.25</v>
      </c>
      <c r="P743" s="7">
        <v>-83.75</v>
      </c>
      <c r="Q743" s="7">
        <v>24.099</v>
      </c>
      <c r="S743" s="7">
        <v>62.298999999999999</v>
      </c>
      <c r="V743" s="7" t="s">
        <v>26</v>
      </c>
      <c r="W743" s="7">
        <v>0.313</v>
      </c>
      <c r="X743" s="7">
        <f t="shared" si="22"/>
        <v>0.313</v>
      </c>
      <c r="Y743" s="7">
        <v>3.754</v>
      </c>
      <c r="Z743" s="7">
        <f t="shared" si="23"/>
        <v>3.754</v>
      </c>
      <c r="AA743" s="7">
        <v>7.5999999999999998E-2</v>
      </c>
      <c r="AB743" s="7">
        <v>0.92300000000000004</v>
      </c>
      <c r="AC743" s="7">
        <v>28.4</v>
      </c>
      <c r="AD743" s="7">
        <v>365.6</v>
      </c>
      <c r="AE743" s="7" t="s">
        <v>28</v>
      </c>
      <c r="AF743" s="7" t="s">
        <v>29</v>
      </c>
      <c r="AG743" s="7" t="s">
        <v>30</v>
      </c>
      <c r="AH743" s="7" t="s">
        <v>411</v>
      </c>
      <c r="AI743" s="7" t="s">
        <v>412</v>
      </c>
      <c r="AJ743" s="7">
        <v>-0.193</v>
      </c>
      <c r="AK743" s="7">
        <v>-0.71499999999999997</v>
      </c>
      <c r="AV743" s="7" t="s">
        <v>675</v>
      </c>
      <c r="AW743" s="7" t="s">
        <v>528</v>
      </c>
      <c r="AZ743" s="7" t="s">
        <v>190</v>
      </c>
    </row>
    <row r="744" spans="1:52" x14ac:dyDescent="0.2">
      <c r="A744" s="7">
        <v>743</v>
      </c>
      <c r="B744" s="7">
        <v>3581</v>
      </c>
      <c r="C744" s="7" t="s">
        <v>188</v>
      </c>
      <c r="D744" s="7" t="s">
        <v>437</v>
      </c>
      <c r="E744" s="7" t="s">
        <v>189</v>
      </c>
      <c r="F744" s="7">
        <v>2.92</v>
      </c>
      <c r="I744" s="7">
        <v>3.0270000000000001</v>
      </c>
      <c r="J744" s="7">
        <v>2001</v>
      </c>
      <c r="K744" s="7">
        <v>12</v>
      </c>
      <c r="L744" s="7">
        <v>337</v>
      </c>
      <c r="M744" s="7">
        <v>10.43</v>
      </c>
      <c r="N744" s="7">
        <v>-83.98</v>
      </c>
      <c r="O744" s="7">
        <v>10.25</v>
      </c>
      <c r="P744" s="7">
        <v>-83.75</v>
      </c>
      <c r="Q744" s="7">
        <v>23.713999999999999</v>
      </c>
      <c r="S744" s="7">
        <v>59.5</v>
      </c>
      <c r="V744" s="7" t="s">
        <v>26</v>
      </c>
      <c r="W744" s="7">
        <v>0.44800000000000001</v>
      </c>
      <c r="X744" s="7">
        <f t="shared" si="22"/>
        <v>0.44800000000000001</v>
      </c>
      <c r="Y744" s="7">
        <v>2.5790000000000002</v>
      </c>
      <c r="Z744" s="7">
        <f t="shared" si="23"/>
        <v>2.5790000000000002</v>
      </c>
      <c r="AA744" s="7">
        <v>0.14699999999999999</v>
      </c>
      <c r="AB744" s="7">
        <v>0.85199999999999998</v>
      </c>
      <c r="AC744" s="7">
        <v>27</v>
      </c>
      <c r="AD744" s="7">
        <v>489.4</v>
      </c>
      <c r="AE744" s="7" t="s">
        <v>28</v>
      </c>
      <c r="AF744" s="7" t="s">
        <v>29</v>
      </c>
      <c r="AG744" s="7" t="s">
        <v>30</v>
      </c>
      <c r="AH744" s="7" t="s">
        <v>411</v>
      </c>
      <c r="AI744" s="7" t="s">
        <v>412</v>
      </c>
      <c r="AJ744" s="7">
        <v>-0.193</v>
      </c>
      <c r="AK744" s="7">
        <v>-0.71499999999999997</v>
      </c>
      <c r="AV744" s="7" t="s">
        <v>675</v>
      </c>
      <c r="AW744" s="7" t="s">
        <v>528</v>
      </c>
      <c r="AZ744" s="7" t="s">
        <v>190</v>
      </c>
    </row>
    <row r="745" spans="1:52" x14ac:dyDescent="0.2">
      <c r="A745" s="7">
        <v>744</v>
      </c>
      <c r="B745" s="7">
        <v>3581</v>
      </c>
      <c r="C745" s="7" t="s">
        <v>188</v>
      </c>
      <c r="D745" s="7" t="s">
        <v>437</v>
      </c>
      <c r="E745" s="7" t="s">
        <v>189</v>
      </c>
      <c r="F745" s="7">
        <v>3.05</v>
      </c>
      <c r="I745" s="7">
        <v>3.1619999999999999</v>
      </c>
      <c r="J745" s="7">
        <v>2001</v>
      </c>
      <c r="K745" s="7">
        <v>12</v>
      </c>
      <c r="L745" s="7">
        <v>363</v>
      </c>
      <c r="M745" s="7">
        <v>10.43</v>
      </c>
      <c r="N745" s="7">
        <v>-83.98</v>
      </c>
      <c r="O745" s="7">
        <v>10.25</v>
      </c>
      <c r="P745" s="7">
        <v>-83.75</v>
      </c>
      <c r="Q745" s="7">
        <v>23.678000000000001</v>
      </c>
      <c r="S745" s="7">
        <v>61.225999999999999</v>
      </c>
      <c r="V745" s="7" t="s">
        <v>26</v>
      </c>
      <c r="W745" s="7">
        <v>0.38700000000000001</v>
      </c>
      <c r="X745" s="7">
        <f t="shared" si="22"/>
        <v>0.38700000000000001</v>
      </c>
      <c r="Y745" s="7">
        <v>2.7749999999999999</v>
      </c>
      <c r="Z745" s="7">
        <f t="shared" si="23"/>
        <v>2.7749999999999999</v>
      </c>
      <c r="AA745" s="7">
        <v>0.122</v>
      </c>
      <c r="AB745" s="7">
        <v>0.877</v>
      </c>
      <c r="AC745" s="7">
        <v>27</v>
      </c>
      <c r="AD745" s="7">
        <v>489.4</v>
      </c>
      <c r="AE745" s="7" t="s">
        <v>28</v>
      </c>
      <c r="AF745" s="7" t="s">
        <v>29</v>
      </c>
      <c r="AG745" s="7" t="s">
        <v>30</v>
      </c>
      <c r="AH745" s="7" t="s">
        <v>411</v>
      </c>
      <c r="AI745" s="7" t="s">
        <v>412</v>
      </c>
      <c r="AJ745" s="7">
        <v>-0.193</v>
      </c>
      <c r="AK745" s="7">
        <v>-0.71499999999999997</v>
      </c>
      <c r="AV745" s="7" t="s">
        <v>675</v>
      </c>
      <c r="AW745" s="7" t="s">
        <v>528</v>
      </c>
      <c r="AZ745" s="7" t="s">
        <v>190</v>
      </c>
    </row>
    <row r="746" spans="1:52" x14ac:dyDescent="0.2">
      <c r="A746" s="7">
        <v>745</v>
      </c>
      <c r="B746" s="7">
        <v>3581</v>
      </c>
      <c r="C746" s="7" t="s">
        <v>188</v>
      </c>
      <c r="D746" s="7" t="s">
        <v>437</v>
      </c>
      <c r="E746" s="7" t="s">
        <v>189</v>
      </c>
      <c r="F746" s="7">
        <v>3.1920000000000002</v>
      </c>
      <c r="I746" s="7">
        <v>3.3090000000000002</v>
      </c>
      <c r="J746" s="7">
        <v>2002</v>
      </c>
      <c r="K746" s="7">
        <v>1</v>
      </c>
      <c r="L746" s="7">
        <v>15</v>
      </c>
      <c r="M746" s="7">
        <v>10.43</v>
      </c>
      <c r="N746" s="7">
        <v>-83.98</v>
      </c>
      <c r="O746" s="7">
        <v>10.25</v>
      </c>
      <c r="P746" s="7">
        <v>-83.75</v>
      </c>
      <c r="Q746" s="7">
        <v>23.768000000000001</v>
      </c>
      <c r="S746" s="7">
        <v>60.75</v>
      </c>
      <c r="V746" s="7" t="s">
        <v>26</v>
      </c>
      <c r="W746" s="7">
        <v>0.27600000000000002</v>
      </c>
      <c r="X746" s="7">
        <f t="shared" si="22"/>
        <v>0.27600000000000002</v>
      </c>
      <c r="Y746" s="7">
        <v>3.0329999999999999</v>
      </c>
      <c r="Z746" s="7">
        <f t="shared" si="23"/>
        <v>3.0329999999999999</v>
      </c>
      <c r="AA746" s="7">
        <v>8.3000000000000004E-2</v>
      </c>
      <c r="AB746" s="7">
        <v>0.91600000000000004</v>
      </c>
      <c r="AC746" s="7">
        <v>26.8</v>
      </c>
      <c r="AD746" s="7">
        <v>326.5</v>
      </c>
      <c r="AE746" s="7" t="s">
        <v>28</v>
      </c>
      <c r="AF746" s="7" t="s">
        <v>29</v>
      </c>
      <c r="AG746" s="7" t="s">
        <v>30</v>
      </c>
      <c r="AH746" s="7" t="s">
        <v>411</v>
      </c>
      <c r="AI746" s="7" t="s">
        <v>412</v>
      </c>
      <c r="AJ746" s="7">
        <v>-0.193</v>
      </c>
      <c r="AK746" s="7">
        <v>-0.70399999999999996</v>
      </c>
      <c r="AV746" s="7" t="s">
        <v>675</v>
      </c>
      <c r="AW746" s="7" t="s">
        <v>528</v>
      </c>
      <c r="AZ746" s="7" t="s">
        <v>190</v>
      </c>
    </row>
    <row r="747" spans="1:52" x14ac:dyDescent="0.2">
      <c r="A747" s="7">
        <v>746</v>
      </c>
      <c r="B747" s="7">
        <v>3581</v>
      </c>
      <c r="C747" s="7" t="s">
        <v>188</v>
      </c>
      <c r="D747" s="7" t="s">
        <v>437</v>
      </c>
      <c r="E747" s="7" t="s">
        <v>189</v>
      </c>
      <c r="F747" s="7">
        <v>2.3130000000000002</v>
      </c>
      <c r="I747" s="7">
        <v>2.3980000000000001</v>
      </c>
      <c r="J747" s="7">
        <v>2002</v>
      </c>
      <c r="K747" s="7">
        <v>2</v>
      </c>
      <c r="L747" s="7">
        <v>44</v>
      </c>
      <c r="M747" s="7">
        <v>10.43</v>
      </c>
      <c r="N747" s="7">
        <v>-83.98</v>
      </c>
      <c r="O747" s="7">
        <v>10.25</v>
      </c>
      <c r="P747" s="7">
        <v>-83.75</v>
      </c>
      <c r="Q747" s="7">
        <v>24.009</v>
      </c>
      <c r="S747" s="7">
        <v>57.232999999999997</v>
      </c>
      <c r="V747" s="7" t="s">
        <v>26</v>
      </c>
      <c r="W747" s="7">
        <v>0.54600000000000004</v>
      </c>
      <c r="X747" s="7">
        <f t="shared" si="22"/>
        <v>0.54600000000000004</v>
      </c>
      <c r="Y747" s="7">
        <v>1.8520000000000001</v>
      </c>
      <c r="Z747" s="7">
        <f t="shared" si="23"/>
        <v>1.8520000000000001</v>
      </c>
      <c r="AA747" s="7">
        <v>0.22700000000000001</v>
      </c>
      <c r="AB747" s="7">
        <v>0.77200000000000002</v>
      </c>
      <c r="AC747" s="7">
        <v>26.8</v>
      </c>
      <c r="AD747" s="7">
        <v>218.8</v>
      </c>
      <c r="AE747" s="7" t="s">
        <v>28</v>
      </c>
      <c r="AF747" s="7" t="s">
        <v>29</v>
      </c>
      <c r="AG747" s="7" t="s">
        <v>30</v>
      </c>
      <c r="AH747" s="7" t="s">
        <v>411</v>
      </c>
      <c r="AI747" s="7" t="s">
        <v>412</v>
      </c>
      <c r="AJ747" s="7">
        <v>-0.193</v>
      </c>
      <c r="AK747" s="7">
        <v>-0.70399999999999996</v>
      </c>
      <c r="AV747" s="7" t="s">
        <v>675</v>
      </c>
      <c r="AW747" s="7" t="s">
        <v>528</v>
      </c>
      <c r="AZ747" s="7" t="s">
        <v>190</v>
      </c>
    </row>
    <row r="748" spans="1:52" x14ac:dyDescent="0.2">
      <c r="A748" s="7">
        <v>747</v>
      </c>
      <c r="B748" s="7">
        <v>3581</v>
      </c>
      <c r="C748" s="7" t="s">
        <v>188</v>
      </c>
      <c r="D748" s="7" t="s">
        <v>437</v>
      </c>
      <c r="E748" s="7" t="s">
        <v>189</v>
      </c>
      <c r="F748" s="7">
        <v>2.8170000000000002</v>
      </c>
      <c r="I748" s="7">
        <v>2.92</v>
      </c>
      <c r="J748" s="7">
        <v>2002</v>
      </c>
      <c r="K748" s="7">
        <v>3</v>
      </c>
      <c r="L748" s="7">
        <v>75</v>
      </c>
      <c r="M748" s="7">
        <v>10.43</v>
      </c>
      <c r="N748" s="7">
        <v>-83.98</v>
      </c>
      <c r="O748" s="7">
        <v>10.25</v>
      </c>
      <c r="P748" s="7">
        <v>-83.75</v>
      </c>
      <c r="Q748" s="7">
        <v>24</v>
      </c>
      <c r="S748" s="7">
        <v>48.814</v>
      </c>
      <c r="V748" s="7" t="s">
        <v>26</v>
      </c>
      <c r="W748" s="7">
        <v>0.64500000000000002</v>
      </c>
      <c r="X748" s="7">
        <f t="shared" si="22"/>
        <v>0.64500000000000002</v>
      </c>
      <c r="Y748" s="7">
        <v>2.2749999999999999</v>
      </c>
      <c r="Z748" s="7">
        <f t="shared" si="23"/>
        <v>2.2749999999999999</v>
      </c>
      <c r="AA748" s="7">
        <v>0.22</v>
      </c>
      <c r="AB748" s="7">
        <v>0.77900000000000003</v>
      </c>
      <c r="AC748" s="7">
        <v>27.3</v>
      </c>
      <c r="AD748" s="7">
        <v>169.8</v>
      </c>
      <c r="AE748" s="7" t="s">
        <v>28</v>
      </c>
      <c r="AF748" s="7" t="s">
        <v>29</v>
      </c>
      <c r="AG748" s="7" t="s">
        <v>30</v>
      </c>
      <c r="AH748" s="7" t="s">
        <v>411</v>
      </c>
      <c r="AI748" s="7" t="s">
        <v>412</v>
      </c>
      <c r="AJ748" s="7">
        <v>-0.193</v>
      </c>
      <c r="AK748" s="7">
        <v>-0.70399999999999996</v>
      </c>
      <c r="AV748" s="7" t="s">
        <v>675</v>
      </c>
      <c r="AW748" s="7" t="s">
        <v>528</v>
      </c>
      <c r="AZ748" s="7" t="s">
        <v>190</v>
      </c>
    </row>
    <row r="749" spans="1:52" x14ac:dyDescent="0.2">
      <c r="A749" s="7">
        <v>748</v>
      </c>
      <c r="B749" s="7">
        <v>3581</v>
      </c>
      <c r="C749" s="7" t="s">
        <v>188</v>
      </c>
      <c r="D749" s="7" t="s">
        <v>437</v>
      </c>
      <c r="E749" s="7" t="s">
        <v>189</v>
      </c>
      <c r="F749" s="7">
        <v>2.323</v>
      </c>
      <c r="I749" s="7">
        <v>2.4079999999999999</v>
      </c>
      <c r="J749" s="7">
        <v>2002</v>
      </c>
      <c r="K749" s="7">
        <v>4</v>
      </c>
      <c r="L749" s="7">
        <v>105</v>
      </c>
      <c r="M749" s="7">
        <v>10.43</v>
      </c>
      <c r="N749" s="7">
        <v>-83.98</v>
      </c>
      <c r="O749" s="7">
        <v>10.25</v>
      </c>
      <c r="P749" s="7">
        <v>-83.75</v>
      </c>
      <c r="Q749" s="7">
        <v>24.056999999999999</v>
      </c>
      <c r="S749" s="7">
        <v>52.2</v>
      </c>
      <c r="V749" s="7" t="s">
        <v>26</v>
      </c>
      <c r="W749" s="7">
        <v>0.66900000000000004</v>
      </c>
      <c r="X749" s="7">
        <f t="shared" si="22"/>
        <v>0.66900000000000004</v>
      </c>
      <c r="Y749" s="7">
        <v>1.7390000000000001</v>
      </c>
      <c r="Z749" s="7">
        <f t="shared" si="23"/>
        <v>1.7390000000000001</v>
      </c>
      <c r="AA749" s="7">
        <v>0.27700000000000002</v>
      </c>
      <c r="AB749" s="7">
        <v>0.72199999999999998</v>
      </c>
      <c r="AC749" s="7">
        <v>27.9</v>
      </c>
      <c r="AD749" s="7">
        <v>189.1</v>
      </c>
      <c r="AE749" s="7" t="s">
        <v>28</v>
      </c>
      <c r="AF749" s="7" t="s">
        <v>29</v>
      </c>
      <c r="AG749" s="7" t="s">
        <v>30</v>
      </c>
      <c r="AH749" s="7" t="s">
        <v>411</v>
      </c>
      <c r="AI749" s="7" t="s">
        <v>412</v>
      </c>
      <c r="AJ749" s="7">
        <v>-0.193</v>
      </c>
      <c r="AK749" s="7">
        <v>-0.70399999999999996</v>
      </c>
      <c r="AV749" s="7" t="s">
        <v>675</v>
      </c>
      <c r="AW749" s="7" t="s">
        <v>528</v>
      </c>
      <c r="AZ749" s="7" t="s">
        <v>190</v>
      </c>
    </row>
    <row r="750" spans="1:52" x14ac:dyDescent="0.2">
      <c r="A750" s="7">
        <v>749</v>
      </c>
      <c r="B750" s="7">
        <v>3581</v>
      </c>
      <c r="C750" s="7" t="s">
        <v>188</v>
      </c>
      <c r="D750" s="7" t="s">
        <v>437</v>
      </c>
      <c r="E750" s="7" t="s">
        <v>189</v>
      </c>
      <c r="F750" s="7">
        <v>2.8660000000000001</v>
      </c>
      <c r="I750" s="7">
        <v>2.9710000000000001</v>
      </c>
      <c r="J750" s="7">
        <v>2002</v>
      </c>
      <c r="K750" s="7">
        <v>5</v>
      </c>
      <c r="L750" s="7">
        <v>138</v>
      </c>
      <c r="M750" s="7">
        <v>10.43</v>
      </c>
      <c r="N750" s="7">
        <v>-83.98</v>
      </c>
      <c r="O750" s="7">
        <v>10.25</v>
      </c>
      <c r="P750" s="7">
        <v>-83.75</v>
      </c>
      <c r="Q750" s="7">
        <v>24.033000000000001</v>
      </c>
      <c r="S750" s="7">
        <v>54.588999999999999</v>
      </c>
      <c r="V750" s="7" t="s">
        <v>26</v>
      </c>
      <c r="W750" s="7">
        <v>0.51</v>
      </c>
      <c r="X750" s="7">
        <f t="shared" si="22"/>
        <v>0.51</v>
      </c>
      <c r="Y750" s="7">
        <v>2.4609999999999999</v>
      </c>
      <c r="Z750" s="7">
        <f t="shared" si="23"/>
        <v>2.4609999999999999</v>
      </c>
      <c r="AA750" s="7">
        <v>0.17100000000000001</v>
      </c>
      <c r="AB750" s="7">
        <v>0.82799999999999996</v>
      </c>
      <c r="AC750" s="7">
        <v>28.2</v>
      </c>
      <c r="AD750" s="7">
        <v>389.5</v>
      </c>
      <c r="AE750" s="7" t="s">
        <v>28</v>
      </c>
      <c r="AF750" s="7" t="s">
        <v>29</v>
      </c>
      <c r="AG750" s="7" t="s">
        <v>30</v>
      </c>
      <c r="AH750" s="7" t="s">
        <v>411</v>
      </c>
      <c r="AI750" s="7" t="s">
        <v>412</v>
      </c>
      <c r="AJ750" s="7">
        <v>-0.193</v>
      </c>
      <c r="AK750" s="7">
        <v>-0.70399999999999996</v>
      </c>
      <c r="AV750" s="7" t="s">
        <v>675</v>
      </c>
      <c r="AW750" s="7" t="s">
        <v>528</v>
      </c>
      <c r="AZ750" s="7" t="s">
        <v>190</v>
      </c>
    </row>
    <row r="751" spans="1:52" x14ac:dyDescent="0.2">
      <c r="A751" s="7">
        <v>750</v>
      </c>
      <c r="B751" s="7">
        <v>3581</v>
      </c>
      <c r="C751" s="7" t="s">
        <v>188</v>
      </c>
      <c r="D751" s="7" t="s">
        <v>437</v>
      </c>
      <c r="E751" s="7" t="s">
        <v>189</v>
      </c>
      <c r="F751" s="7">
        <v>3.1469999999999998</v>
      </c>
      <c r="I751" s="7">
        <v>3.262</v>
      </c>
      <c r="J751" s="7">
        <v>2002</v>
      </c>
      <c r="K751" s="7">
        <v>6</v>
      </c>
      <c r="L751" s="7">
        <v>165</v>
      </c>
      <c r="M751" s="7">
        <v>10.43</v>
      </c>
      <c r="N751" s="7">
        <v>-83.98</v>
      </c>
      <c r="O751" s="7">
        <v>10.25</v>
      </c>
      <c r="P751" s="7">
        <v>-83.75</v>
      </c>
      <c r="Q751" s="7">
        <v>24.515999999999998</v>
      </c>
      <c r="S751" s="7">
        <v>56.518000000000001</v>
      </c>
      <c r="V751" s="7" t="s">
        <v>26</v>
      </c>
      <c r="W751" s="7">
        <v>0.38700000000000001</v>
      </c>
      <c r="X751" s="7">
        <f t="shared" si="22"/>
        <v>0.38700000000000001</v>
      </c>
      <c r="Y751" s="7">
        <v>2.875</v>
      </c>
      <c r="Z751" s="7">
        <f t="shared" si="23"/>
        <v>2.875</v>
      </c>
      <c r="AA751" s="7">
        <v>0.11799999999999999</v>
      </c>
      <c r="AB751" s="7">
        <v>0.88100000000000001</v>
      </c>
      <c r="AC751" s="7">
        <v>29</v>
      </c>
      <c r="AD751" s="7">
        <v>381.9</v>
      </c>
      <c r="AE751" s="7" t="s">
        <v>28</v>
      </c>
      <c r="AF751" s="7" t="s">
        <v>29</v>
      </c>
      <c r="AG751" s="7" t="s">
        <v>30</v>
      </c>
      <c r="AH751" s="7" t="s">
        <v>411</v>
      </c>
      <c r="AI751" s="7" t="s">
        <v>412</v>
      </c>
      <c r="AJ751" s="7">
        <v>-0.193</v>
      </c>
      <c r="AK751" s="7">
        <v>-0.70399999999999996</v>
      </c>
      <c r="AV751" s="7" t="s">
        <v>675</v>
      </c>
      <c r="AW751" s="7" t="s">
        <v>528</v>
      </c>
      <c r="AZ751" s="7" t="s">
        <v>190</v>
      </c>
    </row>
    <row r="752" spans="1:52" x14ac:dyDescent="0.2">
      <c r="A752" s="7">
        <v>751</v>
      </c>
      <c r="B752" s="7">
        <v>3581</v>
      </c>
      <c r="C752" s="7" t="s">
        <v>188</v>
      </c>
      <c r="D752" s="7" t="s">
        <v>437</v>
      </c>
      <c r="E752" s="7" t="s">
        <v>189</v>
      </c>
      <c r="F752" s="7">
        <v>3.419</v>
      </c>
      <c r="I752" s="7">
        <v>3.544</v>
      </c>
      <c r="J752" s="7">
        <v>2002</v>
      </c>
      <c r="K752" s="7">
        <v>7</v>
      </c>
      <c r="L752" s="7">
        <v>200</v>
      </c>
      <c r="M752" s="7">
        <v>10.43</v>
      </c>
      <c r="N752" s="7">
        <v>-83.98</v>
      </c>
      <c r="O752" s="7">
        <v>10.25</v>
      </c>
      <c r="P752" s="7">
        <v>-83.75</v>
      </c>
      <c r="Q752" s="7">
        <v>24.792999999999999</v>
      </c>
      <c r="S752" s="7">
        <v>59.182000000000002</v>
      </c>
      <c r="V752" s="7" t="s">
        <v>26</v>
      </c>
      <c r="W752" s="7">
        <v>0.41099999999999998</v>
      </c>
      <c r="X752" s="7">
        <f t="shared" si="22"/>
        <v>0.41099999999999998</v>
      </c>
      <c r="Y752" s="7">
        <v>3.133</v>
      </c>
      <c r="Z752" s="7">
        <f t="shared" si="23"/>
        <v>3.133</v>
      </c>
      <c r="AA752" s="7">
        <v>0.115</v>
      </c>
      <c r="AB752" s="7">
        <v>0.88400000000000001</v>
      </c>
      <c r="AC752" s="7">
        <v>28.1</v>
      </c>
      <c r="AD752" s="7">
        <v>582.20000000000005</v>
      </c>
      <c r="AE752" s="7" t="s">
        <v>28</v>
      </c>
      <c r="AF752" s="7" t="s">
        <v>29</v>
      </c>
      <c r="AG752" s="7" t="s">
        <v>30</v>
      </c>
      <c r="AH752" s="7" t="s">
        <v>411</v>
      </c>
      <c r="AI752" s="7" t="s">
        <v>412</v>
      </c>
      <c r="AJ752" s="7">
        <v>-0.193</v>
      </c>
      <c r="AK752" s="7">
        <v>-0.70399999999999996</v>
      </c>
      <c r="AV752" s="7" t="s">
        <v>675</v>
      </c>
      <c r="AW752" s="7" t="s">
        <v>528</v>
      </c>
      <c r="AZ752" s="7" t="s">
        <v>190</v>
      </c>
    </row>
    <row r="753" spans="1:52" x14ac:dyDescent="0.2">
      <c r="A753" s="7">
        <v>752</v>
      </c>
      <c r="B753" s="7">
        <v>3581</v>
      </c>
      <c r="C753" s="7" t="s">
        <v>188</v>
      </c>
      <c r="D753" s="7" t="s">
        <v>437</v>
      </c>
      <c r="E753" s="7" t="s">
        <v>189</v>
      </c>
      <c r="F753" s="7">
        <v>3.2639999999999998</v>
      </c>
      <c r="I753" s="7">
        <v>3.3839999999999999</v>
      </c>
      <c r="J753" s="7">
        <v>2002</v>
      </c>
      <c r="K753" s="7">
        <v>8</v>
      </c>
      <c r="L753" s="7">
        <v>234</v>
      </c>
      <c r="M753" s="7">
        <v>10.43</v>
      </c>
      <c r="N753" s="7">
        <v>-83.98</v>
      </c>
      <c r="O753" s="7">
        <v>10.25</v>
      </c>
      <c r="P753" s="7">
        <v>-83.75</v>
      </c>
      <c r="Q753" s="7">
        <v>24.672000000000001</v>
      </c>
      <c r="S753" s="7">
        <v>59.213000000000001</v>
      </c>
      <c r="V753" s="7" t="s">
        <v>26</v>
      </c>
      <c r="W753" s="7">
        <v>0.51</v>
      </c>
      <c r="X753" s="7">
        <f t="shared" si="22"/>
        <v>0.51</v>
      </c>
      <c r="Y753" s="7">
        <v>2.8740000000000001</v>
      </c>
      <c r="Z753" s="7">
        <f t="shared" si="23"/>
        <v>2.8740000000000001</v>
      </c>
      <c r="AA753" s="7">
        <v>0.15</v>
      </c>
      <c r="AB753" s="7">
        <v>0.84899999999999998</v>
      </c>
      <c r="AC753" s="7">
        <v>28.1</v>
      </c>
      <c r="AD753" s="7">
        <v>377.6</v>
      </c>
      <c r="AE753" s="7" t="s">
        <v>28</v>
      </c>
      <c r="AF753" s="7" t="s">
        <v>29</v>
      </c>
      <c r="AG753" s="7" t="s">
        <v>30</v>
      </c>
      <c r="AH753" s="7" t="s">
        <v>411</v>
      </c>
      <c r="AI753" s="7" t="s">
        <v>412</v>
      </c>
      <c r="AJ753" s="7">
        <v>-0.193</v>
      </c>
      <c r="AK753" s="7">
        <v>-0.70399999999999996</v>
      </c>
      <c r="AV753" s="7" t="s">
        <v>675</v>
      </c>
      <c r="AW753" s="7" t="s">
        <v>528</v>
      </c>
      <c r="AZ753" s="7" t="s">
        <v>190</v>
      </c>
    </row>
    <row r="754" spans="1:52" x14ac:dyDescent="0.2">
      <c r="A754" s="7">
        <v>753</v>
      </c>
      <c r="B754" s="7">
        <v>3581</v>
      </c>
      <c r="C754" s="7" t="s">
        <v>188</v>
      </c>
      <c r="D754" s="7" t="s">
        <v>437</v>
      </c>
      <c r="E754" s="7" t="s">
        <v>189</v>
      </c>
      <c r="F754" s="7">
        <v>2.698</v>
      </c>
      <c r="I754" s="7">
        <v>2.7970000000000002</v>
      </c>
      <c r="J754" s="7">
        <v>2002</v>
      </c>
      <c r="K754" s="7">
        <v>9</v>
      </c>
      <c r="L754" s="7">
        <v>262</v>
      </c>
      <c r="M754" s="7">
        <v>10.43</v>
      </c>
      <c r="N754" s="7">
        <v>-83.98</v>
      </c>
      <c r="O754" s="7">
        <v>10.25</v>
      </c>
      <c r="P754" s="7">
        <v>-83.75</v>
      </c>
      <c r="Q754" s="7">
        <v>24.552</v>
      </c>
      <c r="S754" s="7">
        <v>57.871000000000002</v>
      </c>
      <c r="V754" s="7" t="s">
        <v>26</v>
      </c>
      <c r="W754" s="7">
        <v>0.54600000000000004</v>
      </c>
      <c r="X754" s="7">
        <f t="shared" si="22"/>
        <v>0.54600000000000004</v>
      </c>
      <c r="Y754" s="7">
        <v>2.2509999999999999</v>
      </c>
      <c r="Z754" s="7">
        <f t="shared" si="23"/>
        <v>2.2509999999999999</v>
      </c>
      <c r="AA754" s="7">
        <v>0.19500000000000001</v>
      </c>
      <c r="AB754" s="7">
        <v>0.80400000000000005</v>
      </c>
      <c r="AC754" s="7">
        <v>28.5</v>
      </c>
      <c r="AD754" s="7">
        <v>259.8</v>
      </c>
      <c r="AE754" s="7" t="s">
        <v>28</v>
      </c>
      <c r="AF754" s="7" t="s">
        <v>29</v>
      </c>
      <c r="AG754" s="7" t="s">
        <v>30</v>
      </c>
      <c r="AH754" s="7" t="s">
        <v>411</v>
      </c>
      <c r="AI754" s="7" t="s">
        <v>412</v>
      </c>
      <c r="AJ754" s="7">
        <v>-0.193</v>
      </c>
      <c r="AK754" s="7">
        <v>-0.70399999999999996</v>
      </c>
      <c r="AV754" s="7" t="s">
        <v>675</v>
      </c>
      <c r="AW754" s="7" t="s">
        <v>528</v>
      </c>
      <c r="AZ754" s="7" t="s">
        <v>190</v>
      </c>
    </row>
    <row r="755" spans="1:52" x14ac:dyDescent="0.2">
      <c r="A755" s="7">
        <v>754</v>
      </c>
      <c r="B755" s="7">
        <v>3581</v>
      </c>
      <c r="C755" s="7" t="s">
        <v>188</v>
      </c>
      <c r="D755" s="7" t="s">
        <v>437</v>
      </c>
      <c r="E755" s="7" t="s">
        <v>189</v>
      </c>
      <c r="F755" s="7">
        <v>2.8580000000000001</v>
      </c>
      <c r="I755" s="7">
        <v>2.9630000000000001</v>
      </c>
      <c r="J755" s="7">
        <v>2002</v>
      </c>
      <c r="K755" s="7">
        <v>10</v>
      </c>
      <c r="L755" s="7">
        <v>292</v>
      </c>
      <c r="M755" s="7">
        <v>10.43</v>
      </c>
      <c r="N755" s="7">
        <v>-83.98</v>
      </c>
      <c r="O755" s="7">
        <v>10.25</v>
      </c>
      <c r="P755" s="7">
        <v>-83.75</v>
      </c>
      <c r="Q755" s="7">
        <v>24.491</v>
      </c>
      <c r="S755" s="7">
        <v>57.441000000000003</v>
      </c>
      <c r="V755" s="7" t="s">
        <v>26</v>
      </c>
      <c r="W755" s="7">
        <v>0.3</v>
      </c>
      <c r="X755" s="7">
        <f t="shared" si="22"/>
        <v>0.3</v>
      </c>
      <c r="Y755" s="7">
        <v>2.6629999999999998</v>
      </c>
      <c r="Z755" s="7">
        <f t="shared" si="23"/>
        <v>2.6629999999999998</v>
      </c>
      <c r="AA755" s="7">
        <v>0.10100000000000001</v>
      </c>
      <c r="AB755" s="7">
        <v>0.89800000000000002</v>
      </c>
      <c r="AC755" s="7">
        <v>28.1</v>
      </c>
      <c r="AD755" s="7">
        <v>332</v>
      </c>
      <c r="AE755" s="7" t="s">
        <v>28</v>
      </c>
      <c r="AF755" s="7" t="s">
        <v>29</v>
      </c>
      <c r="AG755" s="7" t="s">
        <v>30</v>
      </c>
      <c r="AH755" s="7" t="s">
        <v>411</v>
      </c>
      <c r="AI755" s="7" t="s">
        <v>412</v>
      </c>
      <c r="AJ755" s="7">
        <v>-0.193</v>
      </c>
      <c r="AK755" s="7">
        <v>-0.70399999999999996</v>
      </c>
      <c r="AV755" s="7" t="s">
        <v>675</v>
      </c>
      <c r="AW755" s="7" t="s">
        <v>528</v>
      </c>
      <c r="AZ755" s="7" t="s">
        <v>190</v>
      </c>
    </row>
    <row r="756" spans="1:52" x14ac:dyDescent="0.2">
      <c r="A756" s="7">
        <v>755</v>
      </c>
      <c r="B756" s="7">
        <v>3581</v>
      </c>
      <c r="C756" s="7" t="s">
        <v>188</v>
      </c>
      <c r="D756" s="7" t="s">
        <v>437</v>
      </c>
      <c r="E756" s="7" t="s">
        <v>189</v>
      </c>
      <c r="F756" s="7">
        <v>3.0179999999999998</v>
      </c>
      <c r="I756" s="7">
        <v>3.129</v>
      </c>
      <c r="J756" s="7">
        <v>2002</v>
      </c>
      <c r="K756" s="7">
        <v>11</v>
      </c>
      <c r="L756" s="7">
        <v>309</v>
      </c>
      <c r="M756" s="7">
        <v>10.43</v>
      </c>
      <c r="N756" s="7">
        <v>-83.98</v>
      </c>
      <c r="O756" s="7">
        <v>10.25</v>
      </c>
      <c r="P756" s="7">
        <v>-83.75</v>
      </c>
      <c r="Q756" s="7">
        <v>24.151</v>
      </c>
      <c r="S756" s="7">
        <v>59.183</v>
      </c>
      <c r="V756" s="7" t="s">
        <v>26</v>
      </c>
      <c r="W756" s="7">
        <v>0.41099999999999998</v>
      </c>
      <c r="X756" s="7">
        <f t="shared" si="22"/>
        <v>0.41099999999999998</v>
      </c>
      <c r="Y756" s="7">
        <v>2.718</v>
      </c>
      <c r="Z756" s="7">
        <f t="shared" si="23"/>
        <v>2.718</v>
      </c>
      <c r="AA756" s="7">
        <v>0.13100000000000001</v>
      </c>
      <c r="AB756" s="7">
        <v>0.86799999999999999</v>
      </c>
      <c r="AC756" s="7">
        <v>27.3</v>
      </c>
      <c r="AD756" s="7">
        <v>449.1</v>
      </c>
      <c r="AE756" s="7" t="s">
        <v>28</v>
      </c>
      <c r="AF756" s="7" t="s">
        <v>29</v>
      </c>
      <c r="AG756" s="7" t="s">
        <v>30</v>
      </c>
      <c r="AH756" s="7" t="s">
        <v>411</v>
      </c>
      <c r="AI756" s="7" t="s">
        <v>412</v>
      </c>
      <c r="AJ756" s="7">
        <v>-0.193</v>
      </c>
      <c r="AK756" s="7">
        <v>-0.70399999999999996</v>
      </c>
      <c r="AV756" s="7" t="s">
        <v>675</v>
      </c>
      <c r="AW756" s="7" t="s">
        <v>528</v>
      </c>
      <c r="AZ756" s="7" t="s">
        <v>190</v>
      </c>
    </row>
    <row r="757" spans="1:52" x14ac:dyDescent="0.2">
      <c r="A757" s="7">
        <v>756</v>
      </c>
      <c r="B757" s="7">
        <v>3581</v>
      </c>
      <c r="C757" s="7" t="s">
        <v>188</v>
      </c>
      <c r="D757" s="7" t="s">
        <v>437</v>
      </c>
      <c r="E757" s="7" t="s">
        <v>189</v>
      </c>
      <c r="F757" s="7">
        <v>2.1509999999999998</v>
      </c>
      <c r="I757" s="7">
        <v>2.23</v>
      </c>
      <c r="J757" s="7">
        <v>2002</v>
      </c>
      <c r="K757" s="7">
        <v>11</v>
      </c>
      <c r="L757" s="7">
        <v>325</v>
      </c>
      <c r="M757" s="7">
        <v>10.43</v>
      </c>
      <c r="N757" s="7">
        <v>-83.98</v>
      </c>
      <c r="O757" s="7">
        <v>10.25</v>
      </c>
      <c r="P757" s="7">
        <v>-83.75</v>
      </c>
      <c r="Q757" s="7">
        <v>24.515999999999998</v>
      </c>
      <c r="S757" s="7">
        <v>59.292000000000002</v>
      </c>
      <c r="V757" s="7" t="s">
        <v>26</v>
      </c>
      <c r="W757" s="7">
        <v>0.55900000000000005</v>
      </c>
      <c r="X757" s="7">
        <f t="shared" si="22"/>
        <v>0.55900000000000005</v>
      </c>
      <c r="Y757" s="7">
        <v>1.671</v>
      </c>
      <c r="Z757" s="7">
        <f t="shared" si="23"/>
        <v>1.671</v>
      </c>
      <c r="AA757" s="7">
        <v>0.25</v>
      </c>
      <c r="AB757" s="7">
        <v>0.749</v>
      </c>
      <c r="AC757" s="7">
        <v>27.3</v>
      </c>
      <c r="AD757" s="7">
        <v>449.1</v>
      </c>
      <c r="AE757" s="7" t="s">
        <v>28</v>
      </c>
      <c r="AF757" s="7" t="s">
        <v>29</v>
      </c>
      <c r="AG757" s="7" t="s">
        <v>30</v>
      </c>
      <c r="AH757" s="7" t="s">
        <v>411</v>
      </c>
      <c r="AI757" s="7" t="s">
        <v>412</v>
      </c>
      <c r="AJ757" s="7">
        <v>-0.193</v>
      </c>
      <c r="AK757" s="7">
        <v>-0.70399999999999996</v>
      </c>
      <c r="AV757" s="7" t="s">
        <v>675</v>
      </c>
      <c r="AW757" s="7" t="s">
        <v>528</v>
      </c>
      <c r="AZ757" s="7" t="s">
        <v>190</v>
      </c>
    </row>
    <row r="758" spans="1:52" x14ac:dyDescent="0.2">
      <c r="A758" s="7">
        <v>757</v>
      </c>
      <c r="B758" s="7">
        <v>3581</v>
      </c>
      <c r="C758" s="7" t="s">
        <v>188</v>
      </c>
      <c r="D758" s="7" t="s">
        <v>437</v>
      </c>
      <c r="E758" s="7" t="s">
        <v>189</v>
      </c>
      <c r="F758" s="7">
        <v>2.774</v>
      </c>
      <c r="I758" s="7">
        <v>2.8759999999999999</v>
      </c>
      <c r="J758" s="7">
        <v>2002</v>
      </c>
      <c r="K758" s="7">
        <v>12</v>
      </c>
      <c r="L758" s="7">
        <v>354</v>
      </c>
      <c r="M758" s="7">
        <v>10.43</v>
      </c>
      <c r="N758" s="7">
        <v>-83.98</v>
      </c>
      <c r="O758" s="7">
        <v>10.25</v>
      </c>
      <c r="P758" s="7">
        <v>-83.75</v>
      </c>
      <c r="Q758" s="7">
        <v>24.202000000000002</v>
      </c>
      <c r="S758" s="7">
        <v>59.042000000000002</v>
      </c>
      <c r="V758" s="7" t="s">
        <v>26</v>
      </c>
      <c r="W758" s="7">
        <v>0.51</v>
      </c>
      <c r="X758" s="7">
        <f t="shared" si="22"/>
        <v>0.51</v>
      </c>
      <c r="Y758" s="7">
        <v>2.3660000000000001</v>
      </c>
      <c r="Z758" s="7">
        <f t="shared" si="23"/>
        <v>2.3660000000000001</v>
      </c>
      <c r="AA758" s="7">
        <v>0.17699999999999999</v>
      </c>
      <c r="AB758" s="7">
        <v>0.82199999999999995</v>
      </c>
      <c r="AC758" s="7">
        <v>27.1</v>
      </c>
      <c r="AD758" s="7">
        <v>474.1</v>
      </c>
      <c r="AE758" s="7" t="s">
        <v>28</v>
      </c>
      <c r="AF758" s="7" t="s">
        <v>29</v>
      </c>
      <c r="AG758" s="7" t="s">
        <v>30</v>
      </c>
      <c r="AH758" s="7" t="s">
        <v>411</v>
      </c>
      <c r="AI758" s="7" t="s">
        <v>412</v>
      </c>
      <c r="AJ758" s="7">
        <v>-0.193</v>
      </c>
      <c r="AK758" s="7">
        <v>-0.70399999999999996</v>
      </c>
      <c r="AV758" s="7" t="s">
        <v>675</v>
      </c>
      <c r="AW758" s="7" t="s">
        <v>528</v>
      </c>
      <c r="AZ758" s="7" t="s">
        <v>190</v>
      </c>
    </row>
    <row r="759" spans="1:52" x14ac:dyDescent="0.2">
      <c r="A759" s="7">
        <v>758</v>
      </c>
      <c r="B759" s="7">
        <v>3581</v>
      </c>
      <c r="C759" s="7" t="s">
        <v>188</v>
      </c>
      <c r="D759" s="7" t="s">
        <v>437</v>
      </c>
      <c r="E759" s="7" t="s">
        <v>189</v>
      </c>
      <c r="F759" s="7">
        <v>2.867</v>
      </c>
      <c r="I759" s="7">
        <v>2.972</v>
      </c>
      <c r="J759" s="7">
        <v>2003</v>
      </c>
      <c r="K759" s="7">
        <v>1</v>
      </c>
      <c r="L759" s="7">
        <v>20</v>
      </c>
      <c r="M759" s="7">
        <v>10.43</v>
      </c>
      <c r="N759" s="7">
        <v>-83.98</v>
      </c>
      <c r="O759" s="7">
        <v>10.25</v>
      </c>
      <c r="P759" s="7">
        <v>-83.75</v>
      </c>
      <c r="Q759" s="7">
        <v>24.123999999999999</v>
      </c>
      <c r="S759" s="7">
        <v>55.895000000000003</v>
      </c>
      <c r="V759" s="7" t="s">
        <v>26</v>
      </c>
      <c r="W759" s="7">
        <v>0.496</v>
      </c>
      <c r="X759" s="7">
        <f t="shared" si="22"/>
        <v>0.496</v>
      </c>
      <c r="Y759" s="7">
        <v>2.476</v>
      </c>
      <c r="Z759" s="7">
        <f t="shared" si="23"/>
        <v>2.476</v>
      </c>
      <c r="AA759" s="7">
        <v>0.16600000000000001</v>
      </c>
      <c r="AB759" s="7">
        <v>0.83299999999999996</v>
      </c>
      <c r="AC759" s="7">
        <v>27</v>
      </c>
      <c r="AD759" s="7">
        <v>240.9</v>
      </c>
      <c r="AE759" s="7" t="s">
        <v>28</v>
      </c>
      <c r="AF759" s="7" t="s">
        <v>29</v>
      </c>
      <c r="AG759" s="7" t="s">
        <v>30</v>
      </c>
      <c r="AH759" s="7" t="s">
        <v>411</v>
      </c>
      <c r="AI759" s="7" t="s">
        <v>412</v>
      </c>
      <c r="AJ759" s="7">
        <v>-0.193</v>
      </c>
      <c r="AK759" s="7">
        <v>-0.84599999999999997</v>
      </c>
      <c r="AV759" s="7" t="s">
        <v>675</v>
      </c>
      <c r="AW759" s="7" t="s">
        <v>528</v>
      </c>
      <c r="AZ759" s="7" t="s">
        <v>190</v>
      </c>
    </row>
    <row r="760" spans="1:52" x14ac:dyDescent="0.2">
      <c r="A760" s="7">
        <v>759</v>
      </c>
      <c r="B760" s="7">
        <v>3581</v>
      </c>
      <c r="C760" s="7" t="s">
        <v>188</v>
      </c>
      <c r="D760" s="7" t="s">
        <v>437</v>
      </c>
      <c r="E760" s="7" t="s">
        <v>189</v>
      </c>
      <c r="F760" s="7">
        <v>2.4740000000000002</v>
      </c>
      <c r="I760" s="7">
        <v>2.5649999999999999</v>
      </c>
      <c r="J760" s="7">
        <v>2003</v>
      </c>
      <c r="K760" s="7">
        <v>2</v>
      </c>
      <c r="L760" s="7">
        <v>49</v>
      </c>
      <c r="M760" s="7">
        <v>10.43</v>
      </c>
      <c r="N760" s="7">
        <v>-83.98</v>
      </c>
      <c r="O760" s="7">
        <v>10.25</v>
      </c>
      <c r="P760" s="7">
        <v>-83.75</v>
      </c>
      <c r="Q760" s="7">
        <v>24.46</v>
      </c>
      <c r="S760" s="7">
        <v>54.707999999999998</v>
      </c>
      <c r="V760" s="7" t="s">
        <v>26</v>
      </c>
      <c r="W760" s="7">
        <v>0.57099999999999995</v>
      </c>
      <c r="X760" s="7">
        <f t="shared" si="22"/>
        <v>0.57099999999999995</v>
      </c>
      <c r="Y760" s="7">
        <v>1.994</v>
      </c>
      <c r="Z760" s="7">
        <f t="shared" si="23"/>
        <v>1.994</v>
      </c>
      <c r="AA760" s="7">
        <v>0.222</v>
      </c>
      <c r="AB760" s="7">
        <v>0.77700000000000002</v>
      </c>
      <c r="AC760" s="7">
        <v>27.1</v>
      </c>
      <c r="AD760" s="7">
        <v>194.6</v>
      </c>
      <c r="AE760" s="7" t="s">
        <v>28</v>
      </c>
      <c r="AF760" s="7" t="s">
        <v>29</v>
      </c>
      <c r="AG760" s="7" t="s">
        <v>30</v>
      </c>
      <c r="AH760" s="7" t="s">
        <v>411</v>
      </c>
      <c r="AI760" s="7" t="s">
        <v>412</v>
      </c>
      <c r="AJ760" s="7">
        <v>-0.193</v>
      </c>
      <c r="AK760" s="7">
        <v>-0.84599999999999997</v>
      </c>
      <c r="AV760" s="7" t="s">
        <v>675</v>
      </c>
      <c r="AW760" s="7" t="s">
        <v>528</v>
      </c>
      <c r="AZ760" s="7" t="s">
        <v>190</v>
      </c>
    </row>
    <row r="761" spans="1:52" x14ac:dyDescent="0.2">
      <c r="A761" s="7">
        <v>760</v>
      </c>
      <c r="B761" s="7">
        <v>3581</v>
      </c>
      <c r="C761" s="7" t="s">
        <v>188</v>
      </c>
      <c r="D761" s="7" t="s">
        <v>437</v>
      </c>
      <c r="E761" s="7" t="s">
        <v>189</v>
      </c>
      <c r="F761" s="7">
        <v>2.2109999999999999</v>
      </c>
      <c r="I761" s="7">
        <v>2.2919999999999998</v>
      </c>
      <c r="J761" s="7">
        <v>2003</v>
      </c>
      <c r="K761" s="7">
        <v>3</v>
      </c>
      <c r="L761" s="7">
        <v>82</v>
      </c>
      <c r="M761" s="7">
        <v>10.43</v>
      </c>
      <c r="N761" s="7">
        <v>-83.98</v>
      </c>
      <c r="O761" s="7">
        <v>10.25</v>
      </c>
      <c r="P761" s="7">
        <v>-83.75</v>
      </c>
      <c r="Q761" s="7">
        <v>24.433</v>
      </c>
      <c r="S761" s="7">
        <v>49.353999999999999</v>
      </c>
      <c r="V761" s="7" t="s">
        <v>26</v>
      </c>
      <c r="W761" s="7">
        <v>0.60799999999999998</v>
      </c>
      <c r="X761" s="7">
        <f t="shared" si="22"/>
        <v>0.60799999999999998</v>
      </c>
      <c r="Y761" s="7">
        <v>1.6839999999999999</v>
      </c>
      <c r="Z761" s="7">
        <f t="shared" si="23"/>
        <v>1.6839999999999999</v>
      </c>
      <c r="AA761" s="7">
        <v>0.26500000000000001</v>
      </c>
      <c r="AB761" s="7">
        <v>0.73399999999999999</v>
      </c>
      <c r="AC761" s="7">
        <v>27.6</v>
      </c>
      <c r="AD761" s="7">
        <v>194.4</v>
      </c>
      <c r="AE761" s="7" t="s">
        <v>28</v>
      </c>
      <c r="AF761" s="7" t="s">
        <v>29</v>
      </c>
      <c r="AG761" s="7" t="s">
        <v>30</v>
      </c>
      <c r="AH761" s="7" t="s">
        <v>411</v>
      </c>
      <c r="AI761" s="7" t="s">
        <v>412</v>
      </c>
      <c r="AJ761" s="7">
        <v>-0.193</v>
      </c>
      <c r="AK761" s="7">
        <v>-0.84599999999999997</v>
      </c>
      <c r="AV761" s="7" t="s">
        <v>675</v>
      </c>
      <c r="AW761" s="7" t="s">
        <v>528</v>
      </c>
      <c r="AZ761" s="7" t="s">
        <v>190</v>
      </c>
    </row>
    <row r="762" spans="1:52" x14ac:dyDescent="0.2">
      <c r="A762" s="7">
        <v>761</v>
      </c>
      <c r="B762" s="7">
        <v>3581</v>
      </c>
      <c r="C762" s="7" t="s">
        <v>188</v>
      </c>
      <c r="D762" s="7" t="s">
        <v>437</v>
      </c>
      <c r="E762" s="7" t="s">
        <v>189</v>
      </c>
      <c r="F762" s="7">
        <v>2.12</v>
      </c>
      <c r="I762" s="7">
        <v>2.198</v>
      </c>
      <c r="J762" s="7">
        <v>2003</v>
      </c>
      <c r="K762" s="7">
        <v>4</v>
      </c>
      <c r="L762" s="7">
        <v>106</v>
      </c>
      <c r="M762" s="7">
        <v>10.43</v>
      </c>
      <c r="N762" s="7">
        <v>-83.98</v>
      </c>
      <c r="O762" s="7">
        <v>10.25</v>
      </c>
      <c r="P762" s="7">
        <v>-83.75</v>
      </c>
      <c r="Q762" s="7">
        <v>24.564</v>
      </c>
      <c r="S762" s="7">
        <v>52.694000000000003</v>
      </c>
      <c r="V762" s="7" t="s">
        <v>26</v>
      </c>
      <c r="W762" s="7">
        <v>0.62</v>
      </c>
      <c r="X762" s="7">
        <f t="shared" si="22"/>
        <v>0.62</v>
      </c>
      <c r="Y762" s="7">
        <v>1.5780000000000001</v>
      </c>
      <c r="Z762" s="7">
        <f t="shared" si="23"/>
        <v>1.5780000000000001</v>
      </c>
      <c r="AA762" s="7">
        <v>0.28199999999999997</v>
      </c>
      <c r="AB762" s="7">
        <v>0.71699999999999997</v>
      </c>
      <c r="AC762" s="7">
        <v>28.4</v>
      </c>
      <c r="AD762" s="7">
        <v>184.7</v>
      </c>
      <c r="AE762" s="7" t="s">
        <v>28</v>
      </c>
      <c r="AF762" s="7" t="s">
        <v>29</v>
      </c>
      <c r="AG762" s="7" t="s">
        <v>30</v>
      </c>
      <c r="AH762" s="7" t="s">
        <v>411</v>
      </c>
      <c r="AI762" s="7" t="s">
        <v>412</v>
      </c>
      <c r="AJ762" s="7">
        <v>-0.193</v>
      </c>
      <c r="AK762" s="7">
        <v>-0.84599999999999997</v>
      </c>
      <c r="AV762" s="7" t="s">
        <v>675</v>
      </c>
      <c r="AW762" s="7" t="s">
        <v>528</v>
      </c>
      <c r="AZ762" s="7" t="s">
        <v>190</v>
      </c>
    </row>
    <row r="763" spans="1:52" x14ac:dyDescent="0.2">
      <c r="A763" s="7">
        <v>762</v>
      </c>
      <c r="B763" s="7">
        <v>3581</v>
      </c>
      <c r="C763" s="7" t="s">
        <v>188</v>
      </c>
      <c r="D763" s="7" t="s">
        <v>437</v>
      </c>
      <c r="E763" s="7" t="s">
        <v>189</v>
      </c>
      <c r="F763" s="7">
        <v>2.831</v>
      </c>
      <c r="I763" s="7">
        <v>2.9350000000000001</v>
      </c>
      <c r="J763" s="7">
        <v>2003</v>
      </c>
      <c r="K763" s="7">
        <v>5</v>
      </c>
      <c r="L763" s="7">
        <v>134</v>
      </c>
      <c r="M763" s="7">
        <v>10.43</v>
      </c>
      <c r="N763" s="7">
        <v>-83.98</v>
      </c>
      <c r="O763" s="7">
        <v>10.25</v>
      </c>
      <c r="P763" s="7">
        <v>-83.75</v>
      </c>
      <c r="Q763" s="7">
        <v>24.550999999999998</v>
      </c>
      <c r="S763" s="7">
        <v>60.911000000000001</v>
      </c>
      <c r="V763" s="7" t="s">
        <v>26</v>
      </c>
      <c r="W763" s="7">
        <v>0.47199999999999998</v>
      </c>
      <c r="X763" s="7">
        <f t="shared" si="22"/>
        <v>0.47199999999999998</v>
      </c>
      <c r="Y763" s="7">
        <v>2.4630000000000001</v>
      </c>
      <c r="Z763" s="7">
        <f t="shared" si="23"/>
        <v>2.4630000000000001</v>
      </c>
      <c r="AA763" s="7">
        <v>0.16</v>
      </c>
      <c r="AB763" s="7">
        <v>0.83899999999999997</v>
      </c>
      <c r="AC763" s="7">
        <v>28.3</v>
      </c>
      <c r="AD763" s="7">
        <v>426.1</v>
      </c>
      <c r="AE763" s="7" t="s">
        <v>28</v>
      </c>
      <c r="AF763" s="7" t="s">
        <v>29</v>
      </c>
      <c r="AG763" s="7" t="s">
        <v>30</v>
      </c>
      <c r="AH763" s="7" t="s">
        <v>411</v>
      </c>
      <c r="AI763" s="7" t="s">
        <v>412</v>
      </c>
      <c r="AJ763" s="7">
        <v>-0.193</v>
      </c>
      <c r="AK763" s="7">
        <v>-0.84599999999999997</v>
      </c>
      <c r="AV763" s="7" t="s">
        <v>675</v>
      </c>
      <c r="AW763" s="7" t="s">
        <v>528</v>
      </c>
      <c r="AZ763" s="7" t="s">
        <v>190</v>
      </c>
    </row>
    <row r="764" spans="1:52" x14ac:dyDescent="0.2">
      <c r="A764" s="7">
        <v>763</v>
      </c>
      <c r="B764" s="7">
        <v>3581</v>
      </c>
      <c r="C764" s="7" t="s">
        <v>188</v>
      </c>
      <c r="D764" s="7" t="s">
        <v>437</v>
      </c>
      <c r="E764" s="7" t="s">
        <v>189</v>
      </c>
      <c r="F764" s="7">
        <v>2.4140000000000001</v>
      </c>
      <c r="I764" s="7">
        <v>2.5019999999999998</v>
      </c>
      <c r="J764" s="7">
        <v>2003</v>
      </c>
      <c r="K764" s="7">
        <v>6</v>
      </c>
      <c r="L764" s="7">
        <v>172</v>
      </c>
      <c r="M764" s="7">
        <v>10.43</v>
      </c>
      <c r="N764" s="7">
        <v>-83.98</v>
      </c>
      <c r="O764" s="7">
        <v>10.25</v>
      </c>
      <c r="P764" s="7">
        <v>-83.75</v>
      </c>
      <c r="Q764" s="7">
        <v>24.475999999999999</v>
      </c>
      <c r="S764" s="7">
        <v>59.45</v>
      </c>
      <c r="V764" s="7" t="s">
        <v>26</v>
      </c>
      <c r="W764" s="7">
        <v>0.46</v>
      </c>
      <c r="X764" s="7">
        <f t="shared" si="22"/>
        <v>0.46</v>
      </c>
      <c r="Y764" s="7">
        <v>2.0419999999999998</v>
      </c>
      <c r="Z764" s="7">
        <f t="shared" si="23"/>
        <v>2.0419999999999998</v>
      </c>
      <c r="AA764" s="7">
        <v>0.183</v>
      </c>
      <c r="AB764" s="7">
        <v>0.81599999999999995</v>
      </c>
      <c r="AC764" s="7">
        <v>28.4</v>
      </c>
      <c r="AD764" s="7">
        <v>384.5</v>
      </c>
      <c r="AE764" s="7" t="s">
        <v>28</v>
      </c>
      <c r="AF764" s="7" t="s">
        <v>29</v>
      </c>
      <c r="AG764" s="7" t="s">
        <v>30</v>
      </c>
      <c r="AH764" s="7" t="s">
        <v>411</v>
      </c>
      <c r="AI764" s="7" t="s">
        <v>412</v>
      </c>
      <c r="AJ764" s="7">
        <v>-0.193</v>
      </c>
      <c r="AK764" s="7">
        <v>-0.84599999999999997</v>
      </c>
      <c r="AV764" s="7" t="s">
        <v>675</v>
      </c>
      <c r="AW764" s="7" t="s">
        <v>528</v>
      </c>
      <c r="AZ764" s="7" t="s">
        <v>190</v>
      </c>
    </row>
    <row r="765" spans="1:52" x14ac:dyDescent="0.2">
      <c r="A765" s="7">
        <v>764</v>
      </c>
      <c r="B765" s="7">
        <v>3581</v>
      </c>
      <c r="C765" s="7" t="s">
        <v>188</v>
      </c>
      <c r="D765" s="7" t="s">
        <v>437</v>
      </c>
      <c r="E765" s="7" t="s">
        <v>189</v>
      </c>
      <c r="F765" s="7">
        <v>2.69</v>
      </c>
      <c r="I765" s="7">
        <v>2.7890000000000001</v>
      </c>
      <c r="J765" s="7">
        <v>2003</v>
      </c>
      <c r="K765" s="7">
        <v>7</v>
      </c>
      <c r="L765" s="7">
        <v>202</v>
      </c>
      <c r="M765" s="7">
        <v>10.43</v>
      </c>
      <c r="N765" s="7">
        <v>-83.98</v>
      </c>
      <c r="O765" s="7">
        <v>10.25</v>
      </c>
      <c r="P765" s="7">
        <v>-83.75</v>
      </c>
      <c r="Q765" s="7">
        <v>24.318000000000001</v>
      </c>
      <c r="S765" s="7">
        <v>59.1</v>
      </c>
      <c r="V765" s="7" t="s">
        <v>26</v>
      </c>
      <c r="W765" s="7">
        <v>0.46100000000000002</v>
      </c>
      <c r="X765" s="7">
        <f t="shared" si="22"/>
        <v>0.46100000000000002</v>
      </c>
      <c r="Y765" s="7">
        <v>2.3279999999999998</v>
      </c>
      <c r="Z765" s="7">
        <f t="shared" si="23"/>
        <v>2.3279999999999998</v>
      </c>
      <c r="AA765" s="7">
        <v>0.16500000000000001</v>
      </c>
      <c r="AB765" s="7">
        <v>0.83399999999999996</v>
      </c>
      <c r="AC765" s="7">
        <v>28.3</v>
      </c>
      <c r="AD765" s="7">
        <v>407.6</v>
      </c>
      <c r="AE765" s="7" t="s">
        <v>28</v>
      </c>
      <c r="AF765" s="7" t="s">
        <v>29</v>
      </c>
      <c r="AG765" s="7" t="s">
        <v>30</v>
      </c>
      <c r="AH765" s="7" t="s">
        <v>411</v>
      </c>
      <c r="AI765" s="7" t="s">
        <v>412</v>
      </c>
      <c r="AJ765" s="7">
        <v>-0.193</v>
      </c>
      <c r="AK765" s="7">
        <v>-0.84599999999999997</v>
      </c>
      <c r="AV765" s="7" t="s">
        <v>675</v>
      </c>
      <c r="AW765" s="7" t="s">
        <v>528</v>
      </c>
      <c r="AZ765" s="7" t="s">
        <v>190</v>
      </c>
    </row>
    <row r="766" spans="1:52" x14ac:dyDescent="0.2">
      <c r="A766" s="7">
        <v>765</v>
      </c>
      <c r="B766" s="7">
        <v>3581</v>
      </c>
      <c r="C766" s="7" t="s">
        <v>188</v>
      </c>
      <c r="D766" s="7" t="s">
        <v>437</v>
      </c>
      <c r="E766" s="7" t="s">
        <v>189</v>
      </c>
      <c r="F766" s="7">
        <v>3.0579999999999998</v>
      </c>
      <c r="I766" s="7">
        <v>3.17</v>
      </c>
      <c r="J766" s="7">
        <v>2003</v>
      </c>
      <c r="K766" s="7">
        <v>8</v>
      </c>
      <c r="L766" s="7">
        <v>214</v>
      </c>
      <c r="M766" s="7">
        <v>10.43</v>
      </c>
      <c r="N766" s="7">
        <v>-83.98</v>
      </c>
      <c r="O766" s="7">
        <v>10.25</v>
      </c>
      <c r="P766" s="7">
        <v>-83.75</v>
      </c>
      <c r="Q766" s="7">
        <v>24.51</v>
      </c>
      <c r="S766" s="7">
        <v>59.6</v>
      </c>
      <c r="V766" s="7" t="s">
        <v>26</v>
      </c>
      <c r="W766" s="7">
        <v>0.42399999999999999</v>
      </c>
      <c r="X766" s="7">
        <f t="shared" si="22"/>
        <v>0.42399999999999999</v>
      </c>
      <c r="Y766" s="7">
        <v>2.746</v>
      </c>
      <c r="Z766" s="7">
        <f t="shared" si="23"/>
        <v>2.746</v>
      </c>
      <c r="AA766" s="7">
        <v>0.13300000000000001</v>
      </c>
      <c r="AB766" s="7">
        <v>0.86599999999999999</v>
      </c>
      <c r="AC766" s="7">
        <v>28.4</v>
      </c>
      <c r="AD766" s="7">
        <v>316.39999999999998</v>
      </c>
      <c r="AE766" s="7" t="s">
        <v>28</v>
      </c>
      <c r="AF766" s="7" t="s">
        <v>29</v>
      </c>
      <c r="AG766" s="7" t="s">
        <v>30</v>
      </c>
      <c r="AH766" s="7" t="s">
        <v>411</v>
      </c>
      <c r="AI766" s="7" t="s">
        <v>412</v>
      </c>
      <c r="AJ766" s="7">
        <v>-0.193</v>
      </c>
      <c r="AK766" s="7">
        <v>-0.84599999999999997</v>
      </c>
      <c r="AV766" s="7" t="s">
        <v>675</v>
      </c>
      <c r="AW766" s="7" t="s">
        <v>528</v>
      </c>
      <c r="AZ766" s="7" t="s">
        <v>190</v>
      </c>
    </row>
    <row r="767" spans="1:52" x14ac:dyDescent="0.2">
      <c r="A767" s="7">
        <v>766</v>
      </c>
      <c r="B767" s="7">
        <v>3581</v>
      </c>
      <c r="C767" s="7" t="s">
        <v>188</v>
      </c>
      <c r="D767" s="7" t="s">
        <v>438</v>
      </c>
      <c r="E767" s="7" t="s">
        <v>189</v>
      </c>
      <c r="F767" s="7">
        <v>2.823</v>
      </c>
      <c r="I767" s="7">
        <v>2.9260000000000002</v>
      </c>
      <c r="J767" s="7">
        <v>1998</v>
      </c>
      <c r="K767" s="7">
        <v>3</v>
      </c>
      <c r="L767" s="7">
        <v>87</v>
      </c>
      <c r="M767" s="7">
        <v>10.43</v>
      </c>
      <c r="N767" s="7">
        <v>-83.98</v>
      </c>
      <c r="O767" s="7">
        <v>10.25</v>
      </c>
      <c r="P767" s="7">
        <v>-83.75</v>
      </c>
      <c r="Q767" s="7">
        <v>25.359000000000002</v>
      </c>
      <c r="S767" s="7">
        <v>30.597000000000001</v>
      </c>
      <c r="V767" s="7" t="s">
        <v>26</v>
      </c>
      <c r="W767" s="7">
        <v>0.55100000000000005</v>
      </c>
      <c r="X767" s="7">
        <f t="shared" si="22"/>
        <v>0.55100000000000005</v>
      </c>
      <c r="Y767" s="7">
        <v>2.375</v>
      </c>
      <c r="Z767" s="7">
        <f t="shared" si="23"/>
        <v>2.375</v>
      </c>
      <c r="AA767" s="7">
        <v>0.188</v>
      </c>
      <c r="AB767" s="7">
        <v>0.81100000000000005</v>
      </c>
      <c r="AC767" s="7">
        <v>28.1</v>
      </c>
      <c r="AD767" s="7">
        <v>175.8</v>
      </c>
      <c r="AE767" s="7" t="s">
        <v>28</v>
      </c>
      <c r="AF767" s="7" t="s">
        <v>29</v>
      </c>
      <c r="AG767" s="7" t="s">
        <v>30</v>
      </c>
      <c r="AH767" s="7" t="s">
        <v>411</v>
      </c>
      <c r="AI767" s="7" t="s">
        <v>412</v>
      </c>
      <c r="AJ767" s="7">
        <v>-0.193</v>
      </c>
      <c r="AK767" s="7">
        <v>-0.83799999999999997</v>
      </c>
      <c r="AV767" s="7" t="s">
        <v>675</v>
      </c>
      <c r="AW767" s="7" t="s">
        <v>528</v>
      </c>
      <c r="AZ767" s="7" t="s">
        <v>191</v>
      </c>
    </row>
    <row r="768" spans="1:52" x14ac:dyDescent="0.2">
      <c r="A768" s="7">
        <v>767</v>
      </c>
      <c r="B768" s="7">
        <v>3581</v>
      </c>
      <c r="C768" s="7" t="s">
        <v>188</v>
      </c>
      <c r="D768" s="7" t="s">
        <v>438</v>
      </c>
      <c r="E768" s="7" t="s">
        <v>189</v>
      </c>
      <c r="F768" s="7">
        <v>2.7250000000000001</v>
      </c>
      <c r="I768" s="7">
        <v>2.8250000000000002</v>
      </c>
      <c r="J768" s="7">
        <v>1998</v>
      </c>
      <c r="K768" s="7">
        <v>5</v>
      </c>
      <c r="L768" s="7">
        <v>122</v>
      </c>
      <c r="M768" s="7">
        <v>10.43</v>
      </c>
      <c r="N768" s="7">
        <v>-83.98</v>
      </c>
      <c r="O768" s="7">
        <v>10.25</v>
      </c>
      <c r="P768" s="7">
        <v>-83.75</v>
      </c>
      <c r="Q768" s="7">
        <v>25.385000000000002</v>
      </c>
      <c r="S768" s="7">
        <v>34.683999999999997</v>
      </c>
      <c r="V768" s="7" t="s">
        <v>26</v>
      </c>
      <c r="W768" s="7">
        <v>0.45300000000000001</v>
      </c>
      <c r="X768" s="7">
        <f t="shared" si="22"/>
        <v>0.45300000000000001</v>
      </c>
      <c r="Y768" s="7">
        <v>2.3719999999999999</v>
      </c>
      <c r="Z768" s="7">
        <f t="shared" si="23"/>
        <v>2.3719999999999999</v>
      </c>
      <c r="AA768" s="7">
        <v>0.16</v>
      </c>
      <c r="AB768" s="7">
        <v>0.83899999999999997</v>
      </c>
      <c r="AC768" s="7">
        <v>28.9</v>
      </c>
      <c r="AD768" s="7">
        <v>330.4</v>
      </c>
      <c r="AE768" s="7" t="s">
        <v>28</v>
      </c>
      <c r="AF768" s="7" t="s">
        <v>29</v>
      </c>
      <c r="AG768" s="7" t="s">
        <v>30</v>
      </c>
      <c r="AH768" s="7" t="s">
        <v>411</v>
      </c>
      <c r="AI768" s="7" t="s">
        <v>412</v>
      </c>
      <c r="AJ768" s="7">
        <v>-0.193</v>
      </c>
      <c r="AK768" s="7">
        <v>-0.83799999999999997</v>
      </c>
      <c r="AV768" s="7" t="s">
        <v>675</v>
      </c>
      <c r="AW768" s="7" t="s">
        <v>528</v>
      </c>
      <c r="AZ768" s="7" t="s">
        <v>191</v>
      </c>
    </row>
    <row r="769" spans="1:52" x14ac:dyDescent="0.2">
      <c r="A769" s="7">
        <v>768</v>
      </c>
      <c r="B769" s="7">
        <v>3581</v>
      </c>
      <c r="C769" s="7" t="s">
        <v>188</v>
      </c>
      <c r="D769" s="7" t="s">
        <v>438</v>
      </c>
      <c r="E769" s="7" t="s">
        <v>189</v>
      </c>
      <c r="F769" s="7">
        <v>3.8540000000000001</v>
      </c>
      <c r="I769" s="7">
        <v>3.9950000000000001</v>
      </c>
      <c r="J769" s="7">
        <v>1998</v>
      </c>
      <c r="K769" s="7">
        <v>6</v>
      </c>
      <c r="L769" s="7">
        <v>154</v>
      </c>
      <c r="M769" s="7">
        <v>10.43</v>
      </c>
      <c r="N769" s="7">
        <v>-83.98</v>
      </c>
      <c r="O769" s="7">
        <v>10.25</v>
      </c>
      <c r="P769" s="7">
        <v>-83.75</v>
      </c>
      <c r="Q769" s="7">
        <v>25.518000000000001</v>
      </c>
      <c r="S769" s="7">
        <v>43.154000000000003</v>
      </c>
      <c r="V769" s="7" t="s">
        <v>26</v>
      </c>
      <c r="W769" s="7">
        <v>0.34200000000000003</v>
      </c>
      <c r="X769" s="7">
        <f t="shared" si="22"/>
        <v>0.34200000000000003</v>
      </c>
      <c r="Y769" s="7">
        <v>3.653</v>
      </c>
      <c r="Z769" s="7">
        <f t="shared" si="23"/>
        <v>3.653</v>
      </c>
      <c r="AA769" s="7">
        <v>8.5000000000000006E-2</v>
      </c>
      <c r="AB769" s="7">
        <v>0.91400000000000003</v>
      </c>
      <c r="AC769" s="7">
        <v>28.6</v>
      </c>
      <c r="AD769" s="7">
        <v>406.4</v>
      </c>
      <c r="AE769" s="7" t="s">
        <v>28</v>
      </c>
      <c r="AF769" s="7" t="s">
        <v>29</v>
      </c>
      <c r="AG769" s="7" t="s">
        <v>30</v>
      </c>
      <c r="AH769" s="7" t="s">
        <v>411</v>
      </c>
      <c r="AI769" s="7" t="s">
        <v>412</v>
      </c>
      <c r="AJ769" s="7">
        <v>-0.193</v>
      </c>
      <c r="AK769" s="7">
        <v>-0.83799999999999997</v>
      </c>
      <c r="AV769" s="7" t="s">
        <v>675</v>
      </c>
      <c r="AW769" s="7" t="s">
        <v>528</v>
      </c>
      <c r="AZ769" s="7" t="s">
        <v>191</v>
      </c>
    </row>
    <row r="770" spans="1:52" x14ac:dyDescent="0.2">
      <c r="A770" s="7">
        <v>769</v>
      </c>
      <c r="B770" s="7">
        <v>3581</v>
      </c>
      <c r="C770" s="7" t="s">
        <v>188</v>
      </c>
      <c r="D770" s="7" t="s">
        <v>438</v>
      </c>
      <c r="E770" s="7" t="s">
        <v>189</v>
      </c>
      <c r="F770" s="7">
        <v>3.52</v>
      </c>
      <c r="I770" s="7">
        <v>3.649</v>
      </c>
      <c r="J770" s="7">
        <v>1998</v>
      </c>
      <c r="K770" s="7">
        <v>7</v>
      </c>
      <c r="L770" s="7">
        <v>183</v>
      </c>
      <c r="M770" s="7">
        <v>10.43</v>
      </c>
      <c r="N770" s="7">
        <v>-83.98</v>
      </c>
      <c r="O770" s="7">
        <v>10.25</v>
      </c>
      <c r="P770" s="7">
        <v>-83.75</v>
      </c>
      <c r="Q770" s="7">
        <v>25.353000000000002</v>
      </c>
      <c r="S770" s="7">
        <v>49.066000000000003</v>
      </c>
      <c r="V770" s="7" t="s">
        <v>26</v>
      </c>
      <c r="W770" s="7">
        <v>0.42899999999999999</v>
      </c>
      <c r="X770" s="7">
        <f t="shared" si="22"/>
        <v>0.42899999999999999</v>
      </c>
      <c r="Y770" s="7">
        <v>3.22</v>
      </c>
      <c r="Z770" s="7">
        <f t="shared" si="23"/>
        <v>3.22</v>
      </c>
      <c r="AA770" s="7">
        <v>0.11700000000000001</v>
      </c>
      <c r="AB770" s="7">
        <v>0.88200000000000001</v>
      </c>
      <c r="AC770" s="7">
        <v>27.6</v>
      </c>
      <c r="AD770" s="7">
        <v>493</v>
      </c>
      <c r="AE770" s="7" t="s">
        <v>28</v>
      </c>
      <c r="AF770" s="7" t="s">
        <v>29</v>
      </c>
      <c r="AG770" s="7" t="s">
        <v>30</v>
      </c>
      <c r="AH770" s="7" t="s">
        <v>411</v>
      </c>
      <c r="AI770" s="7" t="s">
        <v>412</v>
      </c>
      <c r="AJ770" s="7">
        <v>-0.193</v>
      </c>
      <c r="AK770" s="7">
        <v>-0.83799999999999997</v>
      </c>
      <c r="AV770" s="7" t="s">
        <v>675</v>
      </c>
      <c r="AW770" s="7" t="s">
        <v>528</v>
      </c>
      <c r="AZ770" s="7" t="s">
        <v>191</v>
      </c>
    </row>
    <row r="771" spans="1:52" x14ac:dyDescent="0.2">
      <c r="A771" s="7">
        <v>770</v>
      </c>
      <c r="B771" s="7">
        <v>3581</v>
      </c>
      <c r="C771" s="7" t="s">
        <v>188</v>
      </c>
      <c r="D771" s="7" t="s">
        <v>438</v>
      </c>
      <c r="E771" s="7" t="s">
        <v>189</v>
      </c>
      <c r="F771" s="7">
        <v>4.0949999999999998</v>
      </c>
      <c r="I771" s="7">
        <v>4.2450000000000001</v>
      </c>
      <c r="J771" s="7">
        <v>1998</v>
      </c>
      <c r="K771" s="7">
        <v>8</v>
      </c>
      <c r="L771" s="7">
        <v>215</v>
      </c>
      <c r="M771" s="7">
        <v>10.43</v>
      </c>
      <c r="N771" s="7">
        <v>-83.98</v>
      </c>
      <c r="O771" s="7">
        <v>10.25</v>
      </c>
      <c r="P771" s="7">
        <v>-83.75</v>
      </c>
      <c r="Q771" s="7">
        <v>25.210999999999999</v>
      </c>
      <c r="S771" s="7">
        <v>48.506999999999998</v>
      </c>
      <c r="V771" s="7" t="s">
        <v>26</v>
      </c>
      <c r="W771" s="7">
        <v>0.40400000000000003</v>
      </c>
      <c r="X771" s="7">
        <f t="shared" ref="X771:X834" si="24">IF(ISBLANK(W771), "", W771)</f>
        <v>0.40400000000000003</v>
      </c>
      <c r="Y771" s="7">
        <v>3.8410000000000002</v>
      </c>
      <c r="Z771" s="7">
        <f t="shared" ref="Z771:Z834" si="25">IF(ISBLANK(Y771), "", Y771)</f>
        <v>3.8410000000000002</v>
      </c>
      <c r="AA771" s="7">
        <v>9.5000000000000001E-2</v>
      </c>
      <c r="AB771" s="7">
        <v>0.90400000000000003</v>
      </c>
      <c r="AC771" s="7">
        <v>27.9</v>
      </c>
      <c r="AD771" s="7">
        <v>328.9</v>
      </c>
      <c r="AE771" s="7" t="s">
        <v>28</v>
      </c>
      <c r="AF771" s="7" t="s">
        <v>29</v>
      </c>
      <c r="AG771" s="7" t="s">
        <v>30</v>
      </c>
      <c r="AH771" s="7" t="s">
        <v>411</v>
      </c>
      <c r="AI771" s="7" t="s">
        <v>412</v>
      </c>
      <c r="AJ771" s="7">
        <v>-0.193</v>
      </c>
      <c r="AK771" s="7">
        <v>-0.83799999999999997</v>
      </c>
      <c r="AV771" s="7" t="s">
        <v>675</v>
      </c>
      <c r="AW771" s="7" t="s">
        <v>528</v>
      </c>
      <c r="AZ771" s="7" t="s">
        <v>191</v>
      </c>
    </row>
    <row r="772" spans="1:52" x14ac:dyDescent="0.2">
      <c r="A772" s="7">
        <v>771</v>
      </c>
      <c r="B772" s="7">
        <v>3581</v>
      </c>
      <c r="C772" s="7" t="s">
        <v>188</v>
      </c>
      <c r="D772" s="7" t="s">
        <v>438</v>
      </c>
      <c r="E772" s="7" t="s">
        <v>189</v>
      </c>
      <c r="F772" s="7">
        <v>3.9860000000000002</v>
      </c>
      <c r="I772" s="7">
        <v>4.1319999999999997</v>
      </c>
      <c r="J772" s="7">
        <v>1998</v>
      </c>
      <c r="K772" s="7">
        <v>8</v>
      </c>
      <c r="L772" s="7">
        <v>243</v>
      </c>
      <c r="M772" s="7">
        <v>10.43</v>
      </c>
      <c r="N772" s="7">
        <v>-83.98</v>
      </c>
      <c r="O772" s="7">
        <v>10.25</v>
      </c>
      <c r="P772" s="7">
        <v>-83.75</v>
      </c>
      <c r="Q772" s="7">
        <v>25.308</v>
      </c>
      <c r="S772" s="7">
        <v>46.76</v>
      </c>
      <c r="V772" s="7" t="s">
        <v>26</v>
      </c>
      <c r="W772" s="7">
        <v>0.49099999999999999</v>
      </c>
      <c r="X772" s="7">
        <f t="shared" si="24"/>
        <v>0.49099999999999999</v>
      </c>
      <c r="Y772" s="7">
        <v>3.641</v>
      </c>
      <c r="Z772" s="7">
        <f t="shared" si="25"/>
        <v>3.641</v>
      </c>
      <c r="AA772" s="7">
        <v>0.11799999999999999</v>
      </c>
      <c r="AB772" s="7">
        <v>0.88100000000000001</v>
      </c>
      <c r="AC772" s="7">
        <v>27.9</v>
      </c>
      <c r="AD772" s="7">
        <v>328.9</v>
      </c>
      <c r="AE772" s="7" t="s">
        <v>28</v>
      </c>
      <c r="AF772" s="7" t="s">
        <v>29</v>
      </c>
      <c r="AG772" s="7" t="s">
        <v>30</v>
      </c>
      <c r="AH772" s="7" t="s">
        <v>411</v>
      </c>
      <c r="AI772" s="7" t="s">
        <v>412</v>
      </c>
      <c r="AJ772" s="7">
        <v>-0.193</v>
      </c>
      <c r="AK772" s="7">
        <v>-0.83799999999999997</v>
      </c>
      <c r="AV772" s="7" t="s">
        <v>675</v>
      </c>
      <c r="AW772" s="7" t="s">
        <v>528</v>
      </c>
      <c r="AZ772" s="7" t="s">
        <v>191</v>
      </c>
    </row>
    <row r="773" spans="1:52" x14ac:dyDescent="0.2">
      <c r="A773" s="7">
        <v>772</v>
      </c>
      <c r="B773" s="7">
        <v>3581</v>
      </c>
      <c r="C773" s="7" t="s">
        <v>188</v>
      </c>
      <c r="D773" s="7" t="s">
        <v>438</v>
      </c>
      <c r="E773" s="7" t="s">
        <v>189</v>
      </c>
      <c r="F773" s="7">
        <v>3.8879999999999999</v>
      </c>
      <c r="I773" s="7">
        <v>4.0309999999999997</v>
      </c>
      <c r="J773" s="7">
        <v>1998</v>
      </c>
      <c r="K773" s="7">
        <v>10</v>
      </c>
      <c r="L773" s="7">
        <v>276</v>
      </c>
      <c r="M773" s="7">
        <v>10.43</v>
      </c>
      <c r="N773" s="7">
        <v>-83.98</v>
      </c>
      <c r="O773" s="7">
        <v>10.25</v>
      </c>
      <c r="P773" s="7">
        <v>-83.75</v>
      </c>
      <c r="Q773" s="7">
        <v>25.286000000000001</v>
      </c>
      <c r="S773" s="7">
        <v>48.023000000000003</v>
      </c>
      <c r="V773" s="7" t="s">
        <v>26</v>
      </c>
      <c r="W773" s="7">
        <v>0.46700000000000003</v>
      </c>
      <c r="X773" s="7">
        <f t="shared" si="24"/>
        <v>0.46700000000000003</v>
      </c>
      <c r="Y773" s="7">
        <v>3.5640000000000001</v>
      </c>
      <c r="Z773" s="7">
        <f t="shared" si="25"/>
        <v>3.5640000000000001</v>
      </c>
      <c r="AA773" s="7">
        <v>0.115</v>
      </c>
      <c r="AB773" s="7">
        <v>0.88400000000000001</v>
      </c>
      <c r="AC773" s="7">
        <v>27.5</v>
      </c>
      <c r="AD773" s="7">
        <v>468.9</v>
      </c>
      <c r="AE773" s="7" t="s">
        <v>28</v>
      </c>
      <c r="AF773" s="7" t="s">
        <v>29</v>
      </c>
      <c r="AG773" s="7" t="s">
        <v>30</v>
      </c>
      <c r="AH773" s="7" t="s">
        <v>411</v>
      </c>
      <c r="AI773" s="7" t="s">
        <v>412</v>
      </c>
      <c r="AJ773" s="7">
        <v>-0.193</v>
      </c>
      <c r="AK773" s="7">
        <v>-0.83799999999999997</v>
      </c>
      <c r="AV773" s="7" t="s">
        <v>675</v>
      </c>
      <c r="AW773" s="7" t="s">
        <v>528</v>
      </c>
      <c r="AZ773" s="7" t="s">
        <v>191</v>
      </c>
    </row>
    <row r="774" spans="1:52" x14ac:dyDescent="0.2">
      <c r="A774" s="7">
        <v>773</v>
      </c>
      <c r="B774" s="7">
        <v>3581</v>
      </c>
      <c r="C774" s="7" t="s">
        <v>188</v>
      </c>
      <c r="D774" s="7" t="s">
        <v>438</v>
      </c>
      <c r="E774" s="7" t="s">
        <v>189</v>
      </c>
      <c r="F774" s="7">
        <v>3.0449999999999999</v>
      </c>
      <c r="I774" s="7">
        <v>3.157</v>
      </c>
      <c r="J774" s="7">
        <v>1998</v>
      </c>
      <c r="K774" s="7">
        <v>11</v>
      </c>
      <c r="L774" s="7">
        <v>320</v>
      </c>
      <c r="M774" s="7">
        <v>10.43</v>
      </c>
      <c r="N774" s="7">
        <v>-83.98</v>
      </c>
      <c r="O774" s="7">
        <v>10.25</v>
      </c>
      <c r="P774" s="7">
        <v>-83.75</v>
      </c>
      <c r="Q774" s="7">
        <v>25.132000000000001</v>
      </c>
      <c r="S774" s="7">
        <v>48.825000000000003</v>
      </c>
      <c r="V774" s="7" t="s">
        <v>26</v>
      </c>
      <c r="W774" s="7">
        <v>0.40600000000000003</v>
      </c>
      <c r="X774" s="7">
        <f t="shared" si="24"/>
        <v>0.40600000000000003</v>
      </c>
      <c r="Y774" s="7">
        <v>2.7509999999999999</v>
      </c>
      <c r="Z774" s="7">
        <f t="shared" si="25"/>
        <v>2.7509999999999999</v>
      </c>
      <c r="AA774" s="7">
        <v>0.128</v>
      </c>
      <c r="AB774" s="7">
        <v>0.871</v>
      </c>
      <c r="AC774" s="7">
        <v>26.8</v>
      </c>
      <c r="AD774" s="7">
        <v>430</v>
      </c>
      <c r="AE774" s="7" t="s">
        <v>28</v>
      </c>
      <c r="AF774" s="7" t="s">
        <v>29</v>
      </c>
      <c r="AG774" s="7" t="s">
        <v>30</v>
      </c>
      <c r="AH774" s="7" t="s">
        <v>411</v>
      </c>
      <c r="AI774" s="7" t="s">
        <v>412</v>
      </c>
      <c r="AJ774" s="7">
        <v>-0.193</v>
      </c>
      <c r="AK774" s="7">
        <v>-0.83799999999999997</v>
      </c>
      <c r="AV774" s="7" t="s">
        <v>675</v>
      </c>
      <c r="AW774" s="7" t="s">
        <v>528</v>
      </c>
      <c r="AZ774" s="7" t="s">
        <v>191</v>
      </c>
    </row>
    <row r="775" spans="1:52" x14ac:dyDescent="0.2">
      <c r="A775" s="7">
        <v>774</v>
      </c>
      <c r="B775" s="7">
        <v>3581</v>
      </c>
      <c r="C775" s="7" t="s">
        <v>188</v>
      </c>
      <c r="D775" s="7" t="s">
        <v>438</v>
      </c>
      <c r="E775" s="7" t="s">
        <v>189</v>
      </c>
      <c r="F775" s="7">
        <v>3.633</v>
      </c>
      <c r="I775" s="7">
        <v>3.766</v>
      </c>
      <c r="J775" s="7">
        <v>1998</v>
      </c>
      <c r="K775" s="7">
        <v>12</v>
      </c>
      <c r="L775" s="7">
        <v>335</v>
      </c>
      <c r="M775" s="7">
        <v>10.43</v>
      </c>
      <c r="N775" s="7">
        <v>-83.98</v>
      </c>
      <c r="O775" s="7">
        <v>10.25</v>
      </c>
      <c r="P775" s="7">
        <v>-83.75</v>
      </c>
      <c r="Q775" s="7">
        <v>25.085000000000001</v>
      </c>
      <c r="S775" s="7">
        <v>54.561999999999998</v>
      </c>
      <c r="V775" s="7" t="s">
        <v>26</v>
      </c>
      <c r="W775" s="7">
        <v>0.33200000000000002</v>
      </c>
      <c r="X775" s="7">
        <f t="shared" si="24"/>
        <v>0.33200000000000002</v>
      </c>
      <c r="Y775" s="7">
        <v>3.4340000000000002</v>
      </c>
      <c r="Z775" s="7">
        <f t="shared" si="25"/>
        <v>3.4340000000000002</v>
      </c>
      <c r="AA775" s="7">
        <v>8.7999999999999995E-2</v>
      </c>
      <c r="AB775" s="7">
        <v>0.91100000000000003</v>
      </c>
      <c r="AC775" s="7">
        <v>25.5</v>
      </c>
      <c r="AD775" s="7">
        <v>594.9</v>
      </c>
      <c r="AE775" s="7" t="s">
        <v>28</v>
      </c>
      <c r="AF775" s="7" t="s">
        <v>29</v>
      </c>
      <c r="AG775" s="7" t="s">
        <v>30</v>
      </c>
      <c r="AH775" s="7" t="s">
        <v>411</v>
      </c>
      <c r="AI775" s="7" t="s">
        <v>412</v>
      </c>
      <c r="AJ775" s="7">
        <v>-0.193</v>
      </c>
      <c r="AK775" s="7">
        <v>-0.83799999999999997</v>
      </c>
      <c r="AV775" s="7" t="s">
        <v>675</v>
      </c>
      <c r="AW775" s="7" t="s">
        <v>528</v>
      </c>
      <c r="AZ775" s="7" t="s">
        <v>191</v>
      </c>
    </row>
    <row r="776" spans="1:52" x14ac:dyDescent="0.2">
      <c r="A776" s="7">
        <v>775</v>
      </c>
      <c r="B776" s="7">
        <v>3581</v>
      </c>
      <c r="C776" s="7" t="s">
        <v>188</v>
      </c>
      <c r="D776" s="7" t="s">
        <v>438</v>
      </c>
      <c r="E776" s="7" t="s">
        <v>189</v>
      </c>
      <c r="F776" s="7">
        <v>3.843</v>
      </c>
      <c r="I776" s="7">
        <v>3.984</v>
      </c>
      <c r="J776" s="7">
        <v>1998</v>
      </c>
      <c r="K776" s="7">
        <v>12</v>
      </c>
      <c r="L776" s="7">
        <v>352</v>
      </c>
      <c r="M776" s="7">
        <v>10.43</v>
      </c>
      <c r="N776" s="7">
        <v>-83.98</v>
      </c>
      <c r="O776" s="7">
        <v>10.25</v>
      </c>
      <c r="P776" s="7">
        <v>-83.75</v>
      </c>
      <c r="Q776" s="7">
        <v>24.655999999999999</v>
      </c>
      <c r="S776" s="7">
        <v>56.377000000000002</v>
      </c>
      <c r="V776" s="7" t="s">
        <v>26</v>
      </c>
      <c r="W776" s="7">
        <v>0.34300000000000003</v>
      </c>
      <c r="X776" s="7">
        <f t="shared" si="24"/>
        <v>0.34300000000000003</v>
      </c>
      <c r="Y776" s="7">
        <v>3.641</v>
      </c>
      <c r="Z776" s="7">
        <f t="shared" si="25"/>
        <v>3.641</v>
      </c>
      <c r="AA776" s="7">
        <v>8.5999999999999993E-2</v>
      </c>
      <c r="AB776" s="7">
        <v>0.91300000000000003</v>
      </c>
      <c r="AC776" s="7">
        <v>25.5</v>
      </c>
      <c r="AD776" s="7">
        <v>594.9</v>
      </c>
      <c r="AE776" s="7" t="s">
        <v>28</v>
      </c>
      <c r="AF776" s="7" t="s">
        <v>29</v>
      </c>
      <c r="AG776" s="7" t="s">
        <v>30</v>
      </c>
      <c r="AH776" s="7" t="s">
        <v>411</v>
      </c>
      <c r="AI776" s="7" t="s">
        <v>412</v>
      </c>
      <c r="AJ776" s="7">
        <v>-0.193</v>
      </c>
      <c r="AK776" s="7">
        <v>-0.83799999999999997</v>
      </c>
      <c r="AV776" s="7" t="s">
        <v>675</v>
      </c>
      <c r="AW776" s="7" t="s">
        <v>528</v>
      </c>
      <c r="AZ776" s="7" t="s">
        <v>191</v>
      </c>
    </row>
    <row r="777" spans="1:52" x14ac:dyDescent="0.2">
      <c r="A777" s="7">
        <v>776</v>
      </c>
      <c r="B777" s="7">
        <v>3581</v>
      </c>
      <c r="C777" s="7" t="s">
        <v>188</v>
      </c>
      <c r="D777" s="7" t="s">
        <v>438</v>
      </c>
      <c r="E777" s="7" t="s">
        <v>189</v>
      </c>
      <c r="F777" s="7">
        <v>4.0490000000000004</v>
      </c>
      <c r="I777" s="7">
        <v>4.1980000000000004</v>
      </c>
      <c r="J777" s="7">
        <v>1999</v>
      </c>
      <c r="K777" s="7">
        <v>1</v>
      </c>
      <c r="L777" s="7">
        <v>24</v>
      </c>
      <c r="M777" s="7">
        <v>10.43</v>
      </c>
      <c r="N777" s="7">
        <v>-83.98</v>
      </c>
      <c r="O777" s="7">
        <v>10.25</v>
      </c>
      <c r="P777" s="7">
        <v>-83.75</v>
      </c>
      <c r="Q777" s="7">
        <v>24.623000000000001</v>
      </c>
      <c r="S777" s="7">
        <v>34.575000000000003</v>
      </c>
      <c r="V777" s="7" t="s">
        <v>26</v>
      </c>
      <c r="W777" s="7">
        <v>0.44400000000000001</v>
      </c>
      <c r="X777" s="7">
        <f t="shared" si="24"/>
        <v>0.44400000000000001</v>
      </c>
      <c r="Y777" s="7">
        <v>3.754</v>
      </c>
      <c r="Z777" s="7">
        <f t="shared" si="25"/>
        <v>3.754</v>
      </c>
      <c r="AA777" s="7">
        <v>0.105</v>
      </c>
      <c r="AB777" s="7">
        <v>0.89400000000000002</v>
      </c>
      <c r="AC777" s="7">
        <v>25.8</v>
      </c>
      <c r="AD777" s="7">
        <v>249.4</v>
      </c>
      <c r="AE777" s="7" t="s">
        <v>28</v>
      </c>
      <c r="AF777" s="7" t="s">
        <v>29</v>
      </c>
      <c r="AG777" s="7" t="s">
        <v>30</v>
      </c>
      <c r="AH777" s="7" t="s">
        <v>411</v>
      </c>
      <c r="AI777" s="7" t="s">
        <v>412</v>
      </c>
      <c r="AJ777" s="7">
        <v>-0.193</v>
      </c>
      <c r="AK777" s="7">
        <v>-0.59599999999999997</v>
      </c>
      <c r="AV777" s="7" t="s">
        <v>675</v>
      </c>
      <c r="AW777" s="7" t="s">
        <v>528</v>
      </c>
      <c r="AZ777" s="7" t="s">
        <v>191</v>
      </c>
    </row>
    <row r="778" spans="1:52" x14ac:dyDescent="0.2">
      <c r="A778" s="7">
        <v>777</v>
      </c>
      <c r="B778" s="7">
        <v>3581</v>
      </c>
      <c r="C778" s="7" t="s">
        <v>188</v>
      </c>
      <c r="D778" s="7" t="s">
        <v>438</v>
      </c>
      <c r="E778" s="7" t="s">
        <v>189</v>
      </c>
      <c r="F778" s="7">
        <v>2.839</v>
      </c>
      <c r="I778" s="7">
        <v>2.9430000000000001</v>
      </c>
      <c r="J778" s="7">
        <v>1999</v>
      </c>
      <c r="K778" s="7">
        <v>2</v>
      </c>
      <c r="L778" s="7">
        <v>37</v>
      </c>
      <c r="M778" s="7">
        <v>10.43</v>
      </c>
      <c r="N778" s="7">
        <v>-83.98</v>
      </c>
      <c r="O778" s="7">
        <v>10.25</v>
      </c>
      <c r="P778" s="7">
        <v>-83.75</v>
      </c>
      <c r="Q778" s="7">
        <v>24.79</v>
      </c>
      <c r="S778" s="7">
        <v>35.844999999999999</v>
      </c>
      <c r="V778" s="7" t="s">
        <v>26</v>
      </c>
      <c r="W778" s="7">
        <v>0.56699999999999995</v>
      </c>
      <c r="X778" s="7">
        <f t="shared" si="24"/>
        <v>0.56699999999999995</v>
      </c>
      <c r="Y778" s="7">
        <v>2.3759999999999999</v>
      </c>
      <c r="Z778" s="7">
        <f t="shared" si="25"/>
        <v>2.3759999999999999</v>
      </c>
      <c r="AA778" s="7">
        <v>0.192</v>
      </c>
      <c r="AB778" s="7">
        <v>0.80700000000000005</v>
      </c>
      <c r="AC778" s="7">
        <v>25.5</v>
      </c>
      <c r="AD778" s="7">
        <v>231.7</v>
      </c>
      <c r="AE778" s="7" t="s">
        <v>28</v>
      </c>
      <c r="AF778" s="7" t="s">
        <v>29</v>
      </c>
      <c r="AG778" s="7" t="s">
        <v>30</v>
      </c>
      <c r="AH778" s="7" t="s">
        <v>411</v>
      </c>
      <c r="AI778" s="7" t="s">
        <v>412</v>
      </c>
      <c r="AJ778" s="7">
        <v>-0.193</v>
      </c>
      <c r="AK778" s="7">
        <v>-0.59599999999999997</v>
      </c>
      <c r="AV778" s="7" t="s">
        <v>675</v>
      </c>
      <c r="AW778" s="7" t="s">
        <v>528</v>
      </c>
      <c r="AZ778" s="7" t="s">
        <v>191</v>
      </c>
    </row>
    <row r="779" spans="1:52" x14ac:dyDescent="0.2">
      <c r="A779" s="7">
        <v>778</v>
      </c>
      <c r="B779" s="7">
        <v>3581</v>
      </c>
      <c r="C779" s="7" t="s">
        <v>188</v>
      </c>
      <c r="D779" s="7" t="s">
        <v>438</v>
      </c>
      <c r="E779" s="7" t="s">
        <v>189</v>
      </c>
      <c r="F779" s="7">
        <v>3.2410000000000001</v>
      </c>
      <c r="I779" s="7">
        <v>3.36</v>
      </c>
      <c r="J779" s="7">
        <v>1999</v>
      </c>
      <c r="K779" s="7">
        <v>3</v>
      </c>
      <c r="L779" s="7">
        <v>74</v>
      </c>
      <c r="M779" s="7">
        <v>10.43</v>
      </c>
      <c r="N779" s="7">
        <v>-83.98</v>
      </c>
      <c r="O779" s="7">
        <v>10.25</v>
      </c>
      <c r="P779" s="7">
        <v>-83.75</v>
      </c>
      <c r="Q779" s="7">
        <v>25.015000000000001</v>
      </c>
      <c r="S779" s="7">
        <v>33.734000000000002</v>
      </c>
      <c r="V779" s="7" t="s">
        <v>26</v>
      </c>
      <c r="W779" s="7">
        <v>0.57999999999999996</v>
      </c>
      <c r="X779" s="7">
        <f t="shared" si="24"/>
        <v>0.57999999999999996</v>
      </c>
      <c r="Y779" s="7">
        <v>2.78</v>
      </c>
      <c r="Z779" s="7">
        <f t="shared" si="25"/>
        <v>2.78</v>
      </c>
      <c r="AA779" s="7">
        <v>0.17199999999999999</v>
      </c>
      <c r="AB779" s="7">
        <v>0.82699999999999996</v>
      </c>
      <c r="AC779" s="7">
        <v>25.8</v>
      </c>
      <c r="AD779" s="7">
        <v>156.69999999999999</v>
      </c>
      <c r="AE779" s="7" t="s">
        <v>28</v>
      </c>
      <c r="AF779" s="7" t="s">
        <v>29</v>
      </c>
      <c r="AG779" s="7" t="s">
        <v>30</v>
      </c>
      <c r="AH779" s="7" t="s">
        <v>411</v>
      </c>
      <c r="AI779" s="7" t="s">
        <v>412</v>
      </c>
      <c r="AJ779" s="7">
        <v>-0.193</v>
      </c>
      <c r="AK779" s="7">
        <v>-0.59599999999999997</v>
      </c>
      <c r="AV779" s="7" t="s">
        <v>675</v>
      </c>
      <c r="AW779" s="7" t="s">
        <v>528</v>
      </c>
      <c r="AZ779" s="7" t="s">
        <v>191</v>
      </c>
    </row>
    <row r="780" spans="1:52" x14ac:dyDescent="0.2">
      <c r="A780" s="7">
        <v>779</v>
      </c>
      <c r="B780" s="7">
        <v>3581</v>
      </c>
      <c r="C780" s="7" t="s">
        <v>188</v>
      </c>
      <c r="D780" s="7" t="s">
        <v>438</v>
      </c>
      <c r="E780" s="7" t="s">
        <v>189</v>
      </c>
      <c r="F780" s="7">
        <v>3.996</v>
      </c>
      <c r="I780" s="7">
        <v>4.1429999999999998</v>
      </c>
      <c r="J780" s="7">
        <v>1999</v>
      </c>
      <c r="K780" s="7">
        <v>4</v>
      </c>
      <c r="L780" s="7">
        <v>110</v>
      </c>
      <c r="M780" s="7">
        <v>10.43</v>
      </c>
      <c r="N780" s="7">
        <v>-83.98</v>
      </c>
      <c r="O780" s="7">
        <v>10.25</v>
      </c>
      <c r="P780" s="7">
        <v>-83.75</v>
      </c>
      <c r="Q780" s="7">
        <v>24.882000000000001</v>
      </c>
      <c r="S780" s="7">
        <v>38.378</v>
      </c>
      <c r="V780" s="7" t="s">
        <v>26</v>
      </c>
      <c r="W780" s="7">
        <v>0.50600000000000001</v>
      </c>
      <c r="X780" s="7">
        <f t="shared" si="24"/>
        <v>0.50600000000000001</v>
      </c>
      <c r="Y780" s="7">
        <v>3.637</v>
      </c>
      <c r="Z780" s="7">
        <f t="shared" si="25"/>
        <v>3.637</v>
      </c>
      <c r="AA780" s="7">
        <v>0.122</v>
      </c>
      <c r="AB780" s="7">
        <v>0.877</v>
      </c>
      <c r="AC780" s="7">
        <v>27.2</v>
      </c>
      <c r="AD780" s="7">
        <v>293</v>
      </c>
      <c r="AE780" s="7" t="s">
        <v>28</v>
      </c>
      <c r="AF780" s="7" t="s">
        <v>29</v>
      </c>
      <c r="AG780" s="7" t="s">
        <v>30</v>
      </c>
      <c r="AH780" s="7" t="s">
        <v>411</v>
      </c>
      <c r="AI780" s="7" t="s">
        <v>412</v>
      </c>
      <c r="AJ780" s="7">
        <v>-0.193</v>
      </c>
      <c r="AK780" s="7">
        <v>-0.59599999999999997</v>
      </c>
      <c r="AV780" s="7" t="s">
        <v>675</v>
      </c>
      <c r="AW780" s="7" t="s">
        <v>528</v>
      </c>
      <c r="AZ780" s="7" t="s">
        <v>191</v>
      </c>
    </row>
    <row r="781" spans="1:52" x14ac:dyDescent="0.2">
      <c r="A781" s="7">
        <v>780</v>
      </c>
      <c r="B781" s="7">
        <v>3581</v>
      </c>
      <c r="C781" s="7" t="s">
        <v>188</v>
      </c>
      <c r="D781" s="7" t="s">
        <v>438</v>
      </c>
      <c r="E781" s="7" t="s">
        <v>189</v>
      </c>
      <c r="F781" s="7">
        <v>3.4980000000000002</v>
      </c>
      <c r="I781" s="7">
        <v>3.6259999999999999</v>
      </c>
      <c r="J781" s="7">
        <v>1999</v>
      </c>
      <c r="K781" s="7">
        <v>5</v>
      </c>
      <c r="L781" s="7">
        <v>138</v>
      </c>
      <c r="M781" s="7">
        <v>10.43</v>
      </c>
      <c r="N781" s="7">
        <v>-83.98</v>
      </c>
      <c r="O781" s="7">
        <v>10.25</v>
      </c>
      <c r="P781" s="7">
        <v>-83.75</v>
      </c>
      <c r="Q781" s="7">
        <v>24.437000000000001</v>
      </c>
      <c r="S781" s="7">
        <v>47.231000000000002</v>
      </c>
      <c r="V781" s="7" t="s">
        <v>26</v>
      </c>
      <c r="W781" s="7">
        <v>0.39500000000000002</v>
      </c>
      <c r="X781" s="7">
        <f t="shared" si="24"/>
        <v>0.39500000000000002</v>
      </c>
      <c r="Y781" s="7">
        <v>3.2309999999999999</v>
      </c>
      <c r="Z781" s="7">
        <f t="shared" si="25"/>
        <v>3.2309999999999999</v>
      </c>
      <c r="AA781" s="7">
        <v>0.108</v>
      </c>
      <c r="AB781" s="7">
        <v>0.89100000000000001</v>
      </c>
      <c r="AC781" s="7">
        <v>27.1</v>
      </c>
      <c r="AD781" s="7">
        <v>378.2</v>
      </c>
      <c r="AE781" s="7" t="s">
        <v>28</v>
      </c>
      <c r="AF781" s="7" t="s">
        <v>29</v>
      </c>
      <c r="AG781" s="7" t="s">
        <v>30</v>
      </c>
      <c r="AH781" s="7" t="s">
        <v>411</v>
      </c>
      <c r="AI781" s="7" t="s">
        <v>412</v>
      </c>
      <c r="AJ781" s="7">
        <v>-0.193</v>
      </c>
      <c r="AK781" s="7">
        <v>-0.59599999999999997</v>
      </c>
      <c r="AV781" s="7" t="s">
        <v>675</v>
      </c>
      <c r="AW781" s="7" t="s">
        <v>528</v>
      </c>
      <c r="AZ781" s="7" t="s">
        <v>191</v>
      </c>
    </row>
    <row r="782" spans="1:52" x14ac:dyDescent="0.2">
      <c r="A782" s="7">
        <v>781</v>
      </c>
      <c r="B782" s="7">
        <v>3581</v>
      </c>
      <c r="C782" s="7" t="s">
        <v>188</v>
      </c>
      <c r="D782" s="7" t="s">
        <v>438</v>
      </c>
      <c r="E782" s="7" t="s">
        <v>189</v>
      </c>
      <c r="F782" s="7">
        <v>4.2779999999999996</v>
      </c>
      <c r="I782" s="7">
        <v>4.4349999999999996</v>
      </c>
      <c r="J782" s="7">
        <v>1999</v>
      </c>
      <c r="K782" s="7">
        <v>6</v>
      </c>
      <c r="L782" s="7">
        <v>170</v>
      </c>
      <c r="M782" s="7">
        <v>10.43</v>
      </c>
      <c r="N782" s="7">
        <v>-83.98</v>
      </c>
      <c r="O782" s="7">
        <v>10.25</v>
      </c>
      <c r="P782" s="7">
        <v>-83.75</v>
      </c>
      <c r="Q782" s="7">
        <v>24.675000000000001</v>
      </c>
      <c r="S782" s="7">
        <v>49.866999999999997</v>
      </c>
      <c r="V782" s="7" t="s">
        <v>26</v>
      </c>
      <c r="W782" s="7">
        <v>0.371</v>
      </c>
      <c r="X782" s="7">
        <f t="shared" si="24"/>
        <v>0.371</v>
      </c>
      <c r="Y782" s="7">
        <v>4.0640000000000001</v>
      </c>
      <c r="Z782" s="7">
        <f t="shared" si="25"/>
        <v>4.0640000000000001</v>
      </c>
      <c r="AA782" s="7">
        <v>8.3000000000000004E-2</v>
      </c>
      <c r="AB782" s="7">
        <v>0.91600000000000004</v>
      </c>
      <c r="AC782" s="7">
        <v>27.5</v>
      </c>
      <c r="AD782" s="7">
        <v>424.4</v>
      </c>
      <c r="AE782" s="7" t="s">
        <v>28</v>
      </c>
      <c r="AF782" s="7" t="s">
        <v>29</v>
      </c>
      <c r="AG782" s="7" t="s">
        <v>30</v>
      </c>
      <c r="AH782" s="7" t="s">
        <v>411</v>
      </c>
      <c r="AI782" s="7" t="s">
        <v>412</v>
      </c>
      <c r="AJ782" s="7">
        <v>-0.193</v>
      </c>
      <c r="AK782" s="7">
        <v>-0.59599999999999997</v>
      </c>
      <c r="AV782" s="7" t="s">
        <v>675</v>
      </c>
      <c r="AW782" s="7" t="s">
        <v>528</v>
      </c>
      <c r="AZ782" s="7" t="s">
        <v>191</v>
      </c>
    </row>
    <row r="783" spans="1:52" x14ac:dyDescent="0.2">
      <c r="A783" s="7">
        <v>782</v>
      </c>
      <c r="B783" s="7">
        <v>3581</v>
      </c>
      <c r="C783" s="7" t="s">
        <v>188</v>
      </c>
      <c r="D783" s="7" t="s">
        <v>438</v>
      </c>
      <c r="E783" s="7" t="s">
        <v>189</v>
      </c>
      <c r="F783" s="7">
        <v>3.79</v>
      </c>
      <c r="I783" s="7">
        <v>3.9289999999999998</v>
      </c>
      <c r="J783" s="7">
        <v>1999</v>
      </c>
      <c r="K783" s="7">
        <v>7</v>
      </c>
      <c r="L783" s="7">
        <v>205</v>
      </c>
      <c r="M783" s="7">
        <v>10.43</v>
      </c>
      <c r="N783" s="7">
        <v>-83.98</v>
      </c>
      <c r="O783" s="7">
        <v>10.25</v>
      </c>
      <c r="P783" s="7">
        <v>-83.75</v>
      </c>
      <c r="Q783" s="7">
        <v>24.649000000000001</v>
      </c>
      <c r="S783" s="7">
        <v>51.13</v>
      </c>
      <c r="V783" s="7" t="s">
        <v>26</v>
      </c>
      <c r="W783" s="7">
        <v>0.38400000000000001</v>
      </c>
      <c r="X783" s="7">
        <f t="shared" si="24"/>
        <v>0.38400000000000001</v>
      </c>
      <c r="Y783" s="7">
        <v>3.5449999999999999</v>
      </c>
      <c r="Z783" s="7">
        <f t="shared" si="25"/>
        <v>3.5449999999999999</v>
      </c>
      <c r="AA783" s="7">
        <v>9.7000000000000003E-2</v>
      </c>
      <c r="AB783" s="7">
        <v>0.90200000000000002</v>
      </c>
      <c r="AC783" s="7">
        <v>27</v>
      </c>
      <c r="AD783" s="7">
        <v>407.6</v>
      </c>
      <c r="AE783" s="7" t="s">
        <v>28</v>
      </c>
      <c r="AF783" s="7" t="s">
        <v>29</v>
      </c>
      <c r="AG783" s="7" t="s">
        <v>30</v>
      </c>
      <c r="AH783" s="7" t="s">
        <v>411</v>
      </c>
      <c r="AI783" s="7" t="s">
        <v>412</v>
      </c>
      <c r="AJ783" s="7">
        <v>-0.193</v>
      </c>
      <c r="AK783" s="7">
        <v>-0.59599999999999997</v>
      </c>
      <c r="AV783" s="7" t="s">
        <v>675</v>
      </c>
      <c r="AW783" s="7" t="s">
        <v>528</v>
      </c>
      <c r="AZ783" s="7" t="s">
        <v>191</v>
      </c>
    </row>
    <row r="784" spans="1:52" x14ac:dyDescent="0.2">
      <c r="A784" s="7">
        <v>783</v>
      </c>
      <c r="B784" s="7">
        <v>3581</v>
      </c>
      <c r="C784" s="7" t="s">
        <v>188</v>
      </c>
      <c r="D784" s="7" t="s">
        <v>438</v>
      </c>
      <c r="E784" s="7" t="s">
        <v>189</v>
      </c>
      <c r="F784" s="7">
        <v>3.6349999999999998</v>
      </c>
      <c r="I784" s="7">
        <v>3.7679999999999998</v>
      </c>
      <c r="J784" s="7">
        <v>1999</v>
      </c>
      <c r="K784" s="7">
        <v>8</v>
      </c>
      <c r="L784" s="7">
        <v>226</v>
      </c>
      <c r="M784" s="7">
        <v>10.43</v>
      </c>
      <c r="N784" s="7">
        <v>-83.98</v>
      </c>
      <c r="O784" s="7">
        <v>10.25</v>
      </c>
      <c r="P784" s="7">
        <v>-83.75</v>
      </c>
      <c r="Q784" s="7">
        <v>24.827000000000002</v>
      </c>
      <c r="S784" s="7">
        <v>44.543999999999997</v>
      </c>
      <c r="V784" s="7" t="s">
        <v>26</v>
      </c>
      <c r="W784" s="7">
        <v>0.45800000000000002</v>
      </c>
      <c r="X784" s="7">
        <f t="shared" si="24"/>
        <v>0.45800000000000002</v>
      </c>
      <c r="Y784" s="7">
        <v>3.31</v>
      </c>
      <c r="Z784" s="7">
        <f t="shared" si="25"/>
        <v>3.31</v>
      </c>
      <c r="AA784" s="7">
        <v>0.121</v>
      </c>
      <c r="AB784" s="7">
        <v>0.878</v>
      </c>
      <c r="AC784" s="7">
        <v>27</v>
      </c>
      <c r="AD784" s="7">
        <v>392.4</v>
      </c>
      <c r="AE784" s="7" t="s">
        <v>28</v>
      </c>
      <c r="AF784" s="7" t="s">
        <v>29</v>
      </c>
      <c r="AG784" s="7" t="s">
        <v>30</v>
      </c>
      <c r="AH784" s="7" t="s">
        <v>411</v>
      </c>
      <c r="AI784" s="7" t="s">
        <v>412</v>
      </c>
      <c r="AJ784" s="7">
        <v>-0.193</v>
      </c>
      <c r="AK784" s="7">
        <v>-0.59599999999999997</v>
      </c>
      <c r="AV784" s="7" t="s">
        <v>675</v>
      </c>
      <c r="AW784" s="7" t="s">
        <v>528</v>
      </c>
      <c r="AZ784" s="7" t="s">
        <v>191</v>
      </c>
    </row>
    <row r="785" spans="1:52" x14ac:dyDescent="0.2">
      <c r="A785" s="7">
        <v>784</v>
      </c>
      <c r="B785" s="7">
        <v>3581</v>
      </c>
      <c r="C785" s="7" t="s">
        <v>188</v>
      </c>
      <c r="D785" s="7" t="s">
        <v>438</v>
      </c>
      <c r="E785" s="7" t="s">
        <v>189</v>
      </c>
      <c r="F785" s="7">
        <v>3.4319999999999999</v>
      </c>
      <c r="I785" s="7">
        <v>3.5579999999999998</v>
      </c>
      <c r="J785" s="7">
        <v>1999</v>
      </c>
      <c r="K785" s="7">
        <v>9</v>
      </c>
      <c r="L785" s="7">
        <v>254</v>
      </c>
      <c r="M785" s="7">
        <v>10.43</v>
      </c>
      <c r="N785" s="7">
        <v>-83.98</v>
      </c>
      <c r="O785" s="7">
        <v>10.25</v>
      </c>
      <c r="P785" s="7">
        <v>-83.75</v>
      </c>
      <c r="Q785" s="7">
        <v>24.693000000000001</v>
      </c>
      <c r="S785" s="7">
        <v>49.095999999999997</v>
      </c>
      <c r="V785" s="7" t="s">
        <v>26</v>
      </c>
      <c r="W785" s="7">
        <v>0.45900000000000002</v>
      </c>
      <c r="X785" s="7">
        <f t="shared" si="24"/>
        <v>0.45900000000000002</v>
      </c>
      <c r="Y785" s="7">
        <v>3.0990000000000002</v>
      </c>
      <c r="Z785" s="7">
        <f t="shared" si="25"/>
        <v>3.0990000000000002</v>
      </c>
      <c r="AA785" s="7">
        <v>0.128</v>
      </c>
      <c r="AB785" s="7">
        <v>0.871</v>
      </c>
      <c r="AC785" s="7">
        <v>26.8</v>
      </c>
      <c r="AD785" s="7">
        <v>339.1</v>
      </c>
      <c r="AE785" s="7" t="s">
        <v>28</v>
      </c>
      <c r="AF785" s="7" t="s">
        <v>29</v>
      </c>
      <c r="AG785" s="7" t="s">
        <v>30</v>
      </c>
      <c r="AH785" s="7" t="s">
        <v>411</v>
      </c>
      <c r="AI785" s="7" t="s">
        <v>412</v>
      </c>
      <c r="AJ785" s="7">
        <v>-0.193</v>
      </c>
      <c r="AK785" s="7">
        <v>-0.59599999999999997</v>
      </c>
      <c r="AV785" s="7" t="s">
        <v>675</v>
      </c>
      <c r="AW785" s="7" t="s">
        <v>528</v>
      </c>
      <c r="AZ785" s="7" t="s">
        <v>191</v>
      </c>
    </row>
    <row r="786" spans="1:52" x14ac:dyDescent="0.2">
      <c r="A786" s="7">
        <v>785</v>
      </c>
      <c r="B786" s="7">
        <v>3581</v>
      </c>
      <c r="C786" s="7" t="s">
        <v>188</v>
      </c>
      <c r="D786" s="7" t="s">
        <v>438</v>
      </c>
      <c r="E786" s="7" t="s">
        <v>189</v>
      </c>
      <c r="F786" s="7">
        <v>2.968</v>
      </c>
      <c r="I786" s="7">
        <v>3.077</v>
      </c>
      <c r="J786" s="7">
        <v>1999</v>
      </c>
      <c r="K786" s="7">
        <v>10</v>
      </c>
      <c r="L786" s="7">
        <v>291</v>
      </c>
      <c r="M786" s="7">
        <v>10.43</v>
      </c>
      <c r="N786" s="7">
        <v>-83.98</v>
      </c>
      <c r="O786" s="7">
        <v>10.25</v>
      </c>
      <c r="P786" s="7">
        <v>-83.75</v>
      </c>
      <c r="Q786" s="7">
        <v>24.440999999999999</v>
      </c>
      <c r="S786" s="7">
        <v>49.354999999999997</v>
      </c>
      <c r="V786" s="7" t="s">
        <v>26</v>
      </c>
      <c r="W786" s="7">
        <v>0.34699999999999998</v>
      </c>
      <c r="X786" s="7">
        <f t="shared" si="24"/>
        <v>0.34699999999999998</v>
      </c>
      <c r="Y786" s="7">
        <v>2.73</v>
      </c>
      <c r="Z786" s="7">
        <f t="shared" si="25"/>
        <v>2.73</v>
      </c>
      <c r="AA786" s="7">
        <v>0.112</v>
      </c>
      <c r="AB786" s="7">
        <v>0.88700000000000001</v>
      </c>
      <c r="AC786" s="7">
        <v>26.7</v>
      </c>
      <c r="AD786" s="7">
        <v>320.89999999999998</v>
      </c>
      <c r="AE786" s="7" t="s">
        <v>28</v>
      </c>
      <c r="AF786" s="7" t="s">
        <v>29</v>
      </c>
      <c r="AG786" s="7" t="s">
        <v>30</v>
      </c>
      <c r="AH786" s="7" t="s">
        <v>411</v>
      </c>
      <c r="AI786" s="7" t="s">
        <v>412</v>
      </c>
      <c r="AJ786" s="7">
        <v>-0.193</v>
      </c>
      <c r="AK786" s="7">
        <v>-0.59599999999999997</v>
      </c>
      <c r="AV786" s="7" t="s">
        <v>675</v>
      </c>
      <c r="AW786" s="7" t="s">
        <v>528</v>
      </c>
      <c r="AZ786" s="7" t="s">
        <v>191</v>
      </c>
    </row>
    <row r="787" spans="1:52" x14ac:dyDescent="0.2">
      <c r="A787" s="7">
        <v>786</v>
      </c>
      <c r="B787" s="7">
        <v>3581</v>
      </c>
      <c r="C787" s="7" t="s">
        <v>188</v>
      </c>
      <c r="D787" s="7" t="s">
        <v>438</v>
      </c>
      <c r="E787" s="7" t="s">
        <v>189</v>
      </c>
      <c r="F787" s="7">
        <v>3.3340000000000001</v>
      </c>
      <c r="I787" s="7">
        <v>3.456</v>
      </c>
      <c r="J787" s="7">
        <v>1999</v>
      </c>
      <c r="K787" s="7">
        <v>11</v>
      </c>
      <c r="L787" s="7">
        <v>319</v>
      </c>
      <c r="M787" s="7">
        <v>10.43</v>
      </c>
      <c r="N787" s="7">
        <v>-83.98</v>
      </c>
      <c r="O787" s="7">
        <v>10.25</v>
      </c>
      <c r="P787" s="7">
        <v>-83.75</v>
      </c>
      <c r="Q787" s="7">
        <v>24.451000000000001</v>
      </c>
      <c r="S787" s="7">
        <v>48.064999999999998</v>
      </c>
      <c r="V787" s="7" t="s">
        <v>26</v>
      </c>
      <c r="W787" s="7">
        <v>0.373</v>
      </c>
      <c r="X787" s="7">
        <f t="shared" si="24"/>
        <v>0.373</v>
      </c>
      <c r="Y787" s="7">
        <v>3.0830000000000002</v>
      </c>
      <c r="Z787" s="7">
        <f t="shared" si="25"/>
        <v>3.0830000000000002</v>
      </c>
      <c r="AA787" s="7">
        <v>0.107</v>
      </c>
      <c r="AB787" s="7">
        <v>0.89200000000000002</v>
      </c>
      <c r="AC787" s="7">
        <v>26.1</v>
      </c>
      <c r="AD787" s="7">
        <v>408</v>
      </c>
      <c r="AE787" s="7" t="s">
        <v>28</v>
      </c>
      <c r="AF787" s="7" t="s">
        <v>29</v>
      </c>
      <c r="AG787" s="7" t="s">
        <v>30</v>
      </c>
      <c r="AH787" s="7" t="s">
        <v>411</v>
      </c>
      <c r="AI787" s="7" t="s">
        <v>412</v>
      </c>
      <c r="AJ787" s="7">
        <v>-0.193</v>
      </c>
      <c r="AK787" s="7">
        <v>-0.59599999999999997</v>
      </c>
      <c r="AV787" s="7" t="s">
        <v>675</v>
      </c>
      <c r="AW787" s="7" t="s">
        <v>528</v>
      </c>
      <c r="AZ787" s="7" t="s">
        <v>191</v>
      </c>
    </row>
    <row r="788" spans="1:52" x14ac:dyDescent="0.2">
      <c r="A788" s="7">
        <v>787</v>
      </c>
      <c r="B788" s="7">
        <v>3581</v>
      </c>
      <c r="C788" s="7" t="s">
        <v>188</v>
      </c>
      <c r="D788" s="7" t="s">
        <v>438</v>
      </c>
      <c r="E788" s="7" t="s">
        <v>189</v>
      </c>
      <c r="F788" s="7">
        <v>2.7050000000000001</v>
      </c>
      <c r="I788" s="7">
        <v>2.8039999999999998</v>
      </c>
      <c r="J788" s="7">
        <v>1999</v>
      </c>
      <c r="K788" s="7">
        <v>12</v>
      </c>
      <c r="L788" s="7">
        <v>338</v>
      </c>
      <c r="M788" s="7">
        <v>10.43</v>
      </c>
      <c r="N788" s="7">
        <v>-83.98</v>
      </c>
      <c r="O788" s="7">
        <v>10.25</v>
      </c>
      <c r="P788" s="7">
        <v>-83.75</v>
      </c>
      <c r="Q788" s="7">
        <v>24.47</v>
      </c>
      <c r="S788" s="7">
        <v>52.716999999999999</v>
      </c>
      <c r="V788" s="7" t="s">
        <v>26</v>
      </c>
      <c r="W788" s="7">
        <v>0.38600000000000001</v>
      </c>
      <c r="X788" s="7">
        <f t="shared" si="24"/>
        <v>0.38600000000000001</v>
      </c>
      <c r="Y788" s="7">
        <v>2.4180000000000001</v>
      </c>
      <c r="Z788" s="7">
        <f t="shared" si="25"/>
        <v>2.4180000000000001</v>
      </c>
      <c r="AA788" s="7">
        <v>0.13700000000000001</v>
      </c>
      <c r="AB788" s="7">
        <v>0.86199999999999999</v>
      </c>
      <c r="AC788" s="7">
        <v>25.1</v>
      </c>
      <c r="AD788" s="7">
        <v>626.4</v>
      </c>
      <c r="AE788" s="7" t="s">
        <v>28</v>
      </c>
      <c r="AF788" s="7" t="s">
        <v>29</v>
      </c>
      <c r="AG788" s="7" t="s">
        <v>30</v>
      </c>
      <c r="AH788" s="7" t="s">
        <v>411</v>
      </c>
      <c r="AI788" s="7" t="s">
        <v>412</v>
      </c>
      <c r="AJ788" s="7">
        <v>-0.193</v>
      </c>
      <c r="AK788" s="7">
        <v>-0.59599999999999997</v>
      </c>
      <c r="AV788" s="7" t="s">
        <v>675</v>
      </c>
      <c r="AW788" s="7" t="s">
        <v>528</v>
      </c>
      <c r="AZ788" s="7" t="s">
        <v>191</v>
      </c>
    </row>
    <row r="789" spans="1:52" x14ac:dyDescent="0.2">
      <c r="A789" s="7">
        <v>788</v>
      </c>
      <c r="B789" s="7">
        <v>3581</v>
      </c>
      <c r="C789" s="7" t="s">
        <v>188</v>
      </c>
      <c r="D789" s="7" t="s">
        <v>438</v>
      </c>
      <c r="E789" s="7" t="s">
        <v>189</v>
      </c>
      <c r="F789" s="7">
        <v>3.3079999999999998</v>
      </c>
      <c r="I789" s="7">
        <v>3.4289999999999998</v>
      </c>
      <c r="J789" s="7">
        <v>1999</v>
      </c>
      <c r="K789" s="7">
        <v>12</v>
      </c>
      <c r="L789" s="7">
        <v>355</v>
      </c>
      <c r="M789" s="7">
        <v>10.43</v>
      </c>
      <c r="N789" s="7">
        <v>-83.98</v>
      </c>
      <c r="O789" s="7">
        <v>10.25</v>
      </c>
      <c r="P789" s="7">
        <v>-83.75</v>
      </c>
      <c r="Q789" s="7">
        <v>24.376999999999999</v>
      </c>
      <c r="S789" s="7">
        <v>53.256</v>
      </c>
      <c r="V789" s="7" t="s">
        <v>26</v>
      </c>
      <c r="W789" s="7">
        <v>0.39</v>
      </c>
      <c r="X789" s="7">
        <f t="shared" si="24"/>
        <v>0.39</v>
      </c>
      <c r="Y789" s="7">
        <v>3.0390000000000001</v>
      </c>
      <c r="Z789" s="7">
        <f t="shared" si="25"/>
        <v>3.0390000000000001</v>
      </c>
      <c r="AA789" s="7">
        <v>0.113</v>
      </c>
      <c r="AB789" s="7">
        <v>0.88600000000000001</v>
      </c>
      <c r="AC789" s="7">
        <v>25.1</v>
      </c>
      <c r="AD789" s="7">
        <v>626.4</v>
      </c>
      <c r="AE789" s="7" t="s">
        <v>28</v>
      </c>
      <c r="AF789" s="7" t="s">
        <v>29</v>
      </c>
      <c r="AG789" s="7" t="s">
        <v>30</v>
      </c>
      <c r="AH789" s="7" t="s">
        <v>411</v>
      </c>
      <c r="AI789" s="7" t="s">
        <v>412</v>
      </c>
      <c r="AJ789" s="7">
        <v>-0.193</v>
      </c>
      <c r="AK789" s="7">
        <v>-0.59599999999999997</v>
      </c>
      <c r="AV789" s="7" t="s">
        <v>675</v>
      </c>
      <c r="AW789" s="7" t="s">
        <v>528</v>
      </c>
      <c r="AZ789" s="7" t="s">
        <v>191</v>
      </c>
    </row>
    <row r="790" spans="1:52" x14ac:dyDescent="0.2">
      <c r="A790" s="7">
        <v>789</v>
      </c>
      <c r="B790" s="7">
        <v>3581</v>
      </c>
      <c r="C790" s="7" t="s">
        <v>188</v>
      </c>
      <c r="D790" s="7" t="s">
        <v>438</v>
      </c>
      <c r="E790" s="7" t="s">
        <v>189</v>
      </c>
      <c r="F790" s="7">
        <v>3.0920000000000001</v>
      </c>
      <c r="I790" s="7">
        <v>3.2050000000000001</v>
      </c>
      <c r="J790" s="7">
        <v>2000</v>
      </c>
      <c r="K790" s="7">
        <v>1</v>
      </c>
      <c r="L790" s="7">
        <v>9</v>
      </c>
      <c r="M790" s="7">
        <v>10.43</v>
      </c>
      <c r="N790" s="7">
        <v>-83.98</v>
      </c>
      <c r="O790" s="7">
        <v>10.25</v>
      </c>
      <c r="P790" s="7">
        <v>-83.75</v>
      </c>
      <c r="Q790" s="7">
        <v>23.991</v>
      </c>
      <c r="S790" s="7">
        <v>53.741999999999997</v>
      </c>
      <c r="V790" s="7" t="s">
        <v>26</v>
      </c>
      <c r="W790" s="7">
        <v>0.42299999999999999</v>
      </c>
      <c r="X790" s="7">
        <f t="shared" si="24"/>
        <v>0.42299999999999999</v>
      </c>
      <c r="Y790" s="7">
        <v>2.782</v>
      </c>
      <c r="Z790" s="7">
        <f t="shared" si="25"/>
        <v>2.782</v>
      </c>
      <c r="AA790" s="7">
        <v>0.13100000000000001</v>
      </c>
      <c r="AB790" s="7">
        <v>0.86799999999999999</v>
      </c>
      <c r="AC790" s="7">
        <v>25.4</v>
      </c>
      <c r="AD790" s="7">
        <v>321.60000000000002</v>
      </c>
      <c r="AE790" s="7" t="s">
        <v>28</v>
      </c>
      <c r="AF790" s="7" t="s">
        <v>29</v>
      </c>
      <c r="AG790" s="7" t="s">
        <v>30</v>
      </c>
      <c r="AH790" s="7" t="s">
        <v>411</v>
      </c>
      <c r="AI790" s="7" t="s">
        <v>412</v>
      </c>
      <c r="AJ790" s="7">
        <v>-0.193</v>
      </c>
      <c r="AK790" s="7">
        <v>-0.627</v>
      </c>
      <c r="AV790" s="7" t="s">
        <v>675</v>
      </c>
      <c r="AW790" s="7" t="s">
        <v>528</v>
      </c>
      <c r="AZ790" s="7" t="s">
        <v>191</v>
      </c>
    </row>
    <row r="791" spans="1:52" x14ac:dyDescent="0.2">
      <c r="A791" s="7">
        <v>790</v>
      </c>
      <c r="B791" s="7">
        <v>3581</v>
      </c>
      <c r="C791" s="7" t="s">
        <v>188</v>
      </c>
      <c r="D791" s="7" t="s">
        <v>438</v>
      </c>
      <c r="E791" s="7" t="s">
        <v>189</v>
      </c>
      <c r="F791" s="7">
        <v>4.01</v>
      </c>
      <c r="I791" s="7">
        <v>4.157</v>
      </c>
      <c r="J791" s="7">
        <v>2000</v>
      </c>
      <c r="K791" s="7">
        <v>2</v>
      </c>
      <c r="L791" s="7">
        <v>39</v>
      </c>
      <c r="M791" s="7">
        <v>10.43</v>
      </c>
      <c r="N791" s="7">
        <v>-83.98</v>
      </c>
      <c r="O791" s="7">
        <v>10.25</v>
      </c>
      <c r="P791" s="7">
        <v>-83.75</v>
      </c>
      <c r="Q791" s="7">
        <v>23.657</v>
      </c>
      <c r="S791" s="7">
        <v>45.18</v>
      </c>
      <c r="V791" s="7" t="s">
        <v>26</v>
      </c>
      <c r="W791" s="7">
        <v>0.36199999999999999</v>
      </c>
      <c r="X791" s="7">
        <f t="shared" si="24"/>
        <v>0.36199999999999999</v>
      </c>
      <c r="Y791" s="7">
        <v>3.7949999999999999</v>
      </c>
      <c r="Z791" s="7">
        <f t="shared" si="25"/>
        <v>3.7949999999999999</v>
      </c>
      <c r="AA791" s="7">
        <v>8.6999999999999994E-2</v>
      </c>
      <c r="AB791" s="7">
        <v>0.91200000000000003</v>
      </c>
      <c r="AC791" s="7">
        <v>25.2</v>
      </c>
      <c r="AD791" s="7">
        <v>229.3</v>
      </c>
      <c r="AE791" s="7" t="s">
        <v>28</v>
      </c>
      <c r="AF791" s="7" t="s">
        <v>29</v>
      </c>
      <c r="AG791" s="7" t="s">
        <v>30</v>
      </c>
      <c r="AH791" s="7" t="s">
        <v>411</v>
      </c>
      <c r="AI791" s="7" t="s">
        <v>412</v>
      </c>
      <c r="AJ791" s="7">
        <v>-0.193</v>
      </c>
      <c r="AK791" s="7">
        <v>-0.627</v>
      </c>
      <c r="AV791" s="7" t="s">
        <v>675</v>
      </c>
      <c r="AW791" s="7" t="s">
        <v>528</v>
      </c>
      <c r="AZ791" s="7" t="s">
        <v>191</v>
      </c>
    </row>
    <row r="792" spans="1:52" x14ac:dyDescent="0.2">
      <c r="A792" s="7">
        <v>791</v>
      </c>
      <c r="B792" s="7">
        <v>3581</v>
      </c>
      <c r="C792" s="7" t="s">
        <v>188</v>
      </c>
      <c r="D792" s="7" t="s">
        <v>438</v>
      </c>
      <c r="E792" s="7" t="s">
        <v>189</v>
      </c>
      <c r="F792" s="7">
        <v>3.2770000000000001</v>
      </c>
      <c r="I792" s="7">
        <v>3.3969999999999998</v>
      </c>
      <c r="J792" s="7">
        <v>2000</v>
      </c>
      <c r="K792" s="7">
        <v>3</v>
      </c>
      <c r="L792" s="7">
        <v>75</v>
      </c>
      <c r="M792" s="7">
        <v>10.43</v>
      </c>
      <c r="N792" s="7">
        <v>-83.98</v>
      </c>
      <c r="O792" s="7">
        <v>10.25</v>
      </c>
      <c r="P792" s="7">
        <v>-83.75</v>
      </c>
      <c r="Q792" s="7">
        <v>23.835000000000001</v>
      </c>
      <c r="S792" s="7">
        <v>43.704999999999998</v>
      </c>
      <c r="V792" s="7" t="s">
        <v>26</v>
      </c>
      <c r="W792" s="7">
        <v>0.69599999999999995</v>
      </c>
      <c r="X792" s="7">
        <f t="shared" si="24"/>
        <v>0.69599999999999995</v>
      </c>
      <c r="Y792" s="7">
        <v>2.7010000000000001</v>
      </c>
      <c r="Z792" s="7">
        <f t="shared" si="25"/>
        <v>2.7010000000000001</v>
      </c>
      <c r="AA792" s="7">
        <v>0.20399999999999999</v>
      </c>
      <c r="AB792" s="7">
        <v>0.79500000000000004</v>
      </c>
      <c r="AC792" s="7">
        <v>26</v>
      </c>
      <c r="AD792" s="7">
        <v>141</v>
      </c>
      <c r="AE792" s="7" t="s">
        <v>28</v>
      </c>
      <c r="AF792" s="7" t="s">
        <v>29</v>
      </c>
      <c r="AG792" s="7" t="s">
        <v>30</v>
      </c>
      <c r="AH792" s="7" t="s">
        <v>411</v>
      </c>
      <c r="AI792" s="7" t="s">
        <v>412</v>
      </c>
      <c r="AJ792" s="7">
        <v>-0.193</v>
      </c>
      <c r="AK792" s="7">
        <v>-0.627</v>
      </c>
      <c r="AV792" s="7" t="s">
        <v>675</v>
      </c>
      <c r="AW792" s="7" t="s">
        <v>528</v>
      </c>
      <c r="AZ792" s="7" t="s">
        <v>191</v>
      </c>
    </row>
    <row r="793" spans="1:52" x14ac:dyDescent="0.2">
      <c r="A793" s="7">
        <v>792</v>
      </c>
      <c r="B793" s="7">
        <v>3581</v>
      </c>
      <c r="C793" s="7" t="s">
        <v>188</v>
      </c>
      <c r="D793" s="7" t="s">
        <v>438</v>
      </c>
      <c r="E793" s="7" t="s">
        <v>189</v>
      </c>
      <c r="F793" s="7">
        <v>3.37</v>
      </c>
      <c r="I793" s="7">
        <v>3.4940000000000002</v>
      </c>
      <c r="J793" s="7">
        <v>2000</v>
      </c>
      <c r="K793" s="7">
        <v>4</v>
      </c>
      <c r="L793" s="7">
        <v>103</v>
      </c>
      <c r="M793" s="7">
        <v>10.43</v>
      </c>
      <c r="N793" s="7">
        <v>-83.98</v>
      </c>
      <c r="O793" s="7">
        <v>10.25</v>
      </c>
      <c r="P793" s="7">
        <v>-83.75</v>
      </c>
      <c r="Q793" s="7">
        <v>24.062999999999999</v>
      </c>
      <c r="S793" s="7">
        <v>44.311</v>
      </c>
      <c r="V793" s="7" t="s">
        <v>26</v>
      </c>
      <c r="W793" s="7">
        <v>0.56000000000000005</v>
      </c>
      <c r="X793" s="7">
        <f t="shared" si="24"/>
        <v>0.56000000000000005</v>
      </c>
      <c r="Y793" s="7">
        <v>2.9340000000000002</v>
      </c>
      <c r="Z793" s="7">
        <f t="shared" si="25"/>
        <v>2.9340000000000002</v>
      </c>
      <c r="AA793" s="7">
        <v>0.16</v>
      </c>
      <c r="AB793" s="7">
        <v>0.83899999999999997</v>
      </c>
      <c r="AC793" s="7">
        <v>27.2</v>
      </c>
      <c r="AD793" s="7">
        <v>235.5</v>
      </c>
      <c r="AE793" s="7" t="s">
        <v>28</v>
      </c>
      <c r="AF793" s="7" t="s">
        <v>29</v>
      </c>
      <c r="AG793" s="7" t="s">
        <v>30</v>
      </c>
      <c r="AH793" s="7" t="s">
        <v>411</v>
      </c>
      <c r="AI793" s="7" t="s">
        <v>412</v>
      </c>
      <c r="AJ793" s="7">
        <v>-0.193</v>
      </c>
      <c r="AK793" s="7">
        <v>-0.627</v>
      </c>
      <c r="AV793" s="7" t="s">
        <v>675</v>
      </c>
      <c r="AW793" s="7" t="s">
        <v>528</v>
      </c>
      <c r="AZ793" s="7" t="s">
        <v>191</v>
      </c>
    </row>
    <row r="794" spans="1:52" x14ac:dyDescent="0.2">
      <c r="A794" s="7">
        <v>793</v>
      </c>
      <c r="B794" s="7">
        <v>3581</v>
      </c>
      <c r="C794" s="7" t="s">
        <v>188</v>
      </c>
      <c r="D794" s="7" t="s">
        <v>438</v>
      </c>
      <c r="E794" s="7" t="s">
        <v>189</v>
      </c>
      <c r="F794" s="7">
        <v>3.7810000000000001</v>
      </c>
      <c r="I794" s="7">
        <v>3.92</v>
      </c>
      <c r="J794" s="7">
        <v>2000</v>
      </c>
      <c r="K794" s="7">
        <v>5</v>
      </c>
      <c r="L794" s="7">
        <v>133</v>
      </c>
      <c r="M794" s="7">
        <v>10.43</v>
      </c>
      <c r="N794" s="7">
        <v>-83.98</v>
      </c>
      <c r="O794" s="7">
        <v>10.25</v>
      </c>
      <c r="P794" s="7">
        <v>-83.75</v>
      </c>
      <c r="Q794" s="7">
        <v>24.181999999999999</v>
      </c>
      <c r="S794" s="7">
        <v>49.283999999999999</v>
      </c>
      <c r="V794" s="7" t="s">
        <v>26</v>
      </c>
      <c r="W794" s="7">
        <v>0.48699999999999999</v>
      </c>
      <c r="X794" s="7">
        <f t="shared" si="24"/>
        <v>0.48699999999999999</v>
      </c>
      <c r="Y794" s="7">
        <v>3.4329999999999998</v>
      </c>
      <c r="Z794" s="7">
        <f t="shared" si="25"/>
        <v>3.4329999999999998</v>
      </c>
      <c r="AA794" s="7">
        <v>0.124</v>
      </c>
      <c r="AB794" s="7">
        <v>0.875</v>
      </c>
      <c r="AC794" s="7">
        <v>27.5</v>
      </c>
      <c r="AD794" s="7">
        <v>455.7</v>
      </c>
      <c r="AE794" s="7" t="s">
        <v>28</v>
      </c>
      <c r="AF794" s="7" t="s">
        <v>29</v>
      </c>
      <c r="AG794" s="7" t="s">
        <v>30</v>
      </c>
      <c r="AH794" s="7" t="s">
        <v>411</v>
      </c>
      <c r="AI794" s="7" t="s">
        <v>412</v>
      </c>
      <c r="AJ794" s="7">
        <v>-0.193</v>
      </c>
      <c r="AK794" s="7">
        <v>-0.627</v>
      </c>
      <c r="AV794" s="7" t="s">
        <v>675</v>
      </c>
      <c r="AW794" s="7" t="s">
        <v>528</v>
      </c>
      <c r="AZ794" s="7" t="s">
        <v>191</v>
      </c>
    </row>
    <row r="795" spans="1:52" x14ac:dyDescent="0.2">
      <c r="A795" s="7">
        <v>794</v>
      </c>
      <c r="B795" s="7">
        <v>3581</v>
      </c>
      <c r="C795" s="7" t="s">
        <v>188</v>
      </c>
      <c r="D795" s="7" t="s">
        <v>438</v>
      </c>
      <c r="E795" s="7" t="s">
        <v>189</v>
      </c>
      <c r="F795" s="7">
        <v>3.992</v>
      </c>
      <c r="I795" s="7">
        <v>4.1379999999999999</v>
      </c>
      <c r="J795" s="7">
        <v>2000</v>
      </c>
      <c r="K795" s="7">
        <v>6</v>
      </c>
      <c r="L795" s="7">
        <v>160</v>
      </c>
      <c r="M795" s="7">
        <v>10.43</v>
      </c>
      <c r="N795" s="7">
        <v>-83.98</v>
      </c>
      <c r="O795" s="7">
        <v>10.25</v>
      </c>
      <c r="P795" s="7">
        <v>-83.75</v>
      </c>
      <c r="Q795" s="7">
        <v>24.11</v>
      </c>
      <c r="S795" s="7">
        <v>55.7</v>
      </c>
      <c r="V795" s="7" t="s">
        <v>26</v>
      </c>
      <c r="W795" s="7">
        <v>0.38800000000000001</v>
      </c>
      <c r="X795" s="7">
        <f t="shared" si="24"/>
        <v>0.38800000000000001</v>
      </c>
      <c r="Y795" s="7">
        <v>3.75</v>
      </c>
      <c r="Z795" s="7">
        <f t="shared" si="25"/>
        <v>3.75</v>
      </c>
      <c r="AA795" s="7">
        <v>9.2999999999999999E-2</v>
      </c>
      <c r="AB795" s="7">
        <v>0.90600000000000003</v>
      </c>
      <c r="AC795" s="7">
        <v>27.6</v>
      </c>
      <c r="AD795" s="7">
        <v>545</v>
      </c>
      <c r="AE795" s="7" t="s">
        <v>28</v>
      </c>
      <c r="AF795" s="7" t="s">
        <v>29</v>
      </c>
      <c r="AG795" s="7" t="s">
        <v>30</v>
      </c>
      <c r="AH795" s="7" t="s">
        <v>411</v>
      </c>
      <c r="AI795" s="7" t="s">
        <v>412</v>
      </c>
      <c r="AJ795" s="7">
        <v>-0.193</v>
      </c>
      <c r="AK795" s="7">
        <v>-0.627</v>
      </c>
      <c r="AV795" s="7" t="s">
        <v>675</v>
      </c>
      <c r="AW795" s="7" t="s">
        <v>528</v>
      </c>
      <c r="AZ795" s="7" t="s">
        <v>191</v>
      </c>
    </row>
    <row r="796" spans="1:52" x14ac:dyDescent="0.2">
      <c r="A796" s="7">
        <v>795</v>
      </c>
      <c r="B796" s="7">
        <v>3581</v>
      </c>
      <c r="C796" s="7" t="s">
        <v>188</v>
      </c>
      <c r="D796" s="7" t="s">
        <v>438</v>
      </c>
      <c r="E796" s="7" t="s">
        <v>189</v>
      </c>
      <c r="F796" s="7">
        <v>4.0019999999999998</v>
      </c>
      <c r="I796" s="7">
        <v>4.149</v>
      </c>
      <c r="J796" s="7">
        <v>2000</v>
      </c>
      <c r="K796" s="7">
        <v>7</v>
      </c>
      <c r="L796" s="7">
        <v>190</v>
      </c>
      <c r="M796" s="7">
        <v>10.43</v>
      </c>
      <c r="N796" s="7">
        <v>-83.98</v>
      </c>
      <c r="O796" s="7">
        <v>10.25</v>
      </c>
      <c r="P796" s="7">
        <v>-83.75</v>
      </c>
      <c r="Q796" s="7">
        <v>24.074999999999999</v>
      </c>
      <c r="S796" s="7">
        <v>55.581000000000003</v>
      </c>
      <c r="V796" s="7" t="s">
        <v>26</v>
      </c>
      <c r="W796" s="7">
        <v>0.438</v>
      </c>
      <c r="X796" s="7">
        <f t="shared" si="24"/>
        <v>0.438</v>
      </c>
      <c r="Y796" s="7">
        <v>3.7109999999999999</v>
      </c>
      <c r="Z796" s="7">
        <f t="shared" si="25"/>
        <v>3.7109999999999999</v>
      </c>
      <c r="AA796" s="7">
        <v>0.105</v>
      </c>
      <c r="AB796" s="7">
        <v>0.89400000000000002</v>
      </c>
      <c r="AC796" s="7">
        <v>27.3</v>
      </c>
      <c r="AD796" s="7">
        <v>430.8</v>
      </c>
      <c r="AE796" s="7" t="s">
        <v>28</v>
      </c>
      <c r="AF796" s="7" t="s">
        <v>29</v>
      </c>
      <c r="AG796" s="7" t="s">
        <v>30</v>
      </c>
      <c r="AH796" s="7" t="s">
        <v>411</v>
      </c>
      <c r="AI796" s="7" t="s">
        <v>412</v>
      </c>
      <c r="AJ796" s="7">
        <v>-0.193</v>
      </c>
      <c r="AK796" s="7">
        <v>-0.627</v>
      </c>
      <c r="AV796" s="7" t="s">
        <v>675</v>
      </c>
      <c r="AW796" s="7" t="s">
        <v>528</v>
      </c>
      <c r="AZ796" s="7" t="s">
        <v>191</v>
      </c>
    </row>
    <row r="797" spans="1:52" x14ac:dyDescent="0.2">
      <c r="A797" s="7">
        <v>796</v>
      </c>
      <c r="B797" s="7">
        <v>3581</v>
      </c>
      <c r="C797" s="7" t="s">
        <v>188</v>
      </c>
      <c r="D797" s="7" t="s">
        <v>438</v>
      </c>
      <c r="E797" s="7" t="s">
        <v>189</v>
      </c>
      <c r="F797" s="7">
        <v>3.8820000000000001</v>
      </c>
      <c r="I797" s="7">
        <v>4.024</v>
      </c>
      <c r="J797" s="7">
        <v>2000</v>
      </c>
      <c r="K797" s="7">
        <v>8</v>
      </c>
      <c r="L797" s="7">
        <v>224</v>
      </c>
      <c r="M797" s="7">
        <v>10.43</v>
      </c>
      <c r="N797" s="7">
        <v>-83.98</v>
      </c>
      <c r="O797" s="7">
        <v>10.25</v>
      </c>
      <c r="P797" s="7">
        <v>-83.75</v>
      </c>
      <c r="Q797" s="7">
        <v>24.254000000000001</v>
      </c>
      <c r="S797" s="7">
        <v>53.826999999999998</v>
      </c>
      <c r="V797" s="7" t="s">
        <v>26</v>
      </c>
      <c r="W797" s="7">
        <v>0.32700000000000001</v>
      </c>
      <c r="X797" s="7">
        <f t="shared" si="24"/>
        <v>0.32700000000000001</v>
      </c>
      <c r="Y797" s="7">
        <v>3.6970000000000001</v>
      </c>
      <c r="Z797" s="7">
        <f t="shared" si="25"/>
        <v>3.6970000000000001</v>
      </c>
      <c r="AA797" s="7">
        <v>8.1000000000000003E-2</v>
      </c>
      <c r="AB797" s="7">
        <v>0.91800000000000004</v>
      </c>
      <c r="AC797" s="7">
        <v>27.8</v>
      </c>
      <c r="AD797" s="7">
        <v>330</v>
      </c>
      <c r="AE797" s="7" t="s">
        <v>28</v>
      </c>
      <c r="AF797" s="7" t="s">
        <v>29</v>
      </c>
      <c r="AG797" s="7" t="s">
        <v>30</v>
      </c>
      <c r="AH797" s="7" t="s">
        <v>411</v>
      </c>
      <c r="AI797" s="7" t="s">
        <v>412</v>
      </c>
      <c r="AJ797" s="7">
        <v>-0.193</v>
      </c>
      <c r="AK797" s="7">
        <v>-0.627</v>
      </c>
      <c r="AV797" s="7" t="s">
        <v>675</v>
      </c>
      <c r="AW797" s="7" t="s">
        <v>528</v>
      </c>
      <c r="AZ797" s="7" t="s">
        <v>191</v>
      </c>
    </row>
    <row r="798" spans="1:52" x14ac:dyDescent="0.2">
      <c r="A798" s="7">
        <v>797</v>
      </c>
      <c r="B798" s="7">
        <v>3581</v>
      </c>
      <c r="C798" s="7" t="s">
        <v>188</v>
      </c>
      <c r="D798" s="7" t="s">
        <v>438</v>
      </c>
      <c r="E798" s="7" t="s">
        <v>189</v>
      </c>
      <c r="F798" s="7">
        <v>2.972</v>
      </c>
      <c r="I798" s="7">
        <v>3.081</v>
      </c>
      <c r="J798" s="7">
        <v>2000</v>
      </c>
      <c r="K798" s="7">
        <v>9</v>
      </c>
      <c r="L798" s="7">
        <v>260</v>
      </c>
      <c r="M798" s="7">
        <v>10.43</v>
      </c>
      <c r="N798" s="7">
        <v>-83.98</v>
      </c>
      <c r="O798" s="7">
        <v>10.25</v>
      </c>
      <c r="P798" s="7">
        <v>-83.75</v>
      </c>
      <c r="Q798" s="7">
        <v>24.433</v>
      </c>
      <c r="S798" s="7">
        <v>56.619</v>
      </c>
      <c r="V798" s="7" t="s">
        <v>26</v>
      </c>
      <c r="W798" s="7">
        <v>0.45100000000000001</v>
      </c>
      <c r="X798" s="7">
        <f t="shared" si="24"/>
        <v>0.45100000000000001</v>
      </c>
      <c r="Y798" s="7">
        <v>2.63</v>
      </c>
      <c r="Z798" s="7">
        <f t="shared" si="25"/>
        <v>2.63</v>
      </c>
      <c r="AA798" s="7">
        <v>0.14599999999999999</v>
      </c>
      <c r="AB798" s="7">
        <v>0.85299999999999998</v>
      </c>
      <c r="AC798" s="7">
        <v>27.5</v>
      </c>
      <c r="AD798" s="7">
        <v>265</v>
      </c>
      <c r="AE798" s="7" t="s">
        <v>28</v>
      </c>
      <c r="AF798" s="7" t="s">
        <v>29</v>
      </c>
      <c r="AG798" s="7" t="s">
        <v>30</v>
      </c>
      <c r="AH798" s="7" t="s">
        <v>411</v>
      </c>
      <c r="AI798" s="7" t="s">
        <v>412</v>
      </c>
      <c r="AJ798" s="7">
        <v>-0.193</v>
      </c>
      <c r="AK798" s="7">
        <v>-0.627</v>
      </c>
      <c r="AV798" s="7" t="s">
        <v>675</v>
      </c>
      <c r="AW798" s="7" t="s">
        <v>528</v>
      </c>
      <c r="AZ798" s="7" t="s">
        <v>191</v>
      </c>
    </row>
    <row r="799" spans="1:52" x14ac:dyDescent="0.2">
      <c r="A799" s="7">
        <v>798</v>
      </c>
      <c r="B799" s="7">
        <v>3581</v>
      </c>
      <c r="C799" s="7" t="s">
        <v>188</v>
      </c>
      <c r="D799" s="7" t="s">
        <v>438</v>
      </c>
      <c r="E799" s="7" t="s">
        <v>189</v>
      </c>
      <c r="F799" s="7">
        <v>3.206</v>
      </c>
      <c r="I799" s="7">
        <v>3.3239999999999998</v>
      </c>
      <c r="J799" s="7">
        <v>2000</v>
      </c>
      <c r="K799" s="7">
        <v>10</v>
      </c>
      <c r="L799" s="7">
        <v>282</v>
      </c>
      <c r="M799" s="7">
        <v>10.43</v>
      </c>
      <c r="N799" s="7">
        <v>-83.98</v>
      </c>
      <c r="O799" s="7">
        <v>10.25</v>
      </c>
      <c r="P799" s="7">
        <v>-83.75</v>
      </c>
      <c r="Q799" s="7">
        <v>24.672000000000001</v>
      </c>
      <c r="S799" s="7">
        <v>50.996000000000002</v>
      </c>
      <c r="V799" s="7" t="s">
        <v>26</v>
      </c>
      <c r="W799" s="7">
        <v>0.53800000000000003</v>
      </c>
      <c r="X799" s="7">
        <f t="shared" si="24"/>
        <v>0.53800000000000003</v>
      </c>
      <c r="Y799" s="7">
        <v>2.786</v>
      </c>
      <c r="Z799" s="7">
        <f t="shared" si="25"/>
        <v>2.786</v>
      </c>
      <c r="AA799" s="7">
        <v>0.161</v>
      </c>
      <c r="AB799" s="7">
        <v>0.83799999999999997</v>
      </c>
      <c r="AC799" s="7">
        <v>27.8</v>
      </c>
      <c r="AD799" s="7">
        <v>302.39999999999998</v>
      </c>
      <c r="AE799" s="7" t="s">
        <v>28</v>
      </c>
      <c r="AF799" s="7" t="s">
        <v>29</v>
      </c>
      <c r="AG799" s="7" t="s">
        <v>30</v>
      </c>
      <c r="AH799" s="7" t="s">
        <v>411</v>
      </c>
      <c r="AI799" s="7" t="s">
        <v>412</v>
      </c>
      <c r="AJ799" s="7">
        <v>-0.193</v>
      </c>
      <c r="AK799" s="7">
        <v>-0.627</v>
      </c>
      <c r="AV799" s="7" t="s">
        <v>675</v>
      </c>
      <c r="AW799" s="7" t="s">
        <v>528</v>
      </c>
      <c r="AZ799" s="7" t="s">
        <v>191</v>
      </c>
    </row>
    <row r="800" spans="1:52" x14ac:dyDescent="0.2">
      <c r="A800" s="7">
        <v>799</v>
      </c>
      <c r="B800" s="7">
        <v>3581</v>
      </c>
      <c r="C800" s="7" t="s">
        <v>188</v>
      </c>
      <c r="D800" s="7" t="s">
        <v>438</v>
      </c>
      <c r="E800" s="7" t="s">
        <v>189</v>
      </c>
      <c r="F800" s="7">
        <v>3.0630000000000002</v>
      </c>
      <c r="I800" s="7">
        <v>3.1749999999999998</v>
      </c>
      <c r="J800" s="7">
        <v>2000</v>
      </c>
      <c r="K800" s="7">
        <v>11</v>
      </c>
      <c r="L800" s="7">
        <v>316</v>
      </c>
      <c r="M800" s="7">
        <v>10.43</v>
      </c>
      <c r="N800" s="7">
        <v>-83.98</v>
      </c>
      <c r="O800" s="7">
        <v>10.25</v>
      </c>
      <c r="P800" s="7">
        <v>-83.75</v>
      </c>
      <c r="Q800" s="7">
        <v>24.420999999999999</v>
      </c>
      <c r="S800" s="7">
        <v>54.033999999999999</v>
      </c>
      <c r="V800" s="7" t="s">
        <v>26</v>
      </c>
      <c r="W800" s="7">
        <v>0.68700000000000006</v>
      </c>
      <c r="X800" s="7">
        <f t="shared" si="24"/>
        <v>0.68700000000000006</v>
      </c>
      <c r="Y800" s="7">
        <v>2.488</v>
      </c>
      <c r="Z800" s="7">
        <f t="shared" si="25"/>
        <v>2.488</v>
      </c>
      <c r="AA800" s="7">
        <v>0.216</v>
      </c>
      <c r="AB800" s="7">
        <v>0.78300000000000003</v>
      </c>
      <c r="AC800" s="7">
        <v>26.8</v>
      </c>
      <c r="AD800" s="7">
        <v>452.6</v>
      </c>
      <c r="AE800" s="7" t="s">
        <v>28</v>
      </c>
      <c r="AF800" s="7" t="s">
        <v>29</v>
      </c>
      <c r="AG800" s="7" t="s">
        <v>30</v>
      </c>
      <c r="AH800" s="7" t="s">
        <v>411</v>
      </c>
      <c r="AI800" s="7" t="s">
        <v>412</v>
      </c>
      <c r="AJ800" s="7">
        <v>-0.193</v>
      </c>
      <c r="AK800" s="7">
        <v>-0.627</v>
      </c>
      <c r="AV800" s="7" t="s">
        <v>675</v>
      </c>
      <c r="AW800" s="7" t="s">
        <v>528</v>
      </c>
      <c r="AZ800" s="7" t="s">
        <v>191</v>
      </c>
    </row>
    <row r="801" spans="1:52" x14ac:dyDescent="0.2">
      <c r="A801" s="7">
        <v>800</v>
      </c>
      <c r="B801" s="7">
        <v>3581</v>
      </c>
      <c r="C801" s="7" t="s">
        <v>188</v>
      </c>
      <c r="D801" s="7" t="s">
        <v>438</v>
      </c>
      <c r="E801" s="7" t="s">
        <v>189</v>
      </c>
      <c r="F801" s="7">
        <v>2.8839999999999999</v>
      </c>
      <c r="I801" s="7">
        <v>2.99</v>
      </c>
      <c r="J801" s="7">
        <v>2000</v>
      </c>
      <c r="K801" s="7">
        <v>12</v>
      </c>
      <c r="L801" s="7">
        <v>344</v>
      </c>
      <c r="M801" s="7">
        <v>10.43</v>
      </c>
      <c r="N801" s="7">
        <v>-83.98</v>
      </c>
      <c r="O801" s="7">
        <v>10.25</v>
      </c>
      <c r="P801" s="7">
        <v>-83.75</v>
      </c>
      <c r="Q801" s="7">
        <v>23.991</v>
      </c>
      <c r="S801" s="7">
        <v>49.651000000000003</v>
      </c>
      <c r="V801" s="7" t="s">
        <v>26</v>
      </c>
      <c r="W801" s="7">
        <v>0.56299999999999994</v>
      </c>
      <c r="X801" s="7">
        <f t="shared" si="24"/>
        <v>0.56299999999999994</v>
      </c>
      <c r="Y801" s="7">
        <v>2.427</v>
      </c>
      <c r="Z801" s="7">
        <f t="shared" si="25"/>
        <v>2.427</v>
      </c>
      <c r="AA801" s="7">
        <v>0.188</v>
      </c>
      <c r="AB801" s="7">
        <v>0.81100000000000005</v>
      </c>
      <c r="AC801" s="7">
        <v>26.4</v>
      </c>
      <c r="AD801" s="7">
        <v>496.6</v>
      </c>
      <c r="AE801" s="7" t="s">
        <v>28</v>
      </c>
      <c r="AF801" s="7" t="s">
        <v>29</v>
      </c>
      <c r="AG801" s="7" t="s">
        <v>30</v>
      </c>
      <c r="AH801" s="7" t="s">
        <v>411</v>
      </c>
      <c r="AI801" s="7" t="s">
        <v>412</v>
      </c>
      <c r="AJ801" s="7">
        <v>-0.193</v>
      </c>
      <c r="AK801" s="7">
        <v>-0.627</v>
      </c>
      <c r="AV801" s="7" t="s">
        <v>675</v>
      </c>
      <c r="AW801" s="7" t="s">
        <v>528</v>
      </c>
      <c r="AZ801" s="7" t="s">
        <v>191</v>
      </c>
    </row>
    <row r="802" spans="1:52" x14ac:dyDescent="0.2">
      <c r="A802" s="7">
        <v>801</v>
      </c>
      <c r="B802" s="7">
        <v>3581</v>
      </c>
      <c r="C802" s="7" t="s">
        <v>188</v>
      </c>
      <c r="D802" s="7" t="s">
        <v>438</v>
      </c>
      <c r="E802" s="7" t="s">
        <v>189</v>
      </c>
      <c r="F802" s="7">
        <v>2.8010000000000002</v>
      </c>
      <c r="I802" s="7">
        <v>2.9039999999999999</v>
      </c>
      <c r="J802" s="7">
        <v>2000</v>
      </c>
      <c r="K802" s="7">
        <v>12</v>
      </c>
      <c r="L802" s="7">
        <v>361</v>
      </c>
      <c r="M802" s="7">
        <v>10.43</v>
      </c>
      <c r="N802" s="7">
        <v>-83.98</v>
      </c>
      <c r="O802" s="7">
        <v>10.25</v>
      </c>
      <c r="P802" s="7">
        <v>-83.75</v>
      </c>
      <c r="Q802" s="7">
        <v>24.074999999999999</v>
      </c>
      <c r="S802" s="7">
        <v>57.087000000000003</v>
      </c>
      <c r="V802" s="7" t="s">
        <v>26</v>
      </c>
      <c r="W802" s="7">
        <v>0.502</v>
      </c>
      <c r="X802" s="7">
        <f t="shared" si="24"/>
        <v>0.502</v>
      </c>
      <c r="Y802" s="7">
        <v>2.4020000000000001</v>
      </c>
      <c r="Z802" s="7">
        <f t="shared" si="25"/>
        <v>2.4020000000000001</v>
      </c>
      <c r="AA802" s="7">
        <v>0.17199999999999999</v>
      </c>
      <c r="AB802" s="7">
        <v>0.82699999999999996</v>
      </c>
      <c r="AC802" s="7">
        <v>26.4</v>
      </c>
      <c r="AD802" s="7">
        <v>496.6</v>
      </c>
      <c r="AE802" s="7" t="s">
        <v>28</v>
      </c>
      <c r="AF802" s="7" t="s">
        <v>29</v>
      </c>
      <c r="AG802" s="7" t="s">
        <v>30</v>
      </c>
      <c r="AH802" s="7" t="s">
        <v>411</v>
      </c>
      <c r="AI802" s="7" t="s">
        <v>412</v>
      </c>
      <c r="AJ802" s="7">
        <v>-0.193</v>
      </c>
      <c r="AK802" s="7">
        <v>-0.627</v>
      </c>
      <c r="AV802" s="7" t="s">
        <v>675</v>
      </c>
      <c r="AW802" s="7" t="s">
        <v>528</v>
      </c>
      <c r="AZ802" s="7" t="s">
        <v>191</v>
      </c>
    </row>
    <row r="803" spans="1:52" x14ac:dyDescent="0.2">
      <c r="A803" s="7">
        <v>802</v>
      </c>
      <c r="B803" s="7">
        <v>3581</v>
      </c>
      <c r="C803" s="7" t="s">
        <v>188</v>
      </c>
      <c r="D803" s="7" t="s">
        <v>438</v>
      </c>
      <c r="E803" s="7" t="s">
        <v>189</v>
      </c>
      <c r="F803" s="7">
        <v>3.2189999999999999</v>
      </c>
      <c r="I803" s="7">
        <v>3.3370000000000002</v>
      </c>
      <c r="J803" s="7">
        <v>2001</v>
      </c>
      <c r="K803" s="7">
        <v>1</v>
      </c>
      <c r="L803" s="7">
        <v>7</v>
      </c>
      <c r="M803" s="7">
        <v>10.43</v>
      </c>
      <c r="N803" s="7">
        <v>-83.98</v>
      </c>
      <c r="O803" s="7">
        <v>10.25</v>
      </c>
      <c r="P803" s="7">
        <v>-83.75</v>
      </c>
      <c r="Q803" s="7">
        <v>24.07</v>
      </c>
      <c r="S803" s="7">
        <v>53.247999999999998</v>
      </c>
      <c r="V803" s="7" t="s">
        <v>26</v>
      </c>
      <c r="W803" s="7">
        <v>0.57599999999999996</v>
      </c>
      <c r="X803" s="7">
        <f t="shared" si="24"/>
        <v>0.57599999999999996</v>
      </c>
      <c r="Y803" s="7">
        <v>2.7610000000000001</v>
      </c>
      <c r="Z803" s="7">
        <f t="shared" si="25"/>
        <v>2.7610000000000001</v>
      </c>
      <c r="AA803" s="7">
        <v>0.17199999999999999</v>
      </c>
      <c r="AB803" s="7">
        <v>0.82699999999999996</v>
      </c>
      <c r="AC803" s="7">
        <v>25.5</v>
      </c>
      <c r="AD803" s="7">
        <v>292.10000000000002</v>
      </c>
      <c r="AE803" s="7" t="s">
        <v>28</v>
      </c>
      <c r="AF803" s="7" t="s">
        <v>29</v>
      </c>
      <c r="AG803" s="7" t="s">
        <v>30</v>
      </c>
      <c r="AH803" s="7" t="s">
        <v>411</v>
      </c>
      <c r="AI803" s="7" t="s">
        <v>412</v>
      </c>
      <c r="AJ803" s="7">
        <v>-0.193</v>
      </c>
      <c r="AK803" s="7">
        <v>-0.71499999999999997</v>
      </c>
      <c r="AV803" s="7" t="s">
        <v>675</v>
      </c>
      <c r="AW803" s="7" t="s">
        <v>528</v>
      </c>
      <c r="AZ803" s="7" t="s">
        <v>191</v>
      </c>
    </row>
    <row r="804" spans="1:52" x14ac:dyDescent="0.2">
      <c r="A804" s="7">
        <v>803</v>
      </c>
      <c r="B804" s="7">
        <v>3581</v>
      </c>
      <c r="C804" s="7" t="s">
        <v>188</v>
      </c>
      <c r="D804" s="7" t="s">
        <v>438</v>
      </c>
      <c r="E804" s="7" t="s">
        <v>189</v>
      </c>
      <c r="F804" s="7">
        <v>3.43</v>
      </c>
      <c r="I804" s="7">
        <v>3.556</v>
      </c>
      <c r="J804" s="7">
        <v>2001</v>
      </c>
      <c r="K804" s="7">
        <v>2</v>
      </c>
      <c r="L804" s="7">
        <v>37</v>
      </c>
      <c r="M804" s="7">
        <v>10.43</v>
      </c>
      <c r="N804" s="7">
        <v>-83.98</v>
      </c>
      <c r="O804" s="7">
        <v>10.25</v>
      </c>
      <c r="P804" s="7">
        <v>-83.75</v>
      </c>
      <c r="Q804" s="7">
        <v>23.724</v>
      </c>
      <c r="S804" s="7">
        <v>56.335000000000001</v>
      </c>
      <c r="V804" s="7" t="s">
        <v>26</v>
      </c>
      <c r="W804" s="7">
        <v>0.51500000000000001</v>
      </c>
      <c r="X804" s="7">
        <f t="shared" si="24"/>
        <v>0.51500000000000001</v>
      </c>
      <c r="Y804" s="7">
        <v>3.0409999999999999</v>
      </c>
      <c r="Z804" s="7">
        <f t="shared" si="25"/>
        <v>3.0409999999999999</v>
      </c>
      <c r="AA804" s="7">
        <v>0.14399999999999999</v>
      </c>
      <c r="AB804" s="7">
        <v>0.85499999999999998</v>
      </c>
      <c r="AC804" s="7">
        <v>26</v>
      </c>
      <c r="AD804" s="7">
        <v>199.4</v>
      </c>
      <c r="AE804" s="7" t="s">
        <v>28</v>
      </c>
      <c r="AF804" s="7" t="s">
        <v>29</v>
      </c>
      <c r="AG804" s="7" t="s">
        <v>30</v>
      </c>
      <c r="AH804" s="7" t="s">
        <v>411</v>
      </c>
      <c r="AI804" s="7" t="s">
        <v>412</v>
      </c>
      <c r="AJ804" s="7">
        <v>-0.193</v>
      </c>
      <c r="AK804" s="7">
        <v>-0.71499999999999997</v>
      </c>
      <c r="AV804" s="7" t="s">
        <v>675</v>
      </c>
      <c r="AW804" s="7" t="s">
        <v>528</v>
      </c>
      <c r="AZ804" s="7" t="s">
        <v>191</v>
      </c>
    </row>
    <row r="805" spans="1:52" x14ac:dyDescent="0.2">
      <c r="A805" s="7">
        <v>804</v>
      </c>
      <c r="B805" s="7">
        <v>3581</v>
      </c>
      <c r="C805" s="7" t="s">
        <v>188</v>
      </c>
      <c r="D805" s="7" t="s">
        <v>438</v>
      </c>
      <c r="E805" s="7" t="s">
        <v>189</v>
      </c>
      <c r="F805" s="7">
        <v>2.448</v>
      </c>
      <c r="I805" s="7">
        <v>2.5379999999999998</v>
      </c>
      <c r="J805" s="7">
        <v>2001</v>
      </c>
      <c r="K805" s="7">
        <v>3</v>
      </c>
      <c r="L805" s="7">
        <v>63</v>
      </c>
      <c r="M805" s="7">
        <v>10.43</v>
      </c>
      <c r="N805" s="7">
        <v>-83.98</v>
      </c>
      <c r="O805" s="7">
        <v>10.25</v>
      </c>
      <c r="P805" s="7">
        <v>-83.75</v>
      </c>
      <c r="Q805" s="7">
        <v>23.725000000000001</v>
      </c>
      <c r="S805" s="7">
        <v>32.668999999999997</v>
      </c>
      <c r="V805" s="7" t="s">
        <v>26</v>
      </c>
      <c r="W805" s="7">
        <v>0.88</v>
      </c>
      <c r="X805" s="7">
        <f t="shared" si="24"/>
        <v>0.88</v>
      </c>
      <c r="Y805" s="7">
        <v>1.6579999999999999</v>
      </c>
      <c r="Z805" s="7">
        <f t="shared" si="25"/>
        <v>1.6579999999999999</v>
      </c>
      <c r="AA805" s="7">
        <v>0.34599999999999997</v>
      </c>
      <c r="AB805" s="7">
        <v>0.65300000000000002</v>
      </c>
      <c r="AC805" s="7">
        <v>26.1</v>
      </c>
      <c r="AD805" s="7">
        <v>145.4</v>
      </c>
      <c r="AE805" s="7" t="s">
        <v>28</v>
      </c>
      <c r="AF805" s="7" t="s">
        <v>29</v>
      </c>
      <c r="AG805" s="7" t="s">
        <v>30</v>
      </c>
      <c r="AH805" s="7" t="s">
        <v>411</v>
      </c>
      <c r="AI805" s="7" t="s">
        <v>412</v>
      </c>
      <c r="AJ805" s="7">
        <v>-0.193</v>
      </c>
      <c r="AK805" s="7">
        <v>-0.71499999999999997</v>
      </c>
      <c r="AV805" s="7" t="s">
        <v>675</v>
      </c>
      <c r="AW805" s="7" t="s">
        <v>528</v>
      </c>
      <c r="AZ805" s="7" t="s">
        <v>191</v>
      </c>
    </row>
    <row r="806" spans="1:52" x14ac:dyDescent="0.2">
      <c r="A806" s="7">
        <v>805</v>
      </c>
      <c r="B806" s="7">
        <v>3581</v>
      </c>
      <c r="C806" s="7" t="s">
        <v>188</v>
      </c>
      <c r="D806" s="7" t="s">
        <v>438</v>
      </c>
      <c r="E806" s="7" t="s">
        <v>189</v>
      </c>
      <c r="F806" s="7">
        <v>2.706</v>
      </c>
      <c r="I806" s="7">
        <v>2.8050000000000002</v>
      </c>
      <c r="J806" s="7">
        <v>2001</v>
      </c>
      <c r="K806" s="7">
        <v>3</v>
      </c>
      <c r="L806" s="7">
        <v>90</v>
      </c>
      <c r="M806" s="7">
        <v>10.43</v>
      </c>
      <c r="N806" s="7">
        <v>-83.98</v>
      </c>
      <c r="O806" s="7">
        <v>10.25</v>
      </c>
      <c r="P806" s="7">
        <v>-83.75</v>
      </c>
      <c r="Q806" s="7">
        <v>23.952000000000002</v>
      </c>
      <c r="S806" s="7">
        <v>45.13</v>
      </c>
      <c r="V806" s="7" t="s">
        <v>26</v>
      </c>
      <c r="W806" s="7">
        <v>0.627</v>
      </c>
      <c r="X806" s="7">
        <f t="shared" si="24"/>
        <v>0.627</v>
      </c>
      <c r="Y806" s="7">
        <v>2.1779999999999999</v>
      </c>
      <c r="Z806" s="7">
        <f t="shared" si="25"/>
        <v>2.1779999999999999</v>
      </c>
      <c r="AA806" s="7">
        <v>0.223</v>
      </c>
      <c r="AB806" s="7">
        <v>0.77600000000000002</v>
      </c>
      <c r="AC806" s="7">
        <v>26.1</v>
      </c>
      <c r="AD806" s="7">
        <v>145.4</v>
      </c>
      <c r="AE806" s="7" t="s">
        <v>28</v>
      </c>
      <c r="AF806" s="7" t="s">
        <v>29</v>
      </c>
      <c r="AG806" s="7" t="s">
        <v>30</v>
      </c>
      <c r="AH806" s="7" t="s">
        <v>411</v>
      </c>
      <c r="AI806" s="7" t="s">
        <v>412</v>
      </c>
      <c r="AJ806" s="7">
        <v>-0.193</v>
      </c>
      <c r="AK806" s="7">
        <v>-0.71499999999999997</v>
      </c>
      <c r="AV806" s="7" t="s">
        <v>675</v>
      </c>
      <c r="AW806" s="7" t="s">
        <v>528</v>
      </c>
      <c r="AZ806" s="7" t="s">
        <v>191</v>
      </c>
    </row>
    <row r="807" spans="1:52" x14ac:dyDescent="0.2">
      <c r="A807" s="7">
        <v>806</v>
      </c>
      <c r="B807" s="7">
        <v>3581</v>
      </c>
      <c r="C807" s="7" t="s">
        <v>188</v>
      </c>
      <c r="D807" s="7" t="s">
        <v>438</v>
      </c>
      <c r="E807" s="7" t="s">
        <v>189</v>
      </c>
      <c r="F807" s="7">
        <v>2.835</v>
      </c>
      <c r="I807" s="7">
        <v>2.9390000000000001</v>
      </c>
      <c r="J807" s="7">
        <v>2001</v>
      </c>
      <c r="K807" s="7">
        <v>4</v>
      </c>
      <c r="L807" s="7">
        <v>118</v>
      </c>
      <c r="M807" s="7">
        <v>10.43</v>
      </c>
      <c r="N807" s="7">
        <v>-83.98</v>
      </c>
      <c r="O807" s="7">
        <v>10.25</v>
      </c>
      <c r="P807" s="7">
        <v>-83.75</v>
      </c>
      <c r="Q807" s="7">
        <v>24.157</v>
      </c>
      <c r="S807" s="7">
        <v>38.843000000000004</v>
      </c>
      <c r="V807" s="7" t="s">
        <v>26</v>
      </c>
      <c r="W807" s="7">
        <v>0.63900000000000001</v>
      </c>
      <c r="X807" s="7">
        <f t="shared" si="24"/>
        <v>0.63900000000000001</v>
      </c>
      <c r="Y807" s="7">
        <v>2.2999999999999998</v>
      </c>
      <c r="Z807" s="7">
        <f t="shared" si="25"/>
        <v>2.2999999999999998</v>
      </c>
      <c r="AA807" s="7">
        <v>0.217</v>
      </c>
      <c r="AB807" s="7">
        <v>0.78200000000000003</v>
      </c>
      <c r="AC807" s="7">
        <v>27.5</v>
      </c>
      <c r="AD807" s="7">
        <v>286.7</v>
      </c>
      <c r="AE807" s="7" t="s">
        <v>28</v>
      </c>
      <c r="AF807" s="7" t="s">
        <v>29</v>
      </c>
      <c r="AG807" s="7" t="s">
        <v>30</v>
      </c>
      <c r="AH807" s="7" t="s">
        <v>411</v>
      </c>
      <c r="AI807" s="7" t="s">
        <v>412</v>
      </c>
      <c r="AJ807" s="7">
        <v>-0.193</v>
      </c>
      <c r="AK807" s="7">
        <v>-0.71499999999999997</v>
      </c>
      <c r="AV807" s="7" t="s">
        <v>675</v>
      </c>
      <c r="AW807" s="7" t="s">
        <v>528</v>
      </c>
      <c r="AZ807" s="7" t="s">
        <v>191</v>
      </c>
    </row>
    <row r="808" spans="1:52" x14ac:dyDescent="0.2">
      <c r="A808" s="7">
        <v>807</v>
      </c>
      <c r="B808" s="7">
        <v>3581</v>
      </c>
      <c r="C808" s="7" t="s">
        <v>188</v>
      </c>
      <c r="D808" s="7" t="s">
        <v>438</v>
      </c>
      <c r="E808" s="7" t="s">
        <v>189</v>
      </c>
      <c r="F808" s="7">
        <v>3.4</v>
      </c>
      <c r="I808" s="7">
        <v>3.5249999999999999</v>
      </c>
      <c r="J808" s="7">
        <v>2001</v>
      </c>
      <c r="K808" s="7">
        <v>5</v>
      </c>
      <c r="L808" s="7">
        <v>143</v>
      </c>
      <c r="M808" s="7">
        <v>10.43</v>
      </c>
      <c r="N808" s="7">
        <v>-83.98</v>
      </c>
      <c r="O808" s="7">
        <v>10.25</v>
      </c>
      <c r="P808" s="7">
        <v>-83.75</v>
      </c>
      <c r="Q808" s="7">
        <v>24.254000000000001</v>
      </c>
      <c r="S808" s="7">
        <v>47.755000000000003</v>
      </c>
      <c r="V808" s="7" t="s">
        <v>26</v>
      </c>
      <c r="W808" s="7">
        <v>0.60299999999999998</v>
      </c>
      <c r="X808" s="7">
        <f t="shared" si="24"/>
        <v>0.60299999999999998</v>
      </c>
      <c r="Y808" s="7">
        <v>2.9220000000000002</v>
      </c>
      <c r="Z808" s="7">
        <f t="shared" si="25"/>
        <v>2.9220000000000002</v>
      </c>
      <c r="AA808" s="7">
        <v>0.17100000000000001</v>
      </c>
      <c r="AB808" s="7">
        <v>0.82799999999999996</v>
      </c>
      <c r="AC808" s="7">
        <v>28.4</v>
      </c>
      <c r="AD808" s="7">
        <v>408.5</v>
      </c>
      <c r="AE808" s="7" t="s">
        <v>28</v>
      </c>
      <c r="AF808" s="7" t="s">
        <v>29</v>
      </c>
      <c r="AG808" s="7" t="s">
        <v>30</v>
      </c>
      <c r="AH808" s="7" t="s">
        <v>411</v>
      </c>
      <c r="AI808" s="7" t="s">
        <v>412</v>
      </c>
      <c r="AJ808" s="7">
        <v>-0.193</v>
      </c>
      <c r="AK808" s="7">
        <v>-0.71499999999999997</v>
      </c>
      <c r="AV808" s="7" t="s">
        <v>675</v>
      </c>
      <c r="AW808" s="7" t="s">
        <v>528</v>
      </c>
      <c r="AZ808" s="7" t="s">
        <v>191</v>
      </c>
    </row>
    <row r="809" spans="1:52" x14ac:dyDescent="0.2">
      <c r="A809" s="7">
        <v>808</v>
      </c>
      <c r="B809" s="7">
        <v>3581</v>
      </c>
      <c r="C809" s="7" t="s">
        <v>188</v>
      </c>
      <c r="D809" s="7" t="s">
        <v>438</v>
      </c>
      <c r="E809" s="7" t="s">
        <v>189</v>
      </c>
      <c r="F809" s="7">
        <v>3.8</v>
      </c>
      <c r="I809" s="7">
        <v>3.9390000000000001</v>
      </c>
      <c r="J809" s="7">
        <v>2001</v>
      </c>
      <c r="K809" s="7">
        <v>6</v>
      </c>
      <c r="L809" s="7">
        <v>177</v>
      </c>
      <c r="M809" s="7">
        <v>10.43</v>
      </c>
      <c r="N809" s="7">
        <v>-83.98</v>
      </c>
      <c r="O809" s="7">
        <v>10.25</v>
      </c>
      <c r="P809" s="7">
        <v>-83.75</v>
      </c>
      <c r="Q809" s="7">
        <v>24.25</v>
      </c>
      <c r="S809" s="7">
        <v>53.116999999999997</v>
      </c>
      <c r="V809" s="7" t="s">
        <v>26</v>
      </c>
      <c r="W809" s="7">
        <v>0.41699999999999998</v>
      </c>
      <c r="X809" s="7">
        <f t="shared" si="24"/>
        <v>0.41699999999999998</v>
      </c>
      <c r="Y809" s="7">
        <v>3.5219999999999998</v>
      </c>
      <c r="Z809" s="7">
        <f t="shared" si="25"/>
        <v>3.5219999999999998</v>
      </c>
      <c r="AA809" s="7">
        <v>0.105</v>
      </c>
      <c r="AB809" s="7">
        <v>0.89400000000000002</v>
      </c>
      <c r="AC809" s="7">
        <v>28.2</v>
      </c>
      <c r="AD809" s="7">
        <v>432.1</v>
      </c>
      <c r="AE809" s="7" t="s">
        <v>28</v>
      </c>
      <c r="AF809" s="7" t="s">
        <v>29</v>
      </c>
      <c r="AG809" s="7" t="s">
        <v>30</v>
      </c>
      <c r="AH809" s="7" t="s">
        <v>411</v>
      </c>
      <c r="AI809" s="7" t="s">
        <v>412</v>
      </c>
      <c r="AJ809" s="7">
        <v>-0.193</v>
      </c>
      <c r="AK809" s="7">
        <v>-0.71499999999999997</v>
      </c>
      <c r="AV809" s="7" t="s">
        <v>675</v>
      </c>
      <c r="AW809" s="7" t="s">
        <v>528</v>
      </c>
      <c r="AZ809" s="7" t="s">
        <v>191</v>
      </c>
    </row>
    <row r="810" spans="1:52" x14ac:dyDescent="0.2">
      <c r="A810" s="7">
        <v>809</v>
      </c>
      <c r="B810" s="7">
        <v>3581</v>
      </c>
      <c r="C810" s="7" t="s">
        <v>188</v>
      </c>
      <c r="D810" s="7" t="s">
        <v>438</v>
      </c>
      <c r="E810" s="7" t="s">
        <v>189</v>
      </c>
      <c r="F810" s="7">
        <v>4.484</v>
      </c>
      <c r="I810" s="7">
        <v>4.649</v>
      </c>
      <c r="J810" s="7">
        <v>2001</v>
      </c>
      <c r="K810" s="7">
        <v>8</v>
      </c>
      <c r="L810" s="7">
        <v>216</v>
      </c>
      <c r="M810" s="7">
        <v>10.43</v>
      </c>
      <c r="N810" s="7">
        <v>-83.98</v>
      </c>
      <c r="O810" s="7">
        <v>10.25</v>
      </c>
      <c r="P810" s="7">
        <v>-83.75</v>
      </c>
      <c r="Q810" s="7">
        <v>25.018000000000001</v>
      </c>
      <c r="S810" s="7">
        <v>48.402999999999999</v>
      </c>
      <c r="V810" s="7" t="s">
        <v>26</v>
      </c>
      <c r="W810" s="7">
        <v>0.29399999999999998</v>
      </c>
      <c r="X810" s="7">
        <f t="shared" si="24"/>
        <v>0.29399999999999998</v>
      </c>
      <c r="Y810" s="7">
        <v>4.3550000000000004</v>
      </c>
      <c r="Z810" s="7">
        <f t="shared" si="25"/>
        <v>4.3550000000000004</v>
      </c>
      <c r="AA810" s="7">
        <v>6.3E-2</v>
      </c>
      <c r="AB810" s="7">
        <v>0.93600000000000005</v>
      </c>
      <c r="AC810" s="7">
        <v>28.7</v>
      </c>
      <c r="AD810" s="7">
        <v>402</v>
      </c>
      <c r="AE810" s="7" t="s">
        <v>28</v>
      </c>
      <c r="AF810" s="7" t="s">
        <v>29</v>
      </c>
      <c r="AG810" s="7" t="s">
        <v>30</v>
      </c>
      <c r="AH810" s="7" t="s">
        <v>411</v>
      </c>
      <c r="AI810" s="7" t="s">
        <v>412</v>
      </c>
      <c r="AJ810" s="7">
        <v>-0.193</v>
      </c>
      <c r="AK810" s="7">
        <v>-0.71499999999999997</v>
      </c>
      <c r="AV810" s="7" t="s">
        <v>675</v>
      </c>
      <c r="AW810" s="7" t="s">
        <v>528</v>
      </c>
      <c r="AZ810" s="7" t="s">
        <v>191</v>
      </c>
    </row>
    <row r="811" spans="1:52" x14ac:dyDescent="0.2">
      <c r="A811" s="7">
        <v>810</v>
      </c>
      <c r="B811" s="7">
        <v>3581</v>
      </c>
      <c r="C811" s="7" t="s">
        <v>188</v>
      </c>
      <c r="D811" s="7" t="s">
        <v>438</v>
      </c>
      <c r="E811" s="7" t="s">
        <v>189</v>
      </c>
      <c r="F811" s="7">
        <v>3.6190000000000002</v>
      </c>
      <c r="I811" s="7">
        <v>3.7519999999999998</v>
      </c>
      <c r="J811" s="7">
        <v>2001</v>
      </c>
      <c r="K811" s="7">
        <v>9</v>
      </c>
      <c r="L811" s="7">
        <v>250</v>
      </c>
      <c r="M811" s="7">
        <v>10.43</v>
      </c>
      <c r="N811" s="7">
        <v>-83.98</v>
      </c>
      <c r="O811" s="7">
        <v>10.25</v>
      </c>
      <c r="P811" s="7">
        <v>-83.75</v>
      </c>
      <c r="Q811" s="7">
        <v>24.651</v>
      </c>
      <c r="S811" s="7">
        <v>55.557000000000002</v>
      </c>
      <c r="V811" s="7" t="s">
        <v>26</v>
      </c>
      <c r="W811" s="7">
        <v>0.49199999999999999</v>
      </c>
      <c r="X811" s="7">
        <f t="shared" si="24"/>
        <v>0.49199999999999999</v>
      </c>
      <c r="Y811" s="7">
        <v>3.26</v>
      </c>
      <c r="Z811" s="7">
        <f t="shared" si="25"/>
        <v>3.26</v>
      </c>
      <c r="AA811" s="7">
        <v>0.13100000000000001</v>
      </c>
      <c r="AB811" s="7">
        <v>0.86799999999999999</v>
      </c>
      <c r="AC811" s="7">
        <v>28.1</v>
      </c>
      <c r="AD811" s="7">
        <v>203.1</v>
      </c>
      <c r="AE811" s="7" t="s">
        <v>28</v>
      </c>
      <c r="AF811" s="7" t="s">
        <v>29</v>
      </c>
      <c r="AG811" s="7" t="s">
        <v>30</v>
      </c>
      <c r="AH811" s="7" t="s">
        <v>411</v>
      </c>
      <c r="AI811" s="7" t="s">
        <v>412</v>
      </c>
      <c r="AJ811" s="7">
        <v>-0.193</v>
      </c>
      <c r="AK811" s="7">
        <v>-0.71499999999999997</v>
      </c>
      <c r="AV811" s="7" t="s">
        <v>675</v>
      </c>
      <c r="AW811" s="7" t="s">
        <v>528</v>
      </c>
      <c r="AZ811" s="7" t="s">
        <v>191</v>
      </c>
    </row>
    <row r="812" spans="1:52" x14ac:dyDescent="0.2">
      <c r="A812" s="7">
        <v>811</v>
      </c>
      <c r="B812" s="7">
        <v>3581</v>
      </c>
      <c r="C812" s="7" t="s">
        <v>188</v>
      </c>
      <c r="D812" s="7" t="s">
        <v>438</v>
      </c>
      <c r="E812" s="7" t="s">
        <v>189</v>
      </c>
      <c r="F812" s="7">
        <v>4.0069999999999997</v>
      </c>
      <c r="I812" s="7">
        <v>4.1539999999999999</v>
      </c>
      <c r="J812" s="7">
        <v>2001</v>
      </c>
      <c r="K812" s="7">
        <v>10</v>
      </c>
      <c r="L812" s="7">
        <v>277</v>
      </c>
      <c r="M812" s="7">
        <v>10.43</v>
      </c>
      <c r="N812" s="7">
        <v>-83.98</v>
      </c>
      <c r="O812" s="7">
        <v>10.25</v>
      </c>
      <c r="P812" s="7">
        <v>-83.75</v>
      </c>
      <c r="Q812" s="7">
        <v>24.998999999999999</v>
      </c>
      <c r="S812" s="7">
        <v>56.006</v>
      </c>
      <c r="V812" s="7" t="s">
        <v>26</v>
      </c>
      <c r="W812" s="7">
        <v>0.54200000000000004</v>
      </c>
      <c r="X812" s="7">
        <f t="shared" si="24"/>
        <v>0.54200000000000004</v>
      </c>
      <c r="Y812" s="7">
        <v>3.6120000000000001</v>
      </c>
      <c r="Z812" s="7">
        <f t="shared" si="25"/>
        <v>3.6120000000000001</v>
      </c>
      <c r="AA812" s="7">
        <v>0.13</v>
      </c>
      <c r="AB812" s="7">
        <v>0.86899999999999999</v>
      </c>
      <c r="AC812" s="7">
        <v>28.4</v>
      </c>
      <c r="AD812" s="7">
        <v>365.6</v>
      </c>
      <c r="AE812" s="7" t="s">
        <v>28</v>
      </c>
      <c r="AF812" s="7" t="s">
        <v>29</v>
      </c>
      <c r="AG812" s="7" t="s">
        <v>30</v>
      </c>
      <c r="AH812" s="7" t="s">
        <v>411</v>
      </c>
      <c r="AI812" s="7" t="s">
        <v>412</v>
      </c>
      <c r="AJ812" s="7">
        <v>-0.193</v>
      </c>
      <c r="AK812" s="7">
        <v>-0.71499999999999997</v>
      </c>
      <c r="AV812" s="7" t="s">
        <v>675</v>
      </c>
      <c r="AW812" s="7" t="s">
        <v>528</v>
      </c>
      <c r="AZ812" s="7" t="s">
        <v>191</v>
      </c>
    </row>
    <row r="813" spans="1:52" x14ac:dyDescent="0.2">
      <c r="A813" s="7">
        <v>812</v>
      </c>
      <c r="B813" s="7">
        <v>3581</v>
      </c>
      <c r="C813" s="7" t="s">
        <v>188</v>
      </c>
      <c r="D813" s="7" t="s">
        <v>438</v>
      </c>
      <c r="E813" s="7" t="s">
        <v>189</v>
      </c>
      <c r="F813" s="7">
        <v>3.024</v>
      </c>
      <c r="I813" s="7">
        <v>3.1349999999999998</v>
      </c>
      <c r="J813" s="7">
        <v>2001</v>
      </c>
      <c r="K813" s="7">
        <v>11</v>
      </c>
      <c r="L813" s="7">
        <v>315</v>
      </c>
      <c r="M813" s="7">
        <v>10.43</v>
      </c>
      <c r="N813" s="7">
        <v>-83.98</v>
      </c>
      <c r="O813" s="7">
        <v>10.25</v>
      </c>
      <c r="P813" s="7">
        <v>-83.75</v>
      </c>
      <c r="Q813" s="7">
        <v>24.474</v>
      </c>
      <c r="S813" s="7">
        <v>56.362000000000002</v>
      </c>
      <c r="V813" s="7" t="s">
        <v>26</v>
      </c>
      <c r="W813" s="7">
        <v>0.71599999999999997</v>
      </c>
      <c r="X813" s="7">
        <f t="shared" si="24"/>
        <v>0.71599999999999997</v>
      </c>
      <c r="Y813" s="7">
        <v>2.419</v>
      </c>
      <c r="Z813" s="7">
        <f t="shared" si="25"/>
        <v>2.419</v>
      </c>
      <c r="AA813" s="7">
        <v>0.22800000000000001</v>
      </c>
      <c r="AB813" s="7">
        <v>0.77100000000000002</v>
      </c>
      <c r="AC813" s="7">
        <v>27</v>
      </c>
      <c r="AD813" s="7">
        <v>487.5</v>
      </c>
      <c r="AE813" s="7" t="s">
        <v>28</v>
      </c>
      <c r="AF813" s="7" t="s">
        <v>29</v>
      </c>
      <c r="AG813" s="7" t="s">
        <v>30</v>
      </c>
      <c r="AH813" s="7" t="s">
        <v>411</v>
      </c>
      <c r="AI813" s="7" t="s">
        <v>412</v>
      </c>
      <c r="AJ813" s="7">
        <v>-0.193</v>
      </c>
      <c r="AK813" s="7">
        <v>-0.71499999999999997</v>
      </c>
      <c r="AV813" s="7" t="s">
        <v>675</v>
      </c>
      <c r="AW813" s="7" t="s">
        <v>528</v>
      </c>
      <c r="AZ813" s="7" t="s">
        <v>191</v>
      </c>
    </row>
    <row r="814" spans="1:52" x14ac:dyDescent="0.2">
      <c r="A814" s="7">
        <v>813</v>
      </c>
      <c r="B814" s="7">
        <v>3581</v>
      </c>
      <c r="C814" s="7" t="s">
        <v>188</v>
      </c>
      <c r="D814" s="7" t="s">
        <v>438</v>
      </c>
      <c r="E814" s="7" t="s">
        <v>189</v>
      </c>
      <c r="F814" s="7">
        <v>2.8450000000000002</v>
      </c>
      <c r="I814" s="7">
        <v>2.9489999999999998</v>
      </c>
      <c r="J814" s="7">
        <v>2001</v>
      </c>
      <c r="K814" s="7">
        <v>12</v>
      </c>
      <c r="L814" s="7">
        <v>338</v>
      </c>
      <c r="M814" s="7">
        <v>10.43</v>
      </c>
      <c r="N814" s="7">
        <v>-83.98</v>
      </c>
      <c r="O814" s="7">
        <v>10.25</v>
      </c>
      <c r="P814" s="7">
        <v>-83.75</v>
      </c>
      <c r="Q814" s="7">
        <v>24.234000000000002</v>
      </c>
      <c r="S814" s="7">
        <v>55.6</v>
      </c>
      <c r="V814" s="7" t="s">
        <v>26</v>
      </c>
      <c r="W814" s="7">
        <v>0.60499999999999998</v>
      </c>
      <c r="X814" s="7">
        <f t="shared" si="24"/>
        <v>0.60499999999999998</v>
      </c>
      <c r="Y814" s="7">
        <v>2.3439999999999999</v>
      </c>
      <c r="Z814" s="7">
        <f t="shared" si="25"/>
        <v>2.3439999999999999</v>
      </c>
      <c r="AA814" s="7">
        <v>0.20499999999999999</v>
      </c>
      <c r="AB814" s="7">
        <v>0.79400000000000004</v>
      </c>
      <c r="AC814" s="7">
        <v>27</v>
      </c>
      <c r="AD814" s="7">
        <v>489.4</v>
      </c>
      <c r="AE814" s="7" t="s">
        <v>28</v>
      </c>
      <c r="AF814" s="7" t="s">
        <v>29</v>
      </c>
      <c r="AG814" s="7" t="s">
        <v>30</v>
      </c>
      <c r="AH814" s="7" t="s">
        <v>411</v>
      </c>
      <c r="AI814" s="7" t="s">
        <v>412</v>
      </c>
      <c r="AJ814" s="7">
        <v>-0.193</v>
      </c>
      <c r="AK814" s="7">
        <v>-0.71499999999999997</v>
      </c>
      <c r="AV814" s="7" t="s">
        <v>675</v>
      </c>
      <c r="AW814" s="7" t="s">
        <v>528</v>
      </c>
      <c r="AZ814" s="7" t="s">
        <v>191</v>
      </c>
    </row>
    <row r="815" spans="1:52" x14ac:dyDescent="0.2">
      <c r="A815" s="7">
        <v>814</v>
      </c>
      <c r="B815" s="7">
        <v>3581</v>
      </c>
      <c r="C815" s="7" t="s">
        <v>188</v>
      </c>
      <c r="D815" s="7" t="s">
        <v>438</v>
      </c>
      <c r="E815" s="7" t="s">
        <v>189</v>
      </c>
      <c r="F815" s="7">
        <v>2.6309999999999998</v>
      </c>
      <c r="I815" s="7">
        <v>2.7269999999999999</v>
      </c>
      <c r="J815" s="7">
        <v>2001</v>
      </c>
      <c r="K815" s="7">
        <v>12</v>
      </c>
      <c r="L815" s="7">
        <v>364</v>
      </c>
      <c r="M815" s="7">
        <v>10.43</v>
      </c>
      <c r="N815" s="7">
        <v>-83.98</v>
      </c>
      <c r="O815" s="7">
        <v>10.25</v>
      </c>
      <c r="P815" s="7">
        <v>-83.75</v>
      </c>
      <c r="Q815" s="7">
        <v>24</v>
      </c>
      <c r="S815" s="7">
        <v>56.622999999999998</v>
      </c>
      <c r="V815" s="7" t="s">
        <v>26</v>
      </c>
      <c r="W815" s="7">
        <v>0.44400000000000001</v>
      </c>
      <c r="X815" s="7">
        <f t="shared" si="24"/>
        <v>0.44400000000000001</v>
      </c>
      <c r="Y815" s="7">
        <v>2.2829999999999999</v>
      </c>
      <c r="Z815" s="7">
        <f t="shared" si="25"/>
        <v>2.2829999999999999</v>
      </c>
      <c r="AA815" s="7">
        <v>0.16200000000000001</v>
      </c>
      <c r="AB815" s="7">
        <v>0.83699999999999997</v>
      </c>
      <c r="AC815" s="7">
        <v>27</v>
      </c>
      <c r="AD815" s="7">
        <v>489.4</v>
      </c>
      <c r="AE815" s="7" t="s">
        <v>28</v>
      </c>
      <c r="AF815" s="7" t="s">
        <v>29</v>
      </c>
      <c r="AG815" s="7" t="s">
        <v>30</v>
      </c>
      <c r="AH815" s="7" t="s">
        <v>411</v>
      </c>
      <c r="AI815" s="7" t="s">
        <v>412</v>
      </c>
      <c r="AJ815" s="7">
        <v>-0.193</v>
      </c>
      <c r="AK815" s="7">
        <v>-0.71499999999999997</v>
      </c>
      <c r="AV815" s="7" t="s">
        <v>675</v>
      </c>
      <c r="AW815" s="7" t="s">
        <v>528</v>
      </c>
      <c r="AZ815" s="7" t="s">
        <v>191</v>
      </c>
    </row>
    <row r="816" spans="1:52" x14ac:dyDescent="0.2">
      <c r="A816" s="7">
        <v>815</v>
      </c>
      <c r="B816" s="7">
        <v>3581</v>
      </c>
      <c r="C816" s="7" t="s">
        <v>188</v>
      </c>
      <c r="D816" s="7" t="s">
        <v>438</v>
      </c>
      <c r="E816" s="7" t="s">
        <v>189</v>
      </c>
      <c r="F816" s="7">
        <v>2.64</v>
      </c>
      <c r="I816" s="7">
        <v>2.7370000000000001</v>
      </c>
      <c r="J816" s="7">
        <v>2002</v>
      </c>
      <c r="K816" s="7">
        <v>1</v>
      </c>
      <c r="L816" s="7">
        <v>16</v>
      </c>
      <c r="M816" s="7">
        <v>10.43</v>
      </c>
      <c r="N816" s="7">
        <v>-83.98</v>
      </c>
      <c r="O816" s="7">
        <v>10.25</v>
      </c>
      <c r="P816" s="7">
        <v>-83.75</v>
      </c>
      <c r="Q816" s="7">
        <v>24.201000000000001</v>
      </c>
      <c r="S816" s="7">
        <v>56.750999999999998</v>
      </c>
      <c r="V816" s="7" t="s">
        <v>26</v>
      </c>
      <c r="W816" s="7">
        <v>0.51900000000000002</v>
      </c>
      <c r="X816" s="7">
        <f t="shared" si="24"/>
        <v>0.51900000000000002</v>
      </c>
      <c r="Y816" s="7">
        <v>2.218</v>
      </c>
      <c r="Z816" s="7">
        <f t="shared" si="25"/>
        <v>2.218</v>
      </c>
      <c r="AA816" s="7">
        <v>0.189</v>
      </c>
      <c r="AB816" s="7">
        <v>0.81</v>
      </c>
      <c r="AC816" s="7">
        <v>26.8</v>
      </c>
      <c r="AD816" s="7">
        <v>326.5</v>
      </c>
      <c r="AE816" s="7" t="s">
        <v>28</v>
      </c>
      <c r="AF816" s="7" t="s">
        <v>29</v>
      </c>
      <c r="AG816" s="7" t="s">
        <v>30</v>
      </c>
      <c r="AH816" s="7" t="s">
        <v>411</v>
      </c>
      <c r="AI816" s="7" t="s">
        <v>412</v>
      </c>
      <c r="AJ816" s="7">
        <v>-0.193</v>
      </c>
      <c r="AK816" s="7">
        <v>-0.70399999999999996</v>
      </c>
      <c r="AV816" s="7" t="s">
        <v>675</v>
      </c>
      <c r="AW816" s="7" t="s">
        <v>528</v>
      </c>
      <c r="AZ816" s="7" t="s">
        <v>191</v>
      </c>
    </row>
    <row r="817" spans="1:52" x14ac:dyDescent="0.2">
      <c r="A817" s="7">
        <v>816</v>
      </c>
      <c r="B817" s="7">
        <v>3581</v>
      </c>
      <c r="C817" s="7" t="s">
        <v>188</v>
      </c>
      <c r="D817" s="7" t="s">
        <v>438</v>
      </c>
      <c r="E817" s="7" t="s">
        <v>189</v>
      </c>
      <c r="F817" s="7">
        <v>2.3650000000000002</v>
      </c>
      <c r="I817" s="7">
        <v>2.452</v>
      </c>
      <c r="J817" s="7">
        <v>2002</v>
      </c>
      <c r="K817" s="7">
        <v>2</v>
      </c>
      <c r="L817" s="7">
        <v>46</v>
      </c>
      <c r="M817" s="7">
        <v>10.43</v>
      </c>
      <c r="N817" s="7">
        <v>-83.98</v>
      </c>
      <c r="O817" s="7">
        <v>10.25</v>
      </c>
      <c r="P817" s="7">
        <v>-83.75</v>
      </c>
      <c r="Q817" s="7">
        <v>24.263000000000002</v>
      </c>
      <c r="S817" s="7">
        <v>51.268999999999998</v>
      </c>
      <c r="V817" s="7" t="s">
        <v>26</v>
      </c>
      <c r="W817" s="7">
        <v>0.79200000000000004</v>
      </c>
      <c r="X817" s="7">
        <f t="shared" si="24"/>
        <v>0.79200000000000004</v>
      </c>
      <c r="Y817" s="7">
        <v>1.66</v>
      </c>
      <c r="Z817" s="7">
        <f t="shared" si="25"/>
        <v>1.66</v>
      </c>
      <c r="AA817" s="7">
        <v>0.32200000000000001</v>
      </c>
      <c r="AB817" s="7">
        <v>0.67700000000000005</v>
      </c>
      <c r="AC817" s="7">
        <v>26.8</v>
      </c>
      <c r="AD817" s="7">
        <v>218.8</v>
      </c>
      <c r="AE817" s="7" t="s">
        <v>28</v>
      </c>
      <c r="AF817" s="7" t="s">
        <v>29</v>
      </c>
      <c r="AG817" s="7" t="s">
        <v>30</v>
      </c>
      <c r="AH817" s="7" t="s">
        <v>411</v>
      </c>
      <c r="AI817" s="7" t="s">
        <v>412</v>
      </c>
      <c r="AJ817" s="7">
        <v>-0.193</v>
      </c>
      <c r="AK817" s="7">
        <v>-0.70399999999999996</v>
      </c>
      <c r="AV817" s="7" t="s">
        <v>675</v>
      </c>
      <c r="AW817" s="7" t="s">
        <v>528</v>
      </c>
      <c r="AZ817" s="7" t="s">
        <v>191</v>
      </c>
    </row>
    <row r="818" spans="1:52" x14ac:dyDescent="0.2">
      <c r="A818" s="7">
        <v>817</v>
      </c>
      <c r="B818" s="7">
        <v>3581</v>
      </c>
      <c r="C818" s="7" t="s">
        <v>188</v>
      </c>
      <c r="D818" s="7" t="s">
        <v>438</v>
      </c>
      <c r="E818" s="7" t="s">
        <v>189</v>
      </c>
      <c r="F818" s="7">
        <v>2.85</v>
      </c>
      <c r="I818" s="7">
        <v>2.9540000000000002</v>
      </c>
      <c r="J818" s="7">
        <v>2002</v>
      </c>
      <c r="K818" s="7">
        <v>3</v>
      </c>
      <c r="L818" s="7">
        <v>75</v>
      </c>
      <c r="M818" s="7">
        <v>10.43</v>
      </c>
      <c r="N818" s="7">
        <v>-83.98</v>
      </c>
      <c r="O818" s="7">
        <v>10.25</v>
      </c>
      <c r="P818" s="7">
        <v>-83.75</v>
      </c>
      <c r="Q818" s="7">
        <v>24.312999999999999</v>
      </c>
      <c r="S818" s="7">
        <v>44.781999999999996</v>
      </c>
      <c r="V818" s="7" t="s">
        <v>26</v>
      </c>
      <c r="W818" s="7">
        <v>0.65600000000000003</v>
      </c>
      <c r="X818" s="7">
        <f t="shared" si="24"/>
        <v>0.65600000000000003</v>
      </c>
      <c r="Y818" s="7">
        <v>2.298</v>
      </c>
      <c r="Z818" s="7">
        <f t="shared" si="25"/>
        <v>2.298</v>
      </c>
      <c r="AA818" s="7">
        <v>0.222</v>
      </c>
      <c r="AB818" s="7">
        <v>0.77700000000000002</v>
      </c>
      <c r="AC818" s="7">
        <v>27.3</v>
      </c>
      <c r="AD818" s="7">
        <v>169.8</v>
      </c>
      <c r="AE818" s="7" t="s">
        <v>28</v>
      </c>
      <c r="AF818" s="7" t="s">
        <v>29</v>
      </c>
      <c r="AG818" s="7" t="s">
        <v>30</v>
      </c>
      <c r="AH818" s="7" t="s">
        <v>411</v>
      </c>
      <c r="AI818" s="7" t="s">
        <v>412</v>
      </c>
      <c r="AJ818" s="7">
        <v>-0.193</v>
      </c>
      <c r="AK818" s="7">
        <v>-0.70399999999999996</v>
      </c>
      <c r="AV818" s="7" t="s">
        <v>675</v>
      </c>
      <c r="AW818" s="7" t="s">
        <v>528</v>
      </c>
      <c r="AZ818" s="7" t="s">
        <v>191</v>
      </c>
    </row>
    <row r="819" spans="1:52" x14ac:dyDescent="0.2">
      <c r="A819" s="7">
        <v>818</v>
      </c>
      <c r="B819" s="7">
        <v>3581</v>
      </c>
      <c r="C819" s="7" t="s">
        <v>188</v>
      </c>
      <c r="D819" s="7" t="s">
        <v>438</v>
      </c>
      <c r="E819" s="7" t="s">
        <v>189</v>
      </c>
      <c r="F819" s="7">
        <v>2.8250000000000002</v>
      </c>
      <c r="I819" s="7">
        <v>2.9279999999999999</v>
      </c>
      <c r="J819" s="7">
        <v>2002</v>
      </c>
      <c r="K819" s="7">
        <v>4</v>
      </c>
      <c r="L819" s="7">
        <v>109</v>
      </c>
      <c r="M819" s="7">
        <v>10.43</v>
      </c>
      <c r="N819" s="7">
        <v>-83.98</v>
      </c>
      <c r="O819" s="7">
        <v>10.25</v>
      </c>
      <c r="P819" s="7">
        <v>-83.75</v>
      </c>
      <c r="Q819" s="7">
        <v>24.518000000000001</v>
      </c>
      <c r="S819" s="7">
        <v>51.908999999999999</v>
      </c>
      <c r="V819" s="7" t="s">
        <v>26</v>
      </c>
      <c r="W819" s="7">
        <v>0.81699999999999995</v>
      </c>
      <c r="X819" s="7">
        <f t="shared" si="24"/>
        <v>0.81699999999999995</v>
      </c>
      <c r="Y819" s="7">
        <v>2.1110000000000002</v>
      </c>
      <c r="Z819" s="7">
        <f t="shared" si="25"/>
        <v>2.1110000000000002</v>
      </c>
      <c r="AA819" s="7">
        <v>0.27800000000000002</v>
      </c>
      <c r="AB819" s="7">
        <v>0.72099999999999997</v>
      </c>
      <c r="AC819" s="7">
        <v>27.9</v>
      </c>
      <c r="AD819" s="7">
        <v>189.1</v>
      </c>
      <c r="AE819" s="7" t="s">
        <v>28</v>
      </c>
      <c r="AF819" s="7" t="s">
        <v>29</v>
      </c>
      <c r="AG819" s="7" t="s">
        <v>30</v>
      </c>
      <c r="AH819" s="7" t="s">
        <v>411</v>
      </c>
      <c r="AI819" s="7" t="s">
        <v>412</v>
      </c>
      <c r="AJ819" s="7">
        <v>-0.193</v>
      </c>
      <c r="AK819" s="7">
        <v>-0.70399999999999996</v>
      </c>
      <c r="AV819" s="7" t="s">
        <v>675</v>
      </c>
      <c r="AW819" s="7" t="s">
        <v>528</v>
      </c>
      <c r="AZ819" s="7" t="s">
        <v>191</v>
      </c>
    </row>
    <row r="820" spans="1:52" x14ac:dyDescent="0.2">
      <c r="A820" s="7">
        <v>819</v>
      </c>
      <c r="B820" s="7">
        <v>3581</v>
      </c>
      <c r="C820" s="7" t="s">
        <v>188</v>
      </c>
      <c r="D820" s="7" t="s">
        <v>438</v>
      </c>
      <c r="E820" s="7" t="s">
        <v>189</v>
      </c>
      <c r="F820" s="7">
        <v>3.6890000000000001</v>
      </c>
      <c r="I820" s="7">
        <v>3.8239999999999998</v>
      </c>
      <c r="J820" s="7">
        <v>2002</v>
      </c>
      <c r="K820" s="7">
        <v>5</v>
      </c>
      <c r="L820" s="7">
        <v>141</v>
      </c>
      <c r="M820" s="7">
        <v>10.43</v>
      </c>
      <c r="N820" s="7">
        <v>-83.98</v>
      </c>
      <c r="O820" s="7">
        <v>10.25</v>
      </c>
      <c r="P820" s="7">
        <v>-83.75</v>
      </c>
      <c r="Q820" s="7">
        <v>23.943999999999999</v>
      </c>
      <c r="S820" s="7">
        <v>50.537999999999997</v>
      </c>
      <c r="V820" s="7" t="s">
        <v>26</v>
      </c>
      <c r="W820" s="7">
        <v>0.38400000000000001</v>
      </c>
      <c r="X820" s="7">
        <f t="shared" si="24"/>
        <v>0.38400000000000001</v>
      </c>
      <c r="Y820" s="7">
        <v>3.44</v>
      </c>
      <c r="Z820" s="7">
        <f t="shared" si="25"/>
        <v>3.44</v>
      </c>
      <c r="AA820" s="7">
        <v>0.1</v>
      </c>
      <c r="AB820" s="7">
        <v>0.89900000000000002</v>
      </c>
      <c r="AC820" s="7">
        <v>28.2</v>
      </c>
      <c r="AD820" s="7">
        <v>389.5</v>
      </c>
      <c r="AE820" s="7" t="s">
        <v>28</v>
      </c>
      <c r="AF820" s="7" t="s">
        <v>29</v>
      </c>
      <c r="AG820" s="7" t="s">
        <v>30</v>
      </c>
      <c r="AH820" s="7" t="s">
        <v>411</v>
      </c>
      <c r="AI820" s="7" t="s">
        <v>412</v>
      </c>
      <c r="AJ820" s="7">
        <v>-0.193</v>
      </c>
      <c r="AK820" s="7">
        <v>-0.70399999999999996</v>
      </c>
      <c r="AV820" s="7" t="s">
        <v>675</v>
      </c>
      <c r="AW820" s="7" t="s">
        <v>528</v>
      </c>
      <c r="AZ820" s="7" t="s">
        <v>191</v>
      </c>
    </row>
    <row r="821" spans="1:52" x14ac:dyDescent="0.2">
      <c r="A821" s="7">
        <v>820</v>
      </c>
      <c r="B821" s="7">
        <v>3581</v>
      </c>
      <c r="C821" s="7" t="s">
        <v>188</v>
      </c>
      <c r="D821" s="7" t="s">
        <v>438</v>
      </c>
      <c r="E821" s="7" t="s">
        <v>189</v>
      </c>
      <c r="F821" s="7">
        <v>3.403</v>
      </c>
      <c r="I821" s="7">
        <v>3.528</v>
      </c>
      <c r="J821" s="7">
        <v>2002</v>
      </c>
      <c r="K821" s="7">
        <v>6</v>
      </c>
      <c r="L821" s="7">
        <v>166</v>
      </c>
      <c r="M821" s="7">
        <v>10.43</v>
      </c>
      <c r="N821" s="7">
        <v>-83.98</v>
      </c>
      <c r="O821" s="7">
        <v>10.25</v>
      </c>
      <c r="P821" s="7">
        <v>-83.75</v>
      </c>
      <c r="Q821" s="7">
        <v>24.318000000000001</v>
      </c>
      <c r="S821" s="7">
        <v>47.98</v>
      </c>
      <c r="V821" s="7" t="s">
        <v>26</v>
      </c>
      <c r="W821" s="7">
        <v>0.27300000000000002</v>
      </c>
      <c r="X821" s="7">
        <f t="shared" si="24"/>
        <v>0.27300000000000002</v>
      </c>
      <c r="Y821" s="7">
        <v>3.2549999999999999</v>
      </c>
      <c r="Z821" s="7">
        <f t="shared" si="25"/>
        <v>3.2549999999999999</v>
      </c>
      <c r="AA821" s="7">
        <v>7.6999999999999999E-2</v>
      </c>
      <c r="AB821" s="7">
        <v>0.92200000000000004</v>
      </c>
      <c r="AC821" s="7">
        <v>29</v>
      </c>
      <c r="AD821" s="7">
        <v>381.9</v>
      </c>
      <c r="AE821" s="7" t="s">
        <v>28</v>
      </c>
      <c r="AF821" s="7" t="s">
        <v>29</v>
      </c>
      <c r="AG821" s="7" t="s">
        <v>30</v>
      </c>
      <c r="AH821" s="7" t="s">
        <v>411</v>
      </c>
      <c r="AI821" s="7" t="s">
        <v>412</v>
      </c>
      <c r="AJ821" s="7">
        <v>-0.193</v>
      </c>
      <c r="AK821" s="7">
        <v>-0.70399999999999996</v>
      </c>
      <c r="AV821" s="7" t="s">
        <v>675</v>
      </c>
      <c r="AW821" s="7" t="s">
        <v>528</v>
      </c>
      <c r="AZ821" s="7" t="s">
        <v>191</v>
      </c>
    </row>
    <row r="822" spans="1:52" x14ac:dyDescent="0.2">
      <c r="A822" s="7">
        <v>821</v>
      </c>
      <c r="B822" s="7">
        <v>3581</v>
      </c>
      <c r="C822" s="7" t="s">
        <v>188</v>
      </c>
      <c r="D822" s="7" t="s">
        <v>438</v>
      </c>
      <c r="E822" s="7" t="s">
        <v>189</v>
      </c>
      <c r="F822" s="7">
        <v>3.4609999999999999</v>
      </c>
      <c r="I822" s="7">
        <v>3.5880000000000001</v>
      </c>
      <c r="J822" s="7">
        <v>2002</v>
      </c>
      <c r="K822" s="7">
        <v>7</v>
      </c>
      <c r="L822" s="7">
        <v>202</v>
      </c>
      <c r="M822" s="7">
        <v>10.43</v>
      </c>
      <c r="N822" s="7">
        <v>-83.98</v>
      </c>
      <c r="O822" s="7">
        <v>10.25</v>
      </c>
      <c r="P822" s="7">
        <v>-83.75</v>
      </c>
      <c r="Q822" s="7">
        <v>24.94</v>
      </c>
      <c r="S822" s="7">
        <v>53.645000000000003</v>
      </c>
      <c r="V822" s="7" t="s">
        <v>26</v>
      </c>
      <c r="W822" s="7">
        <v>0.23699999999999999</v>
      </c>
      <c r="X822" s="7">
        <f t="shared" si="24"/>
        <v>0.23699999999999999</v>
      </c>
      <c r="Y822" s="7">
        <v>3.351</v>
      </c>
      <c r="Z822" s="7">
        <f t="shared" si="25"/>
        <v>3.351</v>
      </c>
      <c r="AA822" s="7">
        <v>6.6000000000000003E-2</v>
      </c>
      <c r="AB822" s="7">
        <v>0.93300000000000005</v>
      </c>
      <c r="AC822" s="7">
        <v>28.1</v>
      </c>
      <c r="AD822" s="7">
        <v>582.20000000000005</v>
      </c>
      <c r="AE822" s="7" t="s">
        <v>28</v>
      </c>
      <c r="AF822" s="7" t="s">
        <v>29</v>
      </c>
      <c r="AG822" s="7" t="s">
        <v>30</v>
      </c>
      <c r="AH822" s="7" t="s">
        <v>411</v>
      </c>
      <c r="AI822" s="7" t="s">
        <v>412</v>
      </c>
      <c r="AJ822" s="7">
        <v>-0.193</v>
      </c>
      <c r="AK822" s="7">
        <v>-0.70399999999999996</v>
      </c>
      <c r="AV822" s="7" t="s">
        <v>675</v>
      </c>
      <c r="AW822" s="7" t="s">
        <v>528</v>
      </c>
      <c r="AZ822" s="7" t="s">
        <v>191</v>
      </c>
    </row>
    <row r="823" spans="1:52" x14ac:dyDescent="0.2">
      <c r="A823" s="7">
        <v>822</v>
      </c>
      <c r="B823" s="7">
        <v>3581</v>
      </c>
      <c r="C823" s="7" t="s">
        <v>188</v>
      </c>
      <c r="D823" s="7" t="s">
        <v>438</v>
      </c>
      <c r="E823" s="7" t="s">
        <v>189</v>
      </c>
      <c r="F823" s="7">
        <v>2.722</v>
      </c>
      <c r="I823" s="7">
        <v>2.8220000000000001</v>
      </c>
      <c r="J823" s="7">
        <v>2002</v>
      </c>
      <c r="K823" s="7">
        <v>8</v>
      </c>
      <c r="L823" s="7">
        <v>230</v>
      </c>
      <c r="M823" s="7">
        <v>10.43</v>
      </c>
      <c r="N823" s="7">
        <v>-83.98</v>
      </c>
      <c r="O823" s="7">
        <v>10.25</v>
      </c>
      <c r="P823" s="7">
        <v>-83.75</v>
      </c>
      <c r="Q823" s="7">
        <v>24.285</v>
      </c>
      <c r="S823" s="7">
        <v>56.843000000000004</v>
      </c>
      <c r="V823" s="7" t="s">
        <v>26</v>
      </c>
      <c r="W823" s="7">
        <v>0.33600000000000002</v>
      </c>
      <c r="X823" s="7">
        <f t="shared" si="24"/>
        <v>0.33600000000000002</v>
      </c>
      <c r="Y823" s="7">
        <v>2.4860000000000002</v>
      </c>
      <c r="Z823" s="7">
        <f t="shared" si="25"/>
        <v>2.4860000000000002</v>
      </c>
      <c r="AA823" s="7">
        <v>0.11899999999999999</v>
      </c>
      <c r="AB823" s="7">
        <v>0.88</v>
      </c>
      <c r="AC823" s="7">
        <v>28.1</v>
      </c>
      <c r="AD823" s="7">
        <v>377.6</v>
      </c>
      <c r="AE823" s="7" t="s">
        <v>28</v>
      </c>
      <c r="AF823" s="7" t="s">
        <v>29</v>
      </c>
      <c r="AG823" s="7" t="s">
        <v>30</v>
      </c>
      <c r="AH823" s="7" t="s">
        <v>411</v>
      </c>
      <c r="AI823" s="7" t="s">
        <v>412</v>
      </c>
      <c r="AJ823" s="7">
        <v>-0.193</v>
      </c>
      <c r="AK823" s="7">
        <v>-0.70399999999999996</v>
      </c>
      <c r="AV823" s="7" t="s">
        <v>675</v>
      </c>
      <c r="AW823" s="7" t="s">
        <v>528</v>
      </c>
      <c r="AZ823" s="7" t="s">
        <v>191</v>
      </c>
    </row>
    <row r="824" spans="1:52" x14ac:dyDescent="0.2">
      <c r="A824" s="7">
        <v>823</v>
      </c>
      <c r="B824" s="7">
        <v>3581</v>
      </c>
      <c r="C824" s="7" t="s">
        <v>188</v>
      </c>
      <c r="D824" s="7" t="s">
        <v>438</v>
      </c>
      <c r="E824" s="7" t="s">
        <v>189</v>
      </c>
      <c r="F824" s="7">
        <v>3.468</v>
      </c>
      <c r="I824" s="7">
        <v>3.5950000000000002</v>
      </c>
      <c r="J824" s="7">
        <v>2002</v>
      </c>
      <c r="K824" s="7">
        <v>9</v>
      </c>
      <c r="L824" s="7">
        <v>262</v>
      </c>
      <c r="M824" s="7">
        <v>10.43</v>
      </c>
      <c r="N824" s="7">
        <v>-83.98</v>
      </c>
      <c r="O824" s="7">
        <v>10.25</v>
      </c>
      <c r="P824" s="7">
        <v>-83.75</v>
      </c>
      <c r="Q824" s="7">
        <v>24.442</v>
      </c>
      <c r="S824" s="7">
        <v>53.918999999999997</v>
      </c>
      <c r="V824" s="7" t="s">
        <v>26</v>
      </c>
      <c r="W824" s="7">
        <v>0.21199999999999999</v>
      </c>
      <c r="X824" s="7">
        <f t="shared" si="24"/>
        <v>0.21199999999999999</v>
      </c>
      <c r="Y824" s="7">
        <v>3.383</v>
      </c>
      <c r="Z824" s="7">
        <f t="shared" si="25"/>
        <v>3.383</v>
      </c>
      <c r="AA824" s="7">
        <v>5.8000000000000003E-2</v>
      </c>
      <c r="AB824" s="7">
        <v>0.94099999999999995</v>
      </c>
      <c r="AC824" s="7">
        <v>28.5</v>
      </c>
      <c r="AD824" s="7">
        <v>259.8</v>
      </c>
      <c r="AE824" s="7" t="s">
        <v>28</v>
      </c>
      <c r="AF824" s="7" t="s">
        <v>29</v>
      </c>
      <c r="AG824" s="7" t="s">
        <v>30</v>
      </c>
      <c r="AH824" s="7" t="s">
        <v>411</v>
      </c>
      <c r="AI824" s="7" t="s">
        <v>412</v>
      </c>
      <c r="AJ824" s="7">
        <v>-0.193</v>
      </c>
      <c r="AK824" s="7">
        <v>-0.70399999999999996</v>
      </c>
      <c r="AV824" s="7" t="s">
        <v>675</v>
      </c>
      <c r="AW824" s="7" t="s">
        <v>528</v>
      </c>
      <c r="AZ824" s="7" t="s">
        <v>191</v>
      </c>
    </row>
    <row r="825" spans="1:52" x14ac:dyDescent="0.2">
      <c r="A825" s="7">
        <v>824</v>
      </c>
      <c r="B825" s="7">
        <v>3581</v>
      </c>
      <c r="C825" s="7" t="s">
        <v>188</v>
      </c>
      <c r="D825" s="7" t="s">
        <v>438</v>
      </c>
      <c r="E825" s="7" t="s">
        <v>189</v>
      </c>
      <c r="F825" s="7">
        <v>3.1819999999999999</v>
      </c>
      <c r="I825" s="7">
        <v>3.2989999999999999</v>
      </c>
      <c r="J825" s="7">
        <v>2002</v>
      </c>
      <c r="K825" s="7">
        <v>10</v>
      </c>
      <c r="L825" s="7">
        <v>293</v>
      </c>
      <c r="M825" s="7">
        <v>10.43</v>
      </c>
      <c r="N825" s="7">
        <v>-83.98</v>
      </c>
      <c r="O825" s="7">
        <v>10.25</v>
      </c>
      <c r="P825" s="7">
        <v>-83.75</v>
      </c>
      <c r="Q825" s="7">
        <v>24.324000000000002</v>
      </c>
      <c r="S825" s="7">
        <v>58.575000000000003</v>
      </c>
      <c r="V825" s="7" t="s">
        <v>26</v>
      </c>
      <c r="W825" s="7">
        <v>0.68300000000000005</v>
      </c>
      <c r="X825" s="7">
        <f t="shared" si="24"/>
        <v>0.68300000000000005</v>
      </c>
      <c r="Y825" s="7">
        <v>2.6160000000000001</v>
      </c>
      <c r="Z825" s="7">
        <f t="shared" si="25"/>
        <v>2.6160000000000001</v>
      </c>
      <c r="AA825" s="7">
        <v>0.20699999999999999</v>
      </c>
      <c r="AB825" s="7">
        <v>0.79200000000000004</v>
      </c>
      <c r="AC825" s="7">
        <v>28.1</v>
      </c>
      <c r="AD825" s="7">
        <v>332</v>
      </c>
      <c r="AE825" s="7" t="s">
        <v>28</v>
      </c>
      <c r="AF825" s="7" t="s">
        <v>29</v>
      </c>
      <c r="AG825" s="7" t="s">
        <v>30</v>
      </c>
      <c r="AH825" s="7" t="s">
        <v>411</v>
      </c>
      <c r="AI825" s="7" t="s">
        <v>412</v>
      </c>
      <c r="AJ825" s="7">
        <v>-0.193</v>
      </c>
      <c r="AK825" s="7">
        <v>-0.70399999999999996</v>
      </c>
      <c r="AV825" s="7" t="s">
        <v>675</v>
      </c>
      <c r="AW825" s="7" t="s">
        <v>528</v>
      </c>
      <c r="AZ825" s="7" t="s">
        <v>191</v>
      </c>
    </row>
    <row r="826" spans="1:52" x14ac:dyDescent="0.2">
      <c r="A826" s="7">
        <v>825</v>
      </c>
      <c r="B826" s="7">
        <v>3581</v>
      </c>
      <c r="C826" s="7" t="s">
        <v>188</v>
      </c>
      <c r="D826" s="7" t="s">
        <v>438</v>
      </c>
      <c r="E826" s="7" t="s">
        <v>189</v>
      </c>
      <c r="F826" s="7">
        <v>2.48</v>
      </c>
      <c r="I826" s="7">
        <v>2.5710000000000002</v>
      </c>
      <c r="J826" s="7">
        <v>2002</v>
      </c>
      <c r="K826" s="7">
        <v>11</v>
      </c>
      <c r="L826" s="7">
        <v>308</v>
      </c>
      <c r="M826" s="7">
        <v>10.43</v>
      </c>
      <c r="N826" s="7">
        <v>-83.98</v>
      </c>
      <c r="O826" s="7">
        <v>10.25</v>
      </c>
      <c r="P826" s="7">
        <v>-83.75</v>
      </c>
      <c r="Q826" s="7">
        <v>24.385000000000002</v>
      </c>
      <c r="S826" s="7">
        <v>56.02</v>
      </c>
      <c r="V826" s="7" t="s">
        <v>26</v>
      </c>
      <c r="W826" s="7">
        <v>0.81899999999999995</v>
      </c>
      <c r="X826" s="7">
        <f t="shared" si="24"/>
        <v>0.81899999999999995</v>
      </c>
      <c r="Y826" s="7">
        <v>1.752</v>
      </c>
      <c r="Z826" s="7">
        <f t="shared" si="25"/>
        <v>1.752</v>
      </c>
      <c r="AA826" s="7">
        <v>0.318</v>
      </c>
      <c r="AB826" s="7">
        <v>0.68100000000000005</v>
      </c>
      <c r="AC826" s="7">
        <v>27.3</v>
      </c>
      <c r="AD826" s="7">
        <v>449.1</v>
      </c>
      <c r="AE826" s="7" t="s">
        <v>28</v>
      </c>
      <c r="AF826" s="7" t="s">
        <v>29</v>
      </c>
      <c r="AG826" s="7" t="s">
        <v>30</v>
      </c>
      <c r="AH826" s="7" t="s">
        <v>411</v>
      </c>
      <c r="AI826" s="7" t="s">
        <v>412</v>
      </c>
      <c r="AJ826" s="7">
        <v>-0.193</v>
      </c>
      <c r="AK826" s="7">
        <v>-0.70399999999999996</v>
      </c>
      <c r="AV826" s="7" t="s">
        <v>675</v>
      </c>
      <c r="AW826" s="7" t="s">
        <v>528</v>
      </c>
      <c r="AZ826" s="7" t="s">
        <v>191</v>
      </c>
    </row>
    <row r="827" spans="1:52" x14ac:dyDescent="0.2">
      <c r="A827" s="7">
        <v>826</v>
      </c>
      <c r="B827" s="7">
        <v>3581</v>
      </c>
      <c r="C827" s="7" t="s">
        <v>188</v>
      </c>
      <c r="D827" s="7" t="s">
        <v>438</v>
      </c>
      <c r="E827" s="7" t="s">
        <v>189</v>
      </c>
      <c r="F827" s="7">
        <v>2.835</v>
      </c>
      <c r="I827" s="7">
        <v>2.9390000000000001</v>
      </c>
      <c r="J827" s="7">
        <v>2002</v>
      </c>
      <c r="K827" s="7">
        <v>12</v>
      </c>
      <c r="L827" s="7">
        <v>347</v>
      </c>
      <c r="M827" s="7">
        <v>10.43</v>
      </c>
      <c r="N827" s="7">
        <v>-83.98</v>
      </c>
      <c r="O827" s="7">
        <v>10.25</v>
      </c>
      <c r="P827" s="7">
        <v>-83.75</v>
      </c>
      <c r="Q827" s="7">
        <v>24.231999999999999</v>
      </c>
      <c r="S827" s="7">
        <v>54.192999999999998</v>
      </c>
      <c r="V827" s="7" t="s">
        <v>26</v>
      </c>
      <c r="W827" s="7">
        <v>0.58499999999999996</v>
      </c>
      <c r="X827" s="7">
        <f t="shared" si="24"/>
        <v>0.58499999999999996</v>
      </c>
      <c r="Y827" s="7">
        <v>2.3540000000000001</v>
      </c>
      <c r="Z827" s="7">
        <f t="shared" si="25"/>
        <v>2.3540000000000001</v>
      </c>
      <c r="AA827" s="7">
        <v>0.19900000000000001</v>
      </c>
      <c r="AB827" s="7">
        <v>0.8</v>
      </c>
      <c r="AC827" s="7">
        <v>27.1</v>
      </c>
      <c r="AD827" s="7">
        <v>474.1</v>
      </c>
      <c r="AE827" s="7" t="s">
        <v>28</v>
      </c>
      <c r="AF827" s="7" t="s">
        <v>29</v>
      </c>
      <c r="AG827" s="7" t="s">
        <v>30</v>
      </c>
      <c r="AH827" s="7" t="s">
        <v>411</v>
      </c>
      <c r="AI827" s="7" t="s">
        <v>412</v>
      </c>
      <c r="AJ827" s="7">
        <v>-0.193</v>
      </c>
      <c r="AK827" s="7">
        <v>-0.70399999999999996</v>
      </c>
      <c r="AV827" s="7" t="s">
        <v>675</v>
      </c>
      <c r="AW827" s="7" t="s">
        <v>528</v>
      </c>
      <c r="AZ827" s="7" t="s">
        <v>191</v>
      </c>
    </row>
    <row r="828" spans="1:52" x14ac:dyDescent="0.2">
      <c r="A828" s="7">
        <v>827</v>
      </c>
      <c r="B828" s="7">
        <v>3581</v>
      </c>
      <c r="C828" s="7" t="s">
        <v>188</v>
      </c>
      <c r="D828" s="7" t="s">
        <v>438</v>
      </c>
      <c r="E828" s="7" t="s">
        <v>189</v>
      </c>
      <c r="F828" s="7">
        <v>2.956</v>
      </c>
      <c r="I828" s="7">
        <v>3.0640000000000001</v>
      </c>
      <c r="J828" s="7">
        <v>2003</v>
      </c>
      <c r="K828" s="7">
        <v>1</v>
      </c>
      <c r="L828" s="7">
        <v>19</v>
      </c>
      <c r="M828" s="7">
        <v>10.43</v>
      </c>
      <c r="N828" s="7">
        <v>-83.98</v>
      </c>
      <c r="O828" s="7">
        <v>10.25</v>
      </c>
      <c r="P828" s="7">
        <v>-83.75</v>
      </c>
      <c r="Q828" s="7">
        <v>24.337</v>
      </c>
      <c r="S828" s="7">
        <v>49.756999999999998</v>
      </c>
      <c r="V828" s="7" t="s">
        <v>26</v>
      </c>
      <c r="W828" s="7">
        <v>0.27600000000000002</v>
      </c>
      <c r="X828" s="7">
        <f t="shared" si="24"/>
        <v>0.27600000000000002</v>
      </c>
      <c r="Y828" s="7">
        <v>2.7879999999999998</v>
      </c>
      <c r="Z828" s="7">
        <f t="shared" si="25"/>
        <v>2.7879999999999998</v>
      </c>
      <c r="AA828" s="7">
        <v>0.09</v>
      </c>
      <c r="AB828" s="7">
        <v>0.90900000000000003</v>
      </c>
      <c r="AC828" s="7">
        <v>27</v>
      </c>
      <c r="AD828" s="7">
        <v>240.9</v>
      </c>
      <c r="AE828" s="7" t="s">
        <v>28</v>
      </c>
      <c r="AF828" s="7" t="s">
        <v>29</v>
      </c>
      <c r="AG828" s="7" t="s">
        <v>30</v>
      </c>
      <c r="AH828" s="7" t="s">
        <v>411</v>
      </c>
      <c r="AI828" s="7" t="s">
        <v>412</v>
      </c>
      <c r="AJ828" s="7">
        <v>-0.193</v>
      </c>
      <c r="AK828" s="7">
        <v>-0.84599999999999997</v>
      </c>
      <c r="AV828" s="7" t="s">
        <v>675</v>
      </c>
      <c r="AW828" s="7" t="s">
        <v>528</v>
      </c>
      <c r="AZ828" s="7" t="s">
        <v>191</v>
      </c>
    </row>
    <row r="829" spans="1:52" x14ac:dyDescent="0.2">
      <c r="A829" s="7">
        <v>828</v>
      </c>
      <c r="B829" s="7">
        <v>3581</v>
      </c>
      <c r="C829" s="7" t="s">
        <v>188</v>
      </c>
      <c r="D829" s="7" t="s">
        <v>438</v>
      </c>
      <c r="E829" s="7" t="s">
        <v>189</v>
      </c>
      <c r="F829" s="7">
        <v>3.2149999999999999</v>
      </c>
      <c r="I829" s="7">
        <v>3.3330000000000002</v>
      </c>
      <c r="J829" s="7">
        <v>2003</v>
      </c>
      <c r="K829" s="7">
        <v>2</v>
      </c>
      <c r="L829" s="7">
        <v>45</v>
      </c>
      <c r="M829" s="7">
        <v>10.43</v>
      </c>
      <c r="N829" s="7">
        <v>-83.98</v>
      </c>
      <c r="O829" s="7">
        <v>10.25</v>
      </c>
      <c r="P829" s="7">
        <v>-83.75</v>
      </c>
      <c r="Q829" s="7">
        <v>24.672000000000001</v>
      </c>
      <c r="S829" s="7">
        <v>47.567999999999998</v>
      </c>
      <c r="V829" s="7" t="s">
        <v>26</v>
      </c>
      <c r="W829" s="7">
        <v>0.28899999999999998</v>
      </c>
      <c r="X829" s="7">
        <f t="shared" si="24"/>
        <v>0.28899999999999998</v>
      </c>
      <c r="Y829" s="7">
        <v>3.044</v>
      </c>
      <c r="Z829" s="7">
        <f t="shared" si="25"/>
        <v>3.044</v>
      </c>
      <c r="AA829" s="7">
        <v>8.5999999999999993E-2</v>
      </c>
      <c r="AB829" s="7">
        <v>0.91300000000000003</v>
      </c>
      <c r="AC829" s="7">
        <v>27.1</v>
      </c>
      <c r="AD829" s="7">
        <v>194.6</v>
      </c>
      <c r="AE829" s="7" t="s">
        <v>28</v>
      </c>
      <c r="AF829" s="7" t="s">
        <v>29</v>
      </c>
      <c r="AG829" s="7" t="s">
        <v>30</v>
      </c>
      <c r="AH829" s="7" t="s">
        <v>411</v>
      </c>
      <c r="AI829" s="7" t="s">
        <v>412</v>
      </c>
      <c r="AJ829" s="7">
        <v>-0.193</v>
      </c>
      <c r="AK829" s="7">
        <v>-0.84599999999999997</v>
      </c>
      <c r="AV829" s="7" t="s">
        <v>675</v>
      </c>
      <c r="AW829" s="7" t="s">
        <v>528</v>
      </c>
      <c r="AZ829" s="7" t="s">
        <v>191</v>
      </c>
    </row>
    <row r="830" spans="1:52" x14ac:dyDescent="0.2">
      <c r="A830" s="7">
        <v>829</v>
      </c>
      <c r="B830" s="7">
        <v>3581</v>
      </c>
      <c r="C830" s="7" t="s">
        <v>188</v>
      </c>
      <c r="D830" s="7" t="s">
        <v>438</v>
      </c>
      <c r="E830" s="7" t="s">
        <v>189</v>
      </c>
      <c r="F830" s="7">
        <v>2.5019999999999998</v>
      </c>
      <c r="I830" s="7">
        <v>2.5939999999999999</v>
      </c>
      <c r="J830" s="7">
        <v>2003</v>
      </c>
      <c r="K830" s="7">
        <v>3</v>
      </c>
      <c r="L830" s="7">
        <v>85</v>
      </c>
      <c r="M830" s="7">
        <v>10.43</v>
      </c>
      <c r="N830" s="7">
        <v>-83.98</v>
      </c>
      <c r="O830" s="7">
        <v>10.25</v>
      </c>
      <c r="P830" s="7">
        <v>-83.75</v>
      </c>
      <c r="Q830" s="7">
        <v>24.779</v>
      </c>
      <c r="S830" s="7">
        <v>43.283000000000001</v>
      </c>
      <c r="V830" s="7" t="s">
        <v>26</v>
      </c>
      <c r="W830" s="7">
        <v>0.20200000000000001</v>
      </c>
      <c r="X830" s="7">
        <f t="shared" si="24"/>
        <v>0.20200000000000001</v>
      </c>
      <c r="Y830" s="7">
        <v>2.3919999999999999</v>
      </c>
      <c r="Z830" s="7">
        <f t="shared" si="25"/>
        <v>2.3919999999999999</v>
      </c>
      <c r="AA830" s="7">
        <v>7.6999999999999999E-2</v>
      </c>
      <c r="AB830" s="7">
        <v>0.92200000000000004</v>
      </c>
      <c r="AC830" s="7">
        <v>27.6</v>
      </c>
      <c r="AD830" s="7">
        <v>194.4</v>
      </c>
      <c r="AE830" s="7" t="s">
        <v>28</v>
      </c>
      <c r="AF830" s="7" t="s">
        <v>29</v>
      </c>
      <c r="AG830" s="7" t="s">
        <v>30</v>
      </c>
      <c r="AH830" s="7" t="s">
        <v>411</v>
      </c>
      <c r="AI830" s="7" t="s">
        <v>412</v>
      </c>
      <c r="AJ830" s="7">
        <v>-0.193</v>
      </c>
      <c r="AK830" s="7">
        <v>-0.84599999999999997</v>
      </c>
      <c r="AV830" s="7" t="s">
        <v>675</v>
      </c>
      <c r="AW830" s="7" t="s">
        <v>528</v>
      </c>
      <c r="AZ830" s="7" t="s">
        <v>191</v>
      </c>
    </row>
    <row r="831" spans="1:52" x14ac:dyDescent="0.2">
      <c r="A831" s="7">
        <v>830</v>
      </c>
      <c r="B831" s="7">
        <v>3581</v>
      </c>
      <c r="C831" s="7" t="s">
        <v>188</v>
      </c>
      <c r="D831" s="7" t="s">
        <v>438</v>
      </c>
      <c r="E831" s="7" t="s">
        <v>189</v>
      </c>
      <c r="F831" s="7">
        <v>2.637</v>
      </c>
      <c r="I831" s="7">
        <v>2.734</v>
      </c>
      <c r="J831" s="7">
        <v>2003</v>
      </c>
      <c r="K831" s="7">
        <v>4</v>
      </c>
      <c r="L831" s="7">
        <v>115</v>
      </c>
      <c r="M831" s="7">
        <v>10.43</v>
      </c>
      <c r="N831" s="7">
        <v>-83.98</v>
      </c>
      <c r="O831" s="7">
        <v>10.25</v>
      </c>
      <c r="P831" s="7">
        <v>-83.75</v>
      </c>
      <c r="Q831" s="7">
        <v>24.672000000000001</v>
      </c>
      <c r="S831" s="7">
        <v>51.125</v>
      </c>
      <c r="V831" s="7" t="s">
        <v>26</v>
      </c>
      <c r="W831" s="7">
        <v>0.35099999999999998</v>
      </c>
      <c r="X831" s="7">
        <f t="shared" si="24"/>
        <v>0.35099999999999998</v>
      </c>
      <c r="Y831" s="7">
        <v>2.383</v>
      </c>
      <c r="Z831" s="7">
        <f t="shared" si="25"/>
        <v>2.383</v>
      </c>
      <c r="AA831" s="7">
        <v>0.128</v>
      </c>
      <c r="AB831" s="7">
        <v>0.871</v>
      </c>
      <c r="AC831" s="7">
        <v>28.4</v>
      </c>
      <c r="AD831" s="7">
        <v>184.7</v>
      </c>
      <c r="AE831" s="7" t="s">
        <v>28</v>
      </c>
      <c r="AF831" s="7" t="s">
        <v>29</v>
      </c>
      <c r="AG831" s="7" t="s">
        <v>30</v>
      </c>
      <c r="AH831" s="7" t="s">
        <v>411</v>
      </c>
      <c r="AI831" s="7" t="s">
        <v>412</v>
      </c>
      <c r="AJ831" s="7">
        <v>-0.193</v>
      </c>
      <c r="AK831" s="7">
        <v>-0.84599999999999997</v>
      </c>
      <c r="AV831" s="7" t="s">
        <v>675</v>
      </c>
      <c r="AW831" s="7" t="s">
        <v>528</v>
      </c>
      <c r="AZ831" s="7" t="s">
        <v>191</v>
      </c>
    </row>
    <row r="832" spans="1:52" x14ac:dyDescent="0.2">
      <c r="A832" s="7">
        <v>831</v>
      </c>
      <c r="B832" s="7">
        <v>3581</v>
      </c>
      <c r="C832" s="7" t="s">
        <v>188</v>
      </c>
      <c r="D832" s="7" t="s">
        <v>438</v>
      </c>
      <c r="E832" s="7" t="s">
        <v>189</v>
      </c>
      <c r="F832" s="7">
        <v>2.843</v>
      </c>
      <c r="I832" s="7">
        <v>2.9470000000000001</v>
      </c>
      <c r="J832" s="7">
        <v>2003</v>
      </c>
      <c r="K832" s="7">
        <v>5</v>
      </c>
      <c r="L832" s="7">
        <v>138</v>
      </c>
      <c r="M832" s="7">
        <v>10.43</v>
      </c>
      <c r="N832" s="7">
        <v>-83.98</v>
      </c>
      <c r="O832" s="7">
        <v>10.25</v>
      </c>
      <c r="P832" s="7">
        <v>-83.75</v>
      </c>
      <c r="Q832" s="7">
        <v>24.277999999999999</v>
      </c>
      <c r="S832" s="7">
        <v>52.128</v>
      </c>
      <c r="V832" s="7" t="s">
        <v>26</v>
      </c>
      <c r="W832" s="7">
        <v>0.27700000000000002</v>
      </c>
      <c r="X832" s="7">
        <f t="shared" si="24"/>
        <v>0.27700000000000002</v>
      </c>
      <c r="Y832" s="7">
        <v>2.67</v>
      </c>
      <c r="Z832" s="7">
        <f t="shared" si="25"/>
        <v>2.67</v>
      </c>
      <c r="AA832" s="7">
        <v>9.2999999999999999E-2</v>
      </c>
      <c r="AB832" s="7">
        <v>0.90600000000000003</v>
      </c>
      <c r="AC832" s="7">
        <v>28.3</v>
      </c>
      <c r="AD832" s="7">
        <v>426.1</v>
      </c>
      <c r="AE832" s="7" t="s">
        <v>28</v>
      </c>
      <c r="AF832" s="7" t="s">
        <v>29</v>
      </c>
      <c r="AG832" s="7" t="s">
        <v>30</v>
      </c>
      <c r="AH832" s="7" t="s">
        <v>411</v>
      </c>
      <c r="AI832" s="7" t="s">
        <v>412</v>
      </c>
      <c r="AJ832" s="7">
        <v>-0.193</v>
      </c>
      <c r="AK832" s="7">
        <v>-0.84599999999999997</v>
      </c>
      <c r="AV832" s="7" t="s">
        <v>675</v>
      </c>
      <c r="AW832" s="7" t="s">
        <v>528</v>
      </c>
      <c r="AZ832" s="7" t="s">
        <v>191</v>
      </c>
    </row>
    <row r="833" spans="1:52" x14ac:dyDescent="0.2">
      <c r="A833" s="7">
        <v>832</v>
      </c>
      <c r="B833" s="7">
        <v>3581</v>
      </c>
      <c r="C833" s="7" t="s">
        <v>188</v>
      </c>
      <c r="D833" s="7" t="s">
        <v>438</v>
      </c>
      <c r="E833" s="7" t="s">
        <v>189</v>
      </c>
      <c r="F833" s="7">
        <v>3.0659999999999998</v>
      </c>
      <c r="I833" s="7">
        <v>3.1779999999999999</v>
      </c>
      <c r="J833" s="7">
        <v>2003</v>
      </c>
      <c r="K833" s="7">
        <v>6</v>
      </c>
      <c r="L833" s="7">
        <v>173</v>
      </c>
      <c r="M833" s="7">
        <v>10.43</v>
      </c>
      <c r="N833" s="7">
        <v>-83.98</v>
      </c>
      <c r="O833" s="7">
        <v>10.25</v>
      </c>
      <c r="P833" s="7">
        <v>-83.75</v>
      </c>
      <c r="Q833" s="7">
        <v>24.666</v>
      </c>
      <c r="S833" s="7">
        <v>58.87</v>
      </c>
      <c r="V833" s="7" t="s">
        <v>26</v>
      </c>
      <c r="W833" s="7">
        <v>0.55000000000000004</v>
      </c>
      <c r="X833" s="7">
        <f t="shared" si="24"/>
        <v>0.55000000000000004</v>
      </c>
      <c r="Y833" s="7">
        <v>2.6280000000000001</v>
      </c>
      <c r="Z833" s="7">
        <f t="shared" si="25"/>
        <v>2.6280000000000001</v>
      </c>
      <c r="AA833" s="7">
        <v>0.17299999999999999</v>
      </c>
      <c r="AB833" s="7">
        <v>0.82599999999999996</v>
      </c>
      <c r="AC833" s="7">
        <v>28.4</v>
      </c>
      <c r="AD833" s="7">
        <v>384.5</v>
      </c>
      <c r="AE833" s="7" t="s">
        <v>28</v>
      </c>
      <c r="AF833" s="7" t="s">
        <v>29</v>
      </c>
      <c r="AG833" s="7" t="s">
        <v>30</v>
      </c>
      <c r="AH833" s="7" t="s">
        <v>411</v>
      </c>
      <c r="AI833" s="7" t="s">
        <v>412</v>
      </c>
      <c r="AJ833" s="7">
        <v>-0.193</v>
      </c>
      <c r="AK833" s="7">
        <v>-0.84599999999999997</v>
      </c>
      <c r="AV833" s="7" t="s">
        <v>675</v>
      </c>
      <c r="AW833" s="7" t="s">
        <v>528</v>
      </c>
      <c r="AZ833" s="7" t="s">
        <v>191</v>
      </c>
    </row>
    <row r="834" spans="1:52" x14ac:dyDescent="0.2">
      <c r="A834" s="7">
        <v>833</v>
      </c>
      <c r="B834" s="7">
        <v>3581</v>
      </c>
      <c r="C834" s="7" t="s">
        <v>188</v>
      </c>
      <c r="D834" s="7" t="s">
        <v>438</v>
      </c>
      <c r="E834" s="7" t="s">
        <v>189</v>
      </c>
      <c r="F834" s="7">
        <v>2.8149999999999999</v>
      </c>
      <c r="I834" s="7">
        <v>2.9180000000000001</v>
      </c>
      <c r="J834" s="7">
        <v>2003</v>
      </c>
      <c r="K834" s="7">
        <v>7</v>
      </c>
      <c r="L834" s="7">
        <v>200</v>
      </c>
      <c r="M834" s="7">
        <v>10.43</v>
      </c>
      <c r="N834" s="7">
        <v>-83.98</v>
      </c>
      <c r="O834" s="7">
        <v>10.25</v>
      </c>
      <c r="P834" s="7">
        <v>-83.75</v>
      </c>
      <c r="Q834" s="7">
        <v>24.648</v>
      </c>
      <c r="S834" s="7">
        <v>56.231000000000002</v>
      </c>
      <c r="V834" s="7" t="s">
        <v>26</v>
      </c>
      <c r="W834" s="7">
        <v>0.56299999999999994</v>
      </c>
      <c r="X834" s="7">
        <f t="shared" si="24"/>
        <v>0.56299999999999994</v>
      </c>
      <c r="Y834" s="7">
        <v>2.355</v>
      </c>
      <c r="Z834" s="7">
        <f t="shared" si="25"/>
        <v>2.355</v>
      </c>
      <c r="AA834" s="7">
        <v>0.192</v>
      </c>
      <c r="AB834" s="7">
        <v>0.80700000000000005</v>
      </c>
      <c r="AC834" s="7">
        <v>28.3</v>
      </c>
      <c r="AD834" s="7">
        <v>407.6</v>
      </c>
      <c r="AE834" s="7" t="s">
        <v>28</v>
      </c>
      <c r="AF834" s="7" t="s">
        <v>29</v>
      </c>
      <c r="AG834" s="7" t="s">
        <v>30</v>
      </c>
      <c r="AH834" s="7" t="s">
        <v>411</v>
      </c>
      <c r="AI834" s="7" t="s">
        <v>412</v>
      </c>
      <c r="AJ834" s="7">
        <v>-0.193</v>
      </c>
      <c r="AK834" s="7">
        <v>-0.84599999999999997</v>
      </c>
      <c r="AV834" s="7" t="s">
        <v>675</v>
      </c>
      <c r="AW834" s="7" t="s">
        <v>528</v>
      </c>
      <c r="AZ834" s="7" t="s">
        <v>191</v>
      </c>
    </row>
    <row r="835" spans="1:52" x14ac:dyDescent="0.2">
      <c r="A835" s="7">
        <v>834</v>
      </c>
      <c r="B835" s="7">
        <v>3581</v>
      </c>
      <c r="C835" s="7" t="s">
        <v>188</v>
      </c>
      <c r="D835" s="7" t="s">
        <v>438</v>
      </c>
      <c r="E835" s="7" t="s">
        <v>189</v>
      </c>
      <c r="F835" s="7">
        <v>3.17</v>
      </c>
      <c r="I835" s="7">
        <v>3.286</v>
      </c>
      <c r="J835" s="7">
        <v>2003</v>
      </c>
      <c r="K835" s="7">
        <v>8</v>
      </c>
      <c r="L835" s="7">
        <v>224</v>
      </c>
      <c r="M835" s="7">
        <v>10.43</v>
      </c>
      <c r="N835" s="7">
        <v>-83.98</v>
      </c>
      <c r="O835" s="7">
        <v>10.25</v>
      </c>
      <c r="P835" s="7">
        <v>-83.75</v>
      </c>
      <c r="Q835" s="7">
        <v>24.696000000000002</v>
      </c>
      <c r="S835" s="7">
        <v>55.137</v>
      </c>
      <c r="V835" s="7" t="s">
        <v>26</v>
      </c>
      <c r="W835" s="7">
        <v>0.63700000000000001</v>
      </c>
      <c r="X835" s="7">
        <f t="shared" ref="X835:X898" si="26">IF(ISBLANK(W835), "", W835)</f>
        <v>0.63700000000000001</v>
      </c>
      <c r="Y835" s="7">
        <v>2.649</v>
      </c>
      <c r="Z835" s="7">
        <f t="shared" ref="Z835:Z898" si="27">IF(ISBLANK(Y835), "", Y835)</f>
        <v>2.649</v>
      </c>
      <c r="AA835" s="7">
        <v>0.193</v>
      </c>
      <c r="AB835" s="7">
        <v>0.80600000000000005</v>
      </c>
      <c r="AC835" s="7">
        <v>28.4</v>
      </c>
      <c r="AD835" s="7">
        <v>316.39999999999998</v>
      </c>
      <c r="AE835" s="7" t="s">
        <v>28</v>
      </c>
      <c r="AF835" s="7" t="s">
        <v>29</v>
      </c>
      <c r="AG835" s="7" t="s">
        <v>30</v>
      </c>
      <c r="AH835" s="7" t="s">
        <v>411</v>
      </c>
      <c r="AI835" s="7" t="s">
        <v>412</v>
      </c>
      <c r="AJ835" s="7">
        <v>-0.193</v>
      </c>
      <c r="AK835" s="7">
        <v>-0.84599999999999997</v>
      </c>
      <c r="AV835" s="7" t="s">
        <v>675</v>
      </c>
      <c r="AW835" s="7" t="s">
        <v>528</v>
      </c>
      <c r="AZ835" s="7" t="s">
        <v>191</v>
      </c>
    </row>
    <row r="836" spans="1:52" x14ac:dyDescent="0.2">
      <c r="A836" s="7">
        <v>835</v>
      </c>
      <c r="B836" s="7">
        <v>3592</v>
      </c>
      <c r="C836" s="7" t="s">
        <v>48</v>
      </c>
      <c r="D836" s="7" t="s">
        <v>439</v>
      </c>
      <c r="E836" s="7" t="s">
        <v>309</v>
      </c>
      <c r="F836" s="7">
        <v>22.213000000000001</v>
      </c>
      <c r="I836" s="7">
        <v>1.919</v>
      </c>
      <c r="J836" s="7">
        <v>2002</v>
      </c>
      <c r="K836" s="7">
        <v>4</v>
      </c>
      <c r="L836" s="7">
        <v>94</v>
      </c>
      <c r="M836" s="7">
        <v>35.020000000000003</v>
      </c>
      <c r="N836" s="7">
        <v>135.79</v>
      </c>
      <c r="O836" s="7">
        <v>35.25</v>
      </c>
      <c r="P836" s="7">
        <v>135.75</v>
      </c>
      <c r="Q836" s="7">
        <v>12.48</v>
      </c>
      <c r="V836" s="7" t="s">
        <v>26</v>
      </c>
      <c r="W836" s="7">
        <v>1.339</v>
      </c>
      <c r="X836" s="7">
        <f t="shared" si="26"/>
        <v>1.339</v>
      </c>
      <c r="Y836" s="7">
        <v>0.57999999999999996</v>
      </c>
      <c r="Z836" s="7">
        <f t="shared" si="27"/>
        <v>0.57999999999999996</v>
      </c>
      <c r="AA836" s="7">
        <v>0.69699999999999995</v>
      </c>
      <c r="AB836" s="7">
        <v>0.30199999999999999</v>
      </c>
      <c r="AC836" s="7">
        <v>12.1</v>
      </c>
      <c r="AD836" s="7">
        <v>124.3</v>
      </c>
      <c r="AE836" s="7" t="s">
        <v>52</v>
      </c>
      <c r="AF836" s="7" t="s">
        <v>29</v>
      </c>
      <c r="AG836" s="7" t="s">
        <v>47</v>
      </c>
      <c r="AH836" s="7" t="s">
        <v>409</v>
      </c>
      <c r="AI836" s="7" t="s">
        <v>407</v>
      </c>
      <c r="AJ836" s="7">
        <v>-0.81299999999999994</v>
      </c>
      <c r="AK836" s="7">
        <v>-1.645</v>
      </c>
      <c r="AV836" s="7" t="s">
        <v>658</v>
      </c>
      <c r="AW836" s="7" t="s">
        <v>528</v>
      </c>
      <c r="AZ836" s="7" t="s">
        <v>310</v>
      </c>
    </row>
    <row r="837" spans="1:52" x14ac:dyDescent="0.2">
      <c r="A837" s="7">
        <v>836</v>
      </c>
      <c r="B837" s="7">
        <v>3592</v>
      </c>
      <c r="C837" s="7" t="s">
        <v>48</v>
      </c>
      <c r="D837" s="7" t="s">
        <v>439</v>
      </c>
      <c r="E837" s="7" t="s">
        <v>309</v>
      </c>
      <c r="F837" s="7">
        <v>53.094000000000001</v>
      </c>
      <c r="I837" s="7">
        <v>4.5869999999999997</v>
      </c>
      <c r="J837" s="7">
        <v>2002</v>
      </c>
      <c r="K837" s="7">
        <v>4</v>
      </c>
      <c r="L837" s="7">
        <v>120</v>
      </c>
      <c r="M837" s="7">
        <v>35.020000000000003</v>
      </c>
      <c r="N837" s="7">
        <v>135.79</v>
      </c>
      <c r="O837" s="7">
        <v>35.25</v>
      </c>
      <c r="P837" s="7">
        <v>135.75</v>
      </c>
      <c r="Q837" s="7">
        <v>14.948</v>
      </c>
      <c r="V837" s="7" t="s">
        <v>26</v>
      </c>
      <c r="W837" s="7">
        <v>3.093</v>
      </c>
      <c r="X837" s="7">
        <f t="shared" si="26"/>
        <v>3.093</v>
      </c>
      <c r="Y837" s="7">
        <v>1.494</v>
      </c>
      <c r="Z837" s="7">
        <f t="shared" si="27"/>
        <v>1.494</v>
      </c>
      <c r="AA837" s="7">
        <v>0.67400000000000004</v>
      </c>
      <c r="AB837" s="7">
        <v>0.32500000000000001</v>
      </c>
      <c r="AC837" s="7">
        <v>12.1</v>
      </c>
      <c r="AD837" s="7">
        <v>124.3</v>
      </c>
      <c r="AE837" s="7" t="s">
        <v>52</v>
      </c>
      <c r="AF837" s="7" t="s">
        <v>29</v>
      </c>
      <c r="AG837" s="7" t="s">
        <v>47</v>
      </c>
      <c r="AH837" s="7" t="s">
        <v>409</v>
      </c>
      <c r="AI837" s="7" t="s">
        <v>407</v>
      </c>
      <c r="AJ837" s="7">
        <v>-0.81299999999999994</v>
      </c>
      <c r="AK837" s="7">
        <v>-1.645</v>
      </c>
      <c r="AV837" s="7" t="s">
        <v>658</v>
      </c>
      <c r="AW837" s="7" t="s">
        <v>528</v>
      </c>
      <c r="AZ837" s="7" t="s">
        <v>310</v>
      </c>
    </row>
    <row r="838" spans="1:52" x14ac:dyDescent="0.2">
      <c r="A838" s="7">
        <v>837</v>
      </c>
      <c r="B838" s="7">
        <v>3592</v>
      </c>
      <c r="C838" s="7" t="s">
        <v>48</v>
      </c>
      <c r="D838" s="7" t="s">
        <v>439</v>
      </c>
      <c r="E838" s="7" t="s">
        <v>309</v>
      </c>
      <c r="F838" s="7">
        <v>65.58</v>
      </c>
      <c r="I838" s="7">
        <v>5.6660000000000004</v>
      </c>
      <c r="J838" s="7">
        <v>2002</v>
      </c>
      <c r="K838" s="7">
        <v>6</v>
      </c>
      <c r="L838" s="7">
        <v>154</v>
      </c>
      <c r="M838" s="7">
        <v>35.020000000000003</v>
      </c>
      <c r="N838" s="7">
        <v>135.79</v>
      </c>
      <c r="O838" s="7">
        <v>35.25</v>
      </c>
      <c r="P838" s="7">
        <v>135.75</v>
      </c>
      <c r="Q838" s="7">
        <v>18.238</v>
      </c>
      <c r="V838" s="7" t="s">
        <v>26</v>
      </c>
      <c r="W838" s="7">
        <v>3.2719999999999998</v>
      </c>
      <c r="X838" s="7">
        <f t="shared" si="26"/>
        <v>3.2719999999999998</v>
      </c>
      <c r="Y838" s="7">
        <v>2.3940000000000001</v>
      </c>
      <c r="Z838" s="7">
        <f t="shared" si="27"/>
        <v>2.3940000000000001</v>
      </c>
      <c r="AA838" s="7">
        <v>0.57699999999999996</v>
      </c>
      <c r="AB838" s="7">
        <v>0.42199999999999999</v>
      </c>
      <c r="AC838" s="7">
        <v>19.3</v>
      </c>
      <c r="AD838" s="7">
        <v>72.400000000000006</v>
      </c>
      <c r="AE838" s="7" t="s">
        <v>52</v>
      </c>
      <c r="AF838" s="7" t="s">
        <v>29</v>
      </c>
      <c r="AG838" s="7" t="s">
        <v>47</v>
      </c>
      <c r="AH838" s="7" t="s">
        <v>409</v>
      </c>
      <c r="AI838" s="7" t="s">
        <v>407</v>
      </c>
      <c r="AJ838" s="7">
        <v>-0.81299999999999994</v>
      </c>
      <c r="AK838" s="7">
        <v>-1.645</v>
      </c>
      <c r="AV838" s="7" t="s">
        <v>658</v>
      </c>
      <c r="AW838" s="7" t="s">
        <v>528</v>
      </c>
      <c r="AZ838" s="7" t="s">
        <v>310</v>
      </c>
    </row>
    <row r="839" spans="1:52" x14ac:dyDescent="0.2">
      <c r="A839" s="7">
        <v>838</v>
      </c>
      <c r="B839" s="7">
        <v>3592</v>
      </c>
      <c r="C839" s="7" t="s">
        <v>48</v>
      </c>
      <c r="D839" s="7" t="s">
        <v>439</v>
      </c>
      <c r="E839" s="7" t="s">
        <v>309</v>
      </c>
      <c r="F839" s="7">
        <v>69.91</v>
      </c>
      <c r="I839" s="7">
        <v>6.04</v>
      </c>
      <c r="J839" s="7">
        <v>2002</v>
      </c>
      <c r="K839" s="7">
        <v>7</v>
      </c>
      <c r="L839" s="7">
        <v>184</v>
      </c>
      <c r="M839" s="7">
        <v>35.020000000000003</v>
      </c>
      <c r="N839" s="7">
        <v>135.79</v>
      </c>
      <c r="O839" s="7">
        <v>35.25</v>
      </c>
      <c r="P839" s="7">
        <v>135.75</v>
      </c>
      <c r="Q839" s="7">
        <v>22.245999999999999</v>
      </c>
      <c r="V839" s="7" t="s">
        <v>26</v>
      </c>
      <c r="W839" s="7">
        <v>3.5249999999999999</v>
      </c>
      <c r="X839" s="7">
        <f t="shared" si="26"/>
        <v>3.5249999999999999</v>
      </c>
      <c r="Y839" s="7">
        <v>2.5150000000000001</v>
      </c>
      <c r="Z839" s="7">
        <f t="shared" si="27"/>
        <v>2.5150000000000001</v>
      </c>
      <c r="AA839" s="7">
        <v>0.58299999999999996</v>
      </c>
      <c r="AB839" s="7">
        <v>0.41599999999999998</v>
      </c>
      <c r="AC839" s="7">
        <v>25.5</v>
      </c>
      <c r="AD839" s="7">
        <v>119.7</v>
      </c>
      <c r="AE839" s="7" t="s">
        <v>52</v>
      </c>
      <c r="AF839" s="7" t="s">
        <v>29</v>
      </c>
      <c r="AG839" s="7" t="s">
        <v>47</v>
      </c>
      <c r="AH839" s="7" t="s">
        <v>409</v>
      </c>
      <c r="AI839" s="7" t="s">
        <v>407</v>
      </c>
      <c r="AJ839" s="7">
        <v>-0.81299999999999994</v>
      </c>
      <c r="AK839" s="7">
        <v>-1.645</v>
      </c>
      <c r="AV839" s="7" t="s">
        <v>658</v>
      </c>
      <c r="AW839" s="7" t="s">
        <v>528</v>
      </c>
      <c r="AZ839" s="7" t="s">
        <v>310</v>
      </c>
    </row>
    <row r="840" spans="1:52" x14ac:dyDescent="0.2">
      <c r="A840" s="7">
        <v>839</v>
      </c>
      <c r="B840" s="7">
        <v>3592</v>
      </c>
      <c r="C840" s="7" t="s">
        <v>48</v>
      </c>
      <c r="D840" s="7" t="s">
        <v>439</v>
      </c>
      <c r="E840" s="7" t="s">
        <v>309</v>
      </c>
      <c r="F840" s="7">
        <v>69.209999999999994</v>
      </c>
      <c r="I840" s="7">
        <v>5.9790000000000001</v>
      </c>
      <c r="J840" s="7">
        <v>2002</v>
      </c>
      <c r="K840" s="7">
        <v>7</v>
      </c>
      <c r="L840" s="7">
        <v>206</v>
      </c>
      <c r="M840" s="7">
        <v>35.020000000000003</v>
      </c>
      <c r="N840" s="7">
        <v>135.79</v>
      </c>
      <c r="O840" s="7">
        <v>35.25</v>
      </c>
      <c r="P840" s="7">
        <v>135.75</v>
      </c>
      <c r="Q840" s="7">
        <v>23.687999999999999</v>
      </c>
      <c r="V840" s="7" t="s">
        <v>26</v>
      </c>
      <c r="W840" s="7">
        <v>3.6749999999999998</v>
      </c>
      <c r="X840" s="7">
        <f t="shared" si="26"/>
        <v>3.6749999999999998</v>
      </c>
      <c r="Y840" s="7">
        <v>2.3039999999999998</v>
      </c>
      <c r="Z840" s="7">
        <f t="shared" si="27"/>
        <v>2.3039999999999998</v>
      </c>
      <c r="AA840" s="7">
        <v>0.61399999999999999</v>
      </c>
      <c r="AB840" s="7">
        <v>0.38500000000000001</v>
      </c>
      <c r="AC840" s="7">
        <v>25.5</v>
      </c>
      <c r="AD840" s="7">
        <v>119.7</v>
      </c>
      <c r="AE840" s="7" t="s">
        <v>52</v>
      </c>
      <c r="AF840" s="7" t="s">
        <v>29</v>
      </c>
      <c r="AG840" s="7" t="s">
        <v>47</v>
      </c>
      <c r="AH840" s="7" t="s">
        <v>409</v>
      </c>
      <c r="AI840" s="7" t="s">
        <v>407</v>
      </c>
      <c r="AJ840" s="7">
        <v>-0.81299999999999994</v>
      </c>
      <c r="AK840" s="7">
        <v>-1.645</v>
      </c>
      <c r="AV840" s="7" t="s">
        <v>658</v>
      </c>
      <c r="AW840" s="7" t="s">
        <v>528</v>
      </c>
      <c r="AZ840" s="7" t="s">
        <v>310</v>
      </c>
    </row>
    <row r="841" spans="1:52" x14ac:dyDescent="0.2">
      <c r="A841" s="7">
        <v>840</v>
      </c>
      <c r="B841" s="7">
        <v>3592</v>
      </c>
      <c r="C841" s="7" t="s">
        <v>48</v>
      </c>
      <c r="D841" s="7" t="s">
        <v>439</v>
      </c>
      <c r="E841" s="7" t="s">
        <v>309</v>
      </c>
      <c r="F841" s="7">
        <v>55.32</v>
      </c>
      <c r="I841" s="7">
        <v>4.7789999999999999</v>
      </c>
      <c r="J841" s="7">
        <v>2002</v>
      </c>
      <c r="K841" s="7">
        <v>8</v>
      </c>
      <c r="L841" s="7">
        <v>226</v>
      </c>
      <c r="M841" s="7">
        <v>35.020000000000003</v>
      </c>
      <c r="N841" s="7">
        <v>135.79</v>
      </c>
      <c r="O841" s="7">
        <v>35.25</v>
      </c>
      <c r="P841" s="7">
        <v>135.75</v>
      </c>
      <c r="Q841" s="7">
        <v>22.766999999999999</v>
      </c>
      <c r="V841" s="7" t="s">
        <v>26</v>
      </c>
      <c r="W841" s="7">
        <v>2.605</v>
      </c>
      <c r="X841" s="7">
        <f t="shared" si="26"/>
        <v>2.605</v>
      </c>
      <c r="Y841" s="7">
        <v>2.1739999999999999</v>
      </c>
      <c r="Z841" s="7">
        <f t="shared" si="27"/>
        <v>2.1739999999999999</v>
      </c>
      <c r="AA841" s="7">
        <v>0.54500000000000004</v>
      </c>
      <c r="AB841" s="7">
        <v>0.45400000000000001</v>
      </c>
      <c r="AC841" s="7">
        <v>25</v>
      </c>
      <c r="AD841" s="7">
        <v>97</v>
      </c>
      <c r="AE841" s="7" t="s">
        <v>52</v>
      </c>
      <c r="AF841" s="7" t="s">
        <v>29</v>
      </c>
      <c r="AG841" s="7" t="s">
        <v>47</v>
      </c>
      <c r="AH841" s="7" t="s">
        <v>409</v>
      </c>
      <c r="AI841" s="7" t="s">
        <v>407</v>
      </c>
      <c r="AJ841" s="7">
        <v>-0.81299999999999994</v>
      </c>
      <c r="AK841" s="7">
        <v>-1.645</v>
      </c>
      <c r="AV841" s="7" t="s">
        <v>658</v>
      </c>
      <c r="AW841" s="7" t="s">
        <v>528</v>
      </c>
      <c r="AZ841" s="7" t="s">
        <v>310</v>
      </c>
    </row>
    <row r="842" spans="1:52" x14ac:dyDescent="0.2">
      <c r="A842" s="7">
        <v>841</v>
      </c>
      <c r="B842" s="7">
        <v>3592</v>
      </c>
      <c r="C842" s="7" t="s">
        <v>48</v>
      </c>
      <c r="D842" s="7" t="s">
        <v>439</v>
      </c>
      <c r="E842" s="7" t="s">
        <v>309</v>
      </c>
      <c r="F842" s="7">
        <v>41.085999999999999</v>
      </c>
      <c r="I842" s="7">
        <v>3.5489999999999999</v>
      </c>
      <c r="J842" s="7">
        <v>2002</v>
      </c>
      <c r="K842" s="7">
        <v>9</v>
      </c>
      <c r="L842" s="7">
        <v>249</v>
      </c>
      <c r="M842" s="7">
        <v>35.020000000000003</v>
      </c>
      <c r="N842" s="7">
        <v>135.79</v>
      </c>
      <c r="O842" s="7">
        <v>35.25</v>
      </c>
      <c r="P842" s="7">
        <v>135.75</v>
      </c>
      <c r="Q842" s="7">
        <v>19.588000000000001</v>
      </c>
      <c r="V842" s="7" t="s">
        <v>26</v>
      </c>
      <c r="W842" s="7">
        <v>2.278</v>
      </c>
      <c r="X842" s="7">
        <f t="shared" si="26"/>
        <v>2.278</v>
      </c>
      <c r="Y842" s="7">
        <v>1.2709999999999999</v>
      </c>
      <c r="Z842" s="7">
        <f t="shared" si="27"/>
        <v>1.2709999999999999</v>
      </c>
      <c r="AA842" s="7">
        <v>0.64100000000000001</v>
      </c>
      <c r="AB842" s="7">
        <v>0.35799999999999998</v>
      </c>
      <c r="AC842" s="7">
        <v>20.9</v>
      </c>
      <c r="AD842" s="7">
        <v>147.1</v>
      </c>
      <c r="AE842" s="7" t="s">
        <v>52</v>
      </c>
      <c r="AF842" s="7" t="s">
        <v>29</v>
      </c>
      <c r="AG842" s="7" t="s">
        <v>47</v>
      </c>
      <c r="AH842" s="7" t="s">
        <v>409</v>
      </c>
      <c r="AI842" s="7" t="s">
        <v>407</v>
      </c>
      <c r="AJ842" s="7">
        <v>-0.81299999999999994</v>
      </c>
      <c r="AK842" s="7">
        <v>-1.645</v>
      </c>
      <c r="AV842" s="7" t="s">
        <v>658</v>
      </c>
      <c r="AW842" s="7" t="s">
        <v>528</v>
      </c>
      <c r="AZ842" s="7" t="s">
        <v>310</v>
      </c>
    </row>
    <row r="843" spans="1:52" x14ac:dyDescent="0.2">
      <c r="A843" s="7">
        <v>842</v>
      </c>
      <c r="B843" s="7">
        <v>3592</v>
      </c>
      <c r="C843" s="7" t="s">
        <v>48</v>
      </c>
      <c r="D843" s="7" t="s">
        <v>439</v>
      </c>
      <c r="E843" s="7" t="s">
        <v>309</v>
      </c>
      <c r="F843" s="7">
        <v>33.442</v>
      </c>
      <c r="I843" s="7">
        <v>2.8889999999999998</v>
      </c>
      <c r="J843" s="7">
        <v>2002</v>
      </c>
      <c r="K843" s="7">
        <v>10</v>
      </c>
      <c r="L843" s="7">
        <v>280</v>
      </c>
      <c r="M843" s="7">
        <v>35.020000000000003</v>
      </c>
      <c r="N843" s="7">
        <v>135.79</v>
      </c>
      <c r="O843" s="7">
        <v>35.25</v>
      </c>
      <c r="P843" s="7">
        <v>135.75</v>
      </c>
      <c r="Q843" s="7">
        <v>15.28</v>
      </c>
      <c r="V843" s="7" t="s">
        <v>26</v>
      </c>
      <c r="W843" s="7">
        <v>1.298</v>
      </c>
      <c r="X843" s="7">
        <f t="shared" si="26"/>
        <v>1.298</v>
      </c>
      <c r="Y843" s="7">
        <v>1.591</v>
      </c>
      <c r="Z843" s="7">
        <f t="shared" si="27"/>
        <v>1.591</v>
      </c>
      <c r="AA843" s="7">
        <v>0.44900000000000001</v>
      </c>
      <c r="AB843" s="7">
        <v>0.55000000000000004</v>
      </c>
      <c r="AC843" s="7">
        <v>14.7</v>
      </c>
      <c r="AD843" s="7">
        <v>162.1</v>
      </c>
      <c r="AE843" s="7" t="s">
        <v>52</v>
      </c>
      <c r="AF843" s="7" t="s">
        <v>29</v>
      </c>
      <c r="AG843" s="7" t="s">
        <v>47</v>
      </c>
      <c r="AH843" s="7" t="s">
        <v>409</v>
      </c>
      <c r="AI843" s="7" t="s">
        <v>407</v>
      </c>
      <c r="AJ843" s="7">
        <v>-0.81299999999999994</v>
      </c>
      <c r="AK843" s="7">
        <v>-1.645</v>
      </c>
      <c r="AV843" s="7" t="s">
        <v>658</v>
      </c>
      <c r="AW843" s="7" t="s">
        <v>528</v>
      </c>
      <c r="AZ843" s="7" t="s">
        <v>310</v>
      </c>
    </row>
    <row r="844" spans="1:52" x14ac:dyDescent="0.2">
      <c r="A844" s="7">
        <v>843</v>
      </c>
      <c r="B844" s="7">
        <v>3592</v>
      </c>
      <c r="C844" s="7" t="s">
        <v>48</v>
      </c>
      <c r="D844" s="7" t="s">
        <v>439</v>
      </c>
      <c r="E844" s="7" t="s">
        <v>309</v>
      </c>
      <c r="F844" s="7">
        <v>10</v>
      </c>
      <c r="I844" s="7">
        <v>0.86399999999999999</v>
      </c>
      <c r="J844" s="7">
        <v>2002</v>
      </c>
      <c r="K844" s="7">
        <v>10</v>
      </c>
      <c r="L844" s="7">
        <v>298</v>
      </c>
      <c r="M844" s="7">
        <v>35.020000000000003</v>
      </c>
      <c r="N844" s="7">
        <v>135.79</v>
      </c>
      <c r="O844" s="7">
        <v>35.25</v>
      </c>
      <c r="P844" s="7">
        <v>135.75</v>
      </c>
      <c r="Q844" s="7">
        <v>11.996</v>
      </c>
      <c r="V844" s="7" t="s">
        <v>26</v>
      </c>
      <c r="W844" s="7">
        <v>0.317</v>
      </c>
      <c r="X844" s="7">
        <f t="shared" si="26"/>
        <v>0.317</v>
      </c>
      <c r="Y844" s="7">
        <v>0.54700000000000004</v>
      </c>
      <c r="Z844" s="7">
        <f t="shared" si="27"/>
        <v>0.54700000000000004</v>
      </c>
      <c r="AA844" s="7">
        <v>0.36599999999999999</v>
      </c>
      <c r="AB844" s="7">
        <v>0.63300000000000001</v>
      </c>
      <c r="AC844" s="7">
        <v>14.7</v>
      </c>
      <c r="AD844" s="7">
        <v>162.1</v>
      </c>
      <c r="AE844" s="7" t="s">
        <v>52</v>
      </c>
      <c r="AF844" s="7" t="s">
        <v>29</v>
      </c>
      <c r="AG844" s="7" t="s">
        <v>47</v>
      </c>
      <c r="AH844" s="7" t="s">
        <v>409</v>
      </c>
      <c r="AI844" s="7" t="s">
        <v>407</v>
      </c>
      <c r="AJ844" s="7">
        <v>-0.81299999999999994</v>
      </c>
      <c r="AK844" s="7">
        <v>-1.645</v>
      </c>
      <c r="AV844" s="7" t="s">
        <v>658</v>
      </c>
      <c r="AW844" s="7" t="s">
        <v>528</v>
      </c>
      <c r="AZ844" s="7" t="s">
        <v>310</v>
      </c>
    </row>
    <row r="845" spans="1:52" x14ac:dyDescent="0.2">
      <c r="A845" s="7">
        <v>844</v>
      </c>
      <c r="B845" s="7">
        <v>3592</v>
      </c>
      <c r="C845" s="7" t="s">
        <v>48</v>
      </c>
      <c r="D845" s="7" t="s">
        <v>439</v>
      </c>
      <c r="E845" s="7" t="s">
        <v>309</v>
      </c>
      <c r="F845" s="7">
        <v>4.9669999999999996</v>
      </c>
      <c r="I845" s="7">
        <v>0.42899999999999999</v>
      </c>
      <c r="J845" s="7">
        <v>2002</v>
      </c>
      <c r="K845" s="7">
        <v>11</v>
      </c>
      <c r="L845" s="7">
        <v>333</v>
      </c>
      <c r="M845" s="7">
        <v>35.020000000000003</v>
      </c>
      <c r="N845" s="7">
        <v>135.79</v>
      </c>
      <c r="O845" s="7">
        <v>35.25</v>
      </c>
      <c r="P845" s="7">
        <v>135.75</v>
      </c>
      <c r="Q845" s="7">
        <v>7.9989999999999997</v>
      </c>
      <c r="V845" s="7" t="s">
        <v>26</v>
      </c>
      <c r="W845" s="7">
        <v>0.11</v>
      </c>
      <c r="X845" s="7">
        <f t="shared" si="26"/>
        <v>0.11</v>
      </c>
      <c r="Y845" s="7">
        <v>0.31900000000000001</v>
      </c>
      <c r="Z845" s="7">
        <f t="shared" si="27"/>
        <v>0.31900000000000001</v>
      </c>
      <c r="AA845" s="7">
        <v>0.25600000000000001</v>
      </c>
      <c r="AB845" s="7">
        <v>0.74299999999999999</v>
      </c>
      <c r="AC845" s="7">
        <v>6.6</v>
      </c>
      <c r="AD845" s="7">
        <v>132.9</v>
      </c>
      <c r="AE845" s="7" t="s">
        <v>52</v>
      </c>
      <c r="AF845" s="7" t="s">
        <v>29</v>
      </c>
      <c r="AG845" s="7" t="s">
        <v>47</v>
      </c>
      <c r="AH845" s="7" t="s">
        <v>409</v>
      </c>
      <c r="AI845" s="7" t="s">
        <v>407</v>
      </c>
      <c r="AJ845" s="7">
        <v>-0.81299999999999994</v>
      </c>
      <c r="AK845" s="7">
        <v>-1.645</v>
      </c>
      <c r="AV845" s="7" t="s">
        <v>658</v>
      </c>
      <c r="AW845" s="7" t="s">
        <v>528</v>
      </c>
      <c r="AZ845" s="7" t="s">
        <v>310</v>
      </c>
    </row>
    <row r="846" spans="1:52" x14ac:dyDescent="0.2">
      <c r="A846" s="7">
        <v>845</v>
      </c>
      <c r="B846" s="7">
        <v>3592</v>
      </c>
      <c r="C846" s="7" t="s">
        <v>48</v>
      </c>
      <c r="D846" s="7" t="s">
        <v>439</v>
      </c>
      <c r="E846" s="7" t="s">
        <v>309</v>
      </c>
      <c r="F846" s="7">
        <v>4.6120000000000001</v>
      </c>
      <c r="I846" s="7">
        <v>0.39800000000000002</v>
      </c>
      <c r="J846" s="7">
        <v>2002</v>
      </c>
      <c r="K846" s="7">
        <v>12</v>
      </c>
      <c r="L846" s="7">
        <v>360</v>
      </c>
      <c r="M846" s="7">
        <v>35.020000000000003</v>
      </c>
      <c r="N846" s="7">
        <v>135.79</v>
      </c>
      <c r="O846" s="7">
        <v>35.25</v>
      </c>
      <c r="P846" s="7">
        <v>135.75</v>
      </c>
      <c r="Q846" s="7">
        <v>5.641</v>
      </c>
      <c r="V846" s="7" t="s">
        <v>26</v>
      </c>
      <c r="W846" s="7">
        <v>0.23</v>
      </c>
      <c r="X846" s="7">
        <f t="shared" si="26"/>
        <v>0.23</v>
      </c>
      <c r="Y846" s="7">
        <v>0.16800000000000001</v>
      </c>
      <c r="Z846" s="7">
        <f t="shared" si="27"/>
        <v>0.16800000000000001</v>
      </c>
      <c r="AA846" s="7">
        <v>0.57699999999999996</v>
      </c>
      <c r="AB846" s="7">
        <v>0.42199999999999999</v>
      </c>
      <c r="AC846" s="7">
        <v>4</v>
      </c>
      <c r="AD846" s="7">
        <v>152.6</v>
      </c>
      <c r="AE846" s="7" t="s">
        <v>52</v>
      </c>
      <c r="AF846" s="7" t="s">
        <v>29</v>
      </c>
      <c r="AG846" s="7" t="s">
        <v>47</v>
      </c>
      <c r="AH846" s="7" t="s">
        <v>409</v>
      </c>
      <c r="AI846" s="7" t="s">
        <v>407</v>
      </c>
      <c r="AJ846" s="7">
        <v>-0.81299999999999994</v>
      </c>
      <c r="AK846" s="7">
        <v>-1.645</v>
      </c>
      <c r="AV846" s="7" t="s">
        <v>658</v>
      </c>
      <c r="AW846" s="7" t="s">
        <v>528</v>
      </c>
      <c r="AZ846" s="7" t="s">
        <v>310</v>
      </c>
    </row>
    <row r="847" spans="1:52" x14ac:dyDescent="0.2">
      <c r="A847" s="7">
        <v>846</v>
      </c>
      <c r="B847" s="7">
        <v>3592</v>
      </c>
      <c r="C847" s="7" t="s">
        <v>48</v>
      </c>
      <c r="D847" s="7" t="s">
        <v>439</v>
      </c>
      <c r="E847" s="7" t="s">
        <v>309</v>
      </c>
      <c r="F847" s="7">
        <v>10.9</v>
      </c>
      <c r="I847" s="7">
        <v>0.94099999999999995</v>
      </c>
      <c r="J847" s="7">
        <v>2003</v>
      </c>
      <c r="K847" s="7">
        <v>3</v>
      </c>
      <c r="L847" s="7">
        <v>76</v>
      </c>
      <c r="M847" s="7">
        <v>35.020000000000003</v>
      </c>
      <c r="N847" s="7">
        <v>135.79</v>
      </c>
      <c r="O847" s="7">
        <v>35.25</v>
      </c>
      <c r="P847" s="7">
        <v>135.75</v>
      </c>
      <c r="Q847" s="7">
        <v>9.452</v>
      </c>
      <c r="V847" s="7" t="s">
        <v>26</v>
      </c>
      <c r="W847" s="7">
        <v>0.439</v>
      </c>
      <c r="X847" s="7">
        <f t="shared" si="26"/>
        <v>0.439</v>
      </c>
      <c r="Y847" s="7">
        <v>0.502</v>
      </c>
      <c r="Z847" s="7">
        <f t="shared" si="27"/>
        <v>0.502</v>
      </c>
      <c r="AA847" s="7">
        <v>0.46600000000000003</v>
      </c>
      <c r="AB847" s="7">
        <v>0.53300000000000003</v>
      </c>
      <c r="AC847" s="7">
        <v>3.6</v>
      </c>
      <c r="AD847" s="7">
        <v>146.69999999999999</v>
      </c>
      <c r="AE847" s="7" t="s">
        <v>52</v>
      </c>
      <c r="AF847" s="7" t="s">
        <v>29</v>
      </c>
      <c r="AG847" s="7" t="s">
        <v>47</v>
      </c>
      <c r="AH847" s="7" t="s">
        <v>409</v>
      </c>
      <c r="AI847" s="7" t="s">
        <v>407</v>
      </c>
      <c r="AJ847" s="7">
        <v>-0.81299999999999994</v>
      </c>
      <c r="AK847" s="7">
        <v>0.93</v>
      </c>
      <c r="AV847" s="7" t="s">
        <v>658</v>
      </c>
      <c r="AW847" s="7" t="s">
        <v>528</v>
      </c>
      <c r="AZ847" s="7" t="s">
        <v>310</v>
      </c>
    </row>
    <row r="848" spans="1:52" x14ac:dyDescent="0.2">
      <c r="A848" s="7">
        <v>847</v>
      </c>
      <c r="B848" s="7">
        <v>3592</v>
      </c>
      <c r="C848" s="7" t="s">
        <v>48</v>
      </c>
      <c r="D848" s="7" t="s">
        <v>439</v>
      </c>
      <c r="E848" s="7" t="s">
        <v>309</v>
      </c>
      <c r="F848" s="7">
        <v>20.896999999999998</v>
      </c>
      <c r="I848" s="7">
        <v>1.8049999999999999</v>
      </c>
      <c r="J848" s="7">
        <v>2003</v>
      </c>
      <c r="K848" s="7">
        <v>4</v>
      </c>
      <c r="L848" s="7">
        <v>94</v>
      </c>
      <c r="M848" s="7">
        <v>35.020000000000003</v>
      </c>
      <c r="N848" s="7">
        <v>135.79</v>
      </c>
      <c r="O848" s="7">
        <v>35.25</v>
      </c>
      <c r="P848" s="7">
        <v>135.75</v>
      </c>
      <c r="Q848" s="7">
        <v>12.741</v>
      </c>
      <c r="V848" s="7" t="s">
        <v>26</v>
      </c>
      <c r="W848" s="7">
        <v>1.0049999999999999</v>
      </c>
      <c r="X848" s="7">
        <f t="shared" si="26"/>
        <v>1.0049999999999999</v>
      </c>
      <c r="Y848" s="7">
        <v>0.8</v>
      </c>
      <c r="Z848" s="7">
        <f t="shared" si="27"/>
        <v>0.8</v>
      </c>
      <c r="AA848" s="7">
        <v>0.55600000000000005</v>
      </c>
      <c r="AB848" s="7">
        <v>0.443</v>
      </c>
      <c r="AC848" s="7">
        <v>11</v>
      </c>
      <c r="AD848" s="7">
        <v>205.7</v>
      </c>
      <c r="AE848" s="7" t="s">
        <v>52</v>
      </c>
      <c r="AF848" s="7" t="s">
        <v>29</v>
      </c>
      <c r="AG848" s="7" t="s">
        <v>47</v>
      </c>
      <c r="AH848" s="7" t="s">
        <v>409</v>
      </c>
      <c r="AI848" s="7" t="s">
        <v>407</v>
      </c>
      <c r="AJ848" s="7">
        <v>-0.81299999999999994</v>
      </c>
      <c r="AK848" s="7">
        <v>0.93</v>
      </c>
      <c r="AV848" s="7" t="s">
        <v>658</v>
      </c>
      <c r="AW848" s="7" t="s">
        <v>528</v>
      </c>
      <c r="AZ848" s="7" t="s">
        <v>310</v>
      </c>
    </row>
    <row r="849" spans="1:52" x14ac:dyDescent="0.2">
      <c r="A849" s="7">
        <v>848</v>
      </c>
      <c r="B849" s="7">
        <v>3592</v>
      </c>
      <c r="C849" s="7" t="s">
        <v>48</v>
      </c>
      <c r="D849" s="7" t="s">
        <v>439</v>
      </c>
      <c r="E849" s="7" t="s">
        <v>309</v>
      </c>
      <c r="F849" s="7">
        <v>46.567</v>
      </c>
      <c r="I849" s="7">
        <v>4.0229999999999997</v>
      </c>
      <c r="J849" s="7">
        <v>2003</v>
      </c>
      <c r="K849" s="7">
        <v>5</v>
      </c>
      <c r="L849" s="7">
        <v>143</v>
      </c>
      <c r="M849" s="7">
        <v>35.020000000000003</v>
      </c>
      <c r="N849" s="7">
        <v>135.79</v>
      </c>
      <c r="O849" s="7">
        <v>35.25</v>
      </c>
      <c r="P849" s="7">
        <v>135.75</v>
      </c>
      <c r="Q849" s="7">
        <v>17.573</v>
      </c>
      <c r="V849" s="7" t="s">
        <v>26</v>
      </c>
      <c r="W849" s="7">
        <v>2.968</v>
      </c>
      <c r="X849" s="7">
        <f t="shared" si="26"/>
        <v>2.968</v>
      </c>
      <c r="Y849" s="7">
        <v>1.0549999999999999</v>
      </c>
      <c r="Z849" s="7">
        <f t="shared" si="27"/>
        <v>1.0549999999999999</v>
      </c>
      <c r="AA849" s="7">
        <v>0.73699999999999999</v>
      </c>
      <c r="AB849" s="7">
        <v>0.26200000000000001</v>
      </c>
      <c r="AC849" s="7">
        <v>15.8</v>
      </c>
      <c r="AD849" s="7">
        <v>99.7</v>
      </c>
      <c r="AE849" s="7" t="s">
        <v>52</v>
      </c>
      <c r="AF849" s="7" t="s">
        <v>29</v>
      </c>
      <c r="AG849" s="7" t="s">
        <v>47</v>
      </c>
      <c r="AH849" s="7" t="s">
        <v>409</v>
      </c>
      <c r="AI849" s="7" t="s">
        <v>407</v>
      </c>
      <c r="AJ849" s="7">
        <v>-0.81299999999999994</v>
      </c>
      <c r="AK849" s="7">
        <v>0.93</v>
      </c>
      <c r="AV849" s="7" t="s">
        <v>658</v>
      </c>
      <c r="AW849" s="7" t="s">
        <v>528</v>
      </c>
      <c r="AZ849" s="7" t="s">
        <v>310</v>
      </c>
    </row>
    <row r="850" spans="1:52" x14ac:dyDescent="0.2">
      <c r="A850" s="7">
        <v>849</v>
      </c>
      <c r="B850" s="7">
        <v>3592</v>
      </c>
      <c r="C850" s="7" t="s">
        <v>48</v>
      </c>
      <c r="D850" s="7" t="s">
        <v>439</v>
      </c>
      <c r="E850" s="7" t="s">
        <v>309</v>
      </c>
      <c r="F850" s="7">
        <v>61.478999999999999</v>
      </c>
      <c r="I850" s="7">
        <v>5.3109999999999999</v>
      </c>
      <c r="J850" s="7">
        <v>2003</v>
      </c>
      <c r="K850" s="7">
        <v>7</v>
      </c>
      <c r="L850" s="7">
        <v>183</v>
      </c>
      <c r="M850" s="7">
        <v>35.020000000000003</v>
      </c>
      <c r="N850" s="7">
        <v>135.79</v>
      </c>
      <c r="O850" s="7">
        <v>35.25</v>
      </c>
      <c r="P850" s="7">
        <v>135.75</v>
      </c>
      <c r="Q850" s="7">
        <v>20.96</v>
      </c>
      <c r="V850" s="7" t="s">
        <v>26</v>
      </c>
      <c r="W850" s="7">
        <v>2.4340000000000002</v>
      </c>
      <c r="X850" s="7">
        <f t="shared" si="26"/>
        <v>2.4340000000000002</v>
      </c>
      <c r="Y850" s="7">
        <v>2.8769999999999998</v>
      </c>
      <c r="Z850" s="7">
        <f t="shared" si="27"/>
        <v>2.8769999999999998</v>
      </c>
      <c r="AA850" s="7">
        <v>0.45800000000000002</v>
      </c>
      <c r="AB850" s="7">
        <v>0.54100000000000004</v>
      </c>
      <c r="AC850" s="7">
        <v>21.1</v>
      </c>
      <c r="AD850" s="7">
        <v>251</v>
      </c>
      <c r="AE850" s="7" t="s">
        <v>52</v>
      </c>
      <c r="AF850" s="7" t="s">
        <v>29</v>
      </c>
      <c r="AG850" s="7" t="s">
        <v>47</v>
      </c>
      <c r="AH850" s="7" t="s">
        <v>409</v>
      </c>
      <c r="AI850" s="7" t="s">
        <v>407</v>
      </c>
      <c r="AJ850" s="7">
        <v>-0.81299999999999994</v>
      </c>
      <c r="AK850" s="7">
        <v>0.93</v>
      </c>
      <c r="AV850" s="7" t="s">
        <v>658</v>
      </c>
      <c r="AW850" s="7" t="s">
        <v>528</v>
      </c>
      <c r="AZ850" s="7" t="s">
        <v>310</v>
      </c>
    </row>
    <row r="851" spans="1:52" x14ac:dyDescent="0.2">
      <c r="A851" s="7">
        <v>850</v>
      </c>
      <c r="B851" s="7">
        <v>3592</v>
      </c>
      <c r="C851" s="7" t="s">
        <v>48</v>
      </c>
      <c r="D851" s="7" t="s">
        <v>439</v>
      </c>
      <c r="E851" s="7" t="s">
        <v>309</v>
      </c>
      <c r="F851" s="7">
        <v>64.245999999999995</v>
      </c>
      <c r="I851" s="7">
        <v>5.55</v>
      </c>
      <c r="J851" s="7">
        <v>2003</v>
      </c>
      <c r="K851" s="7">
        <v>7</v>
      </c>
      <c r="L851" s="7">
        <v>210</v>
      </c>
      <c r="M851" s="7">
        <v>35.020000000000003</v>
      </c>
      <c r="N851" s="7">
        <v>135.79</v>
      </c>
      <c r="O851" s="7">
        <v>35.25</v>
      </c>
      <c r="P851" s="7">
        <v>135.75</v>
      </c>
      <c r="Q851" s="7">
        <v>23.539000000000001</v>
      </c>
      <c r="V851" s="7" t="s">
        <v>26</v>
      </c>
      <c r="W851" s="7">
        <v>2.4340000000000002</v>
      </c>
      <c r="X851" s="7">
        <f t="shared" si="26"/>
        <v>2.4340000000000002</v>
      </c>
      <c r="Y851" s="7">
        <v>3.1160000000000001</v>
      </c>
      <c r="Z851" s="7">
        <f t="shared" si="27"/>
        <v>3.1160000000000001</v>
      </c>
      <c r="AA851" s="7">
        <v>0.438</v>
      </c>
      <c r="AB851" s="7">
        <v>0.56100000000000005</v>
      </c>
      <c r="AC851" s="7">
        <v>21.1</v>
      </c>
      <c r="AD851" s="7">
        <v>251</v>
      </c>
      <c r="AE851" s="7" t="s">
        <v>52</v>
      </c>
      <c r="AF851" s="7" t="s">
        <v>29</v>
      </c>
      <c r="AG851" s="7" t="s">
        <v>47</v>
      </c>
      <c r="AH851" s="7" t="s">
        <v>409</v>
      </c>
      <c r="AI851" s="7" t="s">
        <v>407</v>
      </c>
      <c r="AJ851" s="7">
        <v>-0.81299999999999994</v>
      </c>
      <c r="AK851" s="7">
        <v>0.93</v>
      </c>
      <c r="AV851" s="7" t="s">
        <v>658</v>
      </c>
      <c r="AW851" s="7" t="s">
        <v>528</v>
      </c>
      <c r="AZ851" s="7" t="s">
        <v>310</v>
      </c>
    </row>
    <row r="852" spans="1:52" x14ac:dyDescent="0.2">
      <c r="A852" s="7">
        <v>851</v>
      </c>
      <c r="B852" s="7">
        <v>3592</v>
      </c>
      <c r="C852" s="7" t="s">
        <v>48</v>
      </c>
      <c r="D852" s="7" t="s">
        <v>439</v>
      </c>
      <c r="E852" s="7" t="s">
        <v>309</v>
      </c>
      <c r="F852" s="7">
        <v>37.862000000000002</v>
      </c>
      <c r="I852" s="7">
        <v>3.2709999999999999</v>
      </c>
      <c r="J852" s="7">
        <v>2003</v>
      </c>
      <c r="K852" s="7">
        <v>8</v>
      </c>
      <c r="L852" s="7">
        <v>243</v>
      </c>
      <c r="M852" s="7">
        <v>35.020000000000003</v>
      </c>
      <c r="N852" s="7">
        <v>135.79</v>
      </c>
      <c r="O852" s="7">
        <v>35.25</v>
      </c>
      <c r="P852" s="7">
        <v>135.75</v>
      </c>
      <c r="Q852" s="7">
        <v>19.951000000000001</v>
      </c>
      <c r="V852" s="7" t="s">
        <v>26</v>
      </c>
      <c r="W852" s="7">
        <v>1.9590000000000001</v>
      </c>
      <c r="X852" s="7">
        <f t="shared" si="26"/>
        <v>1.9590000000000001</v>
      </c>
      <c r="Y852" s="7">
        <v>1.3120000000000001</v>
      </c>
      <c r="Z852" s="7">
        <f t="shared" si="27"/>
        <v>1.3120000000000001</v>
      </c>
      <c r="AA852" s="7">
        <v>0.59799999999999998</v>
      </c>
      <c r="AB852" s="7">
        <v>0.40100000000000002</v>
      </c>
      <c r="AC852" s="7">
        <v>24.2</v>
      </c>
      <c r="AD852" s="7">
        <v>303.39999999999998</v>
      </c>
      <c r="AE852" s="7" t="s">
        <v>52</v>
      </c>
      <c r="AF852" s="7" t="s">
        <v>29</v>
      </c>
      <c r="AG852" s="7" t="s">
        <v>47</v>
      </c>
      <c r="AH852" s="7" t="s">
        <v>409</v>
      </c>
      <c r="AI852" s="7" t="s">
        <v>407</v>
      </c>
      <c r="AJ852" s="7">
        <v>-0.81299999999999994</v>
      </c>
      <c r="AK852" s="7">
        <v>0.93</v>
      </c>
      <c r="AV852" s="7" t="s">
        <v>658</v>
      </c>
      <c r="AW852" s="7" t="s">
        <v>528</v>
      </c>
      <c r="AZ852" s="7" t="s">
        <v>310</v>
      </c>
    </row>
    <row r="853" spans="1:52" x14ac:dyDescent="0.2">
      <c r="A853" s="7">
        <v>852</v>
      </c>
      <c r="B853" s="7">
        <v>3592</v>
      </c>
      <c r="C853" s="7" t="s">
        <v>48</v>
      </c>
      <c r="D853" s="7" t="s">
        <v>439</v>
      </c>
      <c r="E853" s="7" t="s">
        <v>309</v>
      </c>
      <c r="F853" s="7">
        <v>25.359000000000002</v>
      </c>
      <c r="I853" s="7">
        <v>2.1909999999999998</v>
      </c>
      <c r="J853" s="7">
        <v>2003</v>
      </c>
      <c r="K853" s="7">
        <v>9</v>
      </c>
      <c r="L853" s="7">
        <v>272</v>
      </c>
      <c r="M853" s="7">
        <v>35.020000000000003</v>
      </c>
      <c r="N853" s="7">
        <v>135.79</v>
      </c>
      <c r="O853" s="7">
        <v>35.25</v>
      </c>
      <c r="P853" s="7">
        <v>135.75</v>
      </c>
      <c r="Q853" s="7">
        <v>13.478</v>
      </c>
      <c r="V853" s="7" t="s">
        <v>26</v>
      </c>
      <c r="W853" s="7">
        <v>1.454</v>
      </c>
      <c r="X853" s="7">
        <f t="shared" si="26"/>
        <v>1.454</v>
      </c>
      <c r="Y853" s="7">
        <v>0.73699999999999999</v>
      </c>
      <c r="Z853" s="7">
        <f t="shared" si="27"/>
        <v>0.73699999999999999</v>
      </c>
      <c r="AA853" s="7">
        <v>0.66300000000000003</v>
      </c>
      <c r="AB853" s="7">
        <v>0.33600000000000002</v>
      </c>
      <c r="AC853" s="7">
        <v>21.8</v>
      </c>
      <c r="AD853" s="7">
        <v>178.7</v>
      </c>
      <c r="AE853" s="7" t="s">
        <v>52</v>
      </c>
      <c r="AF853" s="7" t="s">
        <v>29</v>
      </c>
      <c r="AG853" s="7" t="s">
        <v>47</v>
      </c>
      <c r="AH853" s="7" t="s">
        <v>409</v>
      </c>
      <c r="AI853" s="7" t="s">
        <v>407</v>
      </c>
      <c r="AJ853" s="7">
        <v>-0.81299999999999994</v>
      </c>
      <c r="AK853" s="7">
        <v>0.93</v>
      </c>
      <c r="AV853" s="7" t="s">
        <v>658</v>
      </c>
      <c r="AW853" s="7" t="s">
        <v>528</v>
      </c>
      <c r="AZ853" s="7" t="s">
        <v>310</v>
      </c>
    </row>
    <row r="854" spans="1:52" x14ac:dyDescent="0.2">
      <c r="A854" s="7">
        <v>853</v>
      </c>
      <c r="B854" s="7">
        <v>3592</v>
      </c>
      <c r="C854" s="7" t="s">
        <v>48</v>
      </c>
      <c r="D854" s="7" t="s">
        <v>439</v>
      </c>
      <c r="E854" s="7" t="s">
        <v>309</v>
      </c>
      <c r="F854" s="7">
        <v>15.282</v>
      </c>
      <c r="I854" s="7">
        <v>1.32</v>
      </c>
      <c r="J854" s="7">
        <v>2003</v>
      </c>
      <c r="K854" s="7">
        <v>11</v>
      </c>
      <c r="L854" s="7">
        <v>318</v>
      </c>
      <c r="M854" s="7">
        <v>35.020000000000003</v>
      </c>
      <c r="N854" s="7">
        <v>135.79</v>
      </c>
      <c r="O854" s="7">
        <v>35.25</v>
      </c>
      <c r="P854" s="7">
        <v>135.75</v>
      </c>
      <c r="Q854" s="7">
        <v>9</v>
      </c>
      <c r="V854" s="7" t="s">
        <v>26</v>
      </c>
      <c r="W854" s="7">
        <v>0.98</v>
      </c>
      <c r="X854" s="7">
        <f t="shared" si="26"/>
        <v>0.98</v>
      </c>
      <c r="Y854" s="7">
        <v>0.34</v>
      </c>
      <c r="Z854" s="7">
        <f t="shared" si="27"/>
        <v>0.34</v>
      </c>
      <c r="AA854" s="7">
        <v>0.74199999999999999</v>
      </c>
      <c r="AB854" s="7">
        <v>0.25700000000000001</v>
      </c>
      <c r="AC854" s="7">
        <v>11.4</v>
      </c>
      <c r="AD854" s="7">
        <v>216.1</v>
      </c>
      <c r="AE854" s="7" t="s">
        <v>52</v>
      </c>
      <c r="AF854" s="7" t="s">
        <v>29</v>
      </c>
      <c r="AG854" s="7" t="s">
        <v>47</v>
      </c>
      <c r="AH854" s="7" t="s">
        <v>409</v>
      </c>
      <c r="AI854" s="7" t="s">
        <v>407</v>
      </c>
      <c r="AJ854" s="7">
        <v>-0.81299999999999994</v>
      </c>
      <c r="AK854" s="7">
        <v>0.93</v>
      </c>
      <c r="AV854" s="7" t="s">
        <v>658</v>
      </c>
      <c r="AW854" s="7" t="s">
        <v>528</v>
      </c>
      <c r="AZ854" s="7" t="s">
        <v>310</v>
      </c>
    </row>
    <row r="855" spans="1:52" x14ac:dyDescent="0.2">
      <c r="A855" s="7">
        <v>854</v>
      </c>
      <c r="B855" s="7">
        <v>3592</v>
      </c>
      <c r="C855" s="7" t="s">
        <v>48</v>
      </c>
      <c r="D855" s="7" t="s">
        <v>439</v>
      </c>
      <c r="E855" s="7" t="s">
        <v>309</v>
      </c>
      <c r="F855" s="7">
        <v>4.9820000000000002</v>
      </c>
      <c r="I855" s="7">
        <v>0.43</v>
      </c>
      <c r="J855" s="7">
        <v>2003</v>
      </c>
      <c r="K855" s="7">
        <v>12</v>
      </c>
      <c r="L855" s="7">
        <v>351</v>
      </c>
      <c r="M855" s="7">
        <v>35.020000000000003</v>
      </c>
      <c r="N855" s="7">
        <v>135.79</v>
      </c>
      <c r="O855" s="7">
        <v>35.25</v>
      </c>
      <c r="P855" s="7">
        <v>135.75</v>
      </c>
      <c r="Q855" s="7">
        <v>5.641</v>
      </c>
      <c r="V855" s="7" t="s">
        <v>26</v>
      </c>
      <c r="W855" s="7">
        <v>0.27500000000000002</v>
      </c>
      <c r="X855" s="7">
        <f t="shared" si="26"/>
        <v>0.27500000000000002</v>
      </c>
      <c r="Y855" s="7">
        <v>0.155</v>
      </c>
      <c r="Z855" s="7">
        <f t="shared" si="27"/>
        <v>0.155</v>
      </c>
      <c r="AA855" s="7">
        <v>0.63800000000000001</v>
      </c>
      <c r="AB855" s="7">
        <v>0.36099999999999999</v>
      </c>
      <c r="AC855" s="7">
        <v>4.3</v>
      </c>
      <c r="AD855" s="7">
        <v>131.1</v>
      </c>
      <c r="AE855" s="7" t="s">
        <v>52</v>
      </c>
      <c r="AF855" s="7" t="s">
        <v>29</v>
      </c>
      <c r="AG855" s="7" t="s">
        <v>47</v>
      </c>
      <c r="AH855" s="7" t="s">
        <v>409</v>
      </c>
      <c r="AI855" s="7" t="s">
        <v>407</v>
      </c>
      <c r="AJ855" s="7">
        <v>-0.81299999999999994</v>
      </c>
      <c r="AK855" s="7">
        <v>0.93</v>
      </c>
      <c r="AV855" s="7" t="s">
        <v>658</v>
      </c>
      <c r="AW855" s="7" t="s">
        <v>528</v>
      </c>
      <c r="AZ855" s="7" t="s">
        <v>310</v>
      </c>
    </row>
    <row r="856" spans="1:52" x14ac:dyDescent="0.2">
      <c r="A856" s="7">
        <v>855</v>
      </c>
      <c r="B856" s="7">
        <v>3592</v>
      </c>
      <c r="C856" s="7" t="s">
        <v>48</v>
      </c>
      <c r="D856" s="7" t="s">
        <v>440</v>
      </c>
      <c r="E856" s="7" t="s">
        <v>309</v>
      </c>
      <c r="F856" s="7">
        <v>17.302</v>
      </c>
      <c r="I856" s="7">
        <v>1.494</v>
      </c>
      <c r="J856" s="7">
        <v>2002</v>
      </c>
      <c r="K856" s="7">
        <v>5</v>
      </c>
      <c r="L856" s="7">
        <v>130</v>
      </c>
      <c r="M856" s="7">
        <v>35.619999999999997</v>
      </c>
      <c r="N856" s="7">
        <v>135.18</v>
      </c>
      <c r="O856" s="7">
        <v>35.75</v>
      </c>
      <c r="P856" s="7">
        <v>135.25</v>
      </c>
      <c r="Q856" s="7">
        <v>11.766</v>
      </c>
      <c r="V856" s="7" t="s">
        <v>26</v>
      </c>
      <c r="W856" s="7">
        <v>0.98099999999999998</v>
      </c>
      <c r="X856" s="7">
        <f t="shared" si="26"/>
        <v>0.98099999999999998</v>
      </c>
      <c r="Y856" s="7">
        <v>0.51300000000000001</v>
      </c>
      <c r="Z856" s="7">
        <f t="shared" si="27"/>
        <v>0.51300000000000001</v>
      </c>
      <c r="AA856" s="7">
        <v>0.65600000000000003</v>
      </c>
      <c r="AB856" s="7">
        <v>0.34300000000000003</v>
      </c>
      <c r="AC856" s="7">
        <v>17.5</v>
      </c>
      <c r="AD856" s="7">
        <v>109</v>
      </c>
      <c r="AE856" s="7" t="s">
        <v>52</v>
      </c>
      <c r="AF856" s="7" t="s">
        <v>29</v>
      </c>
      <c r="AG856" s="7" t="s">
        <v>47</v>
      </c>
      <c r="AH856" s="7" t="s">
        <v>409</v>
      </c>
      <c r="AI856" s="7" t="s">
        <v>407</v>
      </c>
      <c r="AJ856" s="7">
        <v>-0.94599999999999995</v>
      </c>
      <c r="AK856" s="7">
        <v>-0.68899999999999995</v>
      </c>
      <c r="AV856" s="7" t="s">
        <v>658</v>
      </c>
      <c r="AW856" s="7" t="s">
        <v>528</v>
      </c>
      <c r="AZ856" s="7" t="s">
        <v>313</v>
      </c>
    </row>
    <row r="857" spans="1:52" x14ac:dyDescent="0.2">
      <c r="A857" s="7">
        <v>856</v>
      </c>
      <c r="B857" s="7">
        <v>3592</v>
      </c>
      <c r="C857" s="7" t="s">
        <v>48</v>
      </c>
      <c r="D857" s="7" t="s">
        <v>440</v>
      </c>
      <c r="E857" s="7" t="s">
        <v>309</v>
      </c>
      <c r="F857" s="7">
        <v>34.237000000000002</v>
      </c>
      <c r="I857" s="7">
        <v>2.9580000000000002</v>
      </c>
      <c r="J857" s="7">
        <v>2002</v>
      </c>
      <c r="K857" s="7">
        <v>6</v>
      </c>
      <c r="L857" s="7">
        <v>158</v>
      </c>
      <c r="M857" s="7">
        <v>35.619999999999997</v>
      </c>
      <c r="N857" s="7">
        <v>135.18</v>
      </c>
      <c r="O857" s="7">
        <v>35.75</v>
      </c>
      <c r="P857" s="7">
        <v>135.25</v>
      </c>
      <c r="Q857" s="7">
        <v>15.569000000000001</v>
      </c>
      <c r="V857" s="7" t="s">
        <v>26</v>
      </c>
      <c r="W857" s="7">
        <v>2.4569999999999999</v>
      </c>
      <c r="X857" s="7">
        <f t="shared" si="26"/>
        <v>2.4569999999999999</v>
      </c>
      <c r="Y857" s="7">
        <v>0.501</v>
      </c>
      <c r="Z857" s="7">
        <f t="shared" si="27"/>
        <v>0.501</v>
      </c>
      <c r="AA857" s="7">
        <v>0.83</v>
      </c>
      <c r="AB857" s="7">
        <v>0.16900000000000001</v>
      </c>
      <c r="AC857" s="7">
        <v>21.8</v>
      </c>
      <c r="AD857" s="7">
        <v>57.6</v>
      </c>
      <c r="AE857" s="7" t="s">
        <v>52</v>
      </c>
      <c r="AF857" s="7" t="s">
        <v>29</v>
      </c>
      <c r="AG857" s="7" t="s">
        <v>47</v>
      </c>
      <c r="AH857" s="7" t="s">
        <v>409</v>
      </c>
      <c r="AI857" s="7" t="s">
        <v>407</v>
      </c>
      <c r="AJ857" s="7">
        <v>-0.94599999999999995</v>
      </c>
      <c r="AK857" s="7">
        <v>-0.68899999999999995</v>
      </c>
      <c r="AV857" s="7" t="s">
        <v>658</v>
      </c>
      <c r="AW857" s="7" t="s">
        <v>528</v>
      </c>
      <c r="AZ857" s="7" t="s">
        <v>313</v>
      </c>
    </row>
    <row r="858" spans="1:52" x14ac:dyDescent="0.2">
      <c r="A858" s="7">
        <v>857</v>
      </c>
      <c r="B858" s="7">
        <v>3592</v>
      </c>
      <c r="C858" s="7" t="s">
        <v>48</v>
      </c>
      <c r="D858" s="7" t="s">
        <v>440</v>
      </c>
      <c r="E858" s="7" t="s">
        <v>309</v>
      </c>
      <c r="F858" s="7">
        <v>57.756999999999998</v>
      </c>
      <c r="I858" s="7">
        <v>4.99</v>
      </c>
      <c r="J858" s="7">
        <v>2002</v>
      </c>
      <c r="K858" s="7">
        <v>7</v>
      </c>
      <c r="L858" s="7">
        <v>188</v>
      </c>
      <c r="M858" s="7">
        <v>35.619999999999997</v>
      </c>
      <c r="N858" s="7">
        <v>135.18</v>
      </c>
      <c r="O858" s="7">
        <v>35.75</v>
      </c>
      <c r="P858" s="7">
        <v>135.25</v>
      </c>
      <c r="Q858" s="7">
        <v>19.885999999999999</v>
      </c>
      <c r="V858" s="7" t="s">
        <v>26</v>
      </c>
      <c r="W858" s="7">
        <v>3.516</v>
      </c>
      <c r="X858" s="7">
        <f t="shared" si="26"/>
        <v>3.516</v>
      </c>
      <c r="Y858" s="7">
        <v>1.474</v>
      </c>
      <c r="Z858" s="7">
        <f t="shared" si="27"/>
        <v>1.474</v>
      </c>
      <c r="AA858" s="7">
        <v>0.70399999999999996</v>
      </c>
      <c r="AB858" s="7">
        <v>0.29499999999999998</v>
      </c>
      <c r="AC858" s="7">
        <v>28</v>
      </c>
      <c r="AD858" s="7">
        <v>110.3</v>
      </c>
      <c r="AE858" s="7" t="s">
        <v>52</v>
      </c>
      <c r="AF858" s="7" t="s">
        <v>29</v>
      </c>
      <c r="AG858" s="7" t="s">
        <v>47</v>
      </c>
      <c r="AH858" s="7" t="s">
        <v>409</v>
      </c>
      <c r="AI858" s="7" t="s">
        <v>407</v>
      </c>
      <c r="AJ858" s="7">
        <v>-0.94599999999999995</v>
      </c>
      <c r="AK858" s="7">
        <v>-0.68899999999999995</v>
      </c>
      <c r="AV858" s="7" t="s">
        <v>658</v>
      </c>
      <c r="AW858" s="7" t="s">
        <v>528</v>
      </c>
      <c r="AZ858" s="7" t="s">
        <v>313</v>
      </c>
    </row>
    <row r="859" spans="1:52" x14ac:dyDescent="0.2">
      <c r="A859" s="7">
        <v>858</v>
      </c>
      <c r="B859" s="7">
        <v>3592</v>
      </c>
      <c r="C859" s="7" t="s">
        <v>48</v>
      </c>
      <c r="D859" s="7" t="s">
        <v>440</v>
      </c>
      <c r="E859" s="7" t="s">
        <v>309</v>
      </c>
      <c r="F859" s="7">
        <v>56.033999999999999</v>
      </c>
      <c r="I859" s="7">
        <v>4.8410000000000002</v>
      </c>
      <c r="J859" s="7">
        <v>2002</v>
      </c>
      <c r="K859" s="7">
        <v>7</v>
      </c>
      <c r="L859" s="7">
        <v>211</v>
      </c>
      <c r="M859" s="7">
        <v>35.619999999999997</v>
      </c>
      <c r="N859" s="7">
        <v>135.18</v>
      </c>
      <c r="O859" s="7">
        <v>35.75</v>
      </c>
      <c r="P859" s="7">
        <v>135.25</v>
      </c>
      <c r="Q859" s="7">
        <v>20.608000000000001</v>
      </c>
      <c r="V859" s="7" t="s">
        <v>26</v>
      </c>
      <c r="W859" s="7">
        <v>3.867</v>
      </c>
      <c r="X859" s="7">
        <f t="shared" si="26"/>
        <v>3.867</v>
      </c>
      <c r="Y859" s="7">
        <v>0.97399999999999998</v>
      </c>
      <c r="Z859" s="7">
        <f t="shared" si="27"/>
        <v>0.97399999999999998</v>
      </c>
      <c r="AA859" s="7">
        <v>0.79800000000000004</v>
      </c>
      <c r="AB859" s="7">
        <v>0.20100000000000001</v>
      </c>
      <c r="AC859" s="7">
        <v>28</v>
      </c>
      <c r="AD859" s="7">
        <v>110.3</v>
      </c>
      <c r="AE859" s="7" t="s">
        <v>52</v>
      </c>
      <c r="AF859" s="7" t="s">
        <v>29</v>
      </c>
      <c r="AG859" s="7" t="s">
        <v>47</v>
      </c>
      <c r="AH859" s="7" t="s">
        <v>409</v>
      </c>
      <c r="AI859" s="7" t="s">
        <v>407</v>
      </c>
      <c r="AJ859" s="7">
        <v>-0.94599999999999995</v>
      </c>
      <c r="AK859" s="7">
        <v>-0.68899999999999995</v>
      </c>
      <c r="AV859" s="7" t="s">
        <v>658</v>
      </c>
      <c r="AW859" s="7" t="s">
        <v>528</v>
      </c>
      <c r="AZ859" s="7" t="s">
        <v>313</v>
      </c>
    </row>
    <row r="860" spans="1:52" x14ac:dyDescent="0.2">
      <c r="A860" s="7">
        <v>859</v>
      </c>
      <c r="B860" s="7">
        <v>3592</v>
      </c>
      <c r="C860" s="7" t="s">
        <v>48</v>
      </c>
      <c r="D860" s="7" t="s">
        <v>440</v>
      </c>
      <c r="E860" s="7" t="s">
        <v>309</v>
      </c>
      <c r="F860" s="7">
        <v>66.584000000000003</v>
      </c>
      <c r="I860" s="7">
        <v>5.7519999999999998</v>
      </c>
      <c r="J860" s="7">
        <v>2002</v>
      </c>
      <c r="K860" s="7">
        <v>8</v>
      </c>
      <c r="L860" s="7">
        <v>242</v>
      </c>
      <c r="M860" s="7">
        <v>35.619999999999997</v>
      </c>
      <c r="N860" s="7">
        <v>135.18</v>
      </c>
      <c r="O860" s="7">
        <v>35.75</v>
      </c>
      <c r="P860" s="7">
        <v>135.25</v>
      </c>
      <c r="Q860" s="7">
        <v>16.300999999999998</v>
      </c>
      <c r="V860" s="7" t="s">
        <v>26</v>
      </c>
      <c r="W860" s="7">
        <v>4.0730000000000004</v>
      </c>
      <c r="X860" s="7">
        <f t="shared" si="26"/>
        <v>4.0730000000000004</v>
      </c>
      <c r="Y860" s="7">
        <v>1.679</v>
      </c>
      <c r="Z860" s="7">
        <f t="shared" si="27"/>
        <v>1.679</v>
      </c>
      <c r="AA860" s="7">
        <v>0.70699999999999996</v>
      </c>
      <c r="AB860" s="7">
        <v>0.29199999999999998</v>
      </c>
      <c r="AC860" s="7">
        <v>27.7</v>
      </c>
      <c r="AD860" s="7">
        <v>85.1</v>
      </c>
      <c r="AE860" s="7" t="s">
        <v>52</v>
      </c>
      <c r="AF860" s="7" t="s">
        <v>29</v>
      </c>
      <c r="AG860" s="7" t="s">
        <v>47</v>
      </c>
      <c r="AH860" s="7" t="s">
        <v>409</v>
      </c>
      <c r="AI860" s="7" t="s">
        <v>407</v>
      </c>
      <c r="AJ860" s="7">
        <v>-0.94599999999999995</v>
      </c>
      <c r="AK860" s="7">
        <v>-0.68899999999999995</v>
      </c>
      <c r="AV860" s="7" t="s">
        <v>658</v>
      </c>
      <c r="AW860" s="7" t="s">
        <v>528</v>
      </c>
      <c r="AZ860" s="7" t="s">
        <v>313</v>
      </c>
    </row>
    <row r="861" spans="1:52" x14ac:dyDescent="0.2">
      <c r="A861" s="7">
        <v>860</v>
      </c>
      <c r="B861" s="7">
        <v>3592</v>
      </c>
      <c r="C861" s="7" t="s">
        <v>48</v>
      </c>
      <c r="D861" s="7" t="s">
        <v>440</v>
      </c>
      <c r="E861" s="7" t="s">
        <v>309</v>
      </c>
      <c r="F861" s="7">
        <v>32.436</v>
      </c>
      <c r="I861" s="7">
        <v>2.802</v>
      </c>
      <c r="J861" s="7">
        <v>2002</v>
      </c>
      <c r="K861" s="7">
        <v>10</v>
      </c>
      <c r="L861" s="7">
        <v>288</v>
      </c>
      <c r="M861" s="7">
        <v>35.619999999999997</v>
      </c>
      <c r="N861" s="7">
        <v>135.18</v>
      </c>
      <c r="O861" s="7">
        <v>35.75</v>
      </c>
      <c r="P861" s="7">
        <v>135.25</v>
      </c>
      <c r="Q861" s="7">
        <v>10.456</v>
      </c>
      <c r="V861" s="7" t="s">
        <v>26</v>
      </c>
      <c r="W861" s="7">
        <v>1.3280000000000001</v>
      </c>
      <c r="X861" s="7">
        <f t="shared" si="26"/>
        <v>1.3280000000000001</v>
      </c>
      <c r="Y861" s="7">
        <v>1.474</v>
      </c>
      <c r="Z861" s="7">
        <f t="shared" si="27"/>
        <v>1.474</v>
      </c>
      <c r="AA861" s="7">
        <v>0.47299999999999998</v>
      </c>
      <c r="AB861" s="7">
        <v>0.52600000000000002</v>
      </c>
      <c r="AC861" s="7">
        <v>17</v>
      </c>
      <c r="AD861" s="7">
        <v>205.4</v>
      </c>
      <c r="AE861" s="7" t="s">
        <v>52</v>
      </c>
      <c r="AF861" s="7" t="s">
        <v>29</v>
      </c>
      <c r="AG861" s="7" t="s">
        <v>47</v>
      </c>
      <c r="AH861" s="7" t="s">
        <v>409</v>
      </c>
      <c r="AI861" s="7" t="s">
        <v>407</v>
      </c>
      <c r="AJ861" s="7">
        <v>-0.94599999999999995</v>
      </c>
      <c r="AK861" s="7">
        <v>-0.68899999999999995</v>
      </c>
      <c r="AV861" s="7" t="s">
        <v>658</v>
      </c>
      <c r="AW861" s="7" t="s">
        <v>528</v>
      </c>
      <c r="AZ861" s="7" t="s">
        <v>313</v>
      </c>
    </row>
    <row r="862" spans="1:52" x14ac:dyDescent="0.2">
      <c r="A862" s="7">
        <v>861</v>
      </c>
      <c r="B862" s="7">
        <v>3592</v>
      </c>
      <c r="C862" s="7" t="s">
        <v>48</v>
      </c>
      <c r="D862" s="7" t="s">
        <v>440</v>
      </c>
      <c r="E862" s="7" t="s">
        <v>309</v>
      </c>
      <c r="F862" s="7">
        <v>16.378</v>
      </c>
      <c r="I862" s="7">
        <v>1.415</v>
      </c>
      <c r="J862" s="7">
        <v>2002</v>
      </c>
      <c r="K862" s="7">
        <v>11</v>
      </c>
      <c r="L862" s="7">
        <v>314</v>
      </c>
      <c r="M862" s="7">
        <v>35.619999999999997</v>
      </c>
      <c r="N862" s="7">
        <v>135.18</v>
      </c>
      <c r="O862" s="7">
        <v>35.75</v>
      </c>
      <c r="P862" s="7">
        <v>135.25</v>
      </c>
      <c r="Q862" s="7">
        <v>8.407</v>
      </c>
      <c r="V862" s="7" t="s">
        <v>26</v>
      </c>
      <c r="W862" s="7">
        <v>0.91400000000000003</v>
      </c>
      <c r="X862" s="7">
        <f t="shared" si="26"/>
        <v>0.91400000000000003</v>
      </c>
      <c r="Y862" s="7">
        <v>0.501</v>
      </c>
      <c r="Z862" s="7">
        <f t="shared" si="27"/>
        <v>0.501</v>
      </c>
      <c r="AA862" s="7">
        <v>0.64500000000000002</v>
      </c>
      <c r="AB862" s="7">
        <v>0.35399999999999998</v>
      </c>
      <c r="AC862" s="7">
        <v>9</v>
      </c>
      <c r="AD862" s="7">
        <v>242.7</v>
      </c>
      <c r="AE862" s="7" t="s">
        <v>52</v>
      </c>
      <c r="AF862" s="7" t="s">
        <v>29</v>
      </c>
      <c r="AG862" s="7" t="s">
        <v>47</v>
      </c>
      <c r="AH862" s="7" t="s">
        <v>409</v>
      </c>
      <c r="AI862" s="7" t="s">
        <v>407</v>
      </c>
      <c r="AJ862" s="7">
        <v>-0.94599999999999995</v>
      </c>
      <c r="AK862" s="7">
        <v>-0.68899999999999995</v>
      </c>
      <c r="AV862" s="7" t="s">
        <v>658</v>
      </c>
      <c r="AW862" s="7" t="s">
        <v>528</v>
      </c>
      <c r="AZ862" s="7" t="s">
        <v>313</v>
      </c>
    </row>
    <row r="863" spans="1:52" x14ac:dyDescent="0.2">
      <c r="A863" s="7">
        <v>862</v>
      </c>
      <c r="B863" s="7">
        <v>3592</v>
      </c>
      <c r="C863" s="7" t="s">
        <v>48</v>
      </c>
      <c r="D863" s="7" t="s">
        <v>440</v>
      </c>
      <c r="E863" s="7" t="s">
        <v>309</v>
      </c>
      <c r="F863" s="7">
        <v>17.273</v>
      </c>
      <c r="I863" s="7">
        <v>1.492</v>
      </c>
      <c r="J863" s="7">
        <v>2003</v>
      </c>
      <c r="K863" s="7">
        <v>5</v>
      </c>
      <c r="L863" s="7">
        <v>121</v>
      </c>
      <c r="M863" s="7">
        <v>35.619999999999997</v>
      </c>
      <c r="N863" s="7">
        <v>135.18</v>
      </c>
      <c r="O863" s="7">
        <v>35.75</v>
      </c>
      <c r="P863" s="7">
        <v>135.25</v>
      </c>
      <c r="Q863" s="7">
        <v>13.464</v>
      </c>
      <c r="V863" s="7" t="s">
        <v>26</v>
      </c>
      <c r="W863" s="7">
        <v>1.0209999999999999</v>
      </c>
      <c r="X863" s="7">
        <f t="shared" si="26"/>
        <v>1.0209999999999999</v>
      </c>
      <c r="Y863" s="7">
        <v>0.47099999999999997</v>
      </c>
      <c r="Z863" s="7">
        <f t="shared" si="27"/>
        <v>0.47099999999999997</v>
      </c>
      <c r="AA863" s="7">
        <v>0.68400000000000005</v>
      </c>
      <c r="AB863" s="7">
        <v>0.315</v>
      </c>
      <c r="AC863" s="7">
        <v>18.399999999999999</v>
      </c>
      <c r="AD863" s="7">
        <v>84.6</v>
      </c>
      <c r="AE863" s="7" t="s">
        <v>52</v>
      </c>
      <c r="AF863" s="7" t="s">
        <v>29</v>
      </c>
      <c r="AG863" s="7" t="s">
        <v>47</v>
      </c>
      <c r="AH863" s="7" t="s">
        <v>409</v>
      </c>
      <c r="AI863" s="7" t="s">
        <v>407</v>
      </c>
      <c r="AJ863" s="7">
        <v>-0.94599999999999995</v>
      </c>
      <c r="AK863" s="7">
        <v>-0.23799999999999999</v>
      </c>
      <c r="AV863" s="7" t="s">
        <v>658</v>
      </c>
      <c r="AW863" s="7" t="s">
        <v>528</v>
      </c>
      <c r="AZ863" s="7" t="s">
        <v>313</v>
      </c>
    </row>
    <row r="864" spans="1:52" x14ac:dyDescent="0.2">
      <c r="A864" s="7">
        <v>863</v>
      </c>
      <c r="B864" s="7">
        <v>3592</v>
      </c>
      <c r="C864" s="7" t="s">
        <v>48</v>
      </c>
      <c r="D864" s="7" t="s">
        <v>440</v>
      </c>
      <c r="E864" s="7" t="s">
        <v>309</v>
      </c>
      <c r="F864" s="7">
        <v>39.758000000000003</v>
      </c>
      <c r="I864" s="7">
        <v>3.4350000000000001</v>
      </c>
      <c r="J864" s="7">
        <v>2003</v>
      </c>
      <c r="K864" s="7">
        <v>6</v>
      </c>
      <c r="L864" s="7">
        <v>158</v>
      </c>
      <c r="M864" s="7">
        <v>35.619999999999997</v>
      </c>
      <c r="N864" s="7">
        <v>135.18</v>
      </c>
      <c r="O864" s="7">
        <v>35.75</v>
      </c>
      <c r="P864" s="7">
        <v>135.25</v>
      </c>
      <c r="Q864" s="7">
        <v>16.652999999999999</v>
      </c>
      <c r="V864" s="7" t="s">
        <v>26</v>
      </c>
      <c r="W864" s="7">
        <v>1.9319999999999999</v>
      </c>
      <c r="X864" s="7">
        <f t="shared" si="26"/>
        <v>1.9319999999999999</v>
      </c>
      <c r="Y864" s="7">
        <v>1.5029999999999999</v>
      </c>
      <c r="Z864" s="7">
        <f t="shared" si="27"/>
        <v>1.5029999999999999</v>
      </c>
      <c r="AA864" s="7">
        <v>0.56200000000000006</v>
      </c>
      <c r="AB864" s="7">
        <v>0.437</v>
      </c>
      <c r="AC864" s="7">
        <v>22</v>
      </c>
      <c r="AD864" s="7">
        <v>137.30000000000001</v>
      </c>
      <c r="AE864" s="7" t="s">
        <v>52</v>
      </c>
      <c r="AF864" s="7" t="s">
        <v>29</v>
      </c>
      <c r="AG864" s="7" t="s">
        <v>47</v>
      </c>
      <c r="AH864" s="7" t="s">
        <v>409</v>
      </c>
      <c r="AI864" s="7" t="s">
        <v>407</v>
      </c>
      <c r="AJ864" s="7">
        <v>-0.94599999999999995</v>
      </c>
      <c r="AK864" s="7">
        <v>-0.23799999999999999</v>
      </c>
      <c r="AV864" s="7" t="s">
        <v>658</v>
      </c>
      <c r="AW864" s="7" t="s">
        <v>528</v>
      </c>
      <c r="AZ864" s="7" t="s">
        <v>313</v>
      </c>
    </row>
    <row r="865" spans="1:52" x14ac:dyDescent="0.2">
      <c r="A865" s="7">
        <v>864</v>
      </c>
      <c r="B865" s="7">
        <v>3592</v>
      </c>
      <c r="C865" s="7" t="s">
        <v>48</v>
      </c>
      <c r="D865" s="7" t="s">
        <v>440</v>
      </c>
      <c r="E865" s="7" t="s">
        <v>309</v>
      </c>
      <c r="F865" s="7">
        <v>55.087000000000003</v>
      </c>
      <c r="I865" s="7">
        <v>4.7590000000000003</v>
      </c>
      <c r="J865" s="7">
        <v>2003</v>
      </c>
      <c r="K865" s="7">
        <v>7</v>
      </c>
      <c r="L865" s="7">
        <v>183</v>
      </c>
      <c r="M865" s="7">
        <v>35.619999999999997</v>
      </c>
      <c r="N865" s="7">
        <v>135.18</v>
      </c>
      <c r="O865" s="7">
        <v>35.75</v>
      </c>
      <c r="P865" s="7">
        <v>135.25</v>
      </c>
      <c r="Q865" s="7">
        <v>18.196999999999999</v>
      </c>
      <c r="V865" s="7" t="s">
        <v>26</v>
      </c>
      <c r="W865" s="7">
        <v>2.52</v>
      </c>
      <c r="X865" s="7">
        <f t="shared" si="26"/>
        <v>2.52</v>
      </c>
      <c r="Y865" s="7">
        <v>2.2389999999999999</v>
      </c>
      <c r="Z865" s="7">
        <f t="shared" si="27"/>
        <v>2.2389999999999999</v>
      </c>
      <c r="AA865" s="7">
        <v>0.52900000000000003</v>
      </c>
      <c r="AB865" s="7">
        <v>0.47</v>
      </c>
      <c r="AC865" s="7">
        <v>23.4</v>
      </c>
      <c r="AD865" s="7">
        <v>252.8</v>
      </c>
      <c r="AE865" s="7" t="s">
        <v>52</v>
      </c>
      <c r="AF865" s="7" t="s">
        <v>29</v>
      </c>
      <c r="AG865" s="7" t="s">
        <v>47</v>
      </c>
      <c r="AH865" s="7" t="s">
        <v>409</v>
      </c>
      <c r="AI865" s="7" t="s">
        <v>407</v>
      </c>
      <c r="AJ865" s="7">
        <v>-0.94599999999999995</v>
      </c>
      <c r="AK865" s="7">
        <v>-0.23799999999999999</v>
      </c>
      <c r="AV865" s="7" t="s">
        <v>658</v>
      </c>
      <c r="AW865" s="7" t="s">
        <v>528</v>
      </c>
      <c r="AZ865" s="7" t="s">
        <v>313</v>
      </c>
    </row>
    <row r="866" spans="1:52" x14ac:dyDescent="0.2">
      <c r="A866" s="7">
        <v>865</v>
      </c>
      <c r="B866" s="7">
        <v>3592</v>
      </c>
      <c r="C866" s="7" t="s">
        <v>48</v>
      </c>
      <c r="D866" s="7" t="s">
        <v>440</v>
      </c>
      <c r="E866" s="7" t="s">
        <v>309</v>
      </c>
      <c r="F866" s="7">
        <v>56.094000000000001</v>
      </c>
      <c r="I866" s="7">
        <v>4.8460000000000001</v>
      </c>
      <c r="J866" s="7">
        <v>2003</v>
      </c>
      <c r="K866" s="7">
        <v>8</v>
      </c>
      <c r="L866" s="7">
        <v>213</v>
      </c>
      <c r="M866" s="7">
        <v>35.619999999999997</v>
      </c>
      <c r="N866" s="7">
        <v>135.18</v>
      </c>
      <c r="O866" s="7">
        <v>35.75</v>
      </c>
      <c r="P866" s="7">
        <v>135.25</v>
      </c>
      <c r="Q866" s="7">
        <v>18.815000000000001</v>
      </c>
      <c r="V866" s="7" t="s">
        <v>26</v>
      </c>
      <c r="W866" s="7">
        <v>2.7240000000000002</v>
      </c>
      <c r="X866" s="7">
        <f t="shared" si="26"/>
        <v>2.7240000000000002</v>
      </c>
      <c r="Y866" s="7">
        <v>2.1219999999999999</v>
      </c>
      <c r="Z866" s="7">
        <f t="shared" si="27"/>
        <v>2.1219999999999999</v>
      </c>
      <c r="AA866" s="7">
        <v>0.56200000000000006</v>
      </c>
      <c r="AB866" s="7">
        <v>0.437</v>
      </c>
      <c r="AC866" s="7">
        <v>26.4</v>
      </c>
      <c r="AD866" s="7">
        <v>236.7</v>
      </c>
      <c r="AE866" s="7" t="s">
        <v>52</v>
      </c>
      <c r="AF866" s="7" t="s">
        <v>29</v>
      </c>
      <c r="AG866" s="7" t="s">
        <v>47</v>
      </c>
      <c r="AH866" s="7" t="s">
        <v>409</v>
      </c>
      <c r="AI866" s="7" t="s">
        <v>407</v>
      </c>
      <c r="AJ866" s="7">
        <v>-0.94599999999999995</v>
      </c>
      <c r="AK866" s="7">
        <v>-0.23799999999999999</v>
      </c>
      <c r="AV866" s="7" t="s">
        <v>658</v>
      </c>
      <c r="AW866" s="7" t="s">
        <v>528</v>
      </c>
      <c r="AZ866" s="7" t="s">
        <v>313</v>
      </c>
    </row>
    <row r="867" spans="1:52" x14ac:dyDescent="0.2">
      <c r="A867" s="7">
        <v>866</v>
      </c>
      <c r="B867" s="7">
        <v>3592</v>
      </c>
      <c r="C867" s="7" t="s">
        <v>48</v>
      </c>
      <c r="D867" s="7" t="s">
        <v>440</v>
      </c>
      <c r="E867" s="7" t="s">
        <v>309</v>
      </c>
      <c r="F867" s="7">
        <v>57.094999999999999</v>
      </c>
      <c r="I867" s="7">
        <v>4.9329999999999998</v>
      </c>
      <c r="J867" s="7">
        <v>2003</v>
      </c>
      <c r="K867" s="7">
        <v>8</v>
      </c>
      <c r="L867" s="7">
        <v>237</v>
      </c>
      <c r="M867" s="7">
        <v>35.619999999999997</v>
      </c>
      <c r="N867" s="7">
        <v>135.18</v>
      </c>
      <c r="O867" s="7">
        <v>35.75</v>
      </c>
      <c r="P867" s="7">
        <v>135.25</v>
      </c>
      <c r="Q867" s="7">
        <v>18.306999999999999</v>
      </c>
      <c r="V867" s="7" t="s">
        <v>26</v>
      </c>
      <c r="W867" s="7">
        <v>2.2799999999999998</v>
      </c>
      <c r="X867" s="7">
        <f t="shared" si="26"/>
        <v>2.2799999999999998</v>
      </c>
      <c r="Y867" s="7">
        <v>2.653</v>
      </c>
      <c r="Z867" s="7">
        <f t="shared" si="27"/>
        <v>2.653</v>
      </c>
      <c r="AA867" s="7">
        <v>0.46200000000000002</v>
      </c>
      <c r="AB867" s="7">
        <v>0.53700000000000003</v>
      </c>
      <c r="AC867" s="7">
        <v>26.4</v>
      </c>
      <c r="AD867" s="7">
        <v>236.7</v>
      </c>
      <c r="AE867" s="7" t="s">
        <v>52</v>
      </c>
      <c r="AF867" s="7" t="s">
        <v>29</v>
      </c>
      <c r="AG867" s="7" t="s">
        <v>47</v>
      </c>
      <c r="AH867" s="7" t="s">
        <v>409</v>
      </c>
      <c r="AI867" s="7" t="s">
        <v>407</v>
      </c>
      <c r="AJ867" s="7">
        <v>-0.94599999999999995</v>
      </c>
      <c r="AK867" s="7">
        <v>-0.23799999999999999</v>
      </c>
      <c r="AV867" s="7" t="s">
        <v>658</v>
      </c>
      <c r="AW867" s="7" t="s">
        <v>528</v>
      </c>
      <c r="AZ867" s="7" t="s">
        <v>313</v>
      </c>
    </row>
    <row r="868" spans="1:52" x14ac:dyDescent="0.2">
      <c r="A868" s="7">
        <v>867</v>
      </c>
      <c r="B868" s="7">
        <v>3592</v>
      </c>
      <c r="C868" s="7" t="s">
        <v>48</v>
      </c>
      <c r="D868" s="7" t="s">
        <v>440</v>
      </c>
      <c r="E868" s="7" t="s">
        <v>309</v>
      </c>
      <c r="F868" s="7">
        <v>30.126999999999999</v>
      </c>
      <c r="I868" s="7">
        <v>2.6019999999999999</v>
      </c>
      <c r="J868" s="7">
        <v>2003</v>
      </c>
      <c r="K868" s="7">
        <v>9</v>
      </c>
      <c r="L868" s="7">
        <v>265</v>
      </c>
      <c r="M868" s="7">
        <v>35.619999999999997</v>
      </c>
      <c r="N868" s="7">
        <v>135.18</v>
      </c>
      <c r="O868" s="7">
        <v>35.75</v>
      </c>
      <c r="P868" s="7">
        <v>135.25</v>
      </c>
      <c r="Q868" s="7">
        <v>15.539</v>
      </c>
      <c r="V868" s="7" t="s">
        <v>26</v>
      </c>
      <c r="W868" s="7">
        <v>1.66</v>
      </c>
      <c r="X868" s="7">
        <f t="shared" si="26"/>
        <v>1.66</v>
      </c>
      <c r="Y868" s="7">
        <v>0.94199999999999995</v>
      </c>
      <c r="Z868" s="7">
        <f t="shared" si="27"/>
        <v>0.94199999999999995</v>
      </c>
      <c r="AA868" s="7">
        <v>0.63700000000000001</v>
      </c>
      <c r="AB868" s="7">
        <v>0.36199999999999999</v>
      </c>
      <c r="AC868" s="7">
        <v>24.1</v>
      </c>
      <c r="AD868" s="7">
        <v>146.19999999999999</v>
      </c>
      <c r="AE868" s="7" t="s">
        <v>52</v>
      </c>
      <c r="AF868" s="7" t="s">
        <v>29</v>
      </c>
      <c r="AG868" s="7" t="s">
        <v>47</v>
      </c>
      <c r="AH868" s="7" t="s">
        <v>409</v>
      </c>
      <c r="AI868" s="7" t="s">
        <v>407</v>
      </c>
      <c r="AJ868" s="7">
        <v>-0.94599999999999995</v>
      </c>
      <c r="AK868" s="7">
        <v>-0.23799999999999999</v>
      </c>
      <c r="AV868" s="7" t="s">
        <v>658</v>
      </c>
      <c r="AW868" s="7" t="s">
        <v>528</v>
      </c>
      <c r="AZ868" s="7" t="s">
        <v>313</v>
      </c>
    </row>
    <row r="869" spans="1:52" x14ac:dyDescent="0.2">
      <c r="A869" s="7">
        <v>868</v>
      </c>
      <c r="B869" s="7">
        <v>3592</v>
      </c>
      <c r="C869" s="7" t="s">
        <v>48</v>
      </c>
      <c r="D869" s="7" t="s">
        <v>440</v>
      </c>
      <c r="E869" s="7" t="s">
        <v>309</v>
      </c>
      <c r="F869" s="7">
        <v>27.709</v>
      </c>
      <c r="I869" s="7">
        <v>2.3940000000000001</v>
      </c>
      <c r="J869" s="7">
        <v>2003</v>
      </c>
      <c r="K869" s="7">
        <v>11</v>
      </c>
      <c r="L869" s="7">
        <v>306</v>
      </c>
      <c r="M869" s="7">
        <v>35.619999999999997</v>
      </c>
      <c r="N869" s="7">
        <v>135.18</v>
      </c>
      <c r="O869" s="7">
        <v>35.75</v>
      </c>
      <c r="P869" s="7">
        <v>135.25</v>
      </c>
      <c r="Q869" s="7">
        <v>8</v>
      </c>
      <c r="V869" s="7" t="s">
        <v>26</v>
      </c>
      <c r="W869" s="7">
        <v>1.569</v>
      </c>
      <c r="X869" s="7">
        <f t="shared" si="26"/>
        <v>1.569</v>
      </c>
      <c r="Y869" s="7">
        <v>0.82499999999999996</v>
      </c>
      <c r="Z869" s="7">
        <f t="shared" si="27"/>
        <v>0.82499999999999996</v>
      </c>
      <c r="AA869" s="7">
        <v>0.65500000000000003</v>
      </c>
      <c r="AB869" s="7">
        <v>0.34399999999999997</v>
      </c>
      <c r="AC869" s="7">
        <v>14</v>
      </c>
      <c r="AD869" s="7">
        <v>255.8</v>
      </c>
      <c r="AE869" s="7" t="s">
        <v>52</v>
      </c>
      <c r="AF869" s="7" t="s">
        <v>29</v>
      </c>
      <c r="AG869" s="7" t="s">
        <v>47</v>
      </c>
      <c r="AH869" s="7" t="s">
        <v>409</v>
      </c>
      <c r="AI869" s="7" t="s">
        <v>407</v>
      </c>
      <c r="AJ869" s="7">
        <v>-0.94599999999999995</v>
      </c>
      <c r="AK869" s="7">
        <v>-0.23799999999999999</v>
      </c>
      <c r="AV869" s="7" t="s">
        <v>658</v>
      </c>
      <c r="AW869" s="7" t="s">
        <v>528</v>
      </c>
      <c r="AZ869" s="7" t="s">
        <v>313</v>
      </c>
    </row>
    <row r="870" spans="1:52" x14ac:dyDescent="0.2">
      <c r="A870" s="7">
        <v>869</v>
      </c>
      <c r="B870" s="7">
        <v>3592</v>
      </c>
      <c r="C870" s="7" t="s">
        <v>48</v>
      </c>
      <c r="D870" s="7" t="s">
        <v>441</v>
      </c>
      <c r="E870" s="7" t="s">
        <v>309</v>
      </c>
      <c r="F870" s="7">
        <v>25.335999999999999</v>
      </c>
      <c r="I870" s="7">
        <v>2.1890000000000001</v>
      </c>
      <c r="J870" s="7">
        <v>2002</v>
      </c>
      <c r="K870" s="7">
        <v>5</v>
      </c>
      <c r="L870" s="7">
        <v>130</v>
      </c>
      <c r="M870" s="7">
        <v>35.619999999999997</v>
      </c>
      <c r="N870" s="7">
        <v>135.18</v>
      </c>
      <c r="O870" s="7">
        <v>35.75</v>
      </c>
      <c r="P870" s="7">
        <v>135.25</v>
      </c>
      <c r="Q870" s="7">
        <v>11.766</v>
      </c>
      <c r="V870" s="7" t="s">
        <v>26</v>
      </c>
      <c r="W870" s="7">
        <v>1.44</v>
      </c>
      <c r="X870" s="7">
        <f t="shared" si="26"/>
        <v>1.44</v>
      </c>
      <c r="Y870" s="7">
        <v>0.749</v>
      </c>
      <c r="Z870" s="7">
        <f t="shared" si="27"/>
        <v>0.749</v>
      </c>
      <c r="AA870" s="7">
        <v>0.65700000000000003</v>
      </c>
      <c r="AB870" s="7">
        <v>0.34200000000000003</v>
      </c>
      <c r="AC870" s="7">
        <v>17.5</v>
      </c>
      <c r="AD870" s="7">
        <v>109</v>
      </c>
      <c r="AE870" s="7" t="s">
        <v>52</v>
      </c>
      <c r="AF870" s="7" t="s">
        <v>29</v>
      </c>
      <c r="AG870" s="7" t="s">
        <v>47</v>
      </c>
      <c r="AH870" s="7" t="s">
        <v>409</v>
      </c>
      <c r="AI870" s="7" t="s">
        <v>407</v>
      </c>
      <c r="AJ870" s="7">
        <v>-0.94599999999999995</v>
      </c>
      <c r="AK870" s="7">
        <v>-0.68899999999999995</v>
      </c>
      <c r="AV870" s="7" t="s">
        <v>658</v>
      </c>
      <c r="AW870" s="7" t="s">
        <v>528</v>
      </c>
      <c r="AZ870" s="7" t="s">
        <v>312</v>
      </c>
    </row>
    <row r="871" spans="1:52" x14ac:dyDescent="0.2">
      <c r="A871" s="7">
        <v>870</v>
      </c>
      <c r="B871" s="7">
        <v>3592</v>
      </c>
      <c r="C871" s="7" t="s">
        <v>48</v>
      </c>
      <c r="D871" s="7" t="s">
        <v>441</v>
      </c>
      <c r="E871" s="7" t="s">
        <v>309</v>
      </c>
      <c r="F871" s="7">
        <v>39.546999999999997</v>
      </c>
      <c r="I871" s="7">
        <v>3.4159999999999999</v>
      </c>
      <c r="J871" s="7">
        <v>2002</v>
      </c>
      <c r="K871" s="7">
        <v>6</v>
      </c>
      <c r="L871" s="7">
        <v>161</v>
      </c>
      <c r="M871" s="7">
        <v>35.619999999999997</v>
      </c>
      <c r="N871" s="7">
        <v>135.18</v>
      </c>
      <c r="O871" s="7">
        <v>35.75</v>
      </c>
      <c r="P871" s="7">
        <v>135.25</v>
      </c>
      <c r="Q871" s="7">
        <v>15.569000000000001</v>
      </c>
      <c r="V871" s="7" t="s">
        <v>26</v>
      </c>
      <c r="W871" s="7">
        <v>2.6</v>
      </c>
      <c r="X871" s="7">
        <f t="shared" si="26"/>
        <v>2.6</v>
      </c>
      <c r="Y871" s="7">
        <v>0.81599999999999995</v>
      </c>
      <c r="Z871" s="7">
        <f t="shared" si="27"/>
        <v>0.81599999999999995</v>
      </c>
      <c r="AA871" s="7">
        <v>0.76</v>
      </c>
      <c r="AB871" s="7">
        <v>0.23899999999999999</v>
      </c>
      <c r="AC871" s="7">
        <v>21.8</v>
      </c>
      <c r="AD871" s="7">
        <v>57.6</v>
      </c>
      <c r="AE871" s="7" t="s">
        <v>52</v>
      </c>
      <c r="AF871" s="7" t="s">
        <v>29</v>
      </c>
      <c r="AG871" s="7" t="s">
        <v>47</v>
      </c>
      <c r="AH871" s="7" t="s">
        <v>409</v>
      </c>
      <c r="AI871" s="7" t="s">
        <v>407</v>
      </c>
      <c r="AJ871" s="7">
        <v>-0.94599999999999995</v>
      </c>
      <c r="AK871" s="7">
        <v>-0.68899999999999995</v>
      </c>
      <c r="AV871" s="7" t="s">
        <v>658</v>
      </c>
      <c r="AW871" s="7" t="s">
        <v>528</v>
      </c>
      <c r="AZ871" s="7" t="s">
        <v>312</v>
      </c>
    </row>
    <row r="872" spans="1:52" x14ac:dyDescent="0.2">
      <c r="A872" s="7">
        <v>871</v>
      </c>
      <c r="B872" s="7">
        <v>3592</v>
      </c>
      <c r="C872" s="7" t="s">
        <v>48</v>
      </c>
      <c r="D872" s="7" t="s">
        <v>441</v>
      </c>
      <c r="E872" s="7" t="s">
        <v>309</v>
      </c>
      <c r="F872" s="7">
        <v>55.985999999999997</v>
      </c>
      <c r="I872" s="7">
        <v>4.8369999999999997</v>
      </c>
      <c r="J872" s="7">
        <v>2002</v>
      </c>
      <c r="K872" s="7">
        <v>7</v>
      </c>
      <c r="L872" s="7">
        <v>184</v>
      </c>
      <c r="M872" s="7">
        <v>35.619999999999997</v>
      </c>
      <c r="N872" s="7">
        <v>135.18</v>
      </c>
      <c r="O872" s="7">
        <v>35.75</v>
      </c>
      <c r="P872" s="7">
        <v>135.25</v>
      </c>
      <c r="Q872" s="7">
        <v>19.885999999999999</v>
      </c>
      <c r="V872" s="7" t="s">
        <v>26</v>
      </c>
      <c r="W872" s="7">
        <v>3.5139999999999998</v>
      </c>
      <c r="X872" s="7">
        <f t="shared" si="26"/>
        <v>3.5139999999999998</v>
      </c>
      <c r="Y872" s="7">
        <v>1.323</v>
      </c>
      <c r="Z872" s="7">
        <f t="shared" si="27"/>
        <v>1.323</v>
      </c>
      <c r="AA872" s="7">
        <v>0.72599999999999998</v>
      </c>
      <c r="AB872" s="7">
        <v>0.27300000000000002</v>
      </c>
      <c r="AC872" s="7">
        <v>28</v>
      </c>
      <c r="AD872" s="7">
        <v>110.3</v>
      </c>
      <c r="AE872" s="7" t="s">
        <v>52</v>
      </c>
      <c r="AF872" s="7" t="s">
        <v>29</v>
      </c>
      <c r="AG872" s="7" t="s">
        <v>47</v>
      </c>
      <c r="AH872" s="7" t="s">
        <v>409</v>
      </c>
      <c r="AI872" s="7" t="s">
        <v>407</v>
      </c>
      <c r="AJ872" s="7">
        <v>-0.94599999999999995</v>
      </c>
      <c r="AK872" s="7">
        <v>-0.68899999999999995</v>
      </c>
      <c r="AV872" s="7" t="s">
        <v>658</v>
      </c>
      <c r="AW872" s="7" t="s">
        <v>528</v>
      </c>
      <c r="AZ872" s="7" t="s">
        <v>312</v>
      </c>
    </row>
    <row r="873" spans="1:52" x14ac:dyDescent="0.2">
      <c r="A873" s="7">
        <v>872</v>
      </c>
      <c r="B873" s="7">
        <v>3592</v>
      </c>
      <c r="C873" s="7" t="s">
        <v>48</v>
      </c>
      <c r="D873" s="7" t="s">
        <v>441</v>
      </c>
      <c r="E873" s="7" t="s">
        <v>309</v>
      </c>
      <c r="F873" s="7">
        <v>52.895000000000003</v>
      </c>
      <c r="I873" s="7">
        <v>4.57</v>
      </c>
      <c r="J873" s="7">
        <v>2002</v>
      </c>
      <c r="K873" s="7">
        <v>7</v>
      </c>
      <c r="L873" s="7">
        <v>212</v>
      </c>
      <c r="M873" s="7">
        <v>35.619999999999997</v>
      </c>
      <c r="N873" s="7">
        <v>135.18</v>
      </c>
      <c r="O873" s="7">
        <v>35.75</v>
      </c>
      <c r="P873" s="7">
        <v>135.25</v>
      </c>
      <c r="Q873" s="7">
        <v>20.608000000000001</v>
      </c>
      <c r="V873" s="7" t="s">
        <v>26</v>
      </c>
      <c r="W873" s="7">
        <v>2.835</v>
      </c>
      <c r="X873" s="7">
        <f t="shared" si="26"/>
        <v>2.835</v>
      </c>
      <c r="Y873" s="7">
        <v>1.7350000000000001</v>
      </c>
      <c r="Z873" s="7">
        <f t="shared" si="27"/>
        <v>1.7350000000000001</v>
      </c>
      <c r="AA873" s="7">
        <v>0.62</v>
      </c>
      <c r="AB873" s="7">
        <v>0.379</v>
      </c>
      <c r="AC873" s="7">
        <v>28</v>
      </c>
      <c r="AD873" s="7">
        <v>110.3</v>
      </c>
      <c r="AE873" s="7" t="s">
        <v>52</v>
      </c>
      <c r="AF873" s="7" t="s">
        <v>29</v>
      </c>
      <c r="AG873" s="7" t="s">
        <v>47</v>
      </c>
      <c r="AH873" s="7" t="s">
        <v>409</v>
      </c>
      <c r="AI873" s="7" t="s">
        <v>407</v>
      </c>
      <c r="AJ873" s="7">
        <v>-0.94599999999999995</v>
      </c>
      <c r="AK873" s="7">
        <v>-0.68899999999999995</v>
      </c>
      <c r="AV873" s="7" t="s">
        <v>658</v>
      </c>
      <c r="AW873" s="7" t="s">
        <v>528</v>
      </c>
      <c r="AZ873" s="7" t="s">
        <v>312</v>
      </c>
    </row>
    <row r="874" spans="1:52" x14ac:dyDescent="0.2">
      <c r="A874" s="7">
        <v>873</v>
      </c>
      <c r="B874" s="7">
        <v>3592</v>
      </c>
      <c r="C874" s="7" t="s">
        <v>48</v>
      </c>
      <c r="D874" s="7" t="s">
        <v>441</v>
      </c>
      <c r="E874" s="7" t="s">
        <v>309</v>
      </c>
      <c r="F874" s="7">
        <v>51.859000000000002</v>
      </c>
      <c r="I874" s="7">
        <v>4.4800000000000004</v>
      </c>
      <c r="J874" s="7">
        <v>2002</v>
      </c>
      <c r="K874" s="7">
        <v>8</v>
      </c>
      <c r="L874" s="7">
        <v>242</v>
      </c>
      <c r="M874" s="7">
        <v>35.619999999999997</v>
      </c>
      <c r="N874" s="7">
        <v>135.18</v>
      </c>
      <c r="O874" s="7">
        <v>35.75</v>
      </c>
      <c r="P874" s="7">
        <v>135.25</v>
      </c>
      <c r="Q874" s="7">
        <v>16.300999999999998</v>
      </c>
      <c r="V874" s="7" t="s">
        <v>26</v>
      </c>
      <c r="W874" s="7">
        <v>3.07</v>
      </c>
      <c r="X874" s="7">
        <f t="shared" si="26"/>
        <v>3.07</v>
      </c>
      <c r="Y874" s="7">
        <v>1.41</v>
      </c>
      <c r="Z874" s="7">
        <f t="shared" si="27"/>
        <v>1.41</v>
      </c>
      <c r="AA874" s="7">
        <v>0.68500000000000005</v>
      </c>
      <c r="AB874" s="7">
        <v>0.314</v>
      </c>
      <c r="AC874" s="7">
        <v>27.7</v>
      </c>
      <c r="AD874" s="7">
        <v>85.1</v>
      </c>
      <c r="AE874" s="7" t="s">
        <v>52</v>
      </c>
      <c r="AF874" s="7" t="s">
        <v>29</v>
      </c>
      <c r="AG874" s="7" t="s">
        <v>47</v>
      </c>
      <c r="AH874" s="7" t="s">
        <v>409</v>
      </c>
      <c r="AI874" s="7" t="s">
        <v>407</v>
      </c>
      <c r="AJ874" s="7">
        <v>-0.94599999999999995</v>
      </c>
      <c r="AK874" s="7">
        <v>-0.68899999999999995</v>
      </c>
      <c r="AV874" s="7" t="s">
        <v>658</v>
      </c>
      <c r="AW874" s="7" t="s">
        <v>528</v>
      </c>
      <c r="AZ874" s="7" t="s">
        <v>312</v>
      </c>
    </row>
    <row r="875" spans="1:52" x14ac:dyDescent="0.2">
      <c r="A875" s="7">
        <v>874</v>
      </c>
      <c r="B875" s="7">
        <v>3592</v>
      </c>
      <c r="C875" s="7" t="s">
        <v>48</v>
      </c>
      <c r="D875" s="7" t="s">
        <v>441</v>
      </c>
      <c r="E875" s="7" t="s">
        <v>309</v>
      </c>
      <c r="F875" s="7">
        <v>32.662999999999997</v>
      </c>
      <c r="I875" s="7">
        <v>2.8220000000000001</v>
      </c>
      <c r="J875" s="7">
        <v>2002</v>
      </c>
      <c r="K875" s="7">
        <v>10</v>
      </c>
      <c r="L875" s="7">
        <v>288</v>
      </c>
      <c r="M875" s="7">
        <v>35.619999999999997</v>
      </c>
      <c r="N875" s="7">
        <v>135.18</v>
      </c>
      <c r="O875" s="7">
        <v>35.75</v>
      </c>
      <c r="P875" s="7">
        <v>135.25</v>
      </c>
      <c r="Q875" s="7">
        <v>10.456</v>
      </c>
      <c r="V875" s="7" t="s">
        <v>26</v>
      </c>
      <c r="W875" s="7">
        <v>1.5329999999999999</v>
      </c>
      <c r="X875" s="7">
        <f t="shared" si="26"/>
        <v>1.5329999999999999</v>
      </c>
      <c r="Y875" s="7">
        <v>1.2889999999999999</v>
      </c>
      <c r="Z875" s="7">
        <f t="shared" si="27"/>
        <v>1.2889999999999999</v>
      </c>
      <c r="AA875" s="7">
        <v>0.54300000000000004</v>
      </c>
      <c r="AB875" s="7">
        <v>0.45600000000000002</v>
      </c>
      <c r="AC875" s="7">
        <v>17</v>
      </c>
      <c r="AD875" s="7">
        <v>205.4</v>
      </c>
      <c r="AE875" s="7" t="s">
        <v>52</v>
      </c>
      <c r="AF875" s="7" t="s">
        <v>29</v>
      </c>
      <c r="AG875" s="7" t="s">
        <v>47</v>
      </c>
      <c r="AH875" s="7" t="s">
        <v>409</v>
      </c>
      <c r="AI875" s="7" t="s">
        <v>407</v>
      </c>
      <c r="AJ875" s="7">
        <v>-0.94599999999999995</v>
      </c>
      <c r="AK875" s="7">
        <v>-0.68899999999999995</v>
      </c>
      <c r="AV875" s="7" t="s">
        <v>658</v>
      </c>
      <c r="AW875" s="7" t="s">
        <v>528</v>
      </c>
      <c r="AZ875" s="7" t="s">
        <v>312</v>
      </c>
    </row>
    <row r="876" spans="1:52" x14ac:dyDescent="0.2">
      <c r="A876" s="7">
        <v>875</v>
      </c>
      <c r="B876" s="7">
        <v>3592</v>
      </c>
      <c r="C876" s="7" t="s">
        <v>48</v>
      </c>
      <c r="D876" s="7" t="s">
        <v>441</v>
      </c>
      <c r="E876" s="7" t="s">
        <v>309</v>
      </c>
      <c r="F876" s="7">
        <v>16.209</v>
      </c>
      <c r="I876" s="7">
        <v>1.4</v>
      </c>
      <c r="J876" s="7">
        <v>2002</v>
      </c>
      <c r="K876" s="7">
        <v>11</v>
      </c>
      <c r="L876" s="7">
        <v>314</v>
      </c>
      <c r="M876" s="7">
        <v>35.619999999999997</v>
      </c>
      <c r="N876" s="7">
        <v>135.18</v>
      </c>
      <c r="O876" s="7">
        <v>35.75</v>
      </c>
      <c r="P876" s="7">
        <v>135.25</v>
      </c>
      <c r="Q876" s="7">
        <v>8.407</v>
      </c>
      <c r="V876" s="7" t="s">
        <v>26</v>
      </c>
      <c r="W876" s="7">
        <v>0.85299999999999998</v>
      </c>
      <c r="X876" s="7">
        <f t="shared" si="26"/>
        <v>0.85299999999999998</v>
      </c>
      <c r="Y876" s="7">
        <v>0.54700000000000004</v>
      </c>
      <c r="Z876" s="7">
        <f t="shared" si="27"/>
        <v>0.54700000000000004</v>
      </c>
      <c r="AA876" s="7">
        <v>0.60899999999999999</v>
      </c>
      <c r="AB876" s="7">
        <v>0.39</v>
      </c>
      <c r="AC876" s="7">
        <v>9</v>
      </c>
      <c r="AD876" s="7">
        <v>242.7</v>
      </c>
      <c r="AE876" s="7" t="s">
        <v>52</v>
      </c>
      <c r="AF876" s="7" t="s">
        <v>29</v>
      </c>
      <c r="AG876" s="7" t="s">
        <v>47</v>
      </c>
      <c r="AH876" s="7" t="s">
        <v>409</v>
      </c>
      <c r="AI876" s="7" t="s">
        <v>407</v>
      </c>
      <c r="AJ876" s="7">
        <v>-0.94599999999999995</v>
      </c>
      <c r="AK876" s="7">
        <v>-0.68899999999999995</v>
      </c>
      <c r="AV876" s="7" t="s">
        <v>658</v>
      </c>
      <c r="AW876" s="7" t="s">
        <v>528</v>
      </c>
      <c r="AZ876" s="7" t="s">
        <v>312</v>
      </c>
    </row>
    <row r="877" spans="1:52" x14ac:dyDescent="0.2">
      <c r="A877" s="7">
        <v>876</v>
      </c>
      <c r="B877" s="7">
        <v>3592</v>
      </c>
      <c r="C877" s="7" t="s">
        <v>48</v>
      </c>
      <c r="D877" s="7" t="s">
        <v>441</v>
      </c>
      <c r="E877" s="7" t="s">
        <v>309</v>
      </c>
      <c r="F877" s="7">
        <v>25.074000000000002</v>
      </c>
      <c r="I877" s="7">
        <v>2.1659999999999999</v>
      </c>
      <c r="J877" s="7">
        <v>2003</v>
      </c>
      <c r="K877" s="7">
        <v>5</v>
      </c>
      <c r="L877" s="7">
        <v>121</v>
      </c>
      <c r="M877" s="7">
        <v>35.619999999999997</v>
      </c>
      <c r="N877" s="7">
        <v>135.18</v>
      </c>
      <c r="O877" s="7">
        <v>35.75</v>
      </c>
      <c r="P877" s="7">
        <v>135.25</v>
      </c>
      <c r="Q877" s="7">
        <v>13.464</v>
      </c>
      <c r="V877" s="7" t="s">
        <v>26</v>
      </c>
      <c r="W877" s="7">
        <v>1.1659999999999999</v>
      </c>
      <c r="X877" s="7">
        <f t="shared" si="26"/>
        <v>1.1659999999999999</v>
      </c>
      <c r="Y877" s="7">
        <v>1</v>
      </c>
      <c r="Z877" s="7">
        <f t="shared" si="27"/>
        <v>1</v>
      </c>
      <c r="AA877" s="7">
        <v>0.53800000000000003</v>
      </c>
      <c r="AB877" s="7">
        <v>0.46100000000000002</v>
      </c>
      <c r="AC877" s="7">
        <v>18.399999999999999</v>
      </c>
      <c r="AD877" s="7">
        <v>84.6</v>
      </c>
      <c r="AE877" s="7" t="s">
        <v>52</v>
      </c>
      <c r="AF877" s="7" t="s">
        <v>29</v>
      </c>
      <c r="AG877" s="7" t="s">
        <v>47</v>
      </c>
      <c r="AH877" s="7" t="s">
        <v>409</v>
      </c>
      <c r="AI877" s="7" t="s">
        <v>407</v>
      </c>
      <c r="AJ877" s="7">
        <v>-0.94599999999999995</v>
      </c>
      <c r="AK877" s="7">
        <v>-0.23799999999999999</v>
      </c>
      <c r="AV877" s="7" t="s">
        <v>658</v>
      </c>
      <c r="AW877" s="7" t="s">
        <v>528</v>
      </c>
      <c r="AZ877" s="7" t="s">
        <v>312</v>
      </c>
    </row>
    <row r="878" spans="1:52" x14ac:dyDescent="0.2">
      <c r="A878" s="7">
        <v>877</v>
      </c>
      <c r="B878" s="7">
        <v>3592</v>
      </c>
      <c r="C878" s="7" t="s">
        <v>48</v>
      </c>
      <c r="D878" s="7" t="s">
        <v>441</v>
      </c>
      <c r="E878" s="7" t="s">
        <v>309</v>
      </c>
      <c r="F878" s="7">
        <v>46.991</v>
      </c>
      <c r="I878" s="7">
        <v>4.0599999999999996</v>
      </c>
      <c r="J878" s="7">
        <v>2003</v>
      </c>
      <c r="K878" s="7">
        <v>6</v>
      </c>
      <c r="L878" s="7">
        <v>160</v>
      </c>
      <c r="M878" s="7">
        <v>35.619999999999997</v>
      </c>
      <c r="N878" s="7">
        <v>135.18</v>
      </c>
      <c r="O878" s="7">
        <v>35.75</v>
      </c>
      <c r="P878" s="7">
        <v>135.25</v>
      </c>
      <c r="Q878" s="7">
        <v>16.652999999999999</v>
      </c>
      <c r="V878" s="7" t="s">
        <v>26</v>
      </c>
      <c r="W878" s="7">
        <v>2.254</v>
      </c>
      <c r="X878" s="7">
        <f t="shared" si="26"/>
        <v>2.254</v>
      </c>
      <c r="Y878" s="7">
        <v>1.806</v>
      </c>
      <c r="Z878" s="7">
        <f t="shared" si="27"/>
        <v>1.806</v>
      </c>
      <c r="AA878" s="7">
        <v>0.55500000000000005</v>
      </c>
      <c r="AB878" s="7">
        <v>0.44400000000000001</v>
      </c>
      <c r="AC878" s="7">
        <v>22</v>
      </c>
      <c r="AD878" s="7">
        <v>137.30000000000001</v>
      </c>
      <c r="AE878" s="7" t="s">
        <v>52</v>
      </c>
      <c r="AF878" s="7" t="s">
        <v>29</v>
      </c>
      <c r="AG878" s="7" t="s">
        <v>47</v>
      </c>
      <c r="AH878" s="7" t="s">
        <v>409</v>
      </c>
      <c r="AI878" s="7" t="s">
        <v>407</v>
      </c>
      <c r="AJ878" s="7">
        <v>-0.94599999999999995</v>
      </c>
      <c r="AK878" s="7">
        <v>-0.23799999999999999</v>
      </c>
      <c r="AV878" s="7" t="s">
        <v>658</v>
      </c>
      <c r="AW878" s="7" t="s">
        <v>528</v>
      </c>
      <c r="AZ878" s="7" t="s">
        <v>312</v>
      </c>
    </row>
    <row r="879" spans="1:52" x14ac:dyDescent="0.2">
      <c r="A879" s="7">
        <v>878</v>
      </c>
      <c r="B879" s="7">
        <v>3592</v>
      </c>
      <c r="C879" s="7" t="s">
        <v>48</v>
      </c>
      <c r="D879" s="7" t="s">
        <v>441</v>
      </c>
      <c r="E879" s="7" t="s">
        <v>309</v>
      </c>
      <c r="F879" s="7">
        <v>65.483999999999995</v>
      </c>
      <c r="I879" s="7">
        <v>5.657</v>
      </c>
      <c r="J879" s="7">
        <v>2003</v>
      </c>
      <c r="K879" s="7">
        <v>7</v>
      </c>
      <c r="L879" s="7">
        <v>188</v>
      </c>
      <c r="M879" s="7">
        <v>35.619999999999997</v>
      </c>
      <c r="N879" s="7">
        <v>135.18</v>
      </c>
      <c r="O879" s="7">
        <v>35.75</v>
      </c>
      <c r="P879" s="7">
        <v>135.25</v>
      </c>
      <c r="Q879" s="7">
        <v>18.196999999999999</v>
      </c>
      <c r="V879" s="7" t="s">
        <v>26</v>
      </c>
      <c r="W879" s="7">
        <v>2.5</v>
      </c>
      <c r="X879" s="7">
        <f t="shared" si="26"/>
        <v>2.5</v>
      </c>
      <c r="Y879" s="7">
        <v>3.157</v>
      </c>
      <c r="Z879" s="7">
        <f t="shared" si="27"/>
        <v>3.157</v>
      </c>
      <c r="AA879" s="7">
        <v>0.441</v>
      </c>
      <c r="AB879" s="7">
        <v>0.55800000000000005</v>
      </c>
      <c r="AC879" s="7">
        <v>23.4</v>
      </c>
      <c r="AD879" s="7">
        <v>252.8</v>
      </c>
      <c r="AE879" s="7" t="s">
        <v>52</v>
      </c>
      <c r="AF879" s="7" t="s">
        <v>29</v>
      </c>
      <c r="AG879" s="7" t="s">
        <v>47</v>
      </c>
      <c r="AH879" s="7" t="s">
        <v>409</v>
      </c>
      <c r="AI879" s="7" t="s">
        <v>407</v>
      </c>
      <c r="AJ879" s="7">
        <v>-0.94599999999999995</v>
      </c>
      <c r="AK879" s="7">
        <v>-0.23799999999999999</v>
      </c>
      <c r="AV879" s="7" t="s">
        <v>658</v>
      </c>
      <c r="AW879" s="7" t="s">
        <v>528</v>
      </c>
      <c r="AZ879" s="7" t="s">
        <v>312</v>
      </c>
    </row>
    <row r="880" spans="1:52" x14ac:dyDescent="0.2">
      <c r="A880" s="7">
        <v>879</v>
      </c>
      <c r="B880" s="7">
        <v>3592</v>
      </c>
      <c r="C880" s="7" t="s">
        <v>48</v>
      </c>
      <c r="D880" s="7" t="s">
        <v>441</v>
      </c>
      <c r="E880" s="7" t="s">
        <v>309</v>
      </c>
      <c r="F880" s="7">
        <v>57.598999999999997</v>
      </c>
      <c r="I880" s="7">
        <v>4.976</v>
      </c>
      <c r="J880" s="7">
        <v>2003</v>
      </c>
      <c r="K880" s="7">
        <v>7</v>
      </c>
      <c r="L880" s="7">
        <v>211</v>
      </c>
      <c r="M880" s="7">
        <v>35.619999999999997</v>
      </c>
      <c r="N880" s="7">
        <v>135.18</v>
      </c>
      <c r="O880" s="7">
        <v>35.75</v>
      </c>
      <c r="P880" s="7">
        <v>135.25</v>
      </c>
      <c r="Q880" s="7">
        <v>18.815000000000001</v>
      </c>
      <c r="V880" s="7" t="s">
        <v>26</v>
      </c>
      <c r="W880" s="7">
        <v>2.8</v>
      </c>
      <c r="X880" s="7">
        <f t="shared" si="26"/>
        <v>2.8</v>
      </c>
      <c r="Y880" s="7">
        <v>2.1760000000000002</v>
      </c>
      <c r="Z880" s="7">
        <f t="shared" si="27"/>
        <v>2.1760000000000002</v>
      </c>
      <c r="AA880" s="7">
        <v>0.56200000000000006</v>
      </c>
      <c r="AB880" s="7">
        <v>0.437</v>
      </c>
      <c r="AC880" s="7">
        <v>23.4</v>
      </c>
      <c r="AD880" s="7">
        <v>252.8</v>
      </c>
      <c r="AE880" s="7" t="s">
        <v>52</v>
      </c>
      <c r="AF880" s="7" t="s">
        <v>29</v>
      </c>
      <c r="AG880" s="7" t="s">
        <v>47</v>
      </c>
      <c r="AH880" s="7" t="s">
        <v>409</v>
      </c>
      <c r="AI880" s="7" t="s">
        <v>407</v>
      </c>
      <c r="AJ880" s="7">
        <v>-0.94599999999999995</v>
      </c>
      <c r="AK880" s="7">
        <v>-0.23799999999999999</v>
      </c>
      <c r="AV880" s="7" t="s">
        <v>658</v>
      </c>
      <c r="AW880" s="7" t="s">
        <v>528</v>
      </c>
      <c r="AZ880" s="7" t="s">
        <v>312</v>
      </c>
    </row>
    <row r="881" spans="1:52" x14ac:dyDescent="0.2">
      <c r="A881" s="7">
        <v>880</v>
      </c>
      <c r="B881" s="7">
        <v>3592</v>
      </c>
      <c r="C881" s="7" t="s">
        <v>48</v>
      </c>
      <c r="D881" s="7" t="s">
        <v>441</v>
      </c>
      <c r="E881" s="7" t="s">
        <v>309</v>
      </c>
      <c r="F881" s="7">
        <v>58.962000000000003</v>
      </c>
      <c r="I881" s="7">
        <v>5.0940000000000003</v>
      </c>
      <c r="J881" s="7">
        <v>2003</v>
      </c>
      <c r="K881" s="7">
        <v>8</v>
      </c>
      <c r="L881" s="7">
        <v>239</v>
      </c>
      <c r="M881" s="7">
        <v>35.619999999999997</v>
      </c>
      <c r="N881" s="7">
        <v>135.18</v>
      </c>
      <c r="O881" s="7">
        <v>35.75</v>
      </c>
      <c r="P881" s="7">
        <v>135.25</v>
      </c>
      <c r="Q881" s="7">
        <v>18.306999999999999</v>
      </c>
      <c r="V881" s="7" t="s">
        <v>26</v>
      </c>
      <c r="W881" s="7">
        <v>2.0419999999999998</v>
      </c>
      <c r="X881" s="7">
        <f t="shared" si="26"/>
        <v>2.0419999999999998</v>
      </c>
      <c r="Y881" s="7">
        <v>3.052</v>
      </c>
      <c r="Z881" s="7">
        <f t="shared" si="27"/>
        <v>3.052</v>
      </c>
      <c r="AA881" s="7">
        <v>0.4</v>
      </c>
      <c r="AB881" s="7">
        <v>0.59899999999999998</v>
      </c>
      <c r="AC881" s="7">
        <v>26.4</v>
      </c>
      <c r="AD881" s="7">
        <v>236.7</v>
      </c>
      <c r="AE881" s="7" t="s">
        <v>52</v>
      </c>
      <c r="AF881" s="7" t="s">
        <v>29</v>
      </c>
      <c r="AG881" s="7" t="s">
        <v>47</v>
      </c>
      <c r="AH881" s="7" t="s">
        <v>409</v>
      </c>
      <c r="AI881" s="7" t="s">
        <v>407</v>
      </c>
      <c r="AJ881" s="7">
        <v>-0.94599999999999995</v>
      </c>
      <c r="AK881" s="7">
        <v>-0.23799999999999999</v>
      </c>
      <c r="AV881" s="7" t="s">
        <v>658</v>
      </c>
      <c r="AW881" s="7" t="s">
        <v>528</v>
      </c>
      <c r="AZ881" s="7" t="s">
        <v>312</v>
      </c>
    </row>
    <row r="882" spans="1:52" x14ac:dyDescent="0.2">
      <c r="A882" s="7">
        <v>881</v>
      </c>
      <c r="B882" s="7">
        <v>3592</v>
      </c>
      <c r="C882" s="7" t="s">
        <v>48</v>
      </c>
      <c r="D882" s="7" t="s">
        <v>441</v>
      </c>
      <c r="E882" s="7" t="s">
        <v>309</v>
      </c>
      <c r="F882" s="7">
        <v>37.713999999999999</v>
      </c>
      <c r="I882" s="7">
        <v>3.258</v>
      </c>
      <c r="J882" s="7">
        <v>2003</v>
      </c>
      <c r="K882" s="7">
        <v>9</v>
      </c>
      <c r="L882" s="7">
        <v>265</v>
      </c>
      <c r="M882" s="7">
        <v>35.619999999999997</v>
      </c>
      <c r="N882" s="7">
        <v>135.18</v>
      </c>
      <c r="O882" s="7">
        <v>35.75</v>
      </c>
      <c r="P882" s="7">
        <v>135.25</v>
      </c>
      <c r="Q882" s="7">
        <v>15.539</v>
      </c>
      <c r="V882" s="7" t="s">
        <v>26</v>
      </c>
      <c r="W882" s="7">
        <v>1.157</v>
      </c>
      <c r="X882" s="7">
        <f t="shared" si="26"/>
        <v>1.157</v>
      </c>
      <c r="Y882" s="7">
        <v>2.101</v>
      </c>
      <c r="Z882" s="7">
        <f t="shared" si="27"/>
        <v>2.101</v>
      </c>
      <c r="AA882" s="7">
        <v>0.35499999999999998</v>
      </c>
      <c r="AB882" s="7">
        <v>0.64400000000000002</v>
      </c>
      <c r="AC882" s="7">
        <v>24.1</v>
      </c>
      <c r="AD882" s="7">
        <v>146.19999999999999</v>
      </c>
      <c r="AE882" s="7" t="s">
        <v>52</v>
      </c>
      <c r="AF882" s="7" t="s">
        <v>29</v>
      </c>
      <c r="AG882" s="7" t="s">
        <v>47</v>
      </c>
      <c r="AH882" s="7" t="s">
        <v>409</v>
      </c>
      <c r="AI882" s="7" t="s">
        <v>407</v>
      </c>
      <c r="AJ882" s="7">
        <v>-0.94599999999999995</v>
      </c>
      <c r="AK882" s="7">
        <v>-0.23799999999999999</v>
      </c>
      <c r="AV882" s="7" t="s">
        <v>658</v>
      </c>
      <c r="AW882" s="7" t="s">
        <v>528</v>
      </c>
      <c r="AZ882" s="7" t="s">
        <v>312</v>
      </c>
    </row>
    <row r="883" spans="1:52" x14ac:dyDescent="0.2">
      <c r="A883" s="7">
        <v>882</v>
      </c>
      <c r="B883" s="7">
        <v>3592</v>
      </c>
      <c r="C883" s="7" t="s">
        <v>48</v>
      </c>
      <c r="D883" s="7" t="s">
        <v>441</v>
      </c>
      <c r="E883" s="7" t="s">
        <v>309</v>
      </c>
      <c r="F883" s="7">
        <v>28.452000000000002</v>
      </c>
      <c r="I883" s="7">
        <v>2.4580000000000002</v>
      </c>
      <c r="J883" s="7">
        <v>2003</v>
      </c>
      <c r="K883" s="7">
        <v>11</v>
      </c>
      <c r="L883" s="7">
        <v>306</v>
      </c>
      <c r="M883" s="7">
        <v>35.619999999999997</v>
      </c>
      <c r="N883" s="7">
        <v>135.18</v>
      </c>
      <c r="O883" s="7">
        <v>35.75</v>
      </c>
      <c r="P883" s="7">
        <v>135.25</v>
      </c>
      <c r="Q883" s="7">
        <v>8</v>
      </c>
      <c r="V883" s="7" t="s">
        <v>26</v>
      </c>
      <c r="W883" s="7">
        <v>1.0940000000000001</v>
      </c>
      <c r="X883" s="7">
        <f t="shared" si="26"/>
        <v>1.0940000000000001</v>
      </c>
      <c r="Y883" s="7">
        <v>1.3640000000000001</v>
      </c>
      <c r="Z883" s="7">
        <f t="shared" si="27"/>
        <v>1.3640000000000001</v>
      </c>
      <c r="AA883" s="7">
        <v>0.44500000000000001</v>
      </c>
      <c r="AB883" s="7">
        <v>0.55400000000000005</v>
      </c>
      <c r="AC883" s="7">
        <v>14</v>
      </c>
      <c r="AD883" s="7">
        <v>255.8</v>
      </c>
      <c r="AE883" s="7" t="s">
        <v>52</v>
      </c>
      <c r="AF883" s="7" t="s">
        <v>29</v>
      </c>
      <c r="AG883" s="7" t="s">
        <v>47</v>
      </c>
      <c r="AH883" s="7" t="s">
        <v>409</v>
      </c>
      <c r="AI883" s="7" t="s">
        <v>407</v>
      </c>
      <c r="AJ883" s="7">
        <v>-0.94599999999999995</v>
      </c>
      <c r="AK883" s="7">
        <v>-0.23799999999999999</v>
      </c>
      <c r="AV883" s="7" t="s">
        <v>658</v>
      </c>
      <c r="AW883" s="7" t="s">
        <v>528</v>
      </c>
      <c r="AZ883" s="7" t="s">
        <v>312</v>
      </c>
    </row>
    <row r="884" spans="1:52" x14ac:dyDescent="0.2">
      <c r="A884" s="7">
        <v>883</v>
      </c>
      <c r="B884" s="7">
        <v>3592</v>
      </c>
      <c r="C884" s="7" t="s">
        <v>48</v>
      </c>
      <c r="D884" s="7" t="s">
        <v>540</v>
      </c>
      <c r="E884" s="7" t="s">
        <v>309</v>
      </c>
      <c r="F884" s="7">
        <v>20.466000000000001</v>
      </c>
      <c r="I884" s="7">
        <v>1.768</v>
      </c>
      <c r="J884" s="7">
        <v>2002</v>
      </c>
      <c r="K884" s="7">
        <v>5</v>
      </c>
      <c r="L884" s="7">
        <v>129</v>
      </c>
      <c r="M884" s="7">
        <v>35.630000000000003</v>
      </c>
      <c r="N884" s="7">
        <v>135.16999999999999</v>
      </c>
      <c r="O884" s="7">
        <v>35.75</v>
      </c>
      <c r="P884" s="7">
        <v>135.25</v>
      </c>
      <c r="Q884" s="7">
        <v>11.766</v>
      </c>
      <c r="V884" s="7" t="s">
        <v>26</v>
      </c>
      <c r="W884" s="7">
        <v>1.125</v>
      </c>
      <c r="X884" s="7">
        <f t="shared" si="26"/>
        <v>1.125</v>
      </c>
      <c r="Y884" s="7">
        <v>0.64300000000000002</v>
      </c>
      <c r="Z884" s="7">
        <f t="shared" si="27"/>
        <v>0.64300000000000002</v>
      </c>
      <c r="AA884" s="7">
        <v>0.63600000000000001</v>
      </c>
      <c r="AB884" s="7">
        <v>0.36299999999999999</v>
      </c>
      <c r="AC884" s="7">
        <v>17.5</v>
      </c>
      <c r="AD884" s="7">
        <v>109</v>
      </c>
      <c r="AE884" s="7" t="s">
        <v>52</v>
      </c>
      <c r="AF884" s="7" t="s">
        <v>29</v>
      </c>
      <c r="AG884" s="7" t="s">
        <v>47</v>
      </c>
      <c r="AH884" s="7" t="s">
        <v>409</v>
      </c>
      <c r="AI884" s="7" t="s">
        <v>407</v>
      </c>
      <c r="AJ884" s="7">
        <v>-0.94599999999999995</v>
      </c>
      <c r="AK884" s="7">
        <v>-0.68899999999999995</v>
      </c>
      <c r="AV884" s="7" t="s">
        <v>658</v>
      </c>
      <c r="AW884" s="7" t="s">
        <v>528</v>
      </c>
      <c r="AZ884" s="7" t="s">
        <v>311</v>
      </c>
    </row>
    <row r="885" spans="1:52" x14ac:dyDescent="0.2">
      <c r="A885" s="7">
        <v>884</v>
      </c>
      <c r="B885" s="7">
        <v>3592</v>
      </c>
      <c r="C885" s="7" t="s">
        <v>48</v>
      </c>
      <c r="D885" s="7" t="s">
        <v>540</v>
      </c>
      <c r="E885" s="7" t="s">
        <v>309</v>
      </c>
      <c r="F885" s="7">
        <v>39.353000000000002</v>
      </c>
      <c r="I885" s="7">
        <v>3.4</v>
      </c>
      <c r="J885" s="7">
        <v>2002</v>
      </c>
      <c r="K885" s="7">
        <v>6</v>
      </c>
      <c r="L885" s="7">
        <v>160</v>
      </c>
      <c r="M885" s="7">
        <v>35.630000000000003</v>
      </c>
      <c r="N885" s="7">
        <v>135.16999999999999</v>
      </c>
      <c r="O885" s="7">
        <v>35.75</v>
      </c>
      <c r="P885" s="7">
        <v>135.25</v>
      </c>
      <c r="Q885" s="7">
        <v>15.569000000000001</v>
      </c>
      <c r="V885" s="7" t="s">
        <v>26</v>
      </c>
      <c r="W885" s="7">
        <v>3</v>
      </c>
      <c r="X885" s="7">
        <f t="shared" si="26"/>
        <v>3</v>
      </c>
      <c r="Y885" s="7">
        <v>0.4</v>
      </c>
      <c r="Z885" s="7">
        <f t="shared" si="27"/>
        <v>0.4</v>
      </c>
      <c r="AA885" s="7">
        <v>0.88200000000000001</v>
      </c>
      <c r="AB885" s="7">
        <v>0.11700000000000001</v>
      </c>
      <c r="AC885" s="7">
        <v>21.8</v>
      </c>
      <c r="AD885" s="7">
        <v>57.6</v>
      </c>
      <c r="AE885" s="7" t="s">
        <v>52</v>
      </c>
      <c r="AF885" s="7" t="s">
        <v>29</v>
      </c>
      <c r="AG885" s="7" t="s">
        <v>47</v>
      </c>
      <c r="AH885" s="7" t="s">
        <v>409</v>
      </c>
      <c r="AI885" s="7" t="s">
        <v>407</v>
      </c>
      <c r="AJ885" s="7">
        <v>-0.94599999999999995</v>
      </c>
      <c r="AK885" s="7">
        <v>-0.68899999999999995</v>
      </c>
      <c r="AV885" s="7" t="s">
        <v>658</v>
      </c>
      <c r="AW885" s="7" t="s">
        <v>528</v>
      </c>
      <c r="AZ885" s="7" t="s">
        <v>311</v>
      </c>
    </row>
    <row r="886" spans="1:52" x14ac:dyDescent="0.2">
      <c r="A886" s="7">
        <v>885</v>
      </c>
      <c r="B886" s="7">
        <v>3592</v>
      </c>
      <c r="C886" s="7" t="s">
        <v>48</v>
      </c>
      <c r="D886" s="7" t="s">
        <v>540</v>
      </c>
      <c r="E886" s="7" t="s">
        <v>309</v>
      </c>
      <c r="F886" s="7">
        <v>51.478999999999999</v>
      </c>
      <c r="I886" s="7">
        <v>4.4470000000000001</v>
      </c>
      <c r="J886" s="7">
        <v>2002</v>
      </c>
      <c r="K886" s="7">
        <v>7</v>
      </c>
      <c r="L886" s="7">
        <v>190</v>
      </c>
      <c r="M886" s="7">
        <v>35.630000000000003</v>
      </c>
      <c r="N886" s="7">
        <v>135.16999999999999</v>
      </c>
      <c r="O886" s="7">
        <v>35.75</v>
      </c>
      <c r="P886" s="7">
        <v>135.25</v>
      </c>
      <c r="Q886" s="7">
        <v>19.885999999999999</v>
      </c>
      <c r="V886" s="7" t="s">
        <v>26</v>
      </c>
      <c r="W886" s="7">
        <v>3.1629999999999998</v>
      </c>
      <c r="X886" s="7">
        <f t="shared" si="26"/>
        <v>3.1629999999999998</v>
      </c>
      <c r="Y886" s="7">
        <v>1.284</v>
      </c>
      <c r="Z886" s="7">
        <f t="shared" si="27"/>
        <v>1.284</v>
      </c>
      <c r="AA886" s="7">
        <v>0.71099999999999997</v>
      </c>
      <c r="AB886" s="7">
        <v>0.28799999999999998</v>
      </c>
      <c r="AC886" s="7">
        <v>28</v>
      </c>
      <c r="AD886" s="7">
        <v>110.3</v>
      </c>
      <c r="AE886" s="7" t="s">
        <v>52</v>
      </c>
      <c r="AF886" s="7" t="s">
        <v>29</v>
      </c>
      <c r="AG886" s="7" t="s">
        <v>47</v>
      </c>
      <c r="AH886" s="7" t="s">
        <v>409</v>
      </c>
      <c r="AI886" s="7" t="s">
        <v>407</v>
      </c>
      <c r="AJ886" s="7">
        <v>-0.94599999999999995</v>
      </c>
      <c r="AK886" s="7">
        <v>-0.68899999999999995</v>
      </c>
      <c r="AV886" s="7" t="s">
        <v>658</v>
      </c>
      <c r="AW886" s="7" t="s">
        <v>528</v>
      </c>
      <c r="AZ886" s="7" t="s">
        <v>311</v>
      </c>
    </row>
    <row r="887" spans="1:52" x14ac:dyDescent="0.2">
      <c r="A887" s="7">
        <v>886</v>
      </c>
      <c r="B887" s="7">
        <v>3592</v>
      </c>
      <c r="C887" s="7" t="s">
        <v>48</v>
      </c>
      <c r="D887" s="7" t="s">
        <v>540</v>
      </c>
      <c r="E887" s="7" t="s">
        <v>309</v>
      </c>
      <c r="F887" s="7">
        <v>43.332999999999998</v>
      </c>
      <c r="I887" s="7">
        <v>3.7429999999999999</v>
      </c>
      <c r="J887" s="7">
        <v>2002</v>
      </c>
      <c r="K887" s="7">
        <v>7</v>
      </c>
      <c r="L887" s="7">
        <v>209</v>
      </c>
      <c r="M887" s="7">
        <v>35.630000000000003</v>
      </c>
      <c r="N887" s="7">
        <v>135.16999999999999</v>
      </c>
      <c r="O887" s="7">
        <v>35.75</v>
      </c>
      <c r="P887" s="7">
        <v>135.25</v>
      </c>
      <c r="Q887" s="7">
        <v>20.608000000000001</v>
      </c>
      <c r="V887" s="7" t="s">
        <v>26</v>
      </c>
      <c r="W887" s="7">
        <v>2.6920000000000002</v>
      </c>
      <c r="X887" s="7">
        <f t="shared" si="26"/>
        <v>2.6920000000000002</v>
      </c>
      <c r="Y887" s="7">
        <v>1.0509999999999999</v>
      </c>
      <c r="Z887" s="7">
        <f t="shared" si="27"/>
        <v>1.0509999999999999</v>
      </c>
      <c r="AA887" s="7">
        <v>0.71899999999999997</v>
      </c>
      <c r="AB887" s="7">
        <v>0.28000000000000003</v>
      </c>
      <c r="AC887" s="7">
        <v>28</v>
      </c>
      <c r="AD887" s="7">
        <v>110.3</v>
      </c>
      <c r="AE887" s="7" t="s">
        <v>52</v>
      </c>
      <c r="AF887" s="7" t="s">
        <v>29</v>
      </c>
      <c r="AG887" s="7" t="s">
        <v>47</v>
      </c>
      <c r="AH887" s="7" t="s">
        <v>409</v>
      </c>
      <c r="AI887" s="7" t="s">
        <v>407</v>
      </c>
      <c r="AJ887" s="7">
        <v>-0.94599999999999995</v>
      </c>
      <c r="AK887" s="7">
        <v>-0.68899999999999995</v>
      </c>
      <c r="AV887" s="7" t="s">
        <v>658</v>
      </c>
      <c r="AW887" s="7" t="s">
        <v>528</v>
      </c>
      <c r="AZ887" s="7" t="s">
        <v>311</v>
      </c>
    </row>
    <row r="888" spans="1:52" x14ac:dyDescent="0.2">
      <c r="A888" s="7">
        <v>887</v>
      </c>
      <c r="B888" s="7">
        <v>3592</v>
      </c>
      <c r="C888" s="7" t="s">
        <v>48</v>
      </c>
      <c r="D888" s="7" t="s">
        <v>540</v>
      </c>
      <c r="E888" s="7" t="s">
        <v>309</v>
      </c>
      <c r="F888" s="7">
        <v>41.252000000000002</v>
      </c>
      <c r="I888" s="7">
        <v>3.5640000000000001</v>
      </c>
      <c r="J888" s="7">
        <v>2002</v>
      </c>
      <c r="K888" s="7">
        <v>8</v>
      </c>
      <c r="L888" s="7">
        <v>239</v>
      </c>
      <c r="M888" s="7">
        <v>35.630000000000003</v>
      </c>
      <c r="N888" s="7">
        <v>135.16999999999999</v>
      </c>
      <c r="O888" s="7">
        <v>35.75</v>
      </c>
      <c r="P888" s="7">
        <v>135.25</v>
      </c>
      <c r="Q888" s="7">
        <v>16.300999999999998</v>
      </c>
      <c r="V888" s="7" t="s">
        <v>26</v>
      </c>
      <c r="W888" s="7">
        <v>2.2789999999999999</v>
      </c>
      <c r="X888" s="7">
        <f t="shared" si="26"/>
        <v>2.2789999999999999</v>
      </c>
      <c r="Y888" s="7">
        <v>1.2849999999999999</v>
      </c>
      <c r="Z888" s="7">
        <f t="shared" si="27"/>
        <v>1.2849999999999999</v>
      </c>
      <c r="AA888" s="7">
        <v>0.63900000000000001</v>
      </c>
      <c r="AB888" s="7">
        <v>0.36</v>
      </c>
      <c r="AC888" s="7">
        <v>27.7</v>
      </c>
      <c r="AD888" s="7">
        <v>85.1</v>
      </c>
      <c r="AE888" s="7" t="s">
        <v>52</v>
      </c>
      <c r="AF888" s="7" t="s">
        <v>29</v>
      </c>
      <c r="AG888" s="7" t="s">
        <v>47</v>
      </c>
      <c r="AH888" s="7" t="s">
        <v>409</v>
      </c>
      <c r="AI888" s="7" t="s">
        <v>407</v>
      </c>
      <c r="AJ888" s="7">
        <v>-0.94599999999999995</v>
      </c>
      <c r="AK888" s="7">
        <v>-0.68899999999999995</v>
      </c>
      <c r="AV888" s="7" t="s">
        <v>658</v>
      </c>
      <c r="AW888" s="7" t="s">
        <v>528</v>
      </c>
      <c r="AZ888" s="7" t="s">
        <v>311</v>
      </c>
    </row>
    <row r="889" spans="1:52" x14ac:dyDescent="0.2">
      <c r="A889" s="7">
        <v>888</v>
      </c>
      <c r="B889" s="7">
        <v>3592</v>
      </c>
      <c r="C889" s="7" t="s">
        <v>48</v>
      </c>
      <c r="D889" s="7" t="s">
        <v>540</v>
      </c>
      <c r="E889" s="7" t="s">
        <v>309</v>
      </c>
      <c r="F889" s="7">
        <v>24.620999999999999</v>
      </c>
      <c r="I889" s="7">
        <v>2.1269999999999998</v>
      </c>
      <c r="J889" s="7">
        <v>2002</v>
      </c>
      <c r="K889" s="7">
        <v>10</v>
      </c>
      <c r="L889" s="7">
        <v>282</v>
      </c>
      <c r="M889" s="7">
        <v>35.630000000000003</v>
      </c>
      <c r="N889" s="7">
        <v>135.16999999999999</v>
      </c>
      <c r="O889" s="7">
        <v>35.75</v>
      </c>
      <c r="P889" s="7">
        <v>135.25</v>
      </c>
      <c r="Q889" s="7">
        <v>11.79</v>
      </c>
      <c r="V889" s="7" t="s">
        <v>26</v>
      </c>
      <c r="W889" s="7">
        <v>1.0760000000000001</v>
      </c>
      <c r="X889" s="7">
        <f t="shared" si="26"/>
        <v>1.0760000000000001</v>
      </c>
      <c r="Y889" s="7">
        <v>1.0509999999999999</v>
      </c>
      <c r="Z889" s="7">
        <f t="shared" si="27"/>
        <v>1.0509999999999999</v>
      </c>
      <c r="AA889" s="7">
        <v>0.505</v>
      </c>
      <c r="AB889" s="7">
        <v>0.49399999999999999</v>
      </c>
      <c r="AC889" s="7">
        <v>17</v>
      </c>
      <c r="AD889" s="7">
        <v>205.4</v>
      </c>
      <c r="AE889" s="7" t="s">
        <v>52</v>
      </c>
      <c r="AF889" s="7" t="s">
        <v>29</v>
      </c>
      <c r="AG889" s="7" t="s">
        <v>47</v>
      </c>
      <c r="AH889" s="7" t="s">
        <v>409</v>
      </c>
      <c r="AI889" s="7" t="s">
        <v>407</v>
      </c>
      <c r="AJ889" s="7">
        <v>-0.94599999999999995</v>
      </c>
      <c r="AK889" s="7">
        <v>-0.68899999999999995</v>
      </c>
      <c r="AV889" s="7" t="s">
        <v>658</v>
      </c>
      <c r="AW889" s="7" t="s">
        <v>528</v>
      </c>
      <c r="AZ889" s="7" t="s">
        <v>311</v>
      </c>
    </row>
    <row r="890" spans="1:52" x14ac:dyDescent="0.2">
      <c r="A890" s="7">
        <v>889</v>
      </c>
      <c r="B890" s="7">
        <v>3592</v>
      </c>
      <c r="C890" s="7" t="s">
        <v>48</v>
      </c>
      <c r="D890" s="7" t="s">
        <v>540</v>
      </c>
      <c r="E890" s="7" t="s">
        <v>309</v>
      </c>
      <c r="F890" s="7">
        <v>15.093</v>
      </c>
      <c r="I890" s="7">
        <v>1.304</v>
      </c>
      <c r="J890" s="7">
        <v>2002</v>
      </c>
      <c r="K890" s="7">
        <v>11</v>
      </c>
      <c r="L890" s="7">
        <v>315</v>
      </c>
      <c r="M890" s="7">
        <v>35.630000000000003</v>
      </c>
      <c r="N890" s="7">
        <v>135.16999999999999</v>
      </c>
      <c r="O890" s="7">
        <v>35.75</v>
      </c>
      <c r="P890" s="7">
        <v>135.25</v>
      </c>
      <c r="Q890" s="7">
        <v>8.407</v>
      </c>
      <c r="V890" s="7" t="s">
        <v>26</v>
      </c>
      <c r="W890" s="7">
        <v>0.77900000000000003</v>
      </c>
      <c r="X890" s="7">
        <f t="shared" si="26"/>
        <v>0.77900000000000003</v>
      </c>
      <c r="Y890" s="7">
        <v>0.52500000000000002</v>
      </c>
      <c r="Z890" s="7">
        <f t="shared" si="27"/>
        <v>0.52500000000000002</v>
      </c>
      <c r="AA890" s="7">
        <v>0.59699999999999998</v>
      </c>
      <c r="AB890" s="7">
        <v>0.40200000000000002</v>
      </c>
      <c r="AC890" s="7">
        <v>9</v>
      </c>
      <c r="AD890" s="7">
        <v>242.7</v>
      </c>
      <c r="AE890" s="7" t="s">
        <v>52</v>
      </c>
      <c r="AF890" s="7" t="s">
        <v>29</v>
      </c>
      <c r="AG890" s="7" t="s">
        <v>47</v>
      </c>
      <c r="AH890" s="7" t="s">
        <v>409</v>
      </c>
      <c r="AI890" s="7" t="s">
        <v>407</v>
      </c>
      <c r="AJ890" s="7">
        <v>-0.94599999999999995</v>
      </c>
      <c r="AK890" s="7">
        <v>-0.68899999999999995</v>
      </c>
      <c r="AV890" s="7" t="s">
        <v>658</v>
      </c>
      <c r="AW890" s="7" t="s">
        <v>528</v>
      </c>
      <c r="AZ890" s="7" t="s">
        <v>311</v>
      </c>
    </row>
    <row r="891" spans="1:52" x14ac:dyDescent="0.2">
      <c r="A891" s="7">
        <v>890</v>
      </c>
      <c r="B891" s="7">
        <v>3592</v>
      </c>
      <c r="C891" s="7" t="s">
        <v>48</v>
      </c>
      <c r="D891" s="7" t="s">
        <v>540</v>
      </c>
      <c r="E891" s="7" t="s">
        <v>309</v>
      </c>
      <c r="F891" s="7">
        <v>8.6349999999999998</v>
      </c>
      <c r="I891" s="7">
        <v>0.746</v>
      </c>
      <c r="J891" s="7">
        <v>2002</v>
      </c>
      <c r="K891" s="7">
        <v>12</v>
      </c>
      <c r="L891" s="7">
        <v>342</v>
      </c>
      <c r="M891" s="7">
        <v>35.630000000000003</v>
      </c>
      <c r="N891" s="7">
        <v>135.16999999999999</v>
      </c>
      <c r="O891" s="7">
        <v>35.75</v>
      </c>
      <c r="P891" s="7">
        <v>135.25</v>
      </c>
      <c r="Q891" s="7">
        <v>3.6880000000000002</v>
      </c>
      <c r="V891" s="7" t="s">
        <v>26</v>
      </c>
      <c r="W891" s="7">
        <v>0.22</v>
      </c>
      <c r="X891" s="7">
        <f t="shared" si="26"/>
        <v>0.22</v>
      </c>
      <c r="Y891" s="7">
        <v>0.52600000000000002</v>
      </c>
      <c r="Z891" s="7">
        <f t="shared" si="27"/>
        <v>0.52600000000000002</v>
      </c>
      <c r="AA891" s="7">
        <v>0.29399999999999998</v>
      </c>
      <c r="AB891" s="7">
        <v>0.70499999999999996</v>
      </c>
      <c r="AC891" s="7">
        <v>6.5</v>
      </c>
      <c r="AD891" s="7">
        <v>330.8</v>
      </c>
      <c r="AE891" s="7" t="s">
        <v>52</v>
      </c>
      <c r="AF891" s="7" t="s">
        <v>29</v>
      </c>
      <c r="AG891" s="7" t="s">
        <v>47</v>
      </c>
      <c r="AH891" s="7" t="s">
        <v>409</v>
      </c>
      <c r="AI891" s="7" t="s">
        <v>407</v>
      </c>
      <c r="AJ891" s="7">
        <v>-0.94599999999999995</v>
      </c>
      <c r="AK891" s="7">
        <v>-0.68899999999999995</v>
      </c>
      <c r="AV891" s="7" t="s">
        <v>658</v>
      </c>
      <c r="AW891" s="7" t="s">
        <v>528</v>
      </c>
      <c r="AZ891" s="7" t="s">
        <v>311</v>
      </c>
    </row>
    <row r="892" spans="1:52" x14ac:dyDescent="0.2">
      <c r="A892" s="7">
        <v>891</v>
      </c>
      <c r="B892" s="7">
        <v>3592</v>
      </c>
      <c r="C892" s="7" t="s">
        <v>48</v>
      </c>
      <c r="D892" s="7" t="s">
        <v>540</v>
      </c>
      <c r="E892" s="7" t="s">
        <v>309</v>
      </c>
      <c r="F892" s="7">
        <v>13.821999999999999</v>
      </c>
      <c r="I892" s="7">
        <v>1.194</v>
      </c>
      <c r="J892" s="7">
        <v>2003</v>
      </c>
      <c r="K892" s="7">
        <v>5</v>
      </c>
      <c r="L892" s="7">
        <v>121</v>
      </c>
      <c r="M892" s="7">
        <v>35.630000000000003</v>
      </c>
      <c r="N892" s="7">
        <v>135.16999999999999</v>
      </c>
      <c r="O892" s="7">
        <v>35.75</v>
      </c>
      <c r="P892" s="7">
        <v>135.25</v>
      </c>
      <c r="Q892" s="7">
        <v>13.464</v>
      </c>
      <c r="V892" s="7" t="s">
        <v>26</v>
      </c>
      <c r="W892" s="7">
        <v>0.75600000000000001</v>
      </c>
      <c r="X892" s="7">
        <f t="shared" si="26"/>
        <v>0.75600000000000001</v>
      </c>
      <c r="Y892" s="7">
        <v>0.438</v>
      </c>
      <c r="Z892" s="7">
        <f t="shared" si="27"/>
        <v>0.438</v>
      </c>
      <c r="AA892" s="7">
        <v>0.63300000000000001</v>
      </c>
      <c r="AB892" s="7">
        <v>0.36599999999999999</v>
      </c>
      <c r="AC892" s="7">
        <v>18.399999999999999</v>
      </c>
      <c r="AD892" s="7">
        <v>84.6</v>
      </c>
      <c r="AE892" s="7" t="s">
        <v>52</v>
      </c>
      <c r="AF892" s="7" t="s">
        <v>29</v>
      </c>
      <c r="AG892" s="7" t="s">
        <v>47</v>
      </c>
      <c r="AH892" s="7" t="s">
        <v>409</v>
      </c>
      <c r="AI892" s="7" t="s">
        <v>407</v>
      </c>
      <c r="AJ892" s="7">
        <v>-0.94599999999999995</v>
      </c>
      <c r="AK892" s="7">
        <v>-0.23799999999999999</v>
      </c>
      <c r="AV892" s="7" t="s">
        <v>658</v>
      </c>
      <c r="AW892" s="7" t="s">
        <v>528</v>
      </c>
      <c r="AZ892" s="7" t="s">
        <v>311</v>
      </c>
    </row>
    <row r="893" spans="1:52" x14ac:dyDescent="0.2">
      <c r="A893" s="7">
        <v>892</v>
      </c>
      <c r="B893" s="7">
        <v>3592</v>
      </c>
      <c r="C893" s="7" t="s">
        <v>48</v>
      </c>
      <c r="D893" s="7" t="s">
        <v>540</v>
      </c>
      <c r="E893" s="7" t="s">
        <v>309</v>
      </c>
      <c r="F893" s="7">
        <v>43.854999999999997</v>
      </c>
      <c r="I893" s="7">
        <v>3.7890000000000001</v>
      </c>
      <c r="J893" s="7">
        <v>2003</v>
      </c>
      <c r="K893" s="7">
        <v>6</v>
      </c>
      <c r="L893" s="7">
        <v>162</v>
      </c>
      <c r="M893" s="7">
        <v>35.630000000000003</v>
      </c>
      <c r="N893" s="7">
        <v>135.16999999999999</v>
      </c>
      <c r="O893" s="7">
        <v>35.75</v>
      </c>
      <c r="P893" s="7">
        <v>135.25</v>
      </c>
      <c r="Q893" s="7">
        <v>16.652999999999999</v>
      </c>
      <c r="V893" s="7" t="s">
        <v>26</v>
      </c>
      <c r="W893" s="7">
        <v>1.655</v>
      </c>
      <c r="X893" s="7">
        <f t="shared" si="26"/>
        <v>1.655</v>
      </c>
      <c r="Y893" s="7">
        <v>2.1339999999999999</v>
      </c>
      <c r="Z893" s="7">
        <f t="shared" si="27"/>
        <v>2.1339999999999999</v>
      </c>
      <c r="AA893" s="7">
        <v>0.436</v>
      </c>
      <c r="AB893" s="7">
        <v>0.56299999999999994</v>
      </c>
      <c r="AC893" s="7">
        <v>22</v>
      </c>
      <c r="AD893" s="7">
        <v>137.30000000000001</v>
      </c>
      <c r="AE893" s="7" t="s">
        <v>52</v>
      </c>
      <c r="AF893" s="7" t="s">
        <v>29</v>
      </c>
      <c r="AG893" s="7" t="s">
        <v>47</v>
      </c>
      <c r="AH893" s="7" t="s">
        <v>409</v>
      </c>
      <c r="AI893" s="7" t="s">
        <v>407</v>
      </c>
      <c r="AJ893" s="7">
        <v>-0.94599999999999995</v>
      </c>
      <c r="AK893" s="7">
        <v>-0.23799999999999999</v>
      </c>
      <c r="AV893" s="7" t="s">
        <v>658</v>
      </c>
      <c r="AW893" s="7" t="s">
        <v>528</v>
      </c>
      <c r="AZ893" s="7" t="s">
        <v>311</v>
      </c>
    </row>
    <row r="894" spans="1:52" x14ac:dyDescent="0.2">
      <c r="A894" s="7">
        <v>893</v>
      </c>
      <c r="B894" s="7">
        <v>3592</v>
      </c>
      <c r="C894" s="7" t="s">
        <v>48</v>
      </c>
      <c r="D894" s="7" t="s">
        <v>540</v>
      </c>
      <c r="E894" s="7" t="s">
        <v>309</v>
      </c>
      <c r="F894" s="7">
        <v>50.234000000000002</v>
      </c>
      <c r="I894" s="7">
        <v>4.34</v>
      </c>
      <c r="J894" s="7">
        <v>2003</v>
      </c>
      <c r="K894" s="7">
        <v>7</v>
      </c>
      <c r="L894" s="7">
        <v>190</v>
      </c>
      <c r="M894" s="7">
        <v>35.630000000000003</v>
      </c>
      <c r="N894" s="7">
        <v>135.16999999999999</v>
      </c>
      <c r="O894" s="7">
        <v>35.75</v>
      </c>
      <c r="P894" s="7">
        <v>135.25</v>
      </c>
      <c r="Q894" s="7">
        <v>18.196999999999999</v>
      </c>
      <c r="V894" s="7" t="s">
        <v>26</v>
      </c>
      <c r="W894" s="7">
        <v>2.2650000000000001</v>
      </c>
      <c r="X894" s="7">
        <f t="shared" si="26"/>
        <v>2.2650000000000001</v>
      </c>
      <c r="Y894" s="7">
        <v>2.0750000000000002</v>
      </c>
      <c r="Z894" s="7">
        <f t="shared" si="27"/>
        <v>2.0750000000000002</v>
      </c>
      <c r="AA894" s="7">
        <v>0.52100000000000002</v>
      </c>
      <c r="AB894" s="7">
        <v>0.47799999999999998</v>
      </c>
      <c r="AC894" s="7">
        <v>23.4</v>
      </c>
      <c r="AD894" s="7">
        <v>252.8</v>
      </c>
      <c r="AE894" s="7" t="s">
        <v>52</v>
      </c>
      <c r="AF894" s="7" t="s">
        <v>29</v>
      </c>
      <c r="AG894" s="7" t="s">
        <v>47</v>
      </c>
      <c r="AH894" s="7" t="s">
        <v>409</v>
      </c>
      <c r="AI894" s="7" t="s">
        <v>407</v>
      </c>
      <c r="AJ894" s="7">
        <v>-0.94599999999999995</v>
      </c>
      <c r="AK894" s="7">
        <v>-0.23799999999999999</v>
      </c>
      <c r="AV894" s="7" t="s">
        <v>658</v>
      </c>
      <c r="AW894" s="7" t="s">
        <v>528</v>
      </c>
      <c r="AZ894" s="7" t="s">
        <v>311</v>
      </c>
    </row>
    <row r="895" spans="1:52" x14ac:dyDescent="0.2">
      <c r="A895" s="7">
        <v>894</v>
      </c>
      <c r="B895" s="7">
        <v>3592</v>
      </c>
      <c r="C895" s="7" t="s">
        <v>48</v>
      </c>
      <c r="D895" s="7" t="s">
        <v>540</v>
      </c>
      <c r="E895" s="7" t="s">
        <v>309</v>
      </c>
      <c r="F895" s="7">
        <v>51.551000000000002</v>
      </c>
      <c r="I895" s="7">
        <v>4.4539999999999997</v>
      </c>
      <c r="J895" s="7">
        <v>2003</v>
      </c>
      <c r="K895" s="7">
        <v>7</v>
      </c>
      <c r="L895" s="7">
        <v>210</v>
      </c>
      <c r="M895" s="7">
        <v>35.630000000000003</v>
      </c>
      <c r="N895" s="7">
        <v>135.16999999999999</v>
      </c>
      <c r="O895" s="7">
        <v>35.75</v>
      </c>
      <c r="P895" s="7">
        <v>135.25</v>
      </c>
      <c r="Q895" s="7">
        <v>18.815000000000001</v>
      </c>
      <c r="V895" s="7" t="s">
        <v>26</v>
      </c>
      <c r="W895" s="7">
        <v>1.8540000000000001</v>
      </c>
      <c r="X895" s="7">
        <f t="shared" si="26"/>
        <v>1.8540000000000001</v>
      </c>
      <c r="Y895" s="7">
        <v>2.6</v>
      </c>
      <c r="Z895" s="7">
        <f t="shared" si="27"/>
        <v>2.6</v>
      </c>
      <c r="AA895" s="7">
        <v>0.41599999999999998</v>
      </c>
      <c r="AB895" s="7">
        <v>0.58299999999999996</v>
      </c>
      <c r="AC895" s="7">
        <v>23.4</v>
      </c>
      <c r="AD895" s="7">
        <v>252.8</v>
      </c>
      <c r="AE895" s="7" t="s">
        <v>52</v>
      </c>
      <c r="AF895" s="7" t="s">
        <v>29</v>
      </c>
      <c r="AG895" s="7" t="s">
        <v>47</v>
      </c>
      <c r="AH895" s="7" t="s">
        <v>409</v>
      </c>
      <c r="AI895" s="7" t="s">
        <v>407</v>
      </c>
      <c r="AJ895" s="7">
        <v>-0.94599999999999995</v>
      </c>
      <c r="AK895" s="7">
        <v>-0.23799999999999999</v>
      </c>
      <c r="AV895" s="7" t="s">
        <v>658</v>
      </c>
      <c r="AW895" s="7" t="s">
        <v>528</v>
      </c>
      <c r="AZ895" s="7" t="s">
        <v>311</v>
      </c>
    </row>
    <row r="896" spans="1:52" x14ac:dyDescent="0.2">
      <c r="A896" s="7">
        <v>895</v>
      </c>
      <c r="B896" s="7">
        <v>3592</v>
      </c>
      <c r="C896" s="7" t="s">
        <v>48</v>
      </c>
      <c r="D896" s="7" t="s">
        <v>540</v>
      </c>
      <c r="E896" s="7" t="s">
        <v>309</v>
      </c>
      <c r="F896" s="7">
        <v>47.104999999999997</v>
      </c>
      <c r="I896" s="7">
        <v>4.069</v>
      </c>
      <c r="J896" s="7">
        <v>2003</v>
      </c>
      <c r="K896" s="7">
        <v>8</v>
      </c>
      <c r="L896" s="7">
        <v>240</v>
      </c>
      <c r="M896" s="7">
        <v>35.630000000000003</v>
      </c>
      <c r="N896" s="7">
        <v>135.16999999999999</v>
      </c>
      <c r="O896" s="7">
        <v>35.75</v>
      </c>
      <c r="P896" s="7">
        <v>135.25</v>
      </c>
      <c r="Q896" s="7">
        <v>18.306999999999999</v>
      </c>
      <c r="V896" s="7" t="s">
        <v>26</v>
      </c>
      <c r="W896" s="7">
        <v>1.5289999999999999</v>
      </c>
      <c r="X896" s="7">
        <f t="shared" si="26"/>
        <v>1.5289999999999999</v>
      </c>
      <c r="Y896" s="7">
        <v>2.54</v>
      </c>
      <c r="Z896" s="7">
        <f t="shared" si="27"/>
        <v>2.54</v>
      </c>
      <c r="AA896" s="7">
        <v>0.375</v>
      </c>
      <c r="AB896" s="7">
        <v>0.624</v>
      </c>
      <c r="AC896" s="7">
        <v>26.4</v>
      </c>
      <c r="AD896" s="7">
        <v>236.7</v>
      </c>
      <c r="AE896" s="7" t="s">
        <v>52</v>
      </c>
      <c r="AF896" s="7" t="s">
        <v>29</v>
      </c>
      <c r="AG896" s="7" t="s">
        <v>47</v>
      </c>
      <c r="AH896" s="7" t="s">
        <v>409</v>
      </c>
      <c r="AI896" s="7" t="s">
        <v>407</v>
      </c>
      <c r="AJ896" s="7">
        <v>-0.94599999999999995</v>
      </c>
      <c r="AK896" s="7">
        <v>-0.23799999999999999</v>
      </c>
      <c r="AV896" s="7" t="s">
        <v>658</v>
      </c>
      <c r="AW896" s="7" t="s">
        <v>528</v>
      </c>
      <c r="AZ896" s="7" t="s">
        <v>311</v>
      </c>
    </row>
    <row r="897" spans="1:52" x14ac:dyDescent="0.2">
      <c r="A897" s="7">
        <v>896</v>
      </c>
      <c r="B897" s="7">
        <v>3592</v>
      </c>
      <c r="C897" s="7" t="s">
        <v>48</v>
      </c>
      <c r="D897" s="7" t="s">
        <v>540</v>
      </c>
      <c r="E897" s="7" t="s">
        <v>309</v>
      </c>
      <c r="F897" s="7">
        <v>26.78</v>
      </c>
      <c r="I897" s="7">
        <v>2.3130000000000002</v>
      </c>
      <c r="J897" s="7">
        <v>2003</v>
      </c>
      <c r="K897" s="7">
        <v>9</v>
      </c>
      <c r="L897" s="7">
        <v>263</v>
      </c>
      <c r="M897" s="7">
        <v>35.630000000000003</v>
      </c>
      <c r="N897" s="7">
        <v>135.16999999999999</v>
      </c>
      <c r="O897" s="7">
        <v>35.75</v>
      </c>
      <c r="P897" s="7">
        <v>135.25</v>
      </c>
      <c r="Q897" s="7">
        <v>15.539</v>
      </c>
      <c r="V897" s="7" t="s">
        <v>26</v>
      </c>
      <c r="W897" s="7">
        <v>0.91100000000000003</v>
      </c>
      <c r="X897" s="7">
        <f t="shared" si="26"/>
        <v>0.91100000000000003</v>
      </c>
      <c r="Y897" s="7">
        <v>1.4019999999999999</v>
      </c>
      <c r="Z897" s="7">
        <f t="shared" si="27"/>
        <v>1.4019999999999999</v>
      </c>
      <c r="AA897" s="7">
        <v>0.39300000000000002</v>
      </c>
      <c r="AB897" s="7">
        <v>0.60599999999999998</v>
      </c>
      <c r="AC897" s="7">
        <v>24.1</v>
      </c>
      <c r="AD897" s="7">
        <v>146.19999999999999</v>
      </c>
      <c r="AE897" s="7" t="s">
        <v>52</v>
      </c>
      <c r="AF897" s="7" t="s">
        <v>29</v>
      </c>
      <c r="AG897" s="7" t="s">
        <v>47</v>
      </c>
      <c r="AH897" s="7" t="s">
        <v>409</v>
      </c>
      <c r="AI897" s="7" t="s">
        <v>407</v>
      </c>
      <c r="AJ897" s="7">
        <v>-0.94599999999999995</v>
      </c>
      <c r="AK897" s="7">
        <v>-0.23799999999999999</v>
      </c>
      <c r="AV897" s="7" t="s">
        <v>658</v>
      </c>
      <c r="AW897" s="7" t="s">
        <v>528</v>
      </c>
      <c r="AZ897" s="7" t="s">
        <v>311</v>
      </c>
    </row>
    <row r="898" spans="1:52" x14ac:dyDescent="0.2">
      <c r="A898" s="7">
        <v>897</v>
      </c>
      <c r="B898" s="7">
        <v>3592</v>
      </c>
      <c r="C898" s="7" t="s">
        <v>48</v>
      </c>
      <c r="D898" s="7" t="s">
        <v>540</v>
      </c>
      <c r="E898" s="7" t="s">
        <v>309</v>
      </c>
      <c r="F898" s="7">
        <v>21.641999999999999</v>
      </c>
      <c r="I898" s="7">
        <v>1.869</v>
      </c>
      <c r="J898" s="7">
        <v>2003</v>
      </c>
      <c r="K898" s="7">
        <v>11</v>
      </c>
      <c r="L898" s="7">
        <v>305</v>
      </c>
      <c r="M898" s="7">
        <v>35.630000000000003</v>
      </c>
      <c r="N898" s="7">
        <v>135.16999999999999</v>
      </c>
      <c r="O898" s="7">
        <v>35.75</v>
      </c>
      <c r="P898" s="7">
        <v>135.25</v>
      </c>
      <c r="Q898" s="7">
        <v>8</v>
      </c>
      <c r="V898" s="7" t="s">
        <v>26</v>
      </c>
      <c r="W898" s="7">
        <v>1.198</v>
      </c>
      <c r="X898" s="7">
        <f t="shared" si="26"/>
        <v>1.198</v>
      </c>
      <c r="Y898" s="7">
        <v>0.67100000000000004</v>
      </c>
      <c r="Z898" s="7">
        <f t="shared" si="27"/>
        <v>0.67100000000000004</v>
      </c>
      <c r="AA898" s="7">
        <v>0.64</v>
      </c>
      <c r="AB898" s="7">
        <v>0.35899999999999999</v>
      </c>
      <c r="AC898" s="7">
        <v>14</v>
      </c>
      <c r="AD898" s="7">
        <v>255.8</v>
      </c>
      <c r="AE898" s="7" t="s">
        <v>52</v>
      </c>
      <c r="AF898" s="7" t="s">
        <v>29</v>
      </c>
      <c r="AG898" s="7" t="s">
        <v>47</v>
      </c>
      <c r="AH898" s="7" t="s">
        <v>409</v>
      </c>
      <c r="AI898" s="7" t="s">
        <v>407</v>
      </c>
      <c r="AJ898" s="7">
        <v>-0.94599999999999995</v>
      </c>
      <c r="AK898" s="7">
        <v>-0.23799999999999999</v>
      </c>
      <c r="AV898" s="7" t="s">
        <v>658</v>
      </c>
      <c r="AW898" s="7" t="s">
        <v>528</v>
      </c>
      <c r="AZ898" s="7" t="s">
        <v>311</v>
      </c>
    </row>
    <row r="899" spans="1:52" x14ac:dyDescent="0.2">
      <c r="A899" s="7">
        <v>898</v>
      </c>
      <c r="B899" s="7">
        <v>3592</v>
      </c>
      <c r="C899" s="7" t="s">
        <v>48</v>
      </c>
      <c r="D899" s="7" t="s">
        <v>541</v>
      </c>
      <c r="E899" s="7" t="s">
        <v>309</v>
      </c>
      <c r="F899" s="7">
        <v>15.047000000000001</v>
      </c>
      <c r="I899" s="7">
        <v>1.3</v>
      </c>
      <c r="J899" s="7">
        <v>2002</v>
      </c>
      <c r="K899" s="7">
        <v>5</v>
      </c>
      <c r="L899" s="7">
        <v>145</v>
      </c>
      <c r="M899" s="7">
        <v>35.96</v>
      </c>
      <c r="N899" s="7">
        <v>138.47</v>
      </c>
      <c r="O899" s="7">
        <v>35.75</v>
      </c>
      <c r="P899" s="7">
        <v>138.25</v>
      </c>
      <c r="Q899" s="7">
        <v>11.358000000000001</v>
      </c>
      <c r="V899" s="7" t="s">
        <v>26</v>
      </c>
      <c r="W899" s="7">
        <v>1.0549999999999999</v>
      </c>
      <c r="X899" s="7">
        <f t="shared" ref="X899:X962" si="28">IF(ISBLANK(W899), "", W899)</f>
        <v>1.0549999999999999</v>
      </c>
      <c r="Y899" s="7">
        <v>0.245</v>
      </c>
      <c r="Z899" s="7">
        <f t="shared" ref="Z899:Z962" si="29">IF(ISBLANK(Y899), "", Y899)</f>
        <v>0.245</v>
      </c>
      <c r="AA899" s="7">
        <v>0.81100000000000005</v>
      </c>
      <c r="AB899" s="7">
        <v>0.188</v>
      </c>
      <c r="AC899" s="7">
        <v>10.3</v>
      </c>
      <c r="AD899" s="7">
        <v>88.8</v>
      </c>
      <c r="AE899" s="7" t="s">
        <v>52</v>
      </c>
      <c r="AF899" s="7" t="s">
        <v>29</v>
      </c>
      <c r="AG899" s="7" t="s">
        <v>47</v>
      </c>
      <c r="AH899" s="7" t="s">
        <v>416</v>
      </c>
      <c r="AI899" s="7" t="s">
        <v>417</v>
      </c>
      <c r="AJ899" s="7">
        <v>-0.41499999999999998</v>
      </c>
      <c r="AK899" s="7">
        <v>-0.97399999999999998</v>
      </c>
      <c r="AV899" s="7" t="s">
        <v>658</v>
      </c>
      <c r="AW899" s="7" t="s">
        <v>528</v>
      </c>
      <c r="AZ899" s="7" t="s">
        <v>314</v>
      </c>
    </row>
    <row r="900" spans="1:52" x14ac:dyDescent="0.2">
      <c r="A900" s="7">
        <v>899</v>
      </c>
      <c r="B900" s="7">
        <v>3592</v>
      </c>
      <c r="C900" s="7" t="s">
        <v>48</v>
      </c>
      <c r="D900" s="7" t="s">
        <v>541</v>
      </c>
      <c r="E900" s="7" t="s">
        <v>309</v>
      </c>
      <c r="F900" s="7">
        <v>42.384999999999998</v>
      </c>
      <c r="I900" s="7">
        <v>3.6619999999999999</v>
      </c>
      <c r="J900" s="7">
        <v>2002</v>
      </c>
      <c r="K900" s="7">
        <v>6</v>
      </c>
      <c r="L900" s="7">
        <v>172</v>
      </c>
      <c r="M900" s="7">
        <v>35.96</v>
      </c>
      <c r="N900" s="7">
        <v>138.47</v>
      </c>
      <c r="O900" s="7">
        <v>35.75</v>
      </c>
      <c r="P900" s="7">
        <v>138.25</v>
      </c>
      <c r="Q900" s="7">
        <v>14.648</v>
      </c>
      <c r="V900" s="7" t="s">
        <v>26</v>
      </c>
      <c r="W900" s="7">
        <v>3.105</v>
      </c>
      <c r="X900" s="7">
        <f t="shared" si="28"/>
        <v>3.105</v>
      </c>
      <c r="Y900" s="7">
        <v>0.55700000000000005</v>
      </c>
      <c r="Z900" s="7">
        <f t="shared" si="29"/>
        <v>0.55700000000000005</v>
      </c>
      <c r="AA900" s="7">
        <v>0.84699999999999998</v>
      </c>
      <c r="AB900" s="7">
        <v>0.152</v>
      </c>
      <c r="AC900" s="7">
        <v>13.7</v>
      </c>
      <c r="AD900" s="7">
        <v>97.4</v>
      </c>
      <c r="AE900" s="7" t="s">
        <v>52</v>
      </c>
      <c r="AF900" s="7" t="s">
        <v>29</v>
      </c>
      <c r="AG900" s="7" t="s">
        <v>47</v>
      </c>
      <c r="AH900" s="7" t="s">
        <v>416</v>
      </c>
      <c r="AI900" s="7" t="s">
        <v>417</v>
      </c>
      <c r="AJ900" s="7">
        <v>-0.41499999999999998</v>
      </c>
      <c r="AK900" s="7">
        <v>-0.97399999999999998</v>
      </c>
      <c r="AV900" s="7" t="s">
        <v>658</v>
      </c>
      <c r="AW900" s="7" t="s">
        <v>528</v>
      </c>
      <c r="AZ900" s="7" t="s">
        <v>314</v>
      </c>
    </row>
    <row r="901" spans="1:52" x14ac:dyDescent="0.2">
      <c r="A901" s="7">
        <v>900</v>
      </c>
      <c r="B901" s="7">
        <v>3592</v>
      </c>
      <c r="C901" s="7" t="s">
        <v>48</v>
      </c>
      <c r="D901" s="7" t="s">
        <v>541</v>
      </c>
      <c r="E901" s="7" t="s">
        <v>309</v>
      </c>
      <c r="F901" s="7">
        <v>45.978999999999999</v>
      </c>
      <c r="I901" s="7">
        <v>3.972</v>
      </c>
      <c r="J901" s="7">
        <v>2002</v>
      </c>
      <c r="K901" s="7">
        <v>7</v>
      </c>
      <c r="L901" s="7">
        <v>207</v>
      </c>
      <c r="M901" s="7">
        <v>35.96</v>
      </c>
      <c r="N901" s="7">
        <v>138.47</v>
      </c>
      <c r="O901" s="7">
        <v>35.75</v>
      </c>
      <c r="P901" s="7">
        <v>138.25</v>
      </c>
      <c r="Q901" s="7">
        <v>17.937999999999999</v>
      </c>
      <c r="V901" s="7" t="s">
        <v>26</v>
      </c>
      <c r="W901" s="7">
        <v>2.8130000000000002</v>
      </c>
      <c r="X901" s="7">
        <f t="shared" si="28"/>
        <v>2.8130000000000002</v>
      </c>
      <c r="Y901" s="7">
        <v>1.159</v>
      </c>
      <c r="Z901" s="7">
        <f t="shared" si="29"/>
        <v>1.159</v>
      </c>
      <c r="AA901" s="7">
        <v>0.70799999999999996</v>
      </c>
      <c r="AB901" s="7">
        <v>0.29099999999999998</v>
      </c>
      <c r="AC901" s="7">
        <v>20.399999999999999</v>
      </c>
      <c r="AD901" s="7">
        <v>129.80000000000001</v>
      </c>
      <c r="AE901" s="7" t="s">
        <v>52</v>
      </c>
      <c r="AF901" s="7" t="s">
        <v>29</v>
      </c>
      <c r="AG901" s="7" t="s">
        <v>47</v>
      </c>
      <c r="AH901" s="7" t="s">
        <v>416</v>
      </c>
      <c r="AI901" s="7" t="s">
        <v>417</v>
      </c>
      <c r="AJ901" s="7">
        <v>-0.41499999999999998</v>
      </c>
      <c r="AK901" s="7">
        <v>-0.97399999999999998</v>
      </c>
      <c r="AV901" s="7" t="s">
        <v>658</v>
      </c>
      <c r="AW901" s="7" t="s">
        <v>528</v>
      </c>
      <c r="AZ901" s="7" t="s">
        <v>314</v>
      </c>
    </row>
    <row r="902" spans="1:52" x14ac:dyDescent="0.2">
      <c r="A902" s="7">
        <v>901</v>
      </c>
      <c r="B902" s="7">
        <v>3592</v>
      </c>
      <c r="C902" s="7" t="s">
        <v>48</v>
      </c>
      <c r="D902" s="7" t="s">
        <v>541</v>
      </c>
      <c r="E902" s="7" t="s">
        <v>309</v>
      </c>
      <c r="F902" s="7">
        <v>34.35</v>
      </c>
      <c r="I902" s="7">
        <v>2.9670000000000001</v>
      </c>
      <c r="J902" s="7">
        <v>2002</v>
      </c>
      <c r="K902" s="7">
        <v>8</v>
      </c>
      <c r="L902" s="7">
        <v>237</v>
      </c>
      <c r="M902" s="7">
        <v>35.96</v>
      </c>
      <c r="N902" s="7">
        <v>138.47</v>
      </c>
      <c r="O902" s="7">
        <v>35.75</v>
      </c>
      <c r="P902" s="7">
        <v>138.25</v>
      </c>
      <c r="Q902" s="7">
        <v>14.863</v>
      </c>
      <c r="V902" s="7" t="s">
        <v>26</v>
      </c>
      <c r="W902" s="7">
        <v>2.3879999999999999</v>
      </c>
      <c r="X902" s="7">
        <f t="shared" si="28"/>
        <v>2.3879999999999999</v>
      </c>
      <c r="Y902" s="7">
        <v>0.57899999999999996</v>
      </c>
      <c r="Z902" s="7">
        <f t="shared" si="29"/>
        <v>0.57899999999999996</v>
      </c>
      <c r="AA902" s="7">
        <v>0.80400000000000005</v>
      </c>
      <c r="AB902" s="7">
        <v>0.19500000000000001</v>
      </c>
      <c r="AC902" s="7">
        <v>18.899999999999999</v>
      </c>
      <c r="AD902" s="7">
        <v>75.5</v>
      </c>
      <c r="AE902" s="7" t="s">
        <v>52</v>
      </c>
      <c r="AF902" s="7" t="s">
        <v>29</v>
      </c>
      <c r="AG902" s="7" t="s">
        <v>47</v>
      </c>
      <c r="AH902" s="7" t="s">
        <v>416</v>
      </c>
      <c r="AI902" s="7" t="s">
        <v>417</v>
      </c>
      <c r="AJ902" s="7">
        <v>-0.41499999999999998</v>
      </c>
      <c r="AK902" s="7">
        <v>-0.97399999999999998</v>
      </c>
      <c r="AV902" s="7" t="s">
        <v>658</v>
      </c>
      <c r="AW902" s="7" t="s">
        <v>528</v>
      </c>
      <c r="AZ902" s="7" t="s">
        <v>314</v>
      </c>
    </row>
    <row r="903" spans="1:52" x14ac:dyDescent="0.2">
      <c r="A903" s="7">
        <v>902</v>
      </c>
      <c r="B903" s="7">
        <v>3592</v>
      </c>
      <c r="C903" s="7" t="s">
        <v>48</v>
      </c>
      <c r="D903" s="7" t="s">
        <v>541</v>
      </c>
      <c r="E903" s="7" t="s">
        <v>309</v>
      </c>
      <c r="F903" s="7">
        <v>24.786999999999999</v>
      </c>
      <c r="I903" s="7">
        <v>2.141</v>
      </c>
      <c r="J903" s="7">
        <v>2002</v>
      </c>
      <c r="K903" s="7">
        <v>9</v>
      </c>
      <c r="L903" s="7">
        <v>258</v>
      </c>
      <c r="M903" s="7">
        <v>35.96</v>
      </c>
      <c r="N903" s="7">
        <v>138.47</v>
      </c>
      <c r="O903" s="7">
        <v>35.75</v>
      </c>
      <c r="P903" s="7">
        <v>138.25</v>
      </c>
      <c r="Q903" s="7">
        <v>12.401999999999999</v>
      </c>
      <c r="V903" s="7" t="s">
        <v>26</v>
      </c>
      <c r="W903" s="7">
        <v>1.629</v>
      </c>
      <c r="X903" s="7">
        <f t="shared" si="28"/>
        <v>1.629</v>
      </c>
      <c r="Y903" s="7">
        <v>0.51200000000000001</v>
      </c>
      <c r="Z903" s="7">
        <f t="shared" si="29"/>
        <v>0.51200000000000001</v>
      </c>
      <c r="AA903" s="7">
        <v>0.76</v>
      </c>
      <c r="AB903" s="7">
        <v>0.23899999999999999</v>
      </c>
      <c r="AC903" s="7">
        <v>14.1</v>
      </c>
      <c r="AD903" s="7">
        <v>117.1</v>
      </c>
      <c r="AE903" s="7" t="s">
        <v>52</v>
      </c>
      <c r="AF903" s="7" t="s">
        <v>29</v>
      </c>
      <c r="AG903" s="7" t="s">
        <v>47</v>
      </c>
      <c r="AH903" s="7" t="s">
        <v>416</v>
      </c>
      <c r="AI903" s="7" t="s">
        <v>417</v>
      </c>
      <c r="AJ903" s="7">
        <v>-0.41499999999999998</v>
      </c>
      <c r="AK903" s="7">
        <v>-0.97399999999999998</v>
      </c>
      <c r="AV903" s="7" t="s">
        <v>658</v>
      </c>
      <c r="AW903" s="7" t="s">
        <v>528</v>
      </c>
      <c r="AZ903" s="7" t="s">
        <v>314</v>
      </c>
    </row>
    <row r="904" spans="1:52" x14ac:dyDescent="0.2">
      <c r="A904" s="7">
        <v>903</v>
      </c>
      <c r="B904" s="7">
        <v>3592</v>
      </c>
      <c r="C904" s="7" t="s">
        <v>48</v>
      </c>
      <c r="D904" s="7" t="s">
        <v>541</v>
      </c>
      <c r="E904" s="7" t="s">
        <v>309</v>
      </c>
      <c r="F904" s="7">
        <v>7.48</v>
      </c>
      <c r="I904" s="7">
        <v>0.64600000000000002</v>
      </c>
      <c r="J904" s="7">
        <v>2002</v>
      </c>
      <c r="K904" s="7">
        <v>10</v>
      </c>
      <c r="L904" s="7">
        <v>289</v>
      </c>
      <c r="M904" s="7">
        <v>35.96</v>
      </c>
      <c r="N904" s="7">
        <v>138.47</v>
      </c>
      <c r="O904" s="7">
        <v>35.75</v>
      </c>
      <c r="P904" s="7">
        <v>138.25</v>
      </c>
      <c r="Q904" s="7">
        <v>9.4290000000000003</v>
      </c>
      <c r="V904" s="7" t="s">
        <v>26</v>
      </c>
      <c r="W904" s="7">
        <v>0.46800000000000003</v>
      </c>
      <c r="X904" s="7">
        <f t="shared" si="28"/>
        <v>0.46800000000000003</v>
      </c>
      <c r="Y904" s="7">
        <v>0.17799999999999999</v>
      </c>
      <c r="Z904" s="7">
        <f t="shared" si="29"/>
        <v>0.17799999999999999</v>
      </c>
      <c r="AA904" s="7">
        <v>0.72399999999999998</v>
      </c>
      <c r="AB904" s="7">
        <v>0.27500000000000002</v>
      </c>
      <c r="AC904" s="7">
        <v>8.8000000000000007</v>
      </c>
      <c r="AD904" s="7">
        <v>158.6</v>
      </c>
      <c r="AE904" s="7" t="s">
        <v>52</v>
      </c>
      <c r="AF904" s="7" t="s">
        <v>29</v>
      </c>
      <c r="AG904" s="7" t="s">
        <v>47</v>
      </c>
      <c r="AH904" s="7" t="s">
        <v>416</v>
      </c>
      <c r="AI904" s="7" t="s">
        <v>417</v>
      </c>
      <c r="AJ904" s="7">
        <v>-0.41499999999999998</v>
      </c>
      <c r="AK904" s="7">
        <v>-0.97399999999999998</v>
      </c>
      <c r="AV904" s="7" t="s">
        <v>658</v>
      </c>
      <c r="AW904" s="7" t="s">
        <v>528</v>
      </c>
      <c r="AZ904" s="7" t="s">
        <v>314</v>
      </c>
    </row>
    <row r="905" spans="1:52" x14ac:dyDescent="0.2">
      <c r="A905" s="7">
        <v>904</v>
      </c>
      <c r="B905" s="7">
        <v>3592</v>
      </c>
      <c r="C905" s="7" t="s">
        <v>48</v>
      </c>
      <c r="D905" s="7" t="s">
        <v>541</v>
      </c>
      <c r="E905" s="7" t="s">
        <v>309</v>
      </c>
      <c r="F905" s="7">
        <v>6.68</v>
      </c>
      <c r="I905" s="7">
        <v>0.57699999999999996</v>
      </c>
      <c r="J905" s="7">
        <v>2002</v>
      </c>
      <c r="K905" s="7">
        <v>11</v>
      </c>
      <c r="L905" s="7">
        <v>333</v>
      </c>
      <c r="M905" s="7">
        <v>35.96</v>
      </c>
      <c r="N905" s="7">
        <v>138.47</v>
      </c>
      <c r="O905" s="7">
        <v>35.75</v>
      </c>
      <c r="P905" s="7">
        <v>138.25</v>
      </c>
      <c r="Q905" s="7">
        <v>3.6869999999999998</v>
      </c>
      <c r="V905" s="7" t="s">
        <v>26</v>
      </c>
      <c r="W905" s="7">
        <v>0.55400000000000005</v>
      </c>
      <c r="X905" s="7">
        <f t="shared" si="28"/>
        <v>0.55400000000000005</v>
      </c>
      <c r="Y905" s="7">
        <v>2.3E-2</v>
      </c>
      <c r="Z905" s="7">
        <f t="shared" si="29"/>
        <v>2.3E-2</v>
      </c>
      <c r="AA905" s="7">
        <v>0.95899999999999996</v>
      </c>
      <c r="AB905" s="7">
        <v>0.04</v>
      </c>
      <c r="AC905" s="7">
        <v>1.3</v>
      </c>
      <c r="AD905" s="7">
        <v>27.1</v>
      </c>
      <c r="AE905" s="7" t="s">
        <v>52</v>
      </c>
      <c r="AF905" s="7" t="s">
        <v>29</v>
      </c>
      <c r="AG905" s="7" t="s">
        <v>47</v>
      </c>
      <c r="AH905" s="7" t="s">
        <v>416</v>
      </c>
      <c r="AI905" s="7" t="s">
        <v>417</v>
      </c>
      <c r="AJ905" s="7">
        <v>-0.41499999999999998</v>
      </c>
      <c r="AK905" s="7">
        <v>-0.97399999999999998</v>
      </c>
      <c r="AV905" s="7" t="s">
        <v>658</v>
      </c>
      <c r="AW905" s="7" t="s">
        <v>528</v>
      </c>
      <c r="AZ905" s="7" t="s">
        <v>314</v>
      </c>
    </row>
    <row r="906" spans="1:52" x14ac:dyDescent="0.2">
      <c r="A906" s="7">
        <v>905</v>
      </c>
      <c r="B906" s="7">
        <v>3592</v>
      </c>
      <c r="C906" s="7" t="s">
        <v>48</v>
      </c>
      <c r="D906" s="7" t="s">
        <v>541</v>
      </c>
      <c r="E906" s="7" t="s">
        <v>309</v>
      </c>
      <c r="F906" s="7">
        <v>17.172000000000001</v>
      </c>
      <c r="I906" s="7">
        <v>1.4830000000000001</v>
      </c>
      <c r="J906" s="7">
        <v>2003</v>
      </c>
      <c r="K906" s="7">
        <v>5</v>
      </c>
      <c r="L906" s="7">
        <v>126</v>
      </c>
      <c r="M906" s="7">
        <v>35.96</v>
      </c>
      <c r="N906" s="7">
        <v>138.47</v>
      </c>
      <c r="O906" s="7">
        <v>35.75</v>
      </c>
      <c r="P906" s="7">
        <v>138.25</v>
      </c>
      <c r="Q906" s="7">
        <v>11.308</v>
      </c>
      <c r="V906" s="7" t="s">
        <v>26</v>
      </c>
      <c r="W906" s="7">
        <v>1.038</v>
      </c>
      <c r="X906" s="7">
        <f t="shared" si="28"/>
        <v>1.038</v>
      </c>
      <c r="Y906" s="7">
        <v>0.44500000000000001</v>
      </c>
      <c r="Z906" s="7">
        <f t="shared" si="29"/>
        <v>0.44500000000000001</v>
      </c>
      <c r="AA906" s="7">
        <v>0.69899999999999995</v>
      </c>
      <c r="AB906" s="7">
        <v>0.3</v>
      </c>
      <c r="AC906" s="7">
        <v>10.7</v>
      </c>
      <c r="AD906" s="7">
        <v>127.2</v>
      </c>
      <c r="AE906" s="7" t="s">
        <v>52</v>
      </c>
      <c r="AF906" s="7" t="s">
        <v>29</v>
      </c>
      <c r="AG906" s="7" t="s">
        <v>47</v>
      </c>
      <c r="AH906" s="7" t="s">
        <v>416</v>
      </c>
      <c r="AI906" s="7" t="s">
        <v>417</v>
      </c>
      <c r="AJ906" s="7">
        <v>-0.41499999999999998</v>
      </c>
      <c r="AK906" s="7">
        <v>1.3440000000000001</v>
      </c>
      <c r="AV906" s="7" t="s">
        <v>658</v>
      </c>
      <c r="AW906" s="7" t="s">
        <v>528</v>
      </c>
      <c r="AZ906" s="7" t="s">
        <v>314</v>
      </c>
    </row>
    <row r="907" spans="1:52" x14ac:dyDescent="0.2">
      <c r="A907" s="7">
        <v>906</v>
      </c>
      <c r="B907" s="7">
        <v>3592</v>
      </c>
      <c r="C907" s="7" t="s">
        <v>48</v>
      </c>
      <c r="D907" s="7" t="s">
        <v>541</v>
      </c>
      <c r="E907" s="7" t="s">
        <v>309</v>
      </c>
      <c r="F907" s="7">
        <v>22.835000000000001</v>
      </c>
      <c r="I907" s="7">
        <v>1.972</v>
      </c>
      <c r="J907" s="7">
        <v>2003</v>
      </c>
      <c r="K907" s="7">
        <v>5</v>
      </c>
      <c r="L907" s="7">
        <v>147</v>
      </c>
      <c r="M907" s="7">
        <v>35.96</v>
      </c>
      <c r="N907" s="7">
        <v>138.47</v>
      </c>
      <c r="O907" s="7">
        <v>35.75</v>
      </c>
      <c r="P907" s="7">
        <v>138.25</v>
      </c>
      <c r="Q907" s="7">
        <v>13.468</v>
      </c>
      <c r="V907" s="7" t="s">
        <v>26</v>
      </c>
      <c r="W907" s="7">
        <v>1.5269999999999999</v>
      </c>
      <c r="X907" s="7">
        <f t="shared" si="28"/>
        <v>1.5269999999999999</v>
      </c>
      <c r="Y907" s="7">
        <v>0.44500000000000001</v>
      </c>
      <c r="Z907" s="7">
        <f t="shared" si="29"/>
        <v>0.44500000000000001</v>
      </c>
      <c r="AA907" s="7">
        <v>0.77300000000000002</v>
      </c>
      <c r="AB907" s="7">
        <v>0.22600000000000001</v>
      </c>
      <c r="AC907" s="7">
        <v>10.7</v>
      </c>
      <c r="AD907" s="7">
        <v>127.2</v>
      </c>
      <c r="AE907" s="7" t="s">
        <v>52</v>
      </c>
      <c r="AF907" s="7" t="s">
        <v>29</v>
      </c>
      <c r="AG907" s="7" t="s">
        <v>47</v>
      </c>
      <c r="AH907" s="7" t="s">
        <v>416</v>
      </c>
      <c r="AI907" s="7" t="s">
        <v>417</v>
      </c>
      <c r="AJ907" s="7">
        <v>-0.41499999999999998</v>
      </c>
      <c r="AK907" s="7">
        <v>1.3440000000000001</v>
      </c>
      <c r="AV907" s="7" t="s">
        <v>658</v>
      </c>
      <c r="AW907" s="7" t="s">
        <v>528</v>
      </c>
      <c r="AZ907" s="7" t="s">
        <v>314</v>
      </c>
    </row>
    <row r="908" spans="1:52" x14ac:dyDescent="0.2">
      <c r="A908" s="7">
        <v>907</v>
      </c>
      <c r="B908" s="7">
        <v>3592</v>
      </c>
      <c r="C908" s="7" t="s">
        <v>48</v>
      </c>
      <c r="D908" s="7" t="s">
        <v>541</v>
      </c>
      <c r="E908" s="7" t="s">
        <v>309</v>
      </c>
      <c r="F908" s="7">
        <v>27.98</v>
      </c>
      <c r="I908" s="7">
        <v>2.4169999999999998</v>
      </c>
      <c r="J908" s="7">
        <v>2003</v>
      </c>
      <c r="K908" s="7">
        <v>6</v>
      </c>
      <c r="L908" s="7">
        <v>170</v>
      </c>
      <c r="M908" s="7">
        <v>35.96</v>
      </c>
      <c r="N908" s="7">
        <v>138.47</v>
      </c>
      <c r="O908" s="7">
        <v>35.75</v>
      </c>
      <c r="P908" s="7">
        <v>138.25</v>
      </c>
      <c r="Q908" s="7">
        <v>15.010999999999999</v>
      </c>
      <c r="V908" s="7" t="s">
        <v>26</v>
      </c>
      <c r="W908" s="7">
        <v>1.8380000000000001</v>
      </c>
      <c r="X908" s="7">
        <f t="shared" si="28"/>
        <v>1.8380000000000001</v>
      </c>
      <c r="Y908" s="7">
        <v>0.57899999999999996</v>
      </c>
      <c r="Z908" s="7">
        <f t="shared" si="29"/>
        <v>0.57899999999999996</v>
      </c>
      <c r="AA908" s="7">
        <v>0.76</v>
      </c>
      <c r="AB908" s="7">
        <v>0.23899999999999999</v>
      </c>
      <c r="AC908" s="7">
        <v>14.3</v>
      </c>
      <c r="AD908" s="7">
        <v>90.7</v>
      </c>
      <c r="AE908" s="7" t="s">
        <v>52</v>
      </c>
      <c r="AF908" s="7" t="s">
        <v>29</v>
      </c>
      <c r="AG908" s="7" t="s">
        <v>47</v>
      </c>
      <c r="AH908" s="7" t="s">
        <v>416</v>
      </c>
      <c r="AI908" s="7" t="s">
        <v>417</v>
      </c>
      <c r="AJ908" s="7">
        <v>-0.41499999999999998</v>
      </c>
      <c r="AK908" s="7">
        <v>1.3440000000000001</v>
      </c>
      <c r="AV908" s="7" t="s">
        <v>658</v>
      </c>
      <c r="AW908" s="7" t="s">
        <v>528</v>
      </c>
      <c r="AZ908" s="7" t="s">
        <v>314</v>
      </c>
    </row>
    <row r="909" spans="1:52" x14ac:dyDescent="0.2">
      <c r="A909" s="7">
        <v>908</v>
      </c>
      <c r="B909" s="7">
        <v>3592</v>
      </c>
      <c r="C909" s="7" t="s">
        <v>48</v>
      </c>
      <c r="D909" s="7" t="s">
        <v>541</v>
      </c>
      <c r="E909" s="7" t="s">
        <v>309</v>
      </c>
      <c r="F909" s="7">
        <v>34.415999999999997</v>
      </c>
      <c r="I909" s="7">
        <v>2.9729999999999999</v>
      </c>
      <c r="J909" s="7">
        <v>2003</v>
      </c>
      <c r="K909" s="7">
        <v>7</v>
      </c>
      <c r="L909" s="7">
        <v>197</v>
      </c>
      <c r="M909" s="7">
        <v>35.96</v>
      </c>
      <c r="N909" s="7">
        <v>138.47</v>
      </c>
      <c r="O909" s="7">
        <v>35.75</v>
      </c>
      <c r="P909" s="7">
        <v>138.25</v>
      </c>
      <c r="Q909" s="7">
        <v>16.042000000000002</v>
      </c>
      <c r="V909" s="7" t="s">
        <v>26</v>
      </c>
      <c r="W909" s="7">
        <v>2.1709999999999998</v>
      </c>
      <c r="X909" s="7">
        <f t="shared" si="28"/>
        <v>2.1709999999999998</v>
      </c>
      <c r="Y909" s="7">
        <v>0.80200000000000005</v>
      </c>
      <c r="Z909" s="7">
        <f t="shared" si="29"/>
        <v>0.80200000000000005</v>
      </c>
      <c r="AA909" s="7">
        <v>0.73</v>
      </c>
      <c r="AB909" s="7">
        <v>0.26900000000000002</v>
      </c>
      <c r="AC909" s="7">
        <v>16.600000000000001</v>
      </c>
      <c r="AD909" s="7">
        <v>181.7</v>
      </c>
      <c r="AE909" s="7" t="s">
        <v>52</v>
      </c>
      <c r="AF909" s="7" t="s">
        <v>29</v>
      </c>
      <c r="AG909" s="7" t="s">
        <v>47</v>
      </c>
      <c r="AH909" s="7" t="s">
        <v>416</v>
      </c>
      <c r="AI909" s="7" t="s">
        <v>417</v>
      </c>
      <c r="AJ909" s="7">
        <v>-0.41499999999999998</v>
      </c>
      <c r="AK909" s="7">
        <v>1.3440000000000001</v>
      </c>
      <c r="AV909" s="7" t="s">
        <v>658</v>
      </c>
      <c r="AW909" s="7" t="s">
        <v>528</v>
      </c>
      <c r="AZ909" s="7" t="s">
        <v>314</v>
      </c>
    </row>
    <row r="910" spans="1:52" x14ac:dyDescent="0.2">
      <c r="A910" s="7">
        <v>909</v>
      </c>
      <c r="B910" s="7">
        <v>3592</v>
      </c>
      <c r="C910" s="7" t="s">
        <v>48</v>
      </c>
      <c r="D910" s="7" t="s">
        <v>541</v>
      </c>
      <c r="E910" s="7" t="s">
        <v>309</v>
      </c>
      <c r="F910" s="7">
        <v>28.207000000000001</v>
      </c>
      <c r="I910" s="7">
        <v>2.4369999999999998</v>
      </c>
      <c r="J910" s="7">
        <v>2003</v>
      </c>
      <c r="K910" s="7">
        <v>8</v>
      </c>
      <c r="L910" s="7">
        <v>226</v>
      </c>
      <c r="M910" s="7">
        <v>35.96</v>
      </c>
      <c r="N910" s="7">
        <v>138.47</v>
      </c>
      <c r="O910" s="7">
        <v>35.75</v>
      </c>
      <c r="P910" s="7">
        <v>138.25</v>
      </c>
      <c r="Q910" s="7">
        <v>17.895</v>
      </c>
      <c r="V910" s="7" t="s">
        <v>26</v>
      </c>
      <c r="W910" s="7">
        <v>1.835</v>
      </c>
      <c r="X910" s="7">
        <f t="shared" si="28"/>
        <v>1.835</v>
      </c>
      <c r="Y910" s="7">
        <v>0.60199999999999998</v>
      </c>
      <c r="Z910" s="7">
        <f t="shared" si="29"/>
        <v>0.60199999999999998</v>
      </c>
      <c r="AA910" s="7">
        <v>0.752</v>
      </c>
      <c r="AB910" s="7">
        <v>0.247</v>
      </c>
      <c r="AC910" s="7">
        <v>17.8</v>
      </c>
      <c r="AD910" s="7">
        <v>267.10000000000002</v>
      </c>
      <c r="AE910" s="7" t="s">
        <v>52</v>
      </c>
      <c r="AF910" s="7" t="s">
        <v>29</v>
      </c>
      <c r="AG910" s="7" t="s">
        <v>47</v>
      </c>
      <c r="AH910" s="7" t="s">
        <v>416</v>
      </c>
      <c r="AI910" s="7" t="s">
        <v>417</v>
      </c>
      <c r="AJ910" s="7">
        <v>-0.41499999999999998</v>
      </c>
      <c r="AK910" s="7">
        <v>1.3440000000000001</v>
      </c>
      <c r="AV910" s="7" t="s">
        <v>658</v>
      </c>
      <c r="AW910" s="7" t="s">
        <v>528</v>
      </c>
      <c r="AZ910" s="7" t="s">
        <v>314</v>
      </c>
    </row>
    <row r="911" spans="1:52" x14ac:dyDescent="0.2">
      <c r="A911" s="7">
        <v>910</v>
      </c>
      <c r="B911" s="7">
        <v>3592</v>
      </c>
      <c r="C911" s="7" t="s">
        <v>48</v>
      </c>
      <c r="D911" s="7" t="s">
        <v>541</v>
      </c>
      <c r="E911" s="7" t="s">
        <v>309</v>
      </c>
      <c r="F911" s="7">
        <v>14.77</v>
      </c>
      <c r="I911" s="7">
        <v>1.276</v>
      </c>
      <c r="J911" s="7">
        <v>2003</v>
      </c>
      <c r="K911" s="7">
        <v>9</v>
      </c>
      <c r="L911" s="7">
        <v>253</v>
      </c>
      <c r="M911" s="7">
        <v>35.96</v>
      </c>
      <c r="N911" s="7">
        <v>138.47</v>
      </c>
      <c r="O911" s="7">
        <v>35.75</v>
      </c>
      <c r="P911" s="7">
        <v>138.25</v>
      </c>
      <c r="Q911" s="7">
        <v>15.64</v>
      </c>
      <c r="V911" s="7" t="s">
        <v>26</v>
      </c>
      <c r="W911" s="7">
        <v>0.69699999999999995</v>
      </c>
      <c r="X911" s="7">
        <f t="shared" si="28"/>
        <v>0.69699999999999995</v>
      </c>
      <c r="Y911" s="7">
        <v>0.57899999999999996</v>
      </c>
      <c r="Z911" s="7">
        <f t="shared" si="29"/>
        <v>0.57899999999999996</v>
      </c>
      <c r="AA911" s="7">
        <v>0.54600000000000004</v>
      </c>
      <c r="AB911" s="7">
        <v>0.45300000000000001</v>
      </c>
      <c r="AC911" s="7">
        <v>15.7</v>
      </c>
      <c r="AD911" s="7">
        <v>165.3</v>
      </c>
      <c r="AE911" s="7" t="s">
        <v>52</v>
      </c>
      <c r="AF911" s="7" t="s">
        <v>29</v>
      </c>
      <c r="AG911" s="7" t="s">
        <v>47</v>
      </c>
      <c r="AH911" s="7" t="s">
        <v>416</v>
      </c>
      <c r="AI911" s="7" t="s">
        <v>417</v>
      </c>
      <c r="AJ911" s="7">
        <v>-0.41499999999999998</v>
      </c>
      <c r="AK911" s="7">
        <v>1.3440000000000001</v>
      </c>
      <c r="AV911" s="7" t="s">
        <v>658</v>
      </c>
      <c r="AW911" s="7" t="s">
        <v>528</v>
      </c>
      <c r="AZ911" s="7" t="s">
        <v>314</v>
      </c>
    </row>
    <row r="912" spans="1:52" x14ac:dyDescent="0.2">
      <c r="A912" s="7">
        <v>911</v>
      </c>
      <c r="B912" s="7">
        <v>3592</v>
      </c>
      <c r="C912" s="7" t="s">
        <v>48</v>
      </c>
      <c r="D912" s="7" t="s">
        <v>541</v>
      </c>
      <c r="E912" s="7" t="s">
        <v>309</v>
      </c>
      <c r="F912" s="7">
        <v>11.138</v>
      </c>
      <c r="I912" s="7">
        <v>0.96199999999999997</v>
      </c>
      <c r="J912" s="7">
        <v>2003</v>
      </c>
      <c r="K912" s="7">
        <v>10</v>
      </c>
      <c r="L912" s="7">
        <v>293</v>
      </c>
      <c r="M912" s="7">
        <v>35.96</v>
      </c>
      <c r="N912" s="7">
        <v>138.47</v>
      </c>
      <c r="O912" s="7">
        <v>35.75</v>
      </c>
      <c r="P912" s="7">
        <v>138.25</v>
      </c>
      <c r="Q912" s="7">
        <v>9</v>
      </c>
      <c r="V912" s="7" t="s">
        <v>26</v>
      </c>
      <c r="W912" s="7">
        <v>0.60499999999999998</v>
      </c>
      <c r="X912" s="7">
        <f t="shared" si="28"/>
        <v>0.60499999999999998</v>
      </c>
      <c r="Y912" s="7">
        <v>0.35699999999999998</v>
      </c>
      <c r="Z912" s="7">
        <f t="shared" si="29"/>
        <v>0.35699999999999998</v>
      </c>
      <c r="AA912" s="7">
        <v>0.628</v>
      </c>
      <c r="AB912" s="7">
        <v>0.371</v>
      </c>
      <c r="AC912" s="7">
        <v>8</v>
      </c>
      <c r="AD912" s="7">
        <v>69.3</v>
      </c>
      <c r="AE912" s="7" t="s">
        <v>52</v>
      </c>
      <c r="AF912" s="7" t="s">
        <v>29</v>
      </c>
      <c r="AG912" s="7" t="s">
        <v>47</v>
      </c>
      <c r="AH912" s="7" t="s">
        <v>416</v>
      </c>
      <c r="AI912" s="7" t="s">
        <v>417</v>
      </c>
      <c r="AJ912" s="7">
        <v>-0.41499999999999998</v>
      </c>
      <c r="AK912" s="7">
        <v>1.3440000000000001</v>
      </c>
      <c r="AV912" s="7" t="s">
        <v>658</v>
      </c>
      <c r="AW912" s="7" t="s">
        <v>528</v>
      </c>
      <c r="AZ912" s="7" t="s">
        <v>314</v>
      </c>
    </row>
    <row r="913" spans="1:52" x14ac:dyDescent="0.2">
      <c r="A913" s="7">
        <v>912</v>
      </c>
      <c r="B913" s="7">
        <v>3705</v>
      </c>
      <c r="C913" s="7" t="s">
        <v>69</v>
      </c>
      <c r="D913" s="7" t="s">
        <v>74</v>
      </c>
      <c r="E913" s="7" t="s">
        <v>75</v>
      </c>
      <c r="F913" s="7">
        <v>8.6999999999999994E-2</v>
      </c>
      <c r="I913" s="7">
        <v>2.0499999999999998</v>
      </c>
      <c r="J913" s="7">
        <v>2003</v>
      </c>
      <c r="K913" s="7">
        <v>1</v>
      </c>
      <c r="L913" s="7">
        <v>15</v>
      </c>
      <c r="M913" s="7">
        <v>21.93</v>
      </c>
      <c r="N913" s="7">
        <v>101.27</v>
      </c>
      <c r="O913" s="7">
        <v>21.75</v>
      </c>
      <c r="P913" s="7">
        <v>101.25</v>
      </c>
      <c r="Q913" s="7">
        <v>15.725</v>
      </c>
      <c r="S913" s="7">
        <v>27.411000000000001</v>
      </c>
      <c r="V913" s="7" t="s">
        <v>26</v>
      </c>
      <c r="W913" s="7">
        <v>1.359</v>
      </c>
      <c r="X913" s="7">
        <f t="shared" si="28"/>
        <v>1.359</v>
      </c>
      <c r="Y913" s="7">
        <v>0.69099999999999995</v>
      </c>
      <c r="Z913" s="7">
        <f t="shared" si="29"/>
        <v>0.69099999999999995</v>
      </c>
      <c r="AA913" s="7">
        <v>0.66200000000000003</v>
      </c>
      <c r="AB913" s="7">
        <v>0.33700000000000002</v>
      </c>
      <c r="AC913" s="7">
        <v>14.2</v>
      </c>
      <c r="AD913" s="7">
        <v>111.9</v>
      </c>
      <c r="AE913" s="7" t="s">
        <v>55</v>
      </c>
      <c r="AF913" s="7" t="s">
        <v>29</v>
      </c>
      <c r="AG913" s="7" t="s">
        <v>77</v>
      </c>
      <c r="AH913" s="7" t="s">
        <v>419</v>
      </c>
      <c r="AI913" s="7" t="s">
        <v>420</v>
      </c>
      <c r="AJ913" s="7">
        <v>-2.609</v>
      </c>
      <c r="AK913" s="7">
        <v>-1.1950000000000001</v>
      </c>
      <c r="AV913" s="7" t="s">
        <v>675</v>
      </c>
      <c r="AW913" s="7" t="s">
        <v>528</v>
      </c>
      <c r="AZ913" s="7" t="s">
        <v>76</v>
      </c>
    </row>
    <row r="914" spans="1:52" x14ac:dyDescent="0.2">
      <c r="A914" s="7">
        <v>913</v>
      </c>
      <c r="B914" s="7">
        <v>3705</v>
      </c>
      <c r="C914" s="7" t="s">
        <v>69</v>
      </c>
      <c r="D914" s="7" t="s">
        <v>74</v>
      </c>
      <c r="E914" s="7" t="s">
        <v>75</v>
      </c>
      <c r="F914" s="7">
        <v>0.112</v>
      </c>
      <c r="I914" s="7">
        <v>2.6389999999999998</v>
      </c>
      <c r="J914" s="7">
        <v>2003</v>
      </c>
      <c r="K914" s="7">
        <v>2</v>
      </c>
      <c r="L914" s="7">
        <v>45</v>
      </c>
      <c r="M914" s="7">
        <v>21.93</v>
      </c>
      <c r="N914" s="7">
        <v>101.27</v>
      </c>
      <c r="O914" s="7">
        <v>21.75</v>
      </c>
      <c r="P914" s="7">
        <v>101.25</v>
      </c>
      <c r="Q914" s="7">
        <v>15.89</v>
      </c>
      <c r="S914" s="7">
        <v>25.573</v>
      </c>
      <c r="V914" s="7" t="s">
        <v>26</v>
      </c>
      <c r="W914" s="7">
        <v>1.677</v>
      </c>
      <c r="X914" s="7">
        <f t="shared" si="28"/>
        <v>1.677</v>
      </c>
      <c r="Y914" s="7">
        <v>0.96199999999999997</v>
      </c>
      <c r="Z914" s="7">
        <f t="shared" si="29"/>
        <v>0.96199999999999997</v>
      </c>
      <c r="AA914" s="7">
        <v>0.63500000000000001</v>
      </c>
      <c r="AB914" s="7">
        <v>0.36399999999999999</v>
      </c>
      <c r="AC914" s="7">
        <v>15.4</v>
      </c>
      <c r="AD914" s="7">
        <v>40.5</v>
      </c>
      <c r="AE914" s="7" t="s">
        <v>55</v>
      </c>
      <c r="AF914" s="7" t="s">
        <v>29</v>
      </c>
      <c r="AG914" s="7" t="s">
        <v>77</v>
      </c>
      <c r="AH914" s="7" t="s">
        <v>419</v>
      </c>
      <c r="AI914" s="7" t="s">
        <v>420</v>
      </c>
      <c r="AJ914" s="7">
        <v>-2.609</v>
      </c>
      <c r="AK914" s="7">
        <v>-1.1950000000000001</v>
      </c>
      <c r="AV914" s="7" t="s">
        <v>675</v>
      </c>
      <c r="AW914" s="7" t="s">
        <v>528</v>
      </c>
      <c r="AZ914" s="7" t="s">
        <v>76</v>
      </c>
    </row>
    <row r="915" spans="1:52" x14ac:dyDescent="0.2">
      <c r="A915" s="7">
        <v>914</v>
      </c>
      <c r="B915" s="7">
        <v>3705</v>
      </c>
      <c r="C915" s="7" t="s">
        <v>69</v>
      </c>
      <c r="D915" s="7" t="s">
        <v>74</v>
      </c>
      <c r="E915" s="7" t="s">
        <v>75</v>
      </c>
      <c r="F915" s="7">
        <v>0.121</v>
      </c>
      <c r="I915" s="7">
        <v>2.851</v>
      </c>
      <c r="J915" s="7">
        <v>2003</v>
      </c>
      <c r="K915" s="7">
        <v>3</v>
      </c>
      <c r="L915" s="7">
        <v>75</v>
      </c>
      <c r="M915" s="7">
        <v>21.93</v>
      </c>
      <c r="N915" s="7">
        <v>101.27</v>
      </c>
      <c r="O915" s="7">
        <v>21.75</v>
      </c>
      <c r="P915" s="7">
        <v>101.25</v>
      </c>
      <c r="Q915" s="7">
        <v>18.225000000000001</v>
      </c>
      <c r="S915" s="7">
        <v>23.067</v>
      </c>
      <c r="V915" s="7" t="s">
        <v>26</v>
      </c>
      <c r="W915" s="7">
        <v>2.254</v>
      </c>
      <c r="X915" s="7">
        <f t="shared" si="28"/>
        <v>2.254</v>
      </c>
      <c r="Y915" s="7">
        <v>0.59699999999999998</v>
      </c>
      <c r="Z915" s="7">
        <f t="shared" si="29"/>
        <v>0.59699999999999998</v>
      </c>
      <c r="AA915" s="7">
        <v>0.79</v>
      </c>
      <c r="AB915" s="7">
        <v>0.20899999999999999</v>
      </c>
      <c r="AC915" s="7">
        <v>18.3</v>
      </c>
      <c r="AD915" s="7">
        <v>100.8</v>
      </c>
      <c r="AE915" s="7" t="s">
        <v>55</v>
      </c>
      <c r="AF915" s="7" t="s">
        <v>29</v>
      </c>
      <c r="AG915" s="7" t="s">
        <v>77</v>
      </c>
      <c r="AH915" s="7" t="s">
        <v>419</v>
      </c>
      <c r="AI915" s="7" t="s">
        <v>420</v>
      </c>
      <c r="AJ915" s="7">
        <v>-2.609</v>
      </c>
      <c r="AK915" s="7">
        <v>-1.1950000000000001</v>
      </c>
      <c r="AV915" s="7" t="s">
        <v>675</v>
      </c>
      <c r="AW915" s="7" t="s">
        <v>528</v>
      </c>
      <c r="AZ915" s="7" t="s">
        <v>76</v>
      </c>
    </row>
    <row r="916" spans="1:52" x14ac:dyDescent="0.2">
      <c r="A916" s="7">
        <v>915</v>
      </c>
      <c r="B916" s="7">
        <v>3705</v>
      </c>
      <c r="C916" s="7" t="s">
        <v>69</v>
      </c>
      <c r="D916" s="7" t="s">
        <v>74</v>
      </c>
      <c r="E916" s="7" t="s">
        <v>75</v>
      </c>
      <c r="F916" s="7">
        <v>0.14699999999999999</v>
      </c>
      <c r="I916" s="7">
        <v>3.4630000000000001</v>
      </c>
      <c r="J916" s="7">
        <v>2003</v>
      </c>
      <c r="K916" s="7">
        <v>4</v>
      </c>
      <c r="L916" s="7">
        <v>105</v>
      </c>
      <c r="M916" s="7">
        <v>21.93</v>
      </c>
      <c r="N916" s="7">
        <v>101.27</v>
      </c>
      <c r="O916" s="7">
        <v>21.75</v>
      </c>
      <c r="P916" s="7">
        <v>101.25</v>
      </c>
      <c r="Q916" s="7">
        <v>20.978999999999999</v>
      </c>
      <c r="S916" s="7">
        <v>25.402000000000001</v>
      </c>
      <c r="V916" s="7" t="s">
        <v>26</v>
      </c>
      <c r="W916" s="7">
        <v>2.8919999999999999</v>
      </c>
      <c r="X916" s="7">
        <f t="shared" si="28"/>
        <v>2.8919999999999999</v>
      </c>
      <c r="Y916" s="7">
        <v>0.57099999999999995</v>
      </c>
      <c r="Z916" s="7">
        <f t="shared" si="29"/>
        <v>0.57099999999999995</v>
      </c>
      <c r="AA916" s="7">
        <v>0.83399999999999996</v>
      </c>
      <c r="AB916" s="7">
        <v>0.16500000000000001</v>
      </c>
      <c r="AC916" s="7">
        <v>21.3</v>
      </c>
      <c r="AD916" s="7">
        <v>47.7</v>
      </c>
      <c r="AE916" s="7" t="s">
        <v>55</v>
      </c>
      <c r="AF916" s="7" t="s">
        <v>29</v>
      </c>
      <c r="AG916" s="7" t="s">
        <v>77</v>
      </c>
      <c r="AH916" s="7" t="s">
        <v>419</v>
      </c>
      <c r="AI916" s="7" t="s">
        <v>420</v>
      </c>
      <c r="AJ916" s="7">
        <v>-2.609</v>
      </c>
      <c r="AK916" s="7">
        <v>-1.1950000000000001</v>
      </c>
      <c r="AV916" s="7" t="s">
        <v>675</v>
      </c>
      <c r="AW916" s="7" t="s">
        <v>528</v>
      </c>
      <c r="AZ916" s="7" t="s">
        <v>76</v>
      </c>
    </row>
    <row r="917" spans="1:52" x14ac:dyDescent="0.2">
      <c r="A917" s="7">
        <v>916</v>
      </c>
      <c r="B917" s="7">
        <v>3705</v>
      </c>
      <c r="C917" s="7" t="s">
        <v>69</v>
      </c>
      <c r="D917" s="7" t="s">
        <v>74</v>
      </c>
      <c r="E917" s="7" t="s">
        <v>75</v>
      </c>
      <c r="F917" s="7">
        <v>0.14199999999999999</v>
      </c>
      <c r="I917" s="7">
        <v>3.3460000000000001</v>
      </c>
      <c r="J917" s="7">
        <v>2003</v>
      </c>
      <c r="K917" s="7">
        <v>5</v>
      </c>
      <c r="L917" s="7">
        <v>135</v>
      </c>
      <c r="M917" s="7">
        <v>21.93</v>
      </c>
      <c r="N917" s="7">
        <v>101.27</v>
      </c>
      <c r="O917" s="7">
        <v>21.75</v>
      </c>
      <c r="P917" s="7">
        <v>101.25</v>
      </c>
      <c r="Q917" s="7">
        <v>21.978000000000002</v>
      </c>
      <c r="S917" s="7">
        <v>23.48</v>
      </c>
      <c r="V917" s="7" t="s">
        <v>26</v>
      </c>
      <c r="W917" s="7">
        <v>2.4329999999999998</v>
      </c>
      <c r="X917" s="7">
        <f t="shared" si="28"/>
        <v>2.4329999999999998</v>
      </c>
      <c r="Y917" s="7">
        <v>0.91300000000000003</v>
      </c>
      <c r="Z917" s="7">
        <f t="shared" si="29"/>
        <v>0.91300000000000003</v>
      </c>
      <c r="AA917" s="7">
        <v>0.72699999999999998</v>
      </c>
      <c r="AB917" s="7">
        <v>0.27200000000000002</v>
      </c>
      <c r="AC917" s="7">
        <v>22.7</v>
      </c>
      <c r="AD917" s="7">
        <v>70</v>
      </c>
      <c r="AE917" s="7" t="s">
        <v>55</v>
      </c>
      <c r="AF917" s="7" t="s">
        <v>29</v>
      </c>
      <c r="AG917" s="7" t="s">
        <v>77</v>
      </c>
      <c r="AH917" s="7" t="s">
        <v>419</v>
      </c>
      <c r="AI917" s="7" t="s">
        <v>420</v>
      </c>
      <c r="AJ917" s="7">
        <v>-2.609</v>
      </c>
      <c r="AK917" s="7">
        <v>-1.1950000000000001</v>
      </c>
      <c r="AV917" s="7" t="s">
        <v>675</v>
      </c>
      <c r="AW917" s="7" t="s">
        <v>528</v>
      </c>
      <c r="AZ917" s="7" t="s">
        <v>76</v>
      </c>
    </row>
    <row r="918" spans="1:52" x14ac:dyDescent="0.2">
      <c r="A918" s="7">
        <v>917</v>
      </c>
      <c r="B918" s="7">
        <v>3705</v>
      </c>
      <c r="C918" s="7" t="s">
        <v>69</v>
      </c>
      <c r="D918" s="7" t="s">
        <v>74</v>
      </c>
      <c r="E918" s="7" t="s">
        <v>75</v>
      </c>
      <c r="F918" s="7">
        <v>0.17799999999999999</v>
      </c>
      <c r="I918" s="7">
        <v>4.194</v>
      </c>
      <c r="J918" s="7">
        <v>2003</v>
      </c>
      <c r="K918" s="7">
        <v>6</v>
      </c>
      <c r="L918" s="7">
        <v>165</v>
      </c>
      <c r="M918" s="7">
        <v>21.93</v>
      </c>
      <c r="N918" s="7">
        <v>101.27</v>
      </c>
      <c r="O918" s="7">
        <v>21.75</v>
      </c>
      <c r="P918" s="7">
        <v>101.25</v>
      </c>
      <c r="Q918" s="7">
        <v>22.812000000000001</v>
      </c>
      <c r="S918" s="7">
        <v>26.986000000000001</v>
      </c>
      <c r="V918" s="7" t="s">
        <v>26</v>
      </c>
      <c r="W918" s="7">
        <v>3.2839999999999998</v>
      </c>
      <c r="X918" s="7">
        <f t="shared" si="28"/>
        <v>3.2839999999999998</v>
      </c>
      <c r="Y918" s="7">
        <v>0.91</v>
      </c>
      <c r="Z918" s="7">
        <f t="shared" si="29"/>
        <v>0.91</v>
      </c>
      <c r="AA918" s="7">
        <v>0.78200000000000003</v>
      </c>
      <c r="AB918" s="7">
        <v>0.217</v>
      </c>
      <c r="AC918" s="7">
        <v>22.9</v>
      </c>
      <c r="AD918" s="7">
        <v>178.7</v>
      </c>
      <c r="AE918" s="7" t="s">
        <v>55</v>
      </c>
      <c r="AF918" s="7" t="s">
        <v>29</v>
      </c>
      <c r="AG918" s="7" t="s">
        <v>77</v>
      </c>
      <c r="AH918" s="7" t="s">
        <v>419</v>
      </c>
      <c r="AI918" s="7" t="s">
        <v>420</v>
      </c>
      <c r="AJ918" s="7">
        <v>-2.609</v>
      </c>
      <c r="AK918" s="7">
        <v>-1.1950000000000001</v>
      </c>
      <c r="AV918" s="7" t="s">
        <v>675</v>
      </c>
      <c r="AW918" s="7" t="s">
        <v>528</v>
      </c>
      <c r="AZ918" s="7" t="s">
        <v>76</v>
      </c>
    </row>
    <row r="919" spans="1:52" x14ac:dyDescent="0.2">
      <c r="A919" s="7">
        <v>918</v>
      </c>
      <c r="B919" s="7">
        <v>3705</v>
      </c>
      <c r="C919" s="7" t="s">
        <v>69</v>
      </c>
      <c r="D919" s="7" t="s">
        <v>74</v>
      </c>
      <c r="E919" s="7" t="s">
        <v>75</v>
      </c>
      <c r="F919" s="7">
        <v>0.21299999999999999</v>
      </c>
      <c r="I919" s="7">
        <v>5.0190000000000001</v>
      </c>
      <c r="J919" s="7">
        <v>2003</v>
      </c>
      <c r="K919" s="7">
        <v>7</v>
      </c>
      <c r="L919" s="7">
        <v>195</v>
      </c>
      <c r="M919" s="7">
        <v>21.93</v>
      </c>
      <c r="N919" s="7">
        <v>101.27</v>
      </c>
      <c r="O919" s="7">
        <v>21.75</v>
      </c>
      <c r="P919" s="7">
        <v>101.25</v>
      </c>
      <c r="Q919" s="7">
        <v>23.143999999999998</v>
      </c>
      <c r="S919" s="7">
        <v>29.154</v>
      </c>
      <c r="V919" s="7" t="s">
        <v>26</v>
      </c>
      <c r="W919" s="7">
        <v>3.6469999999999998</v>
      </c>
      <c r="X919" s="7">
        <f t="shared" si="28"/>
        <v>3.6469999999999998</v>
      </c>
      <c r="Y919" s="7">
        <v>1.3720000000000001</v>
      </c>
      <c r="Z919" s="7">
        <f t="shared" si="29"/>
        <v>1.3720000000000001</v>
      </c>
      <c r="AA919" s="7">
        <v>0.72599999999999998</v>
      </c>
      <c r="AB919" s="7">
        <v>0.27300000000000002</v>
      </c>
      <c r="AC919" s="7">
        <v>23.1</v>
      </c>
      <c r="AD919" s="7">
        <v>152.19999999999999</v>
      </c>
      <c r="AE919" s="7" t="s">
        <v>55</v>
      </c>
      <c r="AF919" s="7" t="s">
        <v>29</v>
      </c>
      <c r="AG919" s="7" t="s">
        <v>77</v>
      </c>
      <c r="AH919" s="7" t="s">
        <v>419</v>
      </c>
      <c r="AI919" s="7" t="s">
        <v>420</v>
      </c>
      <c r="AJ919" s="7">
        <v>-2.609</v>
      </c>
      <c r="AK919" s="7">
        <v>-1.1950000000000001</v>
      </c>
      <c r="AV919" s="7" t="s">
        <v>675</v>
      </c>
      <c r="AW919" s="7" t="s">
        <v>528</v>
      </c>
      <c r="AZ919" s="7" t="s">
        <v>76</v>
      </c>
    </row>
    <row r="920" spans="1:52" x14ac:dyDescent="0.2">
      <c r="A920" s="7">
        <v>919</v>
      </c>
      <c r="B920" s="7">
        <v>3705</v>
      </c>
      <c r="C920" s="7" t="s">
        <v>69</v>
      </c>
      <c r="D920" s="7" t="s">
        <v>74</v>
      </c>
      <c r="E920" s="7" t="s">
        <v>75</v>
      </c>
      <c r="F920" s="7">
        <v>0.17199999999999999</v>
      </c>
      <c r="I920" s="7">
        <v>4.0519999999999996</v>
      </c>
      <c r="J920" s="7">
        <v>2003</v>
      </c>
      <c r="K920" s="7">
        <v>8</v>
      </c>
      <c r="L920" s="7">
        <v>225</v>
      </c>
      <c r="M920" s="7">
        <v>21.93</v>
      </c>
      <c r="N920" s="7">
        <v>101.27</v>
      </c>
      <c r="O920" s="7">
        <v>21.75</v>
      </c>
      <c r="P920" s="7">
        <v>101.25</v>
      </c>
      <c r="Q920" s="7">
        <v>23.059000000000001</v>
      </c>
      <c r="S920" s="7">
        <v>29.652999999999999</v>
      </c>
      <c r="V920" s="7" t="s">
        <v>26</v>
      </c>
      <c r="W920" s="7">
        <v>2.427</v>
      </c>
      <c r="X920" s="7">
        <f t="shared" si="28"/>
        <v>2.427</v>
      </c>
      <c r="Y920" s="7">
        <v>1.625</v>
      </c>
      <c r="Z920" s="7">
        <f t="shared" si="29"/>
        <v>1.625</v>
      </c>
      <c r="AA920" s="7">
        <v>0.59799999999999998</v>
      </c>
      <c r="AB920" s="7">
        <v>0.40100000000000002</v>
      </c>
      <c r="AC920" s="7">
        <v>22.7</v>
      </c>
      <c r="AD920" s="7">
        <v>341.3</v>
      </c>
      <c r="AE920" s="7" t="s">
        <v>55</v>
      </c>
      <c r="AF920" s="7" t="s">
        <v>29</v>
      </c>
      <c r="AG920" s="7" t="s">
        <v>77</v>
      </c>
      <c r="AH920" s="7" t="s">
        <v>419</v>
      </c>
      <c r="AI920" s="7" t="s">
        <v>420</v>
      </c>
      <c r="AJ920" s="7">
        <v>-2.609</v>
      </c>
      <c r="AK920" s="7">
        <v>-1.1950000000000001</v>
      </c>
      <c r="AV920" s="7" t="s">
        <v>675</v>
      </c>
      <c r="AW920" s="7" t="s">
        <v>528</v>
      </c>
      <c r="AZ920" s="7" t="s">
        <v>76</v>
      </c>
    </row>
    <row r="921" spans="1:52" x14ac:dyDescent="0.2">
      <c r="A921" s="7">
        <v>920</v>
      </c>
      <c r="B921" s="7">
        <v>3705</v>
      </c>
      <c r="C921" s="7" t="s">
        <v>69</v>
      </c>
      <c r="D921" s="7" t="s">
        <v>74</v>
      </c>
      <c r="E921" s="7" t="s">
        <v>75</v>
      </c>
      <c r="F921" s="7">
        <v>0.182</v>
      </c>
      <c r="I921" s="7">
        <v>4.2880000000000003</v>
      </c>
      <c r="J921" s="7">
        <v>2003</v>
      </c>
      <c r="K921" s="7">
        <v>9</v>
      </c>
      <c r="L921" s="7">
        <v>255</v>
      </c>
      <c r="M921" s="7">
        <v>21.93</v>
      </c>
      <c r="N921" s="7">
        <v>101.27</v>
      </c>
      <c r="O921" s="7">
        <v>21.75</v>
      </c>
      <c r="P921" s="7">
        <v>101.25</v>
      </c>
      <c r="Q921" s="7">
        <v>22.222000000000001</v>
      </c>
      <c r="S921" s="7">
        <v>28.565000000000001</v>
      </c>
      <c r="V921" s="7" t="s">
        <v>26</v>
      </c>
      <c r="W921" s="7">
        <v>2.7290000000000001</v>
      </c>
      <c r="X921" s="7">
        <f t="shared" si="28"/>
        <v>2.7290000000000001</v>
      </c>
      <c r="Y921" s="7">
        <v>1.5589999999999999</v>
      </c>
      <c r="Z921" s="7">
        <f t="shared" si="29"/>
        <v>1.5589999999999999</v>
      </c>
      <c r="AA921" s="7">
        <v>0.63600000000000001</v>
      </c>
      <c r="AB921" s="7">
        <v>0.36299999999999999</v>
      </c>
      <c r="AC921" s="7">
        <v>21.9</v>
      </c>
      <c r="AD921" s="7">
        <v>185.3</v>
      </c>
      <c r="AE921" s="7" t="s">
        <v>55</v>
      </c>
      <c r="AF921" s="7" t="s">
        <v>29</v>
      </c>
      <c r="AG921" s="7" t="s">
        <v>77</v>
      </c>
      <c r="AH921" s="7" t="s">
        <v>419</v>
      </c>
      <c r="AI921" s="7" t="s">
        <v>420</v>
      </c>
      <c r="AJ921" s="7">
        <v>-2.609</v>
      </c>
      <c r="AK921" s="7">
        <v>-1.1950000000000001</v>
      </c>
      <c r="AV921" s="7" t="s">
        <v>675</v>
      </c>
      <c r="AW921" s="7" t="s">
        <v>528</v>
      </c>
      <c r="AZ921" s="7" t="s">
        <v>76</v>
      </c>
    </row>
    <row r="922" spans="1:52" x14ac:dyDescent="0.2">
      <c r="A922" s="7">
        <v>921</v>
      </c>
      <c r="B922" s="7">
        <v>3705</v>
      </c>
      <c r="C922" s="7" t="s">
        <v>69</v>
      </c>
      <c r="D922" s="7" t="s">
        <v>74</v>
      </c>
      <c r="E922" s="7" t="s">
        <v>75</v>
      </c>
      <c r="F922" s="7">
        <v>0.16200000000000001</v>
      </c>
      <c r="I922" s="7">
        <v>3.8170000000000002</v>
      </c>
      <c r="J922" s="7">
        <v>2003</v>
      </c>
      <c r="K922" s="7">
        <v>10</v>
      </c>
      <c r="L922" s="7">
        <v>285</v>
      </c>
      <c r="M922" s="7">
        <v>21.93</v>
      </c>
      <c r="N922" s="7">
        <v>101.27</v>
      </c>
      <c r="O922" s="7">
        <v>21.75</v>
      </c>
      <c r="P922" s="7">
        <v>101.25</v>
      </c>
      <c r="Q922" s="7">
        <v>21.385999999999999</v>
      </c>
      <c r="S922" s="7">
        <v>27.312000000000001</v>
      </c>
      <c r="V922" s="7" t="s">
        <v>26</v>
      </c>
      <c r="W922" s="7">
        <v>3.0619999999999998</v>
      </c>
      <c r="X922" s="7">
        <f t="shared" si="28"/>
        <v>3.0619999999999998</v>
      </c>
      <c r="Y922" s="7">
        <v>0.755</v>
      </c>
      <c r="Z922" s="7">
        <f t="shared" si="29"/>
        <v>0.755</v>
      </c>
      <c r="AA922" s="7">
        <v>0.80200000000000005</v>
      </c>
      <c r="AB922" s="7">
        <v>0.19700000000000001</v>
      </c>
      <c r="AC922" s="7">
        <v>20.7</v>
      </c>
      <c r="AD922" s="7">
        <v>91.9</v>
      </c>
      <c r="AE922" s="7" t="s">
        <v>55</v>
      </c>
      <c r="AF922" s="7" t="s">
        <v>29</v>
      </c>
      <c r="AG922" s="7" t="s">
        <v>77</v>
      </c>
      <c r="AH922" s="7" t="s">
        <v>419</v>
      </c>
      <c r="AI922" s="7" t="s">
        <v>420</v>
      </c>
      <c r="AJ922" s="7">
        <v>-2.609</v>
      </c>
      <c r="AK922" s="7">
        <v>-1.1950000000000001</v>
      </c>
      <c r="AV922" s="7" t="s">
        <v>675</v>
      </c>
      <c r="AW922" s="7" t="s">
        <v>528</v>
      </c>
      <c r="AZ922" s="7" t="s">
        <v>76</v>
      </c>
    </row>
    <row r="923" spans="1:52" x14ac:dyDescent="0.2">
      <c r="A923" s="7">
        <v>922</v>
      </c>
      <c r="B923" s="7">
        <v>3705</v>
      </c>
      <c r="C923" s="7" t="s">
        <v>69</v>
      </c>
      <c r="D923" s="7" t="s">
        <v>74</v>
      </c>
      <c r="E923" s="7" t="s">
        <v>75</v>
      </c>
      <c r="F923" s="7">
        <v>0.11600000000000001</v>
      </c>
      <c r="I923" s="7">
        <v>2.7330000000000001</v>
      </c>
      <c r="J923" s="7">
        <v>2003</v>
      </c>
      <c r="K923" s="7">
        <v>11</v>
      </c>
      <c r="L923" s="7">
        <v>315</v>
      </c>
      <c r="M923" s="7">
        <v>21.93</v>
      </c>
      <c r="N923" s="7">
        <v>101.27</v>
      </c>
      <c r="O923" s="7">
        <v>21.75</v>
      </c>
      <c r="P923" s="7">
        <v>101.25</v>
      </c>
      <c r="Q923" s="7">
        <v>17.96</v>
      </c>
      <c r="S923" s="7">
        <v>22.468</v>
      </c>
      <c r="V923" s="7" t="s">
        <v>26</v>
      </c>
      <c r="W923" s="7">
        <v>2.2080000000000002</v>
      </c>
      <c r="X923" s="7">
        <f t="shared" si="28"/>
        <v>2.2080000000000002</v>
      </c>
      <c r="Y923" s="7">
        <v>0.52500000000000002</v>
      </c>
      <c r="Z923" s="7">
        <f t="shared" si="29"/>
        <v>0.52500000000000002</v>
      </c>
      <c r="AA923" s="7">
        <v>0.80700000000000005</v>
      </c>
      <c r="AB923" s="7">
        <v>0.192</v>
      </c>
      <c r="AC923" s="7">
        <v>16.8</v>
      </c>
      <c r="AD923" s="7">
        <v>18.3</v>
      </c>
      <c r="AE923" s="7" t="s">
        <v>55</v>
      </c>
      <c r="AF923" s="7" t="s">
        <v>29</v>
      </c>
      <c r="AG923" s="7" t="s">
        <v>77</v>
      </c>
      <c r="AH923" s="7" t="s">
        <v>419</v>
      </c>
      <c r="AI923" s="7" t="s">
        <v>420</v>
      </c>
      <c r="AJ923" s="7">
        <v>-2.609</v>
      </c>
      <c r="AK923" s="7">
        <v>-1.1950000000000001</v>
      </c>
      <c r="AV923" s="7" t="s">
        <v>675</v>
      </c>
      <c r="AW923" s="7" t="s">
        <v>528</v>
      </c>
      <c r="AZ923" s="7" t="s">
        <v>76</v>
      </c>
    </row>
    <row r="924" spans="1:52" x14ac:dyDescent="0.2">
      <c r="A924" s="7">
        <v>923</v>
      </c>
      <c r="B924" s="7">
        <v>3705</v>
      </c>
      <c r="C924" s="7" t="s">
        <v>69</v>
      </c>
      <c r="D924" s="7" t="s">
        <v>74</v>
      </c>
      <c r="E924" s="7" t="s">
        <v>75</v>
      </c>
      <c r="F924" s="7">
        <v>8.6999999999999994E-2</v>
      </c>
      <c r="I924" s="7">
        <v>2.0499999999999998</v>
      </c>
      <c r="J924" s="7">
        <v>2003</v>
      </c>
      <c r="K924" s="7">
        <v>12</v>
      </c>
      <c r="L924" s="7">
        <v>345</v>
      </c>
      <c r="M924" s="7">
        <v>21.93</v>
      </c>
      <c r="N924" s="7">
        <v>101.27</v>
      </c>
      <c r="O924" s="7">
        <v>21.75</v>
      </c>
      <c r="P924" s="7">
        <v>101.25</v>
      </c>
      <c r="Q924" s="7">
        <v>15.956</v>
      </c>
      <c r="S924" s="7">
        <v>16.206</v>
      </c>
      <c r="V924" s="7" t="s">
        <v>26</v>
      </c>
      <c r="W924" s="7">
        <v>1.7490000000000001</v>
      </c>
      <c r="X924" s="7">
        <f t="shared" si="28"/>
        <v>1.7490000000000001</v>
      </c>
      <c r="Y924" s="7">
        <v>0.30099999999999999</v>
      </c>
      <c r="Z924" s="7">
        <f t="shared" si="29"/>
        <v>0.30099999999999999</v>
      </c>
      <c r="AA924" s="7">
        <v>0.85299999999999998</v>
      </c>
      <c r="AB924" s="7">
        <v>0.14599999999999999</v>
      </c>
      <c r="AC924" s="7">
        <v>14.5</v>
      </c>
      <c r="AD924" s="7">
        <v>9</v>
      </c>
      <c r="AE924" s="7" t="s">
        <v>55</v>
      </c>
      <c r="AF924" s="7" t="s">
        <v>29</v>
      </c>
      <c r="AG924" s="7" t="s">
        <v>77</v>
      </c>
      <c r="AH924" s="7" t="s">
        <v>419</v>
      </c>
      <c r="AI924" s="7" t="s">
        <v>420</v>
      </c>
      <c r="AJ924" s="7">
        <v>-2.609</v>
      </c>
      <c r="AK924" s="7">
        <v>-1.1950000000000001</v>
      </c>
      <c r="AV924" s="7" t="s">
        <v>675</v>
      </c>
      <c r="AW924" s="7" t="s">
        <v>528</v>
      </c>
      <c r="AZ924" s="7" t="s">
        <v>76</v>
      </c>
    </row>
    <row r="925" spans="1:52" x14ac:dyDescent="0.2">
      <c r="A925" s="7">
        <v>924</v>
      </c>
      <c r="B925" s="7">
        <v>3705</v>
      </c>
      <c r="C925" s="7" t="s">
        <v>69</v>
      </c>
      <c r="D925" s="7" t="s">
        <v>74</v>
      </c>
      <c r="E925" s="7" t="s">
        <v>75</v>
      </c>
      <c r="F925" s="7">
        <v>6.8000000000000005E-2</v>
      </c>
      <c r="I925" s="7">
        <v>1.6020000000000001</v>
      </c>
      <c r="J925" s="7">
        <v>2004</v>
      </c>
      <c r="K925" s="7">
        <v>1</v>
      </c>
      <c r="L925" s="7">
        <v>15</v>
      </c>
      <c r="M925" s="7">
        <v>21.93</v>
      </c>
      <c r="N925" s="7">
        <v>101.27</v>
      </c>
      <c r="O925" s="7">
        <v>21.75</v>
      </c>
      <c r="P925" s="7">
        <v>101.25</v>
      </c>
      <c r="Q925" s="7">
        <v>14.785</v>
      </c>
      <c r="S925" s="7">
        <v>13.7</v>
      </c>
      <c r="V925" s="7" t="s">
        <v>26</v>
      </c>
      <c r="W925" s="7">
        <v>1.472</v>
      </c>
      <c r="X925" s="7">
        <f t="shared" si="28"/>
        <v>1.472</v>
      </c>
      <c r="Y925" s="7">
        <v>0.13</v>
      </c>
      <c r="Z925" s="7">
        <f t="shared" si="29"/>
        <v>0.13</v>
      </c>
      <c r="AA925" s="7">
        <v>0.91800000000000004</v>
      </c>
      <c r="AB925" s="7">
        <v>8.1000000000000003E-2</v>
      </c>
      <c r="AC925" s="7">
        <v>13.6</v>
      </c>
      <c r="AD925" s="7">
        <v>21.2</v>
      </c>
      <c r="AE925" s="7" t="s">
        <v>55</v>
      </c>
      <c r="AF925" s="7" t="s">
        <v>29</v>
      </c>
      <c r="AG925" s="7" t="s">
        <v>77</v>
      </c>
      <c r="AH925" s="7" t="s">
        <v>419</v>
      </c>
      <c r="AI925" s="7" t="s">
        <v>420</v>
      </c>
      <c r="AJ925" s="7">
        <v>-2.609</v>
      </c>
      <c r="AK925" s="7">
        <v>-0.51800000000000002</v>
      </c>
      <c r="AV925" s="7" t="s">
        <v>675</v>
      </c>
      <c r="AW925" s="7" t="s">
        <v>528</v>
      </c>
      <c r="AZ925" s="7" t="s">
        <v>76</v>
      </c>
    </row>
    <row r="926" spans="1:52" x14ac:dyDescent="0.2">
      <c r="A926" s="7">
        <v>925</v>
      </c>
      <c r="B926" s="7">
        <v>3705</v>
      </c>
      <c r="C926" s="7" t="s">
        <v>69</v>
      </c>
      <c r="D926" s="7" t="s">
        <v>74</v>
      </c>
      <c r="E926" s="7" t="s">
        <v>75</v>
      </c>
      <c r="F926" s="7">
        <v>7.8E-2</v>
      </c>
      <c r="I926" s="7">
        <v>1.837</v>
      </c>
      <c r="J926" s="7">
        <v>2004</v>
      </c>
      <c r="K926" s="7">
        <v>2</v>
      </c>
      <c r="L926" s="7">
        <v>45</v>
      </c>
      <c r="M926" s="7">
        <v>21.93</v>
      </c>
      <c r="N926" s="7">
        <v>101.27</v>
      </c>
      <c r="O926" s="7">
        <v>21.75</v>
      </c>
      <c r="P926" s="7">
        <v>101.25</v>
      </c>
      <c r="Q926" s="7">
        <v>15.034000000000001</v>
      </c>
      <c r="S926" s="7">
        <v>11.026999999999999</v>
      </c>
      <c r="V926" s="7" t="s">
        <v>26</v>
      </c>
      <c r="W926" s="7">
        <v>1.288</v>
      </c>
      <c r="X926" s="7">
        <f t="shared" si="28"/>
        <v>1.288</v>
      </c>
      <c r="Y926" s="7">
        <v>0.54900000000000004</v>
      </c>
      <c r="Z926" s="7">
        <f t="shared" si="29"/>
        <v>0.54900000000000004</v>
      </c>
      <c r="AA926" s="7">
        <v>0.7</v>
      </c>
      <c r="AB926" s="7">
        <v>0.29899999999999999</v>
      </c>
      <c r="AC926" s="7">
        <v>14.9</v>
      </c>
      <c r="AD926" s="7">
        <v>8.4</v>
      </c>
      <c r="AE926" s="7" t="s">
        <v>55</v>
      </c>
      <c r="AF926" s="7" t="s">
        <v>29</v>
      </c>
      <c r="AG926" s="7" t="s">
        <v>77</v>
      </c>
      <c r="AH926" s="7" t="s">
        <v>419</v>
      </c>
      <c r="AI926" s="7" t="s">
        <v>420</v>
      </c>
      <c r="AJ926" s="7">
        <v>-2.609</v>
      </c>
      <c r="AK926" s="7">
        <v>-0.51800000000000002</v>
      </c>
      <c r="AV926" s="7" t="s">
        <v>675</v>
      </c>
      <c r="AW926" s="7" t="s">
        <v>528</v>
      </c>
      <c r="AZ926" s="7" t="s">
        <v>76</v>
      </c>
    </row>
    <row r="927" spans="1:52" x14ac:dyDescent="0.2">
      <c r="A927" s="7">
        <v>926</v>
      </c>
      <c r="B927" s="7">
        <v>3705</v>
      </c>
      <c r="C927" s="7" t="s">
        <v>69</v>
      </c>
      <c r="D927" s="7" t="s">
        <v>74</v>
      </c>
      <c r="E927" s="7" t="s">
        <v>75</v>
      </c>
      <c r="F927" s="7">
        <v>5.5E-2</v>
      </c>
      <c r="I927" s="7">
        <v>1.296</v>
      </c>
      <c r="J927" s="7">
        <v>2004</v>
      </c>
      <c r="K927" s="7">
        <v>3</v>
      </c>
      <c r="L927" s="7">
        <v>75</v>
      </c>
      <c r="M927" s="7">
        <v>21.93</v>
      </c>
      <c r="N927" s="7">
        <v>101.27</v>
      </c>
      <c r="O927" s="7">
        <v>21.75</v>
      </c>
      <c r="P927" s="7">
        <v>101.25</v>
      </c>
      <c r="Q927" s="7">
        <v>18.538</v>
      </c>
      <c r="S927" s="7">
        <v>8.8539999999999992</v>
      </c>
      <c r="V927" s="7" t="s">
        <v>26</v>
      </c>
      <c r="W927" s="7">
        <v>1.256</v>
      </c>
      <c r="X927" s="7">
        <f t="shared" si="28"/>
        <v>1.256</v>
      </c>
      <c r="Y927" s="7">
        <v>0.04</v>
      </c>
      <c r="Z927" s="7">
        <f t="shared" si="29"/>
        <v>0.04</v>
      </c>
      <c r="AA927" s="7">
        <v>0.96899999999999997</v>
      </c>
      <c r="AB927" s="7">
        <v>0.03</v>
      </c>
      <c r="AC927" s="7">
        <v>19.100000000000001</v>
      </c>
      <c r="AD927" s="7">
        <v>19.5</v>
      </c>
      <c r="AE927" s="7" t="s">
        <v>55</v>
      </c>
      <c r="AF927" s="7" t="s">
        <v>29</v>
      </c>
      <c r="AG927" s="7" t="s">
        <v>77</v>
      </c>
      <c r="AH927" s="7" t="s">
        <v>419</v>
      </c>
      <c r="AI927" s="7" t="s">
        <v>420</v>
      </c>
      <c r="AJ927" s="7">
        <v>-2.609</v>
      </c>
      <c r="AK927" s="7">
        <v>-0.51800000000000002</v>
      </c>
      <c r="AV927" s="7" t="s">
        <v>675</v>
      </c>
      <c r="AW927" s="7" t="s">
        <v>528</v>
      </c>
      <c r="AZ927" s="7" t="s">
        <v>76</v>
      </c>
    </row>
    <row r="928" spans="1:52" x14ac:dyDescent="0.2">
      <c r="A928" s="7">
        <v>927</v>
      </c>
      <c r="B928" s="7">
        <v>3705</v>
      </c>
      <c r="C928" s="7" t="s">
        <v>69</v>
      </c>
      <c r="D928" s="7" t="s">
        <v>74</v>
      </c>
      <c r="E928" s="7" t="s">
        <v>75</v>
      </c>
      <c r="F928" s="7">
        <v>0.09</v>
      </c>
      <c r="I928" s="7">
        <v>2.12</v>
      </c>
      <c r="J928" s="7">
        <v>2004</v>
      </c>
      <c r="K928" s="7">
        <v>4</v>
      </c>
      <c r="L928" s="7">
        <v>105</v>
      </c>
      <c r="M928" s="7">
        <v>21.93</v>
      </c>
      <c r="N928" s="7">
        <v>101.27</v>
      </c>
      <c r="O928" s="7">
        <v>21.75</v>
      </c>
      <c r="P928" s="7">
        <v>101.25</v>
      </c>
      <c r="Q928" s="7">
        <v>20.54</v>
      </c>
      <c r="S928" s="7">
        <v>16.7</v>
      </c>
      <c r="V928" s="7" t="s">
        <v>26</v>
      </c>
      <c r="W928" s="7">
        <v>1.68</v>
      </c>
      <c r="X928" s="7">
        <f t="shared" si="28"/>
        <v>1.68</v>
      </c>
      <c r="Y928" s="7">
        <v>0.44</v>
      </c>
      <c r="Z928" s="7">
        <f t="shared" si="29"/>
        <v>0.44</v>
      </c>
      <c r="AA928" s="7">
        <v>0.79200000000000004</v>
      </c>
      <c r="AB928" s="7">
        <v>0.20699999999999999</v>
      </c>
      <c r="AC928" s="7">
        <v>20.9</v>
      </c>
      <c r="AD928" s="7">
        <v>97.3</v>
      </c>
      <c r="AE928" s="7" t="s">
        <v>55</v>
      </c>
      <c r="AF928" s="7" t="s">
        <v>29</v>
      </c>
      <c r="AG928" s="7" t="s">
        <v>77</v>
      </c>
      <c r="AH928" s="7" t="s">
        <v>419</v>
      </c>
      <c r="AI928" s="7" t="s">
        <v>420</v>
      </c>
      <c r="AJ928" s="7">
        <v>-2.609</v>
      </c>
      <c r="AK928" s="7">
        <v>-0.51800000000000002</v>
      </c>
      <c r="AV928" s="7" t="s">
        <v>675</v>
      </c>
      <c r="AW928" s="7" t="s">
        <v>528</v>
      </c>
      <c r="AZ928" s="7" t="s">
        <v>76</v>
      </c>
    </row>
    <row r="929" spans="1:52" x14ac:dyDescent="0.2">
      <c r="A929" s="7">
        <v>928</v>
      </c>
      <c r="B929" s="7">
        <v>3705</v>
      </c>
      <c r="C929" s="7" t="s">
        <v>69</v>
      </c>
      <c r="D929" s="7" t="s">
        <v>74</v>
      </c>
      <c r="E929" s="7" t="s">
        <v>75</v>
      </c>
      <c r="F929" s="7">
        <v>0.123</v>
      </c>
      <c r="I929" s="7">
        <v>2.8980000000000001</v>
      </c>
      <c r="J929" s="7">
        <v>2004</v>
      </c>
      <c r="K929" s="7">
        <v>5</v>
      </c>
      <c r="L929" s="7">
        <v>135</v>
      </c>
      <c r="M929" s="7">
        <v>21.93</v>
      </c>
      <c r="N929" s="7">
        <v>101.27</v>
      </c>
      <c r="O929" s="7">
        <v>21.75</v>
      </c>
      <c r="P929" s="7">
        <v>101.25</v>
      </c>
      <c r="Q929" s="7">
        <v>22.291</v>
      </c>
      <c r="S929" s="7">
        <v>22.291</v>
      </c>
      <c r="V929" s="7" t="s">
        <v>26</v>
      </c>
      <c r="W929" s="7">
        <v>2.1040000000000001</v>
      </c>
      <c r="X929" s="7">
        <f t="shared" si="28"/>
        <v>2.1040000000000001</v>
      </c>
      <c r="Y929" s="7">
        <v>0.79400000000000004</v>
      </c>
      <c r="Z929" s="7">
        <f t="shared" si="29"/>
        <v>0.79400000000000004</v>
      </c>
      <c r="AA929" s="7">
        <v>0.72499999999999998</v>
      </c>
      <c r="AB929" s="7">
        <v>0.27400000000000002</v>
      </c>
      <c r="AC929" s="7">
        <v>22.1</v>
      </c>
      <c r="AD929" s="7">
        <v>259.2</v>
      </c>
      <c r="AE929" s="7" t="s">
        <v>55</v>
      </c>
      <c r="AF929" s="7" t="s">
        <v>29</v>
      </c>
      <c r="AG929" s="7" t="s">
        <v>77</v>
      </c>
      <c r="AH929" s="7" t="s">
        <v>419</v>
      </c>
      <c r="AI929" s="7" t="s">
        <v>420</v>
      </c>
      <c r="AJ929" s="7">
        <v>-2.609</v>
      </c>
      <c r="AK929" s="7">
        <v>-0.51800000000000002</v>
      </c>
      <c r="AV929" s="7" t="s">
        <v>675</v>
      </c>
      <c r="AW929" s="7" t="s">
        <v>528</v>
      </c>
      <c r="AZ929" s="7" t="s">
        <v>76</v>
      </c>
    </row>
    <row r="930" spans="1:52" x14ac:dyDescent="0.2">
      <c r="A930" s="7">
        <v>929</v>
      </c>
      <c r="B930" s="7">
        <v>3705</v>
      </c>
      <c r="C930" s="7" t="s">
        <v>69</v>
      </c>
      <c r="D930" s="7" t="s">
        <v>74</v>
      </c>
      <c r="E930" s="7" t="s">
        <v>75</v>
      </c>
      <c r="F930" s="7">
        <v>0.126</v>
      </c>
      <c r="I930" s="7">
        <v>2.9689999999999999</v>
      </c>
      <c r="J930" s="7">
        <v>2004</v>
      </c>
      <c r="K930" s="7">
        <v>6</v>
      </c>
      <c r="L930" s="7">
        <v>165</v>
      </c>
      <c r="M930" s="7">
        <v>21.93</v>
      </c>
      <c r="N930" s="7">
        <v>101.27</v>
      </c>
      <c r="O930" s="7">
        <v>21.75</v>
      </c>
      <c r="P930" s="7">
        <v>101.25</v>
      </c>
      <c r="Q930" s="7">
        <v>22.623999999999999</v>
      </c>
      <c r="S930" s="7">
        <v>24.209</v>
      </c>
      <c r="V930" s="7" t="s">
        <v>26</v>
      </c>
      <c r="W930" s="7">
        <v>2.407</v>
      </c>
      <c r="X930" s="7">
        <f t="shared" si="28"/>
        <v>2.407</v>
      </c>
      <c r="Y930" s="7">
        <v>0.56200000000000006</v>
      </c>
      <c r="Z930" s="7">
        <f t="shared" si="29"/>
        <v>0.56200000000000006</v>
      </c>
      <c r="AA930" s="7">
        <v>0.81</v>
      </c>
      <c r="AB930" s="7">
        <v>0.189</v>
      </c>
      <c r="AC930" s="7">
        <v>22.8</v>
      </c>
      <c r="AD930" s="7">
        <v>166.1</v>
      </c>
      <c r="AE930" s="7" t="s">
        <v>55</v>
      </c>
      <c r="AF930" s="7" t="s">
        <v>29</v>
      </c>
      <c r="AG930" s="7" t="s">
        <v>77</v>
      </c>
      <c r="AH930" s="7" t="s">
        <v>419</v>
      </c>
      <c r="AI930" s="7" t="s">
        <v>420</v>
      </c>
      <c r="AJ930" s="7">
        <v>-2.609</v>
      </c>
      <c r="AK930" s="7">
        <v>-0.51800000000000002</v>
      </c>
      <c r="AV930" s="7" t="s">
        <v>675</v>
      </c>
      <c r="AW930" s="7" t="s">
        <v>528</v>
      </c>
      <c r="AZ930" s="7" t="s">
        <v>76</v>
      </c>
    </row>
    <row r="931" spans="1:52" x14ac:dyDescent="0.2">
      <c r="A931" s="7">
        <v>930</v>
      </c>
      <c r="B931" s="7">
        <v>3705</v>
      </c>
      <c r="C931" s="7" t="s">
        <v>69</v>
      </c>
      <c r="D931" s="7" t="s">
        <v>74</v>
      </c>
      <c r="E931" s="7" t="s">
        <v>75</v>
      </c>
      <c r="F931" s="7">
        <v>0.13800000000000001</v>
      </c>
      <c r="I931" s="7">
        <v>3.2509999999999999</v>
      </c>
      <c r="J931" s="7">
        <v>2004</v>
      </c>
      <c r="K931" s="7">
        <v>7</v>
      </c>
      <c r="L931" s="7">
        <v>195</v>
      </c>
      <c r="M931" s="7">
        <v>21.93</v>
      </c>
      <c r="N931" s="7">
        <v>101.27</v>
      </c>
      <c r="O931" s="7">
        <v>21.75</v>
      </c>
      <c r="P931" s="7">
        <v>101.25</v>
      </c>
      <c r="Q931" s="7">
        <v>22.789000000000001</v>
      </c>
      <c r="S931" s="7">
        <v>25.376000000000001</v>
      </c>
      <c r="V931" s="7" t="s">
        <v>26</v>
      </c>
      <c r="W931" s="7">
        <v>2.222</v>
      </c>
      <c r="X931" s="7">
        <f t="shared" si="28"/>
        <v>2.222</v>
      </c>
      <c r="Y931" s="7">
        <v>1.0289999999999999</v>
      </c>
      <c r="Z931" s="7">
        <f t="shared" si="29"/>
        <v>1.0289999999999999</v>
      </c>
      <c r="AA931" s="7">
        <v>0.68300000000000005</v>
      </c>
      <c r="AB931" s="7">
        <v>0.316</v>
      </c>
      <c r="AC931" s="7">
        <v>22.5</v>
      </c>
      <c r="AD931" s="7">
        <v>201.4</v>
      </c>
      <c r="AE931" s="7" t="s">
        <v>55</v>
      </c>
      <c r="AF931" s="7" t="s">
        <v>29</v>
      </c>
      <c r="AG931" s="7" t="s">
        <v>77</v>
      </c>
      <c r="AH931" s="7" t="s">
        <v>419</v>
      </c>
      <c r="AI931" s="7" t="s">
        <v>420</v>
      </c>
      <c r="AJ931" s="7">
        <v>-2.609</v>
      </c>
      <c r="AK931" s="7">
        <v>-0.51800000000000002</v>
      </c>
      <c r="AV931" s="7" t="s">
        <v>675</v>
      </c>
      <c r="AW931" s="7" t="s">
        <v>528</v>
      </c>
      <c r="AZ931" s="7" t="s">
        <v>76</v>
      </c>
    </row>
    <row r="932" spans="1:52" x14ac:dyDescent="0.2">
      <c r="A932" s="7">
        <v>931</v>
      </c>
      <c r="B932" s="7">
        <v>3705</v>
      </c>
      <c r="C932" s="7" t="s">
        <v>69</v>
      </c>
      <c r="D932" s="7" t="s">
        <v>74</v>
      </c>
      <c r="E932" s="7" t="s">
        <v>75</v>
      </c>
      <c r="F932" s="7">
        <v>0.11899999999999999</v>
      </c>
      <c r="I932" s="7">
        <v>2.8039999999999998</v>
      </c>
      <c r="J932" s="7">
        <v>2004</v>
      </c>
      <c r="K932" s="7">
        <v>8</v>
      </c>
      <c r="L932" s="7">
        <v>225</v>
      </c>
      <c r="M932" s="7">
        <v>21.93</v>
      </c>
      <c r="N932" s="7">
        <v>101.27</v>
      </c>
      <c r="O932" s="7">
        <v>21.75</v>
      </c>
      <c r="P932" s="7">
        <v>101.25</v>
      </c>
      <c r="Q932" s="7">
        <v>23.038</v>
      </c>
      <c r="S932" s="7">
        <v>26.876999999999999</v>
      </c>
      <c r="V932" s="7" t="s">
        <v>26</v>
      </c>
      <c r="W932" s="7">
        <v>1.6419999999999999</v>
      </c>
      <c r="X932" s="7">
        <f t="shared" si="28"/>
        <v>1.6419999999999999</v>
      </c>
      <c r="Y932" s="7">
        <v>1.1619999999999999</v>
      </c>
      <c r="Z932" s="7">
        <f t="shared" si="29"/>
        <v>1.1619999999999999</v>
      </c>
      <c r="AA932" s="7">
        <v>0.58499999999999996</v>
      </c>
      <c r="AB932" s="7">
        <v>0.41399999999999998</v>
      </c>
      <c r="AC932" s="7">
        <v>22.8</v>
      </c>
      <c r="AD932" s="7">
        <v>253.2</v>
      </c>
      <c r="AE932" s="7" t="s">
        <v>55</v>
      </c>
      <c r="AF932" s="7" t="s">
        <v>29</v>
      </c>
      <c r="AG932" s="7" t="s">
        <v>77</v>
      </c>
      <c r="AH932" s="7" t="s">
        <v>419</v>
      </c>
      <c r="AI932" s="7" t="s">
        <v>420</v>
      </c>
      <c r="AJ932" s="7">
        <v>-2.609</v>
      </c>
      <c r="AK932" s="7">
        <v>-0.51800000000000002</v>
      </c>
      <c r="AV932" s="7" t="s">
        <v>675</v>
      </c>
      <c r="AW932" s="7" t="s">
        <v>528</v>
      </c>
      <c r="AZ932" s="7" t="s">
        <v>76</v>
      </c>
    </row>
    <row r="933" spans="1:52" x14ac:dyDescent="0.2">
      <c r="A933" s="7">
        <v>932</v>
      </c>
      <c r="B933" s="7">
        <v>3705</v>
      </c>
      <c r="C933" s="7" t="s">
        <v>69</v>
      </c>
      <c r="D933" s="7" t="s">
        <v>74</v>
      </c>
      <c r="E933" s="7" t="s">
        <v>75</v>
      </c>
      <c r="F933" s="7">
        <v>0.11700000000000001</v>
      </c>
      <c r="I933" s="7">
        <v>2.7559999999999998</v>
      </c>
      <c r="J933" s="7">
        <v>2004</v>
      </c>
      <c r="K933" s="7">
        <v>9</v>
      </c>
      <c r="L933" s="7">
        <v>255</v>
      </c>
      <c r="M933" s="7">
        <v>21.93</v>
      </c>
      <c r="N933" s="7">
        <v>101.27</v>
      </c>
      <c r="O933" s="7">
        <v>21.75</v>
      </c>
      <c r="P933" s="7">
        <v>101.25</v>
      </c>
      <c r="Q933" s="7">
        <v>22.117000000000001</v>
      </c>
      <c r="S933" s="7">
        <v>26.457999999999998</v>
      </c>
      <c r="V933" s="7" t="s">
        <v>26</v>
      </c>
      <c r="W933" s="7">
        <v>1.3660000000000001</v>
      </c>
      <c r="X933" s="7">
        <f t="shared" si="28"/>
        <v>1.3660000000000001</v>
      </c>
      <c r="Y933" s="7">
        <v>1.39</v>
      </c>
      <c r="Z933" s="7">
        <f t="shared" si="29"/>
        <v>1.39</v>
      </c>
      <c r="AA933" s="7">
        <v>0.495</v>
      </c>
      <c r="AB933" s="7">
        <v>0.504</v>
      </c>
      <c r="AC933" s="7">
        <v>21.4</v>
      </c>
      <c r="AD933" s="7">
        <v>263.10000000000002</v>
      </c>
      <c r="AE933" s="7" t="s">
        <v>55</v>
      </c>
      <c r="AF933" s="7" t="s">
        <v>29</v>
      </c>
      <c r="AG933" s="7" t="s">
        <v>77</v>
      </c>
      <c r="AH933" s="7" t="s">
        <v>419</v>
      </c>
      <c r="AI933" s="7" t="s">
        <v>420</v>
      </c>
      <c r="AJ933" s="7">
        <v>-2.609</v>
      </c>
      <c r="AK933" s="7">
        <v>-0.51800000000000002</v>
      </c>
      <c r="AV933" s="7" t="s">
        <v>675</v>
      </c>
      <c r="AW933" s="7" t="s">
        <v>528</v>
      </c>
      <c r="AZ933" s="7" t="s">
        <v>76</v>
      </c>
    </row>
    <row r="934" spans="1:52" x14ac:dyDescent="0.2">
      <c r="A934" s="7">
        <v>933</v>
      </c>
      <c r="B934" s="7">
        <v>3705</v>
      </c>
      <c r="C934" s="7" t="s">
        <v>69</v>
      </c>
      <c r="D934" s="7" t="s">
        <v>74</v>
      </c>
      <c r="E934" s="7" t="s">
        <v>75</v>
      </c>
      <c r="F934" s="7">
        <v>9.8000000000000004E-2</v>
      </c>
      <c r="I934" s="7">
        <v>2.3090000000000002</v>
      </c>
      <c r="J934" s="7">
        <v>2004</v>
      </c>
      <c r="K934" s="7">
        <v>10</v>
      </c>
      <c r="L934" s="7">
        <v>285</v>
      </c>
      <c r="M934" s="7">
        <v>21.93</v>
      </c>
      <c r="N934" s="7">
        <v>101.27</v>
      </c>
      <c r="O934" s="7">
        <v>21.75</v>
      </c>
      <c r="P934" s="7">
        <v>101.25</v>
      </c>
      <c r="Q934" s="7">
        <v>20.613</v>
      </c>
      <c r="S934" s="7">
        <v>25.53</v>
      </c>
      <c r="V934" s="7" t="s">
        <v>26</v>
      </c>
      <c r="W934" s="7">
        <v>1.242</v>
      </c>
      <c r="X934" s="7">
        <f t="shared" si="28"/>
        <v>1.242</v>
      </c>
      <c r="Y934" s="7">
        <v>1.0669999999999999</v>
      </c>
      <c r="Z934" s="7">
        <f t="shared" si="29"/>
        <v>1.0669999999999999</v>
      </c>
      <c r="AA934" s="7">
        <v>0.53700000000000003</v>
      </c>
      <c r="AB934" s="7">
        <v>0.46200000000000002</v>
      </c>
      <c r="AC934" s="7">
        <v>19.600000000000001</v>
      </c>
      <c r="AD934" s="7">
        <v>92.6</v>
      </c>
      <c r="AE934" s="7" t="s">
        <v>55</v>
      </c>
      <c r="AF934" s="7" t="s">
        <v>29</v>
      </c>
      <c r="AG934" s="7" t="s">
        <v>77</v>
      </c>
      <c r="AH934" s="7" t="s">
        <v>419</v>
      </c>
      <c r="AI934" s="7" t="s">
        <v>420</v>
      </c>
      <c r="AJ934" s="7">
        <v>-2.609</v>
      </c>
      <c r="AK934" s="7">
        <v>-0.51800000000000002</v>
      </c>
      <c r="AV934" s="7" t="s">
        <v>675</v>
      </c>
      <c r="AW934" s="7" t="s">
        <v>528</v>
      </c>
      <c r="AZ934" s="7" t="s">
        <v>76</v>
      </c>
    </row>
    <row r="935" spans="1:52" x14ac:dyDescent="0.2">
      <c r="A935" s="7">
        <v>934</v>
      </c>
      <c r="B935" s="7">
        <v>3705</v>
      </c>
      <c r="C935" s="7" t="s">
        <v>69</v>
      </c>
      <c r="D935" s="7" t="s">
        <v>74</v>
      </c>
      <c r="E935" s="7" t="s">
        <v>75</v>
      </c>
      <c r="F935" s="7">
        <v>8.1000000000000003E-2</v>
      </c>
      <c r="I935" s="7">
        <v>1.9079999999999999</v>
      </c>
      <c r="J935" s="7">
        <v>2004</v>
      </c>
      <c r="K935" s="7">
        <v>11</v>
      </c>
      <c r="L935" s="7">
        <v>315</v>
      </c>
      <c r="M935" s="7">
        <v>21.93</v>
      </c>
      <c r="N935" s="7">
        <v>101.27</v>
      </c>
      <c r="O935" s="7">
        <v>21.75</v>
      </c>
      <c r="P935" s="7">
        <v>101.25</v>
      </c>
      <c r="Q935" s="7">
        <v>18.358000000000001</v>
      </c>
      <c r="S935" s="7">
        <v>20.943999999999999</v>
      </c>
      <c r="V935" s="7" t="s">
        <v>26</v>
      </c>
      <c r="W935" s="7">
        <v>1.179</v>
      </c>
      <c r="X935" s="7">
        <f t="shared" si="28"/>
        <v>1.179</v>
      </c>
      <c r="Y935" s="7">
        <v>0.72899999999999998</v>
      </c>
      <c r="Z935" s="7">
        <f t="shared" si="29"/>
        <v>0.72899999999999998</v>
      </c>
      <c r="AA935" s="7">
        <v>0.61699999999999999</v>
      </c>
      <c r="AB935" s="7">
        <v>0.38200000000000001</v>
      </c>
      <c r="AC935" s="7">
        <v>17</v>
      </c>
      <c r="AD935" s="7">
        <v>77.3</v>
      </c>
      <c r="AE935" s="7" t="s">
        <v>55</v>
      </c>
      <c r="AF935" s="7" t="s">
        <v>29</v>
      </c>
      <c r="AG935" s="7" t="s">
        <v>77</v>
      </c>
      <c r="AH935" s="7" t="s">
        <v>419</v>
      </c>
      <c r="AI935" s="7" t="s">
        <v>420</v>
      </c>
      <c r="AJ935" s="7">
        <v>-2.609</v>
      </c>
      <c r="AK935" s="7">
        <v>-0.51800000000000002</v>
      </c>
      <c r="AV935" s="7" t="s">
        <v>675</v>
      </c>
      <c r="AW935" s="7" t="s">
        <v>528</v>
      </c>
      <c r="AZ935" s="7" t="s">
        <v>76</v>
      </c>
    </row>
    <row r="936" spans="1:52" x14ac:dyDescent="0.2">
      <c r="A936" s="7">
        <v>935</v>
      </c>
      <c r="B936" s="7">
        <v>3705</v>
      </c>
      <c r="C936" s="7" t="s">
        <v>69</v>
      </c>
      <c r="D936" s="7" t="s">
        <v>74</v>
      </c>
      <c r="E936" s="7" t="s">
        <v>75</v>
      </c>
      <c r="F936" s="7">
        <v>6.6000000000000003E-2</v>
      </c>
      <c r="I936" s="7">
        <v>1.5549999999999999</v>
      </c>
      <c r="J936" s="7">
        <v>2004</v>
      </c>
      <c r="K936" s="7">
        <v>12</v>
      </c>
      <c r="L936" s="7">
        <v>345</v>
      </c>
      <c r="M936" s="7">
        <v>21.93</v>
      </c>
      <c r="N936" s="7">
        <v>101.27</v>
      </c>
      <c r="O936" s="7">
        <v>21.75</v>
      </c>
      <c r="P936" s="7">
        <v>101.25</v>
      </c>
      <c r="Q936" s="7">
        <v>14.265000000000001</v>
      </c>
      <c r="S936" s="7">
        <v>19.690000000000001</v>
      </c>
      <c r="V936" s="7" t="s">
        <v>26</v>
      </c>
      <c r="W936" s="7">
        <v>0.96399999999999997</v>
      </c>
      <c r="X936" s="7">
        <f t="shared" si="28"/>
        <v>0.96399999999999997</v>
      </c>
      <c r="Y936" s="7">
        <v>0.59099999999999997</v>
      </c>
      <c r="Z936" s="7">
        <f t="shared" si="29"/>
        <v>0.59099999999999997</v>
      </c>
      <c r="AA936" s="7">
        <v>0.61899999999999999</v>
      </c>
      <c r="AB936" s="7">
        <v>0.38</v>
      </c>
      <c r="AC936" s="7">
        <v>12.3</v>
      </c>
      <c r="AD936" s="7">
        <v>7</v>
      </c>
      <c r="AE936" s="7" t="s">
        <v>55</v>
      </c>
      <c r="AF936" s="7" t="s">
        <v>29</v>
      </c>
      <c r="AG936" s="7" t="s">
        <v>77</v>
      </c>
      <c r="AH936" s="7" t="s">
        <v>419</v>
      </c>
      <c r="AI936" s="7" t="s">
        <v>420</v>
      </c>
      <c r="AJ936" s="7">
        <v>-2.609</v>
      </c>
      <c r="AK936" s="7">
        <v>-0.51800000000000002</v>
      </c>
      <c r="AV936" s="7" t="s">
        <v>675</v>
      </c>
      <c r="AW936" s="7" t="s">
        <v>528</v>
      </c>
      <c r="AZ936" s="7" t="s">
        <v>76</v>
      </c>
    </row>
    <row r="937" spans="1:52" x14ac:dyDescent="0.2">
      <c r="A937" s="7">
        <v>936</v>
      </c>
      <c r="B937" s="7">
        <v>3877</v>
      </c>
      <c r="C937" s="7" t="s">
        <v>57</v>
      </c>
      <c r="D937" s="7" t="s">
        <v>215</v>
      </c>
      <c r="E937" s="7" t="s">
        <v>216</v>
      </c>
      <c r="F937" s="7">
        <v>1.532</v>
      </c>
      <c r="I937" s="7">
        <v>1.5880000000000001</v>
      </c>
      <c r="J937" s="7">
        <v>2004</v>
      </c>
      <c r="K937" s="7">
        <v>5</v>
      </c>
      <c r="L937" s="7">
        <v>127</v>
      </c>
      <c r="M937" s="7">
        <v>44.6</v>
      </c>
      <c r="N937" s="7">
        <v>-121.53</v>
      </c>
      <c r="O937" s="7">
        <v>44.75</v>
      </c>
      <c r="P937" s="7">
        <v>-121.75</v>
      </c>
      <c r="Q937" s="7">
        <v>13.391999999999999</v>
      </c>
      <c r="V937" s="7" t="s">
        <v>26</v>
      </c>
      <c r="W937" s="7">
        <v>0.82199999999999995</v>
      </c>
      <c r="X937" s="7">
        <f t="shared" si="28"/>
        <v>0.82199999999999995</v>
      </c>
      <c r="Y937" s="7">
        <v>0.76600000000000001</v>
      </c>
      <c r="Z937" s="7">
        <f t="shared" si="29"/>
        <v>0.76600000000000001</v>
      </c>
      <c r="AA937" s="7">
        <v>0.51700000000000002</v>
      </c>
      <c r="AB937" s="7">
        <v>0.48199999999999998</v>
      </c>
      <c r="AC937" s="7">
        <v>7.4</v>
      </c>
      <c r="AD937" s="7">
        <v>89.4</v>
      </c>
      <c r="AE937" s="7" t="s">
        <v>28</v>
      </c>
      <c r="AF937" s="7" t="s">
        <v>29</v>
      </c>
      <c r="AG937" s="7" t="s">
        <v>30</v>
      </c>
      <c r="AH937" s="7" t="s">
        <v>425</v>
      </c>
      <c r="AI937" s="7" t="s">
        <v>426</v>
      </c>
      <c r="AJ937" s="7">
        <v>1.954</v>
      </c>
      <c r="AK937" s="7">
        <v>-0.56200000000000006</v>
      </c>
      <c r="AS937" s="7">
        <v>1.18</v>
      </c>
      <c r="AV937" s="7" t="s">
        <v>659</v>
      </c>
      <c r="AW937" s="7" t="s">
        <v>528</v>
      </c>
      <c r="AZ937" s="7" t="s">
        <v>217</v>
      </c>
    </row>
    <row r="938" spans="1:52" x14ac:dyDescent="0.2">
      <c r="A938" s="7">
        <v>937</v>
      </c>
      <c r="B938" s="7">
        <v>3877</v>
      </c>
      <c r="C938" s="7" t="s">
        <v>57</v>
      </c>
      <c r="D938" s="7" t="s">
        <v>215</v>
      </c>
      <c r="E938" s="7" t="s">
        <v>216</v>
      </c>
      <c r="F938" s="7">
        <v>2.7509999999999999</v>
      </c>
      <c r="I938" s="7">
        <v>2.8519999999999999</v>
      </c>
      <c r="J938" s="7">
        <v>2004</v>
      </c>
      <c r="K938" s="7">
        <v>6</v>
      </c>
      <c r="L938" s="7">
        <v>157</v>
      </c>
      <c r="M938" s="7">
        <v>44.6</v>
      </c>
      <c r="N938" s="7">
        <v>-121.53</v>
      </c>
      <c r="O938" s="7">
        <v>44.75</v>
      </c>
      <c r="P938" s="7">
        <v>-121.75</v>
      </c>
      <c r="Q938" s="7">
        <v>16.491</v>
      </c>
      <c r="V938" s="7" t="s">
        <v>26</v>
      </c>
      <c r="W938" s="7">
        <v>1.1639999999999999</v>
      </c>
      <c r="X938" s="7">
        <f t="shared" si="28"/>
        <v>1.1639999999999999</v>
      </c>
      <c r="Y938" s="7">
        <v>1.6879999999999999</v>
      </c>
      <c r="Z938" s="7">
        <f t="shared" si="29"/>
        <v>1.6879999999999999</v>
      </c>
      <c r="AA938" s="7">
        <v>0.40799999999999997</v>
      </c>
      <c r="AB938" s="7">
        <v>0.59099999999999997</v>
      </c>
      <c r="AC938" s="7">
        <v>11</v>
      </c>
      <c r="AD938" s="7">
        <v>43.7</v>
      </c>
      <c r="AE938" s="7" t="s">
        <v>28</v>
      </c>
      <c r="AF938" s="7" t="s">
        <v>29</v>
      </c>
      <c r="AG938" s="7" t="s">
        <v>30</v>
      </c>
      <c r="AH938" s="7" t="s">
        <v>425</v>
      </c>
      <c r="AI938" s="7" t="s">
        <v>426</v>
      </c>
      <c r="AJ938" s="7">
        <v>1.954</v>
      </c>
      <c r="AK938" s="7">
        <v>-0.56200000000000006</v>
      </c>
      <c r="AS938" s="7">
        <v>1.18</v>
      </c>
      <c r="AV938" s="7" t="s">
        <v>659</v>
      </c>
      <c r="AW938" s="7" t="s">
        <v>528</v>
      </c>
      <c r="AZ938" s="7" t="s">
        <v>217</v>
      </c>
    </row>
    <row r="939" spans="1:52" x14ac:dyDescent="0.2">
      <c r="A939" s="7">
        <v>938</v>
      </c>
      <c r="B939" s="7">
        <v>3877</v>
      </c>
      <c r="C939" s="7" t="s">
        <v>57</v>
      </c>
      <c r="D939" s="7" t="s">
        <v>215</v>
      </c>
      <c r="E939" s="7" t="s">
        <v>216</v>
      </c>
      <c r="F939" s="7">
        <v>1.8009999999999999</v>
      </c>
      <c r="I939" s="7">
        <v>1.867</v>
      </c>
      <c r="J939" s="7">
        <v>2004</v>
      </c>
      <c r="K939" s="7">
        <v>7</v>
      </c>
      <c r="L939" s="7">
        <v>185</v>
      </c>
      <c r="M939" s="7">
        <v>44.6</v>
      </c>
      <c r="N939" s="7">
        <v>-121.53</v>
      </c>
      <c r="O939" s="7">
        <v>44.75</v>
      </c>
      <c r="P939" s="7">
        <v>-121.75</v>
      </c>
      <c r="Q939" s="7">
        <v>20.75</v>
      </c>
      <c r="V939" s="7" t="s">
        <v>26</v>
      </c>
      <c r="W939" s="7">
        <v>1.0309999999999999</v>
      </c>
      <c r="X939" s="7">
        <f t="shared" si="28"/>
        <v>1.0309999999999999</v>
      </c>
      <c r="Y939" s="7">
        <v>0.83599999999999997</v>
      </c>
      <c r="Z939" s="7">
        <f t="shared" si="29"/>
        <v>0.83599999999999997</v>
      </c>
      <c r="AA939" s="7">
        <v>0.55200000000000005</v>
      </c>
      <c r="AB939" s="7">
        <v>0.44700000000000001</v>
      </c>
      <c r="AC939" s="7">
        <v>15.2</v>
      </c>
      <c r="AD939" s="7">
        <v>1.2</v>
      </c>
      <c r="AE939" s="7" t="s">
        <v>28</v>
      </c>
      <c r="AF939" s="7" t="s">
        <v>29</v>
      </c>
      <c r="AG939" s="7" t="s">
        <v>30</v>
      </c>
      <c r="AH939" s="7" t="s">
        <v>425</v>
      </c>
      <c r="AI939" s="7" t="s">
        <v>426</v>
      </c>
      <c r="AJ939" s="7">
        <v>1.954</v>
      </c>
      <c r="AK939" s="7">
        <v>-0.56200000000000006</v>
      </c>
      <c r="AS939" s="7">
        <v>1.18</v>
      </c>
      <c r="AV939" s="7" t="s">
        <v>659</v>
      </c>
      <c r="AW939" s="7" t="s">
        <v>528</v>
      </c>
      <c r="AZ939" s="7" t="s">
        <v>217</v>
      </c>
    </row>
    <row r="940" spans="1:52" x14ac:dyDescent="0.2">
      <c r="A940" s="7">
        <v>939</v>
      </c>
      <c r="B940" s="7">
        <v>3877</v>
      </c>
      <c r="C940" s="7" t="s">
        <v>57</v>
      </c>
      <c r="D940" s="7" t="s">
        <v>215</v>
      </c>
      <c r="E940" s="7" t="s">
        <v>216</v>
      </c>
      <c r="F940" s="7">
        <v>1.7010000000000001</v>
      </c>
      <c r="I940" s="7">
        <v>1.7629999999999999</v>
      </c>
      <c r="J940" s="7">
        <v>2004</v>
      </c>
      <c r="K940" s="7">
        <v>7</v>
      </c>
      <c r="L940" s="7">
        <v>210</v>
      </c>
      <c r="M940" s="7">
        <v>44.6</v>
      </c>
      <c r="N940" s="7">
        <v>-121.53</v>
      </c>
      <c r="O940" s="7">
        <v>44.75</v>
      </c>
      <c r="P940" s="7">
        <v>-121.75</v>
      </c>
      <c r="Q940" s="7">
        <v>25.009</v>
      </c>
      <c r="V940" s="7" t="s">
        <v>26</v>
      </c>
      <c r="W940" s="7">
        <v>0.76400000000000001</v>
      </c>
      <c r="X940" s="7">
        <f t="shared" si="28"/>
        <v>0.76400000000000001</v>
      </c>
      <c r="Y940" s="7">
        <v>0.999</v>
      </c>
      <c r="Z940" s="7">
        <f t="shared" si="29"/>
        <v>0.999</v>
      </c>
      <c r="AA940" s="7">
        <v>0.433</v>
      </c>
      <c r="AB940" s="7">
        <v>0.56599999999999995</v>
      </c>
      <c r="AC940" s="7">
        <v>15.2</v>
      </c>
      <c r="AD940" s="7">
        <v>1.2</v>
      </c>
      <c r="AE940" s="7" t="s">
        <v>28</v>
      </c>
      <c r="AF940" s="7" t="s">
        <v>29</v>
      </c>
      <c r="AG940" s="7" t="s">
        <v>30</v>
      </c>
      <c r="AH940" s="7" t="s">
        <v>425</v>
      </c>
      <c r="AI940" s="7" t="s">
        <v>426</v>
      </c>
      <c r="AJ940" s="7">
        <v>1.954</v>
      </c>
      <c r="AK940" s="7">
        <v>-0.56200000000000006</v>
      </c>
      <c r="AS940" s="7">
        <v>1.18</v>
      </c>
      <c r="AV940" s="7" t="s">
        <v>659</v>
      </c>
      <c r="AW940" s="7" t="s">
        <v>528</v>
      </c>
      <c r="AZ940" s="7" t="s">
        <v>217</v>
      </c>
    </row>
    <row r="941" spans="1:52" x14ac:dyDescent="0.2">
      <c r="A941" s="7">
        <v>940</v>
      </c>
      <c r="B941" s="7">
        <v>3877</v>
      </c>
      <c r="C941" s="7" t="s">
        <v>57</v>
      </c>
      <c r="D941" s="7" t="s">
        <v>215</v>
      </c>
      <c r="E941" s="7" t="s">
        <v>216</v>
      </c>
      <c r="F941" s="7">
        <v>2.2669999999999999</v>
      </c>
      <c r="I941" s="7">
        <v>2.35</v>
      </c>
      <c r="J941" s="7">
        <v>2004</v>
      </c>
      <c r="K941" s="7">
        <v>8</v>
      </c>
      <c r="L941" s="7">
        <v>236</v>
      </c>
      <c r="M941" s="7">
        <v>44.6</v>
      </c>
      <c r="N941" s="7">
        <v>-121.53</v>
      </c>
      <c r="O941" s="7">
        <v>44.75</v>
      </c>
      <c r="P941" s="7">
        <v>-121.75</v>
      </c>
      <c r="Q941" s="7">
        <v>18.048999999999999</v>
      </c>
      <c r="V941" s="7" t="s">
        <v>26</v>
      </c>
      <c r="W941" s="7">
        <v>0.73299999999999998</v>
      </c>
      <c r="X941" s="7">
        <f t="shared" si="28"/>
        <v>0.73299999999999998</v>
      </c>
      <c r="Y941" s="7">
        <v>1.617</v>
      </c>
      <c r="Z941" s="7">
        <f t="shared" si="29"/>
        <v>1.617</v>
      </c>
      <c r="AA941" s="7">
        <v>0.311</v>
      </c>
      <c r="AB941" s="7">
        <v>0.68799999999999994</v>
      </c>
      <c r="AC941" s="7">
        <v>14.7</v>
      </c>
      <c r="AD941" s="7">
        <v>84.9</v>
      </c>
      <c r="AE941" s="7" t="s">
        <v>28</v>
      </c>
      <c r="AF941" s="7" t="s">
        <v>29</v>
      </c>
      <c r="AG941" s="7" t="s">
        <v>30</v>
      </c>
      <c r="AH941" s="7" t="s">
        <v>425</v>
      </c>
      <c r="AI941" s="7" t="s">
        <v>426</v>
      </c>
      <c r="AJ941" s="7">
        <v>1.954</v>
      </c>
      <c r="AK941" s="7">
        <v>-0.56200000000000006</v>
      </c>
      <c r="AS941" s="7">
        <v>1.18</v>
      </c>
      <c r="AV941" s="7" t="s">
        <v>659</v>
      </c>
      <c r="AW941" s="7" t="s">
        <v>528</v>
      </c>
      <c r="AZ941" s="7" t="s">
        <v>217</v>
      </c>
    </row>
    <row r="942" spans="1:52" x14ac:dyDescent="0.2">
      <c r="A942" s="7">
        <v>941</v>
      </c>
      <c r="B942" s="7">
        <v>3877</v>
      </c>
      <c r="C942" s="7" t="s">
        <v>57</v>
      </c>
      <c r="D942" s="7" t="s">
        <v>215</v>
      </c>
      <c r="E942" s="7" t="s">
        <v>216</v>
      </c>
      <c r="F942" s="7">
        <v>1.2050000000000001</v>
      </c>
      <c r="I942" s="7">
        <v>1.2490000000000001</v>
      </c>
      <c r="J942" s="7">
        <v>2004</v>
      </c>
      <c r="K942" s="7">
        <v>9</v>
      </c>
      <c r="L942" s="7">
        <v>272</v>
      </c>
      <c r="M942" s="7">
        <v>44.6</v>
      </c>
      <c r="N942" s="7">
        <v>-121.53</v>
      </c>
      <c r="O942" s="7">
        <v>44.75</v>
      </c>
      <c r="P942" s="7">
        <v>-121.75</v>
      </c>
      <c r="Q942" s="7">
        <v>14.379</v>
      </c>
      <c r="V942" s="7" t="s">
        <v>26</v>
      </c>
      <c r="W942" s="7">
        <v>0.498</v>
      </c>
      <c r="X942" s="7">
        <f t="shared" si="28"/>
        <v>0.498</v>
      </c>
      <c r="Y942" s="7">
        <v>0.751</v>
      </c>
      <c r="Z942" s="7">
        <f t="shared" si="29"/>
        <v>0.751</v>
      </c>
      <c r="AA942" s="7">
        <v>0.39800000000000002</v>
      </c>
      <c r="AB942" s="7">
        <v>0.60099999999999998</v>
      </c>
      <c r="AC942" s="7">
        <v>9.3000000000000007</v>
      </c>
      <c r="AD942" s="7">
        <v>62.8</v>
      </c>
      <c r="AE942" s="7" t="s">
        <v>28</v>
      </c>
      <c r="AF942" s="7" t="s">
        <v>29</v>
      </c>
      <c r="AG942" s="7" t="s">
        <v>30</v>
      </c>
      <c r="AH942" s="7" t="s">
        <v>425</v>
      </c>
      <c r="AI942" s="7" t="s">
        <v>426</v>
      </c>
      <c r="AJ942" s="7">
        <v>1.954</v>
      </c>
      <c r="AK942" s="7">
        <v>-0.56200000000000006</v>
      </c>
      <c r="AS942" s="7">
        <v>1.18</v>
      </c>
      <c r="AV942" s="7" t="s">
        <v>659</v>
      </c>
      <c r="AW942" s="7" t="s">
        <v>528</v>
      </c>
      <c r="AZ942" s="7" t="s">
        <v>217</v>
      </c>
    </row>
    <row r="943" spans="1:52" x14ac:dyDescent="0.2">
      <c r="A943" s="7">
        <v>942</v>
      </c>
      <c r="B943" s="7">
        <v>3877</v>
      </c>
      <c r="C943" s="7" t="s">
        <v>57</v>
      </c>
      <c r="D943" s="7" t="s">
        <v>215</v>
      </c>
      <c r="E943" s="7" t="s">
        <v>216</v>
      </c>
      <c r="F943" s="7">
        <v>0.98199999999999998</v>
      </c>
      <c r="I943" s="7">
        <v>1.018</v>
      </c>
      <c r="J943" s="7">
        <v>2004</v>
      </c>
      <c r="K943" s="7">
        <v>10</v>
      </c>
      <c r="L943" s="7">
        <v>300</v>
      </c>
      <c r="M943" s="7">
        <v>44.6</v>
      </c>
      <c r="N943" s="7">
        <v>-121.53</v>
      </c>
      <c r="O943" s="7">
        <v>44.75</v>
      </c>
      <c r="P943" s="7">
        <v>-121.75</v>
      </c>
      <c r="Q943" s="7">
        <v>5.8710000000000004</v>
      </c>
      <c r="V943" s="7" t="s">
        <v>26</v>
      </c>
      <c r="W943" s="7">
        <v>0.44500000000000001</v>
      </c>
      <c r="X943" s="7">
        <f t="shared" si="28"/>
        <v>0.44500000000000001</v>
      </c>
      <c r="Y943" s="7">
        <v>0.57299999999999995</v>
      </c>
      <c r="Z943" s="7">
        <f t="shared" si="29"/>
        <v>0.57299999999999995</v>
      </c>
      <c r="AA943" s="7">
        <v>0.437</v>
      </c>
      <c r="AB943" s="7">
        <v>0.56200000000000006</v>
      </c>
      <c r="AC943" s="7">
        <v>5.5</v>
      </c>
      <c r="AD943" s="7">
        <v>100.9</v>
      </c>
      <c r="AE943" s="7" t="s">
        <v>28</v>
      </c>
      <c r="AF943" s="7" t="s">
        <v>29</v>
      </c>
      <c r="AG943" s="7" t="s">
        <v>30</v>
      </c>
      <c r="AH943" s="7" t="s">
        <v>425</v>
      </c>
      <c r="AI943" s="7" t="s">
        <v>426</v>
      </c>
      <c r="AJ943" s="7">
        <v>1.954</v>
      </c>
      <c r="AK943" s="7">
        <v>-0.56200000000000006</v>
      </c>
      <c r="AS943" s="7">
        <v>1.18</v>
      </c>
      <c r="AV943" s="7" t="s">
        <v>659</v>
      </c>
      <c r="AW943" s="7" t="s">
        <v>528</v>
      </c>
      <c r="AZ943" s="7" t="s">
        <v>217</v>
      </c>
    </row>
    <row r="944" spans="1:52" x14ac:dyDescent="0.2">
      <c r="A944" s="7">
        <v>943</v>
      </c>
      <c r="B944" s="7">
        <v>3877</v>
      </c>
      <c r="C944" s="7" t="s">
        <v>57</v>
      </c>
      <c r="D944" s="7" t="s">
        <v>215</v>
      </c>
      <c r="E944" s="7" t="s">
        <v>216</v>
      </c>
      <c r="F944" s="7">
        <v>0.45</v>
      </c>
      <c r="I944" s="7">
        <v>0.46600000000000003</v>
      </c>
      <c r="J944" s="7">
        <v>2004</v>
      </c>
      <c r="K944" s="7">
        <v>11</v>
      </c>
      <c r="L944" s="7">
        <v>330</v>
      </c>
      <c r="M944" s="7">
        <v>44.6</v>
      </c>
      <c r="N944" s="7">
        <v>-121.53</v>
      </c>
      <c r="O944" s="7">
        <v>44.75</v>
      </c>
      <c r="P944" s="7">
        <v>-121.75</v>
      </c>
      <c r="Q944" s="7">
        <v>0.75</v>
      </c>
      <c r="V944" s="7" t="s">
        <v>26</v>
      </c>
      <c r="W944" s="7">
        <v>0.42499999999999999</v>
      </c>
      <c r="X944" s="7">
        <f t="shared" si="28"/>
        <v>0.42499999999999999</v>
      </c>
      <c r="Y944" s="7">
        <v>4.1000000000000002E-2</v>
      </c>
      <c r="Z944" s="7">
        <f t="shared" si="29"/>
        <v>4.1000000000000002E-2</v>
      </c>
      <c r="AA944" s="7">
        <v>0.91</v>
      </c>
      <c r="AB944" s="7">
        <v>8.8999999999999996E-2</v>
      </c>
      <c r="AC944" s="7">
        <v>-0.2</v>
      </c>
      <c r="AD944" s="7">
        <v>79</v>
      </c>
      <c r="AE944" s="7" t="s">
        <v>28</v>
      </c>
      <c r="AF944" s="7" t="s">
        <v>29</v>
      </c>
      <c r="AG944" s="7" t="s">
        <v>30</v>
      </c>
      <c r="AH944" s="7" t="s">
        <v>425</v>
      </c>
      <c r="AI944" s="7" t="s">
        <v>426</v>
      </c>
      <c r="AJ944" s="7">
        <v>1.954</v>
      </c>
      <c r="AK944" s="7">
        <v>-0.56200000000000006</v>
      </c>
      <c r="AS944" s="7">
        <v>1.18</v>
      </c>
      <c r="AV944" s="7" t="s">
        <v>659</v>
      </c>
      <c r="AW944" s="7" t="s">
        <v>528</v>
      </c>
      <c r="AZ944" s="7" t="s">
        <v>217</v>
      </c>
    </row>
    <row r="945" spans="1:52" x14ac:dyDescent="0.2">
      <c r="A945" s="7">
        <v>944</v>
      </c>
      <c r="B945" s="7">
        <v>3877</v>
      </c>
      <c r="C945" s="7" t="s">
        <v>57</v>
      </c>
      <c r="D945" s="7" t="s">
        <v>215</v>
      </c>
      <c r="E945" s="7" t="s">
        <v>216</v>
      </c>
      <c r="F945" s="7">
        <v>0.71799999999999997</v>
      </c>
      <c r="I945" s="7">
        <v>0.74399999999999999</v>
      </c>
      <c r="J945" s="7">
        <v>2005</v>
      </c>
      <c r="K945" s="7">
        <v>1</v>
      </c>
      <c r="L945" s="7">
        <v>28</v>
      </c>
      <c r="M945" s="7">
        <v>44.6</v>
      </c>
      <c r="N945" s="7">
        <v>-121.53</v>
      </c>
      <c r="O945" s="7">
        <v>44.75</v>
      </c>
      <c r="P945" s="7">
        <v>-121.75</v>
      </c>
      <c r="Q945" s="7">
        <v>2.2090000000000001</v>
      </c>
      <c r="V945" s="7" t="s">
        <v>26</v>
      </c>
      <c r="W945" s="7">
        <v>0.51100000000000001</v>
      </c>
      <c r="X945" s="7">
        <f t="shared" si="28"/>
        <v>0.51100000000000001</v>
      </c>
      <c r="Y945" s="7">
        <v>0.23300000000000001</v>
      </c>
      <c r="Z945" s="7">
        <f t="shared" si="29"/>
        <v>0.23300000000000001</v>
      </c>
      <c r="AA945" s="7">
        <v>0.68600000000000005</v>
      </c>
      <c r="AB945" s="7">
        <v>0.313</v>
      </c>
      <c r="AC945" s="7">
        <v>-2.8</v>
      </c>
      <c r="AD945" s="7">
        <v>220</v>
      </c>
      <c r="AE945" s="7" t="s">
        <v>28</v>
      </c>
      <c r="AF945" s="7" t="s">
        <v>29</v>
      </c>
      <c r="AG945" s="7" t="s">
        <v>30</v>
      </c>
      <c r="AH945" s="7" t="s">
        <v>425</v>
      </c>
      <c r="AI945" s="7" t="s">
        <v>426</v>
      </c>
      <c r="AJ945" s="7">
        <v>1.954</v>
      </c>
      <c r="AK945" s="7">
        <v>-0.56200000000000006</v>
      </c>
      <c r="AS945" s="7">
        <v>1.18</v>
      </c>
      <c r="AV945" s="7" t="s">
        <v>659</v>
      </c>
      <c r="AW945" s="7" t="s">
        <v>528</v>
      </c>
      <c r="AZ945" s="7" t="s">
        <v>217</v>
      </c>
    </row>
    <row r="946" spans="1:52" x14ac:dyDescent="0.2">
      <c r="A946" s="7">
        <v>945</v>
      </c>
      <c r="B946" s="7">
        <v>3877</v>
      </c>
      <c r="C946" s="7" t="s">
        <v>57</v>
      </c>
      <c r="D946" s="7" t="s">
        <v>215</v>
      </c>
      <c r="E946" s="7" t="s">
        <v>216</v>
      </c>
      <c r="F946" s="7">
        <v>1.1120000000000001</v>
      </c>
      <c r="I946" s="7">
        <v>1.1519999999999999</v>
      </c>
      <c r="J946" s="7">
        <v>2005</v>
      </c>
      <c r="K946" s="7">
        <v>2</v>
      </c>
      <c r="L946" s="7">
        <v>49</v>
      </c>
      <c r="M946" s="7">
        <v>44.6</v>
      </c>
      <c r="N946" s="7">
        <v>-121.53</v>
      </c>
      <c r="O946" s="7">
        <v>44.75</v>
      </c>
      <c r="P946" s="7">
        <v>-121.75</v>
      </c>
      <c r="Q946" s="7">
        <v>7.63</v>
      </c>
      <c r="V946" s="7" t="s">
        <v>26</v>
      </c>
      <c r="W946" s="7">
        <v>0.55900000000000005</v>
      </c>
      <c r="X946" s="7">
        <f t="shared" si="28"/>
        <v>0.55900000000000005</v>
      </c>
      <c r="Y946" s="7">
        <v>0.59299999999999997</v>
      </c>
      <c r="Z946" s="7">
        <f t="shared" si="29"/>
        <v>0.59299999999999997</v>
      </c>
      <c r="AA946" s="7">
        <v>0.48399999999999999</v>
      </c>
      <c r="AB946" s="7">
        <v>0.51500000000000001</v>
      </c>
      <c r="AC946" s="7">
        <v>-1.7</v>
      </c>
      <c r="AD946" s="7">
        <v>126.6</v>
      </c>
      <c r="AE946" s="7" t="s">
        <v>28</v>
      </c>
      <c r="AF946" s="7" t="s">
        <v>29</v>
      </c>
      <c r="AG946" s="7" t="s">
        <v>30</v>
      </c>
      <c r="AH946" s="7" t="s">
        <v>425</v>
      </c>
      <c r="AI946" s="7" t="s">
        <v>426</v>
      </c>
      <c r="AJ946" s="7">
        <v>1.954</v>
      </c>
      <c r="AK946" s="7">
        <v>-0.56200000000000006</v>
      </c>
      <c r="AS946" s="7">
        <v>1.18</v>
      </c>
      <c r="AV946" s="7" t="s">
        <v>659</v>
      </c>
      <c r="AW946" s="7" t="s">
        <v>528</v>
      </c>
      <c r="AZ946" s="7" t="s">
        <v>217</v>
      </c>
    </row>
    <row r="947" spans="1:52" x14ac:dyDescent="0.2">
      <c r="A947" s="7">
        <v>946</v>
      </c>
      <c r="B947" s="7">
        <v>3877</v>
      </c>
      <c r="C947" s="7" t="s">
        <v>57</v>
      </c>
      <c r="D947" s="7" t="s">
        <v>215</v>
      </c>
      <c r="E947" s="7" t="s">
        <v>216</v>
      </c>
      <c r="F947" s="7">
        <v>1.3080000000000001</v>
      </c>
      <c r="I947" s="7">
        <v>1.3560000000000001</v>
      </c>
      <c r="J947" s="7">
        <v>2005</v>
      </c>
      <c r="K947" s="7">
        <v>4</v>
      </c>
      <c r="L947" s="7">
        <v>95</v>
      </c>
      <c r="M947" s="7">
        <v>44.6</v>
      </c>
      <c r="N947" s="7">
        <v>-121.53</v>
      </c>
      <c r="O947" s="7">
        <v>44.75</v>
      </c>
      <c r="P947" s="7">
        <v>-121.75</v>
      </c>
      <c r="Q947" s="7">
        <v>7.1509999999999998</v>
      </c>
      <c r="V947" s="7" t="s">
        <v>26</v>
      </c>
      <c r="W947" s="7">
        <v>0.84499999999999997</v>
      </c>
      <c r="X947" s="7">
        <f t="shared" si="28"/>
        <v>0.84499999999999997</v>
      </c>
      <c r="Y947" s="7">
        <v>0.51100000000000001</v>
      </c>
      <c r="Z947" s="7">
        <f t="shared" si="29"/>
        <v>0.51100000000000001</v>
      </c>
      <c r="AA947" s="7">
        <v>0.623</v>
      </c>
      <c r="AB947" s="7">
        <v>0.376</v>
      </c>
      <c r="AC947" s="7">
        <v>4.0999999999999996</v>
      </c>
      <c r="AD947" s="7">
        <v>48.7</v>
      </c>
      <c r="AE947" s="7" t="s">
        <v>28</v>
      </c>
      <c r="AF947" s="7" t="s">
        <v>29</v>
      </c>
      <c r="AG947" s="7" t="s">
        <v>30</v>
      </c>
      <c r="AH947" s="7" t="s">
        <v>425</v>
      </c>
      <c r="AI947" s="7" t="s">
        <v>426</v>
      </c>
      <c r="AJ947" s="7">
        <v>1.954</v>
      </c>
      <c r="AK947" s="7">
        <v>-0.56200000000000006</v>
      </c>
      <c r="AS947" s="7">
        <v>1.18</v>
      </c>
      <c r="AV947" s="7" t="s">
        <v>659</v>
      </c>
      <c r="AW947" s="7" t="s">
        <v>528</v>
      </c>
      <c r="AZ947" s="7" t="s">
        <v>217</v>
      </c>
    </row>
    <row r="948" spans="1:52" x14ac:dyDescent="0.2">
      <c r="A948" s="7">
        <v>947</v>
      </c>
      <c r="B948" s="7">
        <v>3893</v>
      </c>
      <c r="C948" s="7" t="s">
        <v>335</v>
      </c>
      <c r="D948" s="7" t="s">
        <v>336</v>
      </c>
      <c r="E948" s="7" t="s">
        <v>337</v>
      </c>
      <c r="F948" s="7">
        <v>0.23400000000000001</v>
      </c>
      <c r="I948" s="7">
        <v>1.5309999999999999</v>
      </c>
      <c r="J948" s="7">
        <v>2002</v>
      </c>
      <c r="K948" s="7">
        <v>11</v>
      </c>
      <c r="L948" s="7">
        <v>326</v>
      </c>
      <c r="M948" s="7">
        <v>50.02</v>
      </c>
      <c r="N948" s="7">
        <v>4.4000000000000004</v>
      </c>
      <c r="O948" s="7">
        <v>50.25</v>
      </c>
      <c r="P948" s="7">
        <v>4.25</v>
      </c>
      <c r="Q948" s="7">
        <v>8.1370000000000005</v>
      </c>
      <c r="S948" s="7">
        <v>30.574999999999999</v>
      </c>
      <c r="V948" s="7" t="s">
        <v>26</v>
      </c>
      <c r="W948" s="7">
        <v>1.012</v>
      </c>
      <c r="X948" s="7">
        <f t="shared" si="28"/>
        <v>1.012</v>
      </c>
      <c r="Y948" s="7">
        <v>0.51900000000000002</v>
      </c>
      <c r="Z948" s="7">
        <f t="shared" si="29"/>
        <v>0.51900000000000002</v>
      </c>
      <c r="AA948" s="7">
        <v>0.66</v>
      </c>
      <c r="AB948" s="7">
        <v>0.33900000000000002</v>
      </c>
      <c r="AC948" s="7">
        <v>6.8</v>
      </c>
      <c r="AD948" s="7">
        <v>121.6</v>
      </c>
      <c r="AE948" s="7" t="s">
        <v>52</v>
      </c>
      <c r="AF948" s="7" t="s">
        <v>29</v>
      </c>
      <c r="AG948" s="7" t="s">
        <v>47</v>
      </c>
      <c r="AH948" s="7" t="s">
        <v>406</v>
      </c>
      <c r="AI948" s="7" t="s">
        <v>407</v>
      </c>
      <c r="AJ948" s="7">
        <v>1.833</v>
      </c>
      <c r="AK948" s="7">
        <v>0.93</v>
      </c>
      <c r="AL948" s="7" t="s">
        <v>442</v>
      </c>
      <c r="AQ948" s="7">
        <v>2.21</v>
      </c>
      <c r="AS948" s="7">
        <v>3.5129999999999999</v>
      </c>
      <c r="AT948" s="7">
        <v>1.59</v>
      </c>
      <c r="AV948" s="7" t="s">
        <v>675</v>
      </c>
      <c r="AW948" s="7" t="s">
        <v>528</v>
      </c>
      <c r="AX948" s="7" t="s">
        <v>14</v>
      </c>
      <c r="AY948" s="7" t="s">
        <v>556</v>
      </c>
      <c r="AZ948" s="7" t="s">
        <v>92</v>
      </c>
    </row>
    <row r="949" spans="1:52" x14ac:dyDescent="0.2">
      <c r="A949" s="7">
        <v>948</v>
      </c>
      <c r="B949" s="7">
        <v>3893</v>
      </c>
      <c r="C949" s="7" t="s">
        <v>335</v>
      </c>
      <c r="D949" s="7" t="s">
        <v>336</v>
      </c>
      <c r="E949" s="7" t="s">
        <v>337</v>
      </c>
      <c r="F949" s="7">
        <v>0.16300000000000001</v>
      </c>
      <c r="I949" s="7">
        <v>1.0660000000000001</v>
      </c>
      <c r="J949" s="7">
        <v>2002</v>
      </c>
      <c r="K949" s="7">
        <v>12</v>
      </c>
      <c r="L949" s="7">
        <v>340</v>
      </c>
      <c r="M949" s="7">
        <v>50.02</v>
      </c>
      <c r="N949" s="7">
        <v>4.4000000000000004</v>
      </c>
      <c r="O949" s="7">
        <v>50.25</v>
      </c>
      <c r="P949" s="7">
        <v>4.25</v>
      </c>
      <c r="Q949" s="7">
        <v>6.3760000000000003</v>
      </c>
      <c r="S949" s="7">
        <v>31.559000000000001</v>
      </c>
      <c r="V949" s="7" t="s">
        <v>26</v>
      </c>
      <c r="W949" s="7">
        <v>0.79800000000000004</v>
      </c>
      <c r="X949" s="7">
        <f t="shared" si="28"/>
        <v>0.79800000000000004</v>
      </c>
      <c r="Y949" s="7">
        <v>0.26800000000000002</v>
      </c>
      <c r="Z949" s="7">
        <f t="shared" si="29"/>
        <v>0.26800000000000002</v>
      </c>
      <c r="AA949" s="7">
        <v>0.747</v>
      </c>
      <c r="AB949" s="7">
        <v>0.252</v>
      </c>
      <c r="AC949" s="7">
        <v>3.7</v>
      </c>
      <c r="AD949" s="7">
        <v>115.6</v>
      </c>
      <c r="AE949" s="7" t="s">
        <v>52</v>
      </c>
      <c r="AF949" s="7" t="s">
        <v>29</v>
      </c>
      <c r="AG949" s="7" t="s">
        <v>47</v>
      </c>
      <c r="AH949" s="7" t="s">
        <v>406</v>
      </c>
      <c r="AI949" s="7" t="s">
        <v>407</v>
      </c>
      <c r="AJ949" s="7">
        <v>1.833</v>
      </c>
      <c r="AK949" s="7">
        <v>0.93</v>
      </c>
      <c r="AL949" s="7" t="s">
        <v>442</v>
      </c>
      <c r="AQ949" s="7">
        <v>2.21</v>
      </c>
      <c r="AS949" s="7">
        <v>3.5129999999999999</v>
      </c>
      <c r="AT949" s="7">
        <v>1.59</v>
      </c>
      <c r="AV949" s="7" t="s">
        <v>675</v>
      </c>
      <c r="AW949" s="7" t="s">
        <v>528</v>
      </c>
      <c r="AX949" s="7" t="s">
        <v>14</v>
      </c>
      <c r="AY949" s="7" t="s">
        <v>556</v>
      </c>
      <c r="AZ949" s="7" t="s">
        <v>92</v>
      </c>
    </row>
    <row r="950" spans="1:52" x14ac:dyDescent="0.2">
      <c r="A950" s="7">
        <v>949</v>
      </c>
      <c r="B950" s="7">
        <v>3893</v>
      </c>
      <c r="C950" s="7" t="s">
        <v>335</v>
      </c>
      <c r="D950" s="7" t="s">
        <v>336</v>
      </c>
      <c r="E950" s="7" t="s">
        <v>337</v>
      </c>
      <c r="F950" s="7">
        <v>0.13800000000000001</v>
      </c>
      <c r="I950" s="7">
        <v>0.90300000000000002</v>
      </c>
      <c r="J950" s="7">
        <v>2002</v>
      </c>
      <c r="K950" s="7">
        <v>12</v>
      </c>
      <c r="L950" s="7">
        <v>355</v>
      </c>
      <c r="M950" s="7">
        <v>50.02</v>
      </c>
      <c r="N950" s="7">
        <v>4.4000000000000004</v>
      </c>
      <c r="O950" s="7">
        <v>50.25</v>
      </c>
      <c r="P950" s="7">
        <v>4.25</v>
      </c>
      <c r="Q950" s="7">
        <v>4.6130000000000004</v>
      </c>
      <c r="S950" s="7">
        <v>31.975999999999999</v>
      </c>
      <c r="V950" s="7" t="s">
        <v>26</v>
      </c>
      <c r="W950" s="7">
        <v>0.55200000000000005</v>
      </c>
      <c r="X950" s="7">
        <f t="shared" si="28"/>
        <v>0.55200000000000005</v>
      </c>
      <c r="Y950" s="7">
        <v>0.35099999999999998</v>
      </c>
      <c r="Z950" s="7">
        <f t="shared" si="29"/>
        <v>0.35099999999999998</v>
      </c>
      <c r="AA950" s="7">
        <v>0.61099999999999999</v>
      </c>
      <c r="AB950" s="7">
        <v>0.38800000000000001</v>
      </c>
      <c r="AC950" s="7">
        <v>3.7</v>
      </c>
      <c r="AD950" s="7">
        <v>115.6</v>
      </c>
      <c r="AE950" s="7" t="s">
        <v>52</v>
      </c>
      <c r="AF950" s="7" t="s">
        <v>29</v>
      </c>
      <c r="AG950" s="7" t="s">
        <v>47</v>
      </c>
      <c r="AH950" s="7" t="s">
        <v>406</v>
      </c>
      <c r="AI950" s="7" t="s">
        <v>407</v>
      </c>
      <c r="AJ950" s="7">
        <v>1.833</v>
      </c>
      <c r="AK950" s="7">
        <v>0.93</v>
      </c>
      <c r="AL950" s="7" t="s">
        <v>442</v>
      </c>
      <c r="AQ950" s="7">
        <v>2.21</v>
      </c>
      <c r="AS950" s="7">
        <v>3.5129999999999999</v>
      </c>
      <c r="AT950" s="7">
        <v>1.59</v>
      </c>
      <c r="AV950" s="7" t="s">
        <v>675</v>
      </c>
      <c r="AW950" s="7" t="s">
        <v>528</v>
      </c>
      <c r="AX950" s="7" t="s">
        <v>14</v>
      </c>
      <c r="AY950" s="7" t="s">
        <v>556</v>
      </c>
      <c r="AZ950" s="7" t="s">
        <v>92</v>
      </c>
    </row>
    <row r="951" spans="1:52" x14ac:dyDescent="0.2">
      <c r="A951" s="7">
        <v>950</v>
      </c>
      <c r="B951" s="7">
        <v>3893</v>
      </c>
      <c r="C951" s="7" t="s">
        <v>335</v>
      </c>
      <c r="D951" s="7" t="s">
        <v>336</v>
      </c>
      <c r="E951" s="7" t="s">
        <v>337</v>
      </c>
      <c r="F951" s="7">
        <v>0.11600000000000001</v>
      </c>
      <c r="I951" s="7">
        <v>0.75900000000000001</v>
      </c>
      <c r="J951" s="7">
        <v>2003</v>
      </c>
      <c r="K951" s="7">
        <v>1</v>
      </c>
      <c r="L951" s="7">
        <v>3</v>
      </c>
      <c r="M951" s="7">
        <v>50.02</v>
      </c>
      <c r="N951" s="7">
        <v>4.4000000000000004</v>
      </c>
      <c r="O951" s="7">
        <v>50.25</v>
      </c>
      <c r="P951" s="7">
        <v>4.25</v>
      </c>
      <c r="Q951" s="7">
        <v>1.6559999999999999</v>
      </c>
      <c r="S951" s="7">
        <v>28.116</v>
      </c>
      <c r="V951" s="7" t="s">
        <v>26</v>
      </c>
      <c r="W951" s="7">
        <v>0.435</v>
      </c>
      <c r="X951" s="7">
        <f t="shared" si="28"/>
        <v>0.435</v>
      </c>
      <c r="Y951" s="7">
        <v>0.32400000000000001</v>
      </c>
      <c r="Z951" s="7">
        <f t="shared" si="29"/>
        <v>0.32400000000000001</v>
      </c>
      <c r="AA951" s="7">
        <v>0.57199999999999995</v>
      </c>
      <c r="AB951" s="7">
        <v>0.42699999999999999</v>
      </c>
      <c r="AC951" s="7">
        <v>0.8</v>
      </c>
      <c r="AD951" s="7">
        <v>99.9</v>
      </c>
      <c r="AE951" s="7" t="s">
        <v>52</v>
      </c>
      <c r="AF951" s="7" t="s">
        <v>29</v>
      </c>
      <c r="AG951" s="7" t="s">
        <v>47</v>
      </c>
      <c r="AH951" s="7" t="s">
        <v>406</v>
      </c>
      <c r="AI951" s="7" t="s">
        <v>407</v>
      </c>
      <c r="AJ951" s="7">
        <v>1.833</v>
      </c>
      <c r="AK951" s="7">
        <v>-1.4590000000000001</v>
      </c>
      <c r="AL951" s="7" t="s">
        <v>442</v>
      </c>
      <c r="AQ951" s="7">
        <v>2.21</v>
      </c>
      <c r="AS951" s="7">
        <v>3.5129999999999999</v>
      </c>
      <c r="AT951" s="7">
        <v>1.59</v>
      </c>
      <c r="AV951" s="7" t="s">
        <v>675</v>
      </c>
      <c r="AW951" s="7" t="s">
        <v>528</v>
      </c>
      <c r="AX951" s="7" t="s">
        <v>14</v>
      </c>
      <c r="AY951" s="7" t="s">
        <v>556</v>
      </c>
      <c r="AZ951" s="7" t="s">
        <v>92</v>
      </c>
    </row>
    <row r="952" spans="1:52" x14ac:dyDescent="0.2">
      <c r="A952" s="7">
        <v>951</v>
      </c>
      <c r="B952" s="7">
        <v>3893</v>
      </c>
      <c r="C952" s="7" t="s">
        <v>335</v>
      </c>
      <c r="D952" s="7" t="s">
        <v>336</v>
      </c>
      <c r="E952" s="7" t="s">
        <v>337</v>
      </c>
      <c r="F952" s="7">
        <v>0.13600000000000001</v>
      </c>
      <c r="I952" s="7">
        <v>0.89</v>
      </c>
      <c r="J952" s="7">
        <v>2003</v>
      </c>
      <c r="K952" s="7">
        <v>1</v>
      </c>
      <c r="L952" s="7">
        <v>20</v>
      </c>
      <c r="M952" s="7">
        <v>50.02</v>
      </c>
      <c r="N952" s="7">
        <v>4.4000000000000004</v>
      </c>
      <c r="O952" s="7">
        <v>50.25</v>
      </c>
      <c r="P952" s="7">
        <v>4.25</v>
      </c>
      <c r="Q952" s="7">
        <v>4.4029999999999996</v>
      </c>
      <c r="S952" s="7">
        <v>30.527000000000001</v>
      </c>
      <c r="V952" s="7" t="s">
        <v>26</v>
      </c>
      <c r="W952" s="7">
        <v>0.61499999999999999</v>
      </c>
      <c r="X952" s="7">
        <f t="shared" si="28"/>
        <v>0.61499999999999999</v>
      </c>
      <c r="Y952" s="7">
        <v>0.27500000000000002</v>
      </c>
      <c r="Z952" s="7">
        <f t="shared" si="29"/>
        <v>0.27500000000000002</v>
      </c>
      <c r="AA952" s="7">
        <v>0.69</v>
      </c>
      <c r="AB952" s="7">
        <v>0.309</v>
      </c>
      <c r="AC952" s="7">
        <v>0.8</v>
      </c>
      <c r="AD952" s="7">
        <v>99.9</v>
      </c>
      <c r="AE952" s="7" t="s">
        <v>52</v>
      </c>
      <c r="AF952" s="7" t="s">
        <v>29</v>
      </c>
      <c r="AG952" s="7" t="s">
        <v>47</v>
      </c>
      <c r="AH952" s="7" t="s">
        <v>406</v>
      </c>
      <c r="AI952" s="7" t="s">
        <v>407</v>
      </c>
      <c r="AJ952" s="7">
        <v>1.833</v>
      </c>
      <c r="AK952" s="7">
        <v>-1.4590000000000001</v>
      </c>
      <c r="AL952" s="7" t="s">
        <v>442</v>
      </c>
      <c r="AQ952" s="7">
        <v>2.21</v>
      </c>
      <c r="AS952" s="7">
        <v>3.5129999999999999</v>
      </c>
      <c r="AT952" s="7">
        <v>1.59</v>
      </c>
      <c r="AV952" s="7" t="s">
        <v>675</v>
      </c>
      <c r="AW952" s="7" t="s">
        <v>528</v>
      </c>
      <c r="AX952" s="7" t="s">
        <v>14</v>
      </c>
      <c r="AY952" s="7" t="s">
        <v>556</v>
      </c>
      <c r="AZ952" s="7" t="s">
        <v>92</v>
      </c>
    </row>
    <row r="953" spans="1:52" x14ac:dyDescent="0.2">
      <c r="A953" s="7">
        <v>952</v>
      </c>
      <c r="B953" s="7">
        <v>3893</v>
      </c>
      <c r="C953" s="7" t="s">
        <v>335</v>
      </c>
      <c r="D953" s="7" t="s">
        <v>336</v>
      </c>
      <c r="E953" s="7" t="s">
        <v>337</v>
      </c>
      <c r="F953" s="7">
        <v>0.12</v>
      </c>
      <c r="I953" s="7">
        <v>0.78500000000000003</v>
      </c>
      <c r="J953" s="7">
        <v>2003</v>
      </c>
      <c r="K953" s="7">
        <v>2</v>
      </c>
      <c r="L953" s="7">
        <v>33</v>
      </c>
      <c r="M953" s="7">
        <v>50.02</v>
      </c>
      <c r="N953" s="7">
        <v>4.4000000000000004</v>
      </c>
      <c r="O953" s="7">
        <v>50.25</v>
      </c>
      <c r="P953" s="7">
        <v>4.25</v>
      </c>
      <c r="Q953" s="7">
        <v>2.5710000000000002</v>
      </c>
      <c r="S953" s="7">
        <v>32.082000000000001</v>
      </c>
      <c r="V953" s="7" t="s">
        <v>26</v>
      </c>
      <c r="W953" s="7">
        <v>0.52600000000000002</v>
      </c>
      <c r="X953" s="7">
        <f t="shared" si="28"/>
        <v>0.52600000000000002</v>
      </c>
      <c r="Y953" s="7">
        <v>0.25900000000000001</v>
      </c>
      <c r="Z953" s="7">
        <f t="shared" si="29"/>
        <v>0.25900000000000001</v>
      </c>
      <c r="AA953" s="7">
        <v>0.66900000000000004</v>
      </c>
      <c r="AB953" s="7">
        <v>0.33</v>
      </c>
      <c r="AC953" s="7">
        <v>1.4</v>
      </c>
      <c r="AD953" s="7">
        <v>18.899999999999999</v>
      </c>
      <c r="AE953" s="7" t="s">
        <v>52</v>
      </c>
      <c r="AF953" s="7" t="s">
        <v>29</v>
      </c>
      <c r="AG953" s="7" t="s">
        <v>47</v>
      </c>
      <c r="AH953" s="7" t="s">
        <v>406</v>
      </c>
      <c r="AI953" s="7" t="s">
        <v>407</v>
      </c>
      <c r="AJ953" s="7">
        <v>1.833</v>
      </c>
      <c r="AK953" s="7">
        <v>-1.4590000000000001</v>
      </c>
      <c r="AL953" s="7" t="s">
        <v>442</v>
      </c>
      <c r="AQ953" s="7">
        <v>2.21</v>
      </c>
      <c r="AS953" s="7">
        <v>3.5129999999999999</v>
      </c>
      <c r="AT953" s="7">
        <v>1.59</v>
      </c>
      <c r="AV953" s="7" t="s">
        <v>675</v>
      </c>
      <c r="AW953" s="7" t="s">
        <v>528</v>
      </c>
      <c r="AX953" s="7" t="s">
        <v>14</v>
      </c>
      <c r="AY953" s="7" t="s">
        <v>556</v>
      </c>
      <c r="AZ953" s="7" t="s">
        <v>92</v>
      </c>
    </row>
    <row r="954" spans="1:52" x14ac:dyDescent="0.2">
      <c r="A954" s="7">
        <v>953</v>
      </c>
      <c r="B954" s="7">
        <v>3893</v>
      </c>
      <c r="C954" s="7" t="s">
        <v>335</v>
      </c>
      <c r="D954" s="7" t="s">
        <v>336</v>
      </c>
      <c r="E954" s="7" t="s">
        <v>337</v>
      </c>
      <c r="F954" s="7">
        <v>7.8E-2</v>
      </c>
      <c r="I954" s="7">
        <v>0.51</v>
      </c>
      <c r="J954" s="7">
        <v>2003</v>
      </c>
      <c r="K954" s="7">
        <v>2</v>
      </c>
      <c r="L954" s="7">
        <v>49</v>
      </c>
      <c r="M954" s="7">
        <v>50.02</v>
      </c>
      <c r="N954" s="7">
        <v>4.4000000000000004</v>
      </c>
      <c r="O954" s="7">
        <v>50.25</v>
      </c>
      <c r="P954" s="7">
        <v>4.25</v>
      </c>
      <c r="Q954" s="7">
        <v>0.246</v>
      </c>
      <c r="S954" s="7">
        <v>23.66</v>
      </c>
      <c r="V954" s="7" t="s">
        <v>26</v>
      </c>
      <c r="W954" s="7">
        <v>0.376</v>
      </c>
      <c r="X954" s="7">
        <f t="shared" si="28"/>
        <v>0.376</v>
      </c>
      <c r="Y954" s="7">
        <v>0.13400000000000001</v>
      </c>
      <c r="Z954" s="7">
        <f t="shared" si="29"/>
        <v>0.13400000000000001</v>
      </c>
      <c r="AA954" s="7">
        <v>0.73599999999999999</v>
      </c>
      <c r="AB954" s="7">
        <v>0.26300000000000001</v>
      </c>
      <c r="AC954" s="7">
        <v>1.4</v>
      </c>
      <c r="AD954" s="7">
        <v>18.899999999999999</v>
      </c>
      <c r="AE954" s="7" t="s">
        <v>52</v>
      </c>
      <c r="AF954" s="7" t="s">
        <v>29</v>
      </c>
      <c r="AG954" s="7" t="s">
        <v>47</v>
      </c>
      <c r="AH954" s="7" t="s">
        <v>406</v>
      </c>
      <c r="AI954" s="7" t="s">
        <v>407</v>
      </c>
      <c r="AJ954" s="7">
        <v>1.833</v>
      </c>
      <c r="AK954" s="7">
        <v>-1.4590000000000001</v>
      </c>
      <c r="AL954" s="7" t="s">
        <v>442</v>
      </c>
      <c r="AQ954" s="7">
        <v>2.21</v>
      </c>
      <c r="AS954" s="7">
        <v>3.5129999999999999</v>
      </c>
      <c r="AT954" s="7">
        <v>1.59</v>
      </c>
      <c r="AV954" s="7" t="s">
        <v>675</v>
      </c>
      <c r="AW954" s="7" t="s">
        <v>528</v>
      </c>
      <c r="AX954" s="7" t="s">
        <v>14</v>
      </c>
      <c r="AY954" s="7" t="s">
        <v>556</v>
      </c>
      <c r="AZ954" s="7" t="s">
        <v>92</v>
      </c>
    </row>
    <row r="955" spans="1:52" x14ac:dyDescent="0.2">
      <c r="A955" s="7">
        <v>954</v>
      </c>
      <c r="B955" s="7">
        <v>3893</v>
      </c>
      <c r="C955" s="7" t="s">
        <v>335</v>
      </c>
      <c r="D955" s="7" t="s">
        <v>336</v>
      </c>
      <c r="E955" s="7" t="s">
        <v>337</v>
      </c>
      <c r="F955" s="7">
        <v>0.187</v>
      </c>
      <c r="I955" s="7">
        <v>1.224</v>
      </c>
      <c r="J955" s="7">
        <v>2003</v>
      </c>
      <c r="K955" s="7">
        <v>3</v>
      </c>
      <c r="L955" s="7">
        <v>63</v>
      </c>
      <c r="M955" s="7">
        <v>50.02</v>
      </c>
      <c r="N955" s="7">
        <v>4.4000000000000004</v>
      </c>
      <c r="O955" s="7">
        <v>50.25</v>
      </c>
      <c r="P955" s="7">
        <v>4.25</v>
      </c>
      <c r="Q955" s="7">
        <v>5.8120000000000003</v>
      </c>
      <c r="S955" s="7">
        <v>29.492000000000001</v>
      </c>
      <c r="V955" s="7" t="s">
        <v>26</v>
      </c>
      <c r="W955" s="7">
        <v>0.77</v>
      </c>
      <c r="X955" s="7">
        <f t="shared" si="28"/>
        <v>0.77</v>
      </c>
      <c r="Y955" s="7">
        <v>0.45400000000000001</v>
      </c>
      <c r="Z955" s="7">
        <f t="shared" si="29"/>
        <v>0.45400000000000001</v>
      </c>
      <c r="AA955" s="7">
        <v>0.629</v>
      </c>
      <c r="AB955" s="7">
        <v>0.37</v>
      </c>
      <c r="AC955" s="7">
        <v>7.7</v>
      </c>
      <c r="AD955" s="7">
        <v>24.7</v>
      </c>
      <c r="AE955" s="7" t="s">
        <v>52</v>
      </c>
      <c r="AF955" s="7" t="s">
        <v>29</v>
      </c>
      <c r="AG955" s="7" t="s">
        <v>47</v>
      </c>
      <c r="AH955" s="7" t="s">
        <v>406</v>
      </c>
      <c r="AI955" s="7" t="s">
        <v>407</v>
      </c>
      <c r="AJ955" s="7">
        <v>1.833</v>
      </c>
      <c r="AK955" s="7">
        <v>-1.4590000000000001</v>
      </c>
      <c r="AL955" s="7" t="s">
        <v>442</v>
      </c>
      <c r="AQ955" s="7">
        <v>2.21</v>
      </c>
      <c r="AS955" s="7">
        <v>3.5129999999999999</v>
      </c>
      <c r="AT955" s="7">
        <v>1.59</v>
      </c>
      <c r="AV955" s="7" t="s">
        <v>675</v>
      </c>
      <c r="AW955" s="7" t="s">
        <v>528</v>
      </c>
      <c r="AX955" s="7" t="s">
        <v>14</v>
      </c>
      <c r="AY955" s="7" t="s">
        <v>556</v>
      </c>
      <c r="AZ955" s="7" t="s">
        <v>92</v>
      </c>
    </row>
    <row r="956" spans="1:52" x14ac:dyDescent="0.2">
      <c r="A956" s="7">
        <v>955</v>
      </c>
      <c r="B956" s="7">
        <v>3893</v>
      </c>
      <c r="C956" s="7" t="s">
        <v>335</v>
      </c>
      <c r="D956" s="7" t="s">
        <v>336</v>
      </c>
      <c r="E956" s="7" t="s">
        <v>337</v>
      </c>
      <c r="F956" s="7">
        <v>0.153</v>
      </c>
      <c r="I956" s="7">
        <v>1.0009999999999999</v>
      </c>
      <c r="J956" s="7">
        <v>2003</v>
      </c>
      <c r="K956" s="7">
        <v>3</v>
      </c>
      <c r="L956" s="7">
        <v>78</v>
      </c>
      <c r="M956" s="7">
        <v>50.02</v>
      </c>
      <c r="N956" s="7">
        <v>4.4000000000000004</v>
      </c>
      <c r="O956" s="7">
        <v>50.25</v>
      </c>
      <c r="P956" s="7">
        <v>4.25</v>
      </c>
      <c r="Q956" s="7">
        <v>4.9669999999999996</v>
      </c>
      <c r="S956" s="7">
        <v>28.056000000000001</v>
      </c>
      <c r="V956" s="7" t="s">
        <v>26</v>
      </c>
      <c r="W956" s="7">
        <v>0.70799999999999996</v>
      </c>
      <c r="X956" s="7">
        <f t="shared" si="28"/>
        <v>0.70799999999999996</v>
      </c>
      <c r="Y956" s="7">
        <v>0.29299999999999998</v>
      </c>
      <c r="Z956" s="7">
        <f t="shared" si="29"/>
        <v>0.29299999999999998</v>
      </c>
      <c r="AA956" s="7">
        <v>0.70599999999999996</v>
      </c>
      <c r="AB956" s="7">
        <v>0.29299999999999998</v>
      </c>
      <c r="AC956" s="7">
        <v>7.7</v>
      </c>
      <c r="AD956" s="7">
        <v>24.7</v>
      </c>
      <c r="AE956" s="7" t="s">
        <v>52</v>
      </c>
      <c r="AF956" s="7" t="s">
        <v>29</v>
      </c>
      <c r="AG956" s="7" t="s">
        <v>47</v>
      </c>
      <c r="AH956" s="7" t="s">
        <v>406</v>
      </c>
      <c r="AI956" s="7" t="s">
        <v>407</v>
      </c>
      <c r="AJ956" s="7">
        <v>1.833</v>
      </c>
      <c r="AK956" s="7">
        <v>-1.4590000000000001</v>
      </c>
      <c r="AL956" s="7" t="s">
        <v>442</v>
      </c>
      <c r="AQ956" s="7">
        <v>2.21</v>
      </c>
      <c r="AS956" s="7">
        <v>3.5129999999999999</v>
      </c>
      <c r="AT956" s="7">
        <v>1.59</v>
      </c>
      <c r="AV956" s="7" t="s">
        <v>675</v>
      </c>
      <c r="AW956" s="7" t="s">
        <v>528</v>
      </c>
      <c r="AX956" s="7" t="s">
        <v>14</v>
      </c>
      <c r="AY956" s="7" t="s">
        <v>556</v>
      </c>
      <c r="AZ956" s="7" t="s">
        <v>92</v>
      </c>
    </row>
    <row r="957" spans="1:52" x14ac:dyDescent="0.2">
      <c r="A957" s="7">
        <v>956</v>
      </c>
      <c r="B957" s="7">
        <v>3893</v>
      </c>
      <c r="C957" s="7" t="s">
        <v>335</v>
      </c>
      <c r="D957" s="7" t="s">
        <v>336</v>
      </c>
      <c r="E957" s="7" t="s">
        <v>337</v>
      </c>
      <c r="F957" s="7">
        <v>0.17699999999999999</v>
      </c>
      <c r="I957" s="7">
        <v>1.1579999999999999</v>
      </c>
      <c r="J957" s="7">
        <v>2003</v>
      </c>
      <c r="K957" s="7">
        <v>4</v>
      </c>
      <c r="L957" s="7">
        <v>93</v>
      </c>
      <c r="M957" s="7">
        <v>50.02</v>
      </c>
      <c r="N957" s="7">
        <v>4.4000000000000004</v>
      </c>
      <c r="O957" s="7">
        <v>50.25</v>
      </c>
      <c r="P957" s="7">
        <v>4.25</v>
      </c>
      <c r="Q957" s="7">
        <v>6.4459999999999997</v>
      </c>
      <c r="S957" s="7">
        <v>30.04</v>
      </c>
      <c r="V957" s="7" t="s">
        <v>26</v>
      </c>
      <c r="W957" s="7">
        <v>0.85899999999999999</v>
      </c>
      <c r="X957" s="7">
        <f t="shared" si="28"/>
        <v>0.85899999999999999</v>
      </c>
      <c r="Y957" s="7">
        <v>0.29899999999999999</v>
      </c>
      <c r="Z957" s="7">
        <f t="shared" si="29"/>
        <v>0.29899999999999999</v>
      </c>
      <c r="AA957" s="7">
        <v>0.74099999999999999</v>
      </c>
      <c r="AB957" s="7">
        <v>0.25800000000000001</v>
      </c>
      <c r="AC957" s="7">
        <v>9.1</v>
      </c>
      <c r="AD957" s="7">
        <v>48.8</v>
      </c>
      <c r="AE957" s="7" t="s">
        <v>52</v>
      </c>
      <c r="AF957" s="7" t="s">
        <v>29</v>
      </c>
      <c r="AG957" s="7" t="s">
        <v>47</v>
      </c>
      <c r="AH957" s="7" t="s">
        <v>406</v>
      </c>
      <c r="AI957" s="7" t="s">
        <v>407</v>
      </c>
      <c r="AJ957" s="7">
        <v>1.833</v>
      </c>
      <c r="AK957" s="7">
        <v>-1.4590000000000001</v>
      </c>
      <c r="AL957" s="7" t="s">
        <v>442</v>
      </c>
      <c r="AQ957" s="7">
        <v>2.21</v>
      </c>
      <c r="AS957" s="7">
        <v>3.5129999999999999</v>
      </c>
      <c r="AT957" s="7">
        <v>1.59</v>
      </c>
      <c r="AV957" s="7" t="s">
        <v>675</v>
      </c>
      <c r="AW957" s="7" t="s">
        <v>528</v>
      </c>
      <c r="AX957" s="7" t="s">
        <v>14</v>
      </c>
      <c r="AY957" s="7" t="s">
        <v>556</v>
      </c>
      <c r="AZ957" s="7" t="s">
        <v>92</v>
      </c>
    </row>
    <row r="958" spans="1:52" x14ac:dyDescent="0.2">
      <c r="A958" s="7">
        <v>957</v>
      </c>
      <c r="B958" s="7">
        <v>3893</v>
      </c>
      <c r="C958" s="7" t="s">
        <v>335</v>
      </c>
      <c r="D958" s="7" t="s">
        <v>336</v>
      </c>
      <c r="E958" s="7" t="s">
        <v>337</v>
      </c>
      <c r="F958" s="7">
        <v>0.19700000000000001</v>
      </c>
      <c r="I958" s="7">
        <v>1.2889999999999999</v>
      </c>
      <c r="J958" s="7">
        <v>2003</v>
      </c>
      <c r="K958" s="7">
        <v>4</v>
      </c>
      <c r="L958" s="7">
        <v>108</v>
      </c>
      <c r="M958" s="7">
        <v>50.02</v>
      </c>
      <c r="N958" s="7">
        <v>4.4000000000000004</v>
      </c>
      <c r="O958" s="7">
        <v>50.25</v>
      </c>
      <c r="P958" s="7">
        <v>4.25</v>
      </c>
      <c r="Q958" s="7">
        <v>7.7140000000000004</v>
      </c>
      <c r="S958" s="7">
        <v>27.318999999999999</v>
      </c>
      <c r="V958" s="7" t="s">
        <v>26</v>
      </c>
      <c r="W958" s="7">
        <v>1.0129999999999999</v>
      </c>
      <c r="X958" s="7">
        <f t="shared" si="28"/>
        <v>1.0129999999999999</v>
      </c>
      <c r="Y958" s="7">
        <v>0.27600000000000002</v>
      </c>
      <c r="Z958" s="7">
        <f t="shared" si="29"/>
        <v>0.27600000000000002</v>
      </c>
      <c r="AA958" s="7">
        <v>0.78500000000000003</v>
      </c>
      <c r="AB958" s="7">
        <v>0.214</v>
      </c>
      <c r="AC958" s="7">
        <v>9.1</v>
      </c>
      <c r="AD958" s="7">
        <v>48.8</v>
      </c>
      <c r="AE958" s="7" t="s">
        <v>52</v>
      </c>
      <c r="AF958" s="7" t="s">
        <v>29</v>
      </c>
      <c r="AG958" s="7" t="s">
        <v>47</v>
      </c>
      <c r="AH958" s="7" t="s">
        <v>406</v>
      </c>
      <c r="AI958" s="7" t="s">
        <v>407</v>
      </c>
      <c r="AJ958" s="7">
        <v>1.833</v>
      </c>
      <c r="AK958" s="7">
        <v>-1.4590000000000001</v>
      </c>
      <c r="AL958" s="7" t="s">
        <v>442</v>
      </c>
      <c r="AQ958" s="7">
        <v>2.21</v>
      </c>
      <c r="AS958" s="7">
        <v>3.5129999999999999</v>
      </c>
      <c r="AT958" s="7">
        <v>1.59</v>
      </c>
      <c r="AV958" s="7" t="s">
        <v>675</v>
      </c>
      <c r="AW958" s="7" t="s">
        <v>528</v>
      </c>
      <c r="AX958" s="7" t="s">
        <v>14</v>
      </c>
      <c r="AY958" s="7" t="s">
        <v>556</v>
      </c>
      <c r="AZ958" s="7" t="s">
        <v>92</v>
      </c>
    </row>
    <row r="959" spans="1:52" x14ac:dyDescent="0.2">
      <c r="A959" s="7">
        <v>958</v>
      </c>
      <c r="B959" s="7">
        <v>3893</v>
      </c>
      <c r="C959" s="7" t="s">
        <v>335</v>
      </c>
      <c r="D959" s="7" t="s">
        <v>336</v>
      </c>
      <c r="E959" s="7" t="s">
        <v>337</v>
      </c>
      <c r="F959" s="7">
        <v>0.40899999999999997</v>
      </c>
      <c r="I959" s="7">
        <v>2.677</v>
      </c>
      <c r="J959" s="7">
        <v>2003</v>
      </c>
      <c r="K959" s="7">
        <v>5</v>
      </c>
      <c r="L959" s="7">
        <v>122</v>
      </c>
      <c r="M959" s="7">
        <v>50.02</v>
      </c>
      <c r="N959" s="7">
        <v>4.4000000000000004</v>
      </c>
      <c r="O959" s="7">
        <v>50.25</v>
      </c>
      <c r="P959" s="7">
        <v>4.25</v>
      </c>
      <c r="Q959" s="7">
        <v>10.18</v>
      </c>
      <c r="S959" s="7">
        <v>30.015000000000001</v>
      </c>
      <c r="V959" s="7" t="s">
        <v>26</v>
      </c>
      <c r="W959" s="7">
        <v>1.446</v>
      </c>
      <c r="X959" s="7">
        <f t="shared" si="28"/>
        <v>1.446</v>
      </c>
      <c r="Y959" s="7">
        <v>1.2310000000000001</v>
      </c>
      <c r="Z959" s="7">
        <f t="shared" si="29"/>
        <v>1.2310000000000001</v>
      </c>
      <c r="AA959" s="7">
        <v>0.54</v>
      </c>
      <c r="AB959" s="7">
        <v>0.45900000000000002</v>
      </c>
      <c r="AC959" s="7">
        <v>13.1</v>
      </c>
      <c r="AD959" s="7">
        <v>89.9</v>
      </c>
      <c r="AE959" s="7" t="s">
        <v>52</v>
      </c>
      <c r="AF959" s="7" t="s">
        <v>29</v>
      </c>
      <c r="AG959" s="7" t="s">
        <v>47</v>
      </c>
      <c r="AH959" s="7" t="s">
        <v>406</v>
      </c>
      <c r="AI959" s="7" t="s">
        <v>407</v>
      </c>
      <c r="AJ959" s="7">
        <v>1.833</v>
      </c>
      <c r="AK959" s="7">
        <v>-1.4590000000000001</v>
      </c>
      <c r="AL959" s="7" t="s">
        <v>442</v>
      </c>
      <c r="AQ959" s="7">
        <v>2.21</v>
      </c>
      <c r="AS959" s="7">
        <v>3.5129999999999999</v>
      </c>
      <c r="AT959" s="7">
        <v>1.59</v>
      </c>
      <c r="AV959" s="7" t="s">
        <v>675</v>
      </c>
      <c r="AW959" s="7" t="s">
        <v>528</v>
      </c>
      <c r="AX959" s="7" t="s">
        <v>14</v>
      </c>
      <c r="AY959" s="7" t="s">
        <v>556</v>
      </c>
      <c r="AZ959" s="7" t="s">
        <v>92</v>
      </c>
    </row>
    <row r="960" spans="1:52" x14ac:dyDescent="0.2">
      <c r="A960" s="7">
        <v>959</v>
      </c>
      <c r="B960" s="7">
        <v>3893</v>
      </c>
      <c r="C960" s="7" t="s">
        <v>335</v>
      </c>
      <c r="D960" s="7" t="s">
        <v>336</v>
      </c>
      <c r="E960" s="7" t="s">
        <v>337</v>
      </c>
      <c r="F960" s="7">
        <v>0.29299999999999998</v>
      </c>
      <c r="I960" s="7">
        <v>1.917</v>
      </c>
      <c r="J960" s="7">
        <v>2003</v>
      </c>
      <c r="K960" s="7">
        <v>5</v>
      </c>
      <c r="L960" s="7">
        <v>136</v>
      </c>
      <c r="M960" s="7">
        <v>50.02</v>
      </c>
      <c r="N960" s="7">
        <v>4.4000000000000004</v>
      </c>
      <c r="O960" s="7">
        <v>50.25</v>
      </c>
      <c r="P960" s="7">
        <v>4.25</v>
      </c>
      <c r="Q960" s="7">
        <v>9.1940000000000008</v>
      </c>
      <c r="S960" s="7">
        <v>29.148</v>
      </c>
      <c r="V960" s="7" t="s">
        <v>26</v>
      </c>
      <c r="W960" s="7">
        <v>1.1000000000000001</v>
      </c>
      <c r="X960" s="7">
        <f t="shared" si="28"/>
        <v>1.1000000000000001</v>
      </c>
      <c r="Y960" s="7">
        <v>0.81699999999999995</v>
      </c>
      <c r="Z960" s="7">
        <f t="shared" si="29"/>
        <v>0.81699999999999995</v>
      </c>
      <c r="AA960" s="7">
        <v>0.57299999999999995</v>
      </c>
      <c r="AB960" s="7">
        <v>0.42599999999999999</v>
      </c>
      <c r="AC960" s="7">
        <v>13.1</v>
      </c>
      <c r="AD960" s="7">
        <v>89.9</v>
      </c>
      <c r="AE960" s="7" t="s">
        <v>52</v>
      </c>
      <c r="AF960" s="7" t="s">
        <v>29</v>
      </c>
      <c r="AG960" s="7" t="s">
        <v>47</v>
      </c>
      <c r="AH960" s="7" t="s">
        <v>406</v>
      </c>
      <c r="AI960" s="7" t="s">
        <v>407</v>
      </c>
      <c r="AJ960" s="7">
        <v>1.833</v>
      </c>
      <c r="AK960" s="7">
        <v>-1.4590000000000001</v>
      </c>
      <c r="AL960" s="7" t="s">
        <v>442</v>
      </c>
      <c r="AQ960" s="7">
        <v>2.21</v>
      </c>
      <c r="AS960" s="7">
        <v>3.5129999999999999</v>
      </c>
      <c r="AT960" s="7">
        <v>1.59</v>
      </c>
      <c r="AV960" s="7" t="s">
        <v>675</v>
      </c>
      <c r="AW960" s="7" t="s">
        <v>528</v>
      </c>
      <c r="AX960" s="7" t="s">
        <v>14</v>
      </c>
      <c r="AY960" s="7" t="s">
        <v>556</v>
      </c>
      <c r="AZ960" s="7" t="s">
        <v>92</v>
      </c>
    </row>
    <row r="961" spans="1:52" x14ac:dyDescent="0.2">
      <c r="A961" s="7">
        <v>960</v>
      </c>
      <c r="B961" s="7">
        <v>3893</v>
      </c>
      <c r="C961" s="7" t="s">
        <v>335</v>
      </c>
      <c r="D961" s="7" t="s">
        <v>336</v>
      </c>
      <c r="E961" s="7" t="s">
        <v>337</v>
      </c>
      <c r="F961" s="7">
        <v>0.55800000000000005</v>
      </c>
      <c r="I961" s="7">
        <v>3.6520000000000001</v>
      </c>
      <c r="J961" s="7">
        <v>2003</v>
      </c>
      <c r="K961" s="7">
        <v>6</v>
      </c>
      <c r="L961" s="7">
        <v>152</v>
      </c>
      <c r="M961" s="7">
        <v>50.02</v>
      </c>
      <c r="N961" s="7">
        <v>4.4000000000000004</v>
      </c>
      <c r="O961" s="7">
        <v>50.25</v>
      </c>
      <c r="P961" s="7">
        <v>4.25</v>
      </c>
      <c r="Q961" s="7">
        <v>14.125</v>
      </c>
      <c r="S961" s="7">
        <v>26.855</v>
      </c>
      <c r="V961" s="7" t="s">
        <v>26</v>
      </c>
      <c r="W961" s="7">
        <v>2.282</v>
      </c>
      <c r="X961" s="7">
        <f t="shared" si="28"/>
        <v>2.282</v>
      </c>
      <c r="Y961" s="7">
        <v>1.37</v>
      </c>
      <c r="Z961" s="7">
        <f t="shared" si="29"/>
        <v>1.37</v>
      </c>
      <c r="AA961" s="7">
        <v>0.624</v>
      </c>
      <c r="AB961" s="7">
        <v>0.375</v>
      </c>
      <c r="AC961" s="7">
        <v>17.899999999999999</v>
      </c>
      <c r="AD961" s="7">
        <v>60.8</v>
      </c>
      <c r="AE961" s="7" t="s">
        <v>52</v>
      </c>
      <c r="AF961" s="7" t="s">
        <v>29</v>
      </c>
      <c r="AG961" s="7" t="s">
        <v>47</v>
      </c>
      <c r="AH961" s="7" t="s">
        <v>406</v>
      </c>
      <c r="AI961" s="7" t="s">
        <v>407</v>
      </c>
      <c r="AJ961" s="7">
        <v>1.833</v>
      </c>
      <c r="AK961" s="7">
        <v>-1.4590000000000001</v>
      </c>
      <c r="AL961" s="7" t="s">
        <v>442</v>
      </c>
      <c r="AQ961" s="7">
        <v>2.21</v>
      </c>
      <c r="AS961" s="7">
        <v>3.5129999999999999</v>
      </c>
      <c r="AT961" s="7">
        <v>1.59</v>
      </c>
      <c r="AV961" s="7" t="s">
        <v>675</v>
      </c>
      <c r="AW961" s="7" t="s">
        <v>528</v>
      </c>
      <c r="AX961" s="7" t="s">
        <v>14</v>
      </c>
      <c r="AY961" s="7" t="s">
        <v>556</v>
      </c>
      <c r="AZ961" s="7" t="s">
        <v>92</v>
      </c>
    </row>
    <row r="962" spans="1:52" x14ac:dyDescent="0.2">
      <c r="A962" s="7">
        <v>961</v>
      </c>
      <c r="B962" s="7">
        <v>3893</v>
      </c>
      <c r="C962" s="7" t="s">
        <v>335</v>
      </c>
      <c r="D962" s="7" t="s">
        <v>336</v>
      </c>
      <c r="E962" s="7" t="s">
        <v>337</v>
      </c>
      <c r="F962" s="7">
        <v>0.61499999999999999</v>
      </c>
      <c r="I962" s="7">
        <v>4.0250000000000004</v>
      </c>
      <c r="J962" s="7">
        <v>2003</v>
      </c>
      <c r="K962" s="7">
        <v>6</v>
      </c>
      <c r="L962" s="7">
        <v>168</v>
      </c>
      <c r="M962" s="7">
        <v>50.02</v>
      </c>
      <c r="N962" s="7">
        <v>4.4000000000000004</v>
      </c>
      <c r="O962" s="7">
        <v>50.25</v>
      </c>
      <c r="P962" s="7">
        <v>4.25</v>
      </c>
      <c r="Q962" s="7">
        <v>14.9</v>
      </c>
      <c r="S962" s="7">
        <v>26.986000000000001</v>
      </c>
      <c r="V962" s="7" t="s">
        <v>26</v>
      </c>
      <c r="W962" s="7">
        <v>2.5009999999999999</v>
      </c>
      <c r="X962" s="7">
        <f t="shared" si="28"/>
        <v>2.5009999999999999</v>
      </c>
      <c r="Y962" s="7">
        <v>1.524</v>
      </c>
      <c r="Z962" s="7">
        <f t="shared" si="29"/>
        <v>1.524</v>
      </c>
      <c r="AA962" s="7">
        <v>0.621</v>
      </c>
      <c r="AB962" s="7">
        <v>0.378</v>
      </c>
      <c r="AC962" s="7">
        <v>17.899999999999999</v>
      </c>
      <c r="AD962" s="7">
        <v>60.8</v>
      </c>
      <c r="AE962" s="7" t="s">
        <v>52</v>
      </c>
      <c r="AF962" s="7" t="s">
        <v>29</v>
      </c>
      <c r="AG962" s="7" t="s">
        <v>47</v>
      </c>
      <c r="AH962" s="7" t="s">
        <v>406</v>
      </c>
      <c r="AI962" s="7" t="s">
        <v>407</v>
      </c>
      <c r="AJ962" s="7">
        <v>1.833</v>
      </c>
      <c r="AK962" s="7">
        <v>-1.4590000000000001</v>
      </c>
      <c r="AL962" s="7" t="s">
        <v>442</v>
      </c>
      <c r="AQ962" s="7">
        <v>2.21</v>
      </c>
      <c r="AS962" s="7">
        <v>3.5129999999999999</v>
      </c>
      <c r="AT962" s="7">
        <v>1.59</v>
      </c>
      <c r="AV962" s="7" t="s">
        <v>675</v>
      </c>
      <c r="AW962" s="7" t="s">
        <v>528</v>
      </c>
      <c r="AX962" s="7" t="s">
        <v>14</v>
      </c>
      <c r="AY962" s="7" t="s">
        <v>556</v>
      </c>
      <c r="AZ962" s="7" t="s">
        <v>92</v>
      </c>
    </row>
    <row r="963" spans="1:52" x14ac:dyDescent="0.2">
      <c r="A963" s="7">
        <v>962</v>
      </c>
      <c r="B963" s="7">
        <v>3893</v>
      </c>
      <c r="C963" s="7" t="s">
        <v>335</v>
      </c>
      <c r="D963" s="7" t="s">
        <v>336</v>
      </c>
      <c r="E963" s="7" t="s">
        <v>337</v>
      </c>
      <c r="F963" s="7">
        <v>0.64</v>
      </c>
      <c r="I963" s="7">
        <v>4.1890000000000001</v>
      </c>
      <c r="J963" s="7">
        <v>2003</v>
      </c>
      <c r="K963" s="7">
        <v>7</v>
      </c>
      <c r="L963" s="7">
        <v>182</v>
      </c>
      <c r="M963" s="7">
        <v>50.02</v>
      </c>
      <c r="N963" s="7">
        <v>4.4000000000000004</v>
      </c>
      <c r="O963" s="7">
        <v>50.25</v>
      </c>
      <c r="P963" s="7">
        <v>4.25</v>
      </c>
      <c r="Q963" s="7">
        <v>15.112</v>
      </c>
      <c r="S963" s="7">
        <v>21.7</v>
      </c>
      <c r="V963" s="7" t="s">
        <v>26</v>
      </c>
      <c r="W963" s="7">
        <v>2.38</v>
      </c>
      <c r="X963" s="7">
        <f t="shared" ref="X963:X1026" si="30">IF(ISBLANK(W963), "", W963)</f>
        <v>2.38</v>
      </c>
      <c r="Y963" s="7">
        <v>1.8089999999999999</v>
      </c>
      <c r="Z963" s="7">
        <f t="shared" ref="Z963:Z1026" si="31">IF(ISBLANK(Y963), "", Y963)</f>
        <v>1.8089999999999999</v>
      </c>
      <c r="AA963" s="7">
        <v>0.56799999999999995</v>
      </c>
      <c r="AB963" s="7">
        <v>0.43099999999999999</v>
      </c>
      <c r="AC963" s="7">
        <v>18.399999999999999</v>
      </c>
      <c r="AD963" s="7">
        <v>80</v>
      </c>
      <c r="AE963" s="7" t="s">
        <v>52</v>
      </c>
      <c r="AF963" s="7" t="s">
        <v>29</v>
      </c>
      <c r="AG963" s="7" t="s">
        <v>47</v>
      </c>
      <c r="AH963" s="7" t="s">
        <v>406</v>
      </c>
      <c r="AI963" s="7" t="s">
        <v>407</v>
      </c>
      <c r="AJ963" s="7">
        <v>1.833</v>
      </c>
      <c r="AK963" s="7">
        <v>-1.4590000000000001</v>
      </c>
      <c r="AL963" s="7" t="s">
        <v>442</v>
      </c>
      <c r="AQ963" s="7">
        <v>2.21</v>
      </c>
      <c r="AS963" s="7">
        <v>3.5129999999999999</v>
      </c>
      <c r="AT963" s="7">
        <v>1.59</v>
      </c>
      <c r="AV963" s="7" t="s">
        <v>675</v>
      </c>
      <c r="AW963" s="7" t="s">
        <v>528</v>
      </c>
      <c r="AX963" s="7" t="s">
        <v>14</v>
      </c>
      <c r="AY963" s="7" t="s">
        <v>556</v>
      </c>
      <c r="AZ963" s="7" t="s">
        <v>92</v>
      </c>
    </row>
    <row r="964" spans="1:52" x14ac:dyDescent="0.2">
      <c r="A964" s="7">
        <v>963</v>
      </c>
      <c r="B964" s="7">
        <v>3893</v>
      </c>
      <c r="C964" s="7" t="s">
        <v>335</v>
      </c>
      <c r="D964" s="7" t="s">
        <v>336</v>
      </c>
      <c r="E964" s="7" t="s">
        <v>337</v>
      </c>
      <c r="F964" s="7">
        <v>0.56000000000000005</v>
      </c>
      <c r="I964" s="7">
        <v>3.665</v>
      </c>
      <c r="J964" s="7">
        <v>2003</v>
      </c>
      <c r="K964" s="7">
        <v>7</v>
      </c>
      <c r="L964" s="7">
        <v>195</v>
      </c>
      <c r="M964" s="7">
        <v>50.02</v>
      </c>
      <c r="N964" s="7">
        <v>4.4000000000000004</v>
      </c>
      <c r="O964" s="7">
        <v>50.25</v>
      </c>
      <c r="P964" s="7">
        <v>4.25</v>
      </c>
      <c r="Q964" s="7">
        <v>14.266</v>
      </c>
      <c r="S964" s="7">
        <v>20.119</v>
      </c>
      <c r="V964" s="7" t="s">
        <v>26</v>
      </c>
      <c r="W964" s="7">
        <v>2.1800000000000002</v>
      </c>
      <c r="X964" s="7">
        <f t="shared" si="30"/>
        <v>2.1800000000000002</v>
      </c>
      <c r="Y964" s="7">
        <v>1.4850000000000001</v>
      </c>
      <c r="Z964" s="7">
        <f t="shared" si="31"/>
        <v>1.4850000000000001</v>
      </c>
      <c r="AA964" s="7">
        <v>0.59399999999999997</v>
      </c>
      <c r="AB964" s="7">
        <v>0.40500000000000003</v>
      </c>
      <c r="AC964" s="7">
        <v>18.399999999999999</v>
      </c>
      <c r="AD964" s="7">
        <v>80</v>
      </c>
      <c r="AE964" s="7" t="s">
        <v>52</v>
      </c>
      <c r="AF964" s="7" t="s">
        <v>29</v>
      </c>
      <c r="AG964" s="7" t="s">
        <v>47</v>
      </c>
      <c r="AH964" s="7" t="s">
        <v>406</v>
      </c>
      <c r="AI964" s="7" t="s">
        <v>407</v>
      </c>
      <c r="AJ964" s="7">
        <v>1.833</v>
      </c>
      <c r="AK964" s="7">
        <v>-1.4590000000000001</v>
      </c>
      <c r="AL964" s="7" t="s">
        <v>442</v>
      </c>
      <c r="AQ964" s="7">
        <v>2.21</v>
      </c>
      <c r="AS964" s="7">
        <v>3.5129999999999999</v>
      </c>
      <c r="AT964" s="7">
        <v>1.59</v>
      </c>
      <c r="AV964" s="7" t="s">
        <v>675</v>
      </c>
      <c r="AW964" s="7" t="s">
        <v>528</v>
      </c>
      <c r="AX964" s="7" t="s">
        <v>14</v>
      </c>
      <c r="AY964" s="7" t="s">
        <v>556</v>
      </c>
      <c r="AZ964" s="7" t="s">
        <v>92</v>
      </c>
    </row>
    <row r="965" spans="1:52" x14ac:dyDescent="0.2">
      <c r="A965" s="7">
        <v>964</v>
      </c>
      <c r="B965" s="7">
        <v>3893</v>
      </c>
      <c r="C965" s="7" t="s">
        <v>335</v>
      </c>
      <c r="D965" s="7" t="s">
        <v>336</v>
      </c>
      <c r="E965" s="7" t="s">
        <v>337</v>
      </c>
      <c r="F965" s="7">
        <v>0.72199999999999998</v>
      </c>
      <c r="I965" s="7">
        <v>4.7249999999999996</v>
      </c>
      <c r="J965" s="7">
        <v>2003</v>
      </c>
      <c r="K965" s="7">
        <v>7</v>
      </c>
      <c r="L965" s="7">
        <v>211</v>
      </c>
      <c r="M965" s="7">
        <v>50.02</v>
      </c>
      <c r="N965" s="7">
        <v>4.4000000000000004</v>
      </c>
      <c r="O965" s="7">
        <v>50.25</v>
      </c>
      <c r="P965" s="7">
        <v>4.25</v>
      </c>
      <c r="Q965" s="7">
        <v>16.097999999999999</v>
      </c>
      <c r="S965" s="7">
        <v>13.407999999999999</v>
      </c>
      <c r="V965" s="7" t="s">
        <v>26</v>
      </c>
      <c r="W965" s="7">
        <v>2.8119999999999998</v>
      </c>
      <c r="X965" s="7">
        <f t="shared" si="30"/>
        <v>2.8119999999999998</v>
      </c>
      <c r="Y965" s="7">
        <v>1.913</v>
      </c>
      <c r="Z965" s="7">
        <f t="shared" si="31"/>
        <v>1.913</v>
      </c>
      <c r="AA965" s="7">
        <v>0.59499999999999997</v>
      </c>
      <c r="AB965" s="7">
        <v>0.40400000000000003</v>
      </c>
      <c r="AC965" s="7">
        <v>18.399999999999999</v>
      </c>
      <c r="AD965" s="7">
        <v>80</v>
      </c>
      <c r="AE965" s="7" t="s">
        <v>52</v>
      </c>
      <c r="AF965" s="7" t="s">
        <v>29</v>
      </c>
      <c r="AG965" s="7" t="s">
        <v>47</v>
      </c>
      <c r="AH965" s="7" t="s">
        <v>406</v>
      </c>
      <c r="AI965" s="7" t="s">
        <v>407</v>
      </c>
      <c r="AJ965" s="7">
        <v>1.833</v>
      </c>
      <c r="AK965" s="7">
        <v>-1.4590000000000001</v>
      </c>
      <c r="AL965" s="7" t="s">
        <v>442</v>
      </c>
      <c r="AQ965" s="7">
        <v>2.21</v>
      </c>
      <c r="AS965" s="7">
        <v>3.5129999999999999</v>
      </c>
      <c r="AT965" s="7">
        <v>1.59</v>
      </c>
      <c r="AV965" s="7" t="s">
        <v>675</v>
      </c>
      <c r="AW965" s="7" t="s">
        <v>528</v>
      </c>
      <c r="AX965" s="7" t="s">
        <v>14</v>
      </c>
      <c r="AY965" s="7" t="s">
        <v>556</v>
      </c>
      <c r="AZ965" s="7" t="s">
        <v>92</v>
      </c>
    </row>
    <row r="966" spans="1:52" x14ac:dyDescent="0.2">
      <c r="A966" s="7">
        <v>965</v>
      </c>
      <c r="B966" s="7">
        <v>3893</v>
      </c>
      <c r="C966" s="7" t="s">
        <v>335</v>
      </c>
      <c r="D966" s="7" t="s">
        <v>336</v>
      </c>
      <c r="E966" s="7" t="s">
        <v>337</v>
      </c>
      <c r="F966" s="7">
        <v>0.63600000000000001</v>
      </c>
      <c r="I966" s="7">
        <v>4.1619999999999999</v>
      </c>
      <c r="J966" s="7">
        <v>2003</v>
      </c>
      <c r="K966" s="7">
        <v>8</v>
      </c>
      <c r="L966" s="7">
        <v>226</v>
      </c>
      <c r="M966" s="7">
        <v>50.02</v>
      </c>
      <c r="N966" s="7">
        <v>4.4000000000000004</v>
      </c>
      <c r="O966" s="7">
        <v>50.25</v>
      </c>
      <c r="P966" s="7">
        <v>4.25</v>
      </c>
      <c r="Q966" s="7">
        <v>15.231999999999999</v>
      </c>
      <c r="S966" s="7">
        <v>16.815000000000001</v>
      </c>
      <c r="V966" s="7" t="s">
        <v>26</v>
      </c>
      <c r="W966" s="7">
        <v>2.41</v>
      </c>
      <c r="X966" s="7">
        <f t="shared" si="30"/>
        <v>2.41</v>
      </c>
      <c r="Y966" s="7">
        <v>1.752</v>
      </c>
      <c r="Z966" s="7">
        <f t="shared" si="31"/>
        <v>1.752</v>
      </c>
      <c r="AA966" s="7">
        <v>0.57799999999999996</v>
      </c>
      <c r="AB966" s="7">
        <v>0.42099999999999999</v>
      </c>
      <c r="AC966" s="7">
        <v>19.5</v>
      </c>
      <c r="AD966" s="7">
        <v>36.1</v>
      </c>
      <c r="AE966" s="7" t="s">
        <v>52</v>
      </c>
      <c r="AF966" s="7" t="s">
        <v>29</v>
      </c>
      <c r="AG966" s="7" t="s">
        <v>47</v>
      </c>
      <c r="AH966" s="7" t="s">
        <v>406</v>
      </c>
      <c r="AI966" s="7" t="s">
        <v>407</v>
      </c>
      <c r="AJ966" s="7">
        <v>1.833</v>
      </c>
      <c r="AK966" s="7">
        <v>-1.4590000000000001</v>
      </c>
      <c r="AL966" s="7" t="s">
        <v>442</v>
      </c>
      <c r="AQ966" s="7">
        <v>2.21</v>
      </c>
      <c r="AS966" s="7">
        <v>3.5129999999999999</v>
      </c>
      <c r="AT966" s="7">
        <v>1.59</v>
      </c>
      <c r="AV966" s="7" t="s">
        <v>675</v>
      </c>
      <c r="AW966" s="7" t="s">
        <v>528</v>
      </c>
      <c r="AX966" s="7" t="s">
        <v>14</v>
      </c>
      <c r="AY966" s="7" t="s">
        <v>556</v>
      </c>
      <c r="AZ966" s="7" t="s">
        <v>92</v>
      </c>
    </row>
    <row r="967" spans="1:52" x14ac:dyDescent="0.2">
      <c r="A967" s="7">
        <v>966</v>
      </c>
      <c r="B967" s="7">
        <v>3893</v>
      </c>
      <c r="C967" s="7" t="s">
        <v>335</v>
      </c>
      <c r="D967" s="7" t="s">
        <v>336</v>
      </c>
      <c r="E967" s="7" t="s">
        <v>337</v>
      </c>
      <c r="F967" s="7">
        <v>0.67</v>
      </c>
      <c r="I967" s="7">
        <v>4.3849999999999998</v>
      </c>
      <c r="J967" s="7">
        <v>2003</v>
      </c>
      <c r="K967" s="7">
        <v>8</v>
      </c>
      <c r="L967" s="7">
        <v>239</v>
      </c>
      <c r="M967" s="7">
        <v>50.02</v>
      </c>
      <c r="N967" s="7">
        <v>4.4000000000000004</v>
      </c>
      <c r="O967" s="7">
        <v>50.25</v>
      </c>
      <c r="P967" s="7">
        <v>4.25</v>
      </c>
      <c r="Q967" s="7">
        <v>15.605</v>
      </c>
      <c r="S967" s="7">
        <v>13.667999999999999</v>
      </c>
      <c r="V967" s="7" t="s">
        <v>26</v>
      </c>
      <c r="W967" s="7">
        <v>2.6549999999999998</v>
      </c>
      <c r="X967" s="7">
        <f t="shared" si="30"/>
        <v>2.6549999999999998</v>
      </c>
      <c r="Y967" s="7">
        <v>1.73</v>
      </c>
      <c r="Z967" s="7">
        <f t="shared" si="31"/>
        <v>1.73</v>
      </c>
      <c r="AA967" s="7">
        <v>0.60499999999999998</v>
      </c>
      <c r="AB967" s="7">
        <v>0.39400000000000002</v>
      </c>
      <c r="AC967" s="7">
        <v>19.5</v>
      </c>
      <c r="AD967" s="7">
        <v>36.1</v>
      </c>
      <c r="AE967" s="7" t="s">
        <v>52</v>
      </c>
      <c r="AF967" s="7" t="s">
        <v>29</v>
      </c>
      <c r="AG967" s="7" t="s">
        <v>47</v>
      </c>
      <c r="AH967" s="7" t="s">
        <v>406</v>
      </c>
      <c r="AI967" s="7" t="s">
        <v>407</v>
      </c>
      <c r="AJ967" s="7">
        <v>1.833</v>
      </c>
      <c r="AK967" s="7">
        <v>-1.4590000000000001</v>
      </c>
      <c r="AL967" s="7" t="s">
        <v>442</v>
      </c>
      <c r="AQ967" s="7">
        <v>2.21</v>
      </c>
      <c r="AS967" s="7">
        <v>3.5129999999999999</v>
      </c>
      <c r="AT967" s="7">
        <v>1.59</v>
      </c>
      <c r="AV967" s="7" t="s">
        <v>675</v>
      </c>
      <c r="AW967" s="7" t="s">
        <v>528</v>
      </c>
      <c r="AX967" s="7" t="s">
        <v>14</v>
      </c>
      <c r="AY967" s="7" t="s">
        <v>556</v>
      </c>
      <c r="AZ967" s="7" t="s">
        <v>92</v>
      </c>
    </row>
    <row r="968" spans="1:52" x14ac:dyDescent="0.2">
      <c r="A968" s="7">
        <v>967</v>
      </c>
      <c r="B968" s="7">
        <v>3893</v>
      </c>
      <c r="C968" s="7" t="s">
        <v>335</v>
      </c>
      <c r="D968" s="7" t="s">
        <v>336</v>
      </c>
      <c r="E968" s="7" t="s">
        <v>337</v>
      </c>
      <c r="F968" s="7">
        <v>0.443</v>
      </c>
      <c r="I968" s="7">
        <v>2.899</v>
      </c>
      <c r="J968" s="7">
        <v>2003</v>
      </c>
      <c r="K968" s="7">
        <v>9</v>
      </c>
      <c r="L968" s="7">
        <v>255</v>
      </c>
      <c r="M968" s="7">
        <v>50.02</v>
      </c>
      <c r="N968" s="7">
        <v>4.4000000000000004</v>
      </c>
      <c r="O968" s="7">
        <v>50.25</v>
      </c>
      <c r="P968" s="7">
        <v>4.25</v>
      </c>
      <c r="Q968" s="7">
        <v>12.363</v>
      </c>
      <c r="S968" s="7">
        <v>14.085000000000001</v>
      </c>
      <c r="V968" s="7" t="s">
        <v>26</v>
      </c>
      <c r="W968" s="7">
        <v>1.8</v>
      </c>
      <c r="X968" s="7">
        <f t="shared" si="30"/>
        <v>1.8</v>
      </c>
      <c r="Y968" s="7">
        <v>1.099</v>
      </c>
      <c r="Z968" s="7">
        <f t="shared" si="31"/>
        <v>1.099</v>
      </c>
      <c r="AA968" s="7">
        <v>0.62</v>
      </c>
      <c r="AB968" s="7">
        <v>0.379</v>
      </c>
      <c r="AC968" s="7">
        <v>14.3</v>
      </c>
      <c r="AD968" s="7">
        <v>27.9</v>
      </c>
      <c r="AE968" s="7" t="s">
        <v>52</v>
      </c>
      <c r="AF968" s="7" t="s">
        <v>29</v>
      </c>
      <c r="AG968" s="7" t="s">
        <v>47</v>
      </c>
      <c r="AH968" s="7" t="s">
        <v>406</v>
      </c>
      <c r="AI968" s="7" t="s">
        <v>407</v>
      </c>
      <c r="AJ968" s="7">
        <v>1.833</v>
      </c>
      <c r="AK968" s="7">
        <v>-1.4590000000000001</v>
      </c>
      <c r="AL968" s="7" t="s">
        <v>442</v>
      </c>
      <c r="AQ968" s="7">
        <v>2.21</v>
      </c>
      <c r="AS968" s="7">
        <v>3.5129999999999999</v>
      </c>
      <c r="AT968" s="7">
        <v>1.59</v>
      </c>
      <c r="AV968" s="7" t="s">
        <v>675</v>
      </c>
      <c r="AW968" s="7" t="s">
        <v>528</v>
      </c>
      <c r="AX968" s="7" t="s">
        <v>14</v>
      </c>
      <c r="AY968" s="7" t="s">
        <v>556</v>
      </c>
      <c r="AZ968" s="7" t="s">
        <v>92</v>
      </c>
    </row>
    <row r="969" spans="1:52" x14ac:dyDescent="0.2">
      <c r="A969" s="7">
        <v>968</v>
      </c>
      <c r="B969" s="7">
        <v>3893</v>
      </c>
      <c r="C969" s="7" t="s">
        <v>335</v>
      </c>
      <c r="D969" s="7" t="s">
        <v>336</v>
      </c>
      <c r="E969" s="7" t="s">
        <v>337</v>
      </c>
      <c r="F969" s="7">
        <v>0.48599999999999999</v>
      </c>
      <c r="I969" s="7">
        <v>3.181</v>
      </c>
      <c r="J969" s="7">
        <v>2003</v>
      </c>
      <c r="K969" s="7">
        <v>9</v>
      </c>
      <c r="L969" s="7">
        <v>269</v>
      </c>
      <c r="M969" s="7">
        <v>50.02</v>
      </c>
      <c r="N969" s="7">
        <v>4.4000000000000004</v>
      </c>
      <c r="O969" s="7">
        <v>50.25</v>
      </c>
      <c r="P969" s="7">
        <v>4.25</v>
      </c>
      <c r="Q969" s="7">
        <v>13.068</v>
      </c>
      <c r="S969" s="7">
        <v>13.930999999999999</v>
      </c>
      <c r="V969" s="7" t="s">
        <v>26</v>
      </c>
      <c r="W969" s="7">
        <v>2</v>
      </c>
      <c r="X969" s="7">
        <f t="shared" si="30"/>
        <v>2</v>
      </c>
      <c r="Y969" s="7">
        <v>1.181</v>
      </c>
      <c r="Z969" s="7">
        <f t="shared" si="31"/>
        <v>1.181</v>
      </c>
      <c r="AA969" s="7">
        <v>0.628</v>
      </c>
      <c r="AB969" s="7">
        <v>0.371</v>
      </c>
      <c r="AC969" s="7">
        <v>14.3</v>
      </c>
      <c r="AD969" s="7">
        <v>27.9</v>
      </c>
      <c r="AE969" s="7" t="s">
        <v>52</v>
      </c>
      <c r="AF969" s="7" t="s">
        <v>29</v>
      </c>
      <c r="AG969" s="7" t="s">
        <v>47</v>
      </c>
      <c r="AH969" s="7" t="s">
        <v>406</v>
      </c>
      <c r="AI969" s="7" t="s">
        <v>407</v>
      </c>
      <c r="AJ969" s="7">
        <v>1.833</v>
      </c>
      <c r="AK969" s="7">
        <v>-1.4590000000000001</v>
      </c>
      <c r="AL969" s="7" t="s">
        <v>442</v>
      </c>
      <c r="AQ969" s="7">
        <v>2.21</v>
      </c>
      <c r="AS969" s="7">
        <v>3.5129999999999999</v>
      </c>
      <c r="AT969" s="7">
        <v>1.59</v>
      </c>
      <c r="AV969" s="7" t="s">
        <v>675</v>
      </c>
      <c r="AW969" s="7" t="s">
        <v>528</v>
      </c>
      <c r="AX969" s="7" t="s">
        <v>14</v>
      </c>
      <c r="AY969" s="7" t="s">
        <v>556</v>
      </c>
      <c r="AZ969" s="7" t="s">
        <v>92</v>
      </c>
    </row>
    <row r="970" spans="1:52" x14ac:dyDescent="0.2">
      <c r="A970" s="7">
        <v>969</v>
      </c>
      <c r="B970" s="7">
        <v>3893</v>
      </c>
      <c r="C970" s="7" t="s">
        <v>335</v>
      </c>
      <c r="D970" s="7" t="s">
        <v>336</v>
      </c>
      <c r="E970" s="7" t="s">
        <v>337</v>
      </c>
      <c r="F970" s="7">
        <v>0.505</v>
      </c>
      <c r="I970" s="7">
        <v>3.3050000000000002</v>
      </c>
      <c r="J970" s="7">
        <v>2003</v>
      </c>
      <c r="K970" s="7">
        <v>10</v>
      </c>
      <c r="L970" s="7">
        <v>283</v>
      </c>
      <c r="M970" s="7">
        <v>50.02</v>
      </c>
      <c r="N970" s="7">
        <v>4.4000000000000004</v>
      </c>
      <c r="O970" s="7">
        <v>50.25</v>
      </c>
      <c r="P970" s="7">
        <v>4.25</v>
      </c>
      <c r="Q970" s="7">
        <v>13.35</v>
      </c>
      <c r="S970" s="7">
        <v>14.061999999999999</v>
      </c>
      <c r="V970" s="7" t="s">
        <v>26</v>
      </c>
      <c r="W970" s="7">
        <v>2.0499999999999998</v>
      </c>
      <c r="X970" s="7">
        <f t="shared" si="30"/>
        <v>2.0499999999999998</v>
      </c>
      <c r="Y970" s="7">
        <v>1.2549999999999999</v>
      </c>
      <c r="Z970" s="7">
        <f t="shared" si="31"/>
        <v>1.2549999999999999</v>
      </c>
      <c r="AA970" s="7">
        <v>0.62</v>
      </c>
      <c r="AB970" s="7">
        <v>0.379</v>
      </c>
      <c r="AC970" s="7">
        <v>6.6</v>
      </c>
      <c r="AD970" s="7">
        <v>56</v>
      </c>
      <c r="AE970" s="7" t="s">
        <v>52</v>
      </c>
      <c r="AF970" s="7" t="s">
        <v>29</v>
      </c>
      <c r="AG970" s="7" t="s">
        <v>47</v>
      </c>
      <c r="AH970" s="7" t="s">
        <v>406</v>
      </c>
      <c r="AI970" s="7" t="s">
        <v>407</v>
      </c>
      <c r="AJ970" s="7">
        <v>1.833</v>
      </c>
      <c r="AK970" s="7">
        <v>-1.4590000000000001</v>
      </c>
      <c r="AL970" s="7" t="s">
        <v>442</v>
      </c>
      <c r="AQ970" s="7">
        <v>2.21</v>
      </c>
      <c r="AS970" s="7">
        <v>3.5129999999999999</v>
      </c>
      <c r="AT970" s="7">
        <v>1.59</v>
      </c>
      <c r="AV970" s="7" t="s">
        <v>675</v>
      </c>
      <c r="AW970" s="7" t="s">
        <v>528</v>
      </c>
      <c r="AX970" s="7" t="s">
        <v>14</v>
      </c>
      <c r="AY970" s="7" t="s">
        <v>556</v>
      </c>
      <c r="AZ970" s="7" t="s">
        <v>92</v>
      </c>
    </row>
    <row r="971" spans="1:52" x14ac:dyDescent="0.2">
      <c r="A971" s="7">
        <v>970</v>
      </c>
      <c r="B971" s="7">
        <v>3893</v>
      </c>
      <c r="C971" s="7" t="s">
        <v>335</v>
      </c>
      <c r="D971" s="7" t="s">
        <v>336</v>
      </c>
      <c r="E971" s="7" t="s">
        <v>337</v>
      </c>
      <c r="F971" s="7">
        <v>0.25900000000000001</v>
      </c>
      <c r="I971" s="7">
        <v>1.6950000000000001</v>
      </c>
      <c r="J971" s="7">
        <v>2003</v>
      </c>
      <c r="K971" s="7">
        <v>10</v>
      </c>
      <c r="L971" s="7">
        <v>298</v>
      </c>
      <c r="M971" s="7">
        <v>50.02</v>
      </c>
      <c r="N971" s="7">
        <v>4.4000000000000004</v>
      </c>
      <c r="O971" s="7">
        <v>50.25</v>
      </c>
      <c r="P971" s="7">
        <v>4.25</v>
      </c>
      <c r="Q971" s="7">
        <v>8.4879999999999995</v>
      </c>
      <c r="S971" s="7">
        <v>14.904999999999999</v>
      </c>
      <c r="V971" s="7" t="s">
        <v>26</v>
      </c>
      <c r="W971" s="7">
        <v>1.07</v>
      </c>
      <c r="X971" s="7">
        <f t="shared" si="30"/>
        <v>1.07</v>
      </c>
      <c r="Y971" s="7">
        <v>0.625</v>
      </c>
      <c r="Z971" s="7">
        <f t="shared" si="31"/>
        <v>0.625</v>
      </c>
      <c r="AA971" s="7">
        <v>0.63100000000000001</v>
      </c>
      <c r="AB971" s="7">
        <v>0.36799999999999999</v>
      </c>
      <c r="AC971" s="7">
        <v>6.6</v>
      </c>
      <c r="AD971" s="7">
        <v>56</v>
      </c>
      <c r="AE971" s="7" t="s">
        <v>52</v>
      </c>
      <c r="AF971" s="7" t="s">
        <v>29</v>
      </c>
      <c r="AG971" s="7" t="s">
        <v>47</v>
      </c>
      <c r="AH971" s="7" t="s">
        <v>406</v>
      </c>
      <c r="AI971" s="7" t="s">
        <v>407</v>
      </c>
      <c r="AJ971" s="7">
        <v>1.833</v>
      </c>
      <c r="AK971" s="7">
        <v>-1.4590000000000001</v>
      </c>
      <c r="AL971" s="7" t="s">
        <v>442</v>
      </c>
      <c r="AQ971" s="7">
        <v>2.21</v>
      </c>
      <c r="AS971" s="7">
        <v>3.5129999999999999</v>
      </c>
      <c r="AT971" s="7">
        <v>1.59</v>
      </c>
      <c r="AV971" s="7" t="s">
        <v>675</v>
      </c>
      <c r="AW971" s="7" t="s">
        <v>528</v>
      </c>
      <c r="AX971" s="7" t="s">
        <v>14</v>
      </c>
      <c r="AY971" s="7" t="s">
        <v>556</v>
      </c>
      <c r="AZ971" s="7" t="s">
        <v>92</v>
      </c>
    </row>
    <row r="972" spans="1:52" x14ac:dyDescent="0.2">
      <c r="A972" s="7">
        <v>971</v>
      </c>
      <c r="B972" s="7">
        <v>3893</v>
      </c>
      <c r="C972" s="7" t="s">
        <v>335</v>
      </c>
      <c r="D972" s="7" t="s">
        <v>336</v>
      </c>
      <c r="E972" s="7" t="s">
        <v>337</v>
      </c>
      <c r="F972" s="7">
        <v>0.22700000000000001</v>
      </c>
      <c r="I972" s="7">
        <v>1.4850000000000001</v>
      </c>
      <c r="J972" s="7">
        <v>2003</v>
      </c>
      <c r="K972" s="7">
        <v>11</v>
      </c>
      <c r="L972" s="7">
        <v>313</v>
      </c>
      <c r="M972" s="7">
        <v>50.02</v>
      </c>
      <c r="N972" s="7">
        <v>4.4000000000000004</v>
      </c>
      <c r="O972" s="7">
        <v>50.25</v>
      </c>
      <c r="P972" s="7">
        <v>4.25</v>
      </c>
      <c r="Q972" s="7">
        <v>8.1370000000000005</v>
      </c>
      <c r="S972" s="7">
        <v>18.170999999999999</v>
      </c>
      <c r="V972" s="7" t="s">
        <v>26</v>
      </c>
      <c r="W972" s="7">
        <v>0.88700000000000001</v>
      </c>
      <c r="X972" s="7">
        <f t="shared" si="30"/>
        <v>0.88700000000000001</v>
      </c>
      <c r="Y972" s="7">
        <v>0.59799999999999998</v>
      </c>
      <c r="Z972" s="7">
        <f t="shared" si="31"/>
        <v>0.59799999999999998</v>
      </c>
      <c r="AA972" s="7">
        <v>0.59599999999999997</v>
      </c>
      <c r="AB972" s="7">
        <v>0.40300000000000002</v>
      </c>
      <c r="AC972" s="7">
        <v>6.4</v>
      </c>
      <c r="AD972" s="7">
        <v>57.4</v>
      </c>
      <c r="AE972" s="7" t="s">
        <v>52</v>
      </c>
      <c r="AF972" s="7" t="s">
        <v>29</v>
      </c>
      <c r="AG972" s="7" t="s">
        <v>47</v>
      </c>
      <c r="AH972" s="7" t="s">
        <v>406</v>
      </c>
      <c r="AI972" s="7" t="s">
        <v>407</v>
      </c>
      <c r="AJ972" s="7">
        <v>1.833</v>
      </c>
      <c r="AK972" s="7">
        <v>-1.4590000000000001</v>
      </c>
      <c r="AL972" s="7" t="s">
        <v>442</v>
      </c>
      <c r="AQ972" s="7">
        <v>2.21</v>
      </c>
      <c r="AS972" s="7">
        <v>3.5129999999999999</v>
      </c>
      <c r="AT972" s="7">
        <v>1.59</v>
      </c>
      <c r="AV972" s="7" t="s">
        <v>675</v>
      </c>
      <c r="AW972" s="7" t="s">
        <v>528</v>
      </c>
      <c r="AX972" s="7" t="s">
        <v>14</v>
      </c>
      <c r="AY972" s="7" t="s">
        <v>556</v>
      </c>
      <c r="AZ972" s="7" t="s">
        <v>92</v>
      </c>
    </row>
    <row r="973" spans="1:52" x14ac:dyDescent="0.2">
      <c r="A973" s="7">
        <v>972</v>
      </c>
      <c r="B973" s="7">
        <v>3921</v>
      </c>
      <c r="C973" s="7" t="s">
        <v>129</v>
      </c>
      <c r="D973" s="7" t="s">
        <v>130</v>
      </c>
      <c r="E973" s="7" t="s">
        <v>131</v>
      </c>
      <c r="F973" s="7">
        <v>0.86699999999999999</v>
      </c>
      <c r="I973" s="7">
        <v>0.86699999999999999</v>
      </c>
      <c r="J973" s="7">
        <v>2003</v>
      </c>
      <c r="K973" s="7">
        <v>11</v>
      </c>
      <c r="L973" s="7">
        <v>308</v>
      </c>
      <c r="M973" s="7">
        <v>54.13</v>
      </c>
      <c r="N973" s="7">
        <v>37.1</v>
      </c>
      <c r="O973" s="7">
        <v>54.25</v>
      </c>
      <c r="P973" s="7">
        <v>37.25</v>
      </c>
      <c r="V973" s="7" t="s">
        <v>37</v>
      </c>
      <c r="W973" s="7">
        <v>0.8</v>
      </c>
      <c r="X973" s="7">
        <f t="shared" si="30"/>
        <v>0.8</v>
      </c>
      <c r="Y973" s="7">
        <v>6.7000000000000004E-2</v>
      </c>
      <c r="Z973" s="7">
        <f t="shared" si="31"/>
        <v>6.7000000000000004E-2</v>
      </c>
      <c r="AA973" s="7">
        <v>0.92200000000000004</v>
      </c>
      <c r="AB973" s="7">
        <v>7.6999999999999999E-2</v>
      </c>
      <c r="AC973" s="7">
        <v>0.8</v>
      </c>
      <c r="AD973" s="7">
        <v>25.8</v>
      </c>
      <c r="AE973" s="7" t="s">
        <v>132</v>
      </c>
      <c r="AF973" s="7" t="s">
        <v>133</v>
      </c>
      <c r="AH973" s="7" t="s">
        <v>416</v>
      </c>
      <c r="AI973" s="7" t="s">
        <v>417</v>
      </c>
      <c r="AJ973" s="7">
        <v>-0.91</v>
      </c>
      <c r="AK973" s="7">
        <v>-0.32500000000000001</v>
      </c>
      <c r="AV973" s="7" t="s">
        <v>675</v>
      </c>
      <c r="AW973" s="7" t="s">
        <v>528</v>
      </c>
      <c r="AZ973" s="7" t="s">
        <v>92</v>
      </c>
    </row>
    <row r="974" spans="1:52" x14ac:dyDescent="0.2">
      <c r="A974" s="7">
        <v>973</v>
      </c>
      <c r="B974" s="7">
        <v>3921</v>
      </c>
      <c r="C974" s="7" t="s">
        <v>129</v>
      </c>
      <c r="D974" s="7" t="s">
        <v>130</v>
      </c>
      <c r="E974" s="7" t="s">
        <v>131</v>
      </c>
      <c r="F974" s="7">
        <v>1.0149999999999999</v>
      </c>
      <c r="I974" s="7">
        <v>1.0149999999999999</v>
      </c>
      <c r="J974" s="7">
        <v>2003</v>
      </c>
      <c r="K974" s="7">
        <v>11</v>
      </c>
      <c r="L974" s="7">
        <v>315</v>
      </c>
      <c r="M974" s="7">
        <v>54.13</v>
      </c>
      <c r="N974" s="7">
        <v>37.1</v>
      </c>
      <c r="O974" s="7">
        <v>54.25</v>
      </c>
      <c r="P974" s="7">
        <v>37.25</v>
      </c>
      <c r="V974" s="7" t="s">
        <v>37</v>
      </c>
      <c r="W974" s="7">
        <v>0.9</v>
      </c>
      <c r="X974" s="7">
        <f t="shared" si="30"/>
        <v>0.9</v>
      </c>
      <c r="Y974" s="7">
        <v>0.115</v>
      </c>
      <c r="Z974" s="7">
        <f t="shared" si="31"/>
        <v>0.115</v>
      </c>
      <c r="AA974" s="7">
        <v>0.88600000000000001</v>
      </c>
      <c r="AB974" s="7">
        <v>0.113</v>
      </c>
      <c r="AC974" s="7">
        <v>0.8</v>
      </c>
      <c r="AD974" s="7">
        <v>25.8</v>
      </c>
      <c r="AE974" s="7" t="s">
        <v>45</v>
      </c>
      <c r="AF974" s="7" t="s">
        <v>46</v>
      </c>
      <c r="AG974" s="7" t="s">
        <v>47</v>
      </c>
      <c r="AH974" s="7" t="s">
        <v>416</v>
      </c>
      <c r="AI974" s="7" t="s">
        <v>417</v>
      </c>
      <c r="AJ974" s="7">
        <v>-0.91</v>
      </c>
      <c r="AK974" s="7">
        <v>-0.32500000000000001</v>
      </c>
      <c r="AV974" s="7" t="s">
        <v>675</v>
      </c>
      <c r="AW974" s="7" t="s">
        <v>528</v>
      </c>
      <c r="AZ974" s="7" t="s">
        <v>92</v>
      </c>
    </row>
    <row r="975" spans="1:52" x14ac:dyDescent="0.2">
      <c r="A975" s="7">
        <v>974</v>
      </c>
      <c r="B975" s="7">
        <v>3921</v>
      </c>
      <c r="C975" s="7" t="s">
        <v>129</v>
      </c>
      <c r="D975" s="7" t="s">
        <v>130</v>
      </c>
      <c r="E975" s="7" t="s">
        <v>131</v>
      </c>
      <c r="F975" s="7">
        <v>0.86699999999999999</v>
      </c>
      <c r="I975" s="7">
        <v>0.86699999999999999</v>
      </c>
      <c r="J975" s="7">
        <v>2003</v>
      </c>
      <c r="K975" s="7">
        <v>11</v>
      </c>
      <c r="L975" s="7">
        <v>322</v>
      </c>
      <c r="M975" s="7">
        <v>54.13</v>
      </c>
      <c r="N975" s="7">
        <v>37.1</v>
      </c>
      <c r="O975" s="7">
        <v>54.25</v>
      </c>
      <c r="P975" s="7">
        <v>37.25</v>
      </c>
      <c r="V975" s="7" t="s">
        <v>37</v>
      </c>
      <c r="W975" s="7">
        <v>0.8</v>
      </c>
      <c r="X975" s="7">
        <f t="shared" si="30"/>
        <v>0.8</v>
      </c>
      <c r="Y975" s="7">
        <v>6.7000000000000004E-2</v>
      </c>
      <c r="Z975" s="7">
        <f t="shared" si="31"/>
        <v>6.7000000000000004E-2</v>
      </c>
      <c r="AA975" s="7">
        <v>0.92200000000000004</v>
      </c>
      <c r="AB975" s="7">
        <v>7.6999999999999999E-2</v>
      </c>
      <c r="AC975" s="7">
        <v>0.8</v>
      </c>
      <c r="AD975" s="7">
        <v>25.8</v>
      </c>
      <c r="AE975" s="7" t="s">
        <v>132</v>
      </c>
      <c r="AF975" s="7" t="s">
        <v>133</v>
      </c>
      <c r="AH975" s="7" t="s">
        <v>416</v>
      </c>
      <c r="AI975" s="7" t="s">
        <v>417</v>
      </c>
      <c r="AJ975" s="7">
        <v>-0.91</v>
      </c>
      <c r="AK975" s="7">
        <v>-0.32500000000000001</v>
      </c>
      <c r="AV975" s="7" t="s">
        <v>675</v>
      </c>
      <c r="AW975" s="7" t="s">
        <v>528</v>
      </c>
      <c r="AZ975" s="7" t="s">
        <v>92</v>
      </c>
    </row>
    <row r="976" spans="1:52" x14ac:dyDescent="0.2">
      <c r="A976" s="7">
        <v>975</v>
      </c>
      <c r="B976" s="7">
        <v>3921</v>
      </c>
      <c r="C976" s="7" t="s">
        <v>129</v>
      </c>
      <c r="D976" s="7" t="s">
        <v>130</v>
      </c>
      <c r="E976" s="7" t="s">
        <v>131</v>
      </c>
      <c r="F976" s="7">
        <v>1.2110000000000001</v>
      </c>
      <c r="I976" s="7">
        <v>1.2110000000000001</v>
      </c>
      <c r="J976" s="7">
        <v>2003</v>
      </c>
      <c r="K976" s="7">
        <v>11</v>
      </c>
      <c r="L976" s="7">
        <v>334</v>
      </c>
      <c r="M976" s="7">
        <v>54.13</v>
      </c>
      <c r="N976" s="7">
        <v>37.1</v>
      </c>
      <c r="O976" s="7">
        <v>54.25</v>
      </c>
      <c r="P976" s="7">
        <v>37.25</v>
      </c>
      <c r="V976" s="7" t="s">
        <v>37</v>
      </c>
      <c r="W976" s="7">
        <v>1.07</v>
      </c>
      <c r="X976" s="7">
        <f t="shared" si="30"/>
        <v>1.07</v>
      </c>
      <c r="Y976" s="7">
        <v>0.14099999999999999</v>
      </c>
      <c r="Z976" s="7">
        <f t="shared" si="31"/>
        <v>0.14099999999999999</v>
      </c>
      <c r="AA976" s="7">
        <v>0.88300000000000001</v>
      </c>
      <c r="AB976" s="7">
        <v>0.11600000000000001</v>
      </c>
      <c r="AC976" s="7">
        <v>0.8</v>
      </c>
      <c r="AD976" s="7">
        <v>25.8</v>
      </c>
      <c r="AE976" s="7" t="s">
        <v>45</v>
      </c>
      <c r="AF976" s="7" t="s">
        <v>46</v>
      </c>
      <c r="AG976" s="7" t="s">
        <v>47</v>
      </c>
      <c r="AH976" s="7" t="s">
        <v>416</v>
      </c>
      <c r="AI976" s="7" t="s">
        <v>417</v>
      </c>
      <c r="AJ976" s="7">
        <v>-0.91</v>
      </c>
      <c r="AK976" s="7">
        <v>-0.32500000000000001</v>
      </c>
      <c r="AV976" s="7" t="s">
        <v>675</v>
      </c>
      <c r="AW976" s="7" t="s">
        <v>528</v>
      </c>
      <c r="AZ976" s="7" t="s">
        <v>92</v>
      </c>
    </row>
    <row r="977" spans="1:52" x14ac:dyDescent="0.2">
      <c r="A977" s="7">
        <v>976</v>
      </c>
      <c r="B977" s="7">
        <v>3921</v>
      </c>
      <c r="C977" s="7" t="s">
        <v>129</v>
      </c>
      <c r="D977" s="7" t="s">
        <v>130</v>
      </c>
      <c r="E977" s="7" t="s">
        <v>131</v>
      </c>
      <c r="F977" s="7">
        <v>1.26</v>
      </c>
      <c r="I977" s="7">
        <v>1.26</v>
      </c>
      <c r="J977" s="7">
        <v>2003</v>
      </c>
      <c r="K977" s="7">
        <v>12</v>
      </c>
      <c r="L977" s="7">
        <v>349</v>
      </c>
      <c r="M977" s="7">
        <v>54.13</v>
      </c>
      <c r="N977" s="7">
        <v>37.1</v>
      </c>
      <c r="O977" s="7">
        <v>54.25</v>
      </c>
      <c r="P977" s="7">
        <v>37.25</v>
      </c>
      <c r="V977" s="7" t="s">
        <v>37</v>
      </c>
      <c r="W977" s="7">
        <v>1.17</v>
      </c>
      <c r="X977" s="7">
        <f t="shared" si="30"/>
        <v>1.17</v>
      </c>
      <c r="Y977" s="7">
        <v>0.09</v>
      </c>
      <c r="Z977" s="7">
        <f t="shared" si="31"/>
        <v>0.09</v>
      </c>
      <c r="AA977" s="7">
        <v>0.92800000000000005</v>
      </c>
      <c r="AB977" s="7">
        <v>7.0999999999999994E-2</v>
      </c>
      <c r="AC977" s="7">
        <v>-3.1</v>
      </c>
      <c r="AD977" s="7">
        <v>24</v>
      </c>
      <c r="AE977" s="7" t="s">
        <v>132</v>
      </c>
      <c r="AF977" s="7" t="s">
        <v>133</v>
      </c>
      <c r="AH977" s="7" t="s">
        <v>416</v>
      </c>
      <c r="AI977" s="7" t="s">
        <v>417</v>
      </c>
      <c r="AJ977" s="7">
        <v>-0.91</v>
      </c>
      <c r="AK977" s="7">
        <v>-0.32500000000000001</v>
      </c>
      <c r="AV977" s="7" t="s">
        <v>675</v>
      </c>
      <c r="AW977" s="7" t="s">
        <v>528</v>
      </c>
      <c r="AZ977" s="7" t="s">
        <v>92</v>
      </c>
    </row>
    <row r="978" spans="1:52" x14ac:dyDescent="0.2">
      <c r="A978" s="7">
        <v>977</v>
      </c>
      <c r="B978" s="7">
        <v>3921</v>
      </c>
      <c r="C978" s="7" t="s">
        <v>129</v>
      </c>
      <c r="D978" s="7" t="s">
        <v>130</v>
      </c>
      <c r="E978" s="7" t="s">
        <v>131</v>
      </c>
      <c r="F978" s="7">
        <v>0.91700000000000004</v>
      </c>
      <c r="I978" s="7">
        <v>0.91700000000000004</v>
      </c>
      <c r="J978" s="7">
        <v>2004</v>
      </c>
      <c r="K978" s="7">
        <v>1</v>
      </c>
      <c r="L978" s="7">
        <v>6</v>
      </c>
      <c r="M978" s="7">
        <v>54.13</v>
      </c>
      <c r="N978" s="7">
        <v>37.1</v>
      </c>
      <c r="O978" s="7">
        <v>54.25</v>
      </c>
      <c r="P978" s="7">
        <v>37.25</v>
      </c>
      <c r="V978" s="7" t="s">
        <v>37</v>
      </c>
      <c r="W978" s="7">
        <v>0.876</v>
      </c>
      <c r="X978" s="7">
        <f t="shared" si="30"/>
        <v>0.876</v>
      </c>
      <c r="Y978" s="7">
        <v>4.1000000000000002E-2</v>
      </c>
      <c r="Z978" s="7">
        <f t="shared" si="31"/>
        <v>4.1000000000000002E-2</v>
      </c>
      <c r="AA978" s="7">
        <v>0.95499999999999996</v>
      </c>
      <c r="AB978" s="7">
        <v>4.3999999999999997E-2</v>
      </c>
      <c r="AC978" s="7">
        <v>-6.2</v>
      </c>
      <c r="AD978" s="7">
        <v>61.1</v>
      </c>
      <c r="AE978" s="7" t="s">
        <v>45</v>
      </c>
      <c r="AF978" s="7" t="s">
        <v>46</v>
      </c>
      <c r="AG978" s="7" t="s">
        <v>47</v>
      </c>
      <c r="AH978" s="7" t="s">
        <v>416</v>
      </c>
      <c r="AI978" s="7" t="s">
        <v>417</v>
      </c>
      <c r="AJ978" s="7">
        <v>-0.91</v>
      </c>
      <c r="AK978" s="7">
        <v>0.73599999999999999</v>
      </c>
      <c r="AV978" s="7" t="s">
        <v>675</v>
      </c>
      <c r="AW978" s="7" t="s">
        <v>528</v>
      </c>
      <c r="AZ978" s="7" t="s">
        <v>92</v>
      </c>
    </row>
    <row r="979" spans="1:52" x14ac:dyDescent="0.2">
      <c r="A979" s="7">
        <v>978</v>
      </c>
      <c r="B979" s="7">
        <v>3921</v>
      </c>
      <c r="C979" s="7" t="s">
        <v>129</v>
      </c>
      <c r="D979" s="7" t="s">
        <v>130</v>
      </c>
      <c r="E979" s="7" t="s">
        <v>131</v>
      </c>
      <c r="F979" s="7">
        <v>0.624</v>
      </c>
      <c r="I979" s="7">
        <v>0.624</v>
      </c>
      <c r="J979" s="7">
        <v>2004</v>
      </c>
      <c r="K979" s="7">
        <v>1</v>
      </c>
      <c r="L979" s="7">
        <v>13</v>
      </c>
      <c r="M979" s="7">
        <v>54.13</v>
      </c>
      <c r="N979" s="7">
        <v>37.1</v>
      </c>
      <c r="O979" s="7">
        <v>54.25</v>
      </c>
      <c r="P979" s="7">
        <v>37.25</v>
      </c>
      <c r="V979" s="7" t="s">
        <v>37</v>
      </c>
      <c r="W979" s="7">
        <v>0.6</v>
      </c>
      <c r="X979" s="7">
        <f t="shared" si="30"/>
        <v>0.6</v>
      </c>
      <c r="Y979" s="7">
        <v>2.4E-2</v>
      </c>
      <c r="Z979" s="7">
        <f t="shared" si="31"/>
        <v>2.4E-2</v>
      </c>
      <c r="AA979" s="7">
        <v>0.96099999999999997</v>
      </c>
      <c r="AB979" s="7">
        <v>3.7999999999999999E-2</v>
      </c>
      <c r="AC979" s="7">
        <v>-6.2</v>
      </c>
      <c r="AD979" s="7">
        <v>61.1</v>
      </c>
      <c r="AE979" s="7" t="s">
        <v>45</v>
      </c>
      <c r="AF979" s="7" t="s">
        <v>46</v>
      </c>
      <c r="AG979" s="7" t="s">
        <v>47</v>
      </c>
      <c r="AH979" s="7" t="s">
        <v>416</v>
      </c>
      <c r="AI979" s="7" t="s">
        <v>417</v>
      </c>
      <c r="AJ979" s="7">
        <v>-0.91</v>
      </c>
      <c r="AK979" s="7">
        <v>0.73599999999999999</v>
      </c>
      <c r="AV979" s="7" t="s">
        <v>675</v>
      </c>
      <c r="AW979" s="7" t="s">
        <v>528</v>
      </c>
      <c r="AZ979" s="7" t="s">
        <v>92</v>
      </c>
    </row>
    <row r="980" spans="1:52" x14ac:dyDescent="0.2">
      <c r="A980" s="7">
        <v>979</v>
      </c>
      <c r="B980" s="7">
        <v>3921</v>
      </c>
      <c r="C980" s="7" t="s">
        <v>129</v>
      </c>
      <c r="D980" s="7" t="s">
        <v>130</v>
      </c>
      <c r="E980" s="7" t="s">
        <v>131</v>
      </c>
      <c r="F980" s="7">
        <v>0.42799999999999999</v>
      </c>
      <c r="I980" s="7">
        <v>0.42799999999999999</v>
      </c>
      <c r="J980" s="7">
        <v>2004</v>
      </c>
      <c r="K980" s="7">
        <v>1</v>
      </c>
      <c r="L980" s="7">
        <v>20</v>
      </c>
      <c r="M980" s="7">
        <v>54.13</v>
      </c>
      <c r="N980" s="7">
        <v>37.1</v>
      </c>
      <c r="O980" s="7">
        <v>54.25</v>
      </c>
      <c r="P980" s="7">
        <v>37.25</v>
      </c>
      <c r="V980" s="7" t="s">
        <v>37</v>
      </c>
      <c r="W980" s="7">
        <v>0.32800000000000001</v>
      </c>
      <c r="X980" s="7">
        <f t="shared" si="30"/>
        <v>0.32800000000000001</v>
      </c>
      <c r="Y980" s="7">
        <v>0.1</v>
      </c>
      <c r="Z980" s="7">
        <f t="shared" si="31"/>
        <v>0.1</v>
      </c>
      <c r="AA980" s="7">
        <v>0.76600000000000001</v>
      </c>
      <c r="AB980" s="7">
        <v>0.23300000000000001</v>
      </c>
      <c r="AC980" s="7">
        <v>-6.2</v>
      </c>
      <c r="AD980" s="7">
        <v>61.1</v>
      </c>
      <c r="AE980" s="7" t="s">
        <v>45</v>
      </c>
      <c r="AF980" s="7" t="s">
        <v>46</v>
      </c>
      <c r="AG980" s="7" t="s">
        <v>47</v>
      </c>
      <c r="AH980" s="7" t="s">
        <v>416</v>
      </c>
      <c r="AI980" s="7" t="s">
        <v>417</v>
      </c>
      <c r="AJ980" s="7">
        <v>-0.91</v>
      </c>
      <c r="AK980" s="7">
        <v>0.73599999999999999</v>
      </c>
      <c r="AV980" s="7" t="s">
        <v>675</v>
      </c>
      <c r="AW980" s="7" t="s">
        <v>528</v>
      </c>
      <c r="AZ980" s="7" t="s">
        <v>92</v>
      </c>
    </row>
    <row r="981" spans="1:52" x14ac:dyDescent="0.2">
      <c r="A981" s="7">
        <v>980</v>
      </c>
      <c r="B981" s="7">
        <v>3921</v>
      </c>
      <c r="C981" s="7" t="s">
        <v>129</v>
      </c>
      <c r="D981" s="7" t="s">
        <v>130</v>
      </c>
      <c r="E981" s="7" t="s">
        <v>131</v>
      </c>
      <c r="F981" s="7">
        <v>0.35499999999999998</v>
      </c>
      <c r="I981" s="7">
        <v>0.35499999999999998</v>
      </c>
      <c r="J981" s="7">
        <v>2004</v>
      </c>
      <c r="K981" s="7">
        <v>1</v>
      </c>
      <c r="L981" s="7">
        <v>27</v>
      </c>
      <c r="M981" s="7">
        <v>54.13</v>
      </c>
      <c r="N981" s="7">
        <v>37.1</v>
      </c>
      <c r="O981" s="7">
        <v>54.25</v>
      </c>
      <c r="P981" s="7">
        <v>37.25</v>
      </c>
      <c r="V981" s="7" t="s">
        <v>37</v>
      </c>
      <c r="W981" s="7">
        <v>0.251</v>
      </c>
      <c r="X981" s="7">
        <f t="shared" si="30"/>
        <v>0.251</v>
      </c>
      <c r="Y981" s="7">
        <v>0.104</v>
      </c>
      <c r="Z981" s="7">
        <f t="shared" si="31"/>
        <v>0.104</v>
      </c>
      <c r="AA981" s="7">
        <v>0.70699999999999996</v>
      </c>
      <c r="AB981" s="7">
        <v>0.29199999999999998</v>
      </c>
      <c r="AC981" s="7">
        <v>-6.2</v>
      </c>
      <c r="AD981" s="7">
        <v>61.1</v>
      </c>
      <c r="AE981" s="7" t="s">
        <v>45</v>
      </c>
      <c r="AF981" s="7" t="s">
        <v>46</v>
      </c>
      <c r="AG981" s="7" t="s">
        <v>47</v>
      </c>
      <c r="AH981" s="7" t="s">
        <v>416</v>
      </c>
      <c r="AI981" s="7" t="s">
        <v>417</v>
      </c>
      <c r="AJ981" s="7">
        <v>-0.91</v>
      </c>
      <c r="AK981" s="7">
        <v>0.73599999999999999</v>
      </c>
      <c r="AV981" s="7" t="s">
        <v>675</v>
      </c>
      <c r="AW981" s="7" t="s">
        <v>528</v>
      </c>
      <c r="AZ981" s="7" t="s">
        <v>92</v>
      </c>
    </row>
    <row r="982" spans="1:52" x14ac:dyDescent="0.2">
      <c r="A982" s="7">
        <v>981</v>
      </c>
      <c r="B982" s="7">
        <v>3921</v>
      </c>
      <c r="C982" s="7" t="s">
        <v>129</v>
      </c>
      <c r="D982" s="7" t="s">
        <v>130</v>
      </c>
      <c r="E982" s="7" t="s">
        <v>131</v>
      </c>
      <c r="F982" s="7">
        <v>0.40400000000000003</v>
      </c>
      <c r="I982" s="7">
        <v>0.40400000000000003</v>
      </c>
      <c r="J982" s="7">
        <v>2004</v>
      </c>
      <c r="K982" s="7">
        <v>2</v>
      </c>
      <c r="L982" s="7">
        <v>35</v>
      </c>
      <c r="M982" s="7">
        <v>54.13</v>
      </c>
      <c r="N982" s="7">
        <v>37.1</v>
      </c>
      <c r="O982" s="7">
        <v>54.25</v>
      </c>
      <c r="P982" s="7">
        <v>37.25</v>
      </c>
      <c r="V982" s="7" t="s">
        <v>37</v>
      </c>
      <c r="W982" s="7">
        <v>0.4</v>
      </c>
      <c r="X982" s="7">
        <f t="shared" si="30"/>
        <v>0.4</v>
      </c>
      <c r="Y982" s="7">
        <v>4.0000000000000001E-3</v>
      </c>
      <c r="Z982" s="7">
        <f t="shared" si="31"/>
        <v>4.0000000000000001E-3</v>
      </c>
      <c r="AA982" s="7">
        <v>0.99</v>
      </c>
      <c r="AB982" s="7">
        <v>8.9999999999999993E-3</v>
      </c>
      <c r="AC982" s="7">
        <v>-7.5</v>
      </c>
      <c r="AD982" s="7">
        <v>30.3</v>
      </c>
      <c r="AE982" s="7" t="s">
        <v>45</v>
      </c>
      <c r="AF982" s="7" t="s">
        <v>46</v>
      </c>
      <c r="AG982" s="7" t="s">
        <v>47</v>
      </c>
      <c r="AH982" s="7" t="s">
        <v>416</v>
      </c>
      <c r="AI982" s="7" t="s">
        <v>417</v>
      </c>
      <c r="AJ982" s="7">
        <v>-0.91</v>
      </c>
      <c r="AK982" s="7">
        <v>0.73599999999999999</v>
      </c>
      <c r="AV982" s="7" t="s">
        <v>675</v>
      </c>
      <c r="AW982" s="7" t="s">
        <v>528</v>
      </c>
      <c r="AZ982" s="7" t="s">
        <v>92</v>
      </c>
    </row>
    <row r="983" spans="1:52" x14ac:dyDescent="0.2">
      <c r="A983" s="7">
        <v>982</v>
      </c>
      <c r="B983" s="7">
        <v>3921</v>
      </c>
      <c r="C983" s="7" t="s">
        <v>129</v>
      </c>
      <c r="D983" s="7" t="s">
        <v>130</v>
      </c>
      <c r="E983" s="7" t="s">
        <v>131</v>
      </c>
      <c r="F983" s="7">
        <v>1.3089999999999999</v>
      </c>
      <c r="I983" s="7">
        <v>1.3089999999999999</v>
      </c>
      <c r="J983" s="7">
        <v>2004</v>
      </c>
      <c r="K983" s="7">
        <v>2</v>
      </c>
      <c r="L983" s="7">
        <v>43</v>
      </c>
      <c r="M983" s="7">
        <v>54.13</v>
      </c>
      <c r="N983" s="7">
        <v>37.1</v>
      </c>
      <c r="O983" s="7">
        <v>54.25</v>
      </c>
      <c r="P983" s="7">
        <v>37.25</v>
      </c>
      <c r="V983" s="7" t="s">
        <v>37</v>
      </c>
      <c r="W983" s="7">
        <v>1.3</v>
      </c>
      <c r="X983" s="7">
        <f t="shared" si="30"/>
        <v>1.3</v>
      </c>
      <c r="Y983" s="7">
        <v>8.0000000000000002E-3</v>
      </c>
      <c r="Z983" s="7">
        <f t="shared" si="31"/>
        <v>8.0000000000000002E-3</v>
      </c>
      <c r="AA983" s="7">
        <v>0.99299999999999999</v>
      </c>
      <c r="AB983" s="7">
        <v>6.0000000000000001E-3</v>
      </c>
      <c r="AC983" s="7">
        <v>-7.5</v>
      </c>
      <c r="AD983" s="7">
        <v>30.3</v>
      </c>
      <c r="AE983" s="7" t="s">
        <v>45</v>
      </c>
      <c r="AF983" s="7" t="s">
        <v>46</v>
      </c>
      <c r="AG983" s="7" t="s">
        <v>47</v>
      </c>
      <c r="AH983" s="7" t="s">
        <v>416</v>
      </c>
      <c r="AI983" s="7" t="s">
        <v>417</v>
      </c>
      <c r="AJ983" s="7">
        <v>-0.91</v>
      </c>
      <c r="AK983" s="7">
        <v>0.73599999999999999</v>
      </c>
      <c r="AV983" s="7" t="s">
        <v>675</v>
      </c>
      <c r="AW983" s="7" t="s">
        <v>528</v>
      </c>
      <c r="AZ983" s="7" t="s">
        <v>92</v>
      </c>
    </row>
    <row r="984" spans="1:52" x14ac:dyDescent="0.2">
      <c r="A984" s="7">
        <v>983</v>
      </c>
      <c r="B984" s="7">
        <v>3921</v>
      </c>
      <c r="C984" s="7" t="s">
        <v>129</v>
      </c>
      <c r="D984" s="7" t="s">
        <v>130</v>
      </c>
      <c r="E984" s="7" t="s">
        <v>131</v>
      </c>
      <c r="F984" s="7">
        <v>0.72199999999999998</v>
      </c>
      <c r="I984" s="7">
        <v>0.72199999999999998</v>
      </c>
      <c r="J984" s="7">
        <v>2004</v>
      </c>
      <c r="K984" s="7">
        <v>2</v>
      </c>
      <c r="L984" s="7">
        <v>51</v>
      </c>
      <c r="M984" s="7">
        <v>54.13</v>
      </c>
      <c r="N984" s="7">
        <v>37.1</v>
      </c>
      <c r="O984" s="7">
        <v>54.25</v>
      </c>
      <c r="P984" s="7">
        <v>37.25</v>
      </c>
      <c r="V984" s="7" t="s">
        <v>37</v>
      </c>
      <c r="W984" s="7">
        <v>0.63200000000000001</v>
      </c>
      <c r="X984" s="7">
        <f t="shared" si="30"/>
        <v>0.63200000000000001</v>
      </c>
      <c r="Y984" s="7">
        <v>0.09</v>
      </c>
      <c r="Z984" s="7">
        <f t="shared" si="31"/>
        <v>0.09</v>
      </c>
      <c r="AA984" s="7">
        <v>0.875</v>
      </c>
      <c r="AB984" s="7">
        <v>0.124</v>
      </c>
      <c r="AC984" s="7">
        <v>-7.5</v>
      </c>
      <c r="AD984" s="7">
        <v>30.3</v>
      </c>
      <c r="AE984" s="7" t="s">
        <v>45</v>
      </c>
      <c r="AF984" s="7" t="s">
        <v>46</v>
      </c>
      <c r="AG984" s="7" t="s">
        <v>47</v>
      </c>
      <c r="AH984" s="7" t="s">
        <v>416</v>
      </c>
      <c r="AI984" s="7" t="s">
        <v>417</v>
      </c>
      <c r="AJ984" s="7">
        <v>-0.91</v>
      </c>
      <c r="AK984" s="7">
        <v>0.73599999999999999</v>
      </c>
      <c r="AV984" s="7" t="s">
        <v>675</v>
      </c>
      <c r="AW984" s="7" t="s">
        <v>528</v>
      </c>
      <c r="AZ984" s="7" t="s">
        <v>92</v>
      </c>
    </row>
    <row r="985" spans="1:52" x14ac:dyDescent="0.2">
      <c r="A985" s="7">
        <v>984</v>
      </c>
      <c r="B985" s="7">
        <v>3921</v>
      </c>
      <c r="C985" s="7" t="s">
        <v>129</v>
      </c>
      <c r="D985" s="7" t="s">
        <v>130</v>
      </c>
      <c r="E985" s="7" t="s">
        <v>131</v>
      </c>
      <c r="F985" s="7">
        <v>0.159</v>
      </c>
      <c r="I985" s="7">
        <v>0.159</v>
      </c>
      <c r="J985" s="7">
        <v>2004</v>
      </c>
      <c r="K985" s="7">
        <v>2</v>
      </c>
      <c r="L985" s="7">
        <v>59</v>
      </c>
      <c r="M985" s="7">
        <v>54.13</v>
      </c>
      <c r="N985" s="7">
        <v>37.1</v>
      </c>
      <c r="O985" s="7">
        <v>54.25</v>
      </c>
      <c r="P985" s="7">
        <v>37.25</v>
      </c>
      <c r="V985" s="7" t="s">
        <v>37</v>
      </c>
      <c r="W985" s="7">
        <v>0.1</v>
      </c>
      <c r="X985" s="7">
        <f t="shared" si="30"/>
        <v>0.1</v>
      </c>
      <c r="Y985" s="7">
        <v>5.8999999999999997E-2</v>
      </c>
      <c r="Z985" s="7">
        <f t="shared" si="31"/>
        <v>5.8999999999999997E-2</v>
      </c>
      <c r="AA985" s="7">
        <v>0.628</v>
      </c>
      <c r="AB985" s="7">
        <v>0.371</v>
      </c>
      <c r="AC985" s="7">
        <v>-7.5</v>
      </c>
      <c r="AD985" s="7">
        <v>30.3</v>
      </c>
      <c r="AE985" s="7" t="s">
        <v>45</v>
      </c>
      <c r="AF985" s="7" t="s">
        <v>46</v>
      </c>
      <c r="AG985" s="7" t="s">
        <v>47</v>
      </c>
      <c r="AH985" s="7" t="s">
        <v>416</v>
      </c>
      <c r="AI985" s="7" t="s">
        <v>417</v>
      </c>
      <c r="AJ985" s="7">
        <v>-0.91</v>
      </c>
      <c r="AK985" s="7">
        <v>0.73599999999999999</v>
      </c>
      <c r="AV985" s="7" t="s">
        <v>675</v>
      </c>
      <c r="AW985" s="7" t="s">
        <v>528</v>
      </c>
      <c r="AZ985" s="7" t="s">
        <v>92</v>
      </c>
    </row>
    <row r="986" spans="1:52" x14ac:dyDescent="0.2">
      <c r="A986" s="7">
        <v>985</v>
      </c>
      <c r="B986" s="7">
        <v>3921</v>
      </c>
      <c r="C986" s="7" t="s">
        <v>129</v>
      </c>
      <c r="D986" s="7" t="s">
        <v>130</v>
      </c>
      <c r="E986" s="7" t="s">
        <v>131</v>
      </c>
      <c r="F986" s="7">
        <v>0.42799999999999999</v>
      </c>
      <c r="I986" s="7">
        <v>0.42799999999999999</v>
      </c>
      <c r="J986" s="7">
        <v>2004</v>
      </c>
      <c r="K986" s="7">
        <v>3</v>
      </c>
      <c r="L986" s="7">
        <v>68</v>
      </c>
      <c r="M986" s="7">
        <v>54.13</v>
      </c>
      <c r="N986" s="7">
        <v>37.1</v>
      </c>
      <c r="O986" s="7">
        <v>54.25</v>
      </c>
      <c r="P986" s="7">
        <v>37.25</v>
      </c>
      <c r="V986" s="7" t="s">
        <v>37</v>
      </c>
      <c r="W986" s="7">
        <v>0.35</v>
      </c>
      <c r="X986" s="7">
        <f t="shared" si="30"/>
        <v>0.35</v>
      </c>
      <c r="Y986" s="7">
        <v>7.8E-2</v>
      </c>
      <c r="Z986" s="7">
        <f t="shared" si="31"/>
        <v>7.8E-2</v>
      </c>
      <c r="AA986" s="7">
        <v>0.81699999999999995</v>
      </c>
      <c r="AB986" s="7">
        <v>0.182</v>
      </c>
      <c r="AC986" s="7">
        <v>0.8</v>
      </c>
      <c r="AD986" s="7">
        <v>22.4</v>
      </c>
      <c r="AE986" s="7" t="s">
        <v>45</v>
      </c>
      <c r="AF986" s="7" t="s">
        <v>46</v>
      </c>
      <c r="AG986" s="7" t="s">
        <v>47</v>
      </c>
      <c r="AH986" s="7" t="s">
        <v>416</v>
      </c>
      <c r="AI986" s="7" t="s">
        <v>417</v>
      </c>
      <c r="AJ986" s="7">
        <v>-0.91</v>
      </c>
      <c r="AK986" s="7">
        <v>0.73599999999999999</v>
      </c>
      <c r="AV986" s="7" t="s">
        <v>675</v>
      </c>
      <c r="AW986" s="7" t="s">
        <v>528</v>
      </c>
      <c r="AZ986" s="7" t="s">
        <v>92</v>
      </c>
    </row>
    <row r="987" spans="1:52" x14ac:dyDescent="0.2">
      <c r="A987" s="7">
        <v>986</v>
      </c>
      <c r="B987" s="7">
        <v>3921</v>
      </c>
      <c r="C987" s="7" t="s">
        <v>129</v>
      </c>
      <c r="D987" s="7" t="s">
        <v>130</v>
      </c>
      <c r="E987" s="7" t="s">
        <v>131</v>
      </c>
      <c r="F987" s="7">
        <v>0.33</v>
      </c>
      <c r="I987" s="7">
        <v>0.33</v>
      </c>
      <c r="J987" s="7">
        <v>2004</v>
      </c>
      <c r="K987" s="7">
        <v>3</v>
      </c>
      <c r="L987" s="7">
        <v>74</v>
      </c>
      <c r="M987" s="7">
        <v>54.13</v>
      </c>
      <c r="N987" s="7">
        <v>37.1</v>
      </c>
      <c r="O987" s="7">
        <v>54.25</v>
      </c>
      <c r="P987" s="7">
        <v>37.25</v>
      </c>
      <c r="V987" s="7" t="s">
        <v>37</v>
      </c>
      <c r="W987" s="7">
        <v>0.23499999999999999</v>
      </c>
      <c r="X987" s="7">
        <f t="shared" si="30"/>
        <v>0.23499999999999999</v>
      </c>
      <c r="Y987" s="7">
        <v>9.5000000000000001E-2</v>
      </c>
      <c r="Z987" s="7">
        <f t="shared" si="31"/>
        <v>9.5000000000000001E-2</v>
      </c>
      <c r="AA987" s="7">
        <v>0.71199999999999997</v>
      </c>
      <c r="AB987" s="7">
        <v>0.28699999999999998</v>
      </c>
      <c r="AC987" s="7">
        <v>0.8</v>
      </c>
      <c r="AD987" s="7">
        <v>22.4</v>
      </c>
      <c r="AE987" s="7" t="s">
        <v>45</v>
      </c>
      <c r="AF987" s="7" t="s">
        <v>46</v>
      </c>
      <c r="AG987" s="7" t="s">
        <v>47</v>
      </c>
      <c r="AH987" s="7" t="s">
        <v>416</v>
      </c>
      <c r="AI987" s="7" t="s">
        <v>417</v>
      </c>
      <c r="AJ987" s="7">
        <v>-0.91</v>
      </c>
      <c r="AK987" s="7">
        <v>0.73599999999999999</v>
      </c>
      <c r="AV987" s="7" t="s">
        <v>675</v>
      </c>
      <c r="AW987" s="7" t="s">
        <v>528</v>
      </c>
      <c r="AZ987" s="7" t="s">
        <v>92</v>
      </c>
    </row>
    <row r="988" spans="1:52" x14ac:dyDescent="0.2">
      <c r="A988" s="7">
        <v>987</v>
      </c>
      <c r="B988" s="7">
        <v>3921</v>
      </c>
      <c r="C988" s="7" t="s">
        <v>129</v>
      </c>
      <c r="D988" s="7" t="s">
        <v>130</v>
      </c>
      <c r="E988" s="7" t="s">
        <v>131</v>
      </c>
      <c r="F988" s="7">
        <v>1.675</v>
      </c>
      <c r="I988" s="7">
        <v>1.675</v>
      </c>
      <c r="J988" s="7">
        <v>2004</v>
      </c>
      <c r="K988" s="7">
        <v>3</v>
      </c>
      <c r="L988" s="7">
        <v>81</v>
      </c>
      <c r="M988" s="7">
        <v>54.13</v>
      </c>
      <c r="N988" s="7">
        <v>37.1</v>
      </c>
      <c r="O988" s="7">
        <v>54.25</v>
      </c>
      <c r="P988" s="7">
        <v>37.25</v>
      </c>
      <c r="V988" s="7" t="s">
        <v>37</v>
      </c>
      <c r="W988" s="7">
        <v>1.5</v>
      </c>
      <c r="X988" s="7">
        <f t="shared" si="30"/>
        <v>1.5</v>
      </c>
      <c r="Y988" s="7">
        <v>0.17499999999999999</v>
      </c>
      <c r="Z988" s="7">
        <f t="shared" si="31"/>
        <v>0.17499999999999999</v>
      </c>
      <c r="AA988" s="7">
        <v>0.89500000000000002</v>
      </c>
      <c r="AB988" s="7">
        <v>0.104</v>
      </c>
      <c r="AC988" s="7">
        <v>0.8</v>
      </c>
      <c r="AD988" s="7">
        <v>22.4</v>
      </c>
      <c r="AE988" s="7" t="s">
        <v>45</v>
      </c>
      <c r="AF988" s="7" t="s">
        <v>46</v>
      </c>
      <c r="AG988" s="7" t="s">
        <v>47</v>
      </c>
      <c r="AH988" s="7" t="s">
        <v>416</v>
      </c>
      <c r="AI988" s="7" t="s">
        <v>417</v>
      </c>
      <c r="AJ988" s="7">
        <v>-0.91</v>
      </c>
      <c r="AK988" s="7">
        <v>0.73599999999999999</v>
      </c>
      <c r="AV988" s="7" t="s">
        <v>675</v>
      </c>
      <c r="AW988" s="7" t="s">
        <v>528</v>
      </c>
      <c r="AZ988" s="7" t="s">
        <v>92</v>
      </c>
    </row>
    <row r="989" spans="1:52" x14ac:dyDescent="0.2">
      <c r="A989" s="7">
        <v>988</v>
      </c>
      <c r="B989" s="7">
        <v>3921</v>
      </c>
      <c r="C989" s="7" t="s">
        <v>129</v>
      </c>
      <c r="D989" s="7" t="s">
        <v>130</v>
      </c>
      <c r="E989" s="7" t="s">
        <v>131</v>
      </c>
      <c r="F989" s="7">
        <v>1.26</v>
      </c>
      <c r="I989" s="7">
        <v>1.26</v>
      </c>
      <c r="J989" s="7">
        <v>2004</v>
      </c>
      <c r="K989" s="7">
        <v>3</v>
      </c>
      <c r="L989" s="7">
        <v>88</v>
      </c>
      <c r="M989" s="7">
        <v>54.13</v>
      </c>
      <c r="N989" s="7">
        <v>37.1</v>
      </c>
      <c r="O989" s="7">
        <v>54.25</v>
      </c>
      <c r="P989" s="7">
        <v>37.25</v>
      </c>
      <c r="V989" s="7" t="s">
        <v>37</v>
      </c>
      <c r="W989" s="7">
        <v>0.84</v>
      </c>
      <c r="X989" s="7">
        <f t="shared" si="30"/>
        <v>0.84</v>
      </c>
      <c r="Y989" s="7">
        <v>0.42</v>
      </c>
      <c r="Z989" s="7">
        <f t="shared" si="31"/>
        <v>0.42</v>
      </c>
      <c r="AA989" s="7">
        <v>0.66600000000000004</v>
      </c>
      <c r="AB989" s="7">
        <v>0.33300000000000002</v>
      </c>
      <c r="AC989" s="7">
        <v>0.8</v>
      </c>
      <c r="AD989" s="7">
        <v>22.4</v>
      </c>
      <c r="AE989" s="7" t="s">
        <v>45</v>
      </c>
      <c r="AF989" s="7" t="s">
        <v>46</v>
      </c>
      <c r="AG989" s="7" t="s">
        <v>47</v>
      </c>
      <c r="AH989" s="7" t="s">
        <v>416</v>
      </c>
      <c r="AI989" s="7" t="s">
        <v>417</v>
      </c>
      <c r="AJ989" s="7">
        <v>-0.91</v>
      </c>
      <c r="AK989" s="7">
        <v>0.73599999999999999</v>
      </c>
      <c r="AV989" s="7" t="s">
        <v>675</v>
      </c>
      <c r="AW989" s="7" t="s">
        <v>528</v>
      </c>
      <c r="AZ989" s="7" t="s">
        <v>92</v>
      </c>
    </row>
    <row r="990" spans="1:52" x14ac:dyDescent="0.2">
      <c r="A990" s="7">
        <v>989</v>
      </c>
      <c r="B990" s="7">
        <v>3921</v>
      </c>
      <c r="C990" s="7" t="s">
        <v>129</v>
      </c>
      <c r="D990" s="7" t="s">
        <v>130</v>
      </c>
      <c r="E990" s="7" t="s">
        <v>131</v>
      </c>
      <c r="F990" s="7">
        <v>0.69699999999999995</v>
      </c>
      <c r="I990" s="7">
        <v>0.69699999999999995</v>
      </c>
      <c r="J990" s="7">
        <v>2004</v>
      </c>
      <c r="K990" s="7">
        <v>4</v>
      </c>
      <c r="L990" s="7">
        <v>96</v>
      </c>
      <c r="M990" s="7">
        <v>54.13</v>
      </c>
      <c r="N990" s="7">
        <v>37.1</v>
      </c>
      <c r="O990" s="7">
        <v>54.25</v>
      </c>
      <c r="P990" s="7">
        <v>37.25</v>
      </c>
      <c r="V990" s="7" t="s">
        <v>37</v>
      </c>
      <c r="W990" s="7">
        <v>0.63</v>
      </c>
      <c r="X990" s="7">
        <f t="shared" si="30"/>
        <v>0.63</v>
      </c>
      <c r="Y990" s="7">
        <v>6.7000000000000004E-2</v>
      </c>
      <c r="Z990" s="7">
        <f t="shared" si="31"/>
        <v>6.7000000000000004E-2</v>
      </c>
      <c r="AA990" s="7">
        <v>0.90300000000000002</v>
      </c>
      <c r="AB990" s="7">
        <v>9.6000000000000002E-2</v>
      </c>
      <c r="AC990" s="7">
        <v>4.7</v>
      </c>
      <c r="AD990" s="7">
        <v>42.6</v>
      </c>
      <c r="AE990" s="7" t="s">
        <v>45</v>
      </c>
      <c r="AF990" s="7" t="s">
        <v>46</v>
      </c>
      <c r="AG990" s="7" t="s">
        <v>47</v>
      </c>
      <c r="AH990" s="7" t="s">
        <v>416</v>
      </c>
      <c r="AI990" s="7" t="s">
        <v>417</v>
      </c>
      <c r="AJ990" s="7">
        <v>-0.91</v>
      </c>
      <c r="AK990" s="7">
        <v>0.73599999999999999</v>
      </c>
      <c r="AV990" s="7" t="s">
        <v>675</v>
      </c>
      <c r="AW990" s="7" t="s">
        <v>528</v>
      </c>
      <c r="AZ990" s="7" t="s">
        <v>92</v>
      </c>
    </row>
    <row r="991" spans="1:52" x14ac:dyDescent="0.2">
      <c r="A991" s="7">
        <v>990</v>
      </c>
      <c r="B991" s="7">
        <v>3921</v>
      </c>
      <c r="C991" s="7" t="s">
        <v>129</v>
      </c>
      <c r="D991" s="7" t="s">
        <v>130</v>
      </c>
      <c r="E991" s="7" t="s">
        <v>131</v>
      </c>
      <c r="F991" s="7">
        <v>0.67300000000000004</v>
      </c>
      <c r="I991" s="7">
        <v>0.67300000000000004</v>
      </c>
      <c r="J991" s="7">
        <v>2004</v>
      </c>
      <c r="K991" s="7">
        <v>4</v>
      </c>
      <c r="L991" s="7">
        <v>103</v>
      </c>
      <c r="M991" s="7">
        <v>54.13</v>
      </c>
      <c r="N991" s="7">
        <v>37.1</v>
      </c>
      <c r="O991" s="7">
        <v>54.25</v>
      </c>
      <c r="P991" s="7">
        <v>37.25</v>
      </c>
      <c r="V991" s="7" t="s">
        <v>37</v>
      </c>
      <c r="W991" s="7">
        <v>0.56999999999999995</v>
      </c>
      <c r="X991" s="7">
        <f t="shared" si="30"/>
        <v>0.56999999999999995</v>
      </c>
      <c r="Y991" s="7">
        <v>0.10299999999999999</v>
      </c>
      <c r="Z991" s="7">
        <f t="shared" si="31"/>
        <v>0.10299999999999999</v>
      </c>
      <c r="AA991" s="7">
        <v>0.84599999999999997</v>
      </c>
      <c r="AB991" s="7">
        <v>0.153</v>
      </c>
      <c r="AC991" s="7">
        <v>4.7</v>
      </c>
      <c r="AD991" s="7">
        <v>42.6</v>
      </c>
      <c r="AE991" s="7" t="s">
        <v>45</v>
      </c>
      <c r="AF991" s="7" t="s">
        <v>46</v>
      </c>
      <c r="AG991" s="7" t="s">
        <v>47</v>
      </c>
      <c r="AH991" s="7" t="s">
        <v>416</v>
      </c>
      <c r="AI991" s="7" t="s">
        <v>417</v>
      </c>
      <c r="AJ991" s="7">
        <v>-0.91</v>
      </c>
      <c r="AK991" s="7">
        <v>0.73599999999999999</v>
      </c>
      <c r="AV991" s="7" t="s">
        <v>675</v>
      </c>
      <c r="AW991" s="7" t="s">
        <v>528</v>
      </c>
      <c r="AZ991" s="7" t="s">
        <v>92</v>
      </c>
    </row>
    <row r="992" spans="1:52" x14ac:dyDescent="0.2">
      <c r="A992" s="7">
        <v>991</v>
      </c>
      <c r="B992" s="7">
        <v>3921</v>
      </c>
      <c r="C992" s="7" t="s">
        <v>129</v>
      </c>
      <c r="D992" s="7" t="s">
        <v>130</v>
      </c>
      <c r="E992" s="7" t="s">
        <v>131</v>
      </c>
      <c r="F992" s="7">
        <v>1.0389999999999999</v>
      </c>
      <c r="I992" s="7">
        <v>1.0389999999999999</v>
      </c>
      <c r="J992" s="7">
        <v>2004</v>
      </c>
      <c r="K992" s="7">
        <v>4</v>
      </c>
      <c r="L992" s="7">
        <v>111</v>
      </c>
      <c r="M992" s="7">
        <v>54.13</v>
      </c>
      <c r="N992" s="7">
        <v>37.1</v>
      </c>
      <c r="O992" s="7">
        <v>54.25</v>
      </c>
      <c r="P992" s="7">
        <v>37.25</v>
      </c>
      <c r="V992" s="7" t="s">
        <v>37</v>
      </c>
      <c r="W992" s="7">
        <v>0.92500000000000004</v>
      </c>
      <c r="X992" s="7">
        <f t="shared" si="30"/>
        <v>0.92500000000000004</v>
      </c>
      <c r="Y992" s="7">
        <v>0.114</v>
      </c>
      <c r="Z992" s="7">
        <f t="shared" si="31"/>
        <v>0.114</v>
      </c>
      <c r="AA992" s="7">
        <v>0.89</v>
      </c>
      <c r="AB992" s="7">
        <v>0.109</v>
      </c>
      <c r="AC992" s="7">
        <v>4.7</v>
      </c>
      <c r="AD992" s="7">
        <v>42.6</v>
      </c>
      <c r="AE992" s="7" t="s">
        <v>45</v>
      </c>
      <c r="AF992" s="7" t="s">
        <v>46</v>
      </c>
      <c r="AG992" s="7" t="s">
        <v>47</v>
      </c>
      <c r="AH992" s="7" t="s">
        <v>416</v>
      </c>
      <c r="AI992" s="7" t="s">
        <v>417</v>
      </c>
      <c r="AJ992" s="7">
        <v>-0.91</v>
      </c>
      <c r="AK992" s="7">
        <v>0.73599999999999999</v>
      </c>
      <c r="AV992" s="7" t="s">
        <v>675</v>
      </c>
      <c r="AW992" s="7" t="s">
        <v>528</v>
      </c>
      <c r="AZ992" s="7" t="s">
        <v>92</v>
      </c>
    </row>
    <row r="993" spans="1:52" x14ac:dyDescent="0.2">
      <c r="A993" s="7">
        <v>992</v>
      </c>
      <c r="B993" s="7">
        <v>3921</v>
      </c>
      <c r="C993" s="7" t="s">
        <v>129</v>
      </c>
      <c r="D993" s="7" t="s">
        <v>130</v>
      </c>
      <c r="E993" s="7" t="s">
        <v>131</v>
      </c>
      <c r="F993" s="7">
        <v>1.1619999999999999</v>
      </c>
      <c r="I993" s="7">
        <v>1.1619999999999999</v>
      </c>
      <c r="J993" s="7">
        <v>2004</v>
      </c>
      <c r="K993" s="7">
        <v>4</v>
      </c>
      <c r="L993" s="7">
        <v>119</v>
      </c>
      <c r="M993" s="7">
        <v>54.13</v>
      </c>
      <c r="N993" s="7">
        <v>37.1</v>
      </c>
      <c r="O993" s="7">
        <v>54.25</v>
      </c>
      <c r="P993" s="7">
        <v>37.25</v>
      </c>
      <c r="V993" s="7" t="s">
        <v>37</v>
      </c>
      <c r="W993" s="7">
        <v>0.7</v>
      </c>
      <c r="X993" s="7">
        <f t="shared" si="30"/>
        <v>0.7</v>
      </c>
      <c r="Y993" s="7">
        <v>0.46200000000000002</v>
      </c>
      <c r="Z993" s="7">
        <f t="shared" si="31"/>
        <v>0.46200000000000002</v>
      </c>
      <c r="AA993" s="7">
        <v>0.60199999999999998</v>
      </c>
      <c r="AB993" s="7">
        <v>0.39700000000000002</v>
      </c>
      <c r="AC993" s="7">
        <v>4.7</v>
      </c>
      <c r="AD993" s="7">
        <v>42.6</v>
      </c>
      <c r="AE993" s="7" t="s">
        <v>45</v>
      </c>
      <c r="AF993" s="7" t="s">
        <v>46</v>
      </c>
      <c r="AG993" s="7" t="s">
        <v>47</v>
      </c>
      <c r="AH993" s="7" t="s">
        <v>416</v>
      </c>
      <c r="AI993" s="7" t="s">
        <v>417</v>
      </c>
      <c r="AJ993" s="7">
        <v>-0.91</v>
      </c>
      <c r="AK993" s="7">
        <v>0.73599999999999999</v>
      </c>
      <c r="AV993" s="7" t="s">
        <v>675</v>
      </c>
      <c r="AW993" s="7" t="s">
        <v>528</v>
      </c>
      <c r="AZ993" s="7" t="s">
        <v>92</v>
      </c>
    </row>
    <row r="994" spans="1:52" x14ac:dyDescent="0.2">
      <c r="A994" s="7">
        <v>993</v>
      </c>
      <c r="B994" s="7">
        <v>3921</v>
      </c>
      <c r="C994" s="7" t="s">
        <v>129</v>
      </c>
      <c r="D994" s="7" t="s">
        <v>130</v>
      </c>
      <c r="E994" s="7" t="s">
        <v>131</v>
      </c>
      <c r="F994" s="7">
        <v>1.968</v>
      </c>
      <c r="I994" s="7">
        <v>1.968</v>
      </c>
      <c r="J994" s="7">
        <v>2004</v>
      </c>
      <c r="K994" s="7">
        <v>5</v>
      </c>
      <c r="L994" s="7">
        <v>126</v>
      </c>
      <c r="M994" s="7">
        <v>54.13</v>
      </c>
      <c r="N994" s="7">
        <v>37.1</v>
      </c>
      <c r="O994" s="7">
        <v>54.25</v>
      </c>
      <c r="P994" s="7">
        <v>37.25</v>
      </c>
      <c r="V994" s="7" t="s">
        <v>37</v>
      </c>
      <c r="W994" s="7">
        <v>1.8</v>
      </c>
      <c r="X994" s="7">
        <f t="shared" si="30"/>
        <v>1.8</v>
      </c>
      <c r="Y994" s="7">
        <v>0.16800000000000001</v>
      </c>
      <c r="Z994" s="7">
        <f t="shared" si="31"/>
        <v>0.16800000000000001</v>
      </c>
      <c r="AA994" s="7">
        <v>0.91400000000000003</v>
      </c>
      <c r="AB994" s="7">
        <v>8.5000000000000006E-2</v>
      </c>
      <c r="AC994" s="7">
        <v>11.5</v>
      </c>
      <c r="AD994" s="7">
        <v>65.400000000000006</v>
      </c>
      <c r="AE994" s="7" t="s">
        <v>45</v>
      </c>
      <c r="AF994" s="7" t="s">
        <v>46</v>
      </c>
      <c r="AG994" s="7" t="s">
        <v>47</v>
      </c>
      <c r="AH994" s="7" t="s">
        <v>416</v>
      </c>
      <c r="AI994" s="7" t="s">
        <v>417</v>
      </c>
      <c r="AJ994" s="7">
        <v>-0.91</v>
      </c>
      <c r="AK994" s="7">
        <v>0.73599999999999999</v>
      </c>
      <c r="AV994" s="7" t="s">
        <v>675</v>
      </c>
      <c r="AW994" s="7" t="s">
        <v>528</v>
      </c>
      <c r="AZ994" s="7" t="s">
        <v>92</v>
      </c>
    </row>
    <row r="995" spans="1:52" x14ac:dyDescent="0.2">
      <c r="A995" s="7">
        <v>994</v>
      </c>
      <c r="B995" s="7">
        <v>3921</v>
      </c>
      <c r="C995" s="7" t="s">
        <v>129</v>
      </c>
      <c r="D995" s="7" t="s">
        <v>130</v>
      </c>
      <c r="E995" s="7" t="s">
        <v>131</v>
      </c>
      <c r="F995" s="7">
        <v>1.4550000000000001</v>
      </c>
      <c r="I995" s="7">
        <v>1.4550000000000001</v>
      </c>
      <c r="J995" s="7">
        <v>2004</v>
      </c>
      <c r="K995" s="7">
        <v>5</v>
      </c>
      <c r="L995" s="7">
        <v>134</v>
      </c>
      <c r="M995" s="7">
        <v>54.13</v>
      </c>
      <c r="N995" s="7">
        <v>37.1</v>
      </c>
      <c r="O995" s="7">
        <v>54.25</v>
      </c>
      <c r="P995" s="7">
        <v>37.25</v>
      </c>
      <c r="V995" s="7" t="s">
        <v>37</v>
      </c>
      <c r="W995" s="7">
        <v>1.0369999999999999</v>
      </c>
      <c r="X995" s="7">
        <f t="shared" si="30"/>
        <v>1.0369999999999999</v>
      </c>
      <c r="Y995" s="7">
        <v>0.41799999999999998</v>
      </c>
      <c r="Z995" s="7">
        <f t="shared" si="31"/>
        <v>0.41799999999999998</v>
      </c>
      <c r="AA995" s="7">
        <v>0.71199999999999997</v>
      </c>
      <c r="AB995" s="7">
        <v>0.28699999999999998</v>
      </c>
      <c r="AC995" s="7">
        <v>11.5</v>
      </c>
      <c r="AD995" s="7">
        <v>65.400000000000006</v>
      </c>
      <c r="AE995" s="7" t="s">
        <v>45</v>
      </c>
      <c r="AF995" s="7" t="s">
        <v>46</v>
      </c>
      <c r="AG995" s="7" t="s">
        <v>47</v>
      </c>
      <c r="AH995" s="7" t="s">
        <v>416</v>
      </c>
      <c r="AI995" s="7" t="s">
        <v>417</v>
      </c>
      <c r="AJ995" s="7">
        <v>-0.91</v>
      </c>
      <c r="AK995" s="7">
        <v>0.73599999999999999</v>
      </c>
      <c r="AV995" s="7" t="s">
        <v>675</v>
      </c>
      <c r="AW995" s="7" t="s">
        <v>528</v>
      </c>
      <c r="AZ995" s="7" t="s">
        <v>92</v>
      </c>
    </row>
    <row r="996" spans="1:52" x14ac:dyDescent="0.2">
      <c r="A996" s="7">
        <v>995</v>
      </c>
      <c r="B996" s="7">
        <v>3921</v>
      </c>
      <c r="C996" s="7" t="s">
        <v>129</v>
      </c>
      <c r="D996" s="7" t="s">
        <v>130</v>
      </c>
      <c r="E996" s="7" t="s">
        <v>131</v>
      </c>
      <c r="F996" s="7">
        <v>2.1160000000000001</v>
      </c>
      <c r="I996" s="7">
        <v>2.1160000000000001</v>
      </c>
      <c r="J996" s="7">
        <v>2004</v>
      </c>
      <c r="K996" s="7">
        <v>5</v>
      </c>
      <c r="L996" s="7">
        <v>142</v>
      </c>
      <c r="M996" s="7">
        <v>54.13</v>
      </c>
      <c r="N996" s="7">
        <v>37.1</v>
      </c>
      <c r="O996" s="7">
        <v>54.25</v>
      </c>
      <c r="P996" s="7">
        <v>37.25</v>
      </c>
      <c r="V996" s="7" t="s">
        <v>37</v>
      </c>
      <c r="W996" s="7">
        <v>1.476</v>
      </c>
      <c r="X996" s="7">
        <f t="shared" si="30"/>
        <v>1.476</v>
      </c>
      <c r="Y996" s="7">
        <v>0.64</v>
      </c>
      <c r="Z996" s="7">
        <f t="shared" si="31"/>
        <v>0.64</v>
      </c>
      <c r="AA996" s="7">
        <v>0.69699999999999995</v>
      </c>
      <c r="AB996" s="7">
        <v>0.30199999999999999</v>
      </c>
      <c r="AC996" s="7">
        <v>11.5</v>
      </c>
      <c r="AD996" s="7">
        <v>65.400000000000006</v>
      </c>
      <c r="AE996" s="7" t="s">
        <v>45</v>
      </c>
      <c r="AF996" s="7" t="s">
        <v>46</v>
      </c>
      <c r="AG996" s="7" t="s">
        <v>47</v>
      </c>
      <c r="AH996" s="7" t="s">
        <v>416</v>
      </c>
      <c r="AI996" s="7" t="s">
        <v>417</v>
      </c>
      <c r="AJ996" s="7">
        <v>-0.91</v>
      </c>
      <c r="AK996" s="7">
        <v>0.73599999999999999</v>
      </c>
      <c r="AV996" s="7" t="s">
        <v>675</v>
      </c>
      <c r="AW996" s="7" t="s">
        <v>528</v>
      </c>
      <c r="AZ996" s="7" t="s">
        <v>92</v>
      </c>
    </row>
    <row r="997" spans="1:52" x14ac:dyDescent="0.2">
      <c r="A997" s="7">
        <v>996</v>
      </c>
      <c r="B997" s="7">
        <v>3921</v>
      </c>
      <c r="C997" s="7" t="s">
        <v>129</v>
      </c>
      <c r="D997" s="7" t="s">
        <v>130</v>
      </c>
      <c r="E997" s="7" t="s">
        <v>131</v>
      </c>
      <c r="F997" s="7">
        <v>3.07</v>
      </c>
      <c r="I997" s="7">
        <v>3.07</v>
      </c>
      <c r="J997" s="7">
        <v>2004</v>
      </c>
      <c r="K997" s="7">
        <v>5</v>
      </c>
      <c r="L997" s="7">
        <v>148</v>
      </c>
      <c r="M997" s="7">
        <v>54.13</v>
      </c>
      <c r="N997" s="7">
        <v>37.1</v>
      </c>
      <c r="O997" s="7">
        <v>54.25</v>
      </c>
      <c r="P997" s="7">
        <v>37.25</v>
      </c>
      <c r="V997" s="7" t="s">
        <v>37</v>
      </c>
      <c r="W997" s="7">
        <v>2.923</v>
      </c>
      <c r="X997" s="7">
        <f t="shared" si="30"/>
        <v>2.923</v>
      </c>
      <c r="Y997" s="7">
        <v>0.14699999999999999</v>
      </c>
      <c r="Z997" s="7">
        <f t="shared" si="31"/>
        <v>0.14699999999999999</v>
      </c>
      <c r="AA997" s="7">
        <v>0.95199999999999996</v>
      </c>
      <c r="AB997" s="7">
        <v>4.7E-2</v>
      </c>
      <c r="AC997" s="7">
        <v>11.5</v>
      </c>
      <c r="AD997" s="7">
        <v>65.400000000000006</v>
      </c>
      <c r="AE997" s="7" t="s">
        <v>45</v>
      </c>
      <c r="AF997" s="7" t="s">
        <v>46</v>
      </c>
      <c r="AG997" s="7" t="s">
        <v>47</v>
      </c>
      <c r="AH997" s="7" t="s">
        <v>416</v>
      </c>
      <c r="AI997" s="7" t="s">
        <v>417</v>
      </c>
      <c r="AJ997" s="7">
        <v>-0.91</v>
      </c>
      <c r="AK997" s="7">
        <v>0.73599999999999999</v>
      </c>
      <c r="AV997" s="7" t="s">
        <v>675</v>
      </c>
      <c r="AW997" s="7" t="s">
        <v>528</v>
      </c>
      <c r="AZ997" s="7" t="s">
        <v>92</v>
      </c>
    </row>
    <row r="998" spans="1:52" x14ac:dyDescent="0.2">
      <c r="A998" s="7">
        <v>997</v>
      </c>
      <c r="B998" s="7">
        <v>3921</v>
      </c>
      <c r="C998" s="7" t="s">
        <v>129</v>
      </c>
      <c r="D998" s="7" t="s">
        <v>130</v>
      </c>
      <c r="E998" s="7" t="s">
        <v>131</v>
      </c>
      <c r="F998" s="7">
        <v>2.7759999999999998</v>
      </c>
      <c r="I998" s="7">
        <v>2.7759999999999998</v>
      </c>
      <c r="J998" s="7">
        <v>2004</v>
      </c>
      <c r="K998" s="7">
        <v>6</v>
      </c>
      <c r="L998" s="7">
        <v>155</v>
      </c>
      <c r="M998" s="7">
        <v>54.13</v>
      </c>
      <c r="N998" s="7">
        <v>37.1</v>
      </c>
      <c r="O998" s="7">
        <v>54.25</v>
      </c>
      <c r="P998" s="7">
        <v>37.25</v>
      </c>
      <c r="V998" s="7" t="s">
        <v>37</v>
      </c>
      <c r="W998" s="7">
        <v>2.5019999999999998</v>
      </c>
      <c r="X998" s="7">
        <f t="shared" si="30"/>
        <v>2.5019999999999998</v>
      </c>
      <c r="Y998" s="7">
        <v>0.27400000000000002</v>
      </c>
      <c r="Z998" s="7">
        <f t="shared" si="31"/>
        <v>0.27400000000000002</v>
      </c>
      <c r="AA998" s="7">
        <v>0.90100000000000002</v>
      </c>
      <c r="AB998" s="7">
        <v>9.8000000000000004E-2</v>
      </c>
      <c r="AC998" s="7">
        <v>15.4</v>
      </c>
      <c r="AD998" s="7">
        <v>66.8</v>
      </c>
      <c r="AE998" s="7" t="s">
        <v>45</v>
      </c>
      <c r="AF998" s="7" t="s">
        <v>46</v>
      </c>
      <c r="AG998" s="7" t="s">
        <v>47</v>
      </c>
      <c r="AH998" s="7" t="s">
        <v>416</v>
      </c>
      <c r="AI998" s="7" t="s">
        <v>417</v>
      </c>
      <c r="AJ998" s="7">
        <v>-0.91</v>
      </c>
      <c r="AK998" s="7">
        <v>0.73599999999999999</v>
      </c>
      <c r="AV998" s="7" t="s">
        <v>675</v>
      </c>
      <c r="AW998" s="7" t="s">
        <v>528</v>
      </c>
      <c r="AZ998" s="7" t="s">
        <v>92</v>
      </c>
    </row>
    <row r="999" spans="1:52" x14ac:dyDescent="0.2">
      <c r="A999" s="7">
        <v>998</v>
      </c>
      <c r="B999" s="7">
        <v>3921</v>
      </c>
      <c r="C999" s="7" t="s">
        <v>129</v>
      </c>
      <c r="D999" s="7" t="s">
        <v>130</v>
      </c>
      <c r="E999" s="7" t="s">
        <v>131</v>
      </c>
      <c r="F999" s="7">
        <v>1.6259999999999999</v>
      </c>
      <c r="I999" s="7">
        <v>1.6259999999999999</v>
      </c>
      <c r="J999" s="7">
        <v>2004</v>
      </c>
      <c r="K999" s="7">
        <v>6</v>
      </c>
      <c r="L999" s="7">
        <v>164</v>
      </c>
      <c r="M999" s="7">
        <v>54.13</v>
      </c>
      <c r="N999" s="7">
        <v>37.1</v>
      </c>
      <c r="O999" s="7">
        <v>54.25</v>
      </c>
      <c r="P999" s="7">
        <v>37.25</v>
      </c>
      <c r="V999" s="7" t="s">
        <v>37</v>
      </c>
      <c r="W999" s="7">
        <v>0.629</v>
      </c>
      <c r="X999" s="7">
        <f t="shared" si="30"/>
        <v>0.629</v>
      </c>
      <c r="Y999" s="7">
        <v>0.997</v>
      </c>
      <c r="Z999" s="7">
        <f t="shared" si="31"/>
        <v>0.997</v>
      </c>
      <c r="AA999" s="7">
        <v>0.38600000000000001</v>
      </c>
      <c r="AB999" s="7">
        <v>0.61299999999999999</v>
      </c>
      <c r="AC999" s="7">
        <v>15.4</v>
      </c>
      <c r="AD999" s="7">
        <v>66.8</v>
      </c>
      <c r="AE999" s="7" t="s">
        <v>45</v>
      </c>
      <c r="AF999" s="7" t="s">
        <v>46</v>
      </c>
      <c r="AG999" s="7" t="s">
        <v>47</v>
      </c>
      <c r="AH999" s="7" t="s">
        <v>416</v>
      </c>
      <c r="AI999" s="7" t="s">
        <v>417</v>
      </c>
      <c r="AJ999" s="7">
        <v>-0.91</v>
      </c>
      <c r="AK999" s="7">
        <v>0.73599999999999999</v>
      </c>
      <c r="AV999" s="7" t="s">
        <v>675</v>
      </c>
      <c r="AW999" s="7" t="s">
        <v>528</v>
      </c>
      <c r="AZ999" s="7" t="s">
        <v>92</v>
      </c>
    </row>
    <row r="1000" spans="1:52" x14ac:dyDescent="0.2">
      <c r="A1000" s="7">
        <v>999</v>
      </c>
      <c r="B1000" s="7">
        <v>3921</v>
      </c>
      <c r="C1000" s="7" t="s">
        <v>129</v>
      </c>
      <c r="D1000" s="7" t="s">
        <v>130</v>
      </c>
      <c r="E1000" s="7" t="s">
        <v>131</v>
      </c>
      <c r="F1000" s="7">
        <v>2.58</v>
      </c>
      <c r="I1000" s="7">
        <v>2.58</v>
      </c>
      <c r="J1000" s="7">
        <v>2004</v>
      </c>
      <c r="K1000" s="7">
        <v>6</v>
      </c>
      <c r="L1000" s="7">
        <v>177</v>
      </c>
      <c r="M1000" s="7">
        <v>54.13</v>
      </c>
      <c r="N1000" s="7">
        <v>37.1</v>
      </c>
      <c r="O1000" s="7">
        <v>54.25</v>
      </c>
      <c r="P1000" s="7">
        <v>37.25</v>
      </c>
      <c r="V1000" s="7" t="s">
        <v>37</v>
      </c>
      <c r="W1000" s="7">
        <v>0.38</v>
      </c>
      <c r="X1000" s="7">
        <f t="shared" si="30"/>
        <v>0.38</v>
      </c>
      <c r="Y1000" s="7">
        <v>2.2000000000000002</v>
      </c>
      <c r="Z1000" s="7">
        <f t="shared" si="31"/>
        <v>2.2000000000000002</v>
      </c>
      <c r="AA1000" s="7">
        <v>0.14699999999999999</v>
      </c>
      <c r="AB1000" s="7">
        <v>0.85199999999999998</v>
      </c>
      <c r="AC1000" s="7">
        <v>15.4</v>
      </c>
      <c r="AD1000" s="7">
        <v>66.8</v>
      </c>
      <c r="AE1000" s="7" t="s">
        <v>45</v>
      </c>
      <c r="AF1000" s="7" t="s">
        <v>46</v>
      </c>
      <c r="AG1000" s="7" t="s">
        <v>47</v>
      </c>
      <c r="AH1000" s="7" t="s">
        <v>416</v>
      </c>
      <c r="AI1000" s="7" t="s">
        <v>417</v>
      </c>
      <c r="AJ1000" s="7">
        <v>-0.91</v>
      </c>
      <c r="AK1000" s="7">
        <v>0.73599999999999999</v>
      </c>
      <c r="AV1000" s="7" t="s">
        <v>675</v>
      </c>
      <c r="AW1000" s="7" t="s">
        <v>528</v>
      </c>
      <c r="AZ1000" s="7" t="s">
        <v>92</v>
      </c>
    </row>
    <row r="1001" spans="1:52" x14ac:dyDescent="0.2">
      <c r="A1001" s="7">
        <v>1000</v>
      </c>
      <c r="B1001" s="7">
        <v>3921</v>
      </c>
      <c r="C1001" s="7" t="s">
        <v>129</v>
      </c>
      <c r="D1001" s="7" t="s">
        <v>130</v>
      </c>
      <c r="E1001" s="7" t="s">
        <v>131</v>
      </c>
      <c r="F1001" s="7">
        <v>3.363</v>
      </c>
      <c r="I1001" s="7">
        <v>3.363</v>
      </c>
      <c r="J1001" s="7">
        <v>2004</v>
      </c>
      <c r="K1001" s="7">
        <v>7</v>
      </c>
      <c r="L1001" s="7">
        <v>191</v>
      </c>
      <c r="M1001" s="7">
        <v>54.13</v>
      </c>
      <c r="N1001" s="7">
        <v>37.1</v>
      </c>
      <c r="O1001" s="7">
        <v>54.25</v>
      </c>
      <c r="P1001" s="7">
        <v>37.25</v>
      </c>
      <c r="V1001" s="7" t="s">
        <v>37</v>
      </c>
      <c r="W1001" s="7">
        <v>1.2549999999999999</v>
      </c>
      <c r="X1001" s="7">
        <f t="shared" si="30"/>
        <v>1.2549999999999999</v>
      </c>
      <c r="Y1001" s="7">
        <v>2.1080000000000001</v>
      </c>
      <c r="Z1001" s="7">
        <f t="shared" si="31"/>
        <v>2.1080000000000001</v>
      </c>
      <c r="AA1001" s="7">
        <v>0.373</v>
      </c>
      <c r="AB1001" s="7">
        <v>0.626</v>
      </c>
      <c r="AC1001" s="7">
        <v>18.3</v>
      </c>
      <c r="AD1001" s="7">
        <v>145.4</v>
      </c>
      <c r="AE1001" s="7" t="s">
        <v>45</v>
      </c>
      <c r="AF1001" s="7" t="s">
        <v>46</v>
      </c>
      <c r="AG1001" s="7" t="s">
        <v>47</v>
      </c>
      <c r="AH1001" s="7" t="s">
        <v>416</v>
      </c>
      <c r="AI1001" s="7" t="s">
        <v>417</v>
      </c>
      <c r="AJ1001" s="7">
        <v>-0.91</v>
      </c>
      <c r="AK1001" s="7">
        <v>0.73599999999999999</v>
      </c>
      <c r="AV1001" s="7" t="s">
        <v>675</v>
      </c>
      <c r="AW1001" s="7" t="s">
        <v>528</v>
      </c>
      <c r="AZ1001" s="7" t="s">
        <v>92</v>
      </c>
    </row>
    <row r="1002" spans="1:52" x14ac:dyDescent="0.2">
      <c r="A1002" s="7">
        <v>1001</v>
      </c>
      <c r="B1002" s="7">
        <v>3921</v>
      </c>
      <c r="C1002" s="7" t="s">
        <v>129</v>
      </c>
      <c r="D1002" s="7" t="s">
        <v>130</v>
      </c>
      <c r="E1002" s="7" t="s">
        <v>131</v>
      </c>
      <c r="F1002" s="7">
        <v>3.5830000000000002</v>
      </c>
      <c r="I1002" s="7">
        <v>3.5830000000000002</v>
      </c>
      <c r="J1002" s="7">
        <v>2004</v>
      </c>
      <c r="K1002" s="7">
        <v>7</v>
      </c>
      <c r="L1002" s="7">
        <v>202</v>
      </c>
      <c r="M1002" s="7">
        <v>54.13</v>
      </c>
      <c r="N1002" s="7">
        <v>37.1</v>
      </c>
      <c r="O1002" s="7">
        <v>54.25</v>
      </c>
      <c r="P1002" s="7">
        <v>37.25</v>
      </c>
      <c r="V1002" s="7" t="s">
        <v>37</v>
      </c>
      <c r="W1002" s="7">
        <v>0.48799999999999999</v>
      </c>
      <c r="X1002" s="7">
        <f t="shared" si="30"/>
        <v>0.48799999999999999</v>
      </c>
      <c r="Y1002" s="7">
        <v>3.0950000000000002</v>
      </c>
      <c r="Z1002" s="7">
        <f t="shared" si="31"/>
        <v>3.0950000000000002</v>
      </c>
      <c r="AA1002" s="7">
        <v>0.13600000000000001</v>
      </c>
      <c r="AB1002" s="7">
        <v>0.86299999999999999</v>
      </c>
      <c r="AC1002" s="7">
        <v>18.3</v>
      </c>
      <c r="AD1002" s="7">
        <v>145.4</v>
      </c>
      <c r="AE1002" s="7" t="s">
        <v>45</v>
      </c>
      <c r="AF1002" s="7" t="s">
        <v>46</v>
      </c>
      <c r="AG1002" s="7" t="s">
        <v>47</v>
      </c>
      <c r="AH1002" s="7" t="s">
        <v>416</v>
      </c>
      <c r="AI1002" s="7" t="s">
        <v>417</v>
      </c>
      <c r="AJ1002" s="7">
        <v>-0.91</v>
      </c>
      <c r="AK1002" s="7">
        <v>0.73599999999999999</v>
      </c>
      <c r="AV1002" s="7" t="s">
        <v>675</v>
      </c>
      <c r="AW1002" s="7" t="s">
        <v>528</v>
      </c>
      <c r="AZ1002" s="7" t="s">
        <v>92</v>
      </c>
    </row>
    <row r="1003" spans="1:52" x14ac:dyDescent="0.2">
      <c r="A1003" s="7">
        <v>1002</v>
      </c>
      <c r="B1003" s="7">
        <v>3921</v>
      </c>
      <c r="C1003" s="7" t="s">
        <v>129</v>
      </c>
      <c r="D1003" s="7" t="s">
        <v>130</v>
      </c>
      <c r="E1003" s="7" t="s">
        <v>131</v>
      </c>
      <c r="F1003" s="7">
        <v>4.5129999999999999</v>
      </c>
      <c r="I1003" s="7">
        <v>4.5129999999999999</v>
      </c>
      <c r="J1003" s="7">
        <v>2004</v>
      </c>
      <c r="K1003" s="7">
        <v>7</v>
      </c>
      <c r="L1003" s="7">
        <v>210</v>
      </c>
      <c r="M1003" s="7">
        <v>54.13</v>
      </c>
      <c r="N1003" s="7">
        <v>37.1</v>
      </c>
      <c r="O1003" s="7">
        <v>54.25</v>
      </c>
      <c r="P1003" s="7">
        <v>37.25</v>
      </c>
      <c r="V1003" s="7" t="s">
        <v>37</v>
      </c>
      <c r="W1003" s="7">
        <v>0.97399999999999998</v>
      </c>
      <c r="X1003" s="7">
        <f t="shared" si="30"/>
        <v>0.97399999999999998</v>
      </c>
      <c r="Y1003" s="7">
        <v>3.5390000000000001</v>
      </c>
      <c r="Z1003" s="7">
        <f t="shared" si="31"/>
        <v>3.5390000000000001</v>
      </c>
      <c r="AA1003" s="7">
        <v>0.215</v>
      </c>
      <c r="AB1003" s="7">
        <v>0.78400000000000003</v>
      </c>
      <c r="AC1003" s="7">
        <v>18.3</v>
      </c>
      <c r="AD1003" s="7">
        <v>145.4</v>
      </c>
      <c r="AE1003" s="7" t="s">
        <v>45</v>
      </c>
      <c r="AF1003" s="7" t="s">
        <v>46</v>
      </c>
      <c r="AG1003" s="7" t="s">
        <v>47</v>
      </c>
      <c r="AH1003" s="7" t="s">
        <v>416</v>
      </c>
      <c r="AI1003" s="7" t="s">
        <v>417</v>
      </c>
      <c r="AJ1003" s="7">
        <v>-0.91</v>
      </c>
      <c r="AK1003" s="7">
        <v>0.73599999999999999</v>
      </c>
      <c r="AV1003" s="7" t="s">
        <v>675</v>
      </c>
      <c r="AW1003" s="7" t="s">
        <v>528</v>
      </c>
      <c r="AZ1003" s="7" t="s">
        <v>92</v>
      </c>
    </row>
    <row r="1004" spans="1:52" x14ac:dyDescent="0.2">
      <c r="A1004" s="7">
        <v>1003</v>
      </c>
      <c r="B1004" s="7">
        <v>3921</v>
      </c>
      <c r="C1004" s="7" t="s">
        <v>129</v>
      </c>
      <c r="D1004" s="7" t="s">
        <v>130</v>
      </c>
      <c r="E1004" s="7" t="s">
        <v>131</v>
      </c>
      <c r="F1004" s="7">
        <v>3.0449999999999999</v>
      </c>
      <c r="I1004" s="7">
        <v>3.0449999999999999</v>
      </c>
      <c r="J1004" s="7">
        <v>2004</v>
      </c>
      <c r="K1004" s="7">
        <v>8</v>
      </c>
      <c r="L1004" s="7">
        <v>223</v>
      </c>
      <c r="M1004" s="7">
        <v>54.13</v>
      </c>
      <c r="N1004" s="7">
        <v>37.1</v>
      </c>
      <c r="O1004" s="7">
        <v>54.25</v>
      </c>
      <c r="P1004" s="7">
        <v>37.25</v>
      </c>
      <c r="V1004" s="7" t="s">
        <v>37</v>
      </c>
      <c r="W1004" s="7">
        <v>0.65</v>
      </c>
      <c r="X1004" s="7">
        <f t="shared" si="30"/>
        <v>0.65</v>
      </c>
      <c r="Y1004" s="7">
        <v>2.395</v>
      </c>
      <c r="Z1004" s="7">
        <f t="shared" si="31"/>
        <v>2.395</v>
      </c>
      <c r="AA1004" s="7">
        <v>0.21299999999999999</v>
      </c>
      <c r="AB1004" s="7">
        <v>0.78600000000000003</v>
      </c>
      <c r="AC1004" s="7">
        <v>18.2</v>
      </c>
      <c r="AD1004" s="7">
        <v>32.799999999999997</v>
      </c>
      <c r="AE1004" s="7" t="s">
        <v>45</v>
      </c>
      <c r="AF1004" s="7" t="s">
        <v>46</v>
      </c>
      <c r="AG1004" s="7" t="s">
        <v>47</v>
      </c>
      <c r="AH1004" s="7" t="s">
        <v>416</v>
      </c>
      <c r="AI1004" s="7" t="s">
        <v>417</v>
      </c>
      <c r="AJ1004" s="7">
        <v>-0.91</v>
      </c>
      <c r="AK1004" s="7">
        <v>0.73599999999999999</v>
      </c>
      <c r="AV1004" s="7" t="s">
        <v>675</v>
      </c>
      <c r="AW1004" s="7" t="s">
        <v>528</v>
      </c>
      <c r="AZ1004" s="7" t="s">
        <v>92</v>
      </c>
    </row>
    <row r="1005" spans="1:52" x14ac:dyDescent="0.2">
      <c r="A1005" s="7">
        <v>1004</v>
      </c>
      <c r="B1005" s="7">
        <v>3921</v>
      </c>
      <c r="C1005" s="7" t="s">
        <v>129</v>
      </c>
      <c r="D1005" s="7" t="s">
        <v>130</v>
      </c>
      <c r="E1005" s="7" t="s">
        <v>131</v>
      </c>
      <c r="F1005" s="7">
        <v>1.284</v>
      </c>
      <c r="I1005" s="7">
        <v>1.284</v>
      </c>
      <c r="J1005" s="7">
        <v>2004</v>
      </c>
      <c r="K1005" s="7">
        <v>8</v>
      </c>
      <c r="L1005" s="7">
        <v>231</v>
      </c>
      <c r="M1005" s="7">
        <v>54.13</v>
      </c>
      <c r="N1005" s="7">
        <v>37.1</v>
      </c>
      <c r="O1005" s="7">
        <v>54.25</v>
      </c>
      <c r="P1005" s="7">
        <v>37.25</v>
      </c>
      <c r="V1005" s="7" t="s">
        <v>37</v>
      </c>
      <c r="W1005" s="7">
        <v>0.32800000000000001</v>
      </c>
      <c r="X1005" s="7">
        <f t="shared" si="30"/>
        <v>0.32800000000000001</v>
      </c>
      <c r="Y1005" s="7">
        <v>0.95599999999999996</v>
      </c>
      <c r="Z1005" s="7">
        <f t="shared" si="31"/>
        <v>0.95599999999999996</v>
      </c>
      <c r="AA1005" s="7">
        <v>0.255</v>
      </c>
      <c r="AB1005" s="7">
        <v>0.74399999999999999</v>
      </c>
      <c r="AC1005" s="7">
        <v>18.2</v>
      </c>
      <c r="AD1005" s="7">
        <v>32.799999999999997</v>
      </c>
      <c r="AE1005" s="7" t="s">
        <v>45</v>
      </c>
      <c r="AF1005" s="7" t="s">
        <v>46</v>
      </c>
      <c r="AG1005" s="7" t="s">
        <v>47</v>
      </c>
      <c r="AH1005" s="7" t="s">
        <v>416</v>
      </c>
      <c r="AI1005" s="7" t="s">
        <v>417</v>
      </c>
      <c r="AJ1005" s="7">
        <v>-0.91</v>
      </c>
      <c r="AK1005" s="7">
        <v>0.73599999999999999</v>
      </c>
      <c r="AV1005" s="7" t="s">
        <v>675</v>
      </c>
      <c r="AW1005" s="7" t="s">
        <v>528</v>
      </c>
      <c r="AZ1005" s="7" t="s">
        <v>92</v>
      </c>
    </row>
    <row r="1006" spans="1:52" x14ac:dyDescent="0.2">
      <c r="A1006" s="7">
        <v>1005</v>
      </c>
      <c r="B1006" s="7">
        <v>3921</v>
      </c>
      <c r="C1006" s="7" t="s">
        <v>129</v>
      </c>
      <c r="D1006" s="7" t="s">
        <v>130</v>
      </c>
      <c r="E1006" s="7" t="s">
        <v>131</v>
      </c>
      <c r="F1006" s="7">
        <v>2.14</v>
      </c>
      <c r="I1006" s="7">
        <v>2.14</v>
      </c>
      <c r="J1006" s="7">
        <v>2004</v>
      </c>
      <c r="K1006" s="7">
        <v>8</v>
      </c>
      <c r="L1006" s="7">
        <v>239</v>
      </c>
      <c r="M1006" s="7">
        <v>54.13</v>
      </c>
      <c r="N1006" s="7">
        <v>37.1</v>
      </c>
      <c r="O1006" s="7">
        <v>54.25</v>
      </c>
      <c r="P1006" s="7">
        <v>37.25</v>
      </c>
      <c r="V1006" s="7" t="s">
        <v>37</v>
      </c>
      <c r="W1006" s="7">
        <v>0.66800000000000004</v>
      </c>
      <c r="X1006" s="7">
        <f t="shared" si="30"/>
        <v>0.66800000000000004</v>
      </c>
      <c r="Y1006" s="7">
        <v>1.472</v>
      </c>
      <c r="Z1006" s="7">
        <f t="shared" si="31"/>
        <v>1.472</v>
      </c>
      <c r="AA1006" s="7">
        <v>0.312</v>
      </c>
      <c r="AB1006" s="7">
        <v>0.68700000000000006</v>
      </c>
      <c r="AC1006" s="7">
        <v>18.2</v>
      </c>
      <c r="AD1006" s="7">
        <v>32.799999999999997</v>
      </c>
      <c r="AE1006" s="7" t="s">
        <v>45</v>
      </c>
      <c r="AF1006" s="7" t="s">
        <v>46</v>
      </c>
      <c r="AG1006" s="7" t="s">
        <v>47</v>
      </c>
      <c r="AH1006" s="7" t="s">
        <v>416</v>
      </c>
      <c r="AI1006" s="7" t="s">
        <v>417</v>
      </c>
      <c r="AJ1006" s="7">
        <v>-0.91</v>
      </c>
      <c r="AK1006" s="7">
        <v>0.73599999999999999</v>
      </c>
      <c r="AV1006" s="7" t="s">
        <v>675</v>
      </c>
      <c r="AW1006" s="7" t="s">
        <v>528</v>
      </c>
      <c r="AZ1006" s="7" t="s">
        <v>92</v>
      </c>
    </row>
    <row r="1007" spans="1:52" x14ac:dyDescent="0.2">
      <c r="A1007" s="7">
        <v>1006</v>
      </c>
      <c r="B1007" s="7">
        <v>3921</v>
      </c>
      <c r="C1007" s="7" t="s">
        <v>129</v>
      </c>
      <c r="D1007" s="7" t="s">
        <v>130</v>
      </c>
      <c r="E1007" s="7" t="s">
        <v>131</v>
      </c>
      <c r="F1007" s="7">
        <v>1.7490000000000001</v>
      </c>
      <c r="I1007" s="7">
        <v>1.7490000000000001</v>
      </c>
      <c r="J1007" s="7">
        <v>2004</v>
      </c>
      <c r="K1007" s="7">
        <v>9</v>
      </c>
      <c r="L1007" s="7">
        <v>247</v>
      </c>
      <c r="M1007" s="7">
        <v>54.13</v>
      </c>
      <c r="N1007" s="7">
        <v>37.1</v>
      </c>
      <c r="O1007" s="7">
        <v>54.25</v>
      </c>
      <c r="P1007" s="7">
        <v>37.25</v>
      </c>
      <c r="V1007" s="7" t="s">
        <v>37</v>
      </c>
      <c r="W1007" s="7">
        <v>0.66500000000000004</v>
      </c>
      <c r="X1007" s="7">
        <f t="shared" si="30"/>
        <v>0.66500000000000004</v>
      </c>
      <c r="Y1007" s="7">
        <v>1.0840000000000001</v>
      </c>
      <c r="Z1007" s="7">
        <f t="shared" si="31"/>
        <v>1.0840000000000001</v>
      </c>
      <c r="AA1007" s="7">
        <v>0.38</v>
      </c>
      <c r="AB1007" s="7">
        <v>0.61899999999999999</v>
      </c>
      <c r="AC1007" s="7">
        <v>11.8</v>
      </c>
      <c r="AD1007" s="7">
        <v>27.1</v>
      </c>
      <c r="AE1007" s="7" t="s">
        <v>45</v>
      </c>
      <c r="AF1007" s="7" t="s">
        <v>46</v>
      </c>
      <c r="AG1007" s="7" t="s">
        <v>47</v>
      </c>
      <c r="AH1007" s="7" t="s">
        <v>416</v>
      </c>
      <c r="AI1007" s="7" t="s">
        <v>417</v>
      </c>
      <c r="AJ1007" s="7">
        <v>-0.91</v>
      </c>
      <c r="AK1007" s="7">
        <v>0.73599999999999999</v>
      </c>
      <c r="AV1007" s="7" t="s">
        <v>675</v>
      </c>
      <c r="AW1007" s="7" t="s">
        <v>528</v>
      </c>
      <c r="AZ1007" s="7" t="s">
        <v>92</v>
      </c>
    </row>
    <row r="1008" spans="1:52" x14ac:dyDescent="0.2">
      <c r="A1008" s="7">
        <v>1007</v>
      </c>
      <c r="B1008" s="7">
        <v>3921</v>
      </c>
      <c r="C1008" s="7" t="s">
        <v>129</v>
      </c>
      <c r="D1008" s="7" t="s">
        <v>130</v>
      </c>
      <c r="E1008" s="7" t="s">
        <v>131</v>
      </c>
      <c r="F1008" s="7">
        <v>2.0419999999999998</v>
      </c>
      <c r="I1008" s="7">
        <v>2.0419999999999998</v>
      </c>
      <c r="J1008" s="7">
        <v>2004</v>
      </c>
      <c r="K1008" s="7">
        <v>9</v>
      </c>
      <c r="L1008" s="7">
        <v>254</v>
      </c>
      <c r="M1008" s="7">
        <v>54.13</v>
      </c>
      <c r="N1008" s="7">
        <v>37.1</v>
      </c>
      <c r="O1008" s="7">
        <v>54.25</v>
      </c>
      <c r="P1008" s="7">
        <v>37.25</v>
      </c>
      <c r="V1008" s="7" t="s">
        <v>37</v>
      </c>
      <c r="W1008" s="7">
        <v>0.98</v>
      </c>
      <c r="X1008" s="7">
        <f t="shared" si="30"/>
        <v>0.98</v>
      </c>
      <c r="Y1008" s="7">
        <v>1.0620000000000001</v>
      </c>
      <c r="Z1008" s="7">
        <f t="shared" si="31"/>
        <v>1.0620000000000001</v>
      </c>
      <c r="AA1008" s="7">
        <v>0.47899999999999998</v>
      </c>
      <c r="AB1008" s="7">
        <v>0.52</v>
      </c>
      <c r="AC1008" s="7">
        <v>11.8</v>
      </c>
      <c r="AD1008" s="7">
        <v>27.1</v>
      </c>
      <c r="AE1008" s="7" t="s">
        <v>45</v>
      </c>
      <c r="AF1008" s="7" t="s">
        <v>46</v>
      </c>
      <c r="AG1008" s="7" t="s">
        <v>47</v>
      </c>
      <c r="AH1008" s="7" t="s">
        <v>416</v>
      </c>
      <c r="AI1008" s="7" t="s">
        <v>417</v>
      </c>
      <c r="AJ1008" s="7">
        <v>-0.91</v>
      </c>
      <c r="AK1008" s="7">
        <v>0.73599999999999999</v>
      </c>
      <c r="AV1008" s="7" t="s">
        <v>675</v>
      </c>
      <c r="AW1008" s="7" t="s">
        <v>528</v>
      </c>
      <c r="AZ1008" s="7" t="s">
        <v>92</v>
      </c>
    </row>
    <row r="1009" spans="1:52" x14ac:dyDescent="0.2">
      <c r="A1009" s="7">
        <v>1008</v>
      </c>
      <c r="B1009" s="7">
        <v>3921</v>
      </c>
      <c r="C1009" s="7" t="s">
        <v>129</v>
      </c>
      <c r="D1009" s="7" t="s">
        <v>130</v>
      </c>
      <c r="E1009" s="7" t="s">
        <v>131</v>
      </c>
      <c r="F1009" s="7">
        <v>1.944</v>
      </c>
      <c r="I1009" s="7">
        <v>1.944</v>
      </c>
      <c r="J1009" s="7">
        <v>2004</v>
      </c>
      <c r="K1009" s="7">
        <v>9</v>
      </c>
      <c r="L1009" s="7">
        <v>260</v>
      </c>
      <c r="M1009" s="7">
        <v>54.13</v>
      </c>
      <c r="N1009" s="7">
        <v>37.1</v>
      </c>
      <c r="O1009" s="7">
        <v>54.25</v>
      </c>
      <c r="P1009" s="7">
        <v>37.25</v>
      </c>
      <c r="V1009" s="7" t="s">
        <v>37</v>
      </c>
      <c r="W1009" s="7">
        <v>0.97599999999999998</v>
      </c>
      <c r="X1009" s="7">
        <f t="shared" si="30"/>
        <v>0.97599999999999998</v>
      </c>
      <c r="Y1009" s="7">
        <v>0.96799999999999997</v>
      </c>
      <c r="Z1009" s="7">
        <f t="shared" si="31"/>
        <v>0.96799999999999997</v>
      </c>
      <c r="AA1009" s="7">
        <v>0.502</v>
      </c>
      <c r="AB1009" s="7">
        <v>0.497</v>
      </c>
      <c r="AC1009" s="7">
        <v>11.8</v>
      </c>
      <c r="AD1009" s="7">
        <v>27.1</v>
      </c>
      <c r="AE1009" s="7" t="s">
        <v>45</v>
      </c>
      <c r="AF1009" s="7" t="s">
        <v>46</v>
      </c>
      <c r="AG1009" s="7" t="s">
        <v>47</v>
      </c>
      <c r="AH1009" s="7" t="s">
        <v>416</v>
      </c>
      <c r="AI1009" s="7" t="s">
        <v>417</v>
      </c>
      <c r="AJ1009" s="7">
        <v>-0.91</v>
      </c>
      <c r="AK1009" s="7">
        <v>0.73599999999999999</v>
      </c>
      <c r="AV1009" s="7" t="s">
        <v>675</v>
      </c>
      <c r="AW1009" s="7" t="s">
        <v>528</v>
      </c>
      <c r="AZ1009" s="7" t="s">
        <v>92</v>
      </c>
    </row>
    <row r="1010" spans="1:52" x14ac:dyDescent="0.2">
      <c r="A1010" s="7">
        <v>1009</v>
      </c>
      <c r="B1010" s="7">
        <v>3921</v>
      </c>
      <c r="C1010" s="7" t="s">
        <v>129</v>
      </c>
      <c r="D1010" s="7" t="s">
        <v>130</v>
      </c>
      <c r="E1010" s="7" t="s">
        <v>131</v>
      </c>
      <c r="F1010" s="7">
        <v>1.6259999999999999</v>
      </c>
      <c r="I1010" s="7">
        <v>1.6259999999999999</v>
      </c>
      <c r="J1010" s="7">
        <v>2004</v>
      </c>
      <c r="K1010" s="7">
        <v>9</v>
      </c>
      <c r="L1010" s="7">
        <v>268</v>
      </c>
      <c r="M1010" s="7">
        <v>54.13</v>
      </c>
      <c r="N1010" s="7">
        <v>37.1</v>
      </c>
      <c r="O1010" s="7">
        <v>54.25</v>
      </c>
      <c r="P1010" s="7">
        <v>37.25</v>
      </c>
      <c r="V1010" s="7" t="s">
        <v>37</v>
      </c>
      <c r="W1010" s="7">
        <v>1.2689999999999999</v>
      </c>
      <c r="X1010" s="7">
        <f t="shared" si="30"/>
        <v>1.2689999999999999</v>
      </c>
      <c r="Y1010" s="7">
        <v>0.35699999999999998</v>
      </c>
      <c r="Z1010" s="7">
        <f t="shared" si="31"/>
        <v>0.35699999999999998</v>
      </c>
      <c r="AA1010" s="7">
        <v>0.78</v>
      </c>
      <c r="AB1010" s="7">
        <v>0.219</v>
      </c>
      <c r="AC1010" s="7">
        <v>11.8</v>
      </c>
      <c r="AD1010" s="7">
        <v>27.1</v>
      </c>
      <c r="AE1010" s="7" t="s">
        <v>45</v>
      </c>
      <c r="AF1010" s="7" t="s">
        <v>46</v>
      </c>
      <c r="AG1010" s="7" t="s">
        <v>47</v>
      </c>
      <c r="AH1010" s="7" t="s">
        <v>416</v>
      </c>
      <c r="AI1010" s="7" t="s">
        <v>417</v>
      </c>
      <c r="AJ1010" s="7">
        <v>-0.91</v>
      </c>
      <c r="AK1010" s="7">
        <v>0.73599999999999999</v>
      </c>
      <c r="AV1010" s="7" t="s">
        <v>675</v>
      </c>
      <c r="AW1010" s="7" t="s">
        <v>528</v>
      </c>
      <c r="AZ1010" s="7" t="s">
        <v>92</v>
      </c>
    </row>
    <row r="1011" spans="1:52" x14ac:dyDescent="0.2">
      <c r="A1011" s="7">
        <v>1010</v>
      </c>
      <c r="B1011" s="7">
        <v>3921</v>
      </c>
      <c r="C1011" s="7" t="s">
        <v>129</v>
      </c>
      <c r="D1011" s="7" t="s">
        <v>130</v>
      </c>
      <c r="E1011" s="7" t="s">
        <v>131</v>
      </c>
      <c r="F1011" s="7">
        <v>0.79500000000000004</v>
      </c>
      <c r="I1011" s="7">
        <v>0.79500000000000004</v>
      </c>
      <c r="J1011" s="7">
        <v>2004</v>
      </c>
      <c r="K1011" s="7">
        <v>10</v>
      </c>
      <c r="L1011" s="7">
        <v>276</v>
      </c>
      <c r="M1011" s="7">
        <v>54.13</v>
      </c>
      <c r="N1011" s="7">
        <v>37.1</v>
      </c>
      <c r="O1011" s="7">
        <v>54.25</v>
      </c>
      <c r="P1011" s="7">
        <v>37.25</v>
      </c>
      <c r="V1011" s="7" t="s">
        <v>37</v>
      </c>
      <c r="W1011" s="7">
        <v>0.42899999999999999</v>
      </c>
      <c r="X1011" s="7">
        <f t="shared" si="30"/>
        <v>0.42899999999999999</v>
      </c>
      <c r="Y1011" s="7">
        <v>0.36599999999999999</v>
      </c>
      <c r="Z1011" s="7">
        <f t="shared" si="31"/>
        <v>0.36599999999999999</v>
      </c>
      <c r="AA1011" s="7">
        <v>0.53900000000000003</v>
      </c>
      <c r="AB1011" s="7">
        <v>0.46</v>
      </c>
      <c r="AC1011" s="7">
        <v>6.2</v>
      </c>
      <c r="AD1011" s="7">
        <v>74.7</v>
      </c>
      <c r="AE1011" s="7" t="s">
        <v>45</v>
      </c>
      <c r="AF1011" s="7" t="s">
        <v>46</v>
      </c>
      <c r="AG1011" s="7" t="s">
        <v>47</v>
      </c>
      <c r="AH1011" s="7" t="s">
        <v>416</v>
      </c>
      <c r="AI1011" s="7" t="s">
        <v>417</v>
      </c>
      <c r="AJ1011" s="7">
        <v>-0.91</v>
      </c>
      <c r="AK1011" s="7">
        <v>0.73599999999999999</v>
      </c>
      <c r="AV1011" s="7" t="s">
        <v>675</v>
      </c>
      <c r="AW1011" s="7" t="s">
        <v>528</v>
      </c>
      <c r="AZ1011" s="7" t="s">
        <v>92</v>
      </c>
    </row>
    <row r="1012" spans="1:52" x14ac:dyDescent="0.2">
      <c r="A1012" s="7">
        <v>1011</v>
      </c>
      <c r="B1012" s="7">
        <v>3921</v>
      </c>
      <c r="C1012" s="7" t="s">
        <v>129</v>
      </c>
      <c r="D1012" s="7" t="s">
        <v>130</v>
      </c>
      <c r="E1012" s="7" t="s">
        <v>131</v>
      </c>
      <c r="F1012" s="7">
        <v>0.57499999999999996</v>
      </c>
      <c r="I1012" s="7">
        <v>0.57499999999999996</v>
      </c>
      <c r="J1012" s="7">
        <v>2004</v>
      </c>
      <c r="K1012" s="7">
        <v>10</v>
      </c>
      <c r="L1012" s="7">
        <v>283</v>
      </c>
      <c r="M1012" s="7">
        <v>54.13</v>
      </c>
      <c r="N1012" s="7">
        <v>37.1</v>
      </c>
      <c r="O1012" s="7">
        <v>54.25</v>
      </c>
      <c r="P1012" s="7">
        <v>37.25</v>
      </c>
      <c r="V1012" s="7" t="s">
        <v>37</v>
      </c>
      <c r="W1012" s="7">
        <v>0.155</v>
      </c>
      <c r="X1012" s="7">
        <f t="shared" si="30"/>
        <v>0.155</v>
      </c>
      <c r="Y1012" s="7">
        <v>0.42</v>
      </c>
      <c r="Z1012" s="7">
        <f t="shared" si="31"/>
        <v>0.42</v>
      </c>
      <c r="AA1012" s="7">
        <v>0.26900000000000002</v>
      </c>
      <c r="AB1012" s="7">
        <v>0.73</v>
      </c>
      <c r="AC1012" s="7">
        <v>6.2</v>
      </c>
      <c r="AD1012" s="7">
        <v>74.7</v>
      </c>
      <c r="AE1012" s="7" t="s">
        <v>45</v>
      </c>
      <c r="AF1012" s="7" t="s">
        <v>46</v>
      </c>
      <c r="AG1012" s="7" t="s">
        <v>47</v>
      </c>
      <c r="AH1012" s="7" t="s">
        <v>416</v>
      </c>
      <c r="AI1012" s="7" t="s">
        <v>417</v>
      </c>
      <c r="AJ1012" s="7">
        <v>-0.91</v>
      </c>
      <c r="AK1012" s="7">
        <v>0.73599999999999999</v>
      </c>
      <c r="AV1012" s="7" t="s">
        <v>675</v>
      </c>
      <c r="AW1012" s="7" t="s">
        <v>528</v>
      </c>
      <c r="AZ1012" s="7" t="s">
        <v>92</v>
      </c>
    </row>
    <row r="1013" spans="1:52" x14ac:dyDescent="0.2">
      <c r="A1013" s="7">
        <v>1012</v>
      </c>
      <c r="B1013" s="7">
        <v>3921</v>
      </c>
      <c r="C1013" s="7" t="s">
        <v>129</v>
      </c>
      <c r="D1013" s="7" t="s">
        <v>130</v>
      </c>
      <c r="E1013" s="7" t="s">
        <v>131</v>
      </c>
      <c r="F1013" s="7">
        <v>1.3819999999999999</v>
      </c>
      <c r="I1013" s="7">
        <v>1.3819999999999999</v>
      </c>
      <c r="J1013" s="7">
        <v>2004</v>
      </c>
      <c r="K1013" s="7">
        <v>10</v>
      </c>
      <c r="L1013" s="7">
        <v>291</v>
      </c>
      <c r="M1013" s="7">
        <v>54.13</v>
      </c>
      <c r="N1013" s="7">
        <v>37.1</v>
      </c>
      <c r="O1013" s="7">
        <v>54.25</v>
      </c>
      <c r="P1013" s="7">
        <v>37.25</v>
      </c>
      <c r="V1013" s="7" t="s">
        <v>37</v>
      </c>
      <c r="W1013" s="7">
        <v>0.69299999999999995</v>
      </c>
      <c r="X1013" s="7">
        <f t="shared" si="30"/>
        <v>0.69299999999999995</v>
      </c>
      <c r="Y1013" s="7">
        <v>0.68899999999999995</v>
      </c>
      <c r="Z1013" s="7">
        <f t="shared" si="31"/>
        <v>0.68899999999999995</v>
      </c>
      <c r="AA1013" s="7">
        <v>0.501</v>
      </c>
      <c r="AB1013" s="7">
        <v>0.498</v>
      </c>
      <c r="AC1013" s="7">
        <v>6.2</v>
      </c>
      <c r="AD1013" s="7">
        <v>74.7</v>
      </c>
      <c r="AE1013" s="7" t="s">
        <v>45</v>
      </c>
      <c r="AF1013" s="7" t="s">
        <v>46</v>
      </c>
      <c r="AG1013" s="7" t="s">
        <v>47</v>
      </c>
      <c r="AH1013" s="7" t="s">
        <v>416</v>
      </c>
      <c r="AI1013" s="7" t="s">
        <v>417</v>
      </c>
      <c r="AJ1013" s="7">
        <v>-0.91</v>
      </c>
      <c r="AK1013" s="7">
        <v>0.73599999999999999</v>
      </c>
      <c r="AV1013" s="7" t="s">
        <v>675</v>
      </c>
      <c r="AW1013" s="7" t="s">
        <v>528</v>
      </c>
      <c r="AZ1013" s="7" t="s">
        <v>92</v>
      </c>
    </row>
    <row r="1014" spans="1:52" x14ac:dyDescent="0.2">
      <c r="A1014" s="7">
        <v>1013</v>
      </c>
      <c r="B1014" s="7">
        <v>3921</v>
      </c>
      <c r="C1014" s="7" t="s">
        <v>129</v>
      </c>
      <c r="D1014" s="7" t="s">
        <v>130</v>
      </c>
      <c r="E1014" s="7" t="s">
        <v>131</v>
      </c>
      <c r="F1014" s="7">
        <v>0.94199999999999995</v>
      </c>
      <c r="I1014" s="7">
        <v>0.94199999999999995</v>
      </c>
      <c r="J1014" s="7">
        <v>2004</v>
      </c>
      <c r="K1014" s="7">
        <v>10</v>
      </c>
      <c r="L1014" s="7">
        <v>299</v>
      </c>
      <c r="M1014" s="7">
        <v>54.13</v>
      </c>
      <c r="N1014" s="7">
        <v>37.1</v>
      </c>
      <c r="O1014" s="7">
        <v>54.25</v>
      </c>
      <c r="P1014" s="7">
        <v>37.25</v>
      </c>
      <c r="V1014" s="7" t="s">
        <v>37</v>
      </c>
      <c r="W1014" s="7">
        <v>0.34499999999999997</v>
      </c>
      <c r="X1014" s="7">
        <f t="shared" si="30"/>
        <v>0.34499999999999997</v>
      </c>
      <c r="Y1014" s="7">
        <v>0.59699999999999998</v>
      </c>
      <c r="Z1014" s="7">
        <f t="shared" si="31"/>
        <v>0.59699999999999998</v>
      </c>
      <c r="AA1014" s="7">
        <v>0.36599999999999999</v>
      </c>
      <c r="AB1014" s="7">
        <v>0.63300000000000001</v>
      </c>
      <c r="AC1014" s="7">
        <v>6.2</v>
      </c>
      <c r="AD1014" s="7">
        <v>74.7</v>
      </c>
      <c r="AE1014" s="7" t="s">
        <v>45</v>
      </c>
      <c r="AF1014" s="7" t="s">
        <v>46</v>
      </c>
      <c r="AG1014" s="7" t="s">
        <v>47</v>
      </c>
      <c r="AH1014" s="7" t="s">
        <v>416</v>
      </c>
      <c r="AI1014" s="7" t="s">
        <v>417</v>
      </c>
      <c r="AJ1014" s="7">
        <v>-0.91</v>
      </c>
      <c r="AK1014" s="7">
        <v>0.73599999999999999</v>
      </c>
      <c r="AV1014" s="7" t="s">
        <v>675</v>
      </c>
      <c r="AW1014" s="7" t="s">
        <v>528</v>
      </c>
      <c r="AZ1014" s="7" t="s">
        <v>92</v>
      </c>
    </row>
    <row r="1015" spans="1:52" x14ac:dyDescent="0.2">
      <c r="A1015" s="7">
        <v>1014</v>
      </c>
      <c r="B1015" s="7">
        <v>3927</v>
      </c>
      <c r="C1015" s="7" t="s">
        <v>61</v>
      </c>
      <c r="D1015" s="7" t="s">
        <v>251</v>
      </c>
      <c r="E1015" s="7" t="s">
        <v>252</v>
      </c>
      <c r="F1015" s="7">
        <v>3.238</v>
      </c>
      <c r="I1015" s="7">
        <v>3.238</v>
      </c>
      <c r="J1015" s="7">
        <v>2004</v>
      </c>
      <c r="K1015" s="7">
        <v>5</v>
      </c>
      <c r="L1015" s="7">
        <v>146</v>
      </c>
      <c r="M1015" s="7">
        <v>49.85</v>
      </c>
      <c r="N1015" s="7">
        <v>-125.32</v>
      </c>
      <c r="O1015" s="7">
        <v>49.75</v>
      </c>
      <c r="P1015" s="7">
        <v>-125.25</v>
      </c>
      <c r="Q1015" s="7">
        <v>13.162000000000001</v>
      </c>
      <c r="S1015" s="7">
        <v>18.71</v>
      </c>
      <c r="V1015" s="7" t="s">
        <v>26</v>
      </c>
      <c r="W1015" s="7">
        <v>2.6070000000000002</v>
      </c>
      <c r="X1015" s="7">
        <f t="shared" si="30"/>
        <v>2.6070000000000002</v>
      </c>
      <c r="Y1015" s="7">
        <v>0.63100000000000001</v>
      </c>
      <c r="Z1015" s="7">
        <f t="shared" si="31"/>
        <v>0.63100000000000001</v>
      </c>
      <c r="AA1015" s="7">
        <v>0.80500000000000005</v>
      </c>
      <c r="AB1015" s="7">
        <v>0.19400000000000001</v>
      </c>
      <c r="AC1015" s="7">
        <v>9.3000000000000007</v>
      </c>
      <c r="AD1015" s="7">
        <v>39.200000000000003</v>
      </c>
      <c r="AE1015" s="7" t="s">
        <v>28</v>
      </c>
      <c r="AF1015" s="7" t="s">
        <v>29</v>
      </c>
      <c r="AG1015" s="7" t="s">
        <v>30</v>
      </c>
      <c r="AH1015" s="7" t="s">
        <v>425</v>
      </c>
      <c r="AI1015" s="7" t="s">
        <v>426</v>
      </c>
      <c r="AJ1015" s="7">
        <v>-0.14299999999999999</v>
      </c>
      <c r="AK1015" s="7">
        <v>-0.27700000000000002</v>
      </c>
      <c r="AL1015" s="7" t="s">
        <v>408</v>
      </c>
      <c r="AQ1015" s="7">
        <v>2.38</v>
      </c>
      <c r="AS1015" s="7">
        <v>1.7</v>
      </c>
      <c r="AT1015" s="7">
        <v>2.2000000000000002</v>
      </c>
      <c r="AV1015" s="7" t="s">
        <v>658</v>
      </c>
      <c r="AW1015" s="7" t="s">
        <v>528</v>
      </c>
      <c r="AX1015" s="7" t="s">
        <v>14</v>
      </c>
      <c r="AY1015" s="7" t="s">
        <v>559</v>
      </c>
      <c r="AZ1015" s="7" t="s">
        <v>253</v>
      </c>
    </row>
    <row r="1016" spans="1:52" x14ac:dyDescent="0.2">
      <c r="A1016" s="7">
        <v>1015</v>
      </c>
      <c r="B1016" s="7">
        <v>3927</v>
      </c>
      <c r="C1016" s="7" t="s">
        <v>61</v>
      </c>
      <c r="D1016" s="7" t="s">
        <v>251</v>
      </c>
      <c r="E1016" s="7" t="s">
        <v>252</v>
      </c>
      <c r="F1016" s="7">
        <v>3.21</v>
      </c>
      <c r="I1016" s="7">
        <v>3.21</v>
      </c>
      <c r="J1016" s="7">
        <v>2004</v>
      </c>
      <c r="K1016" s="7">
        <v>6</v>
      </c>
      <c r="L1016" s="7">
        <v>159</v>
      </c>
      <c r="M1016" s="7">
        <v>49.85</v>
      </c>
      <c r="N1016" s="7">
        <v>-125.32</v>
      </c>
      <c r="O1016" s="7">
        <v>49.75</v>
      </c>
      <c r="P1016" s="7">
        <v>-125.25</v>
      </c>
      <c r="Q1016" s="7">
        <v>16.613</v>
      </c>
      <c r="S1016" s="7">
        <v>19.577000000000002</v>
      </c>
      <c r="V1016" s="7" t="s">
        <v>26</v>
      </c>
      <c r="W1016" s="7">
        <v>2.726</v>
      </c>
      <c r="X1016" s="7">
        <f t="shared" si="30"/>
        <v>2.726</v>
      </c>
      <c r="Y1016" s="7">
        <v>0.48399999999999999</v>
      </c>
      <c r="Z1016" s="7">
        <f t="shared" si="31"/>
        <v>0.48399999999999999</v>
      </c>
      <c r="AA1016" s="7">
        <v>0.84899999999999998</v>
      </c>
      <c r="AB1016" s="7">
        <v>0.15</v>
      </c>
      <c r="AC1016" s="7">
        <v>12.6</v>
      </c>
      <c r="AD1016" s="7">
        <v>29.6</v>
      </c>
      <c r="AE1016" s="7" t="s">
        <v>28</v>
      </c>
      <c r="AF1016" s="7" t="s">
        <v>29</v>
      </c>
      <c r="AG1016" s="7" t="s">
        <v>30</v>
      </c>
      <c r="AH1016" s="7" t="s">
        <v>425</v>
      </c>
      <c r="AI1016" s="7" t="s">
        <v>426</v>
      </c>
      <c r="AJ1016" s="7">
        <v>-0.14299999999999999</v>
      </c>
      <c r="AK1016" s="7">
        <v>-0.27700000000000002</v>
      </c>
      <c r="AL1016" s="7" t="s">
        <v>408</v>
      </c>
      <c r="AQ1016" s="7">
        <v>2.38</v>
      </c>
      <c r="AS1016" s="7">
        <v>1.7</v>
      </c>
      <c r="AT1016" s="7">
        <v>2.2000000000000002</v>
      </c>
      <c r="AV1016" s="7" t="s">
        <v>658</v>
      </c>
      <c r="AW1016" s="7" t="s">
        <v>528</v>
      </c>
      <c r="AX1016" s="7" t="s">
        <v>14</v>
      </c>
      <c r="AY1016" s="7" t="s">
        <v>559</v>
      </c>
      <c r="AZ1016" s="7" t="s">
        <v>253</v>
      </c>
    </row>
    <row r="1017" spans="1:52" x14ac:dyDescent="0.2">
      <c r="A1017" s="7">
        <v>1016</v>
      </c>
      <c r="B1017" s="7">
        <v>3927</v>
      </c>
      <c r="C1017" s="7" t="s">
        <v>61</v>
      </c>
      <c r="D1017" s="7" t="s">
        <v>251</v>
      </c>
      <c r="E1017" s="7" t="s">
        <v>252</v>
      </c>
      <c r="F1017" s="7">
        <v>4.6589999999999998</v>
      </c>
      <c r="I1017" s="7">
        <v>4.6589999999999998</v>
      </c>
      <c r="J1017" s="7">
        <v>2004</v>
      </c>
      <c r="K1017" s="7">
        <v>6</v>
      </c>
      <c r="L1017" s="7">
        <v>172</v>
      </c>
      <c r="M1017" s="7">
        <v>49.85</v>
      </c>
      <c r="N1017" s="7">
        <v>-125.32</v>
      </c>
      <c r="O1017" s="7">
        <v>49.75</v>
      </c>
      <c r="P1017" s="7">
        <v>-125.25</v>
      </c>
      <c r="Q1017" s="7">
        <v>21.948</v>
      </c>
      <c r="S1017" s="7">
        <v>15.645</v>
      </c>
      <c r="V1017" s="7" t="s">
        <v>26</v>
      </c>
      <c r="W1017" s="7">
        <v>2.9670000000000001</v>
      </c>
      <c r="X1017" s="7">
        <f t="shared" si="30"/>
        <v>2.9670000000000001</v>
      </c>
      <c r="Y1017" s="7">
        <v>1.6919999999999999</v>
      </c>
      <c r="Z1017" s="7">
        <f t="shared" si="31"/>
        <v>1.6919999999999999</v>
      </c>
      <c r="AA1017" s="7">
        <v>0.63600000000000001</v>
      </c>
      <c r="AB1017" s="7">
        <v>0.36299999999999999</v>
      </c>
      <c r="AC1017" s="7">
        <v>12.6</v>
      </c>
      <c r="AD1017" s="7">
        <v>29.6</v>
      </c>
      <c r="AE1017" s="7" t="s">
        <v>28</v>
      </c>
      <c r="AF1017" s="7" t="s">
        <v>29</v>
      </c>
      <c r="AG1017" s="7" t="s">
        <v>30</v>
      </c>
      <c r="AH1017" s="7" t="s">
        <v>425</v>
      </c>
      <c r="AI1017" s="7" t="s">
        <v>426</v>
      </c>
      <c r="AJ1017" s="7">
        <v>-0.14299999999999999</v>
      </c>
      <c r="AK1017" s="7">
        <v>-0.27700000000000002</v>
      </c>
      <c r="AL1017" s="7" t="s">
        <v>408</v>
      </c>
      <c r="AQ1017" s="7">
        <v>2.38</v>
      </c>
      <c r="AS1017" s="7">
        <v>1.7</v>
      </c>
      <c r="AT1017" s="7">
        <v>2.2000000000000002</v>
      </c>
      <c r="AV1017" s="7" t="s">
        <v>658</v>
      </c>
      <c r="AW1017" s="7" t="s">
        <v>528</v>
      </c>
      <c r="AX1017" s="7" t="s">
        <v>14</v>
      </c>
      <c r="AY1017" s="7" t="s">
        <v>559</v>
      </c>
      <c r="AZ1017" s="7" t="s">
        <v>253</v>
      </c>
    </row>
    <row r="1018" spans="1:52" x14ac:dyDescent="0.2">
      <c r="A1018" s="7">
        <v>1017</v>
      </c>
      <c r="B1018" s="7">
        <v>3927</v>
      </c>
      <c r="C1018" s="7" t="s">
        <v>61</v>
      </c>
      <c r="D1018" s="7" t="s">
        <v>251</v>
      </c>
      <c r="E1018" s="7" t="s">
        <v>252</v>
      </c>
      <c r="F1018" s="7">
        <v>3.3</v>
      </c>
      <c r="I1018" s="7">
        <v>3.3</v>
      </c>
      <c r="J1018" s="7">
        <v>2004</v>
      </c>
      <c r="K1018" s="7">
        <v>7</v>
      </c>
      <c r="L1018" s="7">
        <v>189</v>
      </c>
      <c r="M1018" s="7">
        <v>49.85</v>
      </c>
      <c r="N1018" s="7">
        <v>-125.32</v>
      </c>
      <c r="O1018" s="7">
        <v>49.75</v>
      </c>
      <c r="P1018" s="7">
        <v>-125.25</v>
      </c>
      <c r="Q1018" s="7">
        <v>15.558</v>
      </c>
      <c r="S1018" s="7">
        <v>12.005000000000001</v>
      </c>
      <c r="V1018" s="7" t="s">
        <v>26</v>
      </c>
      <c r="W1018" s="7">
        <v>2.97</v>
      </c>
      <c r="X1018" s="7">
        <f t="shared" si="30"/>
        <v>2.97</v>
      </c>
      <c r="Y1018" s="7">
        <v>0.33</v>
      </c>
      <c r="Z1018" s="7">
        <f t="shared" si="31"/>
        <v>0.33</v>
      </c>
      <c r="AA1018" s="7">
        <v>0.9</v>
      </c>
      <c r="AB1018" s="7">
        <v>9.9000000000000005E-2</v>
      </c>
      <c r="AC1018" s="7">
        <v>14.8</v>
      </c>
      <c r="AD1018" s="7">
        <v>25.7</v>
      </c>
      <c r="AE1018" s="7" t="s">
        <v>28</v>
      </c>
      <c r="AF1018" s="7" t="s">
        <v>29</v>
      </c>
      <c r="AG1018" s="7" t="s">
        <v>30</v>
      </c>
      <c r="AH1018" s="7" t="s">
        <v>425</v>
      </c>
      <c r="AI1018" s="7" t="s">
        <v>426</v>
      </c>
      <c r="AJ1018" s="7">
        <v>-0.14299999999999999</v>
      </c>
      <c r="AK1018" s="7">
        <v>-0.27700000000000002</v>
      </c>
      <c r="AL1018" s="7" t="s">
        <v>408</v>
      </c>
      <c r="AQ1018" s="7">
        <v>2.38</v>
      </c>
      <c r="AS1018" s="7">
        <v>1.7</v>
      </c>
      <c r="AT1018" s="7">
        <v>2.2000000000000002</v>
      </c>
      <c r="AV1018" s="7" t="s">
        <v>658</v>
      </c>
      <c r="AW1018" s="7" t="s">
        <v>528</v>
      </c>
      <c r="AX1018" s="7" t="s">
        <v>14</v>
      </c>
      <c r="AY1018" s="7" t="s">
        <v>559</v>
      </c>
      <c r="AZ1018" s="7" t="s">
        <v>253</v>
      </c>
    </row>
    <row r="1019" spans="1:52" x14ac:dyDescent="0.2">
      <c r="A1019" s="7">
        <v>1018</v>
      </c>
      <c r="B1019" s="7">
        <v>3927</v>
      </c>
      <c r="C1019" s="7" t="s">
        <v>61</v>
      </c>
      <c r="D1019" s="7" t="s">
        <v>251</v>
      </c>
      <c r="E1019" s="7" t="s">
        <v>252</v>
      </c>
      <c r="F1019" s="7">
        <v>3.863</v>
      </c>
      <c r="I1019" s="7">
        <v>3.863</v>
      </c>
      <c r="J1019" s="7">
        <v>2004</v>
      </c>
      <c r="K1019" s="7">
        <v>7</v>
      </c>
      <c r="L1019" s="7">
        <v>201</v>
      </c>
      <c r="M1019" s="7">
        <v>49.85</v>
      </c>
      <c r="N1019" s="7">
        <v>-125.32</v>
      </c>
      <c r="O1019" s="7">
        <v>49.75</v>
      </c>
      <c r="P1019" s="7">
        <v>-125.25</v>
      </c>
      <c r="Q1019" s="7">
        <v>18.486000000000001</v>
      </c>
      <c r="S1019" s="7">
        <v>16.359000000000002</v>
      </c>
      <c r="V1019" s="7" t="s">
        <v>26</v>
      </c>
      <c r="W1019" s="7">
        <v>3.5209999999999999</v>
      </c>
      <c r="X1019" s="7">
        <f t="shared" si="30"/>
        <v>3.5209999999999999</v>
      </c>
      <c r="Y1019" s="7">
        <v>0.34200000000000003</v>
      </c>
      <c r="Z1019" s="7">
        <f t="shared" si="31"/>
        <v>0.34200000000000003</v>
      </c>
      <c r="AA1019" s="7">
        <v>0.91100000000000003</v>
      </c>
      <c r="AB1019" s="7">
        <v>8.7999999999999995E-2</v>
      </c>
      <c r="AC1019" s="7">
        <v>14.8</v>
      </c>
      <c r="AD1019" s="7">
        <v>25.7</v>
      </c>
      <c r="AE1019" s="7" t="s">
        <v>28</v>
      </c>
      <c r="AF1019" s="7" t="s">
        <v>29</v>
      </c>
      <c r="AG1019" s="7" t="s">
        <v>30</v>
      </c>
      <c r="AH1019" s="7" t="s">
        <v>425</v>
      </c>
      <c r="AI1019" s="7" t="s">
        <v>426</v>
      </c>
      <c r="AJ1019" s="7">
        <v>-0.14299999999999999</v>
      </c>
      <c r="AK1019" s="7">
        <v>-0.27700000000000002</v>
      </c>
      <c r="AL1019" s="7" t="s">
        <v>408</v>
      </c>
      <c r="AQ1019" s="7">
        <v>2.38</v>
      </c>
      <c r="AS1019" s="7">
        <v>1.7</v>
      </c>
      <c r="AT1019" s="7">
        <v>2.2000000000000002</v>
      </c>
      <c r="AV1019" s="7" t="s">
        <v>658</v>
      </c>
      <c r="AW1019" s="7" t="s">
        <v>528</v>
      </c>
      <c r="AX1019" s="7" t="s">
        <v>14</v>
      </c>
      <c r="AY1019" s="7" t="s">
        <v>559</v>
      </c>
      <c r="AZ1019" s="7" t="s">
        <v>253</v>
      </c>
    </row>
    <row r="1020" spans="1:52" x14ac:dyDescent="0.2">
      <c r="A1020" s="7">
        <v>1019</v>
      </c>
      <c r="B1020" s="7">
        <v>3927</v>
      </c>
      <c r="C1020" s="7" t="s">
        <v>61</v>
      </c>
      <c r="D1020" s="7" t="s">
        <v>251</v>
      </c>
      <c r="E1020" s="7" t="s">
        <v>252</v>
      </c>
      <c r="F1020" s="7">
        <v>3.39</v>
      </c>
      <c r="I1020" s="7">
        <v>3.39</v>
      </c>
      <c r="J1020" s="7">
        <v>2004</v>
      </c>
      <c r="K1020" s="7">
        <v>8</v>
      </c>
      <c r="L1020" s="7">
        <v>215</v>
      </c>
      <c r="M1020" s="7">
        <v>49.85</v>
      </c>
      <c r="N1020" s="7">
        <v>-125.32</v>
      </c>
      <c r="O1020" s="7">
        <v>49.75</v>
      </c>
      <c r="P1020" s="7">
        <v>-125.25</v>
      </c>
      <c r="Q1020" s="7">
        <v>17.643999999999998</v>
      </c>
      <c r="S1020" s="7">
        <v>8.359</v>
      </c>
      <c r="V1020" s="7" t="s">
        <v>26</v>
      </c>
      <c r="W1020" s="7">
        <v>2.9660000000000002</v>
      </c>
      <c r="X1020" s="7">
        <f t="shared" si="30"/>
        <v>2.9660000000000002</v>
      </c>
      <c r="Y1020" s="7">
        <v>0.42399999999999999</v>
      </c>
      <c r="Z1020" s="7">
        <f t="shared" si="31"/>
        <v>0.42399999999999999</v>
      </c>
      <c r="AA1020" s="7">
        <v>0.874</v>
      </c>
      <c r="AB1020" s="7">
        <v>0.125</v>
      </c>
      <c r="AC1020" s="7">
        <v>14.2</v>
      </c>
      <c r="AD1020" s="7">
        <v>68.400000000000006</v>
      </c>
      <c r="AE1020" s="7" t="s">
        <v>28</v>
      </c>
      <c r="AF1020" s="7" t="s">
        <v>29</v>
      </c>
      <c r="AG1020" s="7" t="s">
        <v>30</v>
      </c>
      <c r="AH1020" s="7" t="s">
        <v>425</v>
      </c>
      <c r="AI1020" s="7" t="s">
        <v>426</v>
      </c>
      <c r="AJ1020" s="7">
        <v>-0.14299999999999999</v>
      </c>
      <c r="AK1020" s="7">
        <v>-0.27700000000000002</v>
      </c>
      <c r="AL1020" s="7" t="s">
        <v>408</v>
      </c>
      <c r="AQ1020" s="7">
        <v>2.38</v>
      </c>
      <c r="AS1020" s="7">
        <v>1.7</v>
      </c>
      <c r="AT1020" s="7">
        <v>2.2000000000000002</v>
      </c>
      <c r="AV1020" s="7" t="s">
        <v>658</v>
      </c>
      <c r="AW1020" s="7" t="s">
        <v>528</v>
      </c>
      <c r="AX1020" s="7" t="s">
        <v>14</v>
      </c>
      <c r="AY1020" s="7" t="s">
        <v>559</v>
      </c>
      <c r="AZ1020" s="7" t="s">
        <v>253</v>
      </c>
    </row>
    <row r="1021" spans="1:52" x14ac:dyDescent="0.2">
      <c r="A1021" s="7">
        <v>1020</v>
      </c>
      <c r="B1021" s="7">
        <v>3927</v>
      </c>
      <c r="C1021" s="7" t="s">
        <v>61</v>
      </c>
      <c r="D1021" s="7" t="s">
        <v>251</v>
      </c>
      <c r="E1021" s="7" t="s">
        <v>252</v>
      </c>
      <c r="F1021" s="7">
        <v>3.835</v>
      </c>
      <c r="I1021" s="7">
        <v>3.835</v>
      </c>
      <c r="J1021" s="7">
        <v>2004</v>
      </c>
      <c r="K1021" s="7">
        <v>8</v>
      </c>
      <c r="L1021" s="7">
        <v>229</v>
      </c>
      <c r="M1021" s="7">
        <v>49.85</v>
      </c>
      <c r="N1021" s="7">
        <v>-125.32</v>
      </c>
      <c r="O1021" s="7">
        <v>49.75</v>
      </c>
      <c r="P1021" s="7">
        <v>-125.25</v>
      </c>
      <c r="Q1021" s="7">
        <v>19.524999999999999</v>
      </c>
      <c r="S1021" s="7">
        <v>8.0630000000000006</v>
      </c>
      <c r="V1021" s="7" t="s">
        <v>26</v>
      </c>
      <c r="W1021" s="7">
        <v>3.0139999999999998</v>
      </c>
      <c r="X1021" s="7">
        <f t="shared" si="30"/>
        <v>3.0139999999999998</v>
      </c>
      <c r="Y1021" s="7">
        <v>0.82099999999999995</v>
      </c>
      <c r="Z1021" s="7">
        <f t="shared" si="31"/>
        <v>0.82099999999999995</v>
      </c>
      <c r="AA1021" s="7">
        <v>0.78500000000000003</v>
      </c>
      <c r="AB1021" s="7">
        <v>0.214</v>
      </c>
      <c r="AC1021" s="7">
        <v>14.2</v>
      </c>
      <c r="AD1021" s="7">
        <v>68.400000000000006</v>
      </c>
      <c r="AE1021" s="7" t="s">
        <v>28</v>
      </c>
      <c r="AF1021" s="7" t="s">
        <v>29</v>
      </c>
      <c r="AG1021" s="7" t="s">
        <v>30</v>
      </c>
      <c r="AH1021" s="7" t="s">
        <v>425</v>
      </c>
      <c r="AI1021" s="7" t="s">
        <v>426</v>
      </c>
      <c r="AJ1021" s="7">
        <v>-0.14299999999999999</v>
      </c>
      <c r="AK1021" s="7">
        <v>-0.27700000000000002</v>
      </c>
      <c r="AL1021" s="7" t="s">
        <v>408</v>
      </c>
      <c r="AQ1021" s="7">
        <v>2.38</v>
      </c>
      <c r="AS1021" s="7">
        <v>1.7</v>
      </c>
      <c r="AT1021" s="7">
        <v>2.2000000000000002</v>
      </c>
      <c r="AV1021" s="7" t="s">
        <v>658</v>
      </c>
      <c r="AW1021" s="7" t="s">
        <v>528</v>
      </c>
      <c r="AX1021" s="7" t="s">
        <v>14</v>
      </c>
      <c r="AY1021" s="7" t="s">
        <v>559</v>
      </c>
      <c r="AZ1021" s="7" t="s">
        <v>253</v>
      </c>
    </row>
    <row r="1022" spans="1:52" x14ac:dyDescent="0.2">
      <c r="A1022" s="7">
        <v>1021</v>
      </c>
      <c r="B1022" s="7">
        <v>3927</v>
      </c>
      <c r="C1022" s="7" t="s">
        <v>61</v>
      </c>
      <c r="D1022" s="7" t="s">
        <v>251</v>
      </c>
      <c r="E1022" s="7" t="s">
        <v>252</v>
      </c>
      <c r="F1022" s="7">
        <v>3.0960000000000001</v>
      </c>
      <c r="I1022" s="7">
        <v>3.0960000000000001</v>
      </c>
      <c r="J1022" s="7">
        <v>2004</v>
      </c>
      <c r="K1022" s="7">
        <v>9</v>
      </c>
      <c r="L1022" s="7">
        <v>249</v>
      </c>
      <c r="M1022" s="7">
        <v>49.85</v>
      </c>
      <c r="N1022" s="7">
        <v>-125.32</v>
      </c>
      <c r="O1022" s="7">
        <v>49.75</v>
      </c>
      <c r="P1022" s="7">
        <v>-125.25</v>
      </c>
      <c r="Q1022" s="7">
        <v>14.388999999999999</v>
      </c>
      <c r="S1022" s="7">
        <v>19.396000000000001</v>
      </c>
      <c r="V1022" s="7" t="s">
        <v>26</v>
      </c>
      <c r="W1022" s="7">
        <v>1.1910000000000001</v>
      </c>
      <c r="X1022" s="7">
        <f t="shared" si="30"/>
        <v>1.1910000000000001</v>
      </c>
      <c r="Y1022" s="7">
        <v>1.905</v>
      </c>
      <c r="Z1022" s="7">
        <f t="shared" si="31"/>
        <v>1.905</v>
      </c>
      <c r="AA1022" s="7">
        <v>0.38400000000000001</v>
      </c>
      <c r="AB1022" s="7">
        <v>0.61499999999999999</v>
      </c>
      <c r="AC1022" s="7">
        <v>9.1999999999999993</v>
      </c>
      <c r="AD1022" s="7">
        <v>110.4</v>
      </c>
      <c r="AE1022" s="7" t="s">
        <v>28</v>
      </c>
      <c r="AF1022" s="7" t="s">
        <v>29</v>
      </c>
      <c r="AG1022" s="7" t="s">
        <v>30</v>
      </c>
      <c r="AH1022" s="7" t="s">
        <v>425</v>
      </c>
      <c r="AI1022" s="7" t="s">
        <v>426</v>
      </c>
      <c r="AJ1022" s="7">
        <v>-0.14299999999999999</v>
      </c>
      <c r="AK1022" s="7">
        <v>-0.27700000000000002</v>
      </c>
      <c r="AL1022" s="7" t="s">
        <v>408</v>
      </c>
      <c r="AQ1022" s="7">
        <v>2.38</v>
      </c>
      <c r="AS1022" s="7">
        <v>1.7</v>
      </c>
      <c r="AT1022" s="7">
        <v>2.2000000000000002</v>
      </c>
      <c r="AV1022" s="7" t="s">
        <v>658</v>
      </c>
      <c r="AW1022" s="7" t="s">
        <v>528</v>
      </c>
      <c r="AX1022" s="7" t="s">
        <v>14</v>
      </c>
      <c r="AY1022" s="7" t="s">
        <v>559</v>
      </c>
      <c r="AZ1022" s="7" t="s">
        <v>253</v>
      </c>
    </row>
    <row r="1023" spans="1:52" x14ac:dyDescent="0.2">
      <c r="A1023" s="7">
        <v>1022</v>
      </c>
      <c r="B1023" s="7">
        <v>3927</v>
      </c>
      <c r="C1023" s="7" t="s">
        <v>61</v>
      </c>
      <c r="D1023" s="7" t="s">
        <v>251</v>
      </c>
      <c r="E1023" s="7" t="s">
        <v>252</v>
      </c>
      <c r="F1023" s="7">
        <v>2.9790000000000001</v>
      </c>
      <c r="I1023" s="7">
        <v>2.9790000000000001</v>
      </c>
      <c r="J1023" s="7">
        <v>2004</v>
      </c>
      <c r="K1023" s="7">
        <v>9</v>
      </c>
      <c r="L1023" s="7">
        <v>266</v>
      </c>
      <c r="M1023" s="7">
        <v>49.85</v>
      </c>
      <c r="N1023" s="7">
        <v>-125.32</v>
      </c>
      <c r="O1023" s="7">
        <v>49.75</v>
      </c>
      <c r="P1023" s="7">
        <v>-125.25</v>
      </c>
      <c r="Q1023" s="7">
        <v>12.605</v>
      </c>
      <c r="S1023" s="7">
        <v>13.574999999999999</v>
      </c>
      <c r="V1023" s="7" t="s">
        <v>26</v>
      </c>
      <c r="W1023" s="7">
        <v>1.2669999999999999</v>
      </c>
      <c r="X1023" s="7">
        <f t="shared" si="30"/>
        <v>1.2669999999999999</v>
      </c>
      <c r="Y1023" s="7">
        <v>1.712</v>
      </c>
      <c r="Z1023" s="7">
        <f t="shared" si="31"/>
        <v>1.712</v>
      </c>
      <c r="AA1023" s="7">
        <v>0.42499999999999999</v>
      </c>
      <c r="AB1023" s="7">
        <v>0.57399999999999995</v>
      </c>
      <c r="AC1023" s="7">
        <v>9.1999999999999993</v>
      </c>
      <c r="AD1023" s="7">
        <v>110.4</v>
      </c>
      <c r="AE1023" s="7" t="s">
        <v>28</v>
      </c>
      <c r="AF1023" s="7" t="s">
        <v>29</v>
      </c>
      <c r="AG1023" s="7" t="s">
        <v>30</v>
      </c>
      <c r="AH1023" s="7" t="s">
        <v>425</v>
      </c>
      <c r="AI1023" s="7" t="s">
        <v>426</v>
      </c>
      <c r="AJ1023" s="7">
        <v>-0.14299999999999999</v>
      </c>
      <c r="AK1023" s="7">
        <v>-0.27700000000000002</v>
      </c>
      <c r="AL1023" s="7" t="s">
        <v>408</v>
      </c>
      <c r="AQ1023" s="7">
        <v>2.38</v>
      </c>
      <c r="AS1023" s="7">
        <v>1.7</v>
      </c>
      <c r="AT1023" s="7">
        <v>2.2000000000000002</v>
      </c>
      <c r="AV1023" s="7" t="s">
        <v>658</v>
      </c>
      <c r="AW1023" s="7" t="s">
        <v>528</v>
      </c>
      <c r="AX1023" s="7" t="s">
        <v>14</v>
      </c>
      <c r="AY1023" s="7" t="s">
        <v>559</v>
      </c>
      <c r="AZ1023" s="7" t="s">
        <v>253</v>
      </c>
    </row>
    <row r="1024" spans="1:52" x14ac:dyDescent="0.2">
      <c r="A1024" s="7">
        <v>1023</v>
      </c>
      <c r="B1024" s="7">
        <v>3927</v>
      </c>
      <c r="C1024" s="7" t="s">
        <v>61</v>
      </c>
      <c r="D1024" s="7" t="s">
        <v>251</v>
      </c>
      <c r="E1024" s="7" t="s">
        <v>252</v>
      </c>
      <c r="F1024" s="7">
        <v>1.3540000000000001</v>
      </c>
      <c r="I1024" s="7">
        <v>1.3540000000000001</v>
      </c>
      <c r="J1024" s="7">
        <v>2004</v>
      </c>
      <c r="K1024" s="7">
        <v>10</v>
      </c>
      <c r="L1024" s="7">
        <v>291</v>
      </c>
      <c r="M1024" s="7">
        <v>49.85</v>
      </c>
      <c r="N1024" s="7">
        <v>-125.32</v>
      </c>
      <c r="O1024" s="7">
        <v>49.75</v>
      </c>
      <c r="P1024" s="7">
        <v>-125.25</v>
      </c>
      <c r="Q1024" s="7">
        <v>4.7640000000000002</v>
      </c>
      <c r="S1024" s="7">
        <v>23.018000000000001</v>
      </c>
      <c r="V1024" s="7" t="s">
        <v>26</v>
      </c>
      <c r="W1024" s="7">
        <v>0.14699999999999999</v>
      </c>
      <c r="X1024" s="7">
        <f t="shared" si="30"/>
        <v>0.14699999999999999</v>
      </c>
      <c r="Y1024" s="7">
        <v>1.2070000000000001</v>
      </c>
      <c r="Z1024" s="7">
        <f t="shared" si="31"/>
        <v>1.2070000000000001</v>
      </c>
      <c r="AA1024" s="7">
        <v>0.108</v>
      </c>
      <c r="AB1024" s="7">
        <v>0.89100000000000001</v>
      </c>
      <c r="AC1024" s="7">
        <v>5.5</v>
      </c>
      <c r="AD1024" s="7">
        <v>178.5</v>
      </c>
      <c r="AE1024" s="7" t="s">
        <v>28</v>
      </c>
      <c r="AF1024" s="7" t="s">
        <v>29</v>
      </c>
      <c r="AG1024" s="7" t="s">
        <v>30</v>
      </c>
      <c r="AH1024" s="7" t="s">
        <v>425</v>
      </c>
      <c r="AI1024" s="7" t="s">
        <v>426</v>
      </c>
      <c r="AJ1024" s="7">
        <v>-0.14299999999999999</v>
      </c>
      <c r="AK1024" s="7">
        <v>-0.27700000000000002</v>
      </c>
      <c r="AL1024" s="7" t="s">
        <v>408</v>
      </c>
      <c r="AQ1024" s="7">
        <v>2.38</v>
      </c>
      <c r="AS1024" s="7">
        <v>1.7</v>
      </c>
      <c r="AT1024" s="7">
        <v>2.2000000000000002</v>
      </c>
      <c r="AV1024" s="7" t="s">
        <v>658</v>
      </c>
      <c r="AW1024" s="7" t="s">
        <v>528</v>
      </c>
      <c r="AX1024" s="7" t="s">
        <v>14</v>
      </c>
      <c r="AY1024" s="7" t="s">
        <v>559</v>
      </c>
      <c r="AZ1024" s="7" t="s">
        <v>253</v>
      </c>
    </row>
    <row r="1025" spans="1:52" x14ac:dyDescent="0.2">
      <c r="A1025" s="7">
        <v>1024</v>
      </c>
      <c r="B1025" s="7">
        <v>3927</v>
      </c>
      <c r="C1025" s="7" t="s">
        <v>61</v>
      </c>
      <c r="D1025" s="7" t="s">
        <v>251</v>
      </c>
      <c r="E1025" s="7" t="s">
        <v>252</v>
      </c>
      <c r="F1025" s="7">
        <v>1.236</v>
      </c>
      <c r="I1025" s="7">
        <v>1.236</v>
      </c>
      <c r="J1025" s="7">
        <v>2004</v>
      </c>
      <c r="K1025" s="7">
        <v>11</v>
      </c>
      <c r="L1025" s="7">
        <v>328</v>
      </c>
      <c r="M1025" s="7">
        <v>49.85</v>
      </c>
      <c r="N1025" s="7">
        <v>-125.32</v>
      </c>
      <c r="O1025" s="7">
        <v>49.75</v>
      </c>
      <c r="P1025" s="7">
        <v>-125.25</v>
      </c>
      <c r="Q1025" s="7">
        <v>3.4860000000000002</v>
      </c>
      <c r="S1025" s="7">
        <v>22.283999999999999</v>
      </c>
      <c r="V1025" s="7" t="s">
        <v>26</v>
      </c>
      <c r="W1025" s="7">
        <v>0.94</v>
      </c>
      <c r="X1025" s="7">
        <f t="shared" si="30"/>
        <v>0.94</v>
      </c>
      <c r="Y1025" s="7">
        <v>0.29599999999999999</v>
      </c>
      <c r="Z1025" s="7">
        <f t="shared" si="31"/>
        <v>0.29599999999999999</v>
      </c>
      <c r="AA1025" s="7">
        <v>0.76</v>
      </c>
      <c r="AB1025" s="7">
        <v>0.23899999999999999</v>
      </c>
      <c r="AC1025" s="7">
        <v>1.8</v>
      </c>
      <c r="AD1025" s="7">
        <v>234.1</v>
      </c>
      <c r="AE1025" s="7" t="s">
        <v>28</v>
      </c>
      <c r="AF1025" s="7" t="s">
        <v>29</v>
      </c>
      <c r="AG1025" s="7" t="s">
        <v>30</v>
      </c>
      <c r="AH1025" s="7" t="s">
        <v>425</v>
      </c>
      <c r="AI1025" s="7" t="s">
        <v>426</v>
      </c>
      <c r="AJ1025" s="7">
        <v>-0.14299999999999999</v>
      </c>
      <c r="AK1025" s="7">
        <v>-0.27700000000000002</v>
      </c>
      <c r="AL1025" s="7" t="s">
        <v>408</v>
      </c>
      <c r="AQ1025" s="7">
        <v>2.38</v>
      </c>
      <c r="AS1025" s="7">
        <v>1.7</v>
      </c>
      <c r="AT1025" s="7">
        <v>2.2000000000000002</v>
      </c>
      <c r="AV1025" s="7" t="s">
        <v>658</v>
      </c>
      <c r="AW1025" s="7" t="s">
        <v>528</v>
      </c>
      <c r="AX1025" s="7" t="s">
        <v>14</v>
      </c>
      <c r="AY1025" s="7" t="s">
        <v>559</v>
      </c>
      <c r="AZ1025" s="7" t="s">
        <v>253</v>
      </c>
    </row>
    <row r="1026" spans="1:52" x14ac:dyDescent="0.2">
      <c r="A1026" s="7">
        <v>1025</v>
      </c>
      <c r="B1026" s="7">
        <v>3927</v>
      </c>
      <c r="C1026" s="7" t="s">
        <v>61</v>
      </c>
      <c r="D1026" s="7" t="s">
        <v>251</v>
      </c>
      <c r="E1026" s="7" t="s">
        <v>252</v>
      </c>
      <c r="F1026" s="7">
        <v>0.58499999999999996</v>
      </c>
      <c r="I1026" s="7">
        <v>0.58499999999999996</v>
      </c>
      <c r="J1026" s="7">
        <v>2005</v>
      </c>
      <c r="K1026" s="7">
        <v>1</v>
      </c>
      <c r="L1026" s="7">
        <v>4</v>
      </c>
      <c r="M1026" s="7">
        <v>49.85</v>
      </c>
      <c r="N1026" s="7">
        <v>-125.32</v>
      </c>
      <c r="O1026" s="7">
        <v>49.75</v>
      </c>
      <c r="P1026" s="7">
        <v>-125.25</v>
      </c>
      <c r="V1026" s="7" t="s">
        <v>26</v>
      </c>
      <c r="W1026" s="7">
        <v>0.23100000000000001</v>
      </c>
      <c r="X1026" s="7">
        <f t="shared" si="30"/>
        <v>0.23100000000000001</v>
      </c>
      <c r="Y1026" s="7">
        <v>0.35399999999999998</v>
      </c>
      <c r="Z1026" s="7">
        <f t="shared" si="31"/>
        <v>0.35399999999999998</v>
      </c>
      <c r="AA1026" s="7">
        <v>0.39400000000000002</v>
      </c>
      <c r="AB1026" s="7">
        <v>0.60499999999999998</v>
      </c>
      <c r="AC1026" s="7">
        <v>-1.3</v>
      </c>
      <c r="AD1026" s="7">
        <v>246.5</v>
      </c>
      <c r="AE1026" s="7" t="s">
        <v>28</v>
      </c>
      <c r="AF1026" s="7" t="s">
        <v>29</v>
      </c>
      <c r="AG1026" s="7" t="s">
        <v>30</v>
      </c>
      <c r="AH1026" s="7" t="s">
        <v>425</v>
      </c>
      <c r="AI1026" s="7" t="s">
        <v>426</v>
      </c>
      <c r="AJ1026" s="7">
        <v>-0.14299999999999999</v>
      </c>
      <c r="AK1026" s="7">
        <v>-0.27700000000000002</v>
      </c>
      <c r="AL1026" s="7" t="s">
        <v>408</v>
      </c>
      <c r="AQ1026" s="7">
        <v>2.38</v>
      </c>
      <c r="AS1026" s="7">
        <v>1.7</v>
      </c>
      <c r="AT1026" s="7">
        <v>2.2000000000000002</v>
      </c>
      <c r="AV1026" s="7" t="s">
        <v>658</v>
      </c>
      <c r="AW1026" s="7" t="s">
        <v>528</v>
      </c>
      <c r="AX1026" s="7" t="s">
        <v>14</v>
      </c>
      <c r="AY1026" s="7" t="s">
        <v>559</v>
      </c>
      <c r="AZ1026" s="7" t="s">
        <v>253</v>
      </c>
    </row>
    <row r="1027" spans="1:52" x14ac:dyDescent="0.2">
      <c r="A1027" s="7">
        <v>1026</v>
      </c>
      <c r="B1027" s="7">
        <v>3927</v>
      </c>
      <c r="C1027" s="7" t="s">
        <v>61</v>
      </c>
      <c r="D1027" s="7" t="s">
        <v>251</v>
      </c>
      <c r="E1027" s="7" t="s">
        <v>252</v>
      </c>
      <c r="F1027" s="7">
        <v>1.179</v>
      </c>
      <c r="I1027" s="7">
        <v>1.179</v>
      </c>
      <c r="J1027" s="7">
        <v>2005</v>
      </c>
      <c r="K1027" s="7">
        <v>4</v>
      </c>
      <c r="L1027" s="7">
        <v>104</v>
      </c>
      <c r="M1027" s="7">
        <v>49.85</v>
      </c>
      <c r="N1027" s="7">
        <v>-125.32</v>
      </c>
      <c r="O1027" s="7">
        <v>49.75</v>
      </c>
      <c r="P1027" s="7">
        <v>-125.25</v>
      </c>
      <c r="Q1027" s="7">
        <v>4.633</v>
      </c>
      <c r="S1027" s="7">
        <v>21.552</v>
      </c>
      <c r="V1027" s="7" t="s">
        <v>26</v>
      </c>
      <c r="W1027" s="7">
        <v>0.67600000000000005</v>
      </c>
      <c r="X1027" s="7">
        <f t="shared" ref="X1027:X1090" si="32">IF(ISBLANK(W1027), "", W1027)</f>
        <v>0.67600000000000005</v>
      </c>
      <c r="Y1027" s="7">
        <v>0.503</v>
      </c>
      <c r="Z1027" s="7">
        <f t="shared" ref="Z1027:Z1090" si="33">IF(ISBLANK(Y1027), "", Y1027)</f>
        <v>0.503</v>
      </c>
      <c r="AA1027" s="7">
        <v>0.57299999999999995</v>
      </c>
      <c r="AB1027" s="7">
        <v>0.42599999999999999</v>
      </c>
      <c r="AC1027" s="7">
        <v>5.6</v>
      </c>
      <c r="AD1027" s="7">
        <v>18.3</v>
      </c>
      <c r="AE1027" s="7" t="s">
        <v>28</v>
      </c>
      <c r="AF1027" s="7" t="s">
        <v>29</v>
      </c>
      <c r="AG1027" s="7" t="s">
        <v>30</v>
      </c>
      <c r="AH1027" s="7" t="s">
        <v>425</v>
      </c>
      <c r="AI1027" s="7" t="s">
        <v>426</v>
      </c>
      <c r="AJ1027" s="7">
        <v>-0.14299999999999999</v>
      </c>
      <c r="AK1027" s="7">
        <v>-0.27700000000000002</v>
      </c>
      <c r="AL1027" s="7" t="s">
        <v>408</v>
      </c>
      <c r="AQ1027" s="7">
        <v>2.38</v>
      </c>
      <c r="AS1027" s="7">
        <v>1.7</v>
      </c>
      <c r="AT1027" s="7">
        <v>2.2000000000000002</v>
      </c>
      <c r="AV1027" s="7" t="s">
        <v>658</v>
      </c>
      <c r="AW1027" s="7" t="s">
        <v>528</v>
      </c>
      <c r="AX1027" s="7" t="s">
        <v>14</v>
      </c>
      <c r="AY1027" s="7" t="s">
        <v>559</v>
      </c>
      <c r="AZ1027" s="7" t="s">
        <v>253</v>
      </c>
    </row>
    <row r="1028" spans="1:52" x14ac:dyDescent="0.2">
      <c r="A1028" s="7">
        <v>1027</v>
      </c>
      <c r="B1028" s="7">
        <v>3927</v>
      </c>
      <c r="C1028" s="7" t="s">
        <v>61</v>
      </c>
      <c r="D1028" s="7" t="s">
        <v>251</v>
      </c>
      <c r="E1028" s="7" t="s">
        <v>252</v>
      </c>
      <c r="F1028" s="7">
        <v>4.9640000000000004</v>
      </c>
      <c r="I1028" s="7">
        <v>4.9640000000000004</v>
      </c>
      <c r="J1028" s="7">
        <v>2005</v>
      </c>
      <c r="K1028" s="7">
        <v>5</v>
      </c>
      <c r="L1028" s="7">
        <v>132</v>
      </c>
      <c r="M1028" s="7">
        <v>49.85</v>
      </c>
      <c r="N1028" s="7">
        <v>-125.32</v>
      </c>
      <c r="O1028" s="7">
        <v>49.75</v>
      </c>
      <c r="P1028" s="7">
        <v>-125.25</v>
      </c>
      <c r="Q1028" s="7">
        <v>12.377000000000001</v>
      </c>
      <c r="S1028" s="7">
        <v>13.8</v>
      </c>
      <c r="V1028" s="7" t="s">
        <v>26</v>
      </c>
      <c r="W1028" s="7">
        <v>4.5999999999999996</v>
      </c>
      <c r="X1028" s="7">
        <f t="shared" si="32"/>
        <v>4.5999999999999996</v>
      </c>
      <c r="Y1028" s="7">
        <v>0.36399999999999999</v>
      </c>
      <c r="Z1028" s="7">
        <f t="shared" si="33"/>
        <v>0.36399999999999999</v>
      </c>
      <c r="AA1028" s="7">
        <v>0.92600000000000005</v>
      </c>
      <c r="AB1028" s="7">
        <v>7.2999999999999995E-2</v>
      </c>
      <c r="AC1028" s="7">
        <v>9.4</v>
      </c>
      <c r="AD1028" s="7">
        <v>39.200000000000003</v>
      </c>
      <c r="AE1028" s="7" t="s">
        <v>28</v>
      </c>
      <c r="AF1028" s="7" t="s">
        <v>29</v>
      </c>
      <c r="AG1028" s="7" t="s">
        <v>30</v>
      </c>
      <c r="AH1028" s="7" t="s">
        <v>425</v>
      </c>
      <c r="AI1028" s="7" t="s">
        <v>426</v>
      </c>
      <c r="AJ1028" s="7">
        <v>-0.14299999999999999</v>
      </c>
      <c r="AK1028" s="7">
        <v>-0.27700000000000002</v>
      </c>
      <c r="AL1028" s="7" t="s">
        <v>408</v>
      </c>
      <c r="AQ1028" s="7">
        <v>2.38</v>
      </c>
      <c r="AS1028" s="7">
        <v>1.7</v>
      </c>
      <c r="AT1028" s="7">
        <v>2.2000000000000002</v>
      </c>
      <c r="AV1028" s="7" t="s">
        <v>658</v>
      </c>
      <c r="AW1028" s="7" t="s">
        <v>528</v>
      </c>
      <c r="AX1028" s="7" t="s">
        <v>14</v>
      </c>
      <c r="AY1028" s="7" t="s">
        <v>559</v>
      </c>
      <c r="AZ1028" s="7" t="s">
        <v>253</v>
      </c>
    </row>
    <row r="1029" spans="1:52" x14ac:dyDescent="0.2">
      <c r="A1029" s="7">
        <v>1028</v>
      </c>
      <c r="B1029" s="7">
        <v>3927</v>
      </c>
      <c r="C1029" s="7" t="s">
        <v>61</v>
      </c>
      <c r="D1029" s="7" t="s">
        <v>251</v>
      </c>
      <c r="E1029" s="7" t="s">
        <v>252</v>
      </c>
      <c r="F1029" s="7">
        <v>6.2949999999999999</v>
      </c>
      <c r="I1029" s="7">
        <v>6.2949999999999999</v>
      </c>
      <c r="J1029" s="7">
        <v>2005</v>
      </c>
      <c r="K1029" s="7">
        <v>6</v>
      </c>
      <c r="L1029" s="7">
        <v>155</v>
      </c>
      <c r="M1029" s="7">
        <v>49.85</v>
      </c>
      <c r="N1029" s="7">
        <v>-125.32</v>
      </c>
      <c r="O1029" s="7">
        <v>49.75</v>
      </c>
      <c r="P1029" s="7">
        <v>-125.25</v>
      </c>
      <c r="Q1029" s="7">
        <v>13.315</v>
      </c>
      <c r="S1029" s="7">
        <v>16.305</v>
      </c>
      <c r="V1029" s="7" t="s">
        <v>26</v>
      </c>
      <c r="W1029" s="7">
        <v>3.26</v>
      </c>
      <c r="X1029" s="7">
        <f t="shared" si="32"/>
        <v>3.26</v>
      </c>
      <c r="Y1029" s="7">
        <v>3.0350000000000001</v>
      </c>
      <c r="Z1029" s="7">
        <f t="shared" si="33"/>
        <v>3.0350000000000001</v>
      </c>
      <c r="AA1029" s="7">
        <v>0.51700000000000002</v>
      </c>
      <c r="AB1029" s="7">
        <v>0.48199999999999998</v>
      </c>
      <c r="AC1029" s="7">
        <v>10.6</v>
      </c>
      <c r="AD1029" s="7">
        <v>29.6</v>
      </c>
      <c r="AE1029" s="7" t="s">
        <v>28</v>
      </c>
      <c r="AF1029" s="7" t="s">
        <v>29</v>
      </c>
      <c r="AG1029" s="7" t="s">
        <v>30</v>
      </c>
      <c r="AH1029" s="7" t="s">
        <v>425</v>
      </c>
      <c r="AI1029" s="7" t="s">
        <v>426</v>
      </c>
      <c r="AJ1029" s="7">
        <v>-0.14299999999999999</v>
      </c>
      <c r="AK1029" s="7">
        <v>-0.27700000000000002</v>
      </c>
      <c r="AL1029" s="7" t="s">
        <v>408</v>
      </c>
      <c r="AQ1029" s="7">
        <v>2.38</v>
      </c>
      <c r="AS1029" s="7">
        <v>1.7</v>
      </c>
      <c r="AT1029" s="7">
        <v>2.2000000000000002</v>
      </c>
      <c r="AV1029" s="7" t="s">
        <v>658</v>
      </c>
      <c r="AW1029" s="7" t="s">
        <v>528</v>
      </c>
      <c r="AX1029" s="7" t="s">
        <v>14</v>
      </c>
      <c r="AY1029" s="7" t="s">
        <v>559</v>
      </c>
      <c r="AZ1029" s="7" t="s">
        <v>253</v>
      </c>
    </row>
    <row r="1030" spans="1:52" x14ac:dyDescent="0.2">
      <c r="A1030" s="7">
        <v>1029</v>
      </c>
      <c r="B1030" s="7">
        <v>3927</v>
      </c>
      <c r="C1030" s="7" t="s">
        <v>61</v>
      </c>
      <c r="D1030" s="7" t="s">
        <v>251</v>
      </c>
      <c r="E1030" s="7" t="s">
        <v>252</v>
      </c>
      <c r="F1030" s="7">
        <v>6</v>
      </c>
      <c r="I1030" s="7">
        <v>6</v>
      </c>
      <c r="J1030" s="7">
        <v>2005</v>
      </c>
      <c r="K1030" s="7">
        <v>6</v>
      </c>
      <c r="L1030" s="7">
        <v>173</v>
      </c>
      <c r="M1030" s="7">
        <v>49.85</v>
      </c>
      <c r="N1030" s="7">
        <v>-125.32</v>
      </c>
      <c r="O1030" s="7">
        <v>49.75</v>
      </c>
      <c r="P1030" s="7">
        <v>-125.25</v>
      </c>
      <c r="Q1030" s="7">
        <v>14.044</v>
      </c>
      <c r="S1030" s="7">
        <v>17.463000000000001</v>
      </c>
      <c r="V1030" s="7" t="s">
        <v>26</v>
      </c>
      <c r="W1030" s="7">
        <v>2.1080000000000001</v>
      </c>
      <c r="X1030" s="7">
        <f t="shared" si="32"/>
        <v>2.1080000000000001</v>
      </c>
      <c r="Y1030" s="7">
        <v>3.8919999999999999</v>
      </c>
      <c r="Z1030" s="7">
        <f t="shared" si="33"/>
        <v>3.8919999999999999</v>
      </c>
      <c r="AA1030" s="7">
        <v>0.35099999999999998</v>
      </c>
      <c r="AB1030" s="7">
        <v>0.64800000000000002</v>
      </c>
      <c r="AC1030" s="7">
        <v>10.6</v>
      </c>
      <c r="AD1030" s="7">
        <v>29.6</v>
      </c>
      <c r="AE1030" s="7" t="s">
        <v>28</v>
      </c>
      <c r="AF1030" s="7" t="s">
        <v>29</v>
      </c>
      <c r="AG1030" s="7" t="s">
        <v>30</v>
      </c>
      <c r="AH1030" s="7" t="s">
        <v>425</v>
      </c>
      <c r="AI1030" s="7" t="s">
        <v>426</v>
      </c>
      <c r="AJ1030" s="7">
        <v>-0.14299999999999999</v>
      </c>
      <c r="AK1030" s="7">
        <v>-0.27700000000000002</v>
      </c>
      <c r="AL1030" s="7" t="s">
        <v>408</v>
      </c>
      <c r="AQ1030" s="7">
        <v>2.38</v>
      </c>
      <c r="AS1030" s="7">
        <v>1.7</v>
      </c>
      <c r="AT1030" s="7">
        <v>2.2000000000000002</v>
      </c>
      <c r="AV1030" s="7" t="s">
        <v>658</v>
      </c>
      <c r="AW1030" s="7" t="s">
        <v>528</v>
      </c>
      <c r="AX1030" s="7" t="s">
        <v>14</v>
      </c>
      <c r="AY1030" s="7" t="s">
        <v>559</v>
      </c>
      <c r="AZ1030" s="7" t="s">
        <v>253</v>
      </c>
    </row>
    <row r="1031" spans="1:52" x14ac:dyDescent="0.2">
      <c r="A1031" s="7">
        <v>1030</v>
      </c>
      <c r="B1031" s="7">
        <v>3927</v>
      </c>
      <c r="C1031" s="7" t="s">
        <v>61</v>
      </c>
      <c r="D1031" s="7" t="s">
        <v>251</v>
      </c>
      <c r="E1031" s="7" t="s">
        <v>252</v>
      </c>
      <c r="F1031" s="7">
        <v>5.8230000000000004</v>
      </c>
      <c r="I1031" s="7">
        <v>5.8230000000000004</v>
      </c>
      <c r="J1031" s="7">
        <v>2005</v>
      </c>
      <c r="K1031" s="7">
        <v>7</v>
      </c>
      <c r="L1031" s="7">
        <v>199</v>
      </c>
      <c r="M1031" s="7">
        <v>49.85</v>
      </c>
      <c r="N1031" s="7">
        <v>-125.32</v>
      </c>
      <c r="O1031" s="7">
        <v>49.75</v>
      </c>
      <c r="P1031" s="7">
        <v>-125.25</v>
      </c>
      <c r="Q1031" s="7">
        <v>16.675000000000001</v>
      </c>
      <c r="S1031" s="7">
        <v>15.276</v>
      </c>
      <c r="V1031" s="7" t="s">
        <v>26</v>
      </c>
      <c r="W1031" s="7">
        <v>4.1189999999999998</v>
      </c>
      <c r="X1031" s="7">
        <f t="shared" si="32"/>
        <v>4.1189999999999998</v>
      </c>
      <c r="Y1031" s="7">
        <v>1.704</v>
      </c>
      <c r="Z1031" s="7">
        <f t="shared" si="33"/>
        <v>1.704</v>
      </c>
      <c r="AA1031" s="7">
        <v>0.70699999999999996</v>
      </c>
      <c r="AB1031" s="7">
        <v>0.29199999999999998</v>
      </c>
      <c r="AC1031" s="7">
        <v>12.8</v>
      </c>
      <c r="AD1031" s="7">
        <v>25.7</v>
      </c>
      <c r="AE1031" s="7" t="s">
        <v>28</v>
      </c>
      <c r="AF1031" s="7" t="s">
        <v>29</v>
      </c>
      <c r="AG1031" s="7" t="s">
        <v>30</v>
      </c>
      <c r="AH1031" s="7" t="s">
        <v>425</v>
      </c>
      <c r="AI1031" s="7" t="s">
        <v>426</v>
      </c>
      <c r="AJ1031" s="7">
        <v>-0.14299999999999999</v>
      </c>
      <c r="AK1031" s="7">
        <v>-0.27700000000000002</v>
      </c>
      <c r="AL1031" s="7" t="s">
        <v>408</v>
      </c>
      <c r="AQ1031" s="7">
        <v>2.38</v>
      </c>
      <c r="AS1031" s="7">
        <v>1.7</v>
      </c>
      <c r="AT1031" s="7">
        <v>2.2000000000000002</v>
      </c>
      <c r="AV1031" s="7" t="s">
        <v>658</v>
      </c>
      <c r="AW1031" s="7" t="s">
        <v>528</v>
      </c>
      <c r="AX1031" s="7" t="s">
        <v>14</v>
      </c>
      <c r="AY1031" s="7" t="s">
        <v>559</v>
      </c>
      <c r="AZ1031" s="7" t="s">
        <v>253</v>
      </c>
    </row>
    <row r="1032" spans="1:52" x14ac:dyDescent="0.2">
      <c r="A1032" s="7">
        <v>1031</v>
      </c>
      <c r="B1032" s="7">
        <v>3983</v>
      </c>
      <c r="C1032" s="7" t="s">
        <v>112</v>
      </c>
      <c r="D1032" s="7" t="s">
        <v>384</v>
      </c>
      <c r="E1032" s="7" t="s">
        <v>385</v>
      </c>
      <c r="F1032" s="7">
        <v>0.46100000000000002</v>
      </c>
      <c r="I1032" s="7">
        <v>3.0169999999999999</v>
      </c>
      <c r="J1032" s="7">
        <v>2004</v>
      </c>
      <c r="K1032" s="7">
        <v>11</v>
      </c>
      <c r="L1032" s="7">
        <v>315</v>
      </c>
      <c r="M1032" s="7">
        <v>-1.72</v>
      </c>
      <c r="N1032" s="7">
        <v>-51.46</v>
      </c>
      <c r="O1032" s="7">
        <v>-1.75</v>
      </c>
      <c r="P1032" s="7">
        <v>-51.25</v>
      </c>
      <c r="S1032" s="7">
        <v>6.407</v>
      </c>
      <c r="V1032" s="7" t="s">
        <v>26</v>
      </c>
      <c r="W1032" s="7">
        <v>0.97</v>
      </c>
      <c r="X1032" s="7">
        <f t="shared" si="32"/>
        <v>0.97</v>
      </c>
      <c r="Y1032" s="7">
        <v>2.0470000000000002</v>
      </c>
      <c r="Z1032" s="7">
        <f t="shared" si="33"/>
        <v>2.0470000000000002</v>
      </c>
      <c r="AA1032" s="7">
        <v>0.32100000000000001</v>
      </c>
      <c r="AB1032" s="7">
        <v>0.67800000000000005</v>
      </c>
      <c r="AC1032" s="7">
        <v>28.2</v>
      </c>
      <c r="AD1032" s="7">
        <v>50.7</v>
      </c>
      <c r="AE1032" s="7" t="s">
        <v>28</v>
      </c>
      <c r="AF1032" s="7" t="s">
        <v>29</v>
      </c>
      <c r="AG1032" s="7" t="s">
        <v>30</v>
      </c>
      <c r="AH1032" s="7" t="s">
        <v>411</v>
      </c>
      <c r="AI1032" s="7" t="s">
        <v>412</v>
      </c>
      <c r="AJ1032" s="7">
        <v>-0.16700000000000001</v>
      </c>
      <c r="AK1032" s="7">
        <v>-0.39</v>
      </c>
      <c r="AV1032" s="7" t="s">
        <v>657</v>
      </c>
      <c r="AW1032" s="7" t="s">
        <v>528</v>
      </c>
      <c r="AZ1032" s="7" t="s">
        <v>92</v>
      </c>
    </row>
    <row r="1033" spans="1:52" x14ac:dyDescent="0.2">
      <c r="A1033" s="7">
        <v>1032</v>
      </c>
      <c r="B1033" s="7">
        <v>3983</v>
      </c>
      <c r="C1033" s="7" t="s">
        <v>112</v>
      </c>
      <c r="D1033" s="7" t="s">
        <v>384</v>
      </c>
      <c r="E1033" s="7" t="s">
        <v>385</v>
      </c>
      <c r="F1033" s="7">
        <v>0.48799999999999999</v>
      </c>
      <c r="I1033" s="7">
        <v>3.194</v>
      </c>
      <c r="J1033" s="7">
        <v>2004</v>
      </c>
      <c r="K1033" s="7">
        <v>12</v>
      </c>
      <c r="L1033" s="7">
        <v>345</v>
      </c>
      <c r="M1033" s="7">
        <v>-1.72</v>
      </c>
      <c r="N1033" s="7">
        <v>-51.46</v>
      </c>
      <c r="O1033" s="7">
        <v>-1.75</v>
      </c>
      <c r="P1033" s="7">
        <v>-51.25</v>
      </c>
      <c r="S1033" s="7">
        <v>8.2449999999999992</v>
      </c>
      <c r="V1033" s="7" t="s">
        <v>26</v>
      </c>
      <c r="W1033" s="7">
        <v>1.2609999999999999</v>
      </c>
      <c r="X1033" s="7">
        <f t="shared" si="32"/>
        <v>1.2609999999999999</v>
      </c>
      <c r="Y1033" s="7">
        <v>1.9330000000000001</v>
      </c>
      <c r="Z1033" s="7">
        <f t="shared" si="33"/>
        <v>1.9330000000000001</v>
      </c>
      <c r="AA1033" s="7">
        <v>0.39400000000000002</v>
      </c>
      <c r="AB1033" s="7">
        <v>0.60499999999999998</v>
      </c>
      <c r="AC1033" s="7">
        <v>27.9</v>
      </c>
      <c r="AD1033" s="7">
        <v>104.4</v>
      </c>
      <c r="AE1033" s="7" t="s">
        <v>28</v>
      </c>
      <c r="AF1033" s="7" t="s">
        <v>29</v>
      </c>
      <c r="AG1033" s="7" t="s">
        <v>30</v>
      </c>
      <c r="AH1033" s="7" t="s">
        <v>411</v>
      </c>
      <c r="AI1033" s="7" t="s">
        <v>412</v>
      </c>
      <c r="AJ1033" s="7">
        <v>-0.16700000000000001</v>
      </c>
      <c r="AK1033" s="7">
        <v>-0.39</v>
      </c>
      <c r="AV1033" s="7" t="s">
        <v>657</v>
      </c>
      <c r="AW1033" s="7" t="s">
        <v>528</v>
      </c>
      <c r="AZ1033" s="7" t="s">
        <v>92</v>
      </c>
    </row>
    <row r="1034" spans="1:52" x14ac:dyDescent="0.2">
      <c r="A1034" s="7">
        <v>1033</v>
      </c>
      <c r="B1034" s="7">
        <v>3983</v>
      </c>
      <c r="C1034" s="7" t="s">
        <v>112</v>
      </c>
      <c r="D1034" s="7" t="s">
        <v>384</v>
      </c>
      <c r="E1034" s="7" t="s">
        <v>385</v>
      </c>
      <c r="F1034" s="7">
        <v>0.73</v>
      </c>
      <c r="I1034" s="7">
        <v>4.7779999999999996</v>
      </c>
      <c r="J1034" s="7">
        <v>2005</v>
      </c>
      <c r="K1034" s="7">
        <v>1</v>
      </c>
      <c r="L1034" s="7">
        <v>15</v>
      </c>
      <c r="M1034" s="7">
        <v>-1.72</v>
      </c>
      <c r="N1034" s="7">
        <v>-51.46</v>
      </c>
      <c r="O1034" s="7">
        <v>-1.75</v>
      </c>
      <c r="P1034" s="7">
        <v>-51.25</v>
      </c>
      <c r="S1034" s="7">
        <v>10.084</v>
      </c>
      <c r="V1034" s="7" t="s">
        <v>26</v>
      </c>
      <c r="W1034" s="7">
        <v>2.7080000000000002</v>
      </c>
      <c r="X1034" s="7">
        <f t="shared" si="32"/>
        <v>2.7080000000000002</v>
      </c>
      <c r="Y1034" s="7">
        <v>2.0699999999999998</v>
      </c>
      <c r="Z1034" s="7">
        <f t="shared" si="33"/>
        <v>2.0699999999999998</v>
      </c>
      <c r="AA1034" s="7">
        <v>0.56599999999999995</v>
      </c>
      <c r="AB1034" s="7">
        <v>0.433</v>
      </c>
      <c r="AC1034" s="7">
        <v>27.6</v>
      </c>
      <c r="AD1034" s="7">
        <v>229.8</v>
      </c>
      <c r="AE1034" s="7" t="s">
        <v>28</v>
      </c>
      <c r="AF1034" s="7" t="s">
        <v>29</v>
      </c>
      <c r="AG1034" s="7" t="s">
        <v>30</v>
      </c>
      <c r="AH1034" s="7" t="s">
        <v>411</v>
      </c>
      <c r="AI1034" s="7" t="s">
        <v>412</v>
      </c>
      <c r="AJ1034" s="7">
        <v>-0.16700000000000001</v>
      </c>
      <c r="AK1034" s="7">
        <v>-0.39</v>
      </c>
      <c r="AV1034" s="7" t="s">
        <v>657</v>
      </c>
      <c r="AW1034" s="7" t="s">
        <v>528</v>
      </c>
      <c r="AZ1034" s="7" t="s">
        <v>92</v>
      </c>
    </row>
    <row r="1035" spans="1:52" x14ac:dyDescent="0.2">
      <c r="A1035" s="7">
        <v>1034</v>
      </c>
      <c r="B1035" s="7">
        <v>3983</v>
      </c>
      <c r="C1035" s="7" t="s">
        <v>112</v>
      </c>
      <c r="D1035" s="7" t="s">
        <v>384</v>
      </c>
      <c r="E1035" s="7" t="s">
        <v>385</v>
      </c>
      <c r="F1035" s="7">
        <v>0.76600000000000001</v>
      </c>
      <c r="I1035" s="7">
        <v>5.0129999999999999</v>
      </c>
      <c r="J1035" s="7">
        <v>2005</v>
      </c>
      <c r="K1035" s="7">
        <v>2</v>
      </c>
      <c r="L1035" s="7">
        <v>45</v>
      </c>
      <c r="M1035" s="7">
        <v>-1.72</v>
      </c>
      <c r="N1035" s="7">
        <v>-51.46</v>
      </c>
      <c r="O1035" s="7">
        <v>-1.75</v>
      </c>
      <c r="P1035" s="7">
        <v>-51.25</v>
      </c>
      <c r="S1035" s="7">
        <v>11.455</v>
      </c>
      <c r="V1035" s="7" t="s">
        <v>26</v>
      </c>
      <c r="W1035" s="7">
        <v>2.7949999999999999</v>
      </c>
      <c r="X1035" s="7">
        <f t="shared" si="32"/>
        <v>2.7949999999999999</v>
      </c>
      <c r="Y1035" s="7">
        <v>2.218</v>
      </c>
      <c r="Z1035" s="7">
        <f t="shared" si="33"/>
        <v>2.218</v>
      </c>
      <c r="AA1035" s="7">
        <v>0.55700000000000005</v>
      </c>
      <c r="AB1035" s="7">
        <v>0.442</v>
      </c>
      <c r="AC1035" s="7">
        <v>26.7</v>
      </c>
      <c r="AD1035" s="7">
        <v>468</v>
      </c>
      <c r="AE1035" s="7" t="s">
        <v>28</v>
      </c>
      <c r="AF1035" s="7" t="s">
        <v>29</v>
      </c>
      <c r="AG1035" s="7" t="s">
        <v>30</v>
      </c>
      <c r="AH1035" s="7" t="s">
        <v>411</v>
      </c>
      <c r="AI1035" s="7" t="s">
        <v>412</v>
      </c>
      <c r="AJ1035" s="7">
        <v>-0.16700000000000001</v>
      </c>
      <c r="AK1035" s="7">
        <v>-0.39</v>
      </c>
      <c r="AV1035" s="7" t="s">
        <v>657</v>
      </c>
      <c r="AW1035" s="7" t="s">
        <v>528</v>
      </c>
      <c r="AZ1035" s="7" t="s">
        <v>92</v>
      </c>
    </row>
    <row r="1036" spans="1:52" x14ac:dyDescent="0.2">
      <c r="A1036" s="7">
        <v>1035</v>
      </c>
      <c r="B1036" s="7">
        <v>3983</v>
      </c>
      <c r="C1036" s="7" t="s">
        <v>112</v>
      </c>
      <c r="D1036" s="7" t="s">
        <v>384</v>
      </c>
      <c r="E1036" s="7" t="s">
        <v>385</v>
      </c>
      <c r="F1036" s="7">
        <v>0.64300000000000002</v>
      </c>
      <c r="I1036" s="7">
        <v>4.2080000000000002</v>
      </c>
      <c r="J1036" s="7">
        <v>2005</v>
      </c>
      <c r="K1036" s="7">
        <v>3</v>
      </c>
      <c r="L1036" s="7">
        <v>75</v>
      </c>
      <c r="M1036" s="7">
        <v>-1.72</v>
      </c>
      <c r="N1036" s="7">
        <v>-51.46</v>
      </c>
      <c r="O1036" s="7">
        <v>-1.75</v>
      </c>
      <c r="P1036" s="7">
        <v>-51.25</v>
      </c>
      <c r="S1036" s="7">
        <v>11.894</v>
      </c>
      <c r="V1036" s="7" t="s">
        <v>26</v>
      </c>
      <c r="W1036" s="7">
        <v>1.9630000000000001</v>
      </c>
      <c r="X1036" s="7">
        <f t="shared" si="32"/>
        <v>1.9630000000000001</v>
      </c>
      <c r="Y1036" s="7">
        <v>2.2450000000000001</v>
      </c>
      <c r="Z1036" s="7">
        <f t="shared" si="33"/>
        <v>2.2450000000000001</v>
      </c>
      <c r="AA1036" s="7">
        <v>0.46600000000000003</v>
      </c>
      <c r="AB1036" s="7">
        <v>0.53300000000000003</v>
      </c>
      <c r="AC1036" s="7">
        <v>26.5</v>
      </c>
      <c r="AD1036" s="7">
        <v>368</v>
      </c>
      <c r="AE1036" s="7" t="s">
        <v>28</v>
      </c>
      <c r="AF1036" s="7" t="s">
        <v>29</v>
      </c>
      <c r="AG1036" s="7" t="s">
        <v>30</v>
      </c>
      <c r="AH1036" s="7" t="s">
        <v>411</v>
      </c>
      <c r="AI1036" s="7" t="s">
        <v>412</v>
      </c>
      <c r="AJ1036" s="7">
        <v>-0.16700000000000001</v>
      </c>
      <c r="AK1036" s="7">
        <v>-0.39</v>
      </c>
      <c r="AV1036" s="7" t="s">
        <v>657</v>
      </c>
      <c r="AW1036" s="7" t="s">
        <v>528</v>
      </c>
      <c r="AZ1036" s="7" t="s">
        <v>92</v>
      </c>
    </row>
    <row r="1037" spans="1:52" x14ac:dyDescent="0.2">
      <c r="A1037" s="7">
        <v>1036</v>
      </c>
      <c r="B1037" s="7">
        <v>3983</v>
      </c>
      <c r="C1037" s="7" t="s">
        <v>112</v>
      </c>
      <c r="D1037" s="7" t="s">
        <v>384</v>
      </c>
      <c r="E1037" s="7" t="s">
        <v>385</v>
      </c>
      <c r="F1037" s="7">
        <v>0.61299999999999999</v>
      </c>
      <c r="I1037" s="7">
        <v>4.0119999999999996</v>
      </c>
      <c r="J1037" s="7">
        <v>2005</v>
      </c>
      <c r="K1037" s="7">
        <v>4</v>
      </c>
      <c r="L1037" s="7">
        <v>105</v>
      </c>
      <c r="M1037" s="7">
        <v>-1.72</v>
      </c>
      <c r="N1037" s="7">
        <v>-51.46</v>
      </c>
      <c r="O1037" s="7">
        <v>-1.75</v>
      </c>
      <c r="P1037" s="7">
        <v>-51.25</v>
      </c>
      <c r="S1037" s="7">
        <v>22.370999999999999</v>
      </c>
      <c r="V1037" s="7" t="s">
        <v>26</v>
      </c>
      <c r="W1037" s="7">
        <v>2.3780000000000001</v>
      </c>
      <c r="X1037" s="7">
        <f t="shared" si="32"/>
        <v>2.3780000000000001</v>
      </c>
      <c r="Y1037" s="7">
        <v>1.6339999999999999</v>
      </c>
      <c r="Z1037" s="7">
        <f t="shared" si="33"/>
        <v>1.6339999999999999</v>
      </c>
      <c r="AA1037" s="7">
        <v>0.59199999999999997</v>
      </c>
      <c r="AB1037" s="7">
        <v>0.40699999999999997</v>
      </c>
      <c r="AC1037" s="7">
        <v>26.7</v>
      </c>
      <c r="AD1037" s="7">
        <v>220.7</v>
      </c>
      <c r="AE1037" s="7" t="s">
        <v>28</v>
      </c>
      <c r="AF1037" s="7" t="s">
        <v>29</v>
      </c>
      <c r="AG1037" s="7" t="s">
        <v>30</v>
      </c>
      <c r="AH1037" s="7" t="s">
        <v>411</v>
      </c>
      <c r="AI1037" s="7" t="s">
        <v>412</v>
      </c>
      <c r="AJ1037" s="7">
        <v>-0.16700000000000001</v>
      </c>
      <c r="AK1037" s="7">
        <v>-0.39</v>
      </c>
      <c r="AV1037" s="7" t="s">
        <v>657</v>
      </c>
      <c r="AW1037" s="7" t="s">
        <v>528</v>
      </c>
      <c r="AZ1037" s="7" t="s">
        <v>92</v>
      </c>
    </row>
    <row r="1038" spans="1:52" x14ac:dyDescent="0.2">
      <c r="A1038" s="7">
        <v>1037</v>
      </c>
      <c r="B1038" s="7">
        <v>3983</v>
      </c>
      <c r="C1038" s="7" t="s">
        <v>112</v>
      </c>
      <c r="D1038" s="7" t="s">
        <v>384</v>
      </c>
      <c r="E1038" s="7" t="s">
        <v>385</v>
      </c>
      <c r="F1038" s="7">
        <v>0.56499999999999995</v>
      </c>
      <c r="I1038" s="7">
        <v>3.698</v>
      </c>
      <c r="J1038" s="7">
        <v>2005</v>
      </c>
      <c r="K1038" s="7">
        <v>5</v>
      </c>
      <c r="L1038" s="7">
        <v>135</v>
      </c>
      <c r="M1038" s="7">
        <v>-1.72</v>
      </c>
      <c r="N1038" s="7">
        <v>-51.46</v>
      </c>
      <c r="O1038" s="7">
        <v>-1.75</v>
      </c>
      <c r="P1038" s="7">
        <v>-51.25</v>
      </c>
      <c r="S1038" s="7">
        <v>23.742000000000001</v>
      </c>
      <c r="V1038" s="7" t="s">
        <v>26</v>
      </c>
      <c r="W1038" s="7">
        <v>2.2200000000000002</v>
      </c>
      <c r="X1038" s="7">
        <f t="shared" si="32"/>
        <v>2.2200000000000002</v>
      </c>
      <c r="Y1038" s="7">
        <v>1.478</v>
      </c>
      <c r="Z1038" s="7">
        <f t="shared" si="33"/>
        <v>1.478</v>
      </c>
      <c r="AA1038" s="7">
        <v>0.6</v>
      </c>
      <c r="AB1038" s="7">
        <v>0.39900000000000002</v>
      </c>
      <c r="AC1038" s="7">
        <v>26.9</v>
      </c>
      <c r="AD1038" s="7">
        <v>211.3</v>
      </c>
      <c r="AE1038" s="7" t="s">
        <v>28</v>
      </c>
      <c r="AF1038" s="7" t="s">
        <v>29</v>
      </c>
      <c r="AG1038" s="7" t="s">
        <v>30</v>
      </c>
      <c r="AH1038" s="7" t="s">
        <v>411</v>
      </c>
      <c r="AI1038" s="7" t="s">
        <v>412</v>
      </c>
      <c r="AJ1038" s="7">
        <v>-0.16700000000000001</v>
      </c>
      <c r="AK1038" s="7">
        <v>-0.39</v>
      </c>
      <c r="AV1038" s="7" t="s">
        <v>657</v>
      </c>
      <c r="AW1038" s="7" t="s">
        <v>528</v>
      </c>
      <c r="AZ1038" s="7" t="s">
        <v>92</v>
      </c>
    </row>
    <row r="1039" spans="1:52" x14ac:dyDescent="0.2">
      <c r="A1039" s="7">
        <v>1038</v>
      </c>
      <c r="B1039" s="7">
        <v>3983</v>
      </c>
      <c r="C1039" s="7" t="s">
        <v>112</v>
      </c>
      <c r="D1039" s="7" t="s">
        <v>384</v>
      </c>
      <c r="E1039" s="7" t="s">
        <v>385</v>
      </c>
      <c r="F1039" s="7">
        <v>0.64900000000000002</v>
      </c>
      <c r="I1039" s="7">
        <v>4.2480000000000002</v>
      </c>
      <c r="J1039" s="7">
        <v>2005</v>
      </c>
      <c r="K1039" s="7">
        <v>6</v>
      </c>
      <c r="L1039" s="7">
        <v>165</v>
      </c>
      <c r="M1039" s="7">
        <v>-1.72</v>
      </c>
      <c r="N1039" s="7">
        <v>-51.46</v>
      </c>
      <c r="O1039" s="7">
        <v>-1.75</v>
      </c>
      <c r="P1039" s="7">
        <v>-51.25</v>
      </c>
      <c r="S1039" s="7">
        <v>21.143999999999998</v>
      </c>
      <c r="V1039" s="7" t="s">
        <v>26</v>
      </c>
      <c r="W1039" s="7">
        <v>2.5920000000000001</v>
      </c>
      <c r="X1039" s="7">
        <f t="shared" si="32"/>
        <v>2.5920000000000001</v>
      </c>
      <c r="Y1039" s="7">
        <v>1.6559999999999999</v>
      </c>
      <c r="Z1039" s="7">
        <f t="shared" si="33"/>
        <v>1.6559999999999999</v>
      </c>
      <c r="AA1039" s="7">
        <v>0.61</v>
      </c>
      <c r="AB1039" s="7">
        <v>0.38900000000000001</v>
      </c>
      <c r="AC1039" s="7">
        <v>27.5</v>
      </c>
      <c r="AD1039" s="7">
        <v>193.9</v>
      </c>
      <c r="AE1039" s="7" t="s">
        <v>28</v>
      </c>
      <c r="AF1039" s="7" t="s">
        <v>29</v>
      </c>
      <c r="AG1039" s="7" t="s">
        <v>30</v>
      </c>
      <c r="AH1039" s="7" t="s">
        <v>411</v>
      </c>
      <c r="AI1039" s="7" t="s">
        <v>412</v>
      </c>
      <c r="AJ1039" s="7">
        <v>-0.16700000000000001</v>
      </c>
      <c r="AK1039" s="7">
        <v>-0.39</v>
      </c>
      <c r="AV1039" s="7" t="s">
        <v>657</v>
      </c>
      <c r="AW1039" s="7" t="s">
        <v>528</v>
      </c>
      <c r="AZ1039" s="7" t="s">
        <v>92</v>
      </c>
    </row>
    <row r="1040" spans="1:52" x14ac:dyDescent="0.2">
      <c r="A1040" s="7">
        <v>1039</v>
      </c>
      <c r="B1040" s="7">
        <v>3983</v>
      </c>
      <c r="C1040" s="7" t="s">
        <v>112</v>
      </c>
      <c r="D1040" s="7" t="s">
        <v>384</v>
      </c>
      <c r="E1040" s="7" t="s">
        <v>385</v>
      </c>
      <c r="F1040" s="7">
        <v>0.55500000000000005</v>
      </c>
      <c r="I1040" s="7">
        <v>3.6320000000000001</v>
      </c>
      <c r="J1040" s="7">
        <v>2005</v>
      </c>
      <c r="K1040" s="7">
        <v>7</v>
      </c>
      <c r="L1040" s="7">
        <v>195</v>
      </c>
      <c r="M1040" s="7">
        <v>-1.72</v>
      </c>
      <c r="N1040" s="7">
        <v>-51.46</v>
      </c>
      <c r="O1040" s="7">
        <v>-1.75</v>
      </c>
      <c r="P1040" s="7">
        <v>-51.25</v>
      </c>
      <c r="S1040" s="7">
        <v>19.013999999999999</v>
      </c>
      <c r="V1040" s="7" t="s">
        <v>26</v>
      </c>
      <c r="W1040" s="7">
        <v>1.7969999999999999</v>
      </c>
      <c r="X1040" s="7">
        <f t="shared" si="32"/>
        <v>1.7969999999999999</v>
      </c>
      <c r="Y1040" s="7">
        <v>1.835</v>
      </c>
      <c r="Z1040" s="7">
        <f t="shared" si="33"/>
        <v>1.835</v>
      </c>
      <c r="AA1040" s="7">
        <v>0.49399999999999999</v>
      </c>
      <c r="AB1040" s="7">
        <v>0.505</v>
      </c>
      <c r="AC1040" s="7">
        <v>27.4</v>
      </c>
      <c r="AD1040" s="7">
        <v>121</v>
      </c>
      <c r="AE1040" s="7" t="s">
        <v>28</v>
      </c>
      <c r="AF1040" s="7" t="s">
        <v>29</v>
      </c>
      <c r="AG1040" s="7" t="s">
        <v>30</v>
      </c>
      <c r="AH1040" s="7" t="s">
        <v>411</v>
      </c>
      <c r="AI1040" s="7" t="s">
        <v>412</v>
      </c>
      <c r="AJ1040" s="7">
        <v>-0.16700000000000001</v>
      </c>
      <c r="AK1040" s="7">
        <v>-0.39</v>
      </c>
      <c r="AV1040" s="7" t="s">
        <v>657</v>
      </c>
      <c r="AW1040" s="7" t="s">
        <v>528</v>
      </c>
      <c r="AZ1040" s="7" t="s">
        <v>92</v>
      </c>
    </row>
    <row r="1041" spans="1:52" x14ac:dyDescent="0.2">
      <c r="A1041" s="7">
        <v>1040</v>
      </c>
      <c r="B1041" s="7">
        <v>3983</v>
      </c>
      <c r="C1041" s="7" t="s">
        <v>112</v>
      </c>
      <c r="D1041" s="7" t="s">
        <v>384</v>
      </c>
      <c r="E1041" s="7" t="s">
        <v>385</v>
      </c>
      <c r="F1041" s="7">
        <v>0.56299999999999994</v>
      </c>
      <c r="I1041" s="7">
        <v>3.6850000000000001</v>
      </c>
      <c r="J1041" s="7">
        <v>2005</v>
      </c>
      <c r="K1041" s="7">
        <v>8</v>
      </c>
      <c r="L1041" s="7">
        <v>225</v>
      </c>
      <c r="M1041" s="7">
        <v>-1.72</v>
      </c>
      <c r="N1041" s="7">
        <v>-51.46</v>
      </c>
      <c r="O1041" s="7">
        <v>-1.75</v>
      </c>
      <c r="P1041" s="7">
        <v>-51.25</v>
      </c>
      <c r="S1041" s="7">
        <v>15.715999999999999</v>
      </c>
      <c r="V1041" s="7" t="s">
        <v>26</v>
      </c>
      <c r="W1041" s="7">
        <v>1.7330000000000001</v>
      </c>
      <c r="X1041" s="7">
        <f t="shared" si="32"/>
        <v>1.7330000000000001</v>
      </c>
      <c r="Y1041" s="7">
        <v>1.952</v>
      </c>
      <c r="Z1041" s="7">
        <f t="shared" si="33"/>
        <v>1.952</v>
      </c>
      <c r="AA1041" s="7">
        <v>0.47</v>
      </c>
      <c r="AB1041" s="7">
        <v>0.52900000000000003</v>
      </c>
      <c r="AC1041" s="7">
        <v>28.1</v>
      </c>
      <c r="AD1041" s="7">
        <v>81</v>
      </c>
      <c r="AE1041" s="7" t="s">
        <v>28</v>
      </c>
      <c r="AF1041" s="7" t="s">
        <v>29</v>
      </c>
      <c r="AG1041" s="7" t="s">
        <v>30</v>
      </c>
      <c r="AH1041" s="7" t="s">
        <v>411</v>
      </c>
      <c r="AI1041" s="7" t="s">
        <v>412</v>
      </c>
      <c r="AJ1041" s="7">
        <v>-0.16700000000000001</v>
      </c>
      <c r="AK1041" s="7">
        <v>-0.39</v>
      </c>
      <c r="AV1041" s="7" t="s">
        <v>657</v>
      </c>
      <c r="AW1041" s="7" t="s">
        <v>528</v>
      </c>
      <c r="AZ1041" s="7" t="s">
        <v>92</v>
      </c>
    </row>
    <row r="1042" spans="1:52" x14ac:dyDescent="0.2">
      <c r="A1042" s="7">
        <v>1041</v>
      </c>
      <c r="B1042" s="7">
        <v>3983</v>
      </c>
      <c r="C1042" s="7" t="s">
        <v>112</v>
      </c>
      <c r="D1042" s="7" t="s">
        <v>384</v>
      </c>
      <c r="E1042" s="7" t="s">
        <v>385</v>
      </c>
      <c r="F1042" s="7">
        <v>0.50600000000000001</v>
      </c>
      <c r="I1042" s="7">
        <v>3.3119999999999998</v>
      </c>
      <c r="J1042" s="7">
        <v>2005</v>
      </c>
      <c r="K1042" s="7">
        <v>9</v>
      </c>
      <c r="L1042" s="7">
        <v>255</v>
      </c>
      <c r="M1042" s="7">
        <v>-1.72</v>
      </c>
      <c r="N1042" s="7">
        <v>-51.46</v>
      </c>
      <c r="O1042" s="7">
        <v>-1.75</v>
      </c>
      <c r="P1042" s="7">
        <v>-51.25</v>
      </c>
      <c r="S1042" s="7">
        <v>14.752000000000001</v>
      </c>
      <c r="V1042" s="7" t="s">
        <v>26</v>
      </c>
      <c r="W1042" s="7">
        <v>1.6970000000000001</v>
      </c>
      <c r="X1042" s="7">
        <f t="shared" si="32"/>
        <v>1.6970000000000001</v>
      </c>
      <c r="Y1042" s="7">
        <v>1.615</v>
      </c>
      <c r="Z1042" s="7">
        <f t="shared" si="33"/>
        <v>1.615</v>
      </c>
      <c r="AA1042" s="7">
        <v>0.51200000000000001</v>
      </c>
      <c r="AB1042" s="7">
        <v>0.48699999999999999</v>
      </c>
      <c r="AC1042" s="7">
        <v>28.3</v>
      </c>
      <c r="AD1042" s="7">
        <v>65.400000000000006</v>
      </c>
      <c r="AE1042" s="7" t="s">
        <v>28</v>
      </c>
      <c r="AF1042" s="7" t="s">
        <v>29</v>
      </c>
      <c r="AG1042" s="7" t="s">
        <v>30</v>
      </c>
      <c r="AH1042" s="7" t="s">
        <v>411</v>
      </c>
      <c r="AI1042" s="7" t="s">
        <v>412</v>
      </c>
      <c r="AJ1042" s="7">
        <v>-0.16700000000000001</v>
      </c>
      <c r="AK1042" s="7">
        <v>-0.39</v>
      </c>
      <c r="AV1042" s="7" t="s">
        <v>657</v>
      </c>
      <c r="AW1042" s="7" t="s">
        <v>528</v>
      </c>
      <c r="AZ1042" s="7" t="s">
        <v>92</v>
      </c>
    </row>
    <row r="1043" spans="1:52" x14ac:dyDescent="0.2">
      <c r="A1043" s="7">
        <v>1042</v>
      </c>
      <c r="B1043" s="7">
        <v>3983</v>
      </c>
      <c r="C1043" s="7" t="s">
        <v>112</v>
      </c>
      <c r="D1043" s="7" t="s">
        <v>384</v>
      </c>
      <c r="E1043" s="7" t="s">
        <v>385</v>
      </c>
      <c r="F1043" s="7">
        <v>0.47599999999999998</v>
      </c>
      <c r="I1043" s="7">
        <v>3.1150000000000002</v>
      </c>
      <c r="J1043" s="7">
        <v>2005</v>
      </c>
      <c r="K1043" s="7">
        <v>10</v>
      </c>
      <c r="L1043" s="7">
        <v>285</v>
      </c>
      <c r="M1043" s="7">
        <v>-1.72</v>
      </c>
      <c r="N1043" s="7">
        <v>-51.46</v>
      </c>
      <c r="O1043" s="7">
        <v>-1.75</v>
      </c>
      <c r="P1043" s="7">
        <v>-51.25</v>
      </c>
      <c r="S1043" s="7">
        <v>20.561</v>
      </c>
      <c r="V1043" s="7" t="s">
        <v>26</v>
      </c>
      <c r="W1043" s="7">
        <v>1.2310000000000001</v>
      </c>
      <c r="X1043" s="7">
        <f t="shared" si="32"/>
        <v>1.2310000000000001</v>
      </c>
      <c r="Y1043" s="7">
        <v>1.8839999999999999</v>
      </c>
      <c r="Z1043" s="7">
        <f t="shared" si="33"/>
        <v>1.8839999999999999</v>
      </c>
      <c r="AA1043" s="7">
        <v>0.39500000000000002</v>
      </c>
      <c r="AB1043" s="7">
        <v>0.60399999999999998</v>
      </c>
      <c r="AC1043" s="7">
        <v>28.5</v>
      </c>
      <c r="AD1043" s="7">
        <v>84.1</v>
      </c>
      <c r="AE1043" s="7" t="s">
        <v>28</v>
      </c>
      <c r="AF1043" s="7" t="s">
        <v>29</v>
      </c>
      <c r="AG1043" s="7" t="s">
        <v>30</v>
      </c>
      <c r="AH1043" s="7" t="s">
        <v>411</v>
      </c>
      <c r="AI1043" s="7" t="s">
        <v>412</v>
      </c>
      <c r="AJ1043" s="7">
        <v>-0.16700000000000001</v>
      </c>
      <c r="AK1043" s="7">
        <v>-0.39</v>
      </c>
      <c r="AV1043" s="7" t="s">
        <v>657</v>
      </c>
      <c r="AW1043" s="7" t="s">
        <v>528</v>
      </c>
      <c r="AZ1043" s="7" t="s">
        <v>92</v>
      </c>
    </row>
    <row r="1044" spans="1:52" x14ac:dyDescent="0.2">
      <c r="A1044" s="7">
        <v>1043</v>
      </c>
      <c r="B1044" s="7">
        <v>4003</v>
      </c>
      <c r="C1044" s="7" t="s">
        <v>179</v>
      </c>
      <c r="D1044" s="7" t="s">
        <v>443</v>
      </c>
      <c r="E1044" s="7" t="s">
        <v>180</v>
      </c>
      <c r="F1044" s="7">
        <v>0.73599999999999999</v>
      </c>
      <c r="I1044" s="7">
        <v>0.76300000000000001</v>
      </c>
      <c r="J1044" s="7">
        <v>2004</v>
      </c>
      <c r="K1044" s="7">
        <v>3</v>
      </c>
      <c r="L1044" s="7">
        <v>77</v>
      </c>
      <c r="M1044" s="7">
        <v>48.67</v>
      </c>
      <c r="N1044" s="7">
        <v>7.06</v>
      </c>
      <c r="O1044" s="7">
        <v>48.75</v>
      </c>
      <c r="P1044" s="7">
        <v>7.25</v>
      </c>
      <c r="Q1044" s="7">
        <v>6.077</v>
      </c>
      <c r="S1044" s="7">
        <v>32.4</v>
      </c>
      <c r="V1044" s="7" t="s">
        <v>26</v>
      </c>
      <c r="W1044" s="7">
        <v>0.71699999999999997</v>
      </c>
      <c r="X1044" s="7">
        <f t="shared" si="32"/>
        <v>0.71699999999999997</v>
      </c>
      <c r="Y1044" s="7">
        <v>4.5999999999999999E-2</v>
      </c>
      <c r="Z1044" s="7">
        <f t="shared" si="33"/>
        <v>4.5999999999999999E-2</v>
      </c>
      <c r="AA1044" s="7">
        <v>0.93899999999999995</v>
      </c>
      <c r="AB1044" s="7">
        <v>0.06</v>
      </c>
      <c r="AC1044" s="7">
        <v>4.3</v>
      </c>
      <c r="AD1044" s="7">
        <v>42.8</v>
      </c>
      <c r="AE1044" s="7" t="s">
        <v>52</v>
      </c>
      <c r="AF1044" s="7" t="s">
        <v>29</v>
      </c>
      <c r="AG1044" s="7" t="s">
        <v>47</v>
      </c>
      <c r="AH1044" s="7" t="s">
        <v>406</v>
      </c>
      <c r="AI1044" s="7" t="s">
        <v>407</v>
      </c>
      <c r="AJ1044" s="7">
        <v>1.4850000000000001</v>
      </c>
      <c r="AK1044" s="7">
        <v>-0.495</v>
      </c>
      <c r="AL1044" s="7" t="s">
        <v>415</v>
      </c>
      <c r="AQ1044" s="7">
        <v>1.39</v>
      </c>
      <c r="AS1044" s="7">
        <v>3.1</v>
      </c>
      <c r="AT1044" s="7">
        <v>3.1</v>
      </c>
      <c r="AV1044" s="7" t="s">
        <v>659</v>
      </c>
      <c r="AW1044" s="7" t="s">
        <v>528</v>
      </c>
      <c r="AX1044" s="7" t="s">
        <v>14</v>
      </c>
      <c r="AY1044" s="7" t="s">
        <v>560</v>
      </c>
      <c r="AZ1044" s="7" t="s">
        <v>181</v>
      </c>
    </row>
    <row r="1045" spans="1:52" x14ac:dyDescent="0.2">
      <c r="A1045" s="7">
        <v>1044</v>
      </c>
      <c r="B1045" s="7">
        <v>4003</v>
      </c>
      <c r="C1045" s="7" t="s">
        <v>179</v>
      </c>
      <c r="D1045" s="7" t="s">
        <v>443</v>
      </c>
      <c r="E1045" s="7" t="s">
        <v>180</v>
      </c>
      <c r="F1045" s="7">
        <v>0.69</v>
      </c>
      <c r="I1045" s="7">
        <v>0.71499999999999997</v>
      </c>
      <c r="J1045" s="7">
        <v>2004</v>
      </c>
      <c r="K1045" s="7">
        <v>4</v>
      </c>
      <c r="L1045" s="7">
        <v>95</v>
      </c>
      <c r="M1045" s="7">
        <v>48.67</v>
      </c>
      <c r="N1045" s="7">
        <v>7.06</v>
      </c>
      <c r="O1045" s="7">
        <v>48.75</v>
      </c>
      <c r="P1045" s="7">
        <v>7.25</v>
      </c>
      <c r="Q1045" s="7">
        <v>7.6260000000000003</v>
      </c>
      <c r="S1045" s="7">
        <v>32.398000000000003</v>
      </c>
      <c r="V1045" s="7" t="s">
        <v>26</v>
      </c>
      <c r="W1045" s="7">
        <v>0.65900000000000003</v>
      </c>
      <c r="X1045" s="7">
        <f t="shared" si="32"/>
        <v>0.65900000000000003</v>
      </c>
      <c r="Y1045" s="7">
        <v>5.6000000000000001E-2</v>
      </c>
      <c r="Z1045" s="7">
        <f t="shared" si="33"/>
        <v>5.6000000000000001E-2</v>
      </c>
      <c r="AA1045" s="7">
        <v>0.92100000000000004</v>
      </c>
      <c r="AB1045" s="7">
        <v>7.8E-2</v>
      </c>
      <c r="AC1045" s="7">
        <v>9.5</v>
      </c>
      <c r="AD1045" s="7">
        <v>57.9</v>
      </c>
      <c r="AE1045" s="7" t="s">
        <v>52</v>
      </c>
      <c r="AF1045" s="7" t="s">
        <v>29</v>
      </c>
      <c r="AG1045" s="7" t="s">
        <v>47</v>
      </c>
      <c r="AH1045" s="7" t="s">
        <v>406</v>
      </c>
      <c r="AI1045" s="7" t="s">
        <v>407</v>
      </c>
      <c r="AJ1045" s="7">
        <v>1.4850000000000001</v>
      </c>
      <c r="AK1045" s="7">
        <v>-0.495</v>
      </c>
      <c r="AL1045" s="7" t="s">
        <v>415</v>
      </c>
      <c r="AQ1045" s="7">
        <v>1.39</v>
      </c>
      <c r="AS1045" s="7">
        <v>3.1</v>
      </c>
      <c r="AT1045" s="7">
        <v>3.1</v>
      </c>
      <c r="AV1045" s="7" t="s">
        <v>659</v>
      </c>
      <c r="AW1045" s="7" t="s">
        <v>528</v>
      </c>
      <c r="AX1045" s="7" t="s">
        <v>14</v>
      </c>
      <c r="AY1045" s="7" t="s">
        <v>560</v>
      </c>
      <c r="AZ1045" s="7" t="s">
        <v>181</v>
      </c>
    </row>
    <row r="1046" spans="1:52" x14ac:dyDescent="0.2">
      <c r="A1046" s="7">
        <v>1045</v>
      </c>
      <c r="B1046" s="7">
        <v>4003</v>
      </c>
      <c r="C1046" s="7" t="s">
        <v>179</v>
      </c>
      <c r="D1046" s="7" t="s">
        <v>443</v>
      </c>
      <c r="E1046" s="7" t="s">
        <v>180</v>
      </c>
      <c r="F1046" s="7">
        <v>1.167</v>
      </c>
      <c r="I1046" s="7">
        <v>1.2090000000000001</v>
      </c>
      <c r="J1046" s="7">
        <v>2004</v>
      </c>
      <c r="K1046" s="7">
        <v>4</v>
      </c>
      <c r="L1046" s="7">
        <v>106</v>
      </c>
      <c r="M1046" s="7">
        <v>48.67</v>
      </c>
      <c r="N1046" s="7">
        <v>7.06</v>
      </c>
      <c r="O1046" s="7">
        <v>48.75</v>
      </c>
      <c r="P1046" s="7">
        <v>7.25</v>
      </c>
      <c r="Q1046" s="7">
        <v>8.1419999999999995</v>
      </c>
      <c r="S1046" s="7">
        <v>32.283000000000001</v>
      </c>
      <c r="V1046" s="7" t="s">
        <v>26</v>
      </c>
      <c r="W1046" s="7">
        <v>0.68100000000000005</v>
      </c>
      <c r="X1046" s="7">
        <f t="shared" si="32"/>
        <v>0.68100000000000005</v>
      </c>
      <c r="Y1046" s="7">
        <v>0.52800000000000002</v>
      </c>
      <c r="Z1046" s="7">
        <f t="shared" si="33"/>
        <v>0.52800000000000002</v>
      </c>
      <c r="AA1046" s="7">
        <v>0.56200000000000006</v>
      </c>
      <c r="AB1046" s="7">
        <v>0.437</v>
      </c>
      <c r="AC1046" s="7">
        <v>9.5</v>
      </c>
      <c r="AD1046" s="7">
        <v>57.9</v>
      </c>
      <c r="AE1046" s="7" t="s">
        <v>52</v>
      </c>
      <c r="AF1046" s="7" t="s">
        <v>29</v>
      </c>
      <c r="AG1046" s="7" t="s">
        <v>47</v>
      </c>
      <c r="AH1046" s="7" t="s">
        <v>406</v>
      </c>
      <c r="AI1046" s="7" t="s">
        <v>407</v>
      </c>
      <c r="AJ1046" s="7">
        <v>1.4850000000000001</v>
      </c>
      <c r="AK1046" s="7">
        <v>-0.495</v>
      </c>
      <c r="AL1046" s="7" t="s">
        <v>415</v>
      </c>
      <c r="AQ1046" s="7">
        <v>1.39</v>
      </c>
      <c r="AS1046" s="7">
        <v>3.1</v>
      </c>
      <c r="AT1046" s="7">
        <v>3.1</v>
      </c>
      <c r="AV1046" s="7" t="s">
        <v>659</v>
      </c>
      <c r="AW1046" s="7" t="s">
        <v>528</v>
      </c>
      <c r="AX1046" s="7" t="s">
        <v>14</v>
      </c>
      <c r="AY1046" s="7" t="s">
        <v>560</v>
      </c>
      <c r="AZ1046" s="7" t="s">
        <v>181</v>
      </c>
    </row>
    <row r="1047" spans="1:52" x14ac:dyDescent="0.2">
      <c r="A1047" s="7">
        <v>1046</v>
      </c>
      <c r="B1047" s="7">
        <v>4003</v>
      </c>
      <c r="C1047" s="7" t="s">
        <v>179</v>
      </c>
      <c r="D1047" s="7" t="s">
        <v>443</v>
      </c>
      <c r="E1047" s="7" t="s">
        <v>180</v>
      </c>
      <c r="F1047" s="7">
        <v>1.754</v>
      </c>
      <c r="I1047" s="7">
        <v>1.8180000000000001</v>
      </c>
      <c r="J1047" s="7">
        <v>2004</v>
      </c>
      <c r="K1047" s="7">
        <v>5</v>
      </c>
      <c r="L1047" s="7">
        <v>133</v>
      </c>
      <c r="M1047" s="7">
        <v>48.67</v>
      </c>
      <c r="N1047" s="7">
        <v>7.06</v>
      </c>
      <c r="O1047" s="7">
        <v>48.75</v>
      </c>
      <c r="P1047" s="7">
        <v>7.25</v>
      </c>
      <c r="Q1047" s="7">
        <v>9.4830000000000005</v>
      </c>
      <c r="S1047" s="7">
        <v>31.370999999999999</v>
      </c>
      <c r="V1047" s="7" t="s">
        <v>26</v>
      </c>
      <c r="W1047" s="7">
        <v>1.139</v>
      </c>
      <c r="X1047" s="7">
        <f t="shared" si="32"/>
        <v>1.139</v>
      </c>
      <c r="Y1047" s="7">
        <v>0.67900000000000005</v>
      </c>
      <c r="Z1047" s="7">
        <f t="shared" si="33"/>
        <v>0.67900000000000005</v>
      </c>
      <c r="AA1047" s="7">
        <v>0.626</v>
      </c>
      <c r="AB1047" s="7">
        <v>0.373</v>
      </c>
      <c r="AC1047" s="7">
        <v>11.8</v>
      </c>
      <c r="AD1047" s="7">
        <v>56.4</v>
      </c>
      <c r="AE1047" s="7" t="s">
        <v>52</v>
      </c>
      <c r="AF1047" s="7" t="s">
        <v>29</v>
      </c>
      <c r="AG1047" s="7" t="s">
        <v>47</v>
      </c>
      <c r="AH1047" s="7" t="s">
        <v>406</v>
      </c>
      <c r="AI1047" s="7" t="s">
        <v>407</v>
      </c>
      <c r="AJ1047" s="7">
        <v>1.4850000000000001</v>
      </c>
      <c r="AK1047" s="7">
        <v>-0.495</v>
      </c>
      <c r="AL1047" s="7" t="s">
        <v>415</v>
      </c>
      <c r="AQ1047" s="7">
        <v>1.39</v>
      </c>
      <c r="AS1047" s="7">
        <v>3.1</v>
      </c>
      <c r="AT1047" s="7">
        <v>3.1</v>
      </c>
      <c r="AV1047" s="7" t="s">
        <v>659</v>
      </c>
      <c r="AW1047" s="7" t="s">
        <v>528</v>
      </c>
      <c r="AX1047" s="7" t="s">
        <v>14</v>
      </c>
      <c r="AY1047" s="7" t="s">
        <v>560</v>
      </c>
      <c r="AZ1047" s="7" t="s">
        <v>181</v>
      </c>
    </row>
    <row r="1048" spans="1:52" x14ac:dyDescent="0.2">
      <c r="A1048" s="7">
        <v>1047</v>
      </c>
      <c r="B1048" s="7">
        <v>4003</v>
      </c>
      <c r="C1048" s="7" t="s">
        <v>179</v>
      </c>
      <c r="D1048" s="7" t="s">
        <v>443</v>
      </c>
      <c r="E1048" s="7" t="s">
        <v>180</v>
      </c>
      <c r="F1048" s="7">
        <v>1.853</v>
      </c>
      <c r="I1048" s="7">
        <v>1.921</v>
      </c>
      <c r="J1048" s="7">
        <v>2004</v>
      </c>
      <c r="K1048" s="7">
        <v>5</v>
      </c>
      <c r="L1048" s="7">
        <v>149</v>
      </c>
      <c r="M1048" s="7">
        <v>48.67</v>
      </c>
      <c r="N1048" s="7">
        <v>7.06</v>
      </c>
      <c r="O1048" s="7">
        <v>48.75</v>
      </c>
      <c r="P1048" s="7">
        <v>7.25</v>
      </c>
      <c r="Q1048" s="7">
        <v>11.394</v>
      </c>
      <c r="S1048" s="7">
        <v>23.084</v>
      </c>
      <c r="V1048" s="7" t="s">
        <v>26</v>
      </c>
      <c r="W1048" s="7">
        <v>0.97799999999999998</v>
      </c>
      <c r="X1048" s="7">
        <f t="shared" si="32"/>
        <v>0.97799999999999998</v>
      </c>
      <c r="Y1048" s="7">
        <v>0.94299999999999995</v>
      </c>
      <c r="Z1048" s="7">
        <f t="shared" si="33"/>
        <v>0.94299999999999995</v>
      </c>
      <c r="AA1048" s="7">
        <v>0.50900000000000001</v>
      </c>
      <c r="AB1048" s="7">
        <v>0.49</v>
      </c>
      <c r="AC1048" s="7">
        <v>11.8</v>
      </c>
      <c r="AD1048" s="7">
        <v>56.4</v>
      </c>
      <c r="AE1048" s="7" t="s">
        <v>52</v>
      </c>
      <c r="AF1048" s="7" t="s">
        <v>29</v>
      </c>
      <c r="AG1048" s="7" t="s">
        <v>47</v>
      </c>
      <c r="AH1048" s="7" t="s">
        <v>406</v>
      </c>
      <c r="AI1048" s="7" t="s">
        <v>407</v>
      </c>
      <c r="AJ1048" s="7">
        <v>1.4850000000000001</v>
      </c>
      <c r="AK1048" s="7">
        <v>-0.495</v>
      </c>
      <c r="AL1048" s="7" t="s">
        <v>415</v>
      </c>
      <c r="AQ1048" s="7">
        <v>1.39</v>
      </c>
      <c r="AS1048" s="7">
        <v>3.1</v>
      </c>
      <c r="AT1048" s="7">
        <v>3.1</v>
      </c>
      <c r="AV1048" s="7" t="s">
        <v>659</v>
      </c>
      <c r="AW1048" s="7" t="s">
        <v>528</v>
      </c>
      <c r="AX1048" s="7" t="s">
        <v>14</v>
      </c>
      <c r="AY1048" s="7" t="s">
        <v>560</v>
      </c>
      <c r="AZ1048" s="7" t="s">
        <v>181</v>
      </c>
    </row>
    <row r="1049" spans="1:52" x14ac:dyDescent="0.2">
      <c r="A1049" s="7">
        <v>1048</v>
      </c>
      <c r="B1049" s="7">
        <v>4003</v>
      </c>
      <c r="C1049" s="7" t="s">
        <v>179</v>
      </c>
      <c r="D1049" s="7" t="s">
        <v>443</v>
      </c>
      <c r="E1049" s="7" t="s">
        <v>180</v>
      </c>
      <c r="F1049" s="7">
        <v>1.897</v>
      </c>
      <c r="I1049" s="7">
        <v>1.966</v>
      </c>
      <c r="J1049" s="7">
        <v>2004</v>
      </c>
      <c r="K1049" s="7">
        <v>6</v>
      </c>
      <c r="L1049" s="7">
        <v>177</v>
      </c>
      <c r="M1049" s="7">
        <v>48.67</v>
      </c>
      <c r="N1049" s="7">
        <v>7.06</v>
      </c>
      <c r="O1049" s="7">
        <v>48.75</v>
      </c>
      <c r="P1049" s="7">
        <v>7.25</v>
      </c>
      <c r="Q1049" s="7">
        <v>13.718</v>
      </c>
      <c r="S1049" s="7">
        <v>13.661</v>
      </c>
      <c r="V1049" s="7" t="s">
        <v>26</v>
      </c>
      <c r="W1049" s="7">
        <v>1.379</v>
      </c>
      <c r="X1049" s="7">
        <f t="shared" si="32"/>
        <v>1.379</v>
      </c>
      <c r="Y1049" s="7">
        <v>0.58699999999999997</v>
      </c>
      <c r="Z1049" s="7">
        <f t="shared" si="33"/>
        <v>0.58699999999999997</v>
      </c>
      <c r="AA1049" s="7">
        <v>0.70099999999999996</v>
      </c>
      <c r="AB1049" s="7">
        <v>0.29799999999999999</v>
      </c>
      <c r="AC1049" s="7">
        <v>16.399999999999999</v>
      </c>
      <c r="AD1049" s="7">
        <v>53.9</v>
      </c>
      <c r="AE1049" s="7" t="s">
        <v>52</v>
      </c>
      <c r="AF1049" s="7" t="s">
        <v>29</v>
      </c>
      <c r="AG1049" s="7" t="s">
        <v>47</v>
      </c>
      <c r="AH1049" s="7" t="s">
        <v>406</v>
      </c>
      <c r="AI1049" s="7" t="s">
        <v>407</v>
      </c>
      <c r="AJ1049" s="7">
        <v>1.4850000000000001</v>
      </c>
      <c r="AK1049" s="7">
        <v>-0.495</v>
      </c>
      <c r="AL1049" s="7" t="s">
        <v>415</v>
      </c>
      <c r="AQ1049" s="7">
        <v>1.39</v>
      </c>
      <c r="AS1049" s="7">
        <v>3.1</v>
      </c>
      <c r="AT1049" s="7">
        <v>3.1</v>
      </c>
      <c r="AV1049" s="7" t="s">
        <v>659</v>
      </c>
      <c r="AW1049" s="7" t="s">
        <v>528</v>
      </c>
      <c r="AX1049" s="7" t="s">
        <v>14</v>
      </c>
      <c r="AY1049" s="7" t="s">
        <v>560</v>
      </c>
      <c r="AZ1049" s="7" t="s">
        <v>181</v>
      </c>
    </row>
    <row r="1050" spans="1:52" x14ac:dyDescent="0.2">
      <c r="A1050" s="7">
        <v>1049</v>
      </c>
      <c r="B1050" s="7">
        <v>4003</v>
      </c>
      <c r="C1050" s="7" t="s">
        <v>179</v>
      </c>
      <c r="D1050" s="7" t="s">
        <v>443</v>
      </c>
      <c r="E1050" s="7" t="s">
        <v>180</v>
      </c>
      <c r="F1050" s="7">
        <v>2.7160000000000002</v>
      </c>
      <c r="I1050" s="7">
        <v>2.8149999999999999</v>
      </c>
      <c r="J1050" s="7">
        <v>2004</v>
      </c>
      <c r="K1050" s="7">
        <v>8</v>
      </c>
      <c r="L1050" s="7">
        <v>221</v>
      </c>
      <c r="M1050" s="7">
        <v>48.67</v>
      </c>
      <c r="N1050" s="7">
        <v>7.06</v>
      </c>
      <c r="O1050" s="7">
        <v>48.75</v>
      </c>
      <c r="P1050" s="7">
        <v>7.25</v>
      </c>
      <c r="Q1050" s="7">
        <v>17.643000000000001</v>
      </c>
      <c r="S1050" s="7">
        <v>9.7970000000000006</v>
      </c>
      <c r="V1050" s="7" t="s">
        <v>26</v>
      </c>
      <c r="W1050" s="7">
        <v>1.7669999999999999</v>
      </c>
      <c r="X1050" s="7">
        <f t="shared" si="32"/>
        <v>1.7669999999999999</v>
      </c>
      <c r="Y1050" s="7">
        <v>1.048</v>
      </c>
      <c r="Z1050" s="7">
        <f t="shared" si="33"/>
        <v>1.048</v>
      </c>
      <c r="AA1050" s="7">
        <v>0.627</v>
      </c>
      <c r="AB1050" s="7">
        <v>0.372</v>
      </c>
      <c r="AC1050" s="7">
        <v>18.3</v>
      </c>
      <c r="AD1050" s="7">
        <v>89.7</v>
      </c>
      <c r="AE1050" s="7" t="s">
        <v>52</v>
      </c>
      <c r="AF1050" s="7" t="s">
        <v>29</v>
      </c>
      <c r="AG1050" s="7" t="s">
        <v>47</v>
      </c>
      <c r="AH1050" s="7" t="s">
        <v>406</v>
      </c>
      <c r="AI1050" s="7" t="s">
        <v>407</v>
      </c>
      <c r="AJ1050" s="7">
        <v>1.4850000000000001</v>
      </c>
      <c r="AK1050" s="7">
        <v>-0.495</v>
      </c>
      <c r="AL1050" s="7" t="s">
        <v>415</v>
      </c>
      <c r="AQ1050" s="7">
        <v>1.39</v>
      </c>
      <c r="AS1050" s="7">
        <v>3.1</v>
      </c>
      <c r="AT1050" s="7">
        <v>3.1</v>
      </c>
      <c r="AV1050" s="7" t="s">
        <v>659</v>
      </c>
      <c r="AW1050" s="7" t="s">
        <v>528</v>
      </c>
      <c r="AX1050" s="7" t="s">
        <v>14</v>
      </c>
      <c r="AY1050" s="7" t="s">
        <v>560</v>
      </c>
      <c r="AZ1050" s="7" t="s">
        <v>181</v>
      </c>
    </row>
    <row r="1051" spans="1:52" x14ac:dyDescent="0.2">
      <c r="A1051" s="7">
        <v>1050</v>
      </c>
      <c r="B1051" s="7">
        <v>4003</v>
      </c>
      <c r="C1051" s="7" t="s">
        <v>179</v>
      </c>
      <c r="D1051" s="7" t="s">
        <v>443</v>
      </c>
      <c r="E1051" s="7" t="s">
        <v>180</v>
      </c>
      <c r="F1051" s="7">
        <v>2.8149999999999999</v>
      </c>
      <c r="I1051" s="7">
        <v>2.9180000000000001</v>
      </c>
      <c r="J1051" s="7">
        <v>2004</v>
      </c>
      <c r="K1051" s="7">
        <v>8</v>
      </c>
      <c r="L1051" s="7">
        <v>241</v>
      </c>
      <c r="M1051" s="7">
        <v>48.67</v>
      </c>
      <c r="N1051" s="7">
        <v>7.06</v>
      </c>
      <c r="O1051" s="7">
        <v>48.75</v>
      </c>
      <c r="P1051" s="7">
        <v>7.25</v>
      </c>
      <c r="Q1051" s="7">
        <v>14.948</v>
      </c>
      <c r="S1051" s="7">
        <v>15.581</v>
      </c>
      <c r="V1051" s="7" t="s">
        <v>26</v>
      </c>
      <c r="W1051" s="7">
        <v>1.9039999999999999</v>
      </c>
      <c r="X1051" s="7">
        <f t="shared" si="32"/>
        <v>1.9039999999999999</v>
      </c>
      <c r="Y1051" s="7">
        <v>1.014</v>
      </c>
      <c r="Z1051" s="7">
        <f t="shared" si="33"/>
        <v>1.014</v>
      </c>
      <c r="AA1051" s="7">
        <v>0.65200000000000002</v>
      </c>
      <c r="AB1051" s="7">
        <v>0.34699999999999998</v>
      </c>
      <c r="AC1051" s="7">
        <v>18.3</v>
      </c>
      <c r="AD1051" s="7">
        <v>89.7</v>
      </c>
      <c r="AE1051" s="7" t="s">
        <v>52</v>
      </c>
      <c r="AF1051" s="7" t="s">
        <v>29</v>
      </c>
      <c r="AG1051" s="7" t="s">
        <v>47</v>
      </c>
      <c r="AH1051" s="7" t="s">
        <v>406</v>
      </c>
      <c r="AI1051" s="7" t="s">
        <v>407</v>
      </c>
      <c r="AJ1051" s="7">
        <v>1.4850000000000001</v>
      </c>
      <c r="AK1051" s="7">
        <v>-0.495</v>
      </c>
      <c r="AL1051" s="7" t="s">
        <v>415</v>
      </c>
      <c r="AQ1051" s="7">
        <v>1.39</v>
      </c>
      <c r="AS1051" s="7">
        <v>3.1</v>
      </c>
      <c r="AT1051" s="7">
        <v>3.1</v>
      </c>
      <c r="AV1051" s="7" t="s">
        <v>659</v>
      </c>
      <c r="AW1051" s="7" t="s">
        <v>528</v>
      </c>
      <c r="AX1051" s="7" t="s">
        <v>14</v>
      </c>
      <c r="AY1051" s="7" t="s">
        <v>560</v>
      </c>
      <c r="AZ1051" s="7" t="s">
        <v>181</v>
      </c>
    </row>
    <row r="1052" spans="1:52" x14ac:dyDescent="0.2">
      <c r="A1052" s="7">
        <v>1051</v>
      </c>
      <c r="B1052" s="7">
        <v>4003</v>
      </c>
      <c r="C1052" s="7" t="s">
        <v>179</v>
      </c>
      <c r="D1052" s="7" t="s">
        <v>443</v>
      </c>
      <c r="E1052" s="7" t="s">
        <v>180</v>
      </c>
      <c r="F1052" s="7">
        <v>2.1619999999999999</v>
      </c>
      <c r="I1052" s="7">
        <v>2.2410000000000001</v>
      </c>
      <c r="J1052" s="7">
        <v>2004</v>
      </c>
      <c r="K1052" s="7">
        <v>9</v>
      </c>
      <c r="L1052" s="7">
        <v>259</v>
      </c>
      <c r="M1052" s="7">
        <v>48.67</v>
      </c>
      <c r="N1052" s="7">
        <v>7.06</v>
      </c>
      <c r="O1052" s="7">
        <v>48.75</v>
      </c>
      <c r="P1052" s="7">
        <v>7.25</v>
      </c>
      <c r="Q1052" s="7">
        <v>14.015000000000001</v>
      </c>
      <c r="S1052" s="7">
        <v>11.721</v>
      </c>
      <c r="V1052" s="7" t="s">
        <v>26</v>
      </c>
      <c r="W1052" s="7">
        <v>1.387</v>
      </c>
      <c r="X1052" s="7">
        <f t="shared" si="32"/>
        <v>1.387</v>
      </c>
      <c r="Y1052" s="7">
        <v>0.85399999999999998</v>
      </c>
      <c r="Z1052" s="7">
        <f t="shared" si="33"/>
        <v>0.85399999999999998</v>
      </c>
      <c r="AA1052" s="7">
        <v>0.61799999999999999</v>
      </c>
      <c r="AB1052" s="7">
        <v>0.38100000000000001</v>
      </c>
      <c r="AC1052" s="7">
        <v>15.2</v>
      </c>
      <c r="AD1052" s="7">
        <v>41.7</v>
      </c>
      <c r="AE1052" s="7" t="s">
        <v>52</v>
      </c>
      <c r="AF1052" s="7" t="s">
        <v>29</v>
      </c>
      <c r="AG1052" s="7" t="s">
        <v>47</v>
      </c>
      <c r="AH1052" s="7" t="s">
        <v>406</v>
      </c>
      <c r="AI1052" s="7" t="s">
        <v>407</v>
      </c>
      <c r="AJ1052" s="7">
        <v>1.4850000000000001</v>
      </c>
      <c r="AK1052" s="7">
        <v>-0.495</v>
      </c>
      <c r="AL1052" s="7" t="s">
        <v>415</v>
      </c>
      <c r="AQ1052" s="7">
        <v>1.39</v>
      </c>
      <c r="AS1052" s="7">
        <v>3.1</v>
      </c>
      <c r="AT1052" s="7">
        <v>3.1</v>
      </c>
      <c r="AV1052" s="7" t="s">
        <v>659</v>
      </c>
      <c r="AW1052" s="7" t="s">
        <v>528</v>
      </c>
      <c r="AX1052" s="7" t="s">
        <v>14</v>
      </c>
      <c r="AY1052" s="7" t="s">
        <v>560</v>
      </c>
      <c r="AZ1052" s="7" t="s">
        <v>181</v>
      </c>
    </row>
    <row r="1053" spans="1:52" x14ac:dyDescent="0.2">
      <c r="A1053" s="7">
        <v>1052</v>
      </c>
      <c r="B1053" s="7">
        <v>4003</v>
      </c>
      <c r="C1053" s="7" t="s">
        <v>179</v>
      </c>
      <c r="D1053" s="7" t="s">
        <v>443</v>
      </c>
      <c r="E1053" s="7" t="s">
        <v>180</v>
      </c>
      <c r="F1053" s="7">
        <v>2.173</v>
      </c>
      <c r="I1053" s="7">
        <v>2.2519999999999998</v>
      </c>
      <c r="J1053" s="7">
        <v>2004</v>
      </c>
      <c r="K1053" s="7">
        <v>10</v>
      </c>
      <c r="L1053" s="7">
        <v>280</v>
      </c>
      <c r="M1053" s="7">
        <v>48.67</v>
      </c>
      <c r="N1053" s="7">
        <v>7.06</v>
      </c>
      <c r="O1053" s="7">
        <v>48.75</v>
      </c>
      <c r="P1053" s="7">
        <v>7.25</v>
      </c>
      <c r="Q1053" s="7">
        <v>11.837999999999999</v>
      </c>
      <c r="S1053" s="7">
        <v>13.535</v>
      </c>
      <c r="V1053" s="7" t="s">
        <v>26</v>
      </c>
      <c r="W1053" s="7">
        <v>1.248</v>
      </c>
      <c r="X1053" s="7">
        <f t="shared" si="32"/>
        <v>1.248</v>
      </c>
      <c r="Y1053" s="7">
        <v>1.004</v>
      </c>
      <c r="Z1053" s="7">
        <f t="shared" si="33"/>
        <v>1.004</v>
      </c>
      <c r="AA1053" s="7">
        <v>0.55300000000000005</v>
      </c>
      <c r="AB1053" s="7">
        <v>0.44600000000000001</v>
      </c>
      <c r="AC1053" s="7">
        <v>10.7</v>
      </c>
      <c r="AD1053" s="7">
        <v>141.4</v>
      </c>
      <c r="AE1053" s="7" t="s">
        <v>52</v>
      </c>
      <c r="AF1053" s="7" t="s">
        <v>29</v>
      </c>
      <c r="AG1053" s="7" t="s">
        <v>47</v>
      </c>
      <c r="AH1053" s="7" t="s">
        <v>406</v>
      </c>
      <c r="AI1053" s="7" t="s">
        <v>407</v>
      </c>
      <c r="AJ1053" s="7">
        <v>1.4850000000000001</v>
      </c>
      <c r="AK1053" s="7">
        <v>-0.495</v>
      </c>
      <c r="AL1053" s="7" t="s">
        <v>415</v>
      </c>
      <c r="AQ1053" s="7">
        <v>1.39</v>
      </c>
      <c r="AS1053" s="7">
        <v>3.1</v>
      </c>
      <c r="AT1053" s="7">
        <v>3.1</v>
      </c>
      <c r="AV1053" s="7" t="s">
        <v>659</v>
      </c>
      <c r="AW1053" s="7" t="s">
        <v>528</v>
      </c>
      <c r="AX1053" s="7" t="s">
        <v>14</v>
      </c>
      <c r="AY1053" s="7" t="s">
        <v>560</v>
      </c>
      <c r="AZ1053" s="7" t="s">
        <v>181</v>
      </c>
    </row>
    <row r="1054" spans="1:52" x14ac:dyDescent="0.2">
      <c r="A1054" s="7">
        <v>1053</v>
      </c>
      <c r="B1054" s="7">
        <v>4003</v>
      </c>
      <c r="C1054" s="7" t="s">
        <v>179</v>
      </c>
      <c r="D1054" s="7" t="s">
        <v>443</v>
      </c>
      <c r="E1054" s="7" t="s">
        <v>180</v>
      </c>
      <c r="F1054" s="7">
        <v>1.641</v>
      </c>
      <c r="I1054" s="7">
        <v>1.7010000000000001</v>
      </c>
      <c r="J1054" s="7">
        <v>2004</v>
      </c>
      <c r="K1054" s="7">
        <v>10</v>
      </c>
      <c r="L1054" s="7">
        <v>299</v>
      </c>
      <c r="M1054" s="7">
        <v>48.67</v>
      </c>
      <c r="N1054" s="7">
        <v>7.06</v>
      </c>
      <c r="O1054" s="7">
        <v>48.75</v>
      </c>
      <c r="P1054" s="7">
        <v>7.25</v>
      </c>
      <c r="Q1054" s="7">
        <v>11.73</v>
      </c>
      <c r="S1054" s="7">
        <v>25.675999999999998</v>
      </c>
      <c r="V1054" s="7" t="s">
        <v>26</v>
      </c>
      <c r="W1054" s="7">
        <v>1.179</v>
      </c>
      <c r="X1054" s="7">
        <f t="shared" si="32"/>
        <v>1.179</v>
      </c>
      <c r="Y1054" s="7">
        <v>0.52200000000000002</v>
      </c>
      <c r="Z1054" s="7">
        <f t="shared" si="33"/>
        <v>0.52200000000000002</v>
      </c>
      <c r="AA1054" s="7">
        <v>0.69199999999999995</v>
      </c>
      <c r="AB1054" s="7">
        <v>0.307</v>
      </c>
      <c r="AC1054" s="7">
        <v>10.7</v>
      </c>
      <c r="AD1054" s="7">
        <v>141.4</v>
      </c>
      <c r="AE1054" s="7" t="s">
        <v>52</v>
      </c>
      <c r="AF1054" s="7" t="s">
        <v>29</v>
      </c>
      <c r="AG1054" s="7" t="s">
        <v>47</v>
      </c>
      <c r="AH1054" s="7" t="s">
        <v>406</v>
      </c>
      <c r="AI1054" s="7" t="s">
        <v>407</v>
      </c>
      <c r="AJ1054" s="7">
        <v>1.4850000000000001</v>
      </c>
      <c r="AK1054" s="7">
        <v>-0.495</v>
      </c>
      <c r="AL1054" s="7" t="s">
        <v>415</v>
      </c>
      <c r="AQ1054" s="7">
        <v>1.39</v>
      </c>
      <c r="AS1054" s="7">
        <v>3.1</v>
      </c>
      <c r="AT1054" s="7">
        <v>3.1</v>
      </c>
      <c r="AV1054" s="7" t="s">
        <v>659</v>
      </c>
      <c r="AW1054" s="7" t="s">
        <v>528</v>
      </c>
      <c r="AX1054" s="7" t="s">
        <v>14</v>
      </c>
      <c r="AY1054" s="7" t="s">
        <v>560</v>
      </c>
      <c r="AZ1054" s="7" t="s">
        <v>181</v>
      </c>
    </row>
    <row r="1055" spans="1:52" x14ac:dyDescent="0.2">
      <c r="A1055" s="7">
        <v>1054</v>
      </c>
      <c r="B1055" s="7">
        <v>4003</v>
      </c>
      <c r="C1055" s="7" t="s">
        <v>179</v>
      </c>
      <c r="D1055" s="7" t="s">
        <v>443</v>
      </c>
      <c r="E1055" s="7" t="s">
        <v>180</v>
      </c>
      <c r="F1055" s="7">
        <v>1.3420000000000001</v>
      </c>
      <c r="I1055" s="7">
        <v>1.391</v>
      </c>
      <c r="J1055" s="7">
        <v>2004</v>
      </c>
      <c r="K1055" s="7">
        <v>11</v>
      </c>
      <c r="L1055" s="7">
        <v>326</v>
      </c>
      <c r="M1055" s="7">
        <v>48.67</v>
      </c>
      <c r="N1055" s="7">
        <v>7.06</v>
      </c>
      <c r="O1055" s="7">
        <v>48.75</v>
      </c>
      <c r="P1055" s="7">
        <v>7.25</v>
      </c>
      <c r="Q1055" s="7">
        <v>6.2409999999999997</v>
      </c>
      <c r="S1055" s="7">
        <v>31.800999999999998</v>
      </c>
      <c r="V1055" s="7" t="s">
        <v>26</v>
      </c>
      <c r="W1055" s="7">
        <v>0.78800000000000003</v>
      </c>
      <c r="X1055" s="7">
        <f t="shared" si="32"/>
        <v>0.78800000000000003</v>
      </c>
      <c r="Y1055" s="7">
        <v>0.60299999999999998</v>
      </c>
      <c r="Z1055" s="7">
        <f t="shared" si="33"/>
        <v>0.60299999999999998</v>
      </c>
      <c r="AA1055" s="7">
        <v>0.56599999999999995</v>
      </c>
      <c r="AB1055" s="7">
        <v>0.433</v>
      </c>
      <c r="AC1055" s="7">
        <v>4</v>
      </c>
      <c r="AD1055" s="7">
        <v>50.4</v>
      </c>
      <c r="AE1055" s="7" t="s">
        <v>52</v>
      </c>
      <c r="AF1055" s="7" t="s">
        <v>29</v>
      </c>
      <c r="AG1055" s="7" t="s">
        <v>47</v>
      </c>
      <c r="AH1055" s="7" t="s">
        <v>406</v>
      </c>
      <c r="AI1055" s="7" t="s">
        <v>407</v>
      </c>
      <c r="AJ1055" s="7">
        <v>1.4850000000000001</v>
      </c>
      <c r="AK1055" s="7">
        <v>-0.495</v>
      </c>
      <c r="AL1055" s="7" t="s">
        <v>415</v>
      </c>
      <c r="AQ1055" s="7">
        <v>1.39</v>
      </c>
      <c r="AS1055" s="7">
        <v>3.1</v>
      </c>
      <c r="AT1055" s="7">
        <v>3.1</v>
      </c>
      <c r="AV1055" s="7" t="s">
        <v>659</v>
      </c>
      <c r="AW1055" s="7" t="s">
        <v>528</v>
      </c>
      <c r="AX1055" s="7" t="s">
        <v>14</v>
      </c>
      <c r="AY1055" s="7" t="s">
        <v>560</v>
      </c>
      <c r="AZ1055" s="7" t="s">
        <v>181</v>
      </c>
    </row>
    <row r="1056" spans="1:52" x14ac:dyDescent="0.2">
      <c r="A1056" s="7">
        <v>1055</v>
      </c>
      <c r="B1056" s="7">
        <v>4003</v>
      </c>
      <c r="C1056" s="7" t="s">
        <v>179</v>
      </c>
      <c r="D1056" s="7" t="s">
        <v>443</v>
      </c>
      <c r="E1056" s="7" t="s">
        <v>180</v>
      </c>
      <c r="F1056" s="7">
        <v>0.877</v>
      </c>
      <c r="I1056" s="7">
        <v>0.90900000000000003</v>
      </c>
      <c r="J1056" s="7">
        <v>2004</v>
      </c>
      <c r="K1056" s="7">
        <v>12</v>
      </c>
      <c r="L1056" s="7">
        <v>342</v>
      </c>
      <c r="M1056" s="7">
        <v>48.67</v>
      </c>
      <c r="N1056" s="7">
        <v>7.06</v>
      </c>
      <c r="O1056" s="7">
        <v>48.75</v>
      </c>
      <c r="P1056" s="7">
        <v>7.25</v>
      </c>
      <c r="Q1056" s="7">
        <v>3.2890000000000001</v>
      </c>
      <c r="S1056" s="7">
        <v>31.459</v>
      </c>
      <c r="V1056" s="7" t="s">
        <v>26</v>
      </c>
      <c r="W1056" s="7">
        <v>0.55700000000000005</v>
      </c>
      <c r="X1056" s="7">
        <f t="shared" si="32"/>
        <v>0.55700000000000005</v>
      </c>
      <c r="Y1056" s="7">
        <v>0.35199999999999998</v>
      </c>
      <c r="Z1056" s="7">
        <f t="shared" si="33"/>
        <v>0.35199999999999998</v>
      </c>
      <c r="AA1056" s="7">
        <v>0.61199999999999999</v>
      </c>
      <c r="AB1056" s="7">
        <v>0.38700000000000001</v>
      </c>
      <c r="AC1056" s="7">
        <v>0.1</v>
      </c>
      <c r="AD1056" s="7">
        <v>67.400000000000006</v>
      </c>
      <c r="AE1056" s="7" t="s">
        <v>52</v>
      </c>
      <c r="AF1056" s="7" t="s">
        <v>29</v>
      </c>
      <c r="AG1056" s="7" t="s">
        <v>47</v>
      </c>
      <c r="AH1056" s="7" t="s">
        <v>406</v>
      </c>
      <c r="AI1056" s="7" t="s">
        <v>407</v>
      </c>
      <c r="AJ1056" s="7">
        <v>1.4850000000000001</v>
      </c>
      <c r="AK1056" s="7">
        <v>-0.495</v>
      </c>
      <c r="AL1056" s="7" t="s">
        <v>415</v>
      </c>
      <c r="AQ1056" s="7">
        <v>1.39</v>
      </c>
      <c r="AS1056" s="7">
        <v>3.1</v>
      </c>
      <c r="AT1056" s="7">
        <v>3.1</v>
      </c>
      <c r="AV1056" s="7" t="s">
        <v>659</v>
      </c>
      <c r="AW1056" s="7" t="s">
        <v>528</v>
      </c>
      <c r="AX1056" s="7" t="s">
        <v>14</v>
      </c>
      <c r="AY1056" s="7" t="s">
        <v>560</v>
      </c>
      <c r="AZ1056" s="7" t="s">
        <v>181</v>
      </c>
    </row>
    <row r="1057" spans="1:52" x14ac:dyDescent="0.2">
      <c r="A1057" s="7">
        <v>1056</v>
      </c>
      <c r="B1057" s="7">
        <v>4003</v>
      </c>
      <c r="C1057" s="7" t="s">
        <v>179</v>
      </c>
      <c r="D1057" s="7" t="s">
        <v>443</v>
      </c>
      <c r="E1057" s="7" t="s">
        <v>180</v>
      </c>
      <c r="F1057" s="7">
        <v>0.73199999999999998</v>
      </c>
      <c r="I1057" s="7">
        <v>0.75800000000000001</v>
      </c>
      <c r="J1057" s="7">
        <v>2005</v>
      </c>
      <c r="K1057" s="7">
        <v>1</v>
      </c>
      <c r="L1057" s="7">
        <v>8</v>
      </c>
      <c r="M1057" s="7">
        <v>48.67</v>
      </c>
      <c r="N1057" s="7">
        <v>7.06</v>
      </c>
      <c r="O1057" s="7">
        <v>48.75</v>
      </c>
      <c r="P1057" s="7">
        <v>7.25</v>
      </c>
      <c r="Q1057" s="7">
        <v>4.1630000000000003</v>
      </c>
      <c r="S1057" s="7">
        <v>31.908999999999999</v>
      </c>
      <c r="V1057" s="7" t="s">
        <v>26</v>
      </c>
      <c r="W1057" s="7">
        <v>0.43</v>
      </c>
      <c r="X1057" s="7">
        <f t="shared" si="32"/>
        <v>0.43</v>
      </c>
      <c r="Y1057" s="7">
        <v>0.32800000000000001</v>
      </c>
      <c r="Z1057" s="7">
        <f t="shared" si="33"/>
        <v>0.32800000000000001</v>
      </c>
      <c r="AA1057" s="7">
        <v>0.56599999999999995</v>
      </c>
      <c r="AB1057" s="7">
        <v>0.433</v>
      </c>
      <c r="AC1057" s="7">
        <v>1.3</v>
      </c>
      <c r="AD1057" s="7">
        <v>118.8</v>
      </c>
      <c r="AE1057" s="7" t="s">
        <v>52</v>
      </c>
      <c r="AF1057" s="7" t="s">
        <v>29</v>
      </c>
      <c r="AG1057" s="7" t="s">
        <v>47</v>
      </c>
      <c r="AH1057" s="7" t="s">
        <v>406</v>
      </c>
      <c r="AI1057" s="7" t="s">
        <v>407</v>
      </c>
      <c r="AJ1057" s="7">
        <v>1.4850000000000001</v>
      </c>
      <c r="AK1057" s="7">
        <v>-0.495</v>
      </c>
      <c r="AL1057" s="7" t="s">
        <v>415</v>
      </c>
      <c r="AQ1057" s="7">
        <v>1.39</v>
      </c>
      <c r="AS1057" s="7">
        <v>3.1</v>
      </c>
      <c r="AT1057" s="7">
        <v>3.1</v>
      </c>
      <c r="AV1057" s="7" t="s">
        <v>659</v>
      </c>
      <c r="AW1057" s="7" t="s">
        <v>528</v>
      </c>
      <c r="AX1057" s="7" t="s">
        <v>14</v>
      </c>
      <c r="AY1057" s="7" t="s">
        <v>560</v>
      </c>
      <c r="AZ1057" s="7" t="s">
        <v>181</v>
      </c>
    </row>
    <row r="1058" spans="1:52" x14ac:dyDescent="0.2">
      <c r="A1058" s="7">
        <v>1057</v>
      </c>
      <c r="B1058" s="7">
        <v>4003</v>
      </c>
      <c r="C1058" s="7" t="s">
        <v>179</v>
      </c>
      <c r="D1058" s="7" t="s">
        <v>443</v>
      </c>
      <c r="E1058" s="7" t="s">
        <v>180</v>
      </c>
      <c r="F1058" s="7">
        <v>0.59899999999999998</v>
      </c>
      <c r="I1058" s="7">
        <v>0.621</v>
      </c>
      <c r="J1058" s="7">
        <v>2005</v>
      </c>
      <c r="K1058" s="7">
        <v>2</v>
      </c>
      <c r="L1058" s="7">
        <v>33</v>
      </c>
      <c r="M1058" s="7">
        <v>48.67</v>
      </c>
      <c r="N1058" s="7">
        <v>7.06</v>
      </c>
      <c r="O1058" s="7">
        <v>48.75</v>
      </c>
      <c r="P1058" s="7">
        <v>7.25</v>
      </c>
      <c r="Q1058" s="7">
        <v>4.4180000000000001</v>
      </c>
      <c r="S1058" s="7">
        <v>32.472000000000001</v>
      </c>
      <c r="V1058" s="7" t="s">
        <v>26</v>
      </c>
      <c r="W1058" s="7">
        <v>0.498</v>
      </c>
      <c r="X1058" s="7">
        <f t="shared" si="32"/>
        <v>0.498</v>
      </c>
      <c r="Y1058" s="7">
        <v>0.123</v>
      </c>
      <c r="Z1058" s="7">
        <f t="shared" si="33"/>
        <v>0.123</v>
      </c>
      <c r="AA1058" s="7">
        <v>0.80100000000000005</v>
      </c>
      <c r="AB1058" s="7">
        <v>0.19800000000000001</v>
      </c>
      <c r="AC1058" s="7">
        <v>-0.7</v>
      </c>
      <c r="AD1058" s="7">
        <v>41.8</v>
      </c>
      <c r="AE1058" s="7" t="s">
        <v>52</v>
      </c>
      <c r="AF1058" s="7" t="s">
        <v>29</v>
      </c>
      <c r="AG1058" s="7" t="s">
        <v>47</v>
      </c>
      <c r="AH1058" s="7" t="s">
        <v>406</v>
      </c>
      <c r="AI1058" s="7" t="s">
        <v>407</v>
      </c>
      <c r="AJ1058" s="7">
        <v>1.4850000000000001</v>
      </c>
      <c r="AK1058" s="7">
        <v>-0.495</v>
      </c>
      <c r="AL1058" s="7" t="s">
        <v>415</v>
      </c>
      <c r="AQ1058" s="7">
        <v>1.39</v>
      </c>
      <c r="AS1058" s="7">
        <v>3.1</v>
      </c>
      <c r="AT1058" s="7">
        <v>3.1</v>
      </c>
      <c r="AV1058" s="7" t="s">
        <v>659</v>
      </c>
      <c r="AW1058" s="7" t="s">
        <v>528</v>
      </c>
      <c r="AX1058" s="7" t="s">
        <v>14</v>
      </c>
      <c r="AY1058" s="7" t="s">
        <v>560</v>
      </c>
      <c r="AZ1058" s="7" t="s">
        <v>181</v>
      </c>
    </row>
    <row r="1059" spans="1:52" x14ac:dyDescent="0.2">
      <c r="A1059" s="7">
        <v>1058</v>
      </c>
      <c r="B1059" s="7">
        <v>4003</v>
      </c>
      <c r="C1059" s="7" t="s">
        <v>179</v>
      </c>
      <c r="D1059" s="7" t="s">
        <v>443</v>
      </c>
      <c r="E1059" s="7" t="s">
        <v>180</v>
      </c>
      <c r="F1059" s="7">
        <v>0.44400000000000001</v>
      </c>
      <c r="I1059" s="7">
        <v>0.46</v>
      </c>
      <c r="J1059" s="7">
        <v>2005</v>
      </c>
      <c r="K1059" s="7">
        <v>2</v>
      </c>
      <c r="L1059" s="7">
        <v>49</v>
      </c>
      <c r="M1059" s="7">
        <v>48.67</v>
      </c>
      <c r="N1059" s="7">
        <v>7.06</v>
      </c>
      <c r="O1059" s="7">
        <v>48.75</v>
      </c>
      <c r="P1059" s="7">
        <v>7.25</v>
      </c>
      <c r="Q1059" s="7">
        <v>3.2250000000000001</v>
      </c>
      <c r="S1059" s="7">
        <v>36.216000000000001</v>
      </c>
      <c r="V1059" s="7" t="s">
        <v>26</v>
      </c>
      <c r="W1059" s="7">
        <v>0.42799999999999999</v>
      </c>
      <c r="X1059" s="7">
        <f t="shared" si="32"/>
        <v>0.42799999999999999</v>
      </c>
      <c r="Y1059" s="7">
        <v>3.2000000000000001E-2</v>
      </c>
      <c r="Z1059" s="7">
        <f t="shared" si="33"/>
        <v>3.2000000000000001E-2</v>
      </c>
      <c r="AA1059" s="7">
        <v>0.92900000000000005</v>
      </c>
      <c r="AB1059" s="7">
        <v>7.0000000000000007E-2</v>
      </c>
      <c r="AC1059" s="7">
        <v>-0.7</v>
      </c>
      <c r="AD1059" s="7">
        <v>41.8</v>
      </c>
      <c r="AE1059" s="7" t="s">
        <v>52</v>
      </c>
      <c r="AF1059" s="7" t="s">
        <v>29</v>
      </c>
      <c r="AG1059" s="7" t="s">
        <v>47</v>
      </c>
      <c r="AH1059" s="7" t="s">
        <v>406</v>
      </c>
      <c r="AI1059" s="7" t="s">
        <v>407</v>
      </c>
      <c r="AJ1059" s="7">
        <v>1.4850000000000001</v>
      </c>
      <c r="AK1059" s="7">
        <v>-0.495</v>
      </c>
      <c r="AL1059" s="7" t="s">
        <v>415</v>
      </c>
      <c r="AQ1059" s="7">
        <v>1.39</v>
      </c>
      <c r="AS1059" s="7">
        <v>3.1</v>
      </c>
      <c r="AT1059" s="7">
        <v>3.1</v>
      </c>
      <c r="AV1059" s="7" t="s">
        <v>659</v>
      </c>
      <c r="AW1059" s="7" t="s">
        <v>528</v>
      </c>
      <c r="AX1059" s="7" t="s">
        <v>14</v>
      </c>
      <c r="AY1059" s="7" t="s">
        <v>560</v>
      </c>
      <c r="AZ1059" s="7" t="s">
        <v>181</v>
      </c>
    </row>
    <row r="1060" spans="1:52" x14ac:dyDescent="0.2">
      <c r="A1060" s="7">
        <v>1059</v>
      </c>
      <c r="B1060" s="7">
        <v>4003</v>
      </c>
      <c r="C1060" s="7" t="s">
        <v>179</v>
      </c>
      <c r="D1060" s="7" t="s">
        <v>443</v>
      </c>
      <c r="E1060" s="7" t="s">
        <v>180</v>
      </c>
      <c r="F1060" s="7">
        <v>0.5</v>
      </c>
      <c r="I1060" s="7">
        <v>0.51800000000000002</v>
      </c>
      <c r="J1060" s="7">
        <v>2005</v>
      </c>
      <c r="K1060" s="7">
        <v>3</v>
      </c>
      <c r="L1060" s="7">
        <v>72</v>
      </c>
      <c r="M1060" s="7">
        <v>48.67</v>
      </c>
      <c r="N1060" s="7">
        <v>7.06</v>
      </c>
      <c r="O1060" s="7">
        <v>48.75</v>
      </c>
      <c r="P1060" s="7">
        <v>7.25</v>
      </c>
      <c r="Q1060" s="7">
        <v>4.2039999999999997</v>
      </c>
      <c r="S1060" s="7">
        <v>32.46</v>
      </c>
      <c r="V1060" s="7" t="s">
        <v>26</v>
      </c>
      <c r="W1060" s="7">
        <v>0.42699999999999999</v>
      </c>
      <c r="X1060" s="7">
        <f t="shared" si="32"/>
        <v>0.42699999999999999</v>
      </c>
      <c r="Y1060" s="7">
        <v>9.0999999999999998E-2</v>
      </c>
      <c r="Z1060" s="7">
        <f t="shared" si="33"/>
        <v>9.0999999999999998E-2</v>
      </c>
      <c r="AA1060" s="7">
        <v>0.82299999999999995</v>
      </c>
      <c r="AB1060" s="7">
        <v>0.17599999999999999</v>
      </c>
      <c r="AC1060" s="7">
        <v>5</v>
      </c>
      <c r="AD1060" s="7">
        <v>42.8</v>
      </c>
      <c r="AE1060" s="7" t="s">
        <v>52</v>
      </c>
      <c r="AF1060" s="7" t="s">
        <v>29</v>
      </c>
      <c r="AG1060" s="7" t="s">
        <v>47</v>
      </c>
      <c r="AH1060" s="7" t="s">
        <v>406</v>
      </c>
      <c r="AI1060" s="7" t="s">
        <v>407</v>
      </c>
      <c r="AJ1060" s="7">
        <v>1.4850000000000001</v>
      </c>
      <c r="AK1060" s="7">
        <v>-0.495</v>
      </c>
      <c r="AL1060" s="7" t="s">
        <v>415</v>
      </c>
      <c r="AQ1060" s="7">
        <v>1.39</v>
      </c>
      <c r="AS1060" s="7">
        <v>3.1</v>
      </c>
      <c r="AT1060" s="7">
        <v>3.1</v>
      </c>
      <c r="AV1060" s="7" t="s">
        <v>659</v>
      </c>
      <c r="AW1060" s="7" t="s">
        <v>528</v>
      </c>
      <c r="AX1060" s="7" t="s">
        <v>14</v>
      </c>
      <c r="AY1060" s="7" t="s">
        <v>560</v>
      </c>
      <c r="AZ1060" s="7" t="s">
        <v>181</v>
      </c>
    </row>
    <row r="1061" spans="1:52" x14ac:dyDescent="0.2">
      <c r="A1061" s="7">
        <v>1060</v>
      </c>
      <c r="B1061" s="7">
        <v>4003</v>
      </c>
      <c r="C1061" s="7" t="s">
        <v>179</v>
      </c>
      <c r="D1061" s="7" t="s">
        <v>443</v>
      </c>
      <c r="E1061" s="7" t="s">
        <v>180</v>
      </c>
      <c r="F1061" s="7">
        <v>1.141</v>
      </c>
      <c r="I1061" s="7">
        <v>1.1819999999999999</v>
      </c>
      <c r="J1061" s="7">
        <v>2005</v>
      </c>
      <c r="K1061" s="7">
        <v>4</v>
      </c>
      <c r="L1061" s="7">
        <v>113</v>
      </c>
      <c r="M1061" s="7">
        <v>48.67</v>
      </c>
      <c r="N1061" s="7">
        <v>7.06</v>
      </c>
      <c r="O1061" s="7">
        <v>48.75</v>
      </c>
      <c r="P1061" s="7">
        <v>7.25</v>
      </c>
      <c r="Q1061" s="7">
        <v>9.7850000000000001</v>
      </c>
      <c r="S1061" s="7">
        <v>33.030999999999999</v>
      </c>
      <c r="V1061" s="7" t="s">
        <v>26</v>
      </c>
      <c r="W1061" s="7">
        <v>0.59699999999999998</v>
      </c>
      <c r="X1061" s="7">
        <f t="shared" si="32"/>
        <v>0.59699999999999998</v>
      </c>
      <c r="Y1061" s="7">
        <v>0.58499999999999996</v>
      </c>
      <c r="Z1061" s="7">
        <f t="shared" si="33"/>
        <v>0.58499999999999996</v>
      </c>
      <c r="AA1061" s="7">
        <v>0.504</v>
      </c>
      <c r="AB1061" s="7">
        <v>0.495</v>
      </c>
      <c r="AC1061" s="7">
        <v>9.6999999999999993</v>
      </c>
      <c r="AD1061" s="7">
        <v>57.9</v>
      </c>
      <c r="AE1061" s="7" t="s">
        <v>52</v>
      </c>
      <c r="AF1061" s="7" t="s">
        <v>29</v>
      </c>
      <c r="AG1061" s="7" t="s">
        <v>47</v>
      </c>
      <c r="AH1061" s="7" t="s">
        <v>406</v>
      </c>
      <c r="AI1061" s="7" t="s">
        <v>407</v>
      </c>
      <c r="AJ1061" s="7">
        <v>1.4850000000000001</v>
      </c>
      <c r="AK1061" s="7">
        <v>-0.495</v>
      </c>
      <c r="AL1061" s="7" t="s">
        <v>415</v>
      </c>
      <c r="AQ1061" s="7">
        <v>1.39</v>
      </c>
      <c r="AS1061" s="7">
        <v>3.1</v>
      </c>
      <c r="AT1061" s="7">
        <v>3.1</v>
      </c>
      <c r="AV1061" s="7" t="s">
        <v>659</v>
      </c>
      <c r="AW1061" s="7" t="s">
        <v>528</v>
      </c>
      <c r="AX1061" s="7" t="s">
        <v>14</v>
      </c>
      <c r="AY1061" s="7" t="s">
        <v>560</v>
      </c>
      <c r="AZ1061" s="7" t="s">
        <v>181</v>
      </c>
    </row>
    <row r="1062" spans="1:52" x14ac:dyDescent="0.2">
      <c r="A1062" s="7">
        <v>1061</v>
      </c>
      <c r="B1062" s="7">
        <v>4003</v>
      </c>
      <c r="C1062" s="7" t="s">
        <v>179</v>
      </c>
      <c r="D1062" s="7" t="s">
        <v>444</v>
      </c>
      <c r="E1062" s="7" t="s">
        <v>180</v>
      </c>
      <c r="F1062" s="7">
        <v>0.749</v>
      </c>
      <c r="I1062" s="7">
        <v>0.77600000000000002</v>
      </c>
      <c r="J1062" s="7">
        <v>2004</v>
      </c>
      <c r="K1062" s="7">
        <v>3</v>
      </c>
      <c r="L1062" s="7">
        <v>75</v>
      </c>
      <c r="M1062" s="7">
        <v>48.67</v>
      </c>
      <c r="N1062" s="7">
        <v>7.06</v>
      </c>
      <c r="O1062" s="7">
        <v>48.75</v>
      </c>
      <c r="P1062" s="7">
        <v>7.25</v>
      </c>
      <c r="Q1062" s="7">
        <v>6.234</v>
      </c>
      <c r="S1062" s="7">
        <v>32.441000000000003</v>
      </c>
      <c r="V1062" s="7" t="s">
        <v>26</v>
      </c>
      <c r="W1062" s="7">
        <v>0.57999999999999996</v>
      </c>
      <c r="X1062" s="7">
        <f t="shared" si="32"/>
        <v>0.57999999999999996</v>
      </c>
      <c r="Y1062" s="7">
        <v>0.19600000000000001</v>
      </c>
      <c r="Z1062" s="7">
        <f t="shared" si="33"/>
        <v>0.19600000000000001</v>
      </c>
      <c r="AA1062" s="7">
        <v>0.746</v>
      </c>
      <c r="AB1062" s="7">
        <v>0.253</v>
      </c>
      <c r="AC1062" s="7">
        <v>4.3</v>
      </c>
      <c r="AD1062" s="7">
        <v>42.8</v>
      </c>
      <c r="AE1062" s="7" t="s">
        <v>52</v>
      </c>
      <c r="AF1062" s="7" t="s">
        <v>29</v>
      </c>
      <c r="AG1062" s="7" t="s">
        <v>47</v>
      </c>
      <c r="AH1062" s="7" t="s">
        <v>406</v>
      </c>
      <c r="AI1062" s="7" t="s">
        <v>407</v>
      </c>
      <c r="AJ1062" s="7">
        <v>1.4850000000000001</v>
      </c>
      <c r="AK1062" s="7">
        <v>-0.495</v>
      </c>
      <c r="AL1062" s="7" t="s">
        <v>415</v>
      </c>
      <c r="AQ1062" s="7">
        <v>1.39</v>
      </c>
      <c r="AS1062" s="7">
        <v>3.1</v>
      </c>
      <c r="AT1062" s="7">
        <v>3.1</v>
      </c>
      <c r="AV1062" s="7" t="s">
        <v>659</v>
      </c>
      <c r="AW1062" s="7" t="s">
        <v>528</v>
      </c>
      <c r="AX1062" s="7" t="s">
        <v>14</v>
      </c>
      <c r="AY1062" s="7" t="s">
        <v>560</v>
      </c>
      <c r="AZ1062" s="7" t="s">
        <v>182</v>
      </c>
    </row>
    <row r="1063" spans="1:52" x14ac:dyDescent="0.2">
      <c r="A1063" s="7">
        <v>1062</v>
      </c>
      <c r="B1063" s="7">
        <v>4003</v>
      </c>
      <c r="C1063" s="7" t="s">
        <v>179</v>
      </c>
      <c r="D1063" s="7" t="s">
        <v>444</v>
      </c>
      <c r="E1063" s="7" t="s">
        <v>180</v>
      </c>
      <c r="F1063" s="7">
        <v>0.87</v>
      </c>
      <c r="I1063" s="7">
        <v>0.90200000000000002</v>
      </c>
      <c r="J1063" s="7">
        <v>2004</v>
      </c>
      <c r="K1063" s="7">
        <v>4</v>
      </c>
      <c r="L1063" s="7">
        <v>93</v>
      </c>
      <c r="M1063" s="7">
        <v>48.67</v>
      </c>
      <c r="N1063" s="7">
        <v>7.06</v>
      </c>
      <c r="O1063" s="7">
        <v>48.75</v>
      </c>
      <c r="P1063" s="7">
        <v>7.25</v>
      </c>
      <c r="Q1063" s="7">
        <v>7.2679999999999998</v>
      </c>
      <c r="S1063" s="7">
        <v>32.447000000000003</v>
      </c>
      <c r="V1063" s="7" t="s">
        <v>26</v>
      </c>
      <c r="W1063" s="7">
        <v>0.83499999999999996</v>
      </c>
      <c r="X1063" s="7">
        <f t="shared" si="32"/>
        <v>0.83499999999999996</v>
      </c>
      <c r="Y1063" s="7">
        <v>6.7000000000000004E-2</v>
      </c>
      <c r="Z1063" s="7">
        <f t="shared" si="33"/>
        <v>6.7000000000000004E-2</v>
      </c>
      <c r="AA1063" s="7">
        <v>0.92500000000000004</v>
      </c>
      <c r="AB1063" s="7">
        <v>7.3999999999999996E-2</v>
      </c>
      <c r="AC1063" s="7">
        <v>9.5</v>
      </c>
      <c r="AD1063" s="7">
        <v>57.9</v>
      </c>
      <c r="AE1063" s="7" t="s">
        <v>52</v>
      </c>
      <c r="AF1063" s="7" t="s">
        <v>29</v>
      </c>
      <c r="AG1063" s="7" t="s">
        <v>47</v>
      </c>
      <c r="AH1063" s="7" t="s">
        <v>406</v>
      </c>
      <c r="AI1063" s="7" t="s">
        <v>407</v>
      </c>
      <c r="AJ1063" s="7">
        <v>1.4850000000000001</v>
      </c>
      <c r="AK1063" s="7">
        <v>-0.495</v>
      </c>
      <c r="AL1063" s="7" t="s">
        <v>415</v>
      </c>
      <c r="AQ1063" s="7">
        <v>1.39</v>
      </c>
      <c r="AS1063" s="7">
        <v>3.1</v>
      </c>
      <c r="AT1063" s="7">
        <v>3.1</v>
      </c>
      <c r="AV1063" s="7" t="s">
        <v>659</v>
      </c>
      <c r="AW1063" s="7" t="s">
        <v>528</v>
      </c>
      <c r="AX1063" s="7" t="s">
        <v>14</v>
      </c>
      <c r="AY1063" s="7" t="s">
        <v>560</v>
      </c>
      <c r="AZ1063" s="7" t="s">
        <v>182</v>
      </c>
    </row>
    <row r="1064" spans="1:52" x14ac:dyDescent="0.2">
      <c r="A1064" s="7">
        <v>1063</v>
      </c>
      <c r="B1064" s="7">
        <v>4003</v>
      </c>
      <c r="C1064" s="7" t="s">
        <v>179</v>
      </c>
      <c r="D1064" s="7" t="s">
        <v>444</v>
      </c>
      <c r="E1064" s="7" t="s">
        <v>180</v>
      </c>
      <c r="F1064" s="7">
        <v>0.96799999999999997</v>
      </c>
      <c r="I1064" s="7">
        <v>1.0029999999999999</v>
      </c>
      <c r="J1064" s="7">
        <v>2004</v>
      </c>
      <c r="K1064" s="7">
        <v>4</v>
      </c>
      <c r="L1064" s="7">
        <v>107</v>
      </c>
      <c r="M1064" s="7">
        <v>48.67</v>
      </c>
      <c r="N1064" s="7">
        <v>7.06</v>
      </c>
      <c r="O1064" s="7">
        <v>48.75</v>
      </c>
      <c r="P1064" s="7">
        <v>7.25</v>
      </c>
      <c r="Q1064" s="7">
        <v>8.923</v>
      </c>
      <c r="S1064" s="7">
        <v>32.113</v>
      </c>
      <c r="V1064" s="7" t="s">
        <v>26</v>
      </c>
      <c r="W1064" s="7">
        <v>0.78900000000000003</v>
      </c>
      <c r="X1064" s="7">
        <f t="shared" si="32"/>
        <v>0.78900000000000003</v>
      </c>
      <c r="Y1064" s="7">
        <v>0.214</v>
      </c>
      <c r="Z1064" s="7">
        <f t="shared" si="33"/>
        <v>0.214</v>
      </c>
      <c r="AA1064" s="7">
        <v>0.78600000000000003</v>
      </c>
      <c r="AB1064" s="7">
        <v>0.21299999999999999</v>
      </c>
      <c r="AC1064" s="7">
        <v>9.5</v>
      </c>
      <c r="AD1064" s="7">
        <v>57.9</v>
      </c>
      <c r="AE1064" s="7" t="s">
        <v>52</v>
      </c>
      <c r="AF1064" s="7" t="s">
        <v>29</v>
      </c>
      <c r="AG1064" s="7" t="s">
        <v>47</v>
      </c>
      <c r="AH1064" s="7" t="s">
        <v>406</v>
      </c>
      <c r="AI1064" s="7" t="s">
        <v>407</v>
      </c>
      <c r="AJ1064" s="7">
        <v>1.4850000000000001</v>
      </c>
      <c r="AK1064" s="7">
        <v>-0.495</v>
      </c>
      <c r="AL1064" s="7" t="s">
        <v>415</v>
      </c>
      <c r="AQ1064" s="7">
        <v>1.39</v>
      </c>
      <c r="AS1064" s="7">
        <v>3.1</v>
      </c>
      <c r="AT1064" s="7">
        <v>3.1</v>
      </c>
      <c r="AV1064" s="7" t="s">
        <v>659</v>
      </c>
      <c r="AW1064" s="7" t="s">
        <v>528</v>
      </c>
      <c r="AX1064" s="7" t="s">
        <v>14</v>
      </c>
      <c r="AY1064" s="7" t="s">
        <v>560</v>
      </c>
      <c r="AZ1064" s="7" t="s">
        <v>182</v>
      </c>
    </row>
    <row r="1065" spans="1:52" x14ac:dyDescent="0.2">
      <c r="A1065" s="7">
        <v>1064</v>
      </c>
      <c r="B1065" s="7">
        <v>4003</v>
      </c>
      <c r="C1065" s="7" t="s">
        <v>179</v>
      </c>
      <c r="D1065" s="7" t="s">
        <v>444</v>
      </c>
      <c r="E1065" s="7" t="s">
        <v>180</v>
      </c>
      <c r="F1065" s="7">
        <v>1.589</v>
      </c>
      <c r="I1065" s="7">
        <v>1.647</v>
      </c>
      <c r="J1065" s="7">
        <v>2004</v>
      </c>
      <c r="K1065" s="7">
        <v>5</v>
      </c>
      <c r="L1065" s="7">
        <v>132</v>
      </c>
      <c r="M1065" s="7">
        <v>48.67</v>
      </c>
      <c r="N1065" s="7">
        <v>7.06</v>
      </c>
      <c r="O1065" s="7">
        <v>48.75</v>
      </c>
      <c r="P1065" s="7">
        <v>7.25</v>
      </c>
      <c r="Q1065" s="7">
        <v>10.009</v>
      </c>
      <c r="S1065" s="7">
        <v>31.783000000000001</v>
      </c>
      <c r="V1065" s="7" t="s">
        <v>26</v>
      </c>
      <c r="W1065" s="7">
        <v>1.1100000000000001</v>
      </c>
      <c r="X1065" s="7">
        <f t="shared" si="32"/>
        <v>1.1100000000000001</v>
      </c>
      <c r="Y1065" s="7">
        <v>0.53700000000000003</v>
      </c>
      <c r="Z1065" s="7">
        <f t="shared" si="33"/>
        <v>0.53700000000000003</v>
      </c>
      <c r="AA1065" s="7">
        <v>0.67300000000000004</v>
      </c>
      <c r="AB1065" s="7">
        <v>0.32600000000000001</v>
      </c>
      <c r="AC1065" s="7">
        <v>11.8</v>
      </c>
      <c r="AD1065" s="7">
        <v>56.4</v>
      </c>
      <c r="AE1065" s="7" t="s">
        <v>52</v>
      </c>
      <c r="AF1065" s="7" t="s">
        <v>29</v>
      </c>
      <c r="AG1065" s="7" t="s">
        <v>47</v>
      </c>
      <c r="AH1065" s="7" t="s">
        <v>406</v>
      </c>
      <c r="AI1065" s="7" t="s">
        <v>407</v>
      </c>
      <c r="AJ1065" s="7">
        <v>1.4850000000000001</v>
      </c>
      <c r="AK1065" s="7">
        <v>-0.495</v>
      </c>
      <c r="AL1065" s="7" t="s">
        <v>415</v>
      </c>
      <c r="AQ1065" s="7">
        <v>1.39</v>
      </c>
      <c r="AS1065" s="7">
        <v>3.1</v>
      </c>
      <c r="AT1065" s="7">
        <v>3.1</v>
      </c>
      <c r="AV1065" s="7" t="s">
        <v>659</v>
      </c>
      <c r="AW1065" s="7" t="s">
        <v>528</v>
      </c>
      <c r="AX1065" s="7" t="s">
        <v>14</v>
      </c>
      <c r="AY1065" s="7" t="s">
        <v>560</v>
      </c>
      <c r="AZ1065" s="7" t="s">
        <v>182</v>
      </c>
    </row>
    <row r="1066" spans="1:52" x14ac:dyDescent="0.2">
      <c r="A1066" s="7">
        <v>1065</v>
      </c>
      <c r="B1066" s="7">
        <v>4003</v>
      </c>
      <c r="C1066" s="7" t="s">
        <v>179</v>
      </c>
      <c r="D1066" s="7" t="s">
        <v>444</v>
      </c>
      <c r="E1066" s="7" t="s">
        <v>180</v>
      </c>
      <c r="F1066" s="7">
        <v>1.577</v>
      </c>
      <c r="I1066" s="7">
        <v>1.635</v>
      </c>
      <c r="J1066" s="7">
        <v>2004</v>
      </c>
      <c r="K1066" s="7">
        <v>5</v>
      </c>
      <c r="L1066" s="7">
        <v>150</v>
      </c>
      <c r="M1066" s="7">
        <v>48.67</v>
      </c>
      <c r="N1066" s="7">
        <v>7.06</v>
      </c>
      <c r="O1066" s="7">
        <v>48.75</v>
      </c>
      <c r="P1066" s="7">
        <v>7.25</v>
      </c>
      <c r="Q1066" s="7">
        <v>11.507999999999999</v>
      </c>
      <c r="S1066" s="7">
        <v>22.847000000000001</v>
      </c>
      <c r="V1066" s="7" t="s">
        <v>26</v>
      </c>
      <c r="W1066" s="7">
        <v>1.25</v>
      </c>
      <c r="X1066" s="7">
        <f t="shared" si="32"/>
        <v>1.25</v>
      </c>
      <c r="Y1066" s="7">
        <v>0.38500000000000001</v>
      </c>
      <c r="Z1066" s="7">
        <f t="shared" si="33"/>
        <v>0.38500000000000001</v>
      </c>
      <c r="AA1066" s="7">
        <v>0.76400000000000001</v>
      </c>
      <c r="AB1066" s="7">
        <v>0.23499999999999999</v>
      </c>
      <c r="AC1066" s="7">
        <v>11.8</v>
      </c>
      <c r="AD1066" s="7">
        <v>56.4</v>
      </c>
      <c r="AE1066" s="7" t="s">
        <v>52</v>
      </c>
      <c r="AF1066" s="7" t="s">
        <v>29</v>
      </c>
      <c r="AG1066" s="7" t="s">
        <v>47</v>
      </c>
      <c r="AH1066" s="7" t="s">
        <v>406</v>
      </c>
      <c r="AI1066" s="7" t="s">
        <v>407</v>
      </c>
      <c r="AJ1066" s="7">
        <v>1.4850000000000001</v>
      </c>
      <c r="AK1066" s="7">
        <v>-0.495</v>
      </c>
      <c r="AL1066" s="7" t="s">
        <v>415</v>
      </c>
      <c r="AQ1066" s="7">
        <v>1.39</v>
      </c>
      <c r="AS1066" s="7">
        <v>3.1</v>
      </c>
      <c r="AT1066" s="7">
        <v>3.1</v>
      </c>
      <c r="AV1066" s="7" t="s">
        <v>659</v>
      </c>
      <c r="AW1066" s="7" t="s">
        <v>528</v>
      </c>
      <c r="AX1066" s="7" t="s">
        <v>14</v>
      </c>
      <c r="AY1066" s="7" t="s">
        <v>560</v>
      </c>
      <c r="AZ1066" s="7" t="s">
        <v>182</v>
      </c>
    </row>
    <row r="1067" spans="1:52" x14ac:dyDescent="0.2">
      <c r="A1067" s="7">
        <v>1066</v>
      </c>
      <c r="B1067" s="7">
        <v>4003</v>
      </c>
      <c r="C1067" s="7" t="s">
        <v>179</v>
      </c>
      <c r="D1067" s="7" t="s">
        <v>444</v>
      </c>
      <c r="E1067" s="7" t="s">
        <v>180</v>
      </c>
      <c r="F1067" s="7">
        <v>2.41</v>
      </c>
      <c r="I1067" s="7">
        <v>2.4980000000000002</v>
      </c>
      <c r="J1067" s="7">
        <v>2004</v>
      </c>
      <c r="K1067" s="7">
        <v>6</v>
      </c>
      <c r="L1067" s="7">
        <v>163</v>
      </c>
      <c r="M1067" s="7">
        <v>48.67</v>
      </c>
      <c r="N1067" s="7">
        <v>7.06</v>
      </c>
      <c r="O1067" s="7">
        <v>48.75</v>
      </c>
      <c r="P1067" s="7">
        <v>7.25</v>
      </c>
      <c r="Q1067" s="7">
        <v>13.007999999999999</v>
      </c>
      <c r="S1067" s="7">
        <v>19.341000000000001</v>
      </c>
      <c r="V1067" s="7" t="s">
        <v>26</v>
      </c>
      <c r="W1067" s="7">
        <v>2.1</v>
      </c>
      <c r="X1067" s="7">
        <f t="shared" si="32"/>
        <v>2.1</v>
      </c>
      <c r="Y1067" s="7">
        <v>0.39800000000000002</v>
      </c>
      <c r="Z1067" s="7">
        <f t="shared" si="33"/>
        <v>0.39800000000000002</v>
      </c>
      <c r="AA1067" s="7">
        <v>0.84</v>
      </c>
      <c r="AB1067" s="7">
        <v>0.159</v>
      </c>
      <c r="AC1067" s="7">
        <v>16.399999999999999</v>
      </c>
      <c r="AD1067" s="7">
        <v>53.9</v>
      </c>
      <c r="AE1067" s="7" t="s">
        <v>52</v>
      </c>
      <c r="AF1067" s="7" t="s">
        <v>29</v>
      </c>
      <c r="AG1067" s="7" t="s">
        <v>47</v>
      </c>
      <c r="AH1067" s="7" t="s">
        <v>406</v>
      </c>
      <c r="AI1067" s="7" t="s">
        <v>407</v>
      </c>
      <c r="AJ1067" s="7">
        <v>1.4850000000000001</v>
      </c>
      <c r="AK1067" s="7">
        <v>-0.495</v>
      </c>
      <c r="AL1067" s="7" t="s">
        <v>415</v>
      </c>
      <c r="AQ1067" s="7">
        <v>1.39</v>
      </c>
      <c r="AS1067" s="7">
        <v>3.1</v>
      </c>
      <c r="AT1067" s="7">
        <v>3.1</v>
      </c>
      <c r="AV1067" s="7" t="s">
        <v>659</v>
      </c>
      <c r="AW1067" s="7" t="s">
        <v>528</v>
      </c>
      <c r="AX1067" s="7" t="s">
        <v>14</v>
      </c>
      <c r="AY1067" s="7" t="s">
        <v>560</v>
      </c>
      <c r="AZ1067" s="7" t="s">
        <v>182</v>
      </c>
    </row>
    <row r="1068" spans="1:52" x14ac:dyDescent="0.2">
      <c r="A1068" s="7">
        <v>1067</v>
      </c>
      <c r="B1068" s="7">
        <v>4003</v>
      </c>
      <c r="C1068" s="7" t="s">
        <v>179</v>
      </c>
      <c r="D1068" s="7" t="s">
        <v>444</v>
      </c>
      <c r="E1068" s="7" t="s">
        <v>180</v>
      </c>
      <c r="F1068" s="7">
        <v>1.81</v>
      </c>
      <c r="I1068" s="7">
        <v>1.8759999999999999</v>
      </c>
      <c r="J1068" s="7">
        <v>2004</v>
      </c>
      <c r="K1068" s="7">
        <v>6</v>
      </c>
      <c r="L1068" s="7">
        <v>176</v>
      </c>
      <c r="M1068" s="7">
        <v>48.67</v>
      </c>
      <c r="N1068" s="7">
        <v>7.06</v>
      </c>
      <c r="O1068" s="7">
        <v>48.75</v>
      </c>
      <c r="P1068" s="7">
        <v>7.25</v>
      </c>
      <c r="Q1068" s="7">
        <v>13.731999999999999</v>
      </c>
      <c r="S1068" s="7">
        <v>14.026</v>
      </c>
      <c r="V1068" s="7" t="s">
        <v>26</v>
      </c>
      <c r="W1068" s="7">
        <v>1.5489999999999999</v>
      </c>
      <c r="X1068" s="7">
        <f t="shared" si="32"/>
        <v>1.5489999999999999</v>
      </c>
      <c r="Y1068" s="7">
        <v>0.32700000000000001</v>
      </c>
      <c r="Z1068" s="7">
        <f t="shared" si="33"/>
        <v>0.32700000000000001</v>
      </c>
      <c r="AA1068" s="7">
        <v>0.82499999999999996</v>
      </c>
      <c r="AB1068" s="7">
        <v>0.17399999999999999</v>
      </c>
      <c r="AC1068" s="7">
        <v>16.399999999999999</v>
      </c>
      <c r="AD1068" s="7">
        <v>53.9</v>
      </c>
      <c r="AE1068" s="7" t="s">
        <v>52</v>
      </c>
      <c r="AF1068" s="7" t="s">
        <v>29</v>
      </c>
      <c r="AG1068" s="7" t="s">
        <v>47</v>
      </c>
      <c r="AH1068" s="7" t="s">
        <v>406</v>
      </c>
      <c r="AI1068" s="7" t="s">
        <v>407</v>
      </c>
      <c r="AJ1068" s="7">
        <v>1.4850000000000001</v>
      </c>
      <c r="AK1068" s="7">
        <v>-0.495</v>
      </c>
      <c r="AL1068" s="7" t="s">
        <v>415</v>
      </c>
      <c r="AQ1068" s="7">
        <v>1.39</v>
      </c>
      <c r="AS1068" s="7">
        <v>3.1</v>
      </c>
      <c r="AT1068" s="7">
        <v>3.1</v>
      </c>
      <c r="AV1068" s="7" t="s">
        <v>659</v>
      </c>
      <c r="AW1068" s="7" t="s">
        <v>528</v>
      </c>
      <c r="AX1068" s="7" t="s">
        <v>14</v>
      </c>
      <c r="AY1068" s="7" t="s">
        <v>560</v>
      </c>
      <c r="AZ1068" s="7" t="s">
        <v>182</v>
      </c>
    </row>
    <row r="1069" spans="1:52" x14ac:dyDescent="0.2">
      <c r="A1069" s="7">
        <v>1068</v>
      </c>
      <c r="B1069" s="7">
        <v>4003</v>
      </c>
      <c r="C1069" s="7" t="s">
        <v>179</v>
      </c>
      <c r="D1069" s="7" t="s">
        <v>444</v>
      </c>
      <c r="E1069" s="7" t="s">
        <v>180</v>
      </c>
      <c r="F1069" s="7">
        <v>2.2629999999999999</v>
      </c>
      <c r="I1069" s="7">
        <v>2.3460000000000001</v>
      </c>
      <c r="J1069" s="7">
        <v>2004</v>
      </c>
      <c r="K1069" s="7">
        <v>8</v>
      </c>
      <c r="L1069" s="7">
        <v>221</v>
      </c>
      <c r="M1069" s="7">
        <v>48.67</v>
      </c>
      <c r="N1069" s="7">
        <v>7.06</v>
      </c>
      <c r="O1069" s="7">
        <v>48.75</v>
      </c>
      <c r="P1069" s="7">
        <v>7.25</v>
      </c>
      <c r="Q1069" s="7">
        <v>17.3</v>
      </c>
      <c r="S1069" s="7">
        <v>10.42</v>
      </c>
      <c r="V1069" s="7" t="s">
        <v>26</v>
      </c>
      <c r="W1069" s="7">
        <v>2.1429999999999998</v>
      </c>
      <c r="X1069" s="7">
        <f t="shared" si="32"/>
        <v>2.1429999999999998</v>
      </c>
      <c r="Y1069" s="7">
        <v>0.20200000000000001</v>
      </c>
      <c r="Z1069" s="7">
        <f t="shared" si="33"/>
        <v>0.20200000000000001</v>
      </c>
      <c r="AA1069" s="7">
        <v>0.91300000000000003</v>
      </c>
      <c r="AB1069" s="7">
        <v>8.5999999999999993E-2</v>
      </c>
      <c r="AC1069" s="7">
        <v>18.3</v>
      </c>
      <c r="AD1069" s="7">
        <v>89.7</v>
      </c>
      <c r="AE1069" s="7" t="s">
        <v>52</v>
      </c>
      <c r="AF1069" s="7" t="s">
        <v>29</v>
      </c>
      <c r="AG1069" s="7" t="s">
        <v>47</v>
      </c>
      <c r="AH1069" s="7" t="s">
        <v>406</v>
      </c>
      <c r="AI1069" s="7" t="s">
        <v>407</v>
      </c>
      <c r="AJ1069" s="7">
        <v>1.4850000000000001</v>
      </c>
      <c r="AK1069" s="7">
        <v>-0.495</v>
      </c>
      <c r="AL1069" s="7" t="s">
        <v>415</v>
      </c>
      <c r="AQ1069" s="7">
        <v>1.39</v>
      </c>
      <c r="AS1069" s="7">
        <v>3.1</v>
      </c>
      <c r="AT1069" s="7">
        <v>3.1</v>
      </c>
      <c r="AV1069" s="7" t="s">
        <v>659</v>
      </c>
      <c r="AW1069" s="7" t="s">
        <v>528</v>
      </c>
      <c r="AX1069" s="7" t="s">
        <v>14</v>
      </c>
      <c r="AY1069" s="7" t="s">
        <v>560</v>
      </c>
      <c r="AZ1069" s="7" t="s">
        <v>182</v>
      </c>
    </row>
    <row r="1070" spans="1:52" x14ac:dyDescent="0.2">
      <c r="A1070" s="7">
        <v>1069</v>
      </c>
      <c r="B1070" s="7">
        <v>4003</v>
      </c>
      <c r="C1070" s="7" t="s">
        <v>179</v>
      </c>
      <c r="D1070" s="7" t="s">
        <v>444</v>
      </c>
      <c r="E1070" s="7" t="s">
        <v>180</v>
      </c>
      <c r="F1070" s="7">
        <v>3.1949999999999998</v>
      </c>
      <c r="I1070" s="7">
        <v>3.3119999999999998</v>
      </c>
      <c r="J1070" s="7">
        <v>2004</v>
      </c>
      <c r="K1070" s="7">
        <v>8</v>
      </c>
      <c r="L1070" s="7">
        <v>241</v>
      </c>
      <c r="M1070" s="7">
        <v>48.67</v>
      </c>
      <c r="N1070" s="7">
        <v>7.06</v>
      </c>
      <c r="O1070" s="7">
        <v>48.75</v>
      </c>
      <c r="P1070" s="7">
        <v>7.25</v>
      </c>
      <c r="Q1070" s="7">
        <v>15.177</v>
      </c>
      <c r="S1070" s="7">
        <v>16.201000000000001</v>
      </c>
      <c r="V1070" s="7" t="s">
        <v>26</v>
      </c>
      <c r="W1070" s="7">
        <v>2.1829999999999998</v>
      </c>
      <c r="X1070" s="7">
        <f t="shared" si="32"/>
        <v>2.1829999999999998</v>
      </c>
      <c r="Y1070" s="7">
        <v>1.129</v>
      </c>
      <c r="Z1070" s="7">
        <f t="shared" si="33"/>
        <v>1.129</v>
      </c>
      <c r="AA1070" s="7">
        <v>0.65800000000000003</v>
      </c>
      <c r="AB1070" s="7">
        <v>0.34100000000000003</v>
      </c>
      <c r="AC1070" s="7">
        <v>18.3</v>
      </c>
      <c r="AD1070" s="7">
        <v>89.7</v>
      </c>
      <c r="AE1070" s="7" t="s">
        <v>52</v>
      </c>
      <c r="AF1070" s="7" t="s">
        <v>29</v>
      </c>
      <c r="AG1070" s="7" t="s">
        <v>47</v>
      </c>
      <c r="AH1070" s="7" t="s">
        <v>406</v>
      </c>
      <c r="AI1070" s="7" t="s">
        <v>407</v>
      </c>
      <c r="AJ1070" s="7">
        <v>1.4850000000000001</v>
      </c>
      <c r="AK1070" s="7">
        <v>-0.495</v>
      </c>
      <c r="AL1070" s="7" t="s">
        <v>415</v>
      </c>
      <c r="AQ1070" s="7">
        <v>1.39</v>
      </c>
      <c r="AS1070" s="7">
        <v>3.1</v>
      </c>
      <c r="AT1070" s="7">
        <v>3.1</v>
      </c>
      <c r="AV1070" s="7" t="s">
        <v>659</v>
      </c>
      <c r="AW1070" s="7" t="s">
        <v>528</v>
      </c>
      <c r="AX1070" s="7" t="s">
        <v>14</v>
      </c>
      <c r="AY1070" s="7" t="s">
        <v>560</v>
      </c>
      <c r="AZ1070" s="7" t="s">
        <v>182</v>
      </c>
    </row>
    <row r="1071" spans="1:52" x14ac:dyDescent="0.2">
      <c r="A1071" s="7">
        <v>1070</v>
      </c>
      <c r="B1071" s="7">
        <v>4003</v>
      </c>
      <c r="C1071" s="7" t="s">
        <v>179</v>
      </c>
      <c r="D1071" s="7" t="s">
        <v>444</v>
      </c>
      <c r="E1071" s="7" t="s">
        <v>180</v>
      </c>
      <c r="F1071" s="7">
        <v>2.1840000000000002</v>
      </c>
      <c r="I1071" s="7">
        <v>2.2639999999999998</v>
      </c>
      <c r="J1071" s="7">
        <v>2004</v>
      </c>
      <c r="K1071" s="7">
        <v>9</v>
      </c>
      <c r="L1071" s="7">
        <v>256</v>
      </c>
      <c r="M1071" s="7">
        <v>48.67</v>
      </c>
      <c r="N1071" s="7">
        <v>7.06</v>
      </c>
      <c r="O1071" s="7">
        <v>48.75</v>
      </c>
      <c r="P1071" s="7">
        <v>7.25</v>
      </c>
      <c r="Q1071" s="7">
        <v>14.4</v>
      </c>
      <c r="S1071" s="7">
        <v>12.471</v>
      </c>
      <c r="V1071" s="7" t="s">
        <v>26</v>
      </c>
      <c r="W1071" s="7">
        <v>1.8380000000000001</v>
      </c>
      <c r="X1071" s="7">
        <f t="shared" si="32"/>
        <v>1.8380000000000001</v>
      </c>
      <c r="Y1071" s="7">
        <v>0.42599999999999999</v>
      </c>
      <c r="Z1071" s="7">
        <f t="shared" si="33"/>
        <v>0.42599999999999999</v>
      </c>
      <c r="AA1071" s="7">
        <v>0.81100000000000005</v>
      </c>
      <c r="AB1071" s="7">
        <v>0.188</v>
      </c>
      <c r="AC1071" s="7">
        <v>15.2</v>
      </c>
      <c r="AD1071" s="7">
        <v>41.7</v>
      </c>
      <c r="AE1071" s="7" t="s">
        <v>52</v>
      </c>
      <c r="AF1071" s="7" t="s">
        <v>29</v>
      </c>
      <c r="AG1071" s="7" t="s">
        <v>47</v>
      </c>
      <c r="AH1071" s="7" t="s">
        <v>406</v>
      </c>
      <c r="AI1071" s="7" t="s">
        <v>407</v>
      </c>
      <c r="AJ1071" s="7">
        <v>1.4850000000000001</v>
      </c>
      <c r="AK1071" s="7">
        <v>-0.495</v>
      </c>
      <c r="AL1071" s="7" t="s">
        <v>415</v>
      </c>
      <c r="AQ1071" s="7">
        <v>1.39</v>
      </c>
      <c r="AS1071" s="7">
        <v>3.1</v>
      </c>
      <c r="AT1071" s="7">
        <v>3.1</v>
      </c>
      <c r="AV1071" s="7" t="s">
        <v>659</v>
      </c>
      <c r="AW1071" s="7" t="s">
        <v>528</v>
      </c>
      <c r="AX1071" s="7" t="s">
        <v>14</v>
      </c>
      <c r="AY1071" s="7" t="s">
        <v>560</v>
      </c>
      <c r="AZ1071" s="7" t="s">
        <v>182</v>
      </c>
    </row>
    <row r="1072" spans="1:52" x14ac:dyDescent="0.2">
      <c r="A1072" s="7">
        <v>1071</v>
      </c>
      <c r="B1072" s="7">
        <v>4003</v>
      </c>
      <c r="C1072" s="7" t="s">
        <v>179</v>
      </c>
      <c r="D1072" s="7" t="s">
        <v>444</v>
      </c>
      <c r="E1072" s="7" t="s">
        <v>180</v>
      </c>
      <c r="F1072" s="7">
        <v>2.306</v>
      </c>
      <c r="I1072" s="7">
        <v>2.39</v>
      </c>
      <c r="J1072" s="7">
        <v>2004</v>
      </c>
      <c r="K1072" s="7">
        <v>10</v>
      </c>
      <c r="L1072" s="7">
        <v>279</v>
      </c>
      <c r="M1072" s="7">
        <v>48.67</v>
      </c>
      <c r="N1072" s="7">
        <v>7.06</v>
      </c>
      <c r="O1072" s="7">
        <v>48.75</v>
      </c>
      <c r="P1072" s="7">
        <v>7.25</v>
      </c>
      <c r="Q1072" s="7">
        <v>12.381</v>
      </c>
      <c r="S1072" s="7">
        <v>14.631</v>
      </c>
      <c r="V1072" s="7" t="s">
        <v>26</v>
      </c>
      <c r="W1072" s="7">
        <v>1.722</v>
      </c>
      <c r="X1072" s="7">
        <f t="shared" si="32"/>
        <v>1.722</v>
      </c>
      <c r="Y1072" s="7">
        <v>0.66800000000000004</v>
      </c>
      <c r="Z1072" s="7">
        <f t="shared" si="33"/>
        <v>0.66800000000000004</v>
      </c>
      <c r="AA1072" s="7">
        <v>0.72</v>
      </c>
      <c r="AB1072" s="7">
        <v>0.27900000000000003</v>
      </c>
      <c r="AC1072" s="7">
        <v>10.7</v>
      </c>
      <c r="AD1072" s="7">
        <v>141.4</v>
      </c>
      <c r="AE1072" s="7" t="s">
        <v>52</v>
      </c>
      <c r="AF1072" s="7" t="s">
        <v>29</v>
      </c>
      <c r="AG1072" s="7" t="s">
        <v>47</v>
      </c>
      <c r="AH1072" s="7" t="s">
        <v>406</v>
      </c>
      <c r="AI1072" s="7" t="s">
        <v>407</v>
      </c>
      <c r="AJ1072" s="7">
        <v>1.4850000000000001</v>
      </c>
      <c r="AK1072" s="7">
        <v>-0.495</v>
      </c>
      <c r="AL1072" s="7" t="s">
        <v>415</v>
      </c>
      <c r="AQ1072" s="7">
        <v>1.39</v>
      </c>
      <c r="AS1072" s="7">
        <v>3.1</v>
      </c>
      <c r="AT1072" s="7">
        <v>3.1</v>
      </c>
      <c r="AV1072" s="7" t="s">
        <v>659</v>
      </c>
      <c r="AW1072" s="7" t="s">
        <v>528</v>
      </c>
      <c r="AX1072" s="7" t="s">
        <v>14</v>
      </c>
      <c r="AY1072" s="7" t="s">
        <v>560</v>
      </c>
      <c r="AZ1072" s="7" t="s">
        <v>182</v>
      </c>
    </row>
    <row r="1073" spans="1:52" x14ac:dyDescent="0.2">
      <c r="A1073" s="7">
        <v>1072</v>
      </c>
      <c r="B1073" s="7">
        <v>4003</v>
      </c>
      <c r="C1073" s="7" t="s">
        <v>179</v>
      </c>
      <c r="D1073" s="7" t="s">
        <v>444</v>
      </c>
      <c r="E1073" s="7" t="s">
        <v>180</v>
      </c>
      <c r="F1073" s="7">
        <v>1.972</v>
      </c>
      <c r="I1073" s="7">
        <v>2.044</v>
      </c>
      <c r="J1073" s="7">
        <v>2004</v>
      </c>
      <c r="K1073" s="7">
        <v>10</v>
      </c>
      <c r="L1073" s="7">
        <v>297</v>
      </c>
      <c r="M1073" s="7">
        <v>48.67</v>
      </c>
      <c r="N1073" s="7">
        <v>7.06</v>
      </c>
      <c r="O1073" s="7">
        <v>48.75</v>
      </c>
      <c r="P1073" s="7">
        <v>7.25</v>
      </c>
      <c r="Q1073" s="7">
        <v>11.396000000000001</v>
      </c>
      <c r="S1073" s="7">
        <v>24.6</v>
      </c>
      <c r="V1073" s="7" t="s">
        <v>26</v>
      </c>
      <c r="W1073" s="7">
        <v>1.528</v>
      </c>
      <c r="X1073" s="7">
        <f t="shared" si="32"/>
        <v>1.528</v>
      </c>
      <c r="Y1073" s="7">
        <v>0.51600000000000001</v>
      </c>
      <c r="Z1073" s="7">
        <f t="shared" si="33"/>
        <v>0.51600000000000001</v>
      </c>
      <c r="AA1073" s="7">
        <v>0.747</v>
      </c>
      <c r="AB1073" s="7">
        <v>0.252</v>
      </c>
      <c r="AC1073" s="7">
        <v>10.7</v>
      </c>
      <c r="AD1073" s="7">
        <v>141.4</v>
      </c>
      <c r="AE1073" s="7" t="s">
        <v>52</v>
      </c>
      <c r="AF1073" s="7" t="s">
        <v>29</v>
      </c>
      <c r="AG1073" s="7" t="s">
        <v>47</v>
      </c>
      <c r="AH1073" s="7" t="s">
        <v>406</v>
      </c>
      <c r="AI1073" s="7" t="s">
        <v>407</v>
      </c>
      <c r="AJ1073" s="7">
        <v>1.4850000000000001</v>
      </c>
      <c r="AK1073" s="7">
        <v>-0.495</v>
      </c>
      <c r="AL1073" s="7" t="s">
        <v>415</v>
      </c>
      <c r="AQ1073" s="7">
        <v>1.39</v>
      </c>
      <c r="AS1073" s="7">
        <v>3.1</v>
      </c>
      <c r="AT1073" s="7">
        <v>3.1</v>
      </c>
      <c r="AV1073" s="7" t="s">
        <v>659</v>
      </c>
      <c r="AW1073" s="7" t="s">
        <v>528</v>
      </c>
      <c r="AX1073" s="7" t="s">
        <v>14</v>
      </c>
      <c r="AY1073" s="7" t="s">
        <v>560</v>
      </c>
      <c r="AZ1073" s="7" t="s">
        <v>182</v>
      </c>
    </row>
    <row r="1074" spans="1:52" x14ac:dyDescent="0.2">
      <c r="A1074" s="7">
        <v>1073</v>
      </c>
      <c r="B1074" s="7">
        <v>4003</v>
      </c>
      <c r="C1074" s="7" t="s">
        <v>179</v>
      </c>
      <c r="D1074" s="7" t="s">
        <v>444</v>
      </c>
      <c r="E1074" s="7" t="s">
        <v>180</v>
      </c>
      <c r="F1074" s="7">
        <v>1.506</v>
      </c>
      <c r="I1074" s="7">
        <v>1.5609999999999999</v>
      </c>
      <c r="J1074" s="7">
        <v>2004</v>
      </c>
      <c r="K1074" s="7">
        <v>11</v>
      </c>
      <c r="L1074" s="7">
        <v>306</v>
      </c>
      <c r="M1074" s="7">
        <v>48.67</v>
      </c>
      <c r="N1074" s="7">
        <v>7.06</v>
      </c>
      <c r="O1074" s="7">
        <v>48.75</v>
      </c>
      <c r="P1074" s="7">
        <v>7.25</v>
      </c>
      <c r="Q1074" s="7">
        <v>10.670999999999999</v>
      </c>
      <c r="S1074" s="7">
        <v>29.923999999999999</v>
      </c>
      <c r="V1074" s="7" t="s">
        <v>26</v>
      </c>
      <c r="W1074" s="7">
        <v>1.2629999999999999</v>
      </c>
      <c r="X1074" s="7">
        <f t="shared" si="32"/>
        <v>1.2629999999999999</v>
      </c>
      <c r="Y1074" s="7">
        <v>0.29799999999999999</v>
      </c>
      <c r="Z1074" s="7">
        <f t="shared" si="33"/>
        <v>0.29799999999999999</v>
      </c>
      <c r="AA1074" s="7">
        <v>0.80800000000000005</v>
      </c>
      <c r="AB1074" s="7">
        <v>0.191</v>
      </c>
      <c r="AC1074" s="7">
        <v>4</v>
      </c>
      <c r="AD1074" s="7">
        <v>50.4</v>
      </c>
      <c r="AE1074" s="7" t="s">
        <v>52</v>
      </c>
      <c r="AF1074" s="7" t="s">
        <v>29</v>
      </c>
      <c r="AG1074" s="7" t="s">
        <v>47</v>
      </c>
      <c r="AH1074" s="7" t="s">
        <v>406</v>
      </c>
      <c r="AI1074" s="7" t="s">
        <v>407</v>
      </c>
      <c r="AJ1074" s="7">
        <v>1.4850000000000001</v>
      </c>
      <c r="AK1074" s="7">
        <v>-0.495</v>
      </c>
      <c r="AL1074" s="7" t="s">
        <v>415</v>
      </c>
      <c r="AQ1074" s="7">
        <v>1.39</v>
      </c>
      <c r="AS1074" s="7">
        <v>3.1</v>
      </c>
      <c r="AT1074" s="7">
        <v>3.1</v>
      </c>
      <c r="AV1074" s="7" t="s">
        <v>659</v>
      </c>
      <c r="AW1074" s="7" t="s">
        <v>528</v>
      </c>
      <c r="AX1074" s="7" t="s">
        <v>14</v>
      </c>
      <c r="AY1074" s="7" t="s">
        <v>560</v>
      </c>
      <c r="AZ1074" s="7" t="s">
        <v>182</v>
      </c>
    </row>
    <row r="1075" spans="1:52" x14ac:dyDescent="0.2">
      <c r="A1075" s="7">
        <v>1074</v>
      </c>
      <c r="B1075" s="7">
        <v>4003</v>
      </c>
      <c r="C1075" s="7" t="s">
        <v>179</v>
      </c>
      <c r="D1075" s="7" t="s">
        <v>444</v>
      </c>
      <c r="E1075" s="7" t="s">
        <v>180</v>
      </c>
      <c r="F1075" s="7">
        <v>1.0389999999999999</v>
      </c>
      <c r="I1075" s="7">
        <v>1.077</v>
      </c>
      <c r="J1075" s="7">
        <v>2004</v>
      </c>
      <c r="K1075" s="7">
        <v>11</v>
      </c>
      <c r="L1075" s="7">
        <v>327</v>
      </c>
      <c r="M1075" s="7">
        <v>48.67</v>
      </c>
      <c r="N1075" s="7">
        <v>7.06</v>
      </c>
      <c r="O1075" s="7">
        <v>48.75</v>
      </c>
      <c r="P1075" s="7">
        <v>7.25</v>
      </c>
      <c r="Q1075" s="7">
        <v>6.4790000000000001</v>
      </c>
      <c r="S1075" s="7">
        <v>31.747</v>
      </c>
      <c r="V1075" s="7" t="s">
        <v>26</v>
      </c>
      <c r="W1075" s="7">
        <v>0.88400000000000001</v>
      </c>
      <c r="X1075" s="7">
        <f t="shared" si="32"/>
        <v>0.88400000000000001</v>
      </c>
      <c r="Y1075" s="7">
        <v>0.193</v>
      </c>
      <c r="Z1075" s="7">
        <f t="shared" si="33"/>
        <v>0.193</v>
      </c>
      <c r="AA1075" s="7">
        <v>0.82</v>
      </c>
      <c r="AB1075" s="7">
        <v>0.17899999999999999</v>
      </c>
      <c r="AC1075" s="7">
        <v>4</v>
      </c>
      <c r="AD1075" s="7">
        <v>50.4</v>
      </c>
      <c r="AE1075" s="7" t="s">
        <v>52</v>
      </c>
      <c r="AF1075" s="7" t="s">
        <v>29</v>
      </c>
      <c r="AG1075" s="7" t="s">
        <v>47</v>
      </c>
      <c r="AH1075" s="7" t="s">
        <v>406</v>
      </c>
      <c r="AI1075" s="7" t="s">
        <v>407</v>
      </c>
      <c r="AJ1075" s="7">
        <v>1.4850000000000001</v>
      </c>
      <c r="AK1075" s="7">
        <v>-0.495</v>
      </c>
      <c r="AL1075" s="7" t="s">
        <v>415</v>
      </c>
      <c r="AQ1075" s="7">
        <v>1.39</v>
      </c>
      <c r="AS1075" s="7">
        <v>3.1</v>
      </c>
      <c r="AT1075" s="7">
        <v>3.1</v>
      </c>
      <c r="AV1075" s="7" t="s">
        <v>659</v>
      </c>
      <c r="AW1075" s="7" t="s">
        <v>528</v>
      </c>
      <c r="AX1075" s="7" t="s">
        <v>14</v>
      </c>
      <c r="AY1075" s="7" t="s">
        <v>560</v>
      </c>
      <c r="AZ1075" s="7" t="s">
        <v>182</v>
      </c>
    </row>
    <row r="1076" spans="1:52" x14ac:dyDescent="0.2">
      <c r="A1076" s="7">
        <v>1075</v>
      </c>
      <c r="B1076" s="7">
        <v>4003</v>
      </c>
      <c r="C1076" s="7" t="s">
        <v>179</v>
      </c>
      <c r="D1076" s="7" t="s">
        <v>444</v>
      </c>
      <c r="E1076" s="7" t="s">
        <v>180</v>
      </c>
      <c r="F1076" s="7">
        <v>0.57199999999999995</v>
      </c>
      <c r="I1076" s="7">
        <v>0.59299999999999997</v>
      </c>
      <c r="J1076" s="7">
        <v>2004</v>
      </c>
      <c r="K1076" s="7">
        <v>12</v>
      </c>
      <c r="L1076" s="7">
        <v>344</v>
      </c>
      <c r="M1076" s="7">
        <v>48.67</v>
      </c>
      <c r="N1076" s="7">
        <v>7.06</v>
      </c>
      <c r="O1076" s="7">
        <v>48.75</v>
      </c>
      <c r="P1076" s="7">
        <v>7.25</v>
      </c>
      <c r="Q1076" s="7">
        <v>3.839</v>
      </c>
      <c r="S1076" s="7">
        <v>31.184000000000001</v>
      </c>
      <c r="V1076" s="7" t="s">
        <v>26</v>
      </c>
      <c r="W1076" s="7">
        <v>0.36599999999999999</v>
      </c>
      <c r="X1076" s="7">
        <f t="shared" si="32"/>
        <v>0.36599999999999999</v>
      </c>
      <c r="Y1076" s="7">
        <v>0.22700000000000001</v>
      </c>
      <c r="Z1076" s="7">
        <f t="shared" si="33"/>
        <v>0.22700000000000001</v>
      </c>
      <c r="AA1076" s="7">
        <v>0.61699999999999999</v>
      </c>
      <c r="AB1076" s="7">
        <v>0.38200000000000001</v>
      </c>
      <c r="AC1076" s="7">
        <v>0.1</v>
      </c>
      <c r="AD1076" s="7">
        <v>67.400000000000006</v>
      </c>
      <c r="AE1076" s="7" t="s">
        <v>52</v>
      </c>
      <c r="AF1076" s="7" t="s">
        <v>29</v>
      </c>
      <c r="AG1076" s="7" t="s">
        <v>47</v>
      </c>
      <c r="AH1076" s="7" t="s">
        <v>406</v>
      </c>
      <c r="AI1076" s="7" t="s">
        <v>407</v>
      </c>
      <c r="AJ1076" s="7">
        <v>1.4850000000000001</v>
      </c>
      <c r="AK1076" s="7">
        <v>-0.495</v>
      </c>
      <c r="AL1076" s="7" t="s">
        <v>415</v>
      </c>
      <c r="AQ1076" s="7">
        <v>1.39</v>
      </c>
      <c r="AS1076" s="7">
        <v>3.1</v>
      </c>
      <c r="AT1076" s="7">
        <v>3.1</v>
      </c>
      <c r="AV1076" s="7" t="s">
        <v>659</v>
      </c>
      <c r="AW1076" s="7" t="s">
        <v>528</v>
      </c>
      <c r="AX1076" s="7" t="s">
        <v>14</v>
      </c>
      <c r="AY1076" s="7" t="s">
        <v>560</v>
      </c>
      <c r="AZ1076" s="7" t="s">
        <v>182</v>
      </c>
    </row>
    <row r="1077" spans="1:52" x14ac:dyDescent="0.2">
      <c r="A1077" s="7">
        <v>1076</v>
      </c>
      <c r="B1077" s="7">
        <v>4003</v>
      </c>
      <c r="C1077" s="7" t="s">
        <v>179</v>
      </c>
      <c r="D1077" s="7" t="s">
        <v>444</v>
      </c>
      <c r="E1077" s="7" t="s">
        <v>180</v>
      </c>
      <c r="F1077" s="7">
        <v>0.81499999999999995</v>
      </c>
      <c r="I1077" s="7">
        <v>0.84399999999999997</v>
      </c>
      <c r="J1077" s="7">
        <v>2005</v>
      </c>
      <c r="K1077" s="7">
        <v>1</v>
      </c>
      <c r="L1077" s="7">
        <v>15</v>
      </c>
      <c r="M1077" s="7">
        <v>48.67</v>
      </c>
      <c r="N1077" s="7">
        <v>7.06</v>
      </c>
      <c r="O1077" s="7">
        <v>48.75</v>
      </c>
      <c r="P1077" s="7">
        <v>7.25</v>
      </c>
      <c r="Q1077" s="7">
        <v>5.4409999999999998</v>
      </c>
      <c r="S1077" s="7">
        <v>32.103000000000002</v>
      </c>
      <c r="V1077" s="7" t="s">
        <v>26</v>
      </c>
      <c r="W1077" s="7">
        <v>0.55100000000000005</v>
      </c>
      <c r="X1077" s="7">
        <f t="shared" si="32"/>
        <v>0.55100000000000005</v>
      </c>
      <c r="Y1077" s="7">
        <v>0.29299999999999998</v>
      </c>
      <c r="Z1077" s="7">
        <f t="shared" si="33"/>
        <v>0.29299999999999998</v>
      </c>
      <c r="AA1077" s="7">
        <v>0.65200000000000002</v>
      </c>
      <c r="AB1077" s="7">
        <v>0.34699999999999998</v>
      </c>
      <c r="AC1077" s="7">
        <v>1.3</v>
      </c>
      <c r="AD1077" s="7">
        <v>118.8</v>
      </c>
      <c r="AE1077" s="7" t="s">
        <v>52</v>
      </c>
      <c r="AF1077" s="7" t="s">
        <v>29</v>
      </c>
      <c r="AG1077" s="7" t="s">
        <v>47</v>
      </c>
      <c r="AH1077" s="7" t="s">
        <v>406</v>
      </c>
      <c r="AI1077" s="7" t="s">
        <v>407</v>
      </c>
      <c r="AJ1077" s="7">
        <v>1.4850000000000001</v>
      </c>
      <c r="AK1077" s="7">
        <v>-0.495</v>
      </c>
      <c r="AL1077" s="7" t="s">
        <v>415</v>
      </c>
      <c r="AQ1077" s="7">
        <v>1.39</v>
      </c>
      <c r="AS1077" s="7">
        <v>3.1</v>
      </c>
      <c r="AT1077" s="7">
        <v>3.1</v>
      </c>
      <c r="AV1077" s="7" t="s">
        <v>659</v>
      </c>
      <c r="AW1077" s="7" t="s">
        <v>528</v>
      </c>
      <c r="AX1077" s="7" t="s">
        <v>14</v>
      </c>
      <c r="AY1077" s="7" t="s">
        <v>560</v>
      </c>
      <c r="AZ1077" s="7" t="s">
        <v>182</v>
      </c>
    </row>
    <row r="1078" spans="1:52" x14ac:dyDescent="0.2">
      <c r="A1078" s="7">
        <v>1077</v>
      </c>
      <c r="B1078" s="7">
        <v>4003</v>
      </c>
      <c r="C1078" s="7" t="s">
        <v>179</v>
      </c>
      <c r="D1078" s="7" t="s">
        <v>444</v>
      </c>
      <c r="E1078" s="7" t="s">
        <v>180</v>
      </c>
      <c r="F1078" s="7">
        <v>0.29199999999999998</v>
      </c>
      <c r="I1078" s="7">
        <v>0.30199999999999999</v>
      </c>
      <c r="J1078" s="7">
        <v>2005</v>
      </c>
      <c r="K1078" s="7">
        <v>2</v>
      </c>
      <c r="L1078" s="7">
        <v>48</v>
      </c>
      <c r="M1078" s="7">
        <v>48.67</v>
      </c>
      <c r="N1078" s="7">
        <v>7.06</v>
      </c>
      <c r="O1078" s="7">
        <v>48.75</v>
      </c>
      <c r="P1078" s="7">
        <v>7.25</v>
      </c>
      <c r="Q1078" s="7">
        <v>3.835</v>
      </c>
      <c r="S1078" s="7">
        <v>33.700000000000003</v>
      </c>
      <c r="V1078" s="7" t="s">
        <v>26</v>
      </c>
      <c r="W1078" s="7">
        <v>0.27500000000000002</v>
      </c>
      <c r="X1078" s="7">
        <f t="shared" si="32"/>
        <v>0.27500000000000002</v>
      </c>
      <c r="Y1078" s="7">
        <v>2.7E-2</v>
      </c>
      <c r="Z1078" s="7">
        <f t="shared" si="33"/>
        <v>2.7E-2</v>
      </c>
      <c r="AA1078" s="7">
        <v>0.90800000000000003</v>
      </c>
      <c r="AB1078" s="7">
        <v>9.0999999999999998E-2</v>
      </c>
      <c r="AC1078" s="7">
        <v>-0.7</v>
      </c>
      <c r="AD1078" s="7">
        <v>41.8</v>
      </c>
      <c r="AE1078" s="7" t="s">
        <v>52</v>
      </c>
      <c r="AF1078" s="7" t="s">
        <v>29</v>
      </c>
      <c r="AG1078" s="7" t="s">
        <v>47</v>
      </c>
      <c r="AH1078" s="7" t="s">
        <v>406</v>
      </c>
      <c r="AI1078" s="7" t="s">
        <v>407</v>
      </c>
      <c r="AJ1078" s="7">
        <v>1.4850000000000001</v>
      </c>
      <c r="AK1078" s="7">
        <v>-0.495</v>
      </c>
      <c r="AL1078" s="7" t="s">
        <v>415</v>
      </c>
      <c r="AQ1078" s="7">
        <v>1.39</v>
      </c>
      <c r="AS1078" s="7">
        <v>3.1</v>
      </c>
      <c r="AT1078" s="7">
        <v>3.1</v>
      </c>
      <c r="AV1078" s="7" t="s">
        <v>659</v>
      </c>
      <c r="AW1078" s="7" t="s">
        <v>528</v>
      </c>
      <c r="AX1078" s="7" t="s">
        <v>14</v>
      </c>
      <c r="AY1078" s="7" t="s">
        <v>560</v>
      </c>
      <c r="AZ1078" s="7" t="s">
        <v>182</v>
      </c>
    </row>
    <row r="1079" spans="1:52" x14ac:dyDescent="0.2">
      <c r="A1079" s="7">
        <v>1078</v>
      </c>
      <c r="B1079" s="7">
        <v>4003</v>
      </c>
      <c r="C1079" s="7" t="s">
        <v>179</v>
      </c>
      <c r="D1079" s="7" t="s">
        <v>444</v>
      </c>
      <c r="E1079" s="7" t="s">
        <v>180</v>
      </c>
      <c r="F1079" s="7">
        <v>0.56899999999999995</v>
      </c>
      <c r="I1079" s="7">
        <v>0.58899999999999997</v>
      </c>
      <c r="J1079" s="7">
        <v>2005</v>
      </c>
      <c r="K1079" s="7">
        <v>3</v>
      </c>
      <c r="L1079" s="7">
        <v>72</v>
      </c>
      <c r="M1079" s="7">
        <v>48.67</v>
      </c>
      <c r="N1079" s="7">
        <v>7.06</v>
      </c>
      <c r="O1079" s="7">
        <v>48.75</v>
      </c>
      <c r="P1079" s="7">
        <v>7.25</v>
      </c>
      <c r="Q1079" s="7">
        <v>4.7649999999999997</v>
      </c>
      <c r="S1079" s="7">
        <v>33.936</v>
      </c>
      <c r="V1079" s="7" t="s">
        <v>26</v>
      </c>
      <c r="W1079" s="7">
        <v>0.505</v>
      </c>
      <c r="X1079" s="7">
        <f t="shared" si="32"/>
        <v>0.505</v>
      </c>
      <c r="Y1079" s="7">
        <v>8.4000000000000005E-2</v>
      </c>
      <c r="Z1079" s="7">
        <f t="shared" si="33"/>
        <v>8.4000000000000005E-2</v>
      </c>
      <c r="AA1079" s="7">
        <v>0.85599999999999998</v>
      </c>
      <c r="AB1079" s="7">
        <v>0.14299999999999999</v>
      </c>
      <c r="AC1079" s="7">
        <v>5</v>
      </c>
      <c r="AD1079" s="7">
        <v>42.8</v>
      </c>
      <c r="AE1079" s="7" t="s">
        <v>52</v>
      </c>
      <c r="AF1079" s="7" t="s">
        <v>29</v>
      </c>
      <c r="AG1079" s="7" t="s">
        <v>47</v>
      </c>
      <c r="AH1079" s="7" t="s">
        <v>406</v>
      </c>
      <c r="AI1079" s="7" t="s">
        <v>407</v>
      </c>
      <c r="AJ1079" s="7">
        <v>1.4850000000000001</v>
      </c>
      <c r="AK1079" s="7">
        <v>-0.495</v>
      </c>
      <c r="AL1079" s="7" t="s">
        <v>415</v>
      </c>
      <c r="AQ1079" s="7">
        <v>1.39</v>
      </c>
      <c r="AS1079" s="7">
        <v>3.1</v>
      </c>
      <c r="AT1079" s="7">
        <v>3.1</v>
      </c>
      <c r="AV1079" s="7" t="s">
        <v>659</v>
      </c>
      <c r="AW1079" s="7" t="s">
        <v>528</v>
      </c>
      <c r="AX1079" s="7" t="s">
        <v>14</v>
      </c>
      <c r="AY1079" s="7" t="s">
        <v>560</v>
      </c>
      <c r="AZ1079" s="7" t="s">
        <v>182</v>
      </c>
    </row>
    <row r="1080" spans="1:52" x14ac:dyDescent="0.2">
      <c r="A1080" s="7">
        <v>1079</v>
      </c>
      <c r="B1080" s="7">
        <v>4003</v>
      </c>
      <c r="C1080" s="7" t="s">
        <v>179</v>
      </c>
      <c r="D1080" s="7" t="s">
        <v>444</v>
      </c>
      <c r="E1080" s="7" t="s">
        <v>180</v>
      </c>
      <c r="F1080" s="7">
        <v>1</v>
      </c>
      <c r="I1080" s="7">
        <v>1.036</v>
      </c>
      <c r="J1080" s="7">
        <v>2005</v>
      </c>
      <c r="K1080" s="7">
        <v>4</v>
      </c>
      <c r="L1080" s="7">
        <v>113</v>
      </c>
      <c r="M1080" s="7">
        <v>48.67</v>
      </c>
      <c r="N1080" s="7">
        <v>7.06</v>
      </c>
      <c r="O1080" s="7">
        <v>48.75</v>
      </c>
      <c r="P1080" s="7">
        <v>7.25</v>
      </c>
      <c r="Q1080" s="7">
        <v>10.247999999999999</v>
      </c>
      <c r="S1080" s="7">
        <v>32.932000000000002</v>
      </c>
      <c r="V1080" s="7" t="s">
        <v>26</v>
      </c>
      <c r="W1080" s="7">
        <v>0.85099999999999998</v>
      </c>
      <c r="X1080" s="7">
        <f t="shared" si="32"/>
        <v>0.85099999999999998</v>
      </c>
      <c r="Y1080" s="7">
        <v>0.185</v>
      </c>
      <c r="Z1080" s="7">
        <f t="shared" si="33"/>
        <v>0.185</v>
      </c>
      <c r="AA1080" s="7">
        <v>0.82</v>
      </c>
      <c r="AB1080" s="7">
        <v>0.17899999999999999</v>
      </c>
      <c r="AC1080" s="7">
        <v>9.6999999999999993</v>
      </c>
      <c r="AD1080" s="7">
        <v>57.9</v>
      </c>
      <c r="AE1080" s="7" t="s">
        <v>52</v>
      </c>
      <c r="AF1080" s="7" t="s">
        <v>29</v>
      </c>
      <c r="AG1080" s="7" t="s">
        <v>47</v>
      </c>
      <c r="AH1080" s="7" t="s">
        <v>406</v>
      </c>
      <c r="AI1080" s="7" t="s">
        <v>407</v>
      </c>
      <c r="AJ1080" s="7">
        <v>1.4850000000000001</v>
      </c>
      <c r="AK1080" s="7">
        <v>-0.495</v>
      </c>
      <c r="AL1080" s="7" t="s">
        <v>415</v>
      </c>
      <c r="AQ1080" s="7">
        <v>1.39</v>
      </c>
      <c r="AS1080" s="7">
        <v>3.1</v>
      </c>
      <c r="AT1080" s="7">
        <v>3.1</v>
      </c>
      <c r="AV1080" s="7" t="s">
        <v>659</v>
      </c>
      <c r="AW1080" s="7" t="s">
        <v>528</v>
      </c>
      <c r="AX1080" s="7" t="s">
        <v>14</v>
      </c>
      <c r="AY1080" s="7" t="s">
        <v>560</v>
      </c>
      <c r="AZ1080" s="7" t="s">
        <v>182</v>
      </c>
    </row>
    <row r="1081" spans="1:52" x14ac:dyDescent="0.2">
      <c r="A1081" s="7">
        <v>1080</v>
      </c>
      <c r="B1081" s="7">
        <v>4062</v>
      </c>
      <c r="C1081" s="7" t="s">
        <v>48</v>
      </c>
      <c r="D1081" s="7" t="s">
        <v>305</v>
      </c>
      <c r="E1081" s="7" t="s">
        <v>306</v>
      </c>
      <c r="F1081" s="7">
        <v>117.074</v>
      </c>
      <c r="I1081" s="7">
        <v>2.758</v>
      </c>
      <c r="J1081" s="7">
        <v>2001</v>
      </c>
      <c r="K1081" s="7">
        <v>7</v>
      </c>
      <c r="L1081" s="7">
        <v>195</v>
      </c>
      <c r="M1081" s="7">
        <v>36.32</v>
      </c>
      <c r="N1081" s="7">
        <v>140.15</v>
      </c>
      <c r="O1081" s="7">
        <v>36.25</v>
      </c>
      <c r="P1081" s="7">
        <v>140.25</v>
      </c>
      <c r="Q1081" s="7">
        <v>19.803999999999998</v>
      </c>
      <c r="S1081" s="7">
        <v>45.232999999999997</v>
      </c>
      <c r="V1081" s="7" t="s">
        <v>37</v>
      </c>
      <c r="W1081" s="7">
        <v>1.155</v>
      </c>
      <c r="X1081" s="7">
        <f t="shared" si="32"/>
        <v>1.155</v>
      </c>
      <c r="Y1081" s="7">
        <v>1.6020000000000001</v>
      </c>
      <c r="Z1081" s="7">
        <f t="shared" si="33"/>
        <v>1.6020000000000001</v>
      </c>
      <c r="AA1081" s="7">
        <v>0.41899999999999998</v>
      </c>
      <c r="AB1081" s="7">
        <v>0.58099999999999996</v>
      </c>
      <c r="AC1081" s="7">
        <v>27.1</v>
      </c>
      <c r="AD1081" s="7">
        <v>61.1</v>
      </c>
      <c r="AE1081" s="7" t="s">
        <v>52</v>
      </c>
      <c r="AF1081" s="7" t="s">
        <v>29</v>
      </c>
      <c r="AG1081" s="7" t="s">
        <v>47</v>
      </c>
      <c r="AH1081" s="7" t="s">
        <v>409</v>
      </c>
      <c r="AI1081" s="7" t="s">
        <v>407</v>
      </c>
      <c r="AJ1081" s="7">
        <v>-0.41499999999999998</v>
      </c>
      <c r="AK1081" s="7">
        <v>4.2999999999999997E-2</v>
      </c>
      <c r="AL1081" s="7" t="s">
        <v>408</v>
      </c>
      <c r="AS1081" s="7">
        <v>2.4940000000000002</v>
      </c>
      <c r="AT1081" s="7">
        <v>2.4969999999999999</v>
      </c>
      <c r="AU1081" s="7">
        <v>5.4189999999999996</v>
      </c>
      <c r="AV1081" s="7" t="s">
        <v>655</v>
      </c>
      <c r="AW1081" s="7" t="s">
        <v>528</v>
      </c>
      <c r="AX1081" s="7" t="s">
        <v>14</v>
      </c>
      <c r="AY1081" s="7" t="s">
        <v>561</v>
      </c>
    </row>
    <row r="1082" spans="1:52" x14ac:dyDescent="0.2">
      <c r="A1082" s="7">
        <v>1081</v>
      </c>
      <c r="B1082" s="7">
        <v>4062</v>
      </c>
      <c r="C1082" s="7" t="s">
        <v>48</v>
      </c>
      <c r="D1082" s="7" t="s">
        <v>305</v>
      </c>
      <c r="E1082" s="7" t="s">
        <v>306</v>
      </c>
      <c r="F1082" s="7">
        <v>128.00299999999999</v>
      </c>
      <c r="I1082" s="7">
        <v>3.016</v>
      </c>
      <c r="J1082" s="7">
        <v>2001</v>
      </c>
      <c r="K1082" s="7">
        <v>9</v>
      </c>
      <c r="L1082" s="7">
        <v>255</v>
      </c>
      <c r="M1082" s="7">
        <v>36.32</v>
      </c>
      <c r="N1082" s="7">
        <v>140.15</v>
      </c>
      <c r="O1082" s="7">
        <v>36.25</v>
      </c>
      <c r="P1082" s="7">
        <v>140.25</v>
      </c>
      <c r="Q1082" s="7">
        <v>19.344999999999999</v>
      </c>
      <c r="S1082" s="7">
        <v>51.427999999999997</v>
      </c>
      <c r="V1082" s="7" t="s">
        <v>37</v>
      </c>
      <c r="W1082" s="7">
        <v>1.4530000000000001</v>
      </c>
      <c r="X1082" s="7">
        <f t="shared" si="32"/>
        <v>1.4530000000000001</v>
      </c>
      <c r="Y1082" s="7">
        <v>1.5620000000000001</v>
      </c>
      <c r="Z1082" s="7">
        <f t="shared" si="33"/>
        <v>1.5620000000000001</v>
      </c>
      <c r="AA1082" s="7">
        <v>0.48199999999999998</v>
      </c>
      <c r="AB1082" s="7">
        <v>0.51800000000000002</v>
      </c>
      <c r="AC1082" s="7">
        <v>20.8</v>
      </c>
      <c r="AD1082" s="7">
        <v>141</v>
      </c>
      <c r="AE1082" s="7" t="s">
        <v>52</v>
      </c>
      <c r="AF1082" s="7" t="s">
        <v>29</v>
      </c>
      <c r="AG1082" s="7" t="s">
        <v>47</v>
      </c>
      <c r="AH1082" s="7" t="s">
        <v>409</v>
      </c>
      <c r="AI1082" s="7" t="s">
        <v>407</v>
      </c>
      <c r="AJ1082" s="7">
        <v>-0.41499999999999998</v>
      </c>
      <c r="AK1082" s="7">
        <v>4.2999999999999997E-2</v>
      </c>
      <c r="AL1082" s="7" t="s">
        <v>408</v>
      </c>
      <c r="AS1082" s="7">
        <v>2.4940000000000002</v>
      </c>
      <c r="AT1082" s="7">
        <v>2.4969999999999999</v>
      </c>
      <c r="AU1082" s="7">
        <v>5.4189999999999996</v>
      </c>
      <c r="AV1082" s="7" t="s">
        <v>655</v>
      </c>
      <c r="AW1082" s="7" t="s">
        <v>528</v>
      </c>
      <c r="AX1082" s="7" t="s">
        <v>14</v>
      </c>
      <c r="AY1082" s="7" t="s">
        <v>561</v>
      </c>
    </row>
    <row r="1083" spans="1:52" x14ac:dyDescent="0.2">
      <c r="A1083" s="7">
        <v>1082</v>
      </c>
      <c r="B1083" s="7">
        <v>4062</v>
      </c>
      <c r="C1083" s="7" t="s">
        <v>48</v>
      </c>
      <c r="D1083" s="7" t="s">
        <v>305</v>
      </c>
      <c r="E1083" s="7" t="s">
        <v>306</v>
      </c>
      <c r="F1083" s="7">
        <v>40.499000000000002</v>
      </c>
      <c r="I1083" s="7">
        <v>0.95399999999999996</v>
      </c>
      <c r="J1083" s="7">
        <v>2001</v>
      </c>
      <c r="K1083" s="7">
        <v>11</v>
      </c>
      <c r="L1083" s="7">
        <v>315</v>
      </c>
      <c r="M1083" s="7">
        <v>36.32</v>
      </c>
      <c r="N1083" s="7">
        <v>140.15</v>
      </c>
      <c r="O1083" s="7">
        <v>36.25</v>
      </c>
      <c r="P1083" s="7">
        <v>140.25</v>
      </c>
      <c r="Q1083" s="7">
        <v>8.1050000000000004</v>
      </c>
      <c r="S1083" s="7">
        <v>52.485999999999997</v>
      </c>
      <c r="V1083" s="7" t="s">
        <v>37</v>
      </c>
      <c r="W1083" s="7">
        <v>0.85</v>
      </c>
      <c r="X1083" s="7">
        <f t="shared" si="32"/>
        <v>0.85</v>
      </c>
      <c r="Y1083" s="7">
        <v>0.104</v>
      </c>
      <c r="Z1083" s="7">
        <f t="shared" si="33"/>
        <v>0.104</v>
      </c>
      <c r="AA1083" s="7">
        <v>0.89100000000000001</v>
      </c>
      <c r="AB1083" s="7">
        <v>0.109</v>
      </c>
      <c r="AC1083" s="7">
        <v>9.6999999999999993</v>
      </c>
      <c r="AD1083" s="7">
        <v>97.8</v>
      </c>
      <c r="AE1083" s="7" t="s">
        <v>52</v>
      </c>
      <c r="AF1083" s="7" t="s">
        <v>29</v>
      </c>
      <c r="AG1083" s="7" t="s">
        <v>47</v>
      </c>
      <c r="AH1083" s="7" t="s">
        <v>409</v>
      </c>
      <c r="AI1083" s="7" t="s">
        <v>407</v>
      </c>
      <c r="AJ1083" s="7">
        <v>-0.41499999999999998</v>
      </c>
      <c r="AK1083" s="7">
        <v>4.2999999999999997E-2</v>
      </c>
      <c r="AL1083" s="7" t="s">
        <v>408</v>
      </c>
      <c r="AS1083" s="7">
        <v>2.4940000000000002</v>
      </c>
      <c r="AT1083" s="7">
        <v>2.4969999999999999</v>
      </c>
      <c r="AU1083" s="7">
        <v>5.4189999999999996</v>
      </c>
      <c r="AV1083" s="7" t="s">
        <v>655</v>
      </c>
      <c r="AW1083" s="7" t="s">
        <v>528</v>
      </c>
      <c r="AX1083" s="7" t="s">
        <v>14</v>
      </c>
      <c r="AY1083" s="7" t="s">
        <v>561</v>
      </c>
    </row>
    <row r="1084" spans="1:52" x14ac:dyDescent="0.2">
      <c r="A1084" s="7">
        <v>1083</v>
      </c>
      <c r="B1084" s="7">
        <v>4062</v>
      </c>
      <c r="C1084" s="7" t="s">
        <v>48</v>
      </c>
      <c r="D1084" s="7" t="s">
        <v>305</v>
      </c>
      <c r="E1084" s="7" t="s">
        <v>306</v>
      </c>
      <c r="F1084" s="7">
        <v>10.819000000000001</v>
      </c>
      <c r="I1084" s="7">
        <v>0.254</v>
      </c>
      <c r="J1084" s="7">
        <v>2001</v>
      </c>
      <c r="K1084" s="7">
        <v>12</v>
      </c>
      <c r="L1084" s="7">
        <v>345</v>
      </c>
      <c r="M1084" s="7">
        <v>36.32</v>
      </c>
      <c r="N1084" s="7">
        <v>140.15</v>
      </c>
      <c r="O1084" s="7">
        <v>36.25</v>
      </c>
      <c r="P1084" s="7">
        <v>140.25</v>
      </c>
      <c r="Q1084" s="7">
        <v>1.4139999999999999</v>
      </c>
      <c r="S1084" s="7">
        <v>55.365000000000002</v>
      </c>
      <c r="V1084" s="7" t="s">
        <v>37</v>
      </c>
      <c r="W1084" s="7">
        <v>0.247</v>
      </c>
      <c r="X1084" s="7">
        <f t="shared" si="32"/>
        <v>0.247</v>
      </c>
      <c r="Y1084" s="7">
        <v>7.0000000000000001E-3</v>
      </c>
      <c r="Z1084" s="7">
        <f t="shared" si="33"/>
        <v>7.0000000000000001E-3</v>
      </c>
      <c r="AA1084" s="7">
        <v>0.97</v>
      </c>
      <c r="AB1084" s="7">
        <v>0.03</v>
      </c>
      <c r="AC1084" s="7">
        <v>5.2</v>
      </c>
      <c r="AD1084" s="7">
        <v>40.299999999999997</v>
      </c>
      <c r="AE1084" s="7" t="s">
        <v>52</v>
      </c>
      <c r="AF1084" s="7" t="s">
        <v>29</v>
      </c>
      <c r="AG1084" s="7" t="s">
        <v>47</v>
      </c>
      <c r="AH1084" s="7" t="s">
        <v>409</v>
      </c>
      <c r="AI1084" s="7" t="s">
        <v>407</v>
      </c>
      <c r="AJ1084" s="7">
        <v>-0.41499999999999998</v>
      </c>
      <c r="AK1084" s="7">
        <v>4.2999999999999997E-2</v>
      </c>
      <c r="AL1084" s="7" t="s">
        <v>408</v>
      </c>
      <c r="AS1084" s="7">
        <v>2.4940000000000002</v>
      </c>
      <c r="AT1084" s="7">
        <v>2.4969999999999999</v>
      </c>
      <c r="AU1084" s="7">
        <v>5.4189999999999996</v>
      </c>
      <c r="AV1084" s="7" t="s">
        <v>655</v>
      </c>
      <c r="AW1084" s="7" t="s">
        <v>528</v>
      </c>
      <c r="AX1084" s="7" t="s">
        <v>14</v>
      </c>
      <c r="AY1084" s="7" t="s">
        <v>561</v>
      </c>
    </row>
    <row r="1085" spans="1:52" x14ac:dyDescent="0.2">
      <c r="A1085" s="7">
        <v>1084</v>
      </c>
      <c r="B1085" s="7">
        <v>4062</v>
      </c>
      <c r="C1085" s="7" t="s">
        <v>48</v>
      </c>
      <c r="D1085" s="7" t="s">
        <v>305</v>
      </c>
      <c r="E1085" s="7" t="s">
        <v>306</v>
      </c>
      <c r="F1085" s="7">
        <v>7.3209999999999997</v>
      </c>
      <c r="I1085" s="7">
        <v>0.17199999999999999</v>
      </c>
      <c r="J1085" s="7">
        <v>2002</v>
      </c>
      <c r="K1085" s="7">
        <v>2</v>
      </c>
      <c r="L1085" s="7">
        <v>45</v>
      </c>
      <c r="M1085" s="7">
        <v>36.32</v>
      </c>
      <c r="N1085" s="7">
        <v>140.15</v>
      </c>
      <c r="O1085" s="7">
        <v>36.25</v>
      </c>
      <c r="P1085" s="7">
        <v>140.25</v>
      </c>
      <c r="Q1085" s="7">
        <v>2.706</v>
      </c>
      <c r="S1085" s="7">
        <v>51.244</v>
      </c>
      <c r="V1085" s="7" t="s">
        <v>37</v>
      </c>
      <c r="W1085" s="7">
        <v>0.16900000000000001</v>
      </c>
      <c r="X1085" s="7">
        <f t="shared" si="32"/>
        <v>0.16900000000000001</v>
      </c>
      <c r="Y1085" s="7">
        <v>3.0000000000000001E-3</v>
      </c>
      <c r="Z1085" s="7">
        <f t="shared" si="33"/>
        <v>3.0000000000000001E-3</v>
      </c>
      <c r="AA1085" s="7">
        <v>0.98</v>
      </c>
      <c r="AB1085" s="7">
        <v>0.02</v>
      </c>
      <c r="AC1085" s="7">
        <v>4.4000000000000004</v>
      </c>
      <c r="AD1085" s="7">
        <v>36.4</v>
      </c>
      <c r="AE1085" s="7" t="s">
        <v>52</v>
      </c>
      <c r="AF1085" s="7" t="s">
        <v>29</v>
      </c>
      <c r="AG1085" s="7" t="s">
        <v>47</v>
      </c>
      <c r="AH1085" s="7" t="s">
        <v>409</v>
      </c>
      <c r="AI1085" s="7" t="s">
        <v>407</v>
      </c>
      <c r="AJ1085" s="7">
        <v>-0.41499999999999998</v>
      </c>
      <c r="AK1085" s="7">
        <v>-0.41299999999999998</v>
      </c>
      <c r="AL1085" s="7" t="s">
        <v>408</v>
      </c>
      <c r="AS1085" s="7">
        <v>2.4940000000000002</v>
      </c>
      <c r="AT1085" s="7">
        <v>2.4969999999999999</v>
      </c>
      <c r="AU1085" s="7">
        <v>5.4189999999999996</v>
      </c>
      <c r="AV1085" s="7" t="s">
        <v>655</v>
      </c>
      <c r="AW1085" s="7" t="s">
        <v>528</v>
      </c>
      <c r="AX1085" s="7" t="s">
        <v>14</v>
      </c>
      <c r="AY1085" s="7" t="s">
        <v>561</v>
      </c>
    </row>
    <row r="1086" spans="1:52" x14ac:dyDescent="0.2">
      <c r="A1086" s="7">
        <v>1085</v>
      </c>
      <c r="B1086" s="7">
        <v>4062</v>
      </c>
      <c r="C1086" s="7" t="s">
        <v>48</v>
      </c>
      <c r="D1086" s="7" t="s">
        <v>305</v>
      </c>
      <c r="E1086" s="7" t="s">
        <v>306</v>
      </c>
      <c r="F1086" s="7">
        <v>59.640999999999998</v>
      </c>
      <c r="I1086" s="7">
        <v>1.405</v>
      </c>
      <c r="J1086" s="7">
        <v>2002</v>
      </c>
      <c r="K1086" s="7">
        <v>4</v>
      </c>
      <c r="L1086" s="7">
        <v>105</v>
      </c>
      <c r="M1086" s="7">
        <v>36.32</v>
      </c>
      <c r="N1086" s="7">
        <v>140.15</v>
      </c>
      <c r="O1086" s="7">
        <v>36.25</v>
      </c>
      <c r="P1086" s="7">
        <v>140.25</v>
      </c>
      <c r="Q1086" s="7">
        <v>9.609</v>
      </c>
      <c r="S1086" s="7">
        <v>51.738</v>
      </c>
      <c r="V1086" s="7" t="s">
        <v>37</v>
      </c>
      <c r="W1086" s="7">
        <v>1.321</v>
      </c>
      <c r="X1086" s="7">
        <f t="shared" si="32"/>
        <v>1.321</v>
      </c>
      <c r="Y1086" s="7">
        <v>8.4000000000000005E-2</v>
      </c>
      <c r="Z1086" s="7">
        <f t="shared" si="33"/>
        <v>8.4000000000000005E-2</v>
      </c>
      <c r="AA1086" s="7">
        <v>0.94</v>
      </c>
      <c r="AB1086" s="7">
        <v>0.06</v>
      </c>
      <c r="AC1086" s="7">
        <v>13</v>
      </c>
      <c r="AD1086" s="7">
        <v>61.2</v>
      </c>
      <c r="AE1086" s="7" t="s">
        <v>52</v>
      </c>
      <c r="AF1086" s="7" t="s">
        <v>29</v>
      </c>
      <c r="AG1086" s="7" t="s">
        <v>47</v>
      </c>
      <c r="AH1086" s="7" t="s">
        <v>409</v>
      </c>
      <c r="AI1086" s="7" t="s">
        <v>407</v>
      </c>
      <c r="AJ1086" s="7">
        <v>-0.41499999999999998</v>
      </c>
      <c r="AK1086" s="7">
        <v>-0.41299999999999998</v>
      </c>
      <c r="AL1086" s="7" t="s">
        <v>408</v>
      </c>
      <c r="AS1086" s="7">
        <v>2.4940000000000002</v>
      </c>
      <c r="AT1086" s="7">
        <v>2.4969999999999999</v>
      </c>
      <c r="AU1086" s="7">
        <v>5.4189999999999996</v>
      </c>
      <c r="AV1086" s="7" t="s">
        <v>655</v>
      </c>
      <c r="AW1086" s="7" t="s">
        <v>528</v>
      </c>
      <c r="AX1086" s="7" t="s">
        <v>14</v>
      </c>
      <c r="AY1086" s="7" t="s">
        <v>561</v>
      </c>
    </row>
    <row r="1087" spans="1:52" x14ac:dyDescent="0.2">
      <c r="A1087" s="7">
        <v>1086</v>
      </c>
      <c r="B1087" s="7">
        <v>4062</v>
      </c>
      <c r="C1087" s="7" t="s">
        <v>48</v>
      </c>
      <c r="D1087" s="7" t="s">
        <v>305</v>
      </c>
      <c r="E1087" s="7" t="s">
        <v>306</v>
      </c>
      <c r="F1087" s="7">
        <v>66.935000000000002</v>
      </c>
      <c r="I1087" s="7">
        <v>1.577</v>
      </c>
      <c r="J1087" s="7">
        <v>2002</v>
      </c>
      <c r="K1087" s="7">
        <v>6</v>
      </c>
      <c r="L1087" s="7">
        <v>165</v>
      </c>
      <c r="M1087" s="7">
        <v>36.32</v>
      </c>
      <c r="N1087" s="7">
        <v>140.15</v>
      </c>
      <c r="O1087" s="7">
        <v>36.25</v>
      </c>
      <c r="P1087" s="7">
        <v>140.25</v>
      </c>
      <c r="Q1087" s="7">
        <v>14.601000000000001</v>
      </c>
      <c r="S1087" s="7">
        <v>47.353999999999999</v>
      </c>
      <c r="V1087" s="7" t="s">
        <v>37</v>
      </c>
      <c r="W1087" s="7">
        <v>1.41</v>
      </c>
      <c r="X1087" s="7">
        <f t="shared" si="32"/>
        <v>1.41</v>
      </c>
      <c r="Y1087" s="7">
        <v>0.16700000000000001</v>
      </c>
      <c r="Z1087" s="7">
        <f t="shared" si="33"/>
        <v>0.16700000000000001</v>
      </c>
      <c r="AA1087" s="7">
        <v>0.89400000000000002</v>
      </c>
      <c r="AB1087" s="7">
        <v>0.106</v>
      </c>
      <c r="AC1087" s="7">
        <v>19.100000000000001</v>
      </c>
      <c r="AD1087" s="7">
        <v>138.9</v>
      </c>
      <c r="AE1087" s="7" t="s">
        <v>52</v>
      </c>
      <c r="AF1087" s="7" t="s">
        <v>29</v>
      </c>
      <c r="AG1087" s="7" t="s">
        <v>47</v>
      </c>
      <c r="AH1087" s="7" t="s">
        <v>409</v>
      </c>
      <c r="AI1087" s="7" t="s">
        <v>407</v>
      </c>
      <c r="AJ1087" s="7">
        <v>-0.41499999999999998</v>
      </c>
      <c r="AK1087" s="7">
        <v>-0.41299999999999998</v>
      </c>
      <c r="AL1087" s="7" t="s">
        <v>408</v>
      </c>
      <c r="AS1087" s="7">
        <v>2.4940000000000002</v>
      </c>
      <c r="AT1087" s="7">
        <v>2.4969999999999999</v>
      </c>
      <c r="AU1087" s="7">
        <v>5.4189999999999996</v>
      </c>
      <c r="AV1087" s="7" t="s">
        <v>655</v>
      </c>
      <c r="AW1087" s="7" t="s">
        <v>528</v>
      </c>
      <c r="AX1087" s="7" t="s">
        <v>14</v>
      </c>
      <c r="AY1087" s="7" t="s">
        <v>561</v>
      </c>
    </row>
    <row r="1088" spans="1:52" x14ac:dyDescent="0.2">
      <c r="A1088" s="7">
        <v>1087</v>
      </c>
      <c r="B1088" s="7">
        <v>4136</v>
      </c>
      <c r="C1088" s="7" t="s">
        <v>69</v>
      </c>
      <c r="D1088" s="7" t="s">
        <v>486</v>
      </c>
      <c r="E1088" s="7" t="s">
        <v>70</v>
      </c>
      <c r="F1088" s="7">
        <v>3.7909999999999999</v>
      </c>
      <c r="I1088" s="7">
        <v>1.0329999999999999</v>
      </c>
      <c r="J1088" s="7">
        <v>2002</v>
      </c>
      <c r="K1088" s="7">
        <v>5</v>
      </c>
      <c r="L1088" s="7">
        <v>135</v>
      </c>
      <c r="M1088" s="7">
        <v>44.75</v>
      </c>
      <c r="N1088" s="7">
        <v>123.75</v>
      </c>
      <c r="O1088" s="7">
        <v>44.75</v>
      </c>
      <c r="P1088" s="7">
        <v>123.75</v>
      </c>
      <c r="Q1088" s="7">
        <v>20.785</v>
      </c>
      <c r="S1088" s="7">
        <v>8.0990000000000002</v>
      </c>
      <c r="V1088" s="7" t="s">
        <v>71</v>
      </c>
      <c r="W1088" s="7">
        <v>0.52</v>
      </c>
      <c r="X1088" s="7">
        <f t="shared" si="32"/>
        <v>0.52</v>
      </c>
      <c r="Y1088" s="7">
        <v>0.51300000000000001</v>
      </c>
      <c r="Z1088" s="7">
        <f t="shared" si="33"/>
        <v>0.51300000000000001</v>
      </c>
      <c r="AA1088" s="7">
        <v>0.503</v>
      </c>
      <c r="AB1088" s="7">
        <v>0.496</v>
      </c>
      <c r="AC1088" s="7">
        <v>17.3</v>
      </c>
      <c r="AD1088" s="7">
        <v>16.100000000000001</v>
      </c>
      <c r="AE1088" s="7" t="s">
        <v>45</v>
      </c>
      <c r="AF1088" s="7" t="s">
        <v>46</v>
      </c>
      <c r="AG1088" s="7" t="s">
        <v>47</v>
      </c>
      <c r="AH1088" s="7" t="s">
        <v>445</v>
      </c>
      <c r="AI1088" s="7" t="s">
        <v>446</v>
      </c>
      <c r="AJ1088" s="7">
        <v>4.2140000000000004</v>
      </c>
      <c r="AK1088" s="7">
        <v>-1.08</v>
      </c>
      <c r="AL1088" s="7" t="s">
        <v>408</v>
      </c>
      <c r="AQ1088" s="7">
        <v>0.73</v>
      </c>
      <c r="AS1088" s="7">
        <v>2.16</v>
      </c>
      <c r="AV1088" s="7" t="s">
        <v>56</v>
      </c>
      <c r="AW1088" s="7" t="s">
        <v>528</v>
      </c>
      <c r="AX1088" s="7" t="s">
        <v>14</v>
      </c>
      <c r="AY1088" s="7" t="s">
        <v>555</v>
      </c>
      <c r="AZ1088" s="7" t="s">
        <v>72</v>
      </c>
    </row>
    <row r="1089" spans="1:52" x14ac:dyDescent="0.2">
      <c r="A1089" s="7">
        <v>1088</v>
      </c>
      <c r="B1089" s="7">
        <v>4136</v>
      </c>
      <c r="C1089" s="7" t="s">
        <v>69</v>
      </c>
      <c r="D1089" s="7" t="s">
        <v>486</v>
      </c>
      <c r="E1089" s="7" t="s">
        <v>70</v>
      </c>
      <c r="F1089" s="7">
        <v>6.7460000000000004</v>
      </c>
      <c r="I1089" s="7">
        <v>1.839</v>
      </c>
      <c r="J1089" s="7">
        <v>2002</v>
      </c>
      <c r="K1089" s="7">
        <v>6</v>
      </c>
      <c r="L1089" s="7">
        <v>155</v>
      </c>
      <c r="M1089" s="7">
        <v>44.75</v>
      </c>
      <c r="N1089" s="7">
        <v>123.75</v>
      </c>
      <c r="O1089" s="7">
        <v>44.75</v>
      </c>
      <c r="P1089" s="7">
        <v>123.75</v>
      </c>
      <c r="Q1089" s="7">
        <v>25.006</v>
      </c>
      <c r="S1089" s="7">
        <v>10.215</v>
      </c>
      <c r="V1089" s="7" t="s">
        <v>71</v>
      </c>
      <c r="W1089" s="7">
        <v>0.70599999999999996</v>
      </c>
      <c r="X1089" s="7">
        <f t="shared" si="32"/>
        <v>0.70599999999999996</v>
      </c>
      <c r="Y1089" s="7">
        <v>1.133</v>
      </c>
      <c r="Z1089" s="7">
        <f t="shared" si="33"/>
        <v>1.133</v>
      </c>
      <c r="AA1089" s="7">
        <v>0.38400000000000001</v>
      </c>
      <c r="AB1089" s="7">
        <v>0.61499999999999999</v>
      </c>
      <c r="AC1089" s="7">
        <v>20.399999999999999</v>
      </c>
      <c r="AD1089" s="7">
        <v>73.8</v>
      </c>
      <c r="AE1089" s="7" t="s">
        <v>45</v>
      </c>
      <c r="AF1089" s="7" t="s">
        <v>46</v>
      </c>
      <c r="AG1089" s="7" t="s">
        <v>47</v>
      </c>
      <c r="AH1089" s="7" t="s">
        <v>445</v>
      </c>
      <c r="AI1089" s="7" t="s">
        <v>446</v>
      </c>
      <c r="AJ1089" s="7">
        <v>4.2140000000000004</v>
      </c>
      <c r="AK1089" s="7">
        <v>-1.08</v>
      </c>
      <c r="AL1089" s="7" t="s">
        <v>408</v>
      </c>
      <c r="AQ1089" s="7">
        <v>0.73</v>
      </c>
      <c r="AS1089" s="7">
        <v>2.16</v>
      </c>
      <c r="AV1089" s="7" t="s">
        <v>656</v>
      </c>
      <c r="AW1089" s="7" t="s">
        <v>528</v>
      </c>
      <c r="AX1089" s="7" t="s">
        <v>14</v>
      </c>
      <c r="AY1089" s="7" t="s">
        <v>555</v>
      </c>
      <c r="AZ1089" s="7" t="s">
        <v>72</v>
      </c>
    </row>
    <row r="1090" spans="1:52" x14ac:dyDescent="0.2">
      <c r="A1090" s="7">
        <v>1089</v>
      </c>
      <c r="B1090" s="7">
        <v>4136</v>
      </c>
      <c r="C1090" s="7" t="s">
        <v>69</v>
      </c>
      <c r="D1090" s="7" t="s">
        <v>486</v>
      </c>
      <c r="E1090" s="7" t="s">
        <v>70</v>
      </c>
      <c r="F1090" s="7">
        <v>11.837</v>
      </c>
      <c r="I1090" s="7">
        <v>3.2280000000000002</v>
      </c>
      <c r="J1090" s="7">
        <v>2002</v>
      </c>
      <c r="K1090" s="7">
        <v>6</v>
      </c>
      <c r="L1090" s="7">
        <v>172</v>
      </c>
      <c r="M1090" s="7">
        <v>44.75</v>
      </c>
      <c r="N1090" s="7">
        <v>123.75</v>
      </c>
      <c r="O1090" s="7">
        <v>44.75</v>
      </c>
      <c r="P1090" s="7">
        <v>123.75</v>
      </c>
      <c r="Q1090" s="7">
        <v>26.088999999999999</v>
      </c>
      <c r="S1090" s="7">
        <v>19.939</v>
      </c>
      <c r="V1090" s="7" t="s">
        <v>71</v>
      </c>
      <c r="W1090" s="7">
        <v>1.992</v>
      </c>
      <c r="X1090" s="7">
        <f t="shared" si="32"/>
        <v>1.992</v>
      </c>
      <c r="Y1090" s="7">
        <v>1.236</v>
      </c>
      <c r="Z1090" s="7">
        <f t="shared" si="33"/>
        <v>1.236</v>
      </c>
      <c r="AA1090" s="7">
        <v>0.61699999999999999</v>
      </c>
      <c r="AB1090" s="7">
        <v>0.38200000000000001</v>
      </c>
      <c r="AC1090" s="7">
        <v>20.399999999999999</v>
      </c>
      <c r="AD1090" s="7">
        <v>73.8</v>
      </c>
      <c r="AE1090" s="7" t="s">
        <v>45</v>
      </c>
      <c r="AF1090" s="7" t="s">
        <v>46</v>
      </c>
      <c r="AG1090" s="7" t="s">
        <v>47</v>
      </c>
      <c r="AH1090" s="7" t="s">
        <v>445</v>
      </c>
      <c r="AI1090" s="7" t="s">
        <v>446</v>
      </c>
      <c r="AJ1090" s="7">
        <v>4.2140000000000004</v>
      </c>
      <c r="AK1090" s="7">
        <v>-1.08</v>
      </c>
      <c r="AL1090" s="7" t="s">
        <v>408</v>
      </c>
      <c r="AQ1090" s="7">
        <v>0.73</v>
      </c>
      <c r="AS1090" s="7">
        <v>2.16</v>
      </c>
      <c r="AV1090" s="7" t="s">
        <v>656</v>
      </c>
      <c r="AW1090" s="7" t="s">
        <v>528</v>
      </c>
      <c r="AX1090" s="7" t="s">
        <v>14</v>
      </c>
      <c r="AY1090" s="7" t="s">
        <v>555</v>
      </c>
      <c r="AZ1090" s="7" t="s">
        <v>72</v>
      </c>
    </row>
    <row r="1091" spans="1:52" x14ac:dyDescent="0.2">
      <c r="A1091" s="7">
        <v>1090</v>
      </c>
      <c r="B1091" s="7">
        <v>4136</v>
      </c>
      <c r="C1091" s="7" t="s">
        <v>69</v>
      </c>
      <c r="D1091" s="7" t="s">
        <v>486</v>
      </c>
      <c r="E1091" s="7" t="s">
        <v>70</v>
      </c>
      <c r="F1091" s="7">
        <v>11.026999999999999</v>
      </c>
      <c r="I1091" s="7">
        <v>3.0070000000000001</v>
      </c>
      <c r="J1091" s="7">
        <v>2002</v>
      </c>
      <c r="K1091" s="7">
        <v>7</v>
      </c>
      <c r="L1091" s="7">
        <v>195</v>
      </c>
      <c r="M1091" s="7">
        <v>44.75</v>
      </c>
      <c r="N1091" s="7">
        <v>123.75</v>
      </c>
      <c r="O1091" s="7">
        <v>44.75</v>
      </c>
      <c r="P1091" s="7">
        <v>123.75</v>
      </c>
      <c r="Q1091" s="7">
        <v>28.219000000000001</v>
      </c>
      <c r="S1091" s="7">
        <v>12.16</v>
      </c>
      <c r="V1091" s="7" t="s">
        <v>71</v>
      </c>
      <c r="W1091" s="7">
        <v>1.55</v>
      </c>
      <c r="X1091" s="7">
        <f t="shared" ref="X1091:X1154" si="34">IF(ISBLANK(W1091), "", W1091)</f>
        <v>1.55</v>
      </c>
      <c r="Y1091" s="7">
        <v>1.4570000000000001</v>
      </c>
      <c r="Z1091" s="7">
        <f t="shared" ref="Z1091:Z1154" si="35">IF(ISBLANK(Y1091), "", Y1091)</f>
        <v>1.4570000000000001</v>
      </c>
      <c r="AA1091" s="7">
        <v>0.51500000000000001</v>
      </c>
      <c r="AB1091" s="7">
        <v>0.48399999999999999</v>
      </c>
      <c r="AC1091" s="7">
        <v>24.8</v>
      </c>
      <c r="AD1091" s="7">
        <v>53.5</v>
      </c>
      <c r="AE1091" s="7" t="s">
        <v>45</v>
      </c>
      <c r="AF1091" s="7" t="s">
        <v>46</v>
      </c>
      <c r="AG1091" s="7" t="s">
        <v>47</v>
      </c>
      <c r="AH1091" s="7" t="s">
        <v>445</v>
      </c>
      <c r="AI1091" s="7" t="s">
        <v>446</v>
      </c>
      <c r="AJ1091" s="7">
        <v>4.2140000000000004</v>
      </c>
      <c r="AK1091" s="7">
        <v>-1.08</v>
      </c>
      <c r="AL1091" s="7" t="s">
        <v>408</v>
      </c>
      <c r="AQ1091" s="7">
        <v>0.73</v>
      </c>
      <c r="AS1091" s="7">
        <v>2.16</v>
      </c>
      <c r="AV1091" s="7" t="s">
        <v>656</v>
      </c>
      <c r="AW1091" s="7" t="s">
        <v>528</v>
      </c>
      <c r="AX1091" s="7" t="s">
        <v>14</v>
      </c>
      <c r="AY1091" s="7" t="s">
        <v>555</v>
      </c>
      <c r="AZ1091" s="7" t="s">
        <v>72</v>
      </c>
    </row>
    <row r="1092" spans="1:52" x14ac:dyDescent="0.2">
      <c r="A1092" s="7">
        <v>1091</v>
      </c>
      <c r="B1092" s="7">
        <v>4136</v>
      </c>
      <c r="C1092" s="7" t="s">
        <v>69</v>
      </c>
      <c r="D1092" s="7" t="s">
        <v>486</v>
      </c>
      <c r="E1092" s="7" t="s">
        <v>70</v>
      </c>
      <c r="F1092" s="7">
        <v>8.2829999999999995</v>
      </c>
      <c r="I1092" s="7">
        <v>2.2589999999999999</v>
      </c>
      <c r="J1092" s="7">
        <v>2002</v>
      </c>
      <c r="K1092" s="7">
        <v>8</v>
      </c>
      <c r="L1092" s="7">
        <v>225</v>
      </c>
      <c r="M1092" s="7">
        <v>44.75</v>
      </c>
      <c r="N1092" s="7">
        <v>123.75</v>
      </c>
      <c r="O1092" s="7">
        <v>44.75</v>
      </c>
      <c r="P1092" s="7">
        <v>123.75</v>
      </c>
      <c r="Q1092" s="7">
        <v>23.654</v>
      </c>
      <c r="S1092" s="7">
        <v>14.884</v>
      </c>
      <c r="V1092" s="7" t="s">
        <v>71</v>
      </c>
      <c r="W1092" s="7">
        <v>0.55900000000000005</v>
      </c>
      <c r="X1092" s="7">
        <f t="shared" si="34"/>
        <v>0.55900000000000005</v>
      </c>
      <c r="Y1092" s="7">
        <v>1.7</v>
      </c>
      <c r="Z1092" s="7">
        <f t="shared" si="35"/>
        <v>1.7</v>
      </c>
      <c r="AA1092" s="7">
        <v>0.247</v>
      </c>
      <c r="AB1092" s="7">
        <v>0.752</v>
      </c>
      <c r="AC1092" s="7">
        <v>21.7</v>
      </c>
      <c r="AD1092" s="7">
        <v>83</v>
      </c>
      <c r="AE1092" s="7" t="s">
        <v>45</v>
      </c>
      <c r="AF1092" s="7" t="s">
        <v>46</v>
      </c>
      <c r="AG1092" s="7" t="s">
        <v>47</v>
      </c>
      <c r="AH1092" s="7" t="s">
        <v>445</v>
      </c>
      <c r="AI1092" s="7" t="s">
        <v>446</v>
      </c>
      <c r="AJ1092" s="7">
        <v>4.2140000000000004</v>
      </c>
      <c r="AK1092" s="7">
        <v>-1.08</v>
      </c>
      <c r="AL1092" s="7" t="s">
        <v>408</v>
      </c>
      <c r="AQ1092" s="7">
        <v>0.73</v>
      </c>
      <c r="AS1092" s="7">
        <v>2.16</v>
      </c>
      <c r="AV1092" s="7" t="s">
        <v>656</v>
      </c>
      <c r="AW1092" s="7" t="s">
        <v>528</v>
      </c>
      <c r="AX1092" s="7" t="s">
        <v>14</v>
      </c>
      <c r="AY1092" s="7" t="s">
        <v>555</v>
      </c>
      <c r="AZ1092" s="7" t="s">
        <v>72</v>
      </c>
    </row>
    <row r="1093" spans="1:52" x14ac:dyDescent="0.2">
      <c r="A1093" s="7">
        <v>1092</v>
      </c>
      <c r="B1093" s="7">
        <v>4136</v>
      </c>
      <c r="C1093" s="7" t="s">
        <v>69</v>
      </c>
      <c r="D1093" s="7" t="s">
        <v>486</v>
      </c>
      <c r="E1093" s="7" t="s">
        <v>70</v>
      </c>
      <c r="F1093" s="7">
        <v>11.542999999999999</v>
      </c>
      <c r="I1093" s="7">
        <v>3.1480000000000001</v>
      </c>
      <c r="J1093" s="7">
        <v>2002</v>
      </c>
      <c r="K1093" s="7">
        <v>8</v>
      </c>
      <c r="L1093" s="7">
        <v>235</v>
      </c>
      <c r="M1093" s="7">
        <v>44.75</v>
      </c>
      <c r="N1093" s="7">
        <v>123.75</v>
      </c>
      <c r="O1093" s="7">
        <v>44.75</v>
      </c>
      <c r="P1093" s="7">
        <v>123.75</v>
      </c>
      <c r="Q1093" s="7">
        <v>22.22</v>
      </c>
      <c r="S1093" s="7">
        <v>20.802</v>
      </c>
      <c r="V1093" s="7" t="s">
        <v>71</v>
      </c>
      <c r="W1093" s="7">
        <v>1.7969999999999999</v>
      </c>
      <c r="X1093" s="7">
        <f t="shared" si="34"/>
        <v>1.7969999999999999</v>
      </c>
      <c r="Y1093" s="7">
        <v>1.351</v>
      </c>
      <c r="Z1093" s="7">
        <f t="shared" si="35"/>
        <v>1.351</v>
      </c>
      <c r="AA1093" s="7">
        <v>0.56999999999999995</v>
      </c>
      <c r="AB1093" s="7">
        <v>0.42899999999999999</v>
      </c>
      <c r="AC1093" s="7">
        <v>21.7</v>
      </c>
      <c r="AD1093" s="7">
        <v>83</v>
      </c>
      <c r="AE1093" s="7" t="s">
        <v>45</v>
      </c>
      <c r="AF1093" s="7" t="s">
        <v>46</v>
      </c>
      <c r="AG1093" s="7" t="s">
        <v>47</v>
      </c>
      <c r="AH1093" s="7" t="s">
        <v>445</v>
      </c>
      <c r="AI1093" s="7" t="s">
        <v>446</v>
      </c>
      <c r="AJ1093" s="7">
        <v>4.2140000000000004</v>
      </c>
      <c r="AK1093" s="7">
        <v>-1.08</v>
      </c>
      <c r="AL1093" s="7" t="s">
        <v>408</v>
      </c>
      <c r="AQ1093" s="7">
        <v>0.73</v>
      </c>
      <c r="AS1093" s="7">
        <v>2.16</v>
      </c>
      <c r="AV1093" s="7" t="s">
        <v>656</v>
      </c>
      <c r="AW1093" s="7" t="s">
        <v>528</v>
      </c>
      <c r="AX1093" s="7" t="s">
        <v>14</v>
      </c>
      <c r="AY1093" s="7" t="s">
        <v>555</v>
      </c>
      <c r="AZ1093" s="7" t="s">
        <v>72</v>
      </c>
    </row>
    <row r="1094" spans="1:52" x14ac:dyDescent="0.2">
      <c r="A1094" s="7">
        <v>1093</v>
      </c>
      <c r="B1094" s="7">
        <v>4136</v>
      </c>
      <c r="C1094" s="7" t="s">
        <v>69</v>
      </c>
      <c r="D1094" s="7" t="s">
        <v>486</v>
      </c>
      <c r="E1094" s="7" t="s">
        <v>70</v>
      </c>
      <c r="F1094" s="7">
        <v>2.5920000000000001</v>
      </c>
      <c r="I1094" s="7">
        <v>0.70599999999999996</v>
      </c>
      <c r="J1094" s="7">
        <v>2002</v>
      </c>
      <c r="K1094" s="7">
        <v>9</v>
      </c>
      <c r="L1094" s="7">
        <v>266</v>
      </c>
      <c r="M1094" s="7">
        <v>44.75</v>
      </c>
      <c r="N1094" s="7">
        <v>123.75</v>
      </c>
      <c r="O1094" s="7">
        <v>44.75</v>
      </c>
      <c r="P1094" s="7">
        <v>123.75</v>
      </c>
      <c r="Q1094" s="7">
        <v>8.452</v>
      </c>
      <c r="S1094" s="7">
        <v>10.894</v>
      </c>
      <c r="V1094" s="7" t="s">
        <v>71</v>
      </c>
      <c r="W1094" s="7">
        <v>0.21099999999999999</v>
      </c>
      <c r="X1094" s="7">
        <f t="shared" si="34"/>
        <v>0.21099999999999999</v>
      </c>
      <c r="Y1094" s="7">
        <v>0.495</v>
      </c>
      <c r="Z1094" s="7">
        <f t="shared" si="35"/>
        <v>0.495</v>
      </c>
      <c r="AA1094" s="7">
        <v>0.29899999999999999</v>
      </c>
      <c r="AB1094" s="7">
        <v>0.7</v>
      </c>
      <c r="AC1094" s="7">
        <v>17.899999999999999</v>
      </c>
      <c r="AD1094" s="7">
        <v>4.5</v>
      </c>
      <c r="AE1094" s="7" t="s">
        <v>45</v>
      </c>
      <c r="AF1094" s="7" t="s">
        <v>46</v>
      </c>
      <c r="AG1094" s="7" t="s">
        <v>47</v>
      </c>
      <c r="AH1094" s="7" t="s">
        <v>445</v>
      </c>
      <c r="AI1094" s="7" t="s">
        <v>446</v>
      </c>
      <c r="AJ1094" s="7">
        <v>4.2140000000000004</v>
      </c>
      <c r="AK1094" s="7">
        <v>-1.08</v>
      </c>
      <c r="AL1094" s="7" t="s">
        <v>408</v>
      </c>
      <c r="AQ1094" s="7">
        <v>0.73</v>
      </c>
      <c r="AS1094" s="7">
        <v>2.16</v>
      </c>
      <c r="AV1094" s="7" t="s">
        <v>656</v>
      </c>
      <c r="AW1094" s="7" t="s">
        <v>528</v>
      </c>
      <c r="AX1094" s="7" t="s">
        <v>14</v>
      </c>
      <c r="AY1094" s="7" t="s">
        <v>555</v>
      </c>
      <c r="AZ1094" s="7" t="s">
        <v>72</v>
      </c>
    </row>
    <row r="1095" spans="1:52" x14ac:dyDescent="0.2">
      <c r="A1095" s="7">
        <v>1094</v>
      </c>
      <c r="B1095" s="7">
        <v>4136</v>
      </c>
      <c r="C1095" s="7" t="s">
        <v>69</v>
      </c>
      <c r="D1095" s="7" t="s">
        <v>487</v>
      </c>
      <c r="E1095" s="7" t="s">
        <v>70</v>
      </c>
      <c r="F1095" s="7">
        <v>3.2839999999999998</v>
      </c>
      <c r="I1095" s="7">
        <v>0.89500000000000002</v>
      </c>
      <c r="J1095" s="7">
        <v>2002</v>
      </c>
      <c r="K1095" s="7">
        <v>5</v>
      </c>
      <c r="L1095" s="7">
        <v>135</v>
      </c>
      <c r="M1095" s="7">
        <v>44.75</v>
      </c>
      <c r="N1095" s="7">
        <v>123.75</v>
      </c>
      <c r="O1095" s="7">
        <v>44.75</v>
      </c>
      <c r="P1095" s="7">
        <v>123.75</v>
      </c>
      <c r="Q1095" s="7">
        <v>20.375</v>
      </c>
      <c r="S1095" s="7">
        <v>8.2460000000000004</v>
      </c>
      <c r="V1095" s="7" t="s">
        <v>71</v>
      </c>
      <c r="W1095" s="7">
        <v>0.65500000000000003</v>
      </c>
      <c r="X1095" s="7">
        <f t="shared" si="34"/>
        <v>0.65500000000000003</v>
      </c>
      <c r="Y1095" s="7">
        <v>0.24</v>
      </c>
      <c r="Z1095" s="7">
        <f t="shared" si="35"/>
        <v>0.24</v>
      </c>
      <c r="AA1095" s="7">
        <v>0.73199999999999998</v>
      </c>
      <c r="AB1095" s="7">
        <v>0.26700000000000002</v>
      </c>
      <c r="AC1095" s="7">
        <v>17.3</v>
      </c>
      <c r="AD1095" s="7">
        <v>16.100000000000001</v>
      </c>
      <c r="AE1095" s="7" t="s">
        <v>45</v>
      </c>
      <c r="AF1095" s="7" t="s">
        <v>46</v>
      </c>
      <c r="AG1095" s="7" t="s">
        <v>47</v>
      </c>
      <c r="AH1095" s="7" t="s">
        <v>445</v>
      </c>
      <c r="AI1095" s="7" t="s">
        <v>446</v>
      </c>
      <c r="AJ1095" s="7">
        <v>4.2140000000000004</v>
      </c>
      <c r="AK1095" s="7">
        <v>-1.08</v>
      </c>
      <c r="AL1095" s="7" t="s">
        <v>408</v>
      </c>
      <c r="AQ1095" s="7">
        <v>0.73</v>
      </c>
      <c r="AS1095" s="7">
        <v>2.363</v>
      </c>
      <c r="AV1095" s="7" t="s">
        <v>656</v>
      </c>
      <c r="AW1095" s="7" t="s">
        <v>528</v>
      </c>
      <c r="AX1095" s="7" t="s">
        <v>14</v>
      </c>
      <c r="AY1095" s="7" t="s">
        <v>555</v>
      </c>
      <c r="AZ1095" s="7" t="s">
        <v>73</v>
      </c>
    </row>
    <row r="1096" spans="1:52" x14ac:dyDescent="0.2">
      <c r="A1096" s="7">
        <v>1095</v>
      </c>
      <c r="B1096" s="7">
        <v>4136</v>
      </c>
      <c r="C1096" s="7" t="s">
        <v>69</v>
      </c>
      <c r="D1096" s="7" t="s">
        <v>487</v>
      </c>
      <c r="E1096" s="7" t="s">
        <v>70</v>
      </c>
      <c r="F1096" s="7">
        <v>4.508</v>
      </c>
      <c r="I1096" s="7">
        <v>1.2290000000000001</v>
      </c>
      <c r="J1096" s="7">
        <v>2002</v>
      </c>
      <c r="K1096" s="7">
        <v>6</v>
      </c>
      <c r="L1096" s="7">
        <v>155</v>
      </c>
      <c r="M1096" s="7">
        <v>44.75</v>
      </c>
      <c r="N1096" s="7">
        <v>123.75</v>
      </c>
      <c r="O1096" s="7">
        <v>44.75</v>
      </c>
      <c r="P1096" s="7">
        <v>123.75</v>
      </c>
      <c r="Q1096" s="7">
        <v>24.597000000000001</v>
      </c>
      <c r="S1096" s="7">
        <v>12.948</v>
      </c>
      <c r="V1096" s="7" t="s">
        <v>71</v>
      </c>
      <c r="W1096" s="7">
        <v>0.90100000000000002</v>
      </c>
      <c r="X1096" s="7">
        <f t="shared" si="34"/>
        <v>0.90100000000000002</v>
      </c>
      <c r="Y1096" s="7">
        <v>0.32800000000000001</v>
      </c>
      <c r="Z1096" s="7">
        <f t="shared" si="35"/>
        <v>0.32800000000000001</v>
      </c>
      <c r="AA1096" s="7">
        <v>0.73299999999999998</v>
      </c>
      <c r="AB1096" s="7">
        <v>0.26600000000000001</v>
      </c>
      <c r="AC1096" s="7">
        <v>20.399999999999999</v>
      </c>
      <c r="AD1096" s="7">
        <v>73.8</v>
      </c>
      <c r="AE1096" s="7" t="s">
        <v>45</v>
      </c>
      <c r="AF1096" s="7" t="s">
        <v>46</v>
      </c>
      <c r="AG1096" s="7" t="s">
        <v>47</v>
      </c>
      <c r="AH1096" s="7" t="s">
        <v>445</v>
      </c>
      <c r="AI1096" s="7" t="s">
        <v>446</v>
      </c>
      <c r="AJ1096" s="7">
        <v>4.2140000000000004</v>
      </c>
      <c r="AK1096" s="7">
        <v>-1.08</v>
      </c>
      <c r="AL1096" s="7" t="s">
        <v>408</v>
      </c>
      <c r="AQ1096" s="7">
        <v>0.73</v>
      </c>
      <c r="AS1096" s="7">
        <v>2.363</v>
      </c>
      <c r="AV1096" s="7" t="s">
        <v>656</v>
      </c>
      <c r="AW1096" s="7" t="s">
        <v>528</v>
      </c>
      <c r="AX1096" s="7" t="s">
        <v>14</v>
      </c>
      <c r="AY1096" s="7" t="s">
        <v>555</v>
      </c>
      <c r="AZ1096" s="7" t="s">
        <v>73</v>
      </c>
    </row>
    <row r="1097" spans="1:52" x14ac:dyDescent="0.2">
      <c r="A1097" s="7">
        <v>1096</v>
      </c>
      <c r="B1097" s="7">
        <v>4136</v>
      </c>
      <c r="C1097" s="7" t="s">
        <v>69</v>
      </c>
      <c r="D1097" s="7" t="s">
        <v>487</v>
      </c>
      <c r="E1097" s="7" t="s">
        <v>70</v>
      </c>
      <c r="F1097" s="7">
        <v>9.3960000000000008</v>
      </c>
      <c r="I1097" s="7">
        <v>2.5619999999999998</v>
      </c>
      <c r="J1097" s="7">
        <v>2002</v>
      </c>
      <c r="K1097" s="7">
        <v>6</v>
      </c>
      <c r="L1097" s="7">
        <v>172</v>
      </c>
      <c r="M1097" s="7">
        <v>44.75</v>
      </c>
      <c r="N1097" s="7">
        <v>123.75</v>
      </c>
      <c r="O1097" s="7">
        <v>44.75</v>
      </c>
      <c r="P1097" s="7">
        <v>123.75</v>
      </c>
      <c r="Q1097" s="7">
        <v>27.146000000000001</v>
      </c>
      <c r="S1097" s="7">
        <v>16.129000000000001</v>
      </c>
      <c r="V1097" s="7" t="s">
        <v>71</v>
      </c>
      <c r="W1097" s="7">
        <v>1.1419999999999999</v>
      </c>
      <c r="X1097" s="7">
        <f t="shared" si="34"/>
        <v>1.1419999999999999</v>
      </c>
      <c r="Y1097" s="7">
        <v>1.42</v>
      </c>
      <c r="Z1097" s="7">
        <f t="shared" si="35"/>
        <v>1.42</v>
      </c>
      <c r="AA1097" s="7">
        <v>0.44500000000000001</v>
      </c>
      <c r="AB1097" s="7">
        <v>0.55400000000000005</v>
      </c>
      <c r="AC1097" s="7">
        <v>20.399999999999999</v>
      </c>
      <c r="AD1097" s="7">
        <v>73.8</v>
      </c>
      <c r="AE1097" s="7" t="s">
        <v>45</v>
      </c>
      <c r="AF1097" s="7" t="s">
        <v>46</v>
      </c>
      <c r="AG1097" s="7" t="s">
        <v>47</v>
      </c>
      <c r="AH1097" s="7" t="s">
        <v>445</v>
      </c>
      <c r="AI1097" s="7" t="s">
        <v>446</v>
      </c>
      <c r="AJ1097" s="7">
        <v>4.2140000000000004</v>
      </c>
      <c r="AK1097" s="7">
        <v>-1.08</v>
      </c>
      <c r="AL1097" s="7" t="s">
        <v>408</v>
      </c>
      <c r="AQ1097" s="7">
        <v>0.73</v>
      </c>
      <c r="AS1097" s="7">
        <v>2.363</v>
      </c>
      <c r="AV1097" s="7" t="s">
        <v>656</v>
      </c>
      <c r="AW1097" s="7" t="s">
        <v>528</v>
      </c>
      <c r="AX1097" s="7" t="s">
        <v>14</v>
      </c>
      <c r="AY1097" s="7" t="s">
        <v>555</v>
      </c>
      <c r="AZ1097" s="7" t="s">
        <v>73</v>
      </c>
    </row>
    <row r="1098" spans="1:52" x14ac:dyDescent="0.2">
      <c r="A1098" s="7">
        <v>1097</v>
      </c>
      <c r="B1098" s="7">
        <v>4136</v>
      </c>
      <c r="C1098" s="7" t="s">
        <v>69</v>
      </c>
      <c r="D1098" s="7" t="s">
        <v>487</v>
      </c>
      <c r="E1098" s="7" t="s">
        <v>70</v>
      </c>
      <c r="F1098" s="7">
        <v>9.1959999999999997</v>
      </c>
      <c r="I1098" s="7">
        <v>2.508</v>
      </c>
      <c r="J1098" s="7">
        <v>2002</v>
      </c>
      <c r="K1098" s="7">
        <v>7</v>
      </c>
      <c r="L1098" s="7">
        <v>195</v>
      </c>
      <c r="M1098" s="7">
        <v>44.75</v>
      </c>
      <c r="N1098" s="7">
        <v>123.75</v>
      </c>
      <c r="O1098" s="7">
        <v>44.75</v>
      </c>
      <c r="P1098" s="7">
        <v>123.75</v>
      </c>
      <c r="Q1098" s="7">
        <v>28.649000000000001</v>
      </c>
      <c r="S1098" s="7">
        <v>20.983000000000001</v>
      </c>
      <c r="V1098" s="7" t="s">
        <v>71</v>
      </c>
      <c r="W1098" s="7">
        <v>1.347</v>
      </c>
      <c r="X1098" s="7">
        <f t="shared" si="34"/>
        <v>1.347</v>
      </c>
      <c r="Y1098" s="7">
        <v>1.161</v>
      </c>
      <c r="Z1098" s="7">
        <f t="shared" si="35"/>
        <v>1.161</v>
      </c>
      <c r="AA1098" s="7">
        <v>0.53700000000000003</v>
      </c>
      <c r="AB1098" s="7">
        <v>0.46200000000000002</v>
      </c>
      <c r="AC1098" s="7">
        <v>24.8</v>
      </c>
      <c r="AD1098" s="7">
        <v>53.5</v>
      </c>
      <c r="AE1098" s="7" t="s">
        <v>45</v>
      </c>
      <c r="AF1098" s="7" t="s">
        <v>46</v>
      </c>
      <c r="AG1098" s="7" t="s">
        <v>47</v>
      </c>
      <c r="AH1098" s="7" t="s">
        <v>445</v>
      </c>
      <c r="AI1098" s="7" t="s">
        <v>446</v>
      </c>
      <c r="AJ1098" s="7">
        <v>4.2140000000000004</v>
      </c>
      <c r="AK1098" s="7">
        <v>-1.08</v>
      </c>
      <c r="AL1098" s="7" t="s">
        <v>408</v>
      </c>
      <c r="AQ1098" s="7">
        <v>0.73</v>
      </c>
      <c r="AS1098" s="7">
        <v>2.363</v>
      </c>
      <c r="AV1098" s="7" t="s">
        <v>656</v>
      </c>
      <c r="AW1098" s="7" t="s">
        <v>528</v>
      </c>
      <c r="AX1098" s="7" t="s">
        <v>14</v>
      </c>
      <c r="AY1098" s="7" t="s">
        <v>555</v>
      </c>
      <c r="AZ1098" s="7" t="s">
        <v>73</v>
      </c>
    </row>
    <row r="1099" spans="1:52" x14ac:dyDescent="0.2">
      <c r="A1099" s="7">
        <v>1098</v>
      </c>
      <c r="B1099" s="7">
        <v>4136</v>
      </c>
      <c r="C1099" s="7" t="s">
        <v>69</v>
      </c>
      <c r="D1099" s="7" t="s">
        <v>487</v>
      </c>
      <c r="E1099" s="7" t="s">
        <v>70</v>
      </c>
      <c r="F1099" s="7">
        <v>5.5369999999999999</v>
      </c>
      <c r="I1099" s="7">
        <v>1.51</v>
      </c>
      <c r="J1099" s="7">
        <v>2002</v>
      </c>
      <c r="K1099" s="7">
        <v>8</v>
      </c>
      <c r="L1099" s="7">
        <v>225</v>
      </c>
      <c r="M1099" s="7">
        <v>44.75</v>
      </c>
      <c r="N1099" s="7">
        <v>123.75</v>
      </c>
      <c r="O1099" s="7">
        <v>44.75</v>
      </c>
      <c r="P1099" s="7">
        <v>123.75</v>
      </c>
      <c r="Q1099" s="7">
        <v>23.035</v>
      </c>
      <c r="S1099" s="7">
        <v>16.096</v>
      </c>
      <c r="V1099" s="7" t="s">
        <v>71</v>
      </c>
      <c r="W1099" s="7">
        <v>1.103</v>
      </c>
      <c r="X1099" s="7">
        <f t="shared" si="34"/>
        <v>1.103</v>
      </c>
      <c r="Y1099" s="7">
        <v>0.40699999999999997</v>
      </c>
      <c r="Z1099" s="7">
        <f t="shared" si="35"/>
        <v>0.40699999999999997</v>
      </c>
      <c r="AA1099" s="7">
        <v>0.73</v>
      </c>
      <c r="AB1099" s="7">
        <v>0.26900000000000002</v>
      </c>
      <c r="AC1099" s="7">
        <v>21.7</v>
      </c>
      <c r="AD1099" s="7">
        <v>83</v>
      </c>
      <c r="AE1099" s="7" t="s">
        <v>45</v>
      </c>
      <c r="AF1099" s="7" t="s">
        <v>46</v>
      </c>
      <c r="AG1099" s="7" t="s">
        <v>47</v>
      </c>
      <c r="AH1099" s="7" t="s">
        <v>445</v>
      </c>
      <c r="AI1099" s="7" t="s">
        <v>446</v>
      </c>
      <c r="AJ1099" s="7">
        <v>4.2140000000000004</v>
      </c>
      <c r="AK1099" s="7">
        <v>-1.08</v>
      </c>
      <c r="AL1099" s="7" t="s">
        <v>408</v>
      </c>
      <c r="AQ1099" s="7">
        <v>0.73</v>
      </c>
      <c r="AS1099" s="7">
        <v>2.363</v>
      </c>
      <c r="AV1099" s="7" t="s">
        <v>656</v>
      </c>
      <c r="AW1099" s="7" t="s">
        <v>528</v>
      </c>
      <c r="AX1099" s="7" t="s">
        <v>14</v>
      </c>
      <c r="AY1099" s="7" t="s">
        <v>555</v>
      </c>
      <c r="AZ1099" s="7" t="s">
        <v>73</v>
      </c>
    </row>
    <row r="1100" spans="1:52" x14ac:dyDescent="0.2">
      <c r="A1100" s="7">
        <v>1099</v>
      </c>
      <c r="B1100" s="7">
        <v>4136</v>
      </c>
      <c r="C1100" s="7" t="s">
        <v>69</v>
      </c>
      <c r="D1100" s="7" t="s">
        <v>487</v>
      </c>
      <c r="E1100" s="7" t="s">
        <v>70</v>
      </c>
      <c r="F1100" s="7">
        <v>6.5579999999999998</v>
      </c>
      <c r="I1100" s="7">
        <v>1.788</v>
      </c>
      <c r="J1100" s="7">
        <v>2002</v>
      </c>
      <c r="K1100" s="7">
        <v>8</v>
      </c>
      <c r="L1100" s="7">
        <v>235</v>
      </c>
      <c r="M1100" s="7">
        <v>44.75</v>
      </c>
      <c r="N1100" s="7">
        <v>123.75</v>
      </c>
      <c r="O1100" s="7">
        <v>44.75</v>
      </c>
      <c r="P1100" s="7">
        <v>123.75</v>
      </c>
      <c r="Q1100" s="7">
        <v>21.396999999999998</v>
      </c>
      <c r="S1100" s="7">
        <v>18.818999999999999</v>
      </c>
      <c r="V1100" s="7" t="s">
        <v>71</v>
      </c>
      <c r="W1100" s="7">
        <v>1.0189999999999999</v>
      </c>
      <c r="X1100" s="7">
        <f t="shared" si="34"/>
        <v>1.0189999999999999</v>
      </c>
      <c r="Y1100" s="7">
        <v>0.76900000000000002</v>
      </c>
      <c r="Z1100" s="7">
        <f t="shared" si="35"/>
        <v>0.76900000000000002</v>
      </c>
      <c r="AA1100" s="7">
        <v>0.56999999999999995</v>
      </c>
      <c r="AB1100" s="7">
        <v>0.42899999999999999</v>
      </c>
      <c r="AC1100" s="7">
        <v>21.7</v>
      </c>
      <c r="AD1100" s="7">
        <v>83</v>
      </c>
      <c r="AE1100" s="7" t="s">
        <v>45</v>
      </c>
      <c r="AF1100" s="7" t="s">
        <v>46</v>
      </c>
      <c r="AG1100" s="7" t="s">
        <v>47</v>
      </c>
      <c r="AH1100" s="7" t="s">
        <v>445</v>
      </c>
      <c r="AI1100" s="7" t="s">
        <v>446</v>
      </c>
      <c r="AJ1100" s="7">
        <v>4.2140000000000004</v>
      </c>
      <c r="AK1100" s="7">
        <v>-1.08</v>
      </c>
      <c r="AL1100" s="7" t="s">
        <v>408</v>
      </c>
      <c r="AQ1100" s="7">
        <v>0.73</v>
      </c>
      <c r="AS1100" s="7">
        <v>2.363</v>
      </c>
      <c r="AV1100" s="7" t="s">
        <v>656</v>
      </c>
      <c r="AW1100" s="7" t="s">
        <v>528</v>
      </c>
      <c r="AX1100" s="7" t="s">
        <v>14</v>
      </c>
      <c r="AY1100" s="7" t="s">
        <v>555</v>
      </c>
      <c r="AZ1100" s="7" t="s">
        <v>73</v>
      </c>
    </row>
    <row r="1101" spans="1:52" x14ac:dyDescent="0.2">
      <c r="A1101" s="7">
        <v>1100</v>
      </c>
      <c r="B1101" s="7">
        <v>4136</v>
      </c>
      <c r="C1101" s="7" t="s">
        <v>69</v>
      </c>
      <c r="D1101" s="7" t="s">
        <v>487</v>
      </c>
      <c r="E1101" s="7" t="s">
        <v>70</v>
      </c>
      <c r="F1101" s="7">
        <v>1.5760000000000001</v>
      </c>
      <c r="I1101" s="7">
        <v>0.42899999999999999</v>
      </c>
      <c r="J1101" s="7">
        <v>2002</v>
      </c>
      <c r="K1101" s="7">
        <v>9</v>
      </c>
      <c r="L1101" s="7">
        <v>266</v>
      </c>
      <c r="M1101" s="7">
        <v>44.75</v>
      </c>
      <c r="N1101" s="7">
        <v>123.75</v>
      </c>
      <c r="O1101" s="7">
        <v>44.75</v>
      </c>
      <c r="P1101" s="7">
        <v>123.75</v>
      </c>
      <c r="Q1101" s="7">
        <v>8.0429999999999993</v>
      </c>
      <c r="S1101" s="7">
        <v>11.802</v>
      </c>
      <c r="V1101" s="7" t="s">
        <v>71</v>
      </c>
      <c r="W1101" s="7">
        <v>0.14099999999999999</v>
      </c>
      <c r="X1101" s="7">
        <f t="shared" si="34"/>
        <v>0.14099999999999999</v>
      </c>
      <c r="Y1101" s="7">
        <v>0.28799999999999998</v>
      </c>
      <c r="Z1101" s="7">
        <f t="shared" si="35"/>
        <v>0.28799999999999998</v>
      </c>
      <c r="AA1101" s="7">
        <v>0.32900000000000001</v>
      </c>
      <c r="AB1101" s="7">
        <v>0.67</v>
      </c>
      <c r="AC1101" s="7">
        <v>17.899999999999999</v>
      </c>
      <c r="AD1101" s="7">
        <v>4.5</v>
      </c>
      <c r="AE1101" s="7" t="s">
        <v>45</v>
      </c>
      <c r="AF1101" s="7" t="s">
        <v>46</v>
      </c>
      <c r="AG1101" s="7" t="s">
        <v>47</v>
      </c>
      <c r="AH1101" s="7" t="s">
        <v>445</v>
      </c>
      <c r="AI1101" s="7" t="s">
        <v>446</v>
      </c>
      <c r="AJ1101" s="7">
        <v>4.2140000000000004</v>
      </c>
      <c r="AK1101" s="7">
        <v>-1.08</v>
      </c>
      <c r="AL1101" s="7" t="s">
        <v>408</v>
      </c>
      <c r="AQ1101" s="7">
        <v>0.73</v>
      </c>
      <c r="AS1101" s="7">
        <v>2.363</v>
      </c>
      <c r="AV1101" s="7" t="s">
        <v>656</v>
      </c>
      <c r="AW1101" s="7" t="s">
        <v>528</v>
      </c>
      <c r="AX1101" s="7" t="s">
        <v>14</v>
      </c>
      <c r="AY1101" s="7" t="s">
        <v>555</v>
      </c>
      <c r="AZ1101" s="7" t="s">
        <v>73</v>
      </c>
    </row>
    <row r="1102" spans="1:52" x14ac:dyDescent="0.2">
      <c r="A1102" s="7">
        <v>1101</v>
      </c>
      <c r="B1102" s="7">
        <v>4155</v>
      </c>
      <c r="C1102" s="7" t="s">
        <v>69</v>
      </c>
      <c r="D1102" s="7" t="s">
        <v>488</v>
      </c>
      <c r="E1102" s="7" t="s">
        <v>218</v>
      </c>
      <c r="F1102" s="7">
        <v>2.9910000000000001</v>
      </c>
      <c r="I1102" s="7">
        <v>2.9910000000000001</v>
      </c>
      <c r="J1102" s="7">
        <v>2001</v>
      </c>
      <c r="K1102" s="7">
        <v>1</v>
      </c>
      <c r="L1102" s="7">
        <v>15</v>
      </c>
      <c r="M1102" s="7">
        <v>26.19</v>
      </c>
      <c r="N1102" s="7">
        <v>117.43</v>
      </c>
      <c r="O1102" s="7">
        <v>26.25</v>
      </c>
      <c r="P1102" s="7">
        <v>117.25</v>
      </c>
      <c r="Q1102" s="7">
        <v>10.772</v>
      </c>
      <c r="V1102" s="7" t="s">
        <v>128</v>
      </c>
      <c r="W1102" s="7">
        <v>1.6240000000000001</v>
      </c>
      <c r="X1102" s="7">
        <f t="shared" si="34"/>
        <v>1.6240000000000001</v>
      </c>
      <c r="Y1102" s="7">
        <v>1.367</v>
      </c>
      <c r="Z1102" s="7">
        <f t="shared" si="35"/>
        <v>1.367</v>
      </c>
      <c r="AA1102" s="7">
        <v>0.54200000000000004</v>
      </c>
      <c r="AB1102" s="7">
        <v>0.45700000000000002</v>
      </c>
      <c r="AC1102" s="7">
        <v>9.1</v>
      </c>
      <c r="AD1102" s="7">
        <v>132.30000000000001</v>
      </c>
      <c r="AE1102" s="7" t="s">
        <v>28</v>
      </c>
      <c r="AF1102" s="7" t="s">
        <v>29</v>
      </c>
      <c r="AG1102" s="7" t="s">
        <v>30</v>
      </c>
      <c r="AH1102" s="7" t="s">
        <v>409</v>
      </c>
      <c r="AI1102" s="7" t="s">
        <v>407</v>
      </c>
      <c r="AJ1102" s="7">
        <v>-1.8240000000000001</v>
      </c>
      <c r="AK1102" s="7">
        <v>1.2030000000000001</v>
      </c>
      <c r="AL1102" s="7" t="s">
        <v>415</v>
      </c>
      <c r="AS1102" s="7">
        <v>1.3029999999999999</v>
      </c>
      <c r="AV1102" s="7" t="s">
        <v>659</v>
      </c>
      <c r="AW1102" s="7" t="s">
        <v>528</v>
      </c>
      <c r="AX1102" s="7" t="s">
        <v>14</v>
      </c>
      <c r="AY1102" s="7" t="s">
        <v>562</v>
      </c>
      <c r="AZ1102" s="7" t="s">
        <v>219</v>
      </c>
    </row>
    <row r="1103" spans="1:52" x14ac:dyDescent="0.2">
      <c r="A1103" s="7">
        <v>1102</v>
      </c>
      <c r="B1103" s="7">
        <v>4155</v>
      </c>
      <c r="C1103" s="7" t="s">
        <v>69</v>
      </c>
      <c r="D1103" s="7" t="s">
        <v>488</v>
      </c>
      <c r="E1103" s="7" t="s">
        <v>218</v>
      </c>
      <c r="F1103" s="7">
        <v>3.2869999999999999</v>
      </c>
      <c r="I1103" s="7">
        <v>3.2869999999999999</v>
      </c>
      <c r="J1103" s="7">
        <v>2001</v>
      </c>
      <c r="K1103" s="7">
        <v>2</v>
      </c>
      <c r="L1103" s="7">
        <v>45</v>
      </c>
      <c r="M1103" s="7">
        <v>26.19</v>
      </c>
      <c r="N1103" s="7">
        <v>117.43</v>
      </c>
      <c r="O1103" s="7">
        <v>26.25</v>
      </c>
      <c r="P1103" s="7">
        <v>117.25</v>
      </c>
      <c r="Q1103" s="7">
        <v>12.625999999999999</v>
      </c>
      <c r="V1103" s="7" t="s">
        <v>128</v>
      </c>
      <c r="W1103" s="7">
        <v>1.8420000000000001</v>
      </c>
      <c r="X1103" s="7">
        <f t="shared" si="34"/>
        <v>1.8420000000000001</v>
      </c>
      <c r="Y1103" s="7">
        <v>1.4450000000000001</v>
      </c>
      <c r="Z1103" s="7">
        <f t="shared" si="35"/>
        <v>1.4450000000000001</v>
      </c>
      <c r="AA1103" s="7">
        <v>0.56000000000000005</v>
      </c>
      <c r="AB1103" s="7">
        <v>0.439</v>
      </c>
      <c r="AC1103" s="7">
        <v>10.199999999999999</v>
      </c>
      <c r="AD1103" s="7">
        <v>96.5</v>
      </c>
      <c r="AE1103" s="7" t="s">
        <v>28</v>
      </c>
      <c r="AF1103" s="7" t="s">
        <v>29</v>
      </c>
      <c r="AG1103" s="7" t="s">
        <v>30</v>
      </c>
      <c r="AH1103" s="7" t="s">
        <v>409</v>
      </c>
      <c r="AI1103" s="7" t="s">
        <v>407</v>
      </c>
      <c r="AJ1103" s="7">
        <v>-1.8240000000000001</v>
      </c>
      <c r="AK1103" s="7">
        <v>1.2030000000000001</v>
      </c>
      <c r="AL1103" s="7" t="s">
        <v>415</v>
      </c>
      <c r="AS1103" s="7">
        <v>1.3029999999999999</v>
      </c>
      <c r="AV1103" s="7" t="s">
        <v>659</v>
      </c>
      <c r="AW1103" s="7" t="s">
        <v>528</v>
      </c>
      <c r="AX1103" s="7" t="s">
        <v>14</v>
      </c>
      <c r="AY1103" s="7" t="s">
        <v>562</v>
      </c>
      <c r="AZ1103" s="7" t="s">
        <v>219</v>
      </c>
    </row>
    <row r="1104" spans="1:52" x14ac:dyDescent="0.2">
      <c r="A1104" s="7">
        <v>1103</v>
      </c>
      <c r="B1104" s="7">
        <v>4155</v>
      </c>
      <c r="C1104" s="7" t="s">
        <v>69</v>
      </c>
      <c r="D1104" s="7" t="s">
        <v>488</v>
      </c>
      <c r="E1104" s="7" t="s">
        <v>218</v>
      </c>
      <c r="F1104" s="7">
        <v>3.3319999999999999</v>
      </c>
      <c r="I1104" s="7">
        <v>3.3319999999999999</v>
      </c>
      <c r="J1104" s="7">
        <v>2001</v>
      </c>
      <c r="K1104" s="7">
        <v>3</v>
      </c>
      <c r="L1104" s="7">
        <v>75</v>
      </c>
      <c r="M1104" s="7">
        <v>26.19</v>
      </c>
      <c r="N1104" s="7">
        <v>117.43</v>
      </c>
      <c r="O1104" s="7">
        <v>26.25</v>
      </c>
      <c r="P1104" s="7">
        <v>117.25</v>
      </c>
      <c r="Q1104" s="7">
        <v>16.806000000000001</v>
      </c>
      <c r="V1104" s="7" t="s">
        <v>128</v>
      </c>
      <c r="W1104" s="7">
        <v>1.8440000000000001</v>
      </c>
      <c r="X1104" s="7">
        <f t="shared" si="34"/>
        <v>1.8440000000000001</v>
      </c>
      <c r="Y1104" s="7">
        <v>1.488</v>
      </c>
      <c r="Z1104" s="7">
        <f t="shared" si="35"/>
        <v>1.488</v>
      </c>
      <c r="AA1104" s="7">
        <v>0.55300000000000005</v>
      </c>
      <c r="AB1104" s="7">
        <v>0.44600000000000001</v>
      </c>
      <c r="AC1104" s="7">
        <v>13.8</v>
      </c>
      <c r="AD1104" s="7">
        <v>147.19999999999999</v>
      </c>
      <c r="AE1104" s="7" t="s">
        <v>28</v>
      </c>
      <c r="AF1104" s="7" t="s">
        <v>29</v>
      </c>
      <c r="AG1104" s="7" t="s">
        <v>30</v>
      </c>
      <c r="AH1104" s="7" t="s">
        <v>409</v>
      </c>
      <c r="AI1104" s="7" t="s">
        <v>407</v>
      </c>
      <c r="AJ1104" s="7">
        <v>-1.8240000000000001</v>
      </c>
      <c r="AK1104" s="7">
        <v>1.2030000000000001</v>
      </c>
      <c r="AL1104" s="7" t="s">
        <v>415</v>
      </c>
      <c r="AS1104" s="7">
        <v>1.3029999999999999</v>
      </c>
      <c r="AV1104" s="7" t="s">
        <v>659</v>
      </c>
      <c r="AW1104" s="7" t="s">
        <v>528</v>
      </c>
      <c r="AX1104" s="7" t="s">
        <v>14</v>
      </c>
      <c r="AY1104" s="7" t="s">
        <v>562</v>
      </c>
      <c r="AZ1104" s="7" t="s">
        <v>219</v>
      </c>
    </row>
    <row r="1105" spans="1:52" x14ac:dyDescent="0.2">
      <c r="A1105" s="7">
        <v>1104</v>
      </c>
      <c r="B1105" s="7">
        <v>4155</v>
      </c>
      <c r="C1105" s="7" t="s">
        <v>69</v>
      </c>
      <c r="D1105" s="7" t="s">
        <v>488</v>
      </c>
      <c r="E1105" s="7" t="s">
        <v>218</v>
      </c>
      <c r="F1105" s="7">
        <v>3.9950000000000001</v>
      </c>
      <c r="I1105" s="7">
        <v>3.9950000000000001</v>
      </c>
      <c r="J1105" s="7">
        <v>2001</v>
      </c>
      <c r="K1105" s="7">
        <v>4</v>
      </c>
      <c r="L1105" s="7">
        <v>105</v>
      </c>
      <c r="M1105" s="7">
        <v>26.19</v>
      </c>
      <c r="N1105" s="7">
        <v>117.43</v>
      </c>
      <c r="O1105" s="7">
        <v>26.25</v>
      </c>
      <c r="P1105" s="7">
        <v>117.25</v>
      </c>
      <c r="Q1105" s="7">
        <v>17.884</v>
      </c>
      <c r="V1105" s="7" t="s">
        <v>128</v>
      </c>
      <c r="W1105" s="7">
        <v>2.2109999999999999</v>
      </c>
      <c r="X1105" s="7">
        <f t="shared" si="34"/>
        <v>2.2109999999999999</v>
      </c>
      <c r="Y1105" s="7">
        <v>1.784</v>
      </c>
      <c r="Z1105" s="7">
        <f t="shared" si="35"/>
        <v>1.784</v>
      </c>
      <c r="AA1105" s="7">
        <v>0.55300000000000005</v>
      </c>
      <c r="AB1105" s="7">
        <v>0.44600000000000001</v>
      </c>
      <c r="AC1105" s="7">
        <v>16.5</v>
      </c>
      <c r="AD1105" s="7">
        <v>309</v>
      </c>
      <c r="AE1105" s="7" t="s">
        <v>28</v>
      </c>
      <c r="AF1105" s="7" t="s">
        <v>29</v>
      </c>
      <c r="AG1105" s="7" t="s">
        <v>30</v>
      </c>
      <c r="AH1105" s="7" t="s">
        <v>409</v>
      </c>
      <c r="AI1105" s="7" t="s">
        <v>407</v>
      </c>
      <c r="AJ1105" s="7">
        <v>-1.8240000000000001</v>
      </c>
      <c r="AK1105" s="7">
        <v>1.2030000000000001</v>
      </c>
      <c r="AL1105" s="7" t="s">
        <v>415</v>
      </c>
      <c r="AS1105" s="7">
        <v>1.3029999999999999</v>
      </c>
      <c r="AV1105" s="7" t="s">
        <v>659</v>
      </c>
      <c r="AW1105" s="7" t="s">
        <v>528</v>
      </c>
      <c r="AX1105" s="7" t="s">
        <v>14</v>
      </c>
      <c r="AY1105" s="7" t="s">
        <v>562</v>
      </c>
      <c r="AZ1105" s="7" t="s">
        <v>219</v>
      </c>
    </row>
    <row r="1106" spans="1:52" x14ac:dyDescent="0.2">
      <c r="A1106" s="7">
        <v>1105</v>
      </c>
      <c r="B1106" s="7">
        <v>4155</v>
      </c>
      <c r="C1106" s="7" t="s">
        <v>69</v>
      </c>
      <c r="D1106" s="7" t="s">
        <v>488</v>
      </c>
      <c r="E1106" s="7" t="s">
        <v>218</v>
      </c>
      <c r="F1106" s="7">
        <v>5.4139999999999997</v>
      </c>
      <c r="I1106" s="7">
        <v>5.4139999999999997</v>
      </c>
      <c r="J1106" s="7">
        <v>2001</v>
      </c>
      <c r="K1106" s="7">
        <v>5</v>
      </c>
      <c r="L1106" s="7">
        <v>135</v>
      </c>
      <c r="M1106" s="7">
        <v>26.19</v>
      </c>
      <c r="N1106" s="7">
        <v>117.43</v>
      </c>
      <c r="O1106" s="7">
        <v>26.25</v>
      </c>
      <c r="P1106" s="7">
        <v>117.25</v>
      </c>
      <c r="Q1106" s="7">
        <v>23.923999999999999</v>
      </c>
      <c r="V1106" s="7" t="s">
        <v>128</v>
      </c>
      <c r="W1106" s="7">
        <v>2.948</v>
      </c>
      <c r="X1106" s="7">
        <f t="shared" si="34"/>
        <v>2.948</v>
      </c>
      <c r="Y1106" s="7">
        <v>2.4660000000000002</v>
      </c>
      <c r="Z1106" s="7">
        <f t="shared" si="35"/>
        <v>2.4660000000000002</v>
      </c>
      <c r="AA1106" s="7">
        <v>0.54400000000000004</v>
      </c>
      <c r="AB1106" s="7">
        <v>0.45500000000000002</v>
      </c>
      <c r="AC1106" s="7">
        <v>21.5</v>
      </c>
      <c r="AD1106" s="7">
        <v>343.8</v>
      </c>
      <c r="AE1106" s="7" t="s">
        <v>28</v>
      </c>
      <c r="AF1106" s="7" t="s">
        <v>29</v>
      </c>
      <c r="AG1106" s="7" t="s">
        <v>30</v>
      </c>
      <c r="AH1106" s="7" t="s">
        <v>409</v>
      </c>
      <c r="AI1106" s="7" t="s">
        <v>407</v>
      </c>
      <c r="AJ1106" s="7">
        <v>-1.8240000000000001</v>
      </c>
      <c r="AK1106" s="7">
        <v>1.2030000000000001</v>
      </c>
      <c r="AL1106" s="7" t="s">
        <v>415</v>
      </c>
      <c r="AS1106" s="7">
        <v>1.3029999999999999</v>
      </c>
      <c r="AV1106" s="7" t="s">
        <v>659</v>
      </c>
      <c r="AW1106" s="7" t="s">
        <v>528</v>
      </c>
      <c r="AX1106" s="7" t="s">
        <v>14</v>
      </c>
      <c r="AY1106" s="7" t="s">
        <v>562</v>
      </c>
      <c r="AZ1106" s="7" t="s">
        <v>219</v>
      </c>
    </row>
    <row r="1107" spans="1:52" x14ac:dyDescent="0.2">
      <c r="A1107" s="7">
        <v>1106</v>
      </c>
      <c r="B1107" s="7">
        <v>4155</v>
      </c>
      <c r="C1107" s="7" t="s">
        <v>69</v>
      </c>
      <c r="D1107" s="7" t="s">
        <v>488</v>
      </c>
      <c r="E1107" s="7" t="s">
        <v>218</v>
      </c>
      <c r="F1107" s="7">
        <v>6.0309999999999997</v>
      </c>
      <c r="I1107" s="7">
        <v>6.0309999999999997</v>
      </c>
      <c r="J1107" s="7">
        <v>2001</v>
      </c>
      <c r="K1107" s="7">
        <v>6</v>
      </c>
      <c r="L1107" s="7">
        <v>165</v>
      </c>
      <c r="M1107" s="7">
        <v>26.19</v>
      </c>
      <c r="N1107" s="7">
        <v>117.43</v>
      </c>
      <c r="O1107" s="7">
        <v>26.25</v>
      </c>
      <c r="P1107" s="7">
        <v>117.25</v>
      </c>
      <c r="Q1107" s="7">
        <v>26.242000000000001</v>
      </c>
      <c r="V1107" s="7" t="s">
        <v>128</v>
      </c>
      <c r="W1107" s="7">
        <v>3.2709999999999999</v>
      </c>
      <c r="X1107" s="7">
        <f t="shared" si="34"/>
        <v>3.2709999999999999</v>
      </c>
      <c r="Y1107" s="7">
        <v>2.76</v>
      </c>
      <c r="Z1107" s="7">
        <f t="shared" si="35"/>
        <v>2.76</v>
      </c>
      <c r="AA1107" s="7">
        <v>0.54200000000000004</v>
      </c>
      <c r="AB1107" s="7">
        <v>0.45700000000000002</v>
      </c>
      <c r="AC1107" s="7">
        <v>23.8</v>
      </c>
      <c r="AD1107" s="7">
        <v>315.5</v>
      </c>
      <c r="AE1107" s="7" t="s">
        <v>28</v>
      </c>
      <c r="AF1107" s="7" t="s">
        <v>29</v>
      </c>
      <c r="AG1107" s="7" t="s">
        <v>30</v>
      </c>
      <c r="AH1107" s="7" t="s">
        <v>409</v>
      </c>
      <c r="AI1107" s="7" t="s">
        <v>407</v>
      </c>
      <c r="AJ1107" s="7">
        <v>-1.8240000000000001</v>
      </c>
      <c r="AK1107" s="7">
        <v>1.2030000000000001</v>
      </c>
      <c r="AL1107" s="7" t="s">
        <v>415</v>
      </c>
      <c r="AS1107" s="7">
        <v>1.3029999999999999</v>
      </c>
      <c r="AV1107" s="7" t="s">
        <v>659</v>
      </c>
      <c r="AW1107" s="7" t="s">
        <v>528</v>
      </c>
      <c r="AX1107" s="7" t="s">
        <v>14</v>
      </c>
      <c r="AY1107" s="7" t="s">
        <v>562</v>
      </c>
      <c r="AZ1107" s="7" t="s">
        <v>219</v>
      </c>
    </row>
    <row r="1108" spans="1:52" x14ac:dyDescent="0.2">
      <c r="A1108" s="7">
        <v>1107</v>
      </c>
      <c r="B1108" s="7">
        <v>4155</v>
      </c>
      <c r="C1108" s="7" t="s">
        <v>69</v>
      </c>
      <c r="D1108" s="7" t="s">
        <v>488</v>
      </c>
      <c r="E1108" s="7" t="s">
        <v>218</v>
      </c>
      <c r="F1108" s="7">
        <v>4.3570000000000002</v>
      </c>
      <c r="I1108" s="7">
        <v>4.3570000000000002</v>
      </c>
      <c r="J1108" s="7">
        <v>2001</v>
      </c>
      <c r="K1108" s="7">
        <v>7</v>
      </c>
      <c r="L1108" s="7">
        <v>195</v>
      </c>
      <c r="M1108" s="7">
        <v>26.19</v>
      </c>
      <c r="N1108" s="7">
        <v>117.43</v>
      </c>
      <c r="O1108" s="7">
        <v>26.25</v>
      </c>
      <c r="P1108" s="7">
        <v>117.25</v>
      </c>
      <c r="Q1108" s="7">
        <v>28.251999999999999</v>
      </c>
      <c r="V1108" s="7" t="s">
        <v>128</v>
      </c>
      <c r="W1108" s="7">
        <v>2.3730000000000002</v>
      </c>
      <c r="X1108" s="7">
        <f t="shared" si="34"/>
        <v>2.3730000000000002</v>
      </c>
      <c r="Y1108" s="7">
        <v>1.984</v>
      </c>
      <c r="Z1108" s="7">
        <f t="shared" si="35"/>
        <v>1.984</v>
      </c>
      <c r="AA1108" s="7">
        <v>0.54400000000000004</v>
      </c>
      <c r="AB1108" s="7">
        <v>0.45500000000000002</v>
      </c>
      <c r="AC1108" s="7">
        <v>25.8</v>
      </c>
      <c r="AD1108" s="7">
        <v>185.5</v>
      </c>
      <c r="AE1108" s="7" t="s">
        <v>28</v>
      </c>
      <c r="AF1108" s="7" t="s">
        <v>29</v>
      </c>
      <c r="AG1108" s="7" t="s">
        <v>30</v>
      </c>
      <c r="AH1108" s="7" t="s">
        <v>409</v>
      </c>
      <c r="AI1108" s="7" t="s">
        <v>407</v>
      </c>
      <c r="AJ1108" s="7">
        <v>-1.8240000000000001</v>
      </c>
      <c r="AK1108" s="7">
        <v>1.2030000000000001</v>
      </c>
      <c r="AL1108" s="7" t="s">
        <v>415</v>
      </c>
      <c r="AS1108" s="7">
        <v>1.3029999999999999</v>
      </c>
      <c r="AV1108" s="7" t="s">
        <v>659</v>
      </c>
      <c r="AW1108" s="7" t="s">
        <v>528</v>
      </c>
      <c r="AX1108" s="7" t="s">
        <v>14</v>
      </c>
      <c r="AY1108" s="7" t="s">
        <v>562</v>
      </c>
      <c r="AZ1108" s="7" t="s">
        <v>219</v>
      </c>
    </row>
    <row r="1109" spans="1:52" x14ac:dyDescent="0.2">
      <c r="A1109" s="7">
        <v>1108</v>
      </c>
      <c r="B1109" s="7">
        <v>4155</v>
      </c>
      <c r="C1109" s="7" t="s">
        <v>69</v>
      </c>
      <c r="D1109" s="7" t="s">
        <v>488</v>
      </c>
      <c r="E1109" s="7" t="s">
        <v>218</v>
      </c>
      <c r="F1109" s="7">
        <v>4.3550000000000004</v>
      </c>
      <c r="I1109" s="7">
        <v>4.3550000000000004</v>
      </c>
      <c r="J1109" s="7">
        <v>2001</v>
      </c>
      <c r="K1109" s="7">
        <v>8</v>
      </c>
      <c r="L1109" s="7">
        <v>225</v>
      </c>
      <c r="M1109" s="7">
        <v>26.19</v>
      </c>
      <c r="N1109" s="7">
        <v>117.43</v>
      </c>
      <c r="O1109" s="7">
        <v>26.25</v>
      </c>
      <c r="P1109" s="7">
        <v>117.25</v>
      </c>
      <c r="Q1109" s="7">
        <v>27.47</v>
      </c>
      <c r="V1109" s="7" t="s">
        <v>128</v>
      </c>
      <c r="W1109" s="7">
        <v>2.2360000000000002</v>
      </c>
      <c r="X1109" s="7">
        <f t="shared" si="34"/>
        <v>2.2360000000000002</v>
      </c>
      <c r="Y1109" s="7">
        <v>2.1190000000000002</v>
      </c>
      <c r="Z1109" s="7">
        <f t="shared" si="35"/>
        <v>2.1190000000000002</v>
      </c>
      <c r="AA1109" s="7">
        <v>0.51300000000000001</v>
      </c>
      <c r="AB1109" s="7">
        <v>0.48599999999999999</v>
      </c>
      <c r="AC1109" s="7">
        <v>25</v>
      </c>
      <c r="AD1109" s="7">
        <v>223.4</v>
      </c>
      <c r="AE1109" s="7" t="s">
        <v>28</v>
      </c>
      <c r="AF1109" s="7" t="s">
        <v>29</v>
      </c>
      <c r="AG1109" s="7" t="s">
        <v>30</v>
      </c>
      <c r="AH1109" s="7" t="s">
        <v>409</v>
      </c>
      <c r="AI1109" s="7" t="s">
        <v>407</v>
      </c>
      <c r="AJ1109" s="7">
        <v>-1.8240000000000001</v>
      </c>
      <c r="AK1109" s="7">
        <v>1.2030000000000001</v>
      </c>
      <c r="AL1109" s="7" t="s">
        <v>415</v>
      </c>
      <c r="AS1109" s="7">
        <v>1.3029999999999999</v>
      </c>
      <c r="AV1109" s="7" t="s">
        <v>659</v>
      </c>
      <c r="AW1109" s="7" t="s">
        <v>528</v>
      </c>
      <c r="AX1109" s="7" t="s">
        <v>14</v>
      </c>
      <c r="AY1109" s="7" t="s">
        <v>562</v>
      </c>
      <c r="AZ1109" s="7" t="s">
        <v>219</v>
      </c>
    </row>
    <row r="1110" spans="1:52" x14ac:dyDescent="0.2">
      <c r="A1110" s="7">
        <v>1109</v>
      </c>
      <c r="B1110" s="7">
        <v>4155</v>
      </c>
      <c r="C1110" s="7" t="s">
        <v>69</v>
      </c>
      <c r="D1110" s="7" t="s">
        <v>488</v>
      </c>
      <c r="E1110" s="7" t="s">
        <v>218</v>
      </c>
      <c r="F1110" s="7">
        <v>4.2160000000000002</v>
      </c>
      <c r="I1110" s="7">
        <v>4.2160000000000002</v>
      </c>
      <c r="J1110" s="7">
        <v>2001</v>
      </c>
      <c r="K1110" s="7">
        <v>9</v>
      </c>
      <c r="L1110" s="7">
        <v>255</v>
      </c>
      <c r="M1110" s="7">
        <v>26.19</v>
      </c>
      <c r="N1110" s="7">
        <v>117.43</v>
      </c>
      <c r="O1110" s="7">
        <v>26.25</v>
      </c>
      <c r="P1110" s="7">
        <v>117.25</v>
      </c>
      <c r="Q1110" s="7">
        <v>25.603999999999999</v>
      </c>
      <c r="V1110" s="7" t="s">
        <v>128</v>
      </c>
      <c r="W1110" s="7">
        <v>2.121</v>
      </c>
      <c r="X1110" s="7">
        <f t="shared" si="34"/>
        <v>2.121</v>
      </c>
      <c r="Y1110" s="7">
        <v>2.0950000000000002</v>
      </c>
      <c r="Z1110" s="7">
        <f t="shared" si="35"/>
        <v>2.0950000000000002</v>
      </c>
      <c r="AA1110" s="7">
        <v>0.503</v>
      </c>
      <c r="AB1110" s="7">
        <v>0.496</v>
      </c>
      <c r="AC1110" s="7">
        <v>23.1</v>
      </c>
      <c r="AD1110" s="7">
        <v>108.3</v>
      </c>
      <c r="AE1110" s="7" t="s">
        <v>28</v>
      </c>
      <c r="AF1110" s="7" t="s">
        <v>29</v>
      </c>
      <c r="AG1110" s="7" t="s">
        <v>30</v>
      </c>
      <c r="AH1110" s="7" t="s">
        <v>409</v>
      </c>
      <c r="AI1110" s="7" t="s">
        <v>407</v>
      </c>
      <c r="AJ1110" s="7">
        <v>-1.8240000000000001</v>
      </c>
      <c r="AK1110" s="7">
        <v>1.2030000000000001</v>
      </c>
      <c r="AL1110" s="7" t="s">
        <v>415</v>
      </c>
      <c r="AS1110" s="7">
        <v>1.3029999999999999</v>
      </c>
      <c r="AV1110" s="7" t="s">
        <v>659</v>
      </c>
      <c r="AW1110" s="7" t="s">
        <v>528</v>
      </c>
      <c r="AX1110" s="7" t="s">
        <v>14</v>
      </c>
      <c r="AY1110" s="7" t="s">
        <v>562</v>
      </c>
      <c r="AZ1110" s="7" t="s">
        <v>219</v>
      </c>
    </row>
    <row r="1111" spans="1:52" x14ac:dyDescent="0.2">
      <c r="A1111" s="7">
        <v>1110</v>
      </c>
      <c r="B1111" s="7">
        <v>4155</v>
      </c>
      <c r="C1111" s="7" t="s">
        <v>69</v>
      </c>
      <c r="D1111" s="7" t="s">
        <v>488</v>
      </c>
      <c r="E1111" s="7" t="s">
        <v>218</v>
      </c>
      <c r="F1111" s="7">
        <v>3.6640000000000001</v>
      </c>
      <c r="I1111" s="7">
        <v>3.6640000000000001</v>
      </c>
      <c r="J1111" s="7">
        <v>2001</v>
      </c>
      <c r="K1111" s="7">
        <v>10</v>
      </c>
      <c r="L1111" s="7">
        <v>285</v>
      </c>
      <c r="M1111" s="7">
        <v>26.19</v>
      </c>
      <c r="N1111" s="7">
        <v>117.43</v>
      </c>
      <c r="O1111" s="7">
        <v>26.25</v>
      </c>
      <c r="P1111" s="7">
        <v>117.25</v>
      </c>
      <c r="Q1111" s="7">
        <v>21.721</v>
      </c>
      <c r="V1111" s="7" t="s">
        <v>128</v>
      </c>
      <c r="W1111" s="7">
        <v>1.913</v>
      </c>
      <c r="X1111" s="7">
        <f t="shared" si="34"/>
        <v>1.913</v>
      </c>
      <c r="Y1111" s="7">
        <v>1.7509999999999999</v>
      </c>
      <c r="Z1111" s="7">
        <f t="shared" si="35"/>
        <v>1.7509999999999999</v>
      </c>
      <c r="AA1111" s="7">
        <v>0.52200000000000002</v>
      </c>
      <c r="AB1111" s="7">
        <v>0.47699999999999998</v>
      </c>
      <c r="AC1111" s="7">
        <v>19.7</v>
      </c>
      <c r="AD1111" s="7">
        <v>15.3</v>
      </c>
      <c r="AE1111" s="7" t="s">
        <v>28</v>
      </c>
      <c r="AF1111" s="7" t="s">
        <v>29</v>
      </c>
      <c r="AG1111" s="7" t="s">
        <v>30</v>
      </c>
      <c r="AH1111" s="7" t="s">
        <v>409</v>
      </c>
      <c r="AI1111" s="7" t="s">
        <v>407</v>
      </c>
      <c r="AJ1111" s="7">
        <v>-1.8240000000000001</v>
      </c>
      <c r="AK1111" s="7">
        <v>1.2030000000000001</v>
      </c>
      <c r="AL1111" s="7" t="s">
        <v>415</v>
      </c>
      <c r="AS1111" s="7">
        <v>1.3029999999999999</v>
      </c>
      <c r="AV1111" s="7" t="s">
        <v>659</v>
      </c>
      <c r="AW1111" s="7" t="s">
        <v>528</v>
      </c>
      <c r="AX1111" s="7" t="s">
        <v>14</v>
      </c>
      <c r="AY1111" s="7" t="s">
        <v>562</v>
      </c>
      <c r="AZ1111" s="7" t="s">
        <v>219</v>
      </c>
    </row>
    <row r="1112" spans="1:52" x14ac:dyDescent="0.2">
      <c r="A1112" s="7">
        <v>1111</v>
      </c>
      <c r="B1112" s="7">
        <v>4155</v>
      </c>
      <c r="C1112" s="7" t="s">
        <v>69</v>
      </c>
      <c r="D1112" s="7" t="s">
        <v>488</v>
      </c>
      <c r="E1112" s="7" t="s">
        <v>218</v>
      </c>
      <c r="F1112" s="7">
        <v>3.4329999999999998</v>
      </c>
      <c r="I1112" s="7">
        <v>3.4329999999999998</v>
      </c>
      <c r="J1112" s="7">
        <v>2001</v>
      </c>
      <c r="K1112" s="7">
        <v>11</v>
      </c>
      <c r="L1112" s="7">
        <v>315</v>
      </c>
      <c r="M1112" s="7">
        <v>26.19</v>
      </c>
      <c r="N1112" s="7">
        <v>117.43</v>
      </c>
      <c r="O1112" s="7">
        <v>26.25</v>
      </c>
      <c r="P1112" s="7">
        <v>117.25</v>
      </c>
      <c r="Q1112" s="7">
        <v>14.893000000000001</v>
      </c>
      <c r="V1112" s="7" t="s">
        <v>128</v>
      </c>
      <c r="W1112" s="7">
        <v>1.774</v>
      </c>
      <c r="X1112" s="7">
        <f t="shared" si="34"/>
        <v>1.774</v>
      </c>
      <c r="Y1112" s="7">
        <v>1.659</v>
      </c>
      <c r="Z1112" s="7">
        <f t="shared" si="35"/>
        <v>1.659</v>
      </c>
      <c r="AA1112" s="7">
        <v>0.51600000000000001</v>
      </c>
      <c r="AB1112" s="7">
        <v>0.48299999999999998</v>
      </c>
      <c r="AC1112" s="7">
        <v>12.6</v>
      </c>
      <c r="AD1112" s="7">
        <v>40.200000000000003</v>
      </c>
      <c r="AE1112" s="7" t="s">
        <v>28</v>
      </c>
      <c r="AF1112" s="7" t="s">
        <v>29</v>
      </c>
      <c r="AG1112" s="7" t="s">
        <v>30</v>
      </c>
      <c r="AH1112" s="7" t="s">
        <v>409</v>
      </c>
      <c r="AI1112" s="7" t="s">
        <v>407</v>
      </c>
      <c r="AJ1112" s="7">
        <v>-1.8240000000000001</v>
      </c>
      <c r="AK1112" s="7">
        <v>1.2030000000000001</v>
      </c>
      <c r="AL1112" s="7" t="s">
        <v>415</v>
      </c>
      <c r="AS1112" s="7">
        <v>1.3029999999999999</v>
      </c>
      <c r="AV1112" s="7" t="s">
        <v>659</v>
      </c>
      <c r="AW1112" s="7" t="s">
        <v>528</v>
      </c>
      <c r="AX1112" s="7" t="s">
        <v>14</v>
      </c>
      <c r="AY1112" s="7" t="s">
        <v>562</v>
      </c>
      <c r="AZ1112" s="7" t="s">
        <v>219</v>
      </c>
    </row>
    <row r="1113" spans="1:52" x14ac:dyDescent="0.2">
      <c r="A1113" s="7">
        <v>1112</v>
      </c>
      <c r="B1113" s="7">
        <v>4155</v>
      </c>
      <c r="C1113" s="7" t="s">
        <v>69</v>
      </c>
      <c r="D1113" s="7" t="s">
        <v>488</v>
      </c>
      <c r="E1113" s="7" t="s">
        <v>218</v>
      </c>
      <c r="F1113" s="7">
        <v>3.0880000000000001</v>
      </c>
      <c r="I1113" s="7">
        <v>3.0880000000000001</v>
      </c>
      <c r="J1113" s="7">
        <v>2001</v>
      </c>
      <c r="K1113" s="7">
        <v>12</v>
      </c>
      <c r="L1113" s="7">
        <v>345</v>
      </c>
      <c r="M1113" s="7">
        <v>26.19</v>
      </c>
      <c r="N1113" s="7">
        <v>117.43</v>
      </c>
      <c r="O1113" s="7">
        <v>26.25</v>
      </c>
      <c r="P1113" s="7">
        <v>117.25</v>
      </c>
      <c r="Q1113" s="7">
        <v>12.09</v>
      </c>
      <c r="V1113" s="7" t="s">
        <v>128</v>
      </c>
      <c r="W1113" s="7">
        <v>1.5229999999999999</v>
      </c>
      <c r="X1113" s="7">
        <f t="shared" si="34"/>
        <v>1.5229999999999999</v>
      </c>
      <c r="Y1113" s="7">
        <v>1.5649999999999999</v>
      </c>
      <c r="Z1113" s="7">
        <f t="shared" si="35"/>
        <v>1.5649999999999999</v>
      </c>
      <c r="AA1113" s="7">
        <v>0.49299999999999999</v>
      </c>
      <c r="AB1113" s="7">
        <v>0.50600000000000001</v>
      </c>
      <c r="AC1113" s="7">
        <v>8.9</v>
      </c>
      <c r="AD1113" s="7">
        <v>58</v>
      </c>
      <c r="AE1113" s="7" t="s">
        <v>28</v>
      </c>
      <c r="AF1113" s="7" t="s">
        <v>29</v>
      </c>
      <c r="AG1113" s="7" t="s">
        <v>30</v>
      </c>
      <c r="AH1113" s="7" t="s">
        <v>409</v>
      </c>
      <c r="AI1113" s="7" t="s">
        <v>407</v>
      </c>
      <c r="AJ1113" s="7">
        <v>-1.8240000000000001</v>
      </c>
      <c r="AK1113" s="7">
        <v>1.2030000000000001</v>
      </c>
      <c r="AL1113" s="7" t="s">
        <v>415</v>
      </c>
      <c r="AS1113" s="7">
        <v>1.3029999999999999</v>
      </c>
      <c r="AV1113" s="7" t="s">
        <v>659</v>
      </c>
      <c r="AW1113" s="7" t="s">
        <v>528</v>
      </c>
      <c r="AX1113" s="7" t="s">
        <v>14</v>
      </c>
      <c r="AY1113" s="7" t="s">
        <v>562</v>
      </c>
      <c r="AZ1113" s="7" t="s">
        <v>219</v>
      </c>
    </row>
    <row r="1114" spans="1:52" x14ac:dyDescent="0.2">
      <c r="A1114" s="7">
        <v>1113</v>
      </c>
      <c r="B1114" s="7">
        <v>4155</v>
      </c>
      <c r="C1114" s="7" t="s">
        <v>69</v>
      </c>
      <c r="D1114" s="7" t="s">
        <v>489</v>
      </c>
      <c r="E1114" s="7" t="s">
        <v>218</v>
      </c>
      <c r="F1114" s="7">
        <v>3.04</v>
      </c>
      <c r="I1114" s="7">
        <v>3.04</v>
      </c>
      <c r="J1114" s="7">
        <v>2002</v>
      </c>
      <c r="K1114" s="7">
        <v>1</v>
      </c>
      <c r="L1114" s="7">
        <v>15</v>
      </c>
      <c r="M1114" s="7">
        <v>26.19</v>
      </c>
      <c r="N1114" s="7">
        <v>117.43</v>
      </c>
      <c r="O1114" s="7">
        <v>26.25</v>
      </c>
      <c r="P1114" s="7">
        <v>117.25</v>
      </c>
      <c r="Q1114" s="7">
        <v>10.772</v>
      </c>
      <c r="V1114" s="7" t="s">
        <v>128</v>
      </c>
      <c r="W1114" s="7">
        <v>1.6579999999999999</v>
      </c>
      <c r="X1114" s="7">
        <f t="shared" si="34"/>
        <v>1.6579999999999999</v>
      </c>
      <c r="Y1114" s="7">
        <v>1.3819999999999999</v>
      </c>
      <c r="Z1114" s="7">
        <f t="shared" si="35"/>
        <v>1.3819999999999999</v>
      </c>
      <c r="AA1114" s="7">
        <v>0.54500000000000004</v>
      </c>
      <c r="AB1114" s="7">
        <v>0.45400000000000001</v>
      </c>
      <c r="AC1114" s="7">
        <v>8.5</v>
      </c>
      <c r="AD1114" s="7">
        <v>91.6</v>
      </c>
      <c r="AE1114" s="7" t="s">
        <v>28</v>
      </c>
      <c r="AF1114" s="7" t="s">
        <v>29</v>
      </c>
      <c r="AG1114" s="7" t="s">
        <v>30</v>
      </c>
      <c r="AH1114" s="7" t="s">
        <v>409</v>
      </c>
      <c r="AI1114" s="7" t="s">
        <v>407</v>
      </c>
      <c r="AJ1114" s="7">
        <v>-1.8240000000000001</v>
      </c>
      <c r="AK1114" s="7">
        <v>0.60299999999999998</v>
      </c>
      <c r="AL1114" s="7" t="s">
        <v>415</v>
      </c>
      <c r="AS1114" s="7">
        <v>1.319</v>
      </c>
      <c r="AV1114" s="7" t="s">
        <v>659</v>
      </c>
      <c r="AW1114" s="7" t="s">
        <v>528</v>
      </c>
      <c r="AX1114" s="7" t="s">
        <v>14</v>
      </c>
      <c r="AY1114" s="7" t="s">
        <v>562</v>
      </c>
      <c r="AZ1114" s="7" t="s">
        <v>219</v>
      </c>
    </row>
    <row r="1115" spans="1:52" x14ac:dyDescent="0.2">
      <c r="A1115" s="7">
        <v>1114</v>
      </c>
      <c r="B1115" s="7">
        <v>4155</v>
      </c>
      <c r="C1115" s="7" t="s">
        <v>69</v>
      </c>
      <c r="D1115" s="7" t="s">
        <v>489</v>
      </c>
      <c r="E1115" s="7" t="s">
        <v>218</v>
      </c>
      <c r="F1115" s="7">
        <v>3.2450000000000001</v>
      </c>
      <c r="I1115" s="7">
        <v>3.2450000000000001</v>
      </c>
      <c r="J1115" s="7">
        <v>2002</v>
      </c>
      <c r="K1115" s="7">
        <v>2</v>
      </c>
      <c r="L1115" s="7">
        <v>45</v>
      </c>
      <c r="M1115" s="7">
        <v>26.19</v>
      </c>
      <c r="N1115" s="7">
        <v>117.43</v>
      </c>
      <c r="O1115" s="7">
        <v>26.25</v>
      </c>
      <c r="P1115" s="7">
        <v>117.25</v>
      </c>
      <c r="Q1115" s="7">
        <v>12.161</v>
      </c>
      <c r="V1115" s="7" t="s">
        <v>128</v>
      </c>
      <c r="W1115" s="7">
        <v>1.7509999999999999</v>
      </c>
      <c r="X1115" s="7">
        <f t="shared" si="34"/>
        <v>1.7509999999999999</v>
      </c>
      <c r="Y1115" s="7">
        <v>1.494</v>
      </c>
      <c r="Z1115" s="7">
        <f t="shared" si="35"/>
        <v>1.494</v>
      </c>
      <c r="AA1115" s="7">
        <v>0.53900000000000003</v>
      </c>
      <c r="AB1115" s="7">
        <v>0.46</v>
      </c>
      <c r="AC1115" s="7">
        <v>11.7</v>
      </c>
      <c r="AD1115" s="7">
        <v>48.9</v>
      </c>
      <c r="AE1115" s="7" t="s">
        <v>28</v>
      </c>
      <c r="AF1115" s="7" t="s">
        <v>29</v>
      </c>
      <c r="AG1115" s="7" t="s">
        <v>30</v>
      </c>
      <c r="AH1115" s="7" t="s">
        <v>409</v>
      </c>
      <c r="AI1115" s="7" t="s">
        <v>407</v>
      </c>
      <c r="AJ1115" s="7">
        <v>-1.8240000000000001</v>
      </c>
      <c r="AK1115" s="7">
        <v>0.60299999999999998</v>
      </c>
      <c r="AL1115" s="7" t="s">
        <v>415</v>
      </c>
      <c r="AS1115" s="7">
        <v>1.319</v>
      </c>
      <c r="AV1115" s="7" t="s">
        <v>659</v>
      </c>
      <c r="AW1115" s="7" t="s">
        <v>528</v>
      </c>
      <c r="AX1115" s="7" t="s">
        <v>14</v>
      </c>
      <c r="AY1115" s="7" t="s">
        <v>562</v>
      </c>
      <c r="AZ1115" s="7" t="s">
        <v>219</v>
      </c>
    </row>
    <row r="1116" spans="1:52" x14ac:dyDescent="0.2">
      <c r="A1116" s="7">
        <v>1115</v>
      </c>
      <c r="B1116" s="7">
        <v>4155</v>
      </c>
      <c r="C1116" s="7" t="s">
        <v>69</v>
      </c>
      <c r="D1116" s="7" t="s">
        <v>489</v>
      </c>
      <c r="E1116" s="7" t="s">
        <v>218</v>
      </c>
      <c r="F1116" s="7">
        <v>3.3809999999999998</v>
      </c>
      <c r="I1116" s="7">
        <v>3.3809999999999998</v>
      </c>
      <c r="J1116" s="7">
        <v>2002</v>
      </c>
      <c r="K1116" s="7">
        <v>3</v>
      </c>
      <c r="L1116" s="7">
        <v>75</v>
      </c>
      <c r="M1116" s="7">
        <v>26.19</v>
      </c>
      <c r="N1116" s="7">
        <v>117.43</v>
      </c>
      <c r="O1116" s="7">
        <v>26.25</v>
      </c>
      <c r="P1116" s="7">
        <v>117.25</v>
      </c>
      <c r="Q1116" s="7">
        <v>18.045999999999999</v>
      </c>
      <c r="V1116" s="7" t="s">
        <v>128</v>
      </c>
      <c r="W1116" s="7">
        <v>1.843</v>
      </c>
      <c r="X1116" s="7">
        <f t="shared" si="34"/>
        <v>1.843</v>
      </c>
      <c r="Y1116" s="7">
        <v>1.538</v>
      </c>
      <c r="Z1116" s="7">
        <f t="shared" si="35"/>
        <v>1.538</v>
      </c>
      <c r="AA1116" s="7">
        <v>0.54500000000000004</v>
      </c>
      <c r="AB1116" s="7">
        <v>0.45400000000000001</v>
      </c>
      <c r="AC1116" s="7">
        <v>15.2</v>
      </c>
      <c r="AD1116" s="7">
        <v>128.69999999999999</v>
      </c>
      <c r="AE1116" s="7" t="s">
        <v>28</v>
      </c>
      <c r="AF1116" s="7" t="s">
        <v>29</v>
      </c>
      <c r="AG1116" s="7" t="s">
        <v>30</v>
      </c>
      <c r="AH1116" s="7" t="s">
        <v>409</v>
      </c>
      <c r="AI1116" s="7" t="s">
        <v>407</v>
      </c>
      <c r="AJ1116" s="7">
        <v>-1.8240000000000001</v>
      </c>
      <c r="AK1116" s="7">
        <v>0.60299999999999998</v>
      </c>
      <c r="AL1116" s="7" t="s">
        <v>415</v>
      </c>
      <c r="AS1116" s="7">
        <v>1.319</v>
      </c>
      <c r="AV1116" s="7" t="s">
        <v>659</v>
      </c>
      <c r="AW1116" s="7" t="s">
        <v>528</v>
      </c>
      <c r="AX1116" s="7" t="s">
        <v>14</v>
      </c>
      <c r="AY1116" s="7" t="s">
        <v>562</v>
      </c>
      <c r="AZ1116" s="7" t="s">
        <v>219</v>
      </c>
    </row>
    <row r="1117" spans="1:52" x14ac:dyDescent="0.2">
      <c r="A1117" s="7">
        <v>1116</v>
      </c>
      <c r="B1117" s="7">
        <v>4155</v>
      </c>
      <c r="C1117" s="7" t="s">
        <v>69</v>
      </c>
      <c r="D1117" s="7" t="s">
        <v>489</v>
      </c>
      <c r="E1117" s="7" t="s">
        <v>218</v>
      </c>
      <c r="F1117" s="7">
        <v>3.9980000000000002</v>
      </c>
      <c r="I1117" s="7">
        <v>3.9980000000000002</v>
      </c>
      <c r="J1117" s="7">
        <v>2002</v>
      </c>
      <c r="K1117" s="7">
        <v>4</v>
      </c>
      <c r="L1117" s="7">
        <v>105</v>
      </c>
      <c r="M1117" s="7">
        <v>26.19</v>
      </c>
      <c r="N1117" s="7">
        <v>117.43</v>
      </c>
      <c r="O1117" s="7">
        <v>26.25</v>
      </c>
      <c r="P1117" s="7">
        <v>117.25</v>
      </c>
      <c r="Q1117" s="7">
        <v>18.815000000000001</v>
      </c>
      <c r="V1117" s="7" t="s">
        <v>128</v>
      </c>
      <c r="W1117" s="7">
        <v>2.1429999999999998</v>
      </c>
      <c r="X1117" s="7">
        <f t="shared" si="34"/>
        <v>2.1429999999999998</v>
      </c>
      <c r="Y1117" s="7">
        <v>1.855</v>
      </c>
      <c r="Z1117" s="7">
        <f t="shared" si="35"/>
        <v>1.855</v>
      </c>
      <c r="AA1117" s="7">
        <v>0.53600000000000003</v>
      </c>
      <c r="AB1117" s="7">
        <v>0.46300000000000002</v>
      </c>
      <c r="AC1117" s="7">
        <v>19.8</v>
      </c>
      <c r="AD1117" s="7">
        <v>123.8</v>
      </c>
      <c r="AE1117" s="7" t="s">
        <v>28</v>
      </c>
      <c r="AF1117" s="7" t="s">
        <v>29</v>
      </c>
      <c r="AG1117" s="7" t="s">
        <v>30</v>
      </c>
      <c r="AH1117" s="7" t="s">
        <v>409</v>
      </c>
      <c r="AI1117" s="7" t="s">
        <v>407</v>
      </c>
      <c r="AJ1117" s="7">
        <v>-1.8240000000000001</v>
      </c>
      <c r="AK1117" s="7">
        <v>0.60299999999999998</v>
      </c>
      <c r="AL1117" s="7" t="s">
        <v>415</v>
      </c>
      <c r="AS1117" s="7">
        <v>1.319</v>
      </c>
      <c r="AV1117" s="7" t="s">
        <v>659</v>
      </c>
      <c r="AW1117" s="7" t="s">
        <v>528</v>
      </c>
      <c r="AX1117" s="7" t="s">
        <v>14</v>
      </c>
      <c r="AY1117" s="7" t="s">
        <v>562</v>
      </c>
      <c r="AZ1117" s="7" t="s">
        <v>219</v>
      </c>
    </row>
    <row r="1118" spans="1:52" x14ac:dyDescent="0.2">
      <c r="A1118" s="7">
        <v>1117</v>
      </c>
      <c r="B1118" s="7">
        <v>4155</v>
      </c>
      <c r="C1118" s="7" t="s">
        <v>69</v>
      </c>
      <c r="D1118" s="7" t="s">
        <v>489</v>
      </c>
      <c r="E1118" s="7" t="s">
        <v>218</v>
      </c>
      <c r="F1118" s="7">
        <v>5.4630000000000001</v>
      </c>
      <c r="I1118" s="7">
        <v>5.4630000000000001</v>
      </c>
      <c r="J1118" s="7">
        <v>2002</v>
      </c>
      <c r="K1118" s="7">
        <v>5</v>
      </c>
      <c r="L1118" s="7">
        <v>135</v>
      </c>
      <c r="M1118" s="7">
        <v>26.19</v>
      </c>
      <c r="N1118" s="7">
        <v>117.43</v>
      </c>
      <c r="O1118" s="7">
        <v>26.25</v>
      </c>
      <c r="P1118" s="7">
        <v>117.25</v>
      </c>
      <c r="Q1118" s="7">
        <v>25.475000000000001</v>
      </c>
      <c r="V1118" s="7" t="s">
        <v>128</v>
      </c>
      <c r="W1118" s="7">
        <v>2.948</v>
      </c>
      <c r="X1118" s="7">
        <f t="shared" si="34"/>
        <v>2.948</v>
      </c>
      <c r="Y1118" s="7">
        <v>2.5150000000000001</v>
      </c>
      <c r="Z1118" s="7">
        <f t="shared" si="35"/>
        <v>2.5150000000000001</v>
      </c>
      <c r="AA1118" s="7">
        <v>0.53900000000000003</v>
      </c>
      <c r="AB1118" s="7">
        <v>0.46</v>
      </c>
      <c r="AC1118" s="7">
        <v>22.2</v>
      </c>
      <c r="AD1118" s="7">
        <v>150.4</v>
      </c>
      <c r="AE1118" s="7" t="s">
        <v>28</v>
      </c>
      <c r="AF1118" s="7" t="s">
        <v>29</v>
      </c>
      <c r="AG1118" s="7" t="s">
        <v>30</v>
      </c>
      <c r="AH1118" s="7" t="s">
        <v>409</v>
      </c>
      <c r="AI1118" s="7" t="s">
        <v>407</v>
      </c>
      <c r="AJ1118" s="7">
        <v>-1.8240000000000001</v>
      </c>
      <c r="AK1118" s="7">
        <v>0.60299999999999998</v>
      </c>
      <c r="AL1118" s="7" t="s">
        <v>415</v>
      </c>
      <c r="AS1118" s="7">
        <v>1.319</v>
      </c>
      <c r="AV1118" s="7" t="s">
        <v>659</v>
      </c>
      <c r="AW1118" s="7" t="s">
        <v>528</v>
      </c>
      <c r="AX1118" s="7" t="s">
        <v>14</v>
      </c>
      <c r="AY1118" s="7" t="s">
        <v>562</v>
      </c>
      <c r="AZ1118" s="7" t="s">
        <v>219</v>
      </c>
    </row>
    <row r="1119" spans="1:52" x14ac:dyDescent="0.2">
      <c r="A1119" s="7">
        <v>1118</v>
      </c>
      <c r="B1119" s="7">
        <v>4155</v>
      </c>
      <c r="C1119" s="7" t="s">
        <v>69</v>
      </c>
      <c r="D1119" s="7" t="s">
        <v>489</v>
      </c>
      <c r="E1119" s="7" t="s">
        <v>218</v>
      </c>
      <c r="F1119" s="7">
        <v>6.1719999999999997</v>
      </c>
      <c r="I1119" s="7">
        <v>6.1719999999999997</v>
      </c>
      <c r="J1119" s="7">
        <v>2002</v>
      </c>
      <c r="K1119" s="7">
        <v>6</v>
      </c>
      <c r="L1119" s="7">
        <v>165</v>
      </c>
      <c r="M1119" s="7">
        <v>26.19</v>
      </c>
      <c r="N1119" s="7">
        <v>117.43</v>
      </c>
      <c r="O1119" s="7">
        <v>26.25</v>
      </c>
      <c r="P1119" s="7">
        <v>117.25</v>
      </c>
      <c r="Q1119" s="7">
        <v>27.483000000000001</v>
      </c>
      <c r="V1119" s="7" t="s">
        <v>128</v>
      </c>
      <c r="W1119" s="7">
        <v>3.226</v>
      </c>
      <c r="X1119" s="7">
        <f t="shared" si="34"/>
        <v>3.226</v>
      </c>
      <c r="Y1119" s="7">
        <v>2.9460000000000002</v>
      </c>
      <c r="Z1119" s="7">
        <f t="shared" si="35"/>
        <v>2.9460000000000002</v>
      </c>
      <c r="AA1119" s="7">
        <v>0.52200000000000002</v>
      </c>
      <c r="AB1119" s="7">
        <v>0.47699999999999998</v>
      </c>
      <c r="AC1119" s="7">
        <v>24.9</v>
      </c>
      <c r="AD1119" s="7">
        <v>330.5</v>
      </c>
      <c r="AE1119" s="7" t="s">
        <v>28</v>
      </c>
      <c r="AF1119" s="7" t="s">
        <v>29</v>
      </c>
      <c r="AG1119" s="7" t="s">
        <v>30</v>
      </c>
      <c r="AH1119" s="7" t="s">
        <v>409</v>
      </c>
      <c r="AI1119" s="7" t="s">
        <v>407</v>
      </c>
      <c r="AJ1119" s="7">
        <v>-1.8240000000000001</v>
      </c>
      <c r="AK1119" s="7">
        <v>0.60299999999999998</v>
      </c>
      <c r="AL1119" s="7" t="s">
        <v>415</v>
      </c>
      <c r="AS1119" s="7">
        <v>1.319</v>
      </c>
      <c r="AV1119" s="7" t="s">
        <v>659</v>
      </c>
      <c r="AW1119" s="7" t="s">
        <v>528</v>
      </c>
      <c r="AX1119" s="7" t="s">
        <v>14</v>
      </c>
      <c r="AY1119" s="7" t="s">
        <v>562</v>
      </c>
      <c r="AZ1119" s="7" t="s">
        <v>219</v>
      </c>
    </row>
    <row r="1120" spans="1:52" x14ac:dyDescent="0.2">
      <c r="A1120" s="7">
        <v>1119</v>
      </c>
      <c r="B1120" s="7">
        <v>4155</v>
      </c>
      <c r="C1120" s="7" t="s">
        <v>69</v>
      </c>
      <c r="D1120" s="7" t="s">
        <v>489</v>
      </c>
      <c r="E1120" s="7" t="s">
        <v>218</v>
      </c>
      <c r="F1120" s="7">
        <v>4.5199999999999996</v>
      </c>
      <c r="I1120" s="7">
        <v>4.5199999999999996</v>
      </c>
      <c r="J1120" s="7">
        <v>2002</v>
      </c>
      <c r="K1120" s="7">
        <v>7</v>
      </c>
      <c r="L1120" s="7">
        <v>195</v>
      </c>
      <c r="M1120" s="7">
        <v>26.19</v>
      </c>
      <c r="N1120" s="7">
        <v>117.43</v>
      </c>
      <c r="O1120" s="7">
        <v>26.25</v>
      </c>
      <c r="P1120" s="7">
        <v>117.25</v>
      </c>
      <c r="Q1120" s="7">
        <v>30.113</v>
      </c>
      <c r="V1120" s="7" t="s">
        <v>128</v>
      </c>
      <c r="W1120" s="7">
        <v>2.3959999999999999</v>
      </c>
      <c r="X1120" s="7">
        <f t="shared" si="34"/>
        <v>2.3959999999999999</v>
      </c>
      <c r="Y1120" s="7">
        <v>2.1240000000000001</v>
      </c>
      <c r="Z1120" s="7">
        <f t="shared" si="35"/>
        <v>2.1240000000000001</v>
      </c>
      <c r="AA1120" s="7">
        <v>0.53</v>
      </c>
      <c r="AB1120" s="7">
        <v>0.46899999999999997</v>
      </c>
      <c r="AC1120" s="7">
        <v>25.6</v>
      </c>
      <c r="AD1120" s="7">
        <v>203.7</v>
      </c>
      <c r="AE1120" s="7" t="s">
        <v>28</v>
      </c>
      <c r="AF1120" s="7" t="s">
        <v>29</v>
      </c>
      <c r="AG1120" s="7" t="s">
        <v>30</v>
      </c>
      <c r="AH1120" s="7" t="s">
        <v>409</v>
      </c>
      <c r="AI1120" s="7" t="s">
        <v>407</v>
      </c>
      <c r="AJ1120" s="7">
        <v>-1.8240000000000001</v>
      </c>
      <c r="AK1120" s="7">
        <v>0.60299999999999998</v>
      </c>
      <c r="AL1120" s="7" t="s">
        <v>415</v>
      </c>
      <c r="AS1120" s="7">
        <v>1.319</v>
      </c>
      <c r="AV1120" s="7" t="s">
        <v>659</v>
      </c>
      <c r="AW1120" s="7" t="s">
        <v>528</v>
      </c>
      <c r="AX1120" s="7" t="s">
        <v>14</v>
      </c>
      <c r="AY1120" s="7" t="s">
        <v>562</v>
      </c>
      <c r="AZ1120" s="7" t="s">
        <v>219</v>
      </c>
    </row>
    <row r="1121" spans="1:52" x14ac:dyDescent="0.2">
      <c r="A1121" s="7">
        <v>1120</v>
      </c>
      <c r="B1121" s="7">
        <v>4155</v>
      </c>
      <c r="C1121" s="7" t="s">
        <v>69</v>
      </c>
      <c r="D1121" s="7" t="s">
        <v>489</v>
      </c>
      <c r="E1121" s="7" t="s">
        <v>218</v>
      </c>
      <c r="F1121" s="7">
        <v>4.5869999999999997</v>
      </c>
      <c r="I1121" s="7">
        <v>4.5869999999999997</v>
      </c>
      <c r="J1121" s="7">
        <v>2002</v>
      </c>
      <c r="K1121" s="7">
        <v>8</v>
      </c>
      <c r="L1121" s="7">
        <v>225</v>
      </c>
      <c r="M1121" s="7">
        <v>26.19</v>
      </c>
      <c r="N1121" s="7">
        <v>117.43</v>
      </c>
      <c r="O1121" s="7">
        <v>26.25</v>
      </c>
      <c r="P1121" s="7">
        <v>117.25</v>
      </c>
      <c r="Q1121" s="7">
        <v>29.640999999999998</v>
      </c>
      <c r="V1121" s="7" t="s">
        <v>128</v>
      </c>
      <c r="W1121" s="7">
        <v>2.3279999999999998</v>
      </c>
      <c r="X1121" s="7">
        <f t="shared" si="34"/>
        <v>2.3279999999999998</v>
      </c>
      <c r="Y1121" s="7">
        <v>2.2589999999999999</v>
      </c>
      <c r="Z1121" s="7">
        <f t="shared" si="35"/>
        <v>2.2589999999999999</v>
      </c>
      <c r="AA1121" s="7">
        <v>0.50700000000000001</v>
      </c>
      <c r="AB1121" s="7">
        <v>0.49199999999999999</v>
      </c>
      <c r="AC1121" s="7">
        <v>25.1</v>
      </c>
      <c r="AD1121" s="7">
        <v>205.9</v>
      </c>
      <c r="AE1121" s="7" t="s">
        <v>28</v>
      </c>
      <c r="AF1121" s="7" t="s">
        <v>29</v>
      </c>
      <c r="AG1121" s="7" t="s">
        <v>30</v>
      </c>
      <c r="AH1121" s="7" t="s">
        <v>409</v>
      </c>
      <c r="AI1121" s="7" t="s">
        <v>407</v>
      </c>
      <c r="AJ1121" s="7">
        <v>-1.8240000000000001</v>
      </c>
      <c r="AK1121" s="7">
        <v>0.60299999999999998</v>
      </c>
      <c r="AL1121" s="7" t="s">
        <v>415</v>
      </c>
      <c r="AS1121" s="7">
        <v>1.319</v>
      </c>
      <c r="AV1121" s="7" t="s">
        <v>659</v>
      </c>
      <c r="AW1121" s="7" t="s">
        <v>528</v>
      </c>
      <c r="AX1121" s="7" t="s">
        <v>14</v>
      </c>
      <c r="AY1121" s="7" t="s">
        <v>562</v>
      </c>
      <c r="AZ1121" s="7" t="s">
        <v>219</v>
      </c>
    </row>
    <row r="1122" spans="1:52" x14ac:dyDescent="0.2">
      <c r="A1122" s="7">
        <v>1121</v>
      </c>
      <c r="B1122" s="7">
        <v>4155</v>
      </c>
      <c r="C1122" s="7" t="s">
        <v>69</v>
      </c>
      <c r="D1122" s="7" t="s">
        <v>489</v>
      </c>
      <c r="E1122" s="7" t="s">
        <v>218</v>
      </c>
      <c r="F1122" s="7">
        <v>4.4249999999999998</v>
      </c>
      <c r="I1122" s="7">
        <v>4.4249999999999998</v>
      </c>
      <c r="J1122" s="7">
        <v>2002</v>
      </c>
      <c r="K1122" s="7">
        <v>9</v>
      </c>
      <c r="L1122" s="7">
        <v>255</v>
      </c>
      <c r="M1122" s="7">
        <v>26.19</v>
      </c>
      <c r="N1122" s="7">
        <v>117.43</v>
      </c>
      <c r="O1122" s="7">
        <v>26.25</v>
      </c>
      <c r="P1122" s="7">
        <v>117.25</v>
      </c>
      <c r="Q1122" s="7">
        <v>25.603999999999999</v>
      </c>
      <c r="V1122" s="7" t="s">
        <v>128</v>
      </c>
      <c r="W1122" s="7">
        <v>2.2360000000000002</v>
      </c>
      <c r="X1122" s="7">
        <f t="shared" si="34"/>
        <v>2.2360000000000002</v>
      </c>
      <c r="Y1122" s="7">
        <v>2.1890000000000001</v>
      </c>
      <c r="Z1122" s="7">
        <f t="shared" si="35"/>
        <v>2.1890000000000001</v>
      </c>
      <c r="AA1122" s="7">
        <v>0.505</v>
      </c>
      <c r="AB1122" s="7">
        <v>0.49399999999999999</v>
      </c>
      <c r="AC1122" s="7">
        <v>22.1</v>
      </c>
      <c r="AD1122" s="7">
        <v>123.5</v>
      </c>
      <c r="AE1122" s="7" t="s">
        <v>28</v>
      </c>
      <c r="AF1122" s="7" t="s">
        <v>29</v>
      </c>
      <c r="AG1122" s="7" t="s">
        <v>30</v>
      </c>
      <c r="AH1122" s="7" t="s">
        <v>409</v>
      </c>
      <c r="AI1122" s="7" t="s">
        <v>407</v>
      </c>
      <c r="AJ1122" s="7">
        <v>-1.8240000000000001</v>
      </c>
      <c r="AK1122" s="7">
        <v>0.60299999999999998</v>
      </c>
      <c r="AL1122" s="7" t="s">
        <v>415</v>
      </c>
      <c r="AS1122" s="7">
        <v>1.319</v>
      </c>
      <c r="AV1122" s="7" t="s">
        <v>659</v>
      </c>
      <c r="AW1122" s="7" t="s">
        <v>528</v>
      </c>
      <c r="AX1122" s="7" t="s">
        <v>14</v>
      </c>
      <c r="AY1122" s="7" t="s">
        <v>562</v>
      </c>
      <c r="AZ1122" s="7" t="s">
        <v>219</v>
      </c>
    </row>
    <row r="1123" spans="1:52" x14ac:dyDescent="0.2">
      <c r="A1123" s="7">
        <v>1122</v>
      </c>
      <c r="B1123" s="7">
        <v>4155</v>
      </c>
      <c r="C1123" s="7" t="s">
        <v>69</v>
      </c>
      <c r="D1123" s="7" t="s">
        <v>489</v>
      </c>
      <c r="E1123" s="7" t="s">
        <v>218</v>
      </c>
      <c r="F1123" s="7">
        <v>3.7589999999999999</v>
      </c>
      <c r="I1123" s="7">
        <v>3.7589999999999999</v>
      </c>
      <c r="J1123" s="7">
        <v>2002</v>
      </c>
      <c r="K1123" s="7">
        <v>10</v>
      </c>
      <c r="L1123" s="7">
        <v>285</v>
      </c>
      <c r="M1123" s="7">
        <v>26.19</v>
      </c>
      <c r="N1123" s="7">
        <v>117.43</v>
      </c>
      <c r="O1123" s="7">
        <v>26.25</v>
      </c>
      <c r="P1123" s="7">
        <v>117.25</v>
      </c>
      <c r="Q1123" s="7">
        <v>21.721</v>
      </c>
      <c r="V1123" s="7" t="s">
        <v>128</v>
      </c>
      <c r="W1123" s="7">
        <v>1.89</v>
      </c>
      <c r="X1123" s="7">
        <f t="shared" si="34"/>
        <v>1.89</v>
      </c>
      <c r="Y1123" s="7">
        <v>1.869</v>
      </c>
      <c r="Z1123" s="7">
        <f t="shared" si="35"/>
        <v>1.869</v>
      </c>
      <c r="AA1123" s="7">
        <v>0.502</v>
      </c>
      <c r="AB1123" s="7">
        <v>0.497</v>
      </c>
      <c r="AC1123" s="7">
        <v>18</v>
      </c>
      <c r="AD1123" s="7">
        <v>229</v>
      </c>
      <c r="AE1123" s="7" t="s">
        <v>28</v>
      </c>
      <c r="AF1123" s="7" t="s">
        <v>29</v>
      </c>
      <c r="AG1123" s="7" t="s">
        <v>30</v>
      </c>
      <c r="AH1123" s="7" t="s">
        <v>409</v>
      </c>
      <c r="AI1123" s="7" t="s">
        <v>407</v>
      </c>
      <c r="AJ1123" s="7">
        <v>-1.8240000000000001</v>
      </c>
      <c r="AK1123" s="7">
        <v>0.60299999999999998</v>
      </c>
      <c r="AL1123" s="7" t="s">
        <v>415</v>
      </c>
      <c r="AS1123" s="7">
        <v>1.319</v>
      </c>
      <c r="AV1123" s="7" t="s">
        <v>659</v>
      </c>
      <c r="AW1123" s="7" t="s">
        <v>528</v>
      </c>
      <c r="AX1123" s="7" t="s">
        <v>14</v>
      </c>
      <c r="AY1123" s="7" t="s">
        <v>562</v>
      </c>
      <c r="AZ1123" s="7" t="s">
        <v>219</v>
      </c>
    </row>
    <row r="1124" spans="1:52" x14ac:dyDescent="0.2">
      <c r="A1124" s="7">
        <v>1123</v>
      </c>
      <c r="B1124" s="7">
        <v>4155</v>
      </c>
      <c r="C1124" s="7" t="s">
        <v>69</v>
      </c>
      <c r="D1124" s="7" t="s">
        <v>489</v>
      </c>
      <c r="E1124" s="7" t="s">
        <v>218</v>
      </c>
      <c r="F1124" s="7">
        <v>3.573</v>
      </c>
      <c r="I1124" s="7">
        <v>3.573</v>
      </c>
      <c r="J1124" s="7">
        <v>2002</v>
      </c>
      <c r="K1124" s="7">
        <v>11</v>
      </c>
      <c r="L1124" s="7">
        <v>315</v>
      </c>
      <c r="M1124" s="7">
        <v>26.19</v>
      </c>
      <c r="N1124" s="7">
        <v>117.43</v>
      </c>
      <c r="O1124" s="7">
        <v>26.25</v>
      </c>
      <c r="P1124" s="7">
        <v>117.25</v>
      </c>
      <c r="Q1124" s="7">
        <v>15.667999999999999</v>
      </c>
      <c r="V1124" s="7" t="s">
        <v>128</v>
      </c>
      <c r="W1124" s="7">
        <v>1.867</v>
      </c>
      <c r="X1124" s="7">
        <f t="shared" si="34"/>
        <v>1.867</v>
      </c>
      <c r="Y1124" s="7">
        <v>1.706</v>
      </c>
      <c r="Z1124" s="7">
        <f t="shared" si="35"/>
        <v>1.706</v>
      </c>
      <c r="AA1124" s="7">
        <v>0.52200000000000002</v>
      </c>
      <c r="AB1124" s="7">
        <v>0.47699999999999998</v>
      </c>
      <c r="AC1124" s="7">
        <v>13.2</v>
      </c>
      <c r="AD1124" s="7">
        <v>83.5</v>
      </c>
      <c r="AE1124" s="7" t="s">
        <v>28</v>
      </c>
      <c r="AF1124" s="7" t="s">
        <v>29</v>
      </c>
      <c r="AG1124" s="7" t="s">
        <v>30</v>
      </c>
      <c r="AH1124" s="7" t="s">
        <v>409</v>
      </c>
      <c r="AI1124" s="7" t="s">
        <v>407</v>
      </c>
      <c r="AJ1124" s="7">
        <v>-1.8240000000000001</v>
      </c>
      <c r="AK1124" s="7">
        <v>0.60299999999999998</v>
      </c>
      <c r="AL1124" s="7" t="s">
        <v>415</v>
      </c>
      <c r="AS1124" s="7">
        <v>1.319</v>
      </c>
      <c r="AV1124" s="7" t="s">
        <v>659</v>
      </c>
      <c r="AW1124" s="7" t="s">
        <v>528</v>
      </c>
      <c r="AX1124" s="7" t="s">
        <v>14</v>
      </c>
      <c r="AY1124" s="7" t="s">
        <v>562</v>
      </c>
      <c r="AZ1124" s="7" t="s">
        <v>219</v>
      </c>
    </row>
    <row r="1125" spans="1:52" x14ac:dyDescent="0.2">
      <c r="A1125" s="7">
        <v>1124</v>
      </c>
      <c r="B1125" s="7">
        <v>4155</v>
      </c>
      <c r="C1125" s="7" t="s">
        <v>69</v>
      </c>
      <c r="D1125" s="7" t="s">
        <v>489</v>
      </c>
      <c r="E1125" s="7" t="s">
        <v>218</v>
      </c>
      <c r="F1125" s="7">
        <v>3.206</v>
      </c>
      <c r="I1125" s="7">
        <v>3.206</v>
      </c>
      <c r="J1125" s="7">
        <v>2002</v>
      </c>
      <c r="K1125" s="7">
        <v>12</v>
      </c>
      <c r="L1125" s="7">
        <v>345</v>
      </c>
      <c r="M1125" s="7">
        <v>26.19</v>
      </c>
      <c r="N1125" s="7">
        <v>117.43</v>
      </c>
      <c r="O1125" s="7">
        <v>26.25</v>
      </c>
      <c r="P1125" s="7">
        <v>117.25</v>
      </c>
      <c r="Q1125" s="7">
        <v>12.715999999999999</v>
      </c>
      <c r="V1125" s="7" t="s">
        <v>128</v>
      </c>
      <c r="W1125" s="7">
        <v>1.66</v>
      </c>
      <c r="X1125" s="7">
        <f t="shared" si="34"/>
        <v>1.66</v>
      </c>
      <c r="Y1125" s="7">
        <v>1.546</v>
      </c>
      <c r="Z1125" s="7">
        <f t="shared" si="35"/>
        <v>1.546</v>
      </c>
      <c r="AA1125" s="7">
        <v>0.51700000000000002</v>
      </c>
      <c r="AB1125" s="7">
        <v>0.48199999999999998</v>
      </c>
      <c r="AC1125" s="7">
        <v>9.6999999999999993</v>
      </c>
      <c r="AD1125" s="7">
        <v>85.7</v>
      </c>
      <c r="AE1125" s="7" t="s">
        <v>28</v>
      </c>
      <c r="AF1125" s="7" t="s">
        <v>29</v>
      </c>
      <c r="AG1125" s="7" t="s">
        <v>30</v>
      </c>
      <c r="AH1125" s="7" t="s">
        <v>409</v>
      </c>
      <c r="AI1125" s="7" t="s">
        <v>407</v>
      </c>
      <c r="AJ1125" s="7">
        <v>-1.8240000000000001</v>
      </c>
      <c r="AK1125" s="7">
        <v>0.60299999999999998</v>
      </c>
      <c r="AL1125" s="7" t="s">
        <v>415</v>
      </c>
      <c r="AS1125" s="7">
        <v>1.319</v>
      </c>
      <c r="AV1125" s="7" t="s">
        <v>659</v>
      </c>
      <c r="AW1125" s="7" t="s">
        <v>528</v>
      </c>
      <c r="AX1125" s="7" t="s">
        <v>14</v>
      </c>
      <c r="AY1125" s="7" t="s">
        <v>562</v>
      </c>
      <c r="AZ1125" s="7" t="s">
        <v>219</v>
      </c>
    </row>
    <row r="1126" spans="1:52" x14ac:dyDescent="0.2">
      <c r="A1126" s="7">
        <v>1125</v>
      </c>
      <c r="B1126" s="7">
        <v>4155</v>
      </c>
      <c r="C1126" s="7" t="s">
        <v>69</v>
      </c>
      <c r="D1126" s="7" t="s">
        <v>490</v>
      </c>
      <c r="E1126" s="7" t="s">
        <v>218</v>
      </c>
      <c r="F1126" s="7">
        <v>2.9750000000000001</v>
      </c>
      <c r="I1126" s="7">
        <v>2.9750000000000001</v>
      </c>
      <c r="J1126" s="7">
        <v>2003</v>
      </c>
      <c r="K1126" s="7">
        <v>1</v>
      </c>
      <c r="L1126" s="7">
        <v>15</v>
      </c>
      <c r="M1126" s="7">
        <v>26.19</v>
      </c>
      <c r="N1126" s="7">
        <v>117.43</v>
      </c>
      <c r="O1126" s="7">
        <v>26.25</v>
      </c>
      <c r="P1126" s="7">
        <v>117.25</v>
      </c>
      <c r="Q1126" s="7">
        <v>9.8420000000000005</v>
      </c>
      <c r="V1126" s="7" t="s">
        <v>128</v>
      </c>
      <c r="W1126" s="7">
        <v>1.59</v>
      </c>
      <c r="X1126" s="7">
        <f t="shared" si="34"/>
        <v>1.59</v>
      </c>
      <c r="Y1126" s="7">
        <v>1.385</v>
      </c>
      <c r="Z1126" s="7">
        <f t="shared" si="35"/>
        <v>1.385</v>
      </c>
      <c r="AA1126" s="7">
        <v>0.53400000000000003</v>
      </c>
      <c r="AB1126" s="7">
        <v>0.46500000000000002</v>
      </c>
      <c r="AC1126" s="7">
        <v>6.8</v>
      </c>
      <c r="AD1126" s="7">
        <v>56.7</v>
      </c>
      <c r="AE1126" s="7" t="s">
        <v>28</v>
      </c>
      <c r="AF1126" s="7" t="s">
        <v>29</v>
      </c>
      <c r="AG1126" s="7" t="s">
        <v>30</v>
      </c>
      <c r="AH1126" s="7" t="s">
        <v>409</v>
      </c>
      <c r="AI1126" s="7" t="s">
        <v>407</v>
      </c>
      <c r="AJ1126" s="7">
        <v>-1.8240000000000001</v>
      </c>
      <c r="AK1126" s="7">
        <v>-2.0150000000000001</v>
      </c>
      <c r="AL1126" s="7" t="s">
        <v>415</v>
      </c>
      <c r="AS1126" s="7">
        <v>1.1419999999999999</v>
      </c>
      <c r="AV1126" s="7" t="s">
        <v>659</v>
      </c>
      <c r="AW1126" s="7" t="s">
        <v>528</v>
      </c>
      <c r="AX1126" s="7" t="s">
        <v>14</v>
      </c>
      <c r="AY1126" s="7" t="s">
        <v>562</v>
      </c>
      <c r="AZ1126" s="7" t="s">
        <v>219</v>
      </c>
    </row>
    <row r="1127" spans="1:52" x14ac:dyDescent="0.2">
      <c r="A1127" s="7">
        <v>1126</v>
      </c>
      <c r="B1127" s="7">
        <v>4155</v>
      </c>
      <c r="C1127" s="7" t="s">
        <v>69</v>
      </c>
      <c r="D1127" s="7" t="s">
        <v>490</v>
      </c>
      <c r="E1127" s="7" t="s">
        <v>218</v>
      </c>
      <c r="F1127" s="7">
        <v>2.996</v>
      </c>
      <c r="I1127" s="7">
        <v>2.996</v>
      </c>
      <c r="J1127" s="7">
        <v>2003</v>
      </c>
      <c r="K1127" s="7">
        <v>2</v>
      </c>
      <c r="L1127" s="7">
        <v>45</v>
      </c>
      <c r="M1127" s="7">
        <v>26.19</v>
      </c>
      <c r="N1127" s="7">
        <v>117.43</v>
      </c>
      <c r="O1127" s="7">
        <v>26.25</v>
      </c>
      <c r="P1127" s="7">
        <v>117.25</v>
      </c>
      <c r="Q1127" s="7">
        <v>12.936</v>
      </c>
      <c r="V1127" s="7" t="s">
        <v>128</v>
      </c>
      <c r="W1127" s="7">
        <v>1.84</v>
      </c>
      <c r="X1127" s="7">
        <f t="shared" si="34"/>
        <v>1.84</v>
      </c>
      <c r="Y1127" s="7">
        <v>1.1559999999999999</v>
      </c>
      <c r="Z1127" s="7">
        <f t="shared" si="35"/>
        <v>1.1559999999999999</v>
      </c>
      <c r="AA1127" s="7">
        <v>0.61399999999999999</v>
      </c>
      <c r="AB1127" s="7">
        <v>0.38500000000000001</v>
      </c>
      <c r="AC1127" s="7">
        <v>11.7</v>
      </c>
      <c r="AD1127" s="7">
        <v>65</v>
      </c>
      <c r="AE1127" s="7" t="s">
        <v>28</v>
      </c>
      <c r="AF1127" s="7" t="s">
        <v>29</v>
      </c>
      <c r="AG1127" s="7" t="s">
        <v>30</v>
      </c>
      <c r="AH1127" s="7" t="s">
        <v>409</v>
      </c>
      <c r="AI1127" s="7" t="s">
        <v>407</v>
      </c>
      <c r="AJ1127" s="7">
        <v>-1.8240000000000001</v>
      </c>
      <c r="AK1127" s="7">
        <v>-2.0150000000000001</v>
      </c>
      <c r="AL1127" s="7" t="s">
        <v>415</v>
      </c>
      <c r="AS1127" s="7">
        <v>1.1419999999999999</v>
      </c>
      <c r="AV1127" s="7" t="s">
        <v>659</v>
      </c>
      <c r="AW1127" s="7" t="s">
        <v>528</v>
      </c>
      <c r="AX1127" s="7" t="s">
        <v>14</v>
      </c>
      <c r="AY1127" s="7" t="s">
        <v>562</v>
      </c>
      <c r="AZ1127" s="7" t="s">
        <v>219</v>
      </c>
    </row>
    <row r="1128" spans="1:52" x14ac:dyDescent="0.2">
      <c r="A1128" s="7">
        <v>1127</v>
      </c>
      <c r="B1128" s="7">
        <v>4155</v>
      </c>
      <c r="C1128" s="7" t="s">
        <v>69</v>
      </c>
      <c r="D1128" s="7" t="s">
        <v>490</v>
      </c>
      <c r="E1128" s="7" t="s">
        <v>218</v>
      </c>
      <c r="F1128" s="7">
        <v>3.1779999999999999</v>
      </c>
      <c r="I1128" s="7">
        <v>3.1779999999999999</v>
      </c>
      <c r="J1128" s="7">
        <v>2003</v>
      </c>
      <c r="K1128" s="7">
        <v>3</v>
      </c>
      <c r="L1128" s="7">
        <v>75</v>
      </c>
      <c r="M1128" s="7">
        <v>26.19</v>
      </c>
      <c r="N1128" s="7">
        <v>117.43</v>
      </c>
      <c r="O1128" s="7">
        <v>26.25</v>
      </c>
      <c r="P1128" s="7">
        <v>117.25</v>
      </c>
      <c r="Q1128" s="7">
        <v>15.41</v>
      </c>
      <c r="V1128" s="7" t="s">
        <v>128</v>
      </c>
      <c r="W1128" s="7">
        <v>1.9330000000000001</v>
      </c>
      <c r="X1128" s="7">
        <f t="shared" si="34"/>
        <v>1.9330000000000001</v>
      </c>
      <c r="Y1128" s="7">
        <v>1.2450000000000001</v>
      </c>
      <c r="Z1128" s="7">
        <f t="shared" si="35"/>
        <v>1.2450000000000001</v>
      </c>
      <c r="AA1128" s="7">
        <v>0.60799999999999998</v>
      </c>
      <c r="AB1128" s="7">
        <v>0.39100000000000001</v>
      </c>
      <c r="AC1128" s="7">
        <v>12.8</v>
      </c>
      <c r="AD1128" s="7">
        <v>118.7</v>
      </c>
      <c r="AE1128" s="7" t="s">
        <v>28</v>
      </c>
      <c r="AF1128" s="7" t="s">
        <v>29</v>
      </c>
      <c r="AG1128" s="7" t="s">
        <v>30</v>
      </c>
      <c r="AH1128" s="7" t="s">
        <v>409</v>
      </c>
      <c r="AI1128" s="7" t="s">
        <v>407</v>
      </c>
      <c r="AJ1128" s="7">
        <v>-1.8240000000000001</v>
      </c>
      <c r="AK1128" s="7">
        <v>-2.0150000000000001</v>
      </c>
      <c r="AL1128" s="7" t="s">
        <v>415</v>
      </c>
      <c r="AS1128" s="7">
        <v>1.1419999999999999</v>
      </c>
      <c r="AV1128" s="7" t="s">
        <v>659</v>
      </c>
      <c r="AW1128" s="7" t="s">
        <v>528</v>
      </c>
      <c r="AX1128" s="7" t="s">
        <v>14</v>
      </c>
      <c r="AY1128" s="7" t="s">
        <v>562</v>
      </c>
      <c r="AZ1128" s="7" t="s">
        <v>219</v>
      </c>
    </row>
    <row r="1129" spans="1:52" x14ac:dyDescent="0.2">
      <c r="A1129" s="7">
        <v>1128</v>
      </c>
      <c r="B1129" s="7">
        <v>4155</v>
      </c>
      <c r="C1129" s="7" t="s">
        <v>69</v>
      </c>
      <c r="D1129" s="7" t="s">
        <v>490</v>
      </c>
      <c r="E1129" s="7" t="s">
        <v>218</v>
      </c>
      <c r="F1129" s="7">
        <v>3.7490000000000001</v>
      </c>
      <c r="I1129" s="7">
        <v>3.7490000000000001</v>
      </c>
      <c r="J1129" s="7">
        <v>2003</v>
      </c>
      <c r="K1129" s="7">
        <v>4</v>
      </c>
      <c r="L1129" s="7">
        <v>105</v>
      </c>
      <c r="M1129" s="7">
        <v>26.19</v>
      </c>
      <c r="N1129" s="7">
        <v>117.43</v>
      </c>
      <c r="O1129" s="7">
        <v>26.25</v>
      </c>
      <c r="P1129" s="7">
        <v>117.25</v>
      </c>
      <c r="Q1129" s="7">
        <v>21.76</v>
      </c>
      <c r="V1129" s="7" t="s">
        <v>128</v>
      </c>
      <c r="W1129" s="7">
        <v>2.323</v>
      </c>
      <c r="X1129" s="7">
        <f t="shared" si="34"/>
        <v>2.323</v>
      </c>
      <c r="Y1129" s="7">
        <v>1.4259999999999999</v>
      </c>
      <c r="Z1129" s="7">
        <f t="shared" si="35"/>
        <v>1.4259999999999999</v>
      </c>
      <c r="AA1129" s="7">
        <v>0.61899999999999999</v>
      </c>
      <c r="AB1129" s="7">
        <v>0.38</v>
      </c>
      <c r="AC1129" s="7">
        <v>19</v>
      </c>
      <c r="AD1129" s="7">
        <v>172.1</v>
      </c>
      <c r="AE1129" s="7" t="s">
        <v>28</v>
      </c>
      <c r="AF1129" s="7" t="s">
        <v>29</v>
      </c>
      <c r="AG1129" s="7" t="s">
        <v>30</v>
      </c>
      <c r="AH1129" s="7" t="s">
        <v>409</v>
      </c>
      <c r="AI1129" s="7" t="s">
        <v>407</v>
      </c>
      <c r="AJ1129" s="7">
        <v>-1.8240000000000001</v>
      </c>
      <c r="AK1129" s="7">
        <v>-2.0150000000000001</v>
      </c>
      <c r="AL1129" s="7" t="s">
        <v>415</v>
      </c>
      <c r="AS1129" s="7">
        <v>1.1419999999999999</v>
      </c>
      <c r="AV1129" s="7" t="s">
        <v>659</v>
      </c>
      <c r="AW1129" s="7" t="s">
        <v>528</v>
      </c>
      <c r="AX1129" s="7" t="s">
        <v>14</v>
      </c>
      <c r="AY1129" s="7" t="s">
        <v>562</v>
      </c>
      <c r="AZ1129" s="7" t="s">
        <v>219</v>
      </c>
    </row>
    <row r="1130" spans="1:52" x14ac:dyDescent="0.2">
      <c r="A1130" s="7">
        <v>1129</v>
      </c>
      <c r="B1130" s="7">
        <v>4155</v>
      </c>
      <c r="C1130" s="7" t="s">
        <v>69</v>
      </c>
      <c r="D1130" s="7" t="s">
        <v>490</v>
      </c>
      <c r="E1130" s="7" t="s">
        <v>218</v>
      </c>
      <c r="F1130" s="7">
        <v>5.0309999999999997</v>
      </c>
      <c r="I1130" s="7">
        <v>5.0309999999999997</v>
      </c>
      <c r="J1130" s="7">
        <v>2003</v>
      </c>
      <c r="K1130" s="7">
        <v>5</v>
      </c>
      <c r="L1130" s="7">
        <v>135</v>
      </c>
      <c r="M1130" s="7">
        <v>26.19</v>
      </c>
      <c r="N1130" s="7">
        <v>117.43</v>
      </c>
      <c r="O1130" s="7">
        <v>26.25</v>
      </c>
      <c r="P1130" s="7">
        <v>117.25</v>
      </c>
      <c r="Q1130" s="7">
        <v>25.475000000000001</v>
      </c>
      <c r="V1130" s="7" t="s">
        <v>128</v>
      </c>
      <c r="W1130" s="7">
        <v>2.7410000000000001</v>
      </c>
      <c r="X1130" s="7">
        <f t="shared" si="34"/>
        <v>2.7410000000000001</v>
      </c>
      <c r="Y1130" s="7">
        <v>2.29</v>
      </c>
      <c r="Z1130" s="7">
        <f t="shared" si="35"/>
        <v>2.29</v>
      </c>
      <c r="AA1130" s="7">
        <v>0.54400000000000004</v>
      </c>
      <c r="AB1130" s="7">
        <v>0.45500000000000002</v>
      </c>
      <c r="AC1130" s="7">
        <v>21.7</v>
      </c>
      <c r="AD1130" s="7">
        <v>253.9</v>
      </c>
      <c r="AE1130" s="7" t="s">
        <v>28</v>
      </c>
      <c r="AF1130" s="7" t="s">
        <v>29</v>
      </c>
      <c r="AG1130" s="7" t="s">
        <v>30</v>
      </c>
      <c r="AH1130" s="7" t="s">
        <v>409</v>
      </c>
      <c r="AI1130" s="7" t="s">
        <v>407</v>
      </c>
      <c r="AJ1130" s="7">
        <v>-1.8240000000000001</v>
      </c>
      <c r="AK1130" s="7">
        <v>-2.0150000000000001</v>
      </c>
      <c r="AL1130" s="7" t="s">
        <v>415</v>
      </c>
      <c r="AS1130" s="7">
        <v>1.1419999999999999</v>
      </c>
      <c r="AV1130" s="7" t="s">
        <v>659</v>
      </c>
      <c r="AW1130" s="7" t="s">
        <v>528</v>
      </c>
      <c r="AX1130" s="7" t="s">
        <v>14</v>
      </c>
      <c r="AY1130" s="7" t="s">
        <v>562</v>
      </c>
      <c r="AZ1130" s="7" t="s">
        <v>219</v>
      </c>
    </row>
    <row r="1131" spans="1:52" x14ac:dyDescent="0.2">
      <c r="A1131" s="7">
        <v>1130</v>
      </c>
      <c r="B1131" s="7">
        <v>4155</v>
      </c>
      <c r="C1131" s="7" t="s">
        <v>69</v>
      </c>
      <c r="D1131" s="7" t="s">
        <v>490</v>
      </c>
      <c r="E1131" s="7" t="s">
        <v>218</v>
      </c>
      <c r="F1131" s="7">
        <v>5.2130000000000001</v>
      </c>
      <c r="I1131" s="7">
        <v>5.2130000000000001</v>
      </c>
      <c r="J1131" s="7">
        <v>2003</v>
      </c>
      <c r="K1131" s="7">
        <v>6</v>
      </c>
      <c r="L1131" s="7">
        <v>165</v>
      </c>
      <c r="M1131" s="7">
        <v>26.19</v>
      </c>
      <c r="N1131" s="7">
        <v>117.43</v>
      </c>
      <c r="O1131" s="7">
        <v>26.25</v>
      </c>
      <c r="P1131" s="7">
        <v>117.25</v>
      </c>
      <c r="Q1131" s="7">
        <v>26.242000000000001</v>
      </c>
      <c r="V1131" s="7" t="s">
        <v>128</v>
      </c>
      <c r="W1131" s="7">
        <v>3.1749999999999998</v>
      </c>
      <c r="X1131" s="7">
        <f t="shared" si="34"/>
        <v>3.1749999999999998</v>
      </c>
      <c r="Y1131" s="7">
        <v>2.0379999999999998</v>
      </c>
      <c r="Z1131" s="7">
        <f t="shared" si="35"/>
        <v>2.0379999999999998</v>
      </c>
      <c r="AA1131" s="7">
        <v>0.60899999999999999</v>
      </c>
      <c r="AB1131" s="7">
        <v>0.39</v>
      </c>
      <c r="AC1131" s="7">
        <v>23.4</v>
      </c>
      <c r="AD1131" s="7">
        <v>168.5</v>
      </c>
      <c r="AE1131" s="7" t="s">
        <v>28</v>
      </c>
      <c r="AF1131" s="7" t="s">
        <v>29</v>
      </c>
      <c r="AG1131" s="7" t="s">
        <v>30</v>
      </c>
      <c r="AH1131" s="7" t="s">
        <v>409</v>
      </c>
      <c r="AI1131" s="7" t="s">
        <v>407</v>
      </c>
      <c r="AJ1131" s="7">
        <v>-1.8240000000000001</v>
      </c>
      <c r="AK1131" s="7">
        <v>-2.0150000000000001</v>
      </c>
      <c r="AL1131" s="7" t="s">
        <v>415</v>
      </c>
      <c r="AS1131" s="7">
        <v>1.1419999999999999</v>
      </c>
      <c r="AV1131" s="7" t="s">
        <v>659</v>
      </c>
      <c r="AW1131" s="7" t="s">
        <v>528</v>
      </c>
      <c r="AX1131" s="7" t="s">
        <v>14</v>
      </c>
      <c r="AY1131" s="7" t="s">
        <v>562</v>
      </c>
      <c r="AZ1131" s="7" t="s">
        <v>219</v>
      </c>
    </row>
    <row r="1132" spans="1:52" x14ac:dyDescent="0.2">
      <c r="A1132" s="7">
        <v>1131</v>
      </c>
      <c r="B1132" s="7">
        <v>4155</v>
      </c>
      <c r="C1132" s="7" t="s">
        <v>69</v>
      </c>
      <c r="D1132" s="7" t="s">
        <v>490</v>
      </c>
      <c r="E1132" s="7" t="s">
        <v>218</v>
      </c>
      <c r="F1132" s="7">
        <v>3.5379999999999998</v>
      </c>
      <c r="I1132" s="7">
        <v>3.5379999999999998</v>
      </c>
      <c r="J1132" s="7">
        <v>2003</v>
      </c>
      <c r="K1132" s="7">
        <v>7</v>
      </c>
      <c r="L1132" s="7">
        <v>195</v>
      </c>
      <c r="M1132" s="7">
        <v>26.19</v>
      </c>
      <c r="N1132" s="7">
        <v>117.43</v>
      </c>
      <c r="O1132" s="7">
        <v>26.25</v>
      </c>
      <c r="P1132" s="7">
        <v>117.25</v>
      </c>
      <c r="Q1132" s="7">
        <v>32.593000000000004</v>
      </c>
      <c r="V1132" s="7" t="s">
        <v>128</v>
      </c>
      <c r="W1132" s="7">
        <v>2.117</v>
      </c>
      <c r="X1132" s="7">
        <f t="shared" si="34"/>
        <v>2.117</v>
      </c>
      <c r="Y1132" s="7">
        <v>1.421</v>
      </c>
      <c r="Z1132" s="7">
        <f t="shared" si="35"/>
        <v>1.421</v>
      </c>
      <c r="AA1132" s="7">
        <v>0.59799999999999998</v>
      </c>
      <c r="AB1132" s="7">
        <v>0.40100000000000002</v>
      </c>
      <c r="AC1132" s="7">
        <v>28.5</v>
      </c>
      <c r="AD1132" s="7">
        <v>12.9</v>
      </c>
      <c r="AE1132" s="7" t="s">
        <v>28</v>
      </c>
      <c r="AF1132" s="7" t="s">
        <v>29</v>
      </c>
      <c r="AG1132" s="7" t="s">
        <v>30</v>
      </c>
      <c r="AH1132" s="7" t="s">
        <v>409</v>
      </c>
      <c r="AI1132" s="7" t="s">
        <v>407</v>
      </c>
      <c r="AJ1132" s="7">
        <v>-1.8240000000000001</v>
      </c>
      <c r="AK1132" s="7">
        <v>-2.0150000000000001</v>
      </c>
      <c r="AL1132" s="7" t="s">
        <v>415</v>
      </c>
      <c r="AS1132" s="7">
        <v>1.1419999999999999</v>
      </c>
      <c r="AV1132" s="7" t="s">
        <v>659</v>
      </c>
      <c r="AW1132" s="7" t="s">
        <v>528</v>
      </c>
      <c r="AX1132" s="7" t="s">
        <v>14</v>
      </c>
      <c r="AY1132" s="7" t="s">
        <v>562</v>
      </c>
      <c r="AZ1132" s="7" t="s">
        <v>219</v>
      </c>
    </row>
    <row r="1133" spans="1:52" x14ac:dyDescent="0.2">
      <c r="A1133" s="7">
        <v>1132</v>
      </c>
      <c r="B1133" s="7">
        <v>4155</v>
      </c>
      <c r="C1133" s="7" t="s">
        <v>69</v>
      </c>
      <c r="D1133" s="7" t="s">
        <v>490</v>
      </c>
      <c r="E1133" s="7" t="s">
        <v>218</v>
      </c>
      <c r="F1133" s="7">
        <v>3.1240000000000001</v>
      </c>
      <c r="I1133" s="7">
        <v>3.1240000000000001</v>
      </c>
      <c r="J1133" s="7">
        <v>2003</v>
      </c>
      <c r="K1133" s="7">
        <v>8</v>
      </c>
      <c r="L1133" s="7">
        <v>225</v>
      </c>
      <c r="M1133" s="7">
        <v>26.19</v>
      </c>
      <c r="N1133" s="7">
        <v>117.43</v>
      </c>
      <c r="O1133" s="7">
        <v>26.25</v>
      </c>
      <c r="P1133" s="7">
        <v>117.25</v>
      </c>
      <c r="Q1133" s="7">
        <v>31.812000000000001</v>
      </c>
      <c r="V1133" s="7" t="s">
        <v>128</v>
      </c>
      <c r="W1133" s="7">
        <v>1.7050000000000001</v>
      </c>
      <c r="X1133" s="7">
        <f t="shared" si="34"/>
        <v>1.7050000000000001</v>
      </c>
      <c r="Y1133" s="7">
        <v>1.419</v>
      </c>
      <c r="Z1133" s="7">
        <f t="shared" si="35"/>
        <v>1.419</v>
      </c>
      <c r="AA1133" s="7">
        <v>0.54500000000000004</v>
      </c>
      <c r="AB1133" s="7">
        <v>0.45400000000000001</v>
      </c>
      <c r="AC1133" s="7">
        <v>27.1</v>
      </c>
      <c r="AD1133" s="7">
        <v>95.8</v>
      </c>
      <c r="AE1133" s="7" t="s">
        <v>28</v>
      </c>
      <c r="AF1133" s="7" t="s">
        <v>29</v>
      </c>
      <c r="AG1133" s="7" t="s">
        <v>30</v>
      </c>
      <c r="AH1133" s="7" t="s">
        <v>409</v>
      </c>
      <c r="AI1133" s="7" t="s">
        <v>407</v>
      </c>
      <c r="AJ1133" s="7">
        <v>-1.8240000000000001</v>
      </c>
      <c r="AK1133" s="7">
        <v>-2.0150000000000001</v>
      </c>
      <c r="AL1133" s="7" t="s">
        <v>415</v>
      </c>
      <c r="AS1133" s="7">
        <v>1.1419999999999999</v>
      </c>
      <c r="AV1133" s="7" t="s">
        <v>659</v>
      </c>
      <c r="AW1133" s="7" t="s">
        <v>528</v>
      </c>
      <c r="AX1133" s="7" t="s">
        <v>14</v>
      </c>
      <c r="AY1133" s="7" t="s">
        <v>562</v>
      </c>
      <c r="AZ1133" s="7" t="s">
        <v>219</v>
      </c>
    </row>
    <row r="1134" spans="1:52" x14ac:dyDescent="0.2">
      <c r="A1134" s="7">
        <v>1133</v>
      </c>
      <c r="B1134" s="7">
        <v>4155</v>
      </c>
      <c r="C1134" s="7" t="s">
        <v>69</v>
      </c>
      <c r="D1134" s="7" t="s">
        <v>490</v>
      </c>
      <c r="E1134" s="7" t="s">
        <v>218</v>
      </c>
      <c r="F1134" s="7">
        <v>2.9620000000000002</v>
      </c>
      <c r="I1134" s="7">
        <v>2.9620000000000002</v>
      </c>
      <c r="J1134" s="7">
        <v>2003</v>
      </c>
      <c r="K1134" s="7">
        <v>9</v>
      </c>
      <c r="L1134" s="7">
        <v>255</v>
      </c>
      <c r="M1134" s="7">
        <v>26.19</v>
      </c>
      <c r="N1134" s="7">
        <v>117.43</v>
      </c>
      <c r="O1134" s="7">
        <v>26.25</v>
      </c>
      <c r="P1134" s="7">
        <v>117.25</v>
      </c>
      <c r="Q1134" s="7">
        <v>28.238</v>
      </c>
      <c r="V1134" s="7" t="s">
        <v>128</v>
      </c>
      <c r="W1134" s="7">
        <v>1.476</v>
      </c>
      <c r="X1134" s="7">
        <f t="shared" si="34"/>
        <v>1.476</v>
      </c>
      <c r="Y1134" s="7">
        <v>1.486</v>
      </c>
      <c r="Z1134" s="7">
        <f t="shared" si="35"/>
        <v>1.486</v>
      </c>
      <c r="AA1134" s="7">
        <v>0.498</v>
      </c>
      <c r="AB1134" s="7">
        <v>0.501</v>
      </c>
      <c r="AC1134" s="7">
        <v>24.3</v>
      </c>
      <c r="AD1134" s="7">
        <v>51.5</v>
      </c>
      <c r="AE1134" s="7" t="s">
        <v>28</v>
      </c>
      <c r="AF1134" s="7" t="s">
        <v>29</v>
      </c>
      <c r="AG1134" s="7" t="s">
        <v>30</v>
      </c>
      <c r="AH1134" s="7" t="s">
        <v>409</v>
      </c>
      <c r="AI1134" s="7" t="s">
        <v>407</v>
      </c>
      <c r="AJ1134" s="7">
        <v>-1.8240000000000001</v>
      </c>
      <c r="AK1134" s="7">
        <v>-2.0150000000000001</v>
      </c>
      <c r="AL1134" s="7" t="s">
        <v>415</v>
      </c>
      <c r="AS1134" s="7">
        <v>1.1419999999999999</v>
      </c>
      <c r="AV1134" s="7" t="s">
        <v>659</v>
      </c>
      <c r="AW1134" s="7" t="s">
        <v>528</v>
      </c>
      <c r="AX1134" s="7" t="s">
        <v>14</v>
      </c>
      <c r="AY1134" s="7" t="s">
        <v>562</v>
      </c>
      <c r="AZ1134" s="7" t="s">
        <v>219</v>
      </c>
    </row>
    <row r="1135" spans="1:52" x14ac:dyDescent="0.2">
      <c r="A1135" s="7">
        <v>1134</v>
      </c>
      <c r="B1135" s="7">
        <v>4155</v>
      </c>
      <c r="C1135" s="7" t="s">
        <v>69</v>
      </c>
      <c r="D1135" s="7" t="s">
        <v>490</v>
      </c>
      <c r="E1135" s="7" t="s">
        <v>218</v>
      </c>
      <c r="F1135" s="7">
        <v>2.7770000000000001</v>
      </c>
      <c r="I1135" s="7">
        <v>2.7770000000000001</v>
      </c>
      <c r="J1135" s="7">
        <v>2003</v>
      </c>
      <c r="K1135" s="7">
        <v>10</v>
      </c>
      <c r="L1135" s="7">
        <v>285</v>
      </c>
      <c r="M1135" s="7">
        <v>26.19</v>
      </c>
      <c r="N1135" s="7">
        <v>117.43</v>
      </c>
      <c r="O1135" s="7">
        <v>26.25</v>
      </c>
      <c r="P1135" s="7">
        <v>117.25</v>
      </c>
      <c r="Q1135" s="7">
        <v>22.962</v>
      </c>
      <c r="V1135" s="7" t="s">
        <v>128</v>
      </c>
      <c r="W1135" s="7">
        <v>1.361</v>
      </c>
      <c r="X1135" s="7">
        <f t="shared" si="34"/>
        <v>1.361</v>
      </c>
      <c r="Y1135" s="7">
        <v>1.4159999999999999</v>
      </c>
      <c r="Z1135" s="7">
        <f t="shared" si="35"/>
        <v>1.4159999999999999</v>
      </c>
      <c r="AA1135" s="7">
        <v>0.49</v>
      </c>
      <c r="AB1135" s="7">
        <v>0.50900000000000001</v>
      </c>
      <c r="AC1135" s="7">
        <v>18.7</v>
      </c>
      <c r="AD1135" s="7">
        <v>10.1</v>
      </c>
      <c r="AE1135" s="7" t="s">
        <v>28</v>
      </c>
      <c r="AF1135" s="7" t="s">
        <v>29</v>
      </c>
      <c r="AG1135" s="7" t="s">
        <v>30</v>
      </c>
      <c r="AH1135" s="7" t="s">
        <v>409</v>
      </c>
      <c r="AI1135" s="7" t="s">
        <v>407</v>
      </c>
      <c r="AJ1135" s="7">
        <v>-1.8240000000000001</v>
      </c>
      <c r="AK1135" s="7">
        <v>-2.0150000000000001</v>
      </c>
      <c r="AL1135" s="7" t="s">
        <v>415</v>
      </c>
      <c r="AS1135" s="7">
        <v>1.1419999999999999</v>
      </c>
      <c r="AV1135" s="7" t="s">
        <v>659</v>
      </c>
      <c r="AW1135" s="7" t="s">
        <v>528</v>
      </c>
      <c r="AX1135" s="7" t="s">
        <v>14</v>
      </c>
      <c r="AY1135" s="7" t="s">
        <v>562</v>
      </c>
      <c r="AZ1135" s="7" t="s">
        <v>219</v>
      </c>
    </row>
    <row r="1136" spans="1:52" x14ac:dyDescent="0.2">
      <c r="A1136" s="7">
        <v>1135</v>
      </c>
      <c r="B1136" s="7">
        <v>4155</v>
      </c>
      <c r="C1136" s="7" t="s">
        <v>69</v>
      </c>
      <c r="D1136" s="7" t="s">
        <v>490</v>
      </c>
      <c r="E1136" s="7" t="s">
        <v>218</v>
      </c>
      <c r="F1136" s="7">
        <v>2.706</v>
      </c>
      <c r="I1136" s="7">
        <v>2.706</v>
      </c>
      <c r="J1136" s="7">
        <v>2003</v>
      </c>
      <c r="K1136" s="7">
        <v>11</v>
      </c>
      <c r="L1136" s="7">
        <v>315</v>
      </c>
      <c r="M1136" s="7">
        <v>26.19</v>
      </c>
      <c r="N1136" s="7">
        <v>117.43</v>
      </c>
      <c r="O1136" s="7">
        <v>26.25</v>
      </c>
      <c r="P1136" s="7">
        <v>117.25</v>
      </c>
      <c r="Q1136" s="7">
        <v>17.838999999999999</v>
      </c>
      <c r="V1136" s="7" t="s">
        <v>128</v>
      </c>
      <c r="W1136" s="7">
        <v>1.246</v>
      </c>
      <c r="X1136" s="7">
        <f t="shared" si="34"/>
        <v>1.246</v>
      </c>
      <c r="Y1136" s="7">
        <v>1.46</v>
      </c>
      <c r="Z1136" s="7">
        <f t="shared" si="35"/>
        <v>1.46</v>
      </c>
      <c r="AA1136" s="7">
        <v>0.46</v>
      </c>
      <c r="AB1136" s="7">
        <v>0.53900000000000003</v>
      </c>
      <c r="AC1136" s="7">
        <v>14.1</v>
      </c>
      <c r="AD1136" s="7">
        <v>58.8</v>
      </c>
      <c r="AE1136" s="7" t="s">
        <v>28</v>
      </c>
      <c r="AF1136" s="7" t="s">
        <v>29</v>
      </c>
      <c r="AG1136" s="7" t="s">
        <v>30</v>
      </c>
      <c r="AH1136" s="7" t="s">
        <v>409</v>
      </c>
      <c r="AI1136" s="7" t="s">
        <v>407</v>
      </c>
      <c r="AJ1136" s="7">
        <v>-1.8240000000000001</v>
      </c>
      <c r="AK1136" s="7">
        <v>-2.0150000000000001</v>
      </c>
      <c r="AL1136" s="7" t="s">
        <v>415</v>
      </c>
      <c r="AS1136" s="7">
        <v>1.1419999999999999</v>
      </c>
      <c r="AV1136" s="7" t="s">
        <v>659</v>
      </c>
      <c r="AW1136" s="7" t="s">
        <v>528</v>
      </c>
      <c r="AX1136" s="7" t="s">
        <v>14</v>
      </c>
      <c r="AY1136" s="7" t="s">
        <v>562</v>
      </c>
      <c r="AZ1136" s="7" t="s">
        <v>219</v>
      </c>
    </row>
    <row r="1137" spans="1:52" x14ac:dyDescent="0.2">
      <c r="A1137" s="7">
        <v>1136</v>
      </c>
      <c r="B1137" s="7">
        <v>4155</v>
      </c>
      <c r="C1137" s="7" t="s">
        <v>69</v>
      </c>
      <c r="D1137" s="7" t="s">
        <v>490</v>
      </c>
      <c r="E1137" s="7" t="s">
        <v>218</v>
      </c>
      <c r="F1137" s="7">
        <v>2.5209999999999999</v>
      </c>
      <c r="I1137" s="7">
        <v>2.5209999999999999</v>
      </c>
      <c r="J1137" s="7">
        <v>2003</v>
      </c>
      <c r="K1137" s="7">
        <v>12</v>
      </c>
      <c r="L1137" s="7">
        <v>345</v>
      </c>
      <c r="M1137" s="7">
        <v>26.19</v>
      </c>
      <c r="N1137" s="7">
        <v>117.43</v>
      </c>
      <c r="O1137" s="7">
        <v>26.25</v>
      </c>
      <c r="P1137" s="7">
        <v>117.25</v>
      </c>
      <c r="Q1137" s="7">
        <v>11.321</v>
      </c>
      <c r="V1137" s="7" t="s">
        <v>128</v>
      </c>
      <c r="W1137" s="7">
        <v>1.222</v>
      </c>
      <c r="X1137" s="7">
        <f t="shared" si="34"/>
        <v>1.222</v>
      </c>
      <c r="Y1137" s="7">
        <v>1.2989999999999999</v>
      </c>
      <c r="Z1137" s="7">
        <f t="shared" si="35"/>
        <v>1.2989999999999999</v>
      </c>
      <c r="AA1137" s="7">
        <v>0.48399999999999999</v>
      </c>
      <c r="AB1137" s="7">
        <v>0.51500000000000001</v>
      </c>
      <c r="AC1137" s="7">
        <v>7.5</v>
      </c>
      <c r="AD1137" s="7">
        <v>0.2</v>
      </c>
      <c r="AE1137" s="7" t="s">
        <v>28</v>
      </c>
      <c r="AF1137" s="7" t="s">
        <v>29</v>
      </c>
      <c r="AG1137" s="7" t="s">
        <v>30</v>
      </c>
      <c r="AH1137" s="7" t="s">
        <v>409</v>
      </c>
      <c r="AI1137" s="7" t="s">
        <v>407</v>
      </c>
      <c r="AJ1137" s="7">
        <v>-1.8240000000000001</v>
      </c>
      <c r="AK1137" s="7">
        <v>-2.0150000000000001</v>
      </c>
      <c r="AL1137" s="7" t="s">
        <v>415</v>
      </c>
      <c r="AS1137" s="7">
        <v>1.1419999999999999</v>
      </c>
      <c r="AV1137" s="7" t="s">
        <v>659</v>
      </c>
      <c r="AW1137" s="7" t="s">
        <v>528</v>
      </c>
      <c r="AX1137" s="7" t="s">
        <v>14</v>
      </c>
      <c r="AY1137" s="7" t="s">
        <v>562</v>
      </c>
      <c r="AZ1137" s="7" t="s">
        <v>219</v>
      </c>
    </row>
    <row r="1138" spans="1:52" x14ac:dyDescent="0.2">
      <c r="A1138" s="7">
        <v>1137</v>
      </c>
      <c r="B1138" s="7">
        <v>4155</v>
      </c>
      <c r="C1138" s="7" t="s">
        <v>69</v>
      </c>
      <c r="D1138" s="7" t="s">
        <v>491</v>
      </c>
      <c r="E1138" s="7" t="s">
        <v>218</v>
      </c>
      <c r="F1138" s="7">
        <v>1.3129999999999999</v>
      </c>
      <c r="I1138" s="7">
        <v>1.3129999999999999</v>
      </c>
      <c r="J1138" s="7">
        <v>2001</v>
      </c>
      <c r="K1138" s="7">
        <v>1</v>
      </c>
      <c r="L1138" s="7">
        <v>15</v>
      </c>
      <c r="M1138" s="7">
        <v>26.19</v>
      </c>
      <c r="N1138" s="7">
        <v>117.43</v>
      </c>
      <c r="O1138" s="7">
        <v>26.25</v>
      </c>
      <c r="P1138" s="7">
        <v>117.25</v>
      </c>
      <c r="Q1138" s="7">
        <v>10.772</v>
      </c>
      <c r="V1138" s="7" t="s">
        <v>128</v>
      </c>
      <c r="W1138" s="7">
        <v>0.71399999999999997</v>
      </c>
      <c r="X1138" s="7">
        <f t="shared" si="34"/>
        <v>0.71399999999999997</v>
      </c>
      <c r="Y1138" s="7">
        <v>0.59899999999999998</v>
      </c>
      <c r="Z1138" s="7">
        <f t="shared" si="35"/>
        <v>0.59899999999999998</v>
      </c>
      <c r="AA1138" s="7">
        <v>0.54300000000000004</v>
      </c>
      <c r="AB1138" s="7">
        <v>0.45600000000000002</v>
      </c>
      <c r="AC1138" s="7">
        <v>9.1</v>
      </c>
      <c r="AD1138" s="7">
        <v>132.30000000000001</v>
      </c>
      <c r="AE1138" s="7" t="s">
        <v>28</v>
      </c>
      <c r="AF1138" s="7" t="s">
        <v>29</v>
      </c>
      <c r="AG1138" s="7" t="s">
        <v>30</v>
      </c>
      <c r="AH1138" s="7" t="s">
        <v>409</v>
      </c>
      <c r="AI1138" s="7" t="s">
        <v>407</v>
      </c>
      <c r="AJ1138" s="7">
        <v>-1.8240000000000001</v>
      </c>
      <c r="AK1138" s="7">
        <v>1.2030000000000001</v>
      </c>
      <c r="AL1138" s="7" t="s">
        <v>415</v>
      </c>
      <c r="AS1138" s="7">
        <v>1.5269999999999999</v>
      </c>
      <c r="AV1138" s="7" t="s">
        <v>659</v>
      </c>
      <c r="AW1138" s="7" t="s">
        <v>528</v>
      </c>
      <c r="AX1138" s="7" t="s">
        <v>14</v>
      </c>
      <c r="AY1138" s="7" t="s">
        <v>562</v>
      </c>
      <c r="AZ1138" s="7" t="s">
        <v>220</v>
      </c>
    </row>
    <row r="1139" spans="1:52" x14ac:dyDescent="0.2">
      <c r="A1139" s="7">
        <v>1138</v>
      </c>
      <c r="B1139" s="7">
        <v>4155</v>
      </c>
      <c r="C1139" s="7" t="s">
        <v>69</v>
      </c>
      <c r="D1139" s="7" t="s">
        <v>491</v>
      </c>
      <c r="E1139" s="7" t="s">
        <v>218</v>
      </c>
      <c r="F1139" s="7">
        <v>1.44</v>
      </c>
      <c r="I1139" s="7">
        <v>1.44</v>
      </c>
      <c r="J1139" s="7">
        <v>2001</v>
      </c>
      <c r="K1139" s="7">
        <v>2</v>
      </c>
      <c r="L1139" s="7">
        <v>45</v>
      </c>
      <c r="M1139" s="7">
        <v>26.19</v>
      </c>
      <c r="N1139" s="7">
        <v>117.43</v>
      </c>
      <c r="O1139" s="7">
        <v>26.25</v>
      </c>
      <c r="P1139" s="7">
        <v>117.25</v>
      </c>
      <c r="Q1139" s="7">
        <v>12.625999999999999</v>
      </c>
      <c r="V1139" s="7" t="s">
        <v>128</v>
      </c>
      <c r="W1139" s="7">
        <v>0.76700000000000002</v>
      </c>
      <c r="X1139" s="7">
        <f t="shared" si="34"/>
        <v>0.76700000000000002</v>
      </c>
      <c r="Y1139" s="7">
        <v>0.67300000000000004</v>
      </c>
      <c r="Z1139" s="7">
        <f t="shared" si="35"/>
        <v>0.67300000000000004</v>
      </c>
      <c r="AA1139" s="7">
        <v>0.53200000000000003</v>
      </c>
      <c r="AB1139" s="7">
        <v>0.46700000000000003</v>
      </c>
      <c r="AC1139" s="7">
        <v>10.199999999999999</v>
      </c>
      <c r="AD1139" s="7">
        <v>96.5</v>
      </c>
      <c r="AE1139" s="7" t="s">
        <v>28</v>
      </c>
      <c r="AF1139" s="7" t="s">
        <v>29</v>
      </c>
      <c r="AG1139" s="7" t="s">
        <v>30</v>
      </c>
      <c r="AH1139" s="7" t="s">
        <v>409</v>
      </c>
      <c r="AI1139" s="7" t="s">
        <v>407</v>
      </c>
      <c r="AJ1139" s="7">
        <v>-1.8240000000000001</v>
      </c>
      <c r="AK1139" s="7">
        <v>1.2030000000000001</v>
      </c>
      <c r="AL1139" s="7" t="s">
        <v>415</v>
      </c>
      <c r="AS1139" s="7">
        <v>1.5269999999999999</v>
      </c>
      <c r="AV1139" s="7" t="s">
        <v>659</v>
      </c>
      <c r="AW1139" s="7" t="s">
        <v>528</v>
      </c>
      <c r="AX1139" s="7" t="s">
        <v>14</v>
      </c>
      <c r="AY1139" s="7" t="s">
        <v>562</v>
      </c>
      <c r="AZ1139" s="7" t="s">
        <v>220</v>
      </c>
    </row>
    <row r="1140" spans="1:52" x14ac:dyDescent="0.2">
      <c r="A1140" s="7">
        <v>1139</v>
      </c>
      <c r="B1140" s="7">
        <v>4155</v>
      </c>
      <c r="C1140" s="7" t="s">
        <v>69</v>
      </c>
      <c r="D1140" s="7" t="s">
        <v>491</v>
      </c>
      <c r="E1140" s="7" t="s">
        <v>218</v>
      </c>
      <c r="F1140" s="7">
        <v>1.577</v>
      </c>
      <c r="I1140" s="7">
        <v>1.577</v>
      </c>
      <c r="J1140" s="7">
        <v>2001</v>
      </c>
      <c r="K1140" s="7">
        <v>3</v>
      </c>
      <c r="L1140" s="7">
        <v>75</v>
      </c>
      <c r="M1140" s="7">
        <v>26.19</v>
      </c>
      <c r="N1140" s="7">
        <v>117.43</v>
      </c>
      <c r="O1140" s="7">
        <v>26.25</v>
      </c>
      <c r="P1140" s="7">
        <v>117.25</v>
      </c>
      <c r="Q1140" s="7">
        <v>16.806000000000001</v>
      </c>
      <c r="V1140" s="7" t="s">
        <v>128</v>
      </c>
      <c r="W1140" s="7">
        <v>0.83099999999999996</v>
      </c>
      <c r="X1140" s="7">
        <f t="shared" si="34"/>
        <v>0.83099999999999996</v>
      </c>
      <c r="Y1140" s="7">
        <v>0.746</v>
      </c>
      <c r="Z1140" s="7">
        <f t="shared" si="35"/>
        <v>0.746</v>
      </c>
      <c r="AA1140" s="7">
        <v>0.52600000000000002</v>
      </c>
      <c r="AB1140" s="7">
        <v>0.47299999999999998</v>
      </c>
      <c r="AC1140" s="7">
        <v>13.8</v>
      </c>
      <c r="AD1140" s="7">
        <v>147.19999999999999</v>
      </c>
      <c r="AE1140" s="7" t="s">
        <v>28</v>
      </c>
      <c r="AF1140" s="7" t="s">
        <v>29</v>
      </c>
      <c r="AG1140" s="7" t="s">
        <v>30</v>
      </c>
      <c r="AH1140" s="7" t="s">
        <v>409</v>
      </c>
      <c r="AI1140" s="7" t="s">
        <v>407</v>
      </c>
      <c r="AJ1140" s="7">
        <v>-1.8240000000000001</v>
      </c>
      <c r="AK1140" s="7">
        <v>1.2030000000000001</v>
      </c>
      <c r="AL1140" s="7" t="s">
        <v>415</v>
      </c>
      <c r="AS1140" s="7">
        <v>1.5269999999999999</v>
      </c>
      <c r="AV1140" s="7" t="s">
        <v>659</v>
      </c>
      <c r="AW1140" s="7" t="s">
        <v>528</v>
      </c>
      <c r="AX1140" s="7" t="s">
        <v>14</v>
      </c>
      <c r="AY1140" s="7" t="s">
        <v>562</v>
      </c>
      <c r="AZ1140" s="7" t="s">
        <v>220</v>
      </c>
    </row>
    <row r="1141" spans="1:52" x14ac:dyDescent="0.2">
      <c r="A1141" s="7">
        <v>1140</v>
      </c>
      <c r="B1141" s="7">
        <v>4155</v>
      </c>
      <c r="C1141" s="7" t="s">
        <v>69</v>
      </c>
      <c r="D1141" s="7" t="s">
        <v>491</v>
      </c>
      <c r="E1141" s="7" t="s">
        <v>218</v>
      </c>
      <c r="F1141" s="7">
        <v>2.077</v>
      </c>
      <c r="I1141" s="7">
        <v>2.077</v>
      </c>
      <c r="J1141" s="7">
        <v>2001</v>
      </c>
      <c r="K1141" s="7">
        <v>4</v>
      </c>
      <c r="L1141" s="7">
        <v>105</v>
      </c>
      <c r="M1141" s="7">
        <v>26.19</v>
      </c>
      <c r="N1141" s="7">
        <v>117.43</v>
      </c>
      <c r="O1141" s="7">
        <v>26.25</v>
      </c>
      <c r="P1141" s="7">
        <v>117.25</v>
      </c>
      <c r="Q1141" s="7">
        <v>17.884</v>
      </c>
      <c r="V1141" s="7" t="s">
        <v>128</v>
      </c>
      <c r="W1141" s="7">
        <v>1.087</v>
      </c>
      <c r="X1141" s="7">
        <f t="shared" si="34"/>
        <v>1.087</v>
      </c>
      <c r="Y1141" s="7">
        <v>0.99</v>
      </c>
      <c r="Z1141" s="7">
        <f t="shared" si="35"/>
        <v>0.99</v>
      </c>
      <c r="AA1141" s="7">
        <v>0.52300000000000002</v>
      </c>
      <c r="AB1141" s="7">
        <v>0.47599999999999998</v>
      </c>
      <c r="AC1141" s="7">
        <v>16.5</v>
      </c>
      <c r="AD1141" s="7">
        <v>309</v>
      </c>
      <c r="AE1141" s="7" t="s">
        <v>28</v>
      </c>
      <c r="AF1141" s="7" t="s">
        <v>29</v>
      </c>
      <c r="AG1141" s="7" t="s">
        <v>30</v>
      </c>
      <c r="AH1141" s="7" t="s">
        <v>409</v>
      </c>
      <c r="AI1141" s="7" t="s">
        <v>407</v>
      </c>
      <c r="AJ1141" s="7">
        <v>-1.8240000000000001</v>
      </c>
      <c r="AK1141" s="7">
        <v>1.2030000000000001</v>
      </c>
      <c r="AL1141" s="7" t="s">
        <v>415</v>
      </c>
      <c r="AS1141" s="7">
        <v>1.5269999999999999</v>
      </c>
      <c r="AV1141" s="7" t="s">
        <v>659</v>
      </c>
      <c r="AW1141" s="7" t="s">
        <v>528</v>
      </c>
      <c r="AX1141" s="7" t="s">
        <v>14</v>
      </c>
      <c r="AY1141" s="7" t="s">
        <v>562</v>
      </c>
      <c r="AZ1141" s="7" t="s">
        <v>220</v>
      </c>
    </row>
    <row r="1142" spans="1:52" x14ac:dyDescent="0.2">
      <c r="A1142" s="7">
        <v>1141</v>
      </c>
      <c r="B1142" s="7">
        <v>4155</v>
      </c>
      <c r="C1142" s="7" t="s">
        <v>69</v>
      </c>
      <c r="D1142" s="7" t="s">
        <v>491</v>
      </c>
      <c r="E1142" s="7" t="s">
        <v>218</v>
      </c>
      <c r="F1142" s="7">
        <v>2.5870000000000002</v>
      </c>
      <c r="I1142" s="7">
        <v>2.5870000000000002</v>
      </c>
      <c r="J1142" s="7">
        <v>2001</v>
      </c>
      <c r="K1142" s="7">
        <v>5</v>
      </c>
      <c r="L1142" s="7">
        <v>135</v>
      </c>
      <c r="M1142" s="7">
        <v>26.19</v>
      </c>
      <c r="N1142" s="7">
        <v>117.43</v>
      </c>
      <c r="O1142" s="7">
        <v>26.25</v>
      </c>
      <c r="P1142" s="7">
        <v>117.25</v>
      </c>
      <c r="Q1142" s="7">
        <v>23.923999999999999</v>
      </c>
      <c r="V1142" s="7" t="s">
        <v>128</v>
      </c>
      <c r="W1142" s="7">
        <v>1.258</v>
      </c>
      <c r="X1142" s="7">
        <f t="shared" si="34"/>
        <v>1.258</v>
      </c>
      <c r="Y1142" s="7">
        <v>1.329</v>
      </c>
      <c r="Z1142" s="7">
        <f t="shared" si="35"/>
        <v>1.329</v>
      </c>
      <c r="AA1142" s="7">
        <v>0.48599999999999999</v>
      </c>
      <c r="AB1142" s="7">
        <v>0.51300000000000001</v>
      </c>
      <c r="AC1142" s="7">
        <v>21.5</v>
      </c>
      <c r="AD1142" s="7">
        <v>343.8</v>
      </c>
      <c r="AE1142" s="7" t="s">
        <v>28</v>
      </c>
      <c r="AF1142" s="7" t="s">
        <v>29</v>
      </c>
      <c r="AG1142" s="7" t="s">
        <v>30</v>
      </c>
      <c r="AH1142" s="7" t="s">
        <v>409</v>
      </c>
      <c r="AI1142" s="7" t="s">
        <v>407</v>
      </c>
      <c r="AJ1142" s="7">
        <v>-1.8240000000000001</v>
      </c>
      <c r="AK1142" s="7">
        <v>1.2030000000000001</v>
      </c>
      <c r="AL1142" s="7" t="s">
        <v>415</v>
      </c>
      <c r="AS1142" s="7">
        <v>1.5269999999999999</v>
      </c>
      <c r="AV1142" s="7" t="s">
        <v>659</v>
      </c>
      <c r="AW1142" s="7" t="s">
        <v>528</v>
      </c>
      <c r="AX1142" s="7" t="s">
        <v>14</v>
      </c>
      <c r="AY1142" s="7" t="s">
        <v>562</v>
      </c>
      <c r="AZ1142" s="7" t="s">
        <v>220</v>
      </c>
    </row>
    <row r="1143" spans="1:52" x14ac:dyDescent="0.2">
      <c r="A1143" s="7">
        <v>1142</v>
      </c>
      <c r="B1143" s="7">
        <v>4155</v>
      </c>
      <c r="C1143" s="7" t="s">
        <v>69</v>
      </c>
      <c r="D1143" s="7" t="s">
        <v>491</v>
      </c>
      <c r="E1143" s="7" t="s">
        <v>218</v>
      </c>
      <c r="F1143" s="7">
        <v>2.968</v>
      </c>
      <c r="I1143" s="7">
        <v>2.968</v>
      </c>
      <c r="J1143" s="7">
        <v>2001</v>
      </c>
      <c r="K1143" s="7">
        <v>6</v>
      </c>
      <c r="L1143" s="7">
        <v>165</v>
      </c>
      <c r="M1143" s="7">
        <v>26.19</v>
      </c>
      <c r="N1143" s="7">
        <v>117.43</v>
      </c>
      <c r="O1143" s="7">
        <v>26.25</v>
      </c>
      <c r="P1143" s="7">
        <v>117.25</v>
      </c>
      <c r="Q1143" s="7">
        <v>26.242000000000001</v>
      </c>
      <c r="V1143" s="7" t="s">
        <v>128</v>
      </c>
      <c r="W1143" s="7">
        <v>1.4590000000000001</v>
      </c>
      <c r="X1143" s="7">
        <f t="shared" si="34"/>
        <v>1.4590000000000001</v>
      </c>
      <c r="Y1143" s="7">
        <v>1.5089999999999999</v>
      </c>
      <c r="Z1143" s="7">
        <f t="shared" si="35"/>
        <v>1.5089999999999999</v>
      </c>
      <c r="AA1143" s="7">
        <v>0.49099999999999999</v>
      </c>
      <c r="AB1143" s="7">
        <v>0.50800000000000001</v>
      </c>
      <c r="AC1143" s="7">
        <v>23.8</v>
      </c>
      <c r="AD1143" s="7">
        <v>315.5</v>
      </c>
      <c r="AE1143" s="7" t="s">
        <v>28</v>
      </c>
      <c r="AF1143" s="7" t="s">
        <v>29</v>
      </c>
      <c r="AG1143" s="7" t="s">
        <v>30</v>
      </c>
      <c r="AH1143" s="7" t="s">
        <v>409</v>
      </c>
      <c r="AI1143" s="7" t="s">
        <v>407</v>
      </c>
      <c r="AJ1143" s="7">
        <v>-1.8240000000000001</v>
      </c>
      <c r="AK1143" s="7">
        <v>1.2030000000000001</v>
      </c>
      <c r="AL1143" s="7" t="s">
        <v>415</v>
      </c>
      <c r="AS1143" s="7">
        <v>1.5269999999999999</v>
      </c>
      <c r="AV1143" s="7" t="s">
        <v>659</v>
      </c>
      <c r="AW1143" s="7" t="s">
        <v>528</v>
      </c>
      <c r="AX1143" s="7" t="s">
        <v>14</v>
      </c>
      <c r="AY1143" s="7" t="s">
        <v>562</v>
      </c>
      <c r="AZ1143" s="7" t="s">
        <v>220</v>
      </c>
    </row>
    <row r="1144" spans="1:52" x14ac:dyDescent="0.2">
      <c r="A1144" s="7">
        <v>1143</v>
      </c>
      <c r="B1144" s="7">
        <v>4155</v>
      </c>
      <c r="C1144" s="7" t="s">
        <v>69</v>
      </c>
      <c r="D1144" s="7" t="s">
        <v>491</v>
      </c>
      <c r="E1144" s="7" t="s">
        <v>218</v>
      </c>
      <c r="F1144" s="7">
        <v>2.4470000000000001</v>
      </c>
      <c r="I1144" s="7">
        <v>2.4470000000000001</v>
      </c>
      <c r="J1144" s="7">
        <v>2001</v>
      </c>
      <c r="K1144" s="7">
        <v>7</v>
      </c>
      <c r="L1144" s="7">
        <v>195</v>
      </c>
      <c r="M1144" s="7">
        <v>26.19</v>
      </c>
      <c r="N1144" s="7">
        <v>117.43</v>
      </c>
      <c r="O1144" s="7">
        <v>26.25</v>
      </c>
      <c r="P1144" s="7">
        <v>117.25</v>
      </c>
      <c r="Q1144" s="7">
        <v>28.251999999999999</v>
      </c>
      <c r="V1144" s="7" t="s">
        <v>128</v>
      </c>
      <c r="W1144" s="7">
        <v>1.363</v>
      </c>
      <c r="X1144" s="7">
        <f t="shared" si="34"/>
        <v>1.363</v>
      </c>
      <c r="Y1144" s="7">
        <v>1.0840000000000001</v>
      </c>
      <c r="Z1144" s="7">
        <f t="shared" si="35"/>
        <v>1.0840000000000001</v>
      </c>
      <c r="AA1144" s="7">
        <v>0.55700000000000005</v>
      </c>
      <c r="AB1144" s="7">
        <v>0.442</v>
      </c>
      <c r="AC1144" s="7">
        <v>25.8</v>
      </c>
      <c r="AD1144" s="7">
        <v>185.5</v>
      </c>
      <c r="AE1144" s="7" t="s">
        <v>28</v>
      </c>
      <c r="AF1144" s="7" t="s">
        <v>29</v>
      </c>
      <c r="AG1144" s="7" t="s">
        <v>30</v>
      </c>
      <c r="AH1144" s="7" t="s">
        <v>409</v>
      </c>
      <c r="AI1144" s="7" t="s">
        <v>407</v>
      </c>
      <c r="AJ1144" s="7">
        <v>-1.8240000000000001</v>
      </c>
      <c r="AK1144" s="7">
        <v>1.2030000000000001</v>
      </c>
      <c r="AL1144" s="7" t="s">
        <v>415</v>
      </c>
      <c r="AS1144" s="7">
        <v>1.5269999999999999</v>
      </c>
      <c r="AV1144" s="7" t="s">
        <v>659</v>
      </c>
      <c r="AW1144" s="7" t="s">
        <v>528</v>
      </c>
      <c r="AX1144" s="7" t="s">
        <v>14</v>
      </c>
      <c r="AY1144" s="7" t="s">
        <v>562</v>
      </c>
      <c r="AZ1144" s="7" t="s">
        <v>220</v>
      </c>
    </row>
    <row r="1145" spans="1:52" x14ac:dyDescent="0.2">
      <c r="A1145" s="7">
        <v>1144</v>
      </c>
      <c r="B1145" s="7">
        <v>4155</v>
      </c>
      <c r="C1145" s="7" t="s">
        <v>69</v>
      </c>
      <c r="D1145" s="7" t="s">
        <v>491</v>
      </c>
      <c r="E1145" s="7" t="s">
        <v>218</v>
      </c>
      <c r="F1145" s="7">
        <v>2.2650000000000001</v>
      </c>
      <c r="I1145" s="7">
        <v>2.2650000000000001</v>
      </c>
      <c r="J1145" s="7">
        <v>2001</v>
      </c>
      <c r="K1145" s="7">
        <v>8</v>
      </c>
      <c r="L1145" s="7">
        <v>225</v>
      </c>
      <c r="M1145" s="7">
        <v>26.19</v>
      </c>
      <c r="N1145" s="7">
        <v>117.43</v>
      </c>
      <c r="O1145" s="7">
        <v>26.25</v>
      </c>
      <c r="P1145" s="7">
        <v>117.25</v>
      </c>
      <c r="Q1145" s="7">
        <v>27.47</v>
      </c>
      <c r="V1145" s="7" t="s">
        <v>128</v>
      </c>
      <c r="W1145" s="7">
        <v>1.2130000000000001</v>
      </c>
      <c r="X1145" s="7">
        <f t="shared" si="34"/>
        <v>1.2130000000000001</v>
      </c>
      <c r="Y1145" s="7">
        <v>1.052</v>
      </c>
      <c r="Z1145" s="7">
        <f t="shared" si="35"/>
        <v>1.052</v>
      </c>
      <c r="AA1145" s="7">
        <v>0.53500000000000003</v>
      </c>
      <c r="AB1145" s="7">
        <v>0.46400000000000002</v>
      </c>
      <c r="AC1145" s="7">
        <v>25</v>
      </c>
      <c r="AD1145" s="7">
        <v>223.4</v>
      </c>
      <c r="AE1145" s="7" t="s">
        <v>28</v>
      </c>
      <c r="AF1145" s="7" t="s">
        <v>29</v>
      </c>
      <c r="AG1145" s="7" t="s">
        <v>30</v>
      </c>
      <c r="AH1145" s="7" t="s">
        <v>409</v>
      </c>
      <c r="AI1145" s="7" t="s">
        <v>407</v>
      </c>
      <c r="AJ1145" s="7">
        <v>-1.8240000000000001</v>
      </c>
      <c r="AK1145" s="7">
        <v>1.2030000000000001</v>
      </c>
      <c r="AL1145" s="7" t="s">
        <v>415</v>
      </c>
      <c r="AS1145" s="7">
        <v>1.5269999999999999</v>
      </c>
      <c r="AV1145" s="7" t="s">
        <v>659</v>
      </c>
      <c r="AW1145" s="7" t="s">
        <v>528</v>
      </c>
      <c r="AX1145" s="7" t="s">
        <v>14</v>
      </c>
      <c r="AY1145" s="7" t="s">
        <v>562</v>
      </c>
      <c r="AZ1145" s="7" t="s">
        <v>220</v>
      </c>
    </row>
    <row r="1146" spans="1:52" x14ac:dyDescent="0.2">
      <c r="A1146" s="7">
        <v>1145</v>
      </c>
      <c r="B1146" s="7">
        <v>4155</v>
      </c>
      <c r="C1146" s="7" t="s">
        <v>69</v>
      </c>
      <c r="D1146" s="7" t="s">
        <v>491</v>
      </c>
      <c r="E1146" s="7" t="s">
        <v>218</v>
      </c>
      <c r="F1146" s="7">
        <v>1.944</v>
      </c>
      <c r="I1146" s="7">
        <v>1.944</v>
      </c>
      <c r="J1146" s="7">
        <v>2001</v>
      </c>
      <c r="K1146" s="7">
        <v>9</v>
      </c>
      <c r="L1146" s="7">
        <v>255</v>
      </c>
      <c r="M1146" s="7">
        <v>26.19</v>
      </c>
      <c r="N1146" s="7">
        <v>117.43</v>
      </c>
      <c r="O1146" s="7">
        <v>26.25</v>
      </c>
      <c r="P1146" s="7">
        <v>117.25</v>
      </c>
      <c r="Q1146" s="7">
        <v>25.603999999999999</v>
      </c>
      <c r="V1146" s="7" t="s">
        <v>128</v>
      </c>
      <c r="W1146" s="7">
        <v>1.115</v>
      </c>
      <c r="X1146" s="7">
        <f t="shared" si="34"/>
        <v>1.115</v>
      </c>
      <c r="Y1146" s="7">
        <v>0.82899999999999996</v>
      </c>
      <c r="Z1146" s="7">
        <f t="shared" si="35"/>
        <v>0.82899999999999996</v>
      </c>
      <c r="AA1146" s="7">
        <v>0.57299999999999995</v>
      </c>
      <c r="AB1146" s="7">
        <v>0.42599999999999999</v>
      </c>
      <c r="AC1146" s="7">
        <v>23.1</v>
      </c>
      <c r="AD1146" s="7">
        <v>108.3</v>
      </c>
      <c r="AE1146" s="7" t="s">
        <v>28</v>
      </c>
      <c r="AF1146" s="7" t="s">
        <v>29</v>
      </c>
      <c r="AG1146" s="7" t="s">
        <v>30</v>
      </c>
      <c r="AH1146" s="7" t="s">
        <v>409</v>
      </c>
      <c r="AI1146" s="7" t="s">
        <v>407</v>
      </c>
      <c r="AJ1146" s="7">
        <v>-1.8240000000000001</v>
      </c>
      <c r="AK1146" s="7">
        <v>1.2030000000000001</v>
      </c>
      <c r="AL1146" s="7" t="s">
        <v>415</v>
      </c>
      <c r="AS1146" s="7">
        <v>1.5269999999999999</v>
      </c>
      <c r="AV1146" s="7" t="s">
        <v>659</v>
      </c>
      <c r="AW1146" s="7" t="s">
        <v>528</v>
      </c>
      <c r="AX1146" s="7" t="s">
        <v>14</v>
      </c>
      <c r="AY1146" s="7" t="s">
        <v>562</v>
      </c>
      <c r="AZ1146" s="7" t="s">
        <v>220</v>
      </c>
    </row>
    <row r="1147" spans="1:52" x14ac:dyDescent="0.2">
      <c r="A1147" s="7">
        <v>1146</v>
      </c>
      <c r="B1147" s="7">
        <v>4155</v>
      </c>
      <c r="C1147" s="7" t="s">
        <v>69</v>
      </c>
      <c r="D1147" s="7" t="s">
        <v>491</v>
      </c>
      <c r="E1147" s="7" t="s">
        <v>218</v>
      </c>
      <c r="F1147" s="7">
        <v>1.913</v>
      </c>
      <c r="I1147" s="7">
        <v>1.913</v>
      </c>
      <c r="J1147" s="7">
        <v>2001</v>
      </c>
      <c r="K1147" s="7">
        <v>10</v>
      </c>
      <c r="L1147" s="7">
        <v>285</v>
      </c>
      <c r="M1147" s="7">
        <v>26.19</v>
      </c>
      <c r="N1147" s="7">
        <v>117.43</v>
      </c>
      <c r="O1147" s="7">
        <v>26.25</v>
      </c>
      <c r="P1147" s="7">
        <v>117.25</v>
      </c>
      <c r="Q1147" s="7">
        <v>21.721</v>
      </c>
      <c r="V1147" s="7" t="s">
        <v>128</v>
      </c>
      <c r="W1147" s="7">
        <v>0.88300000000000001</v>
      </c>
      <c r="X1147" s="7">
        <f t="shared" si="34"/>
        <v>0.88300000000000001</v>
      </c>
      <c r="Y1147" s="7">
        <v>1.03</v>
      </c>
      <c r="Z1147" s="7">
        <f t="shared" si="35"/>
        <v>1.03</v>
      </c>
      <c r="AA1147" s="7">
        <v>0.46100000000000002</v>
      </c>
      <c r="AB1147" s="7">
        <v>0.53800000000000003</v>
      </c>
      <c r="AC1147" s="7">
        <v>19.7</v>
      </c>
      <c r="AD1147" s="7">
        <v>15.3</v>
      </c>
      <c r="AE1147" s="7" t="s">
        <v>28</v>
      </c>
      <c r="AF1147" s="7" t="s">
        <v>29</v>
      </c>
      <c r="AG1147" s="7" t="s">
        <v>30</v>
      </c>
      <c r="AH1147" s="7" t="s">
        <v>409</v>
      </c>
      <c r="AI1147" s="7" t="s">
        <v>407</v>
      </c>
      <c r="AJ1147" s="7">
        <v>-1.8240000000000001</v>
      </c>
      <c r="AK1147" s="7">
        <v>1.2030000000000001</v>
      </c>
      <c r="AL1147" s="7" t="s">
        <v>415</v>
      </c>
      <c r="AS1147" s="7">
        <v>1.5269999999999999</v>
      </c>
      <c r="AV1147" s="7" t="s">
        <v>659</v>
      </c>
      <c r="AW1147" s="7" t="s">
        <v>528</v>
      </c>
      <c r="AX1147" s="7" t="s">
        <v>14</v>
      </c>
      <c r="AY1147" s="7" t="s">
        <v>562</v>
      </c>
      <c r="AZ1147" s="7" t="s">
        <v>220</v>
      </c>
    </row>
    <row r="1148" spans="1:52" x14ac:dyDescent="0.2">
      <c r="A1148" s="7">
        <v>1147</v>
      </c>
      <c r="B1148" s="7">
        <v>4155</v>
      </c>
      <c r="C1148" s="7" t="s">
        <v>69</v>
      </c>
      <c r="D1148" s="7" t="s">
        <v>491</v>
      </c>
      <c r="E1148" s="7" t="s">
        <v>218</v>
      </c>
      <c r="F1148" s="7">
        <v>1.6779999999999999</v>
      </c>
      <c r="I1148" s="7">
        <v>1.6779999999999999</v>
      </c>
      <c r="J1148" s="7">
        <v>2001</v>
      </c>
      <c r="K1148" s="7">
        <v>11</v>
      </c>
      <c r="L1148" s="7">
        <v>315</v>
      </c>
      <c r="M1148" s="7">
        <v>26.19</v>
      </c>
      <c r="N1148" s="7">
        <v>117.43</v>
      </c>
      <c r="O1148" s="7">
        <v>26.25</v>
      </c>
      <c r="P1148" s="7">
        <v>117.25</v>
      </c>
      <c r="Q1148" s="7">
        <v>14.893000000000001</v>
      </c>
      <c r="V1148" s="7" t="s">
        <v>128</v>
      </c>
      <c r="W1148" s="7">
        <v>0.80800000000000005</v>
      </c>
      <c r="X1148" s="7">
        <f t="shared" si="34"/>
        <v>0.80800000000000005</v>
      </c>
      <c r="Y1148" s="7">
        <v>0.87</v>
      </c>
      <c r="Z1148" s="7">
        <f t="shared" si="35"/>
        <v>0.87</v>
      </c>
      <c r="AA1148" s="7">
        <v>0.48099999999999998</v>
      </c>
      <c r="AB1148" s="7">
        <v>0.51800000000000002</v>
      </c>
      <c r="AC1148" s="7">
        <v>12.6</v>
      </c>
      <c r="AD1148" s="7">
        <v>40.200000000000003</v>
      </c>
      <c r="AE1148" s="7" t="s">
        <v>28</v>
      </c>
      <c r="AF1148" s="7" t="s">
        <v>29</v>
      </c>
      <c r="AG1148" s="7" t="s">
        <v>30</v>
      </c>
      <c r="AH1148" s="7" t="s">
        <v>409</v>
      </c>
      <c r="AI1148" s="7" t="s">
        <v>407</v>
      </c>
      <c r="AJ1148" s="7">
        <v>-1.8240000000000001</v>
      </c>
      <c r="AK1148" s="7">
        <v>1.2030000000000001</v>
      </c>
      <c r="AL1148" s="7" t="s">
        <v>415</v>
      </c>
      <c r="AS1148" s="7">
        <v>1.5269999999999999</v>
      </c>
      <c r="AV1148" s="7" t="s">
        <v>659</v>
      </c>
      <c r="AW1148" s="7" t="s">
        <v>528</v>
      </c>
      <c r="AX1148" s="7" t="s">
        <v>14</v>
      </c>
      <c r="AY1148" s="7" t="s">
        <v>562</v>
      </c>
      <c r="AZ1148" s="7" t="s">
        <v>220</v>
      </c>
    </row>
    <row r="1149" spans="1:52" x14ac:dyDescent="0.2">
      <c r="A1149" s="7">
        <v>1148</v>
      </c>
      <c r="B1149" s="7">
        <v>4155</v>
      </c>
      <c r="C1149" s="7" t="s">
        <v>69</v>
      </c>
      <c r="D1149" s="7" t="s">
        <v>491</v>
      </c>
      <c r="E1149" s="7" t="s">
        <v>218</v>
      </c>
      <c r="F1149" s="7">
        <v>1.167</v>
      </c>
      <c r="I1149" s="7">
        <v>1.167</v>
      </c>
      <c r="J1149" s="7">
        <v>2001</v>
      </c>
      <c r="K1149" s="7">
        <v>12</v>
      </c>
      <c r="L1149" s="7">
        <v>345</v>
      </c>
      <c r="M1149" s="7">
        <v>26.19</v>
      </c>
      <c r="N1149" s="7">
        <v>117.43</v>
      </c>
      <c r="O1149" s="7">
        <v>26.25</v>
      </c>
      <c r="P1149" s="7">
        <v>117.25</v>
      </c>
      <c r="Q1149" s="7">
        <v>12.09</v>
      </c>
      <c r="V1149" s="7" t="s">
        <v>128</v>
      </c>
      <c r="W1149" s="7">
        <v>0.65800000000000003</v>
      </c>
      <c r="X1149" s="7">
        <f t="shared" si="34"/>
        <v>0.65800000000000003</v>
      </c>
      <c r="Y1149" s="7">
        <v>0.50900000000000001</v>
      </c>
      <c r="Z1149" s="7">
        <f t="shared" si="35"/>
        <v>0.50900000000000001</v>
      </c>
      <c r="AA1149" s="7">
        <v>0.56299999999999994</v>
      </c>
      <c r="AB1149" s="7">
        <v>0.436</v>
      </c>
      <c r="AC1149" s="7">
        <v>8.9</v>
      </c>
      <c r="AD1149" s="7">
        <v>58</v>
      </c>
      <c r="AE1149" s="7" t="s">
        <v>28</v>
      </c>
      <c r="AF1149" s="7" t="s">
        <v>29</v>
      </c>
      <c r="AG1149" s="7" t="s">
        <v>30</v>
      </c>
      <c r="AH1149" s="7" t="s">
        <v>409</v>
      </c>
      <c r="AI1149" s="7" t="s">
        <v>407</v>
      </c>
      <c r="AJ1149" s="7">
        <v>-1.8240000000000001</v>
      </c>
      <c r="AK1149" s="7">
        <v>1.2030000000000001</v>
      </c>
      <c r="AL1149" s="7" t="s">
        <v>415</v>
      </c>
      <c r="AS1149" s="7">
        <v>1.5269999999999999</v>
      </c>
      <c r="AV1149" s="7" t="s">
        <v>659</v>
      </c>
      <c r="AW1149" s="7" t="s">
        <v>528</v>
      </c>
      <c r="AX1149" s="7" t="s">
        <v>14</v>
      </c>
      <c r="AY1149" s="7" t="s">
        <v>562</v>
      </c>
      <c r="AZ1149" s="7" t="s">
        <v>220</v>
      </c>
    </row>
    <row r="1150" spans="1:52" x14ac:dyDescent="0.2">
      <c r="A1150" s="7">
        <v>1149</v>
      </c>
      <c r="B1150" s="7">
        <v>4155</v>
      </c>
      <c r="C1150" s="7" t="s">
        <v>69</v>
      </c>
      <c r="D1150" s="7" t="s">
        <v>493</v>
      </c>
      <c r="E1150" s="7" t="s">
        <v>218</v>
      </c>
      <c r="F1150" s="7">
        <v>1.23</v>
      </c>
      <c r="I1150" s="7">
        <v>1.23</v>
      </c>
      <c r="J1150" s="7">
        <v>2002</v>
      </c>
      <c r="K1150" s="7">
        <v>1</v>
      </c>
      <c r="L1150" s="7">
        <v>15</v>
      </c>
      <c r="M1150" s="7">
        <v>26.19</v>
      </c>
      <c r="N1150" s="7">
        <v>117.43</v>
      </c>
      <c r="O1150" s="7">
        <v>26.25</v>
      </c>
      <c r="P1150" s="7">
        <v>117.25</v>
      </c>
      <c r="Q1150" s="7">
        <v>10.772</v>
      </c>
      <c r="V1150" s="7" t="s">
        <v>128</v>
      </c>
      <c r="W1150" s="7">
        <v>0.63700000000000001</v>
      </c>
      <c r="X1150" s="7">
        <f t="shared" si="34"/>
        <v>0.63700000000000001</v>
      </c>
      <c r="Y1150" s="7">
        <v>0.59299999999999997</v>
      </c>
      <c r="Z1150" s="7">
        <f t="shared" si="35"/>
        <v>0.59299999999999997</v>
      </c>
      <c r="AA1150" s="7">
        <v>0.51700000000000002</v>
      </c>
      <c r="AB1150" s="7">
        <v>0.48199999999999998</v>
      </c>
      <c r="AC1150" s="7">
        <v>8.5</v>
      </c>
      <c r="AD1150" s="7">
        <v>91.6</v>
      </c>
      <c r="AE1150" s="7" t="s">
        <v>28</v>
      </c>
      <c r="AF1150" s="7" t="s">
        <v>29</v>
      </c>
      <c r="AG1150" s="7" t="s">
        <v>30</v>
      </c>
      <c r="AH1150" s="7" t="s">
        <v>409</v>
      </c>
      <c r="AI1150" s="7" t="s">
        <v>407</v>
      </c>
      <c r="AJ1150" s="7">
        <v>-1.8240000000000001</v>
      </c>
      <c r="AK1150" s="7">
        <v>0.60299999999999998</v>
      </c>
      <c r="AL1150" s="7" t="s">
        <v>415</v>
      </c>
      <c r="AS1150" s="7">
        <v>1.4950000000000001</v>
      </c>
      <c r="AV1150" s="7" t="s">
        <v>659</v>
      </c>
      <c r="AW1150" s="7" t="s">
        <v>528</v>
      </c>
      <c r="AX1150" s="7" t="s">
        <v>14</v>
      </c>
      <c r="AY1150" s="7" t="s">
        <v>562</v>
      </c>
      <c r="AZ1150" s="7" t="s">
        <v>220</v>
      </c>
    </row>
    <row r="1151" spans="1:52" x14ac:dyDescent="0.2">
      <c r="A1151" s="7">
        <v>1150</v>
      </c>
      <c r="B1151" s="7">
        <v>4155</v>
      </c>
      <c r="C1151" s="7" t="s">
        <v>69</v>
      </c>
      <c r="D1151" s="7" t="s">
        <v>493</v>
      </c>
      <c r="E1151" s="7" t="s">
        <v>218</v>
      </c>
      <c r="F1151" s="7">
        <v>1.3779999999999999</v>
      </c>
      <c r="I1151" s="7">
        <v>1.3779999999999999</v>
      </c>
      <c r="J1151" s="7">
        <v>2002</v>
      </c>
      <c r="K1151" s="7">
        <v>2</v>
      </c>
      <c r="L1151" s="7">
        <v>45</v>
      </c>
      <c r="M1151" s="7">
        <v>26.19</v>
      </c>
      <c r="N1151" s="7">
        <v>117.43</v>
      </c>
      <c r="O1151" s="7">
        <v>26.25</v>
      </c>
      <c r="P1151" s="7">
        <v>117.25</v>
      </c>
      <c r="Q1151" s="7">
        <v>12.161</v>
      </c>
      <c r="V1151" s="7" t="s">
        <v>128</v>
      </c>
      <c r="W1151" s="7">
        <v>0.74199999999999999</v>
      </c>
      <c r="X1151" s="7">
        <f t="shared" si="34"/>
        <v>0.74199999999999999</v>
      </c>
      <c r="Y1151" s="7">
        <v>0.63600000000000001</v>
      </c>
      <c r="Z1151" s="7">
        <f t="shared" si="35"/>
        <v>0.63600000000000001</v>
      </c>
      <c r="AA1151" s="7">
        <v>0.53800000000000003</v>
      </c>
      <c r="AB1151" s="7">
        <v>0.46100000000000002</v>
      </c>
      <c r="AC1151" s="7">
        <v>11.7</v>
      </c>
      <c r="AD1151" s="7">
        <v>48.9</v>
      </c>
      <c r="AE1151" s="7" t="s">
        <v>28</v>
      </c>
      <c r="AF1151" s="7" t="s">
        <v>29</v>
      </c>
      <c r="AG1151" s="7" t="s">
        <v>30</v>
      </c>
      <c r="AH1151" s="7" t="s">
        <v>409</v>
      </c>
      <c r="AI1151" s="7" t="s">
        <v>407</v>
      </c>
      <c r="AJ1151" s="7">
        <v>-1.8240000000000001</v>
      </c>
      <c r="AK1151" s="7">
        <v>0.60299999999999998</v>
      </c>
      <c r="AL1151" s="7" t="s">
        <v>415</v>
      </c>
      <c r="AS1151" s="7">
        <v>1.4950000000000001</v>
      </c>
      <c r="AV1151" s="7" t="s">
        <v>659</v>
      </c>
      <c r="AW1151" s="7" t="s">
        <v>528</v>
      </c>
      <c r="AX1151" s="7" t="s">
        <v>14</v>
      </c>
      <c r="AY1151" s="7" t="s">
        <v>562</v>
      </c>
      <c r="AZ1151" s="7" t="s">
        <v>220</v>
      </c>
    </row>
    <row r="1152" spans="1:52" x14ac:dyDescent="0.2">
      <c r="A1152" s="7">
        <v>1151</v>
      </c>
      <c r="B1152" s="7">
        <v>4155</v>
      </c>
      <c r="C1152" s="7" t="s">
        <v>69</v>
      </c>
      <c r="D1152" s="7" t="s">
        <v>493</v>
      </c>
      <c r="E1152" s="7" t="s">
        <v>218</v>
      </c>
      <c r="F1152" s="7">
        <v>1.484</v>
      </c>
      <c r="I1152" s="7">
        <v>1.484</v>
      </c>
      <c r="J1152" s="7">
        <v>2002</v>
      </c>
      <c r="K1152" s="7">
        <v>3</v>
      </c>
      <c r="L1152" s="7">
        <v>75</v>
      </c>
      <c r="M1152" s="7">
        <v>26.19</v>
      </c>
      <c r="N1152" s="7">
        <v>117.43</v>
      </c>
      <c r="O1152" s="7">
        <v>26.25</v>
      </c>
      <c r="P1152" s="7">
        <v>117.25</v>
      </c>
      <c r="Q1152" s="7">
        <v>18.045999999999999</v>
      </c>
      <c r="V1152" s="7" t="s">
        <v>128</v>
      </c>
      <c r="W1152" s="7">
        <v>0.79600000000000004</v>
      </c>
      <c r="X1152" s="7">
        <f t="shared" si="34"/>
        <v>0.79600000000000004</v>
      </c>
      <c r="Y1152" s="7">
        <v>0.68799999999999994</v>
      </c>
      <c r="Z1152" s="7">
        <f t="shared" si="35"/>
        <v>0.68799999999999994</v>
      </c>
      <c r="AA1152" s="7">
        <v>0.53600000000000003</v>
      </c>
      <c r="AB1152" s="7">
        <v>0.46300000000000002</v>
      </c>
      <c r="AC1152" s="7">
        <v>15.2</v>
      </c>
      <c r="AD1152" s="7">
        <v>128.69999999999999</v>
      </c>
      <c r="AE1152" s="7" t="s">
        <v>28</v>
      </c>
      <c r="AF1152" s="7" t="s">
        <v>29</v>
      </c>
      <c r="AG1152" s="7" t="s">
        <v>30</v>
      </c>
      <c r="AH1152" s="7" t="s">
        <v>409</v>
      </c>
      <c r="AI1152" s="7" t="s">
        <v>407</v>
      </c>
      <c r="AJ1152" s="7">
        <v>-1.8240000000000001</v>
      </c>
      <c r="AK1152" s="7">
        <v>0.60299999999999998</v>
      </c>
      <c r="AL1152" s="7" t="s">
        <v>415</v>
      </c>
      <c r="AS1152" s="7">
        <v>1.4950000000000001</v>
      </c>
      <c r="AV1152" s="7" t="s">
        <v>659</v>
      </c>
      <c r="AW1152" s="7" t="s">
        <v>528</v>
      </c>
      <c r="AX1152" s="7" t="s">
        <v>14</v>
      </c>
      <c r="AY1152" s="7" t="s">
        <v>562</v>
      </c>
      <c r="AZ1152" s="7" t="s">
        <v>220</v>
      </c>
    </row>
    <row r="1153" spans="1:52" x14ac:dyDescent="0.2">
      <c r="A1153" s="7">
        <v>1152</v>
      </c>
      <c r="B1153" s="7">
        <v>4155</v>
      </c>
      <c r="C1153" s="7" t="s">
        <v>69</v>
      </c>
      <c r="D1153" s="7" t="s">
        <v>493</v>
      </c>
      <c r="E1153" s="7" t="s">
        <v>218</v>
      </c>
      <c r="F1153" s="7">
        <v>2.004</v>
      </c>
      <c r="I1153" s="7">
        <v>2.004</v>
      </c>
      <c r="J1153" s="7">
        <v>2002</v>
      </c>
      <c r="K1153" s="7">
        <v>4</v>
      </c>
      <c r="L1153" s="7">
        <v>105</v>
      </c>
      <c r="M1153" s="7">
        <v>26.19</v>
      </c>
      <c r="N1153" s="7">
        <v>117.43</v>
      </c>
      <c r="O1153" s="7">
        <v>26.25</v>
      </c>
      <c r="P1153" s="7">
        <v>117.25</v>
      </c>
      <c r="Q1153" s="7">
        <v>18.815000000000001</v>
      </c>
      <c r="V1153" s="7" t="s">
        <v>128</v>
      </c>
      <c r="W1153" s="7">
        <v>1.04</v>
      </c>
      <c r="X1153" s="7">
        <f t="shared" si="34"/>
        <v>1.04</v>
      </c>
      <c r="Y1153" s="7">
        <v>0.96399999999999997</v>
      </c>
      <c r="Z1153" s="7">
        <f t="shared" si="35"/>
        <v>0.96399999999999997</v>
      </c>
      <c r="AA1153" s="7">
        <v>0.51800000000000002</v>
      </c>
      <c r="AB1153" s="7">
        <v>0.48099999999999998</v>
      </c>
      <c r="AC1153" s="7">
        <v>19.8</v>
      </c>
      <c r="AD1153" s="7">
        <v>123.8</v>
      </c>
      <c r="AE1153" s="7" t="s">
        <v>28</v>
      </c>
      <c r="AF1153" s="7" t="s">
        <v>29</v>
      </c>
      <c r="AG1153" s="7" t="s">
        <v>30</v>
      </c>
      <c r="AH1153" s="7" t="s">
        <v>409</v>
      </c>
      <c r="AI1153" s="7" t="s">
        <v>407</v>
      </c>
      <c r="AJ1153" s="7">
        <v>-1.8240000000000001</v>
      </c>
      <c r="AK1153" s="7">
        <v>0.60299999999999998</v>
      </c>
      <c r="AL1153" s="7" t="s">
        <v>415</v>
      </c>
      <c r="AS1153" s="7">
        <v>1.4950000000000001</v>
      </c>
      <c r="AV1153" s="7" t="s">
        <v>659</v>
      </c>
      <c r="AW1153" s="7" t="s">
        <v>528</v>
      </c>
      <c r="AX1153" s="7" t="s">
        <v>14</v>
      </c>
      <c r="AY1153" s="7" t="s">
        <v>562</v>
      </c>
      <c r="AZ1153" s="7" t="s">
        <v>220</v>
      </c>
    </row>
    <row r="1154" spans="1:52" x14ac:dyDescent="0.2">
      <c r="A1154" s="7">
        <v>1153</v>
      </c>
      <c r="B1154" s="7">
        <v>4155</v>
      </c>
      <c r="C1154" s="7" t="s">
        <v>69</v>
      </c>
      <c r="D1154" s="7" t="s">
        <v>493</v>
      </c>
      <c r="E1154" s="7" t="s">
        <v>218</v>
      </c>
      <c r="F1154" s="7">
        <v>2.4390000000000001</v>
      </c>
      <c r="I1154" s="7">
        <v>2.4390000000000001</v>
      </c>
      <c r="J1154" s="7">
        <v>2002</v>
      </c>
      <c r="K1154" s="7">
        <v>5</v>
      </c>
      <c r="L1154" s="7">
        <v>135</v>
      </c>
      <c r="M1154" s="7">
        <v>26.19</v>
      </c>
      <c r="N1154" s="7">
        <v>117.43</v>
      </c>
      <c r="O1154" s="7">
        <v>26.25</v>
      </c>
      <c r="P1154" s="7">
        <v>117.25</v>
      </c>
      <c r="Q1154" s="7">
        <v>25.475000000000001</v>
      </c>
      <c r="V1154" s="7" t="s">
        <v>128</v>
      </c>
      <c r="W1154" s="7">
        <v>1.147</v>
      </c>
      <c r="X1154" s="7">
        <f t="shared" si="34"/>
        <v>1.147</v>
      </c>
      <c r="Y1154" s="7">
        <v>1.292</v>
      </c>
      <c r="Z1154" s="7">
        <f t="shared" si="35"/>
        <v>1.292</v>
      </c>
      <c r="AA1154" s="7">
        <v>0.47</v>
      </c>
      <c r="AB1154" s="7">
        <v>0.52900000000000003</v>
      </c>
      <c r="AC1154" s="7">
        <v>22.2</v>
      </c>
      <c r="AD1154" s="7">
        <v>150.4</v>
      </c>
      <c r="AE1154" s="7" t="s">
        <v>28</v>
      </c>
      <c r="AF1154" s="7" t="s">
        <v>29</v>
      </c>
      <c r="AG1154" s="7" t="s">
        <v>30</v>
      </c>
      <c r="AH1154" s="7" t="s">
        <v>409</v>
      </c>
      <c r="AI1154" s="7" t="s">
        <v>407</v>
      </c>
      <c r="AJ1154" s="7">
        <v>-1.8240000000000001</v>
      </c>
      <c r="AK1154" s="7">
        <v>0.60299999999999998</v>
      </c>
      <c r="AL1154" s="7" t="s">
        <v>415</v>
      </c>
      <c r="AS1154" s="7">
        <v>1.4950000000000001</v>
      </c>
      <c r="AV1154" s="7" t="s">
        <v>659</v>
      </c>
      <c r="AW1154" s="7" t="s">
        <v>528</v>
      </c>
      <c r="AX1154" s="7" t="s">
        <v>14</v>
      </c>
      <c r="AY1154" s="7" t="s">
        <v>562</v>
      </c>
      <c r="AZ1154" s="7" t="s">
        <v>220</v>
      </c>
    </row>
    <row r="1155" spans="1:52" x14ac:dyDescent="0.2">
      <c r="A1155" s="7">
        <v>1154</v>
      </c>
      <c r="B1155" s="7">
        <v>4155</v>
      </c>
      <c r="C1155" s="7" t="s">
        <v>69</v>
      </c>
      <c r="D1155" s="7" t="s">
        <v>493</v>
      </c>
      <c r="E1155" s="7" t="s">
        <v>218</v>
      </c>
      <c r="F1155" s="7">
        <v>2.8109999999999999</v>
      </c>
      <c r="I1155" s="7">
        <v>2.8109999999999999</v>
      </c>
      <c r="J1155" s="7">
        <v>2002</v>
      </c>
      <c r="K1155" s="7">
        <v>6</v>
      </c>
      <c r="L1155" s="7">
        <v>165</v>
      </c>
      <c r="M1155" s="7">
        <v>26.19</v>
      </c>
      <c r="N1155" s="7">
        <v>117.43</v>
      </c>
      <c r="O1155" s="7">
        <v>26.25</v>
      </c>
      <c r="P1155" s="7">
        <v>117.25</v>
      </c>
      <c r="Q1155" s="7">
        <v>27.483000000000001</v>
      </c>
      <c r="V1155" s="7" t="s">
        <v>128</v>
      </c>
      <c r="W1155" s="7">
        <v>1.3919999999999999</v>
      </c>
      <c r="X1155" s="7">
        <f t="shared" ref="X1155:X1218" si="36">IF(ISBLANK(W1155), "", W1155)</f>
        <v>1.3919999999999999</v>
      </c>
      <c r="Y1155" s="7">
        <v>1.419</v>
      </c>
      <c r="Z1155" s="7">
        <f t="shared" ref="Z1155:Z1218" si="37">IF(ISBLANK(Y1155), "", Y1155)</f>
        <v>1.419</v>
      </c>
      <c r="AA1155" s="7">
        <v>0.495</v>
      </c>
      <c r="AB1155" s="7">
        <v>0.504</v>
      </c>
      <c r="AC1155" s="7">
        <v>24.9</v>
      </c>
      <c r="AD1155" s="7">
        <v>330.5</v>
      </c>
      <c r="AE1155" s="7" t="s">
        <v>28</v>
      </c>
      <c r="AF1155" s="7" t="s">
        <v>29</v>
      </c>
      <c r="AG1155" s="7" t="s">
        <v>30</v>
      </c>
      <c r="AH1155" s="7" t="s">
        <v>409</v>
      </c>
      <c r="AI1155" s="7" t="s">
        <v>407</v>
      </c>
      <c r="AJ1155" s="7">
        <v>-1.8240000000000001</v>
      </c>
      <c r="AK1155" s="7">
        <v>0.60299999999999998</v>
      </c>
      <c r="AL1155" s="7" t="s">
        <v>415</v>
      </c>
      <c r="AS1155" s="7">
        <v>1.4950000000000001</v>
      </c>
      <c r="AV1155" s="7" t="s">
        <v>659</v>
      </c>
      <c r="AW1155" s="7" t="s">
        <v>528</v>
      </c>
      <c r="AX1155" s="7" t="s">
        <v>14</v>
      </c>
      <c r="AY1155" s="7" t="s">
        <v>562</v>
      </c>
      <c r="AZ1155" s="7" t="s">
        <v>220</v>
      </c>
    </row>
    <row r="1156" spans="1:52" x14ac:dyDescent="0.2">
      <c r="A1156" s="7">
        <v>1155</v>
      </c>
      <c r="B1156" s="7">
        <v>4155</v>
      </c>
      <c r="C1156" s="7" t="s">
        <v>69</v>
      </c>
      <c r="D1156" s="7" t="s">
        <v>493</v>
      </c>
      <c r="E1156" s="7" t="s">
        <v>218</v>
      </c>
      <c r="F1156" s="7">
        <v>2.448</v>
      </c>
      <c r="I1156" s="7">
        <v>2.448</v>
      </c>
      <c r="J1156" s="7">
        <v>2002</v>
      </c>
      <c r="K1156" s="7">
        <v>7</v>
      </c>
      <c r="L1156" s="7">
        <v>195</v>
      </c>
      <c r="M1156" s="7">
        <v>26.19</v>
      </c>
      <c r="N1156" s="7">
        <v>117.43</v>
      </c>
      <c r="O1156" s="7">
        <v>26.25</v>
      </c>
      <c r="P1156" s="7">
        <v>117.25</v>
      </c>
      <c r="Q1156" s="7">
        <v>30.113</v>
      </c>
      <c r="V1156" s="7" t="s">
        <v>128</v>
      </c>
      <c r="W1156" s="7">
        <v>1.3580000000000001</v>
      </c>
      <c r="X1156" s="7">
        <f t="shared" si="36"/>
        <v>1.3580000000000001</v>
      </c>
      <c r="Y1156" s="7">
        <v>1.0900000000000001</v>
      </c>
      <c r="Z1156" s="7">
        <f t="shared" si="37"/>
        <v>1.0900000000000001</v>
      </c>
      <c r="AA1156" s="7">
        <v>0.55400000000000005</v>
      </c>
      <c r="AB1156" s="7">
        <v>0.44500000000000001</v>
      </c>
      <c r="AC1156" s="7">
        <v>25.6</v>
      </c>
      <c r="AD1156" s="7">
        <v>203.7</v>
      </c>
      <c r="AE1156" s="7" t="s">
        <v>28</v>
      </c>
      <c r="AF1156" s="7" t="s">
        <v>29</v>
      </c>
      <c r="AG1156" s="7" t="s">
        <v>30</v>
      </c>
      <c r="AH1156" s="7" t="s">
        <v>409</v>
      </c>
      <c r="AI1156" s="7" t="s">
        <v>407</v>
      </c>
      <c r="AJ1156" s="7">
        <v>-1.8240000000000001</v>
      </c>
      <c r="AK1156" s="7">
        <v>0.60299999999999998</v>
      </c>
      <c r="AL1156" s="7" t="s">
        <v>415</v>
      </c>
      <c r="AS1156" s="7">
        <v>1.4950000000000001</v>
      </c>
      <c r="AV1156" s="7" t="s">
        <v>659</v>
      </c>
      <c r="AW1156" s="7" t="s">
        <v>528</v>
      </c>
      <c r="AX1156" s="7" t="s">
        <v>14</v>
      </c>
      <c r="AY1156" s="7" t="s">
        <v>562</v>
      </c>
      <c r="AZ1156" s="7" t="s">
        <v>220</v>
      </c>
    </row>
    <row r="1157" spans="1:52" x14ac:dyDescent="0.2">
      <c r="A1157" s="7">
        <v>1156</v>
      </c>
      <c r="B1157" s="7">
        <v>4155</v>
      </c>
      <c r="C1157" s="7" t="s">
        <v>69</v>
      </c>
      <c r="D1157" s="7" t="s">
        <v>493</v>
      </c>
      <c r="E1157" s="7" t="s">
        <v>218</v>
      </c>
      <c r="F1157" s="7">
        <v>2.3410000000000002</v>
      </c>
      <c r="I1157" s="7">
        <v>2.3410000000000002</v>
      </c>
      <c r="J1157" s="7">
        <v>2002</v>
      </c>
      <c r="K1157" s="7">
        <v>8</v>
      </c>
      <c r="L1157" s="7">
        <v>225</v>
      </c>
      <c r="M1157" s="7">
        <v>26.19</v>
      </c>
      <c r="N1157" s="7">
        <v>117.43</v>
      </c>
      <c r="O1157" s="7">
        <v>26.25</v>
      </c>
      <c r="P1157" s="7">
        <v>117.25</v>
      </c>
      <c r="Q1157" s="7">
        <v>29.640999999999998</v>
      </c>
      <c r="V1157" s="7" t="s">
        <v>128</v>
      </c>
      <c r="W1157" s="7">
        <v>1.2410000000000001</v>
      </c>
      <c r="X1157" s="7">
        <f t="shared" si="36"/>
        <v>1.2410000000000001</v>
      </c>
      <c r="Y1157" s="7">
        <v>1.1000000000000001</v>
      </c>
      <c r="Z1157" s="7">
        <f t="shared" si="37"/>
        <v>1.1000000000000001</v>
      </c>
      <c r="AA1157" s="7">
        <v>0.53</v>
      </c>
      <c r="AB1157" s="7">
        <v>0.46899999999999997</v>
      </c>
      <c r="AC1157" s="7">
        <v>25.1</v>
      </c>
      <c r="AD1157" s="7">
        <v>205.9</v>
      </c>
      <c r="AE1157" s="7" t="s">
        <v>28</v>
      </c>
      <c r="AF1157" s="7" t="s">
        <v>29</v>
      </c>
      <c r="AG1157" s="7" t="s">
        <v>30</v>
      </c>
      <c r="AH1157" s="7" t="s">
        <v>409</v>
      </c>
      <c r="AI1157" s="7" t="s">
        <v>407</v>
      </c>
      <c r="AJ1157" s="7">
        <v>-1.8240000000000001</v>
      </c>
      <c r="AK1157" s="7">
        <v>0.60299999999999998</v>
      </c>
      <c r="AL1157" s="7" t="s">
        <v>415</v>
      </c>
      <c r="AS1157" s="7">
        <v>1.4950000000000001</v>
      </c>
      <c r="AV1157" s="7" t="s">
        <v>659</v>
      </c>
      <c r="AW1157" s="7" t="s">
        <v>528</v>
      </c>
      <c r="AX1157" s="7" t="s">
        <v>14</v>
      </c>
      <c r="AY1157" s="7" t="s">
        <v>562</v>
      </c>
      <c r="AZ1157" s="7" t="s">
        <v>220</v>
      </c>
    </row>
    <row r="1158" spans="1:52" x14ac:dyDescent="0.2">
      <c r="A1158" s="7">
        <v>1157</v>
      </c>
      <c r="B1158" s="7">
        <v>4155</v>
      </c>
      <c r="C1158" s="7" t="s">
        <v>69</v>
      </c>
      <c r="D1158" s="7" t="s">
        <v>493</v>
      </c>
      <c r="E1158" s="7" t="s">
        <v>218</v>
      </c>
      <c r="F1158" s="7">
        <v>1.968</v>
      </c>
      <c r="I1158" s="7">
        <v>1.968</v>
      </c>
      <c r="J1158" s="7">
        <v>2002</v>
      </c>
      <c r="K1158" s="7">
        <v>9</v>
      </c>
      <c r="L1158" s="7">
        <v>255</v>
      </c>
      <c r="M1158" s="7">
        <v>26.19</v>
      </c>
      <c r="N1158" s="7">
        <v>117.43</v>
      </c>
      <c r="O1158" s="7">
        <v>26.25</v>
      </c>
      <c r="P1158" s="7">
        <v>117.25</v>
      </c>
      <c r="Q1158" s="7">
        <v>25.603999999999999</v>
      </c>
      <c r="V1158" s="7" t="s">
        <v>128</v>
      </c>
      <c r="W1158" s="7">
        <v>1.1339999999999999</v>
      </c>
      <c r="X1158" s="7">
        <f t="shared" si="36"/>
        <v>1.1339999999999999</v>
      </c>
      <c r="Y1158" s="7">
        <v>0.83399999999999996</v>
      </c>
      <c r="Z1158" s="7">
        <f t="shared" si="37"/>
        <v>0.83399999999999996</v>
      </c>
      <c r="AA1158" s="7">
        <v>0.57599999999999996</v>
      </c>
      <c r="AB1158" s="7">
        <v>0.42299999999999999</v>
      </c>
      <c r="AC1158" s="7">
        <v>22.1</v>
      </c>
      <c r="AD1158" s="7">
        <v>123.5</v>
      </c>
      <c r="AE1158" s="7" t="s">
        <v>28</v>
      </c>
      <c r="AF1158" s="7" t="s">
        <v>29</v>
      </c>
      <c r="AG1158" s="7" t="s">
        <v>30</v>
      </c>
      <c r="AH1158" s="7" t="s">
        <v>409</v>
      </c>
      <c r="AI1158" s="7" t="s">
        <v>407</v>
      </c>
      <c r="AJ1158" s="7">
        <v>-1.8240000000000001</v>
      </c>
      <c r="AK1158" s="7">
        <v>0.60299999999999998</v>
      </c>
      <c r="AL1158" s="7" t="s">
        <v>415</v>
      </c>
      <c r="AS1158" s="7">
        <v>1.4950000000000001</v>
      </c>
      <c r="AV1158" s="7" t="s">
        <v>659</v>
      </c>
      <c r="AW1158" s="7" t="s">
        <v>528</v>
      </c>
      <c r="AX1158" s="7" t="s">
        <v>14</v>
      </c>
      <c r="AY1158" s="7" t="s">
        <v>562</v>
      </c>
      <c r="AZ1158" s="7" t="s">
        <v>220</v>
      </c>
    </row>
    <row r="1159" spans="1:52" x14ac:dyDescent="0.2">
      <c r="A1159" s="7">
        <v>1158</v>
      </c>
      <c r="B1159" s="7">
        <v>4155</v>
      </c>
      <c r="C1159" s="7" t="s">
        <v>69</v>
      </c>
      <c r="D1159" s="7" t="s">
        <v>493</v>
      </c>
      <c r="E1159" s="7" t="s">
        <v>218</v>
      </c>
      <c r="F1159" s="7">
        <v>2.0209999999999999</v>
      </c>
      <c r="I1159" s="7">
        <v>2.0209999999999999</v>
      </c>
      <c r="J1159" s="7">
        <v>2002</v>
      </c>
      <c r="K1159" s="7">
        <v>10</v>
      </c>
      <c r="L1159" s="7">
        <v>285</v>
      </c>
      <c r="M1159" s="7">
        <v>26.19</v>
      </c>
      <c r="N1159" s="7">
        <v>117.43</v>
      </c>
      <c r="O1159" s="7">
        <v>26.25</v>
      </c>
      <c r="P1159" s="7">
        <v>117.25</v>
      </c>
      <c r="Q1159" s="7">
        <v>21.721</v>
      </c>
      <c r="V1159" s="7" t="s">
        <v>128</v>
      </c>
      <c r="W1159" s="7">
        <v>0.96499999999999997</v>
      </c>
      <c r="X1159" s="7">
        <f t="shared" si="36"/>
        <v>0.96499999999999997</v>
      </c>
      <c r="Y1159" s="7">
        <v>1.056</v>
      </c>
      <c r="Z1159" s="7">
        <f t="shared" si="37"/>
        <v>1.056</v>
      </c>
      <c r="AA1159" s="7">
        <v>0.47699999999999998</v>
      </c>
      <c r="AB1159" s="7">
        <v>0.52200000000000002</v>
      </c>
      <c r="AC1159" s="7">
        <v>18</v>
      </c>
      <c r="AD1159" s="7">
        <v>229</v>
      </c>
      <c r="AE1159" s="7" t="s">
        <v>28</v>
      </c>
      <c r="AF1159" s="7" t="s">
        <v>29</v>
      </c>
      <c r="AG1159" s="7" t="s">
        <v>30</v>
      </c>
      <c r="AH1159" s="7" t="s">
        <v>409</v>
      </c>
      <c r="AI1159" s="7" t="s">
        <v>407</v>
      </c>
      <c r="AJ1159" s="7">
        <v>-1.8240000000000001</v>
      </c>
      <c r="AK1159" s="7">
        <v>0.60299999999999998</v>
      </c>
      <c r="AL1159" s="7" t="s">
        <v>415</v>
      </c>
      <c r="AS1159" s="7">
        <v>1.4950000000000001</v>
      </c>
      <c r="AV1159" s="7" t="s">
        <v>659</v>
      </c>
      <c r="AW1159" s="7" t="s">
        <v>528</v>
      </c>
      <c r="AX1159" s="7" t="s">
        <v>14</v>
      </c>
      <c r="AY1159" s="7" t="s">
        <v>562</v>
      </c>
      <c r="AZ1159" s="7" t="s">
        <v>220</v>
      </c>
    </row>
    <row r="1160" spans="1:52" x14ac:dyDescent="0.2">
      <c r="A1160" s="7">
        <v>1159</v>
      </c>
      <c r="B1160" s="7">
        <v>4155</v>
      </c>
      <c r="C1160" s="7" t="s">
        <v>69</v>
      </c>
      <c r="D1160" s="7" t="s">
        <v>493</v>
      </c>
      <c r="E1160" s="7" t="s">
        <v>218</v>
      </c>
      <c r="F1160" s="7">
        <v>1.669</v>
      </c>
      <c r="I1160" s="7">
        <v>1.669</v>
      </c>
      <c r="J1160" s="7">
        <v>2002</v>
      </c>
      <c r="K1160" s="7">
        <v>11</v>
      </c>
      <c r="L1160" s="7">
        <v>315</v>
      </c>
      <c r="M1160" s="7">
        <v>26.19</v>
      </c>
      <c r="N1160" s="7">
        <v>117.43</v>
      </c>
      <c r="O1160" s="7">
        <v>26.25</v>
      </c>
      <c r="P1160" s="7">
        <v>117.25</v>
      </c>
      <c r="Q1160" s="7">
        <v>15.667999999999999</v>
      </c>
      <c r="V1160" s="7" t="s">
        <v>128</v>
      </c>
      <c r="W1160" s="7">
        <v>0.82599999999999996</v>
      </c>
      <c r="X1160" s="7">
        <f t="shared" si="36"/>
        <v>0.82599999999999996</v>
      </c>
      <c r="Y1160" s="7">
        <v>0.84299999999999997</v>
      </c>
      <c r="Z1160" s="7">
        <f t="shared" si="37"/>
        <v>0.84299999999999997</v>
      </c>
      <c r="AA1160" s="7">
        <v>0.49399999999999999</v>
      </c>
      <c r="AB1160" s="7">
        <v>0.505</v>
      </c>
      <c r="AC1160" s="7">
        <v>13.2</v>
      </c>
      <c r="AD1160" s="7">
        <v>83.5</v>
      </c>
      <c r="AE1160" s="7" t="s">
        <v>28</v>
      </c>
      <c r="AF1160" s="7" t="s">
        <v>29</v>
      </c>
      <c r="AG1160" s="7" t="s">
        <v>30</v>
      </c>
      <c r="AH1160" s="7" t="s">
        <v>409</v>
      </c>
      <c r="AI1160" s="7" t="s">
        <v>407</v>
      </c>
      <c r="AJ1160" s="7">
        <v>-1.8240000000000001</v>
      </c>
      <c r="AK1160" s="7">
        <v>0.60299999999999998</v>
      </c>
      <c r="AL1160" s="7" t="s">
        <v>415</v>
      </c>
      <c r="AS1160" s="7">
        <v>1.4950000000000001</v>
      </c>
      <c r="AV1160" s="7" t="s">
        <v>659</v>
      </c>
      <c r="AW1160" s="7" t="s">
        <v>528</v>
      </c>
      <c r="AX1160" s="7" t="s">
        <v>14</v>
      </c>
      <c r="AY1160" s="7" t="s">
        <v>562</v>
      </c>
      <c r="AZ1160" s="7" t="s">
        <v>220</v>
      </c>
    </row>
    <row r="1161" spans="1:52" x14ac:dyDescent="0.2">
      <c r="A1161" s="7">
        <v>1160</v>
      </c>
      <c r="B1161" s="7">
        <v>4155</v>
      </c>
      <c r="C1161" s="7" t="s">
        <v>69</v>
      </c>
      <c r="D1161" s="7" t="s">
        <v>493</v>
      </c>
      <c r="E1161" s="7" t="s">
        <v>218</v>
      </c>
      <c r="F1161" s="7">
        <v>1.1259999999999999</v>
      </c>
      <c r="I1161" s="7">
        <v>1.1259999999999999</v>
      </c>
      <c r="J1161" s="7">
        <v>2002</v>
      </c>
      <c r="K1161" s="7">
        <v>12</v>
      </c>
      <c r="L1161" s="7">
        <v>345</v>
      </c>
      <c r="M1161" s="7">
        <v>26.19</v>
      </c>
      <c r="N1161" s="7">
        <v>117.43</v>
      </c>
      <c r="O1161" s="7">
        <v>26.25</v>
      </c>
      <c r="P1161" s="7">
        <v>117.25</v>
      </c>
      <c r="Q1161" s="7">
        <v>12.715999999999999</v>
      </c>
      <c r="V1161" s="7" t="s">
        <v>128</v>
      </c>
      <c r="W1161" s="7">
        <v>0.67500000000000004</v>
      </c>
      <c r="X1161" s="7">
        <f t="shared" si="36"/>
        <v>0.67500000000000004</v>
      </c>
      <c r="Y1161" s="7">
        <v>0.45100000000000001</v>
      </c>
      <c r="Z1161" s="7">
        <f t="shared" si="37"/>
        <v>0.45100000000000001</v>
      </c>
      <c r="AA1161" s="7">
        <v>0.59899999999999998</v>
      </c>
      <c r="AB1161" s="7">
        <v>0.4</v>
      </c>
      <c r="AC1161" s="7">
        <v>9.6999999999999993</v>
      </c>
      <c r="AD1161" s="7">
        <v>85.7</v>
      </c>
      <c r="AE1161" s="7" t="s">
        <v>28</v>
      </c>
      <c r="AF1161" s="7" t="s">
        <v>29</v>
      </c>
      <c r="AG1161" s="7" t="s">
        <v>30</v>
      </c>
      <c r="AH1161" s="7" t="s">
        <v>409</v>
      </c>
      <c r="AI1161" s="7" t="s">
        <v>407</v>
      </c>
      <c r="AJ1161" s="7">
        <v>-1.8240000000000001</v>
      </c>
      <c r="AK1161" s="7">
        <v>0.60299999999999998</v>
      </c>
      <c r="AL1161" s="7" t="s">
        <v>415</v>
      </c>
      <c r="AS1161" s="7">
        <v>1.4950000000000001</v>
      </c>
      <c r="AV1161" s="7" t="s">
        <v>659</v>
      </c>
      <c r="AW1161" s="7" t="s">
        <v>528</v>
      </c>
      <c r="AX1161" s="7" t="s">
        <v>14</v>
      </c>
      <c r="AY1161" s="7" t="s">
        <v>562</v>
      </c>
      <c r="AZ1161" s="7" t="s">
        <v>220</v>
      </c>
    </row>
    <row r="1162" spans="1:52" x14ac:dyDescent="0.2">
      <c r="A1162" s="7">
        <v>1161</v>
      </c>
      <c r="B1162" s="7">
        <v>4155</v>
      </c>
      <c r="C1162" s="7" t="s">
        <v>69</v>
      </c>
      <c r="D1162" s="7" t="s">
        <v>494</v>
      </c>
      <c r="E1162" s="7" t="s">
        <v>218</v>
      </c>
      <c r="F1162" s="7">
        <v>1.21</v>
      </c>
      <c r="I1162" s="7">
        <v>1.21</v>
      </c>
      <c r="J1162" s="7">
        <v>2003</v>
      </c>
      <c r="K1162" s="7">
        <v>1</v>
      </c>
      <c r="L1162" s="7">
        <v>15</v>
      </c>
      <c r="M1162" s="7">
        <v>26.19</v>
      </c>
      <c r="N1162" s="7">
        <v>117.43</v>
      </c>
      <c r="O1162" s="7">
        <v>26.25</v>
      </c>
      <c r="P1162" s="7">
        <v>117.25</v>
      </c>
      <c r="Q1162" s="7">
        <v>9.8420000000000005</v>
      </c>
      <c r="V1162" s="7" t="s">
        <v>128</v>
      </c>
      <c r="W1162" s="7">
        <v>0.69599999999999995</v>
      </c>
      <c r="X1162" s="7">
        <f t="shared" si="36"/>
        <v>0.69599999999999995</v>
      </c>
      <c r="Y1162" s="7">
        <v>0.51400000000000001</v>
      </c>
      <c r="Z1162" s="7">
        <f t="shared" si="37"/>
        <v>0.51400000000000001</v>
      </c>
      <c r="AA1162" s="7">
        <v>0.57499999999999996</v>
      </c>
      <c r="AB1162" s="7">
        <v>0.42399999999999999</v>
      </c>
      <c r="AC1162" s="7">
        <v>6.8</v>
      </c>
      <c r="AD1162" s="7">
        <v>56.7</v>
      </c>
      <c r="AE1162" s="7" t="s">
        <v>28</v>
      </c>
      <c r="AF1162" s="7" t="s">
        <v>29</v>
      </c>
      <c r="AG1162" s="7" t="s">
        <v>30</v>
      </c>
      <c r="AH1162" s="7" t="s">
        <v>409</v>
      </c>
      <c r="AI1162" s="7" t="s">
        <v>407</v>
      </c>
      <c r="AJ1162" s="7">
        <v>-1.8240000000000001</v>
      </c>
      <c r="AK1162" s="7">
        <v>-2.0150000000000001</v>
      </c>
      <c r="AL1162" s="7" t="s">
        <v>415</v>
      </c>
      <c r="AS1162" s="7">
        <v>1.3540000000000001</v>
      </c>
      <c r="AV1162" s="7" t="s">
        <v>659</v>
      </c>
      <c r="AW1162" s="7" t="s">
        <v>528</v>
      </c>
      <c r="AX1162" s="7" t="s">
        <v>14</v>
      </c>
      <c r="AY1162" s="7" t="s">
        <v>562</v>
      </c>
      <c r="AZ1162" s="7" t="s">
        <v>220</v>
      </c>
    </row>
    <row r="1163" spans="1:52" x14ac:dyDescent="0.2">
      <c r="A1163" s="7">
        <v>1162</v>
      </c>
      <c r="B1163" s="7">
        <v>4155</v>
      </c>
      <c r="C1163" s="7" t="s">
        <v>69</v>
      </c>
      <c r="D1163" s="7" t="s">
        <v>494</v>
      </c>
      <c r="E1163" s="7" t="s">
        <v>218</v>
      </c>
      <c r="F1163" s="7">
        <v>1.369</v>
      </c>
      <c r="I1163" s="7">
        <v>1.369</v>
      </c>
      <c r="J1163" s="7">
        <v>2003</v>
      </c>
      <c r="K1163" s="7">
        <v>2</v>
      </c>
      <c r="L1163" s="7">
        <v>45</v>
      </c>
      <c r="M1163" s="7">
        <v>26.19</v>
      </c>
      <c r="N1163" s="7">
        <v>117.43</v>
      </c>
      <c r="O1163" s="7">
        <v>26.25</v>
      </c>
      <c r="P1163" s="7">
        <v>117.25</v>
      </c>
      <c r="Q1163" s="7">
        <v>12.936</v>
      </c>
      <c r="V1163" s="7" t="s">
        <v>128</v>
      </c>
      <c r="W1163" s="7">
        <v>0.63300000000000001</v>
      </c>
      <c r="X1163" s="7">
        <f t="shared" si="36"/>
        <v>0.63300000000000001</v>
      </c>
      <c r="Y1163" s="7">
        <v>0.73599999999999999</v>
      </c>
      <c r="Z1163" s="7">
        <f t="shared" si="37"/>
        <v>0.73599999999999999</v>
      </c>
      <c r="AA1163" s="7">
        <v>0.46200000000000002</v>
      </c>
      <c r="AB1163" s="7">
        <v>0.53700000000000003</v>
      </c>
      <c r="AC1163" s="7">
        <v>11.7</v>
      </c>
      <c r="AD1163" s="7">
        <v>65</v>
      </c>
      <c r="AE1163" s="7" t="s">
        <v>28</v>
      </c>
      <c r="AF1163" s="7" t="s">
        <v>29</v>
      </c>
      <c r="AG1163" s="7" t="s">
        <v>30</v>
      </c>
      <c r="AH1163" s="7" t="s">
        <v>409</v>
      </c>
      <c r="AI1163" s="7" t="s">
        <v>407</v>
      </c>
      <c r="AJ1163" s="7">
        <v>-1.8240000000000001</v>
      </c>
      <c r="AK1163" s="7">
        <v>-2.0150000000000001</v>
      </c>
      <c r="AL1163" s="7" t="s">
        <v>415</v>
      </c>
      <c r="AS1163" s="7">
        <v>1.3540000000000001</v>
      </c>
      <c r="AV1163" s="7" t="s">
        <v>659</v>
      </c>
      <c r="AW1163" s="7" t="s">
        <v>528</v>
      </c>
      <c r="AX1163" s="7" t="s">
        <v>14</v>
      </c>
      <c r="AY1163" s="7" t="s">
        <v>562</v>
      </c>
      <c r="AZ1163" s="7" t="s">
        <v>220</v>
      </c>
    </row>
    <row r="1164" spans="1:52" x14ac:dyDescent="0.2">
      <c r="A1164" s="7">
        <v>1163</v>
      </c>
      <c r="B1164" s="7">
        <v>4155</v>
      </c>
      <c r="C1164" s="7" t="s">
        <v>69</v>
      </c>
      <c r="D1164" s="7" t="s">
        <v>494</v>
      </c>
      <c r="E1164" s="7" t="s">
        <v>218</v>
      </c>
      <c r="F1164" s="7">
        <v>1.581</v>
      </c>
      <c r="I1164" s="7">
        <v>1.581</v>
      </c>
      <c r="J1164" s="7">
        <v>2003</v>
      </c>
      <c r="K1164" s="7">
        <v>3</v>
      </c>
      <c r="L1164" s="7">
        <v>75</v>
      </c>
      <c r="M1164" s="7">
        <v>26.19</v>
      </c>
      <c r="N1164" s="7">
        <v>117.43</v>
      </c>
      <c r="O1164" s="7">
        <v>26.25</v>
      </c>
      <c r="P1164" s="7">
        <v>117.25</v>
      </c>
      <c r="Q1164" s="7">
        <v>15.41</v>
      </c>
      <c r="V1164" s="7" t="s">
        <v>128</v>
      </c>
      <c r="W1164" s="7">
        <v>0.88700000000000001</v>
      </c>
      <c r="X1164" s="7">
        <f t="shared" si="36"/>
        <v>0.88700000000000001</v>
      </c>
      <c r="Y1164" s="7">
        <v>0.69399999999999995</v>
      </c>
      <c r="Z1164" s="7">
        <f t="shared" si="37"/>
        <v>0.69399999999999995</v>
      </c>
      <c r="AA1164" s="7">
        <v>0.56100000000000005</v>
      </c>
      <c r="AB1164" s="7">
        <v>0.438</v>
      </c>
      <c r="AC1164" s="7">
        <v>12.8</v>
      </c>
      <c r="AD1164" s="7">
        <v>118.7</v>
      </c>
      <c r="AE1164" s="7" t="s">
        <v>28</v>
      </c>
      <c r="AF1164" s="7" t="s">
        <v>29</v>
      </c>
      <c r="AG1164" s="7" t="s">
        <v>30</v>
      </c>
      <c r="AH1164" s="7" t="s">
        <v>409</v>
      </c>
      <c r="AI1164" s="7" t="s">
        <v>407</v>
      </c>
      <c r="AJ1164" s="7">
        <v>-1.8240000000000001</v>
      </c>
      <c r="AK1164" s="7">
        <v>-2.0150000000000001</v>
      </c>
      <c r="AL1164" s="7" t="s">
        <v>415</v>
      </c>
      <c r="AS1164" s="7">
        <v>1.3540000000000001</v>
      </c>
      <c r="AV1164" s="7" t="s">
        <v>659</v>
      </c>
      <c r="AW1164" s="7" t="s">
        <v>528</v>
      </c>
      <c r="AX1164" s="7" t="s">
        <v>14</v>
      </c>
      <c r="AY1164" s="7" t="s">
        <v>562</v>
      </c>
      <c r="AZ1164" s="7" t="s">
        <v>220</v>
      </c>
    </row>
    <row r="1165" spans="1:52" x14ac:dyDescent="0.2">
      <c r="A1165" s="7">
        <v>1164</v>
      </c>
      <c r="B1165" s="7">
        <v>4155</v>
      </c>
      <c r="C1165" s="7" t="s">
        <v>69</v>
      </c>
      <c r="D1165" s="7" t="s">
        <v>494</v>
      </c>
      <c r="E1165" s="7" t="s">
        <v>218</v>
      </c>
      <c r="F1165" s="7">
        <v>1.8879999999999999</v>
      </c>
      <c r="I1165" s="7">
        <v>1.8879999999999999</v>
      </c>
      <c r="J1165" s="7">
        <v>2003</v>
      </c>
      <c r="K1165" s="7">
        <v>4</v>
      </c>
      <c r="L1165" s="7">
        <v>105</v>
      </c>
      <c r="M1165" s="7">
        <v>26.19</v>
      </c>
      <c r="N1165" s="7">
        <v>117.43</v>
      </c>
      <c r="O1165" s="7">
        <v>26.25</v>
      </c>
      <c r="P1165" s="7">
        <v>117.25</v>
      </c>
      <c r="Q1165" s="7">
        <v>21.76</v>
      </c>
      <c r="V1165" s="7" t="s">
        <v>128</v>
      </c>
      <c r="W1165" s="7">
        <v>1.046</v>
      </c>
      <c r="X1165" s="7">
        <f t="shared" si="36"/>
        <v>1.046</v>
      </c>
      <c r="Y1165" s="7">
        <v>0.84199999999999997</v>
      </c>
      <c r="Z1165" s="7">
        <f t="shared" si="37"/>
        <v>0.84199999999999997</v>
      </c>
      <c r="AA1165" s="7">
        <v>0.55400000000000005</v>
      </c>
      <c r="AB1165" s="7">
        <v>0.44500000000000001</v>
      </c>
      <c r="AC1165" s="7">
        <v>19</v>
      </c>
      <c r="AD1165" s="7">
        <v>172.1</v>
      </c>
      <c r="AE1165" s="7" t="s">
        <v>28</v>
      </c>
      <c r="AF1165" s="7" t="s">
        <v>29</v>
      </c>
      <c r="AG1165" s="7" t="s">
        <v>30</v>
      </c>
      <c r="AH1165" s="7" t="s">
        <v>409</v>
      </c>
      <c r="AI1165" s="7" t="s">
        <v>407</v>
      </c>
      <c r="AJ1165" s="7">
        <v>-1.8240000000000001</v>
      </c>
      <c r="AK1165" s="7">
        <v>-2.0150000000000001</v>
      </c>
      <c r="AL1165" s="7" t="s">
        <v>415</v>
      </c>
      <c r="AS1165" s="7">
        <v>1.3540000000000001</v>
      </c>
      <c r="AV1165" s="7" t="s">
        <v>659</v>
      </c>
      <c r="AW1165" s="7" t="s">
        <v>528</v>
      </c>
      <c r="AX1165" s="7" t="s">
        <v>14</v>
      </c>
      <c r="AY1165" s="7" t="s">
        <v>562</v>
      </c>
      <c r="AZ1165" s="7" t="s">
        <v>220</v>
      </c>
    </row>
    <row r="1166" spans="1:52" x14ac:dyDescent="0.2">
      <c r="A1166" s="7">
        <v>1165</v>
      </c>
      <c r="B1166" s="7">
        <v>4155</v>
      </c>
      <c r="C1166" s="7" t="s">
        <v>69</v>
      </c>
      <c r="D1166" s="7" t="s">
        <v>494</v>
      </c>
      <c r="E1166" s="7" t="s">
        <v>218</v>
      </c>
      <c r="F1166" s="7">
        <v>2.3879999999999999</v>
      </c>
      <c r="I1166" s="7">
        <v>2.3879999999999999</v>
      </c>
      <c r="J1166" s="7">
        <v>2003</v>
      </c>
      <c r="K1166" s="7">
        <v>5</v>
      </c>
      <c r="L1166" s="7">
        <v>135</v>
      </c>
      <c r="M1166" s="7">
        <v>26.19</v>
      </c>
      <c r="N1166" s="7">
        <v>117.43</v>
      </c>
      <c r="O1166" s="7">
        <v>26.25</v>
      </c>
      <c r="P1166" s="7">
        <v>117.25</v>
      </c>
      <c r="Q1166" s="7">
        <v>25.475000000000001</v>
      </c>
      <c r="V1166" s="7" t="s">
        <v>128</v>
      </c>
      <c r="W1166" s="7">
        <v>1.1859999999999999</v>
      </c>
      <c r="X1166" s="7">
        <f t="shared" si="36"/>
        <v>1.1859999999999999</v>
      </c>
      <c r="Y1166" s="7">
        <v>1.202</v>
      </c>
      <c r="Z1166" s="7">
        <f t="shared" si="37"/>
        <v>1.202</v>
      </c>
      <c r="AA1166" s="7">
        <v>0.496</v>
      </c>
      <c r="AB1166" s="7">
        <v>0.503</v>
      </c>
      <c r="AC1166" s="7">
        <v>21.7</v>
      </c>
      <c r="AD1166" s="7">
        <v>253.9</v>
      </c>
      <c r="AE1166" s="7" t="s">
        <v>28</v>
      </c>
      <c r="AF1166" s="7" t="s">
        <v>29</v>
      </c>
      <c r="AG1166" s="7" t="s">
        <v>30</v>
      </c>
      <c r="AH1166" s="7" t="s">
        <v>409</v>
      </c>
      <c r="AI1166" s="7" t="s">
        <v>407</v>
      </c>
      <c r="AJ1166" s="7">
        <v>-1.8240000000000001</v>
      </c>
      <c r="AK1166" s="7">
        <v>-2.0150000000000001</v>
      </c>
      <c r="AL1166" s="7" t="s">
        <v>415</v>
      </c>
      <c r="AS1166" s="7">
        <v>1.3540000000000001</v>
      </c>
      <c r="AV1166" s="7" t="s">
        <v>659</v>
      </c>
      <c r="AW1166" s="7" t="s">
        <v>528</v>
      </c>
      <c r="AX1166" s="7" t="s">
        <v>14</v>
      </c>
      <c r="AY1166" s="7" t="s">
        <v>562</v>
      </c>
      <c r="AZ1166" s="7" t="s">
        <v>220</v>
      </c>
    </row>
    <row r="1167" spans="1:52" x14ac:dyDescent="0.2">
      <c r="A1167" s="7">
        <v>1166</v>
      </c>
      <c r="B1167" s="7">
        <v>4155</v>
      </c>
      <c r="C1167" s="7" t="s">
        <v>69</v>
      </c>
      <c r="D1167" s="7" t="s">
        <v>494</v>
      </c>
      <c r="E1167" s="7" t="s">
        <v>218</v>
      </c>
      <c r="F1167" s="7">
        <v>2.6739999999999999</v>
      </c>
      <c r="I1167" s="7">
        <v>2.6739999999999999</v>
      </c>
      <c r="J1167" s="7">
        <v>2003</v>
      </c>
      <c r="K1167" s="7">
        <v>6</v>
      </c>
      <c r="L1167" s="7">
        <v>165</v>
      </c>
      <c r="M1167" s="7">
        <v>26.19</v>
      </c>
      <c r="N1167" s="7">
        <v>117.43</v>
      </c>
      <c r="O1167" s="7">
        <v>26.25</v>
      </c>
      <c r="P1167" s="7">
        <v>117.25</v>
      </c>
      <c r="Q1167" s="7">
        <v>26.242000000000001</v>
      </c>
      <c r="V1167" s="7" t="s">
        <v>128</v>
      </c>
      <c r="W1167" s="7">
        <v>1.25</v>
      </c>
      <c r="X1167" s="7">
        <f t="shared" si="36"/>
        <v>1.25</v>
      </c>
      <c r="Y1167" s="7">
        <v>1.4239999999999999</v>
      </c>
      <c r="Z1167" s="7">
        <f t="shared" si="37"/>
        <v>1.4239999999999999</v>
      </c>
      <c r="AA1167" s="7">
        <v>0.46700000000000003</v>
      </c>
      <c r="AB1167" s="7">
        <v>0.53200000000000003</v>
      </c>
      <c r="AC1167" s="7">
        <v>23.4</v>
      </c>
      <c r="AD1167" s="7">
        <v>168.5</v>
      </c>
      <c r="AE1167" s="7" t="s">
        <v>28</v>
      </c>
      <c r="AF1167" s="7" t="s">
        <v>29</v>
      </c>
      <c r="AG1167" s="7" t="s">
        <v>30</v>
      </c>
      <c r="AH1167" s="7" t="s">
        <v>409</v>
      </c>
      <c r="AI1167" s="7" t="s">
        <v>407</v>
      </c>
      <c r="AJ1167" s="7">
        <v>-1.8240000000000001</v>
      </c>
      <c r="AK1167" s="7">
        <v>-2.0150000000000001</v>
      </c>
      <c r="AL1167" s="7" t="s">
        <v>415</v>
      </c>
      <c r="AS1167" s="7">
        <v>1.3540000000000001</v>
      </c>
      <c r="AV1167" s="7" t="s">
        <v>659</v>
      </c>
      <c r="AW1167" s="7" t="s">
        <v>528</v>
      </c>
      <c r="AX1167" s="7" t="s">
        <v>14</v>
      </c>
      <c r="AY1167" s="7" t="s">
        <v>562</v>
      </c>
      <c r="AZ1167" s="7" t="s">
        <v>220</v>
      </c>
    </row>
    <row r="1168" spans="1:52" x14ac:dyDescent="0.2">
      <c r="A1168" s="7">
        <v>1167</v>
      </c>
      <c r="B1168" s="7">
        <v>4155</v>
      </c>
      <c r="C1168" s="7" t="s">
        <v>69</v>
      </c>
      <c r="D1168" s="7" t="s">
        <v>494</v>
      </c>
      <c r="E1168" s="7" t="s">
        <v>218</v>
      </c>
      <c r="F1168" s="7">
        <v>1.6839999999999999</v>
      </c>
      <c r="I1168" s="7">
        <v>1.6839999999999999</v>
      </c>
      <c r="J1168" s="7">
        <v>2003</v>
      </c>
      <c r="K1168" s="7">
        <v>7</v>
      </c>
      <c r="L1168" s="7">
        <v>195</v>
      </c>
      <c r="M1168" s="7">
        <v>26.19</v>
      </c>
      <c r="N1168" s="7">
        <v>117.43</v>
      </c>
      <c r="O1168" s="7">
        <v>26.25</v>
      </c>
      <c r="P1168" s="7">
        <v>117.25</v>
      </c>
      <c r="Q1168" s="7">
        <v>32.593000000000004</v>
      </c>
      <c r="V1168" s="7" t="s">
        <v>128</v>
      </c>
      <c r="W1168" s="7">
        <v>1.014</v>
      </c>
      <c r="X1168" s="7">
        <f t="shared" si="36"/>
        <v>1.014</v>
      </c>
      <c r="Y1168" s="7">
        <v>0.67</v>
      </c>
      <c r="Z1168" s="7">
        <f t="shared" si="37"/>
        <v>0.67</v>
      </c>
      <c r="AA1168" s="7">
        <v>0.60199999999999998</v>
      </c>
      <c r="AB1168" s="7">
        <v>0.39700000000000002</v>
      </c>
      <c r="AC1168" s="7">
        <v>28.5</v>
      </c>
      <c r="AD1168" s="7">
        <v>12.9</v>
      </c>
      <c r="AE1168" s="7" t="s">
        <v>28</v>
      </c>
      <c r="AF1168" s="7" t="s">
        <v>29</v>
      </c>
      <c r="AG1168" s="7" t="s">
        <v>30</v>
      </c>
      <c r="AH1168" s="7" t="s">
        <v>409</v>
      </c>
      <c r="AI1168" s="7" t="s">
        <v>407</v>
      </c>
      <c r="AJ1168" s="7">
        <v>-1.8240000000000001</v>
      </c>
      <c r="AK1168" s="7">
        <v>-2.0150000000000001</v>
      </c>
      <c r="AL1168" s="7" t="s">
        <v>415</v>
      </c>
      <c r="AS1168" s="7">
        <v>1.3540000000000001</v>
      </c>
      <c r="AV1168" s="7" t="s">
        <v>659</v>
      </c>
      <c r="AW1168" s="7" t="s">
        <v>528</v>
      </c>
      <c r="AX1168" s="7" t="s">
        <v>14</v>
      </c>
      <c r="AY1168" s="7" t="s">
        <v>562</v>
      </c>
      <c r="AZ1168" s="7" t="s">
        <v>220</v>
      </c>
    </row>
    <row r="1169" spans="1:52" x14ac:dyDescent="0.2">
      <c r="A1169" s="7">
        <v>1168</v>
      </c>
      <c r="B1169" s="7">
        <v>4155</v>
      </c>
      <c r="C1169" s="7" t="s">
        <v>69</v>
      </c>
      <c r="D1169" s="7" t="s">
        <v>494</v>
      </c>
      <c r="E1169" s="7" t="s">
        <v>218</v>
      </c>
      <c r="F1169" s="7">
        <v>1.375</v>
      </c>
      <c r="I1169" s="7">
        <v>1.375</v>
      </c>
      <c r="J1169" s="7">
        <v>2003</v>
      </c>
      <c r="K1169" s="7">
        <v>8</v>
      </c>
      <c r="L1169" s="7">
        <v>225</v>
      </c>
      <c r="M1169" s="7">
        <v>26.19</v>
      </c>
      <c r="N1169" s="7">
        <v>117.43</v>
      </c>
      <c r="O1169" s="7">
        <v>26.25</v>
      </c>
      <c r="P1169" s="7">
        <v>117.25</v>
      </c>
      <c r="Q1169" s="7">
        <v>31.812000000000001</v>
      </c>
      <c r="V1169" s="7" t="s">
        <v>128</v>
      </c>
      <c r="W1169" s="7">
        <v>0.89600000000000002</v>
      </c>
      <c r="X1169" s="7">
        <f t="shared" si="36"/>
        <v>0.89600000000000002</v>
      </c>
      <c r="Y1169" s="7">
        <v>0.47899999999999998</v>
      </c>
      <c r="Z1169" s="7">
        <f t="shared" si="37"/>
        <v>0.47899999999999998</v>
      </c>
      <c r="AA1169" s="7">
        <v>0.65100000000000002</v>
      </c>
      <c r="AB1169" s="7">
        <v>0.34799999999999998</v>
      </c>
      <c r="AC1169" s="7">
        <v>27.1</v>
      </c>
      <c r="AD1169" s="7">
        <v>95.8</v>
      </c>
      <c r="AE1169" s="7" t="s">
        <v>28</v>
      </c>
      <c r="AF1169" s="7" t="s">
        <v>29</v>
      </c>
      <c r="AG1169" s="7" t="s">
        <v>30</v>
      </c>
      <c r="AH1169" s="7" t="s">
        <v>409</v>
      </c>
      <c r="AI1169" s="7" t="s">
        <v>407</v>
      </c>
      <c r="AJ1169" s="7">
        <v>-1.8240000000000001</v>
      </c>
      <c r="AK1169" s="7">
        <v>-2.0150000000000001</v>
      </c>
      <c r="AL1169" s="7" t="s">
        <v>415</v>
      </c>
      <c r="AS1169" s="7">
        <v>1.3540000000000001</v>
      </c>
      <c r="AV1169" s="7" t="s">
        <v>659</v>
      </c>
      <c r="AW1169" s="7" t="s">
        <v>528</v>
      </c>
      <c r="AX1169" s="7" t="s">
        <v>14</v>
      </c>
      <c r="AY1169" s="7" t="s">
        <v>562</v>
      </c>
      <c r="AZ1169" s="7" t="s">
        <v>220</v>
      </c>
    </row>
    <row r="1170" spans="1:52" x14ac:dyDescent="0.2">
      <c r="A1170" s="7">
        <v>1169</v>
      </c>
      <c r="B1170" s="7">
        <v>4155</v>
      </c>
      <c r="C1170" s="7" t="s">
        <v>69</v>
      </c>
      <c r="D1170" s="7" t="s">
        <v>494</v>
      </c>
      <c r="E1170" s="7" t="s">
        <v>218</v>
      </c>
      <c r="F1170" s="7">
        <v>1.1930000000000001</v>
      </c>
      <c r="I1170" s="7">
        <v>1.1930000000000001</v>
      </c>
      <c r="J1170" s="7">
        <v>2003</v>
      </c>
      <c r="K1170" s="7">
        <v>9</v>
      </c>
      <c r="L1170" s="7">
        <v>255</v>
      </c>
      <c r="M1170" s="7">
        <v>26.19</v>
      </c>
      <c r="N1170" s="7">
        <v>117.43</v>
      </c>
      <c r="O1170" s="7">
        <v>26.25</v>
      </c>
      <c r="P1170" s="7">
        <v>117.25</v>
      </c>
      <c r="Q1170" s="7">
        <v>28.238</v>
      </c>
      <c r="V1170" s="7" t="s">
        <v>128</v>
      </c>
      <c r="W1170" s="7">
        <v>0.65100000000000002</v>
      </c>
      <c r="X1170" s="7">
        <f t="shared" si="36"/>
        <v>0.65100000000000002</v>
      </c>
      <c r="Y1170" s="7">
        <v>0.54200000000000004</v>
      </c>
      <c r="Z1170" s="7">
        <f t="shared" si="37"/>
        <v>0.54200000000000004</v>
      </c>
      <c r="AA1170" s="7">
        <v>0.54500000000000004</v>
      </c>
      <c r="AB1170" s="7">
        <v>0.45400000000000001</v>
      </c>
      <c r="AC1170" s="7">
        <v>24.3</v>
      </c>
      <c r="AD1170" s="7">
        <v>51.5</v>
      </c>
      <c r="AE1170" s="7" t="s">
        <v>28</v>
      </c>
      <c r="AF1170" s="7" t="s">
        <v>29</v>
      </c>
      <c r="AG1170" s="7" t="s">
        <v>30</v>
      </c>
      <c r="AH1170" s="7" t="s">
        <v>409</v>
      </c>
      <c r="AI1170" s="7" t="s">
        <v>407</v>
      </c>
      <c r="AJ1170" s="7">
        <v>-1.8240000000000001</v>
      </c>
      <c r="AK1170" s="7">
        <v>-2.0150000000000001</v>
      </c>
      <c r="AL1170" s="7" t="s">
        <v>415</v>
      </c>
      <c r="AS1170" s="7">
        <v>1.3540000000000001</v>
      </c>
      <c r="AV1170" s="7" t="s">
        <v>659</v>
      </c>
      <c r="AW1170" s="7" t="s">
        <v>528</v>
      </c>
      <c r="AX1170" s="7" t="s">
        <v>14</v>
      </c>
      <c r="AY1170" s="7" t="s">
        <v>562</v>
      </c>
      <c r="AZ1170" s="7" t="s">
        <v>220</v>
      </c>
    </row>
    <row r="1171" spans="1:52" x14ac:dyDescent="0.2">
      <c r="A1171" s="7">
        <v>1170</v>
      </c>
      <c r="B1171" s="7">
        <v>4155</v>
      </c>
      <c r="C1171" s="7" t="s">
        <v>69</v>
      </c>
      <c r="D1171" s="7" t="s">
        <v>494</v>
      </c>
      <c r="E1171" s="7" t="s">
        <v>218</v>
      </c>
      <c r="F1171" s="7">
        <v>1.0860000000000001</v>
      </c>
      <c r="I1171" s="7">
        <v>1.0860000000000001</v>
      </c>
      <c r="J1171" s="7">
        <v>2003</v>
      </c>
      <c r="K1171" s="7">
        <v>10</v>
      </c>
      <c r="L1171" s="7">
        <v>285</v>
      </c>
      <c r="M1171" s="7">
        <v>26.19</v>
      </c>
      <c r="N1171" s="7">
        <v>117.43</v>
      </c>
      <c r="O1171" s="7">
        <v>26.25</v>
      </c>
      <c r="P1171" s="7">
        <v>117.25</v>
      </c>
      <c r="Q1171" s="7">
        <v>22.962</v>
      </c>
      <c r="V1171" s="7" t="s">
        <v>128</v>
      </c>
      <c r="W1171" s="7">
        <v>0.55500000000000005</v>
      </c>
      <c r="X1171" s="7">
        <f t="shared" si="36"/>
        <v>0.55500000000000005</v>
      </c>
      <c r="Y1171" s="7">
        <v>0.53100000000000003</v>
      </c>
      <c r="Z1171" s="7">
        <f t="shared" si="37"/>
        <v>0.53100000000000003</v>
      </c>
      <c r="AA1171" s="7">
        <v>0.51100000000000001</v>
      </c>
      <c r="AB1171" s="7">
        <v>0.48799999999999999</v>
      </c>
      <c r="AC1171" s="7">
        <v>18.7</v>
      </c>
      <c r="AD1171" s="7">
        <v>10.1</v>
      </c>
      <c r="AE1171" s="7" t="s">
        <v>28</v>
      </c>
      <c r="AF1171" s="7" t="s">
        <v>29</v>
      </c>
      <c r="AG1171" s="7" t="s">
        <v>30</v>
      </c>
      <c r="AH1171" s="7" t="s">
        <v>409</v>
      </c>
      <c r="AI1171" s="7" t="s">
        <v>407</v>
      </c>
      <c r="AJ1171" s="7">
        <v>-1.8240000000000001</v>
      </c>
      <c r="AK1171" s="7">
        <v>-2.0150000000000001</v>
      </c>
      <c r="AL1171" s="7" t="s">
        <v>415</v>
      </c>
      <c r="AS1171" s="7">
        <v>1.3540000000000001</v>
      </c>
      <c r="AV1171" s="7" t="s">
        <v>659</v>
      </c>
      <c r="AW1171" s="7" t="s">
        <v>528</v>
      </c>
      <c r="AX1171" s="7" t="s">
        <v>14</v>
      </c>
      <c r="AY1171" s="7" t="s">
        <v>562</v>
      </c>
      <c r="AZ1171" s="7" t="s">
        <v>220</v>
      </c>
    </row>
    <row r="1172" spans="1:52" x14ac:dyDescent="0.2">
      <c r="A1172" s="7">
        <v>1171</v>
      </c>
      <c r="B1172" s="7">
        <v>4155</v>
      </c>
      <c r="C1172" s="7" t="s">
        <v>69</v>
      </c>
      <c r="D1172" s="7" t="s">
        <v>494</v>
      </c>
      <c r="E1172" s="7" t="s">
        <v>218</v>
      </c>
      <c r="F1172" s="7">
        <v>1.0960000000000001</v>
      </c>
      <c r="I1172" s="7">
        <v>1.0960000000000001</v>
      </c>
      <c r="J1172" s="7">
        <v>2003</v>
      </c>
      <c r="K1172" s="7">
        <v>11</v>
      </c>
      <c r="L1172" s="7">
        <v>315</v>
      </c>
      <c r="M1172" s="7">
        <v>26.19</v>
      </c>
      <c r="N1172" s="7">
        <v>117.43</v>
      </c>
      <c r="O1172" s="7">
        <v>26.25</v>
      </c>
      <c r="P1172" s="7">
        <v>117.25</v>
      </c>
      <c r="Q1172" s="7">
        <v>17.838999999999999</v>
      </c>
      <c r="V1172" s="7" t="s">
        <v>128</v>
      </c>
      <c r="W1172" s="7">
        <v>0.69199999999999995</v>
      </c>
      <c r="X1172" s="7">
        <f t="shared" si="36"/>
        <v>0.69199999999999995</v>
      </c>
      <c r="Y1172" s="7">
        <v>0.40400000000000003</v>
      </c>
      <c r="Z1172" s="7">
        <f t="shared" si="37"/>
        <v>0.40400000000000003</v>
      </c>
      <c r="AA1172" s="7">
        <v>0.63100000000000001</v>
      </c>
      <c r="AB1172" s="7">
        <v>0.36799999999999999</v>
      </c>
      <c r="AC1172" s="7">
        <v>14.1</v>
      </c>
      <c r="AD1172" s="7">
        <v>58.8</v>
      </c>
      <c r="AE1172" s="7" t="s">
        <v>28</v>
      </c>
      <c r="AF1172" s="7" t="s">
        <v>29</v>
      </c>
      <c r="AG1172" s="7" t="s">
        <v>30</v>
      </c>
      <c r="AH1172" s="7" t="s">
        <v>409</v>
      </c>
      <c r="AI1172" s="7" t="s">
        <v>407</v>
      </c>
      <c r="AJ1172" s="7">
        <v>-1.8240000000000001</v>
      </c>
      <c r="AK1172" s="7">
        <v>-2.0150000000000001</v>
      </c>
      <c r="AL1172" s="7" t="s">
        <v>415</v>
      </c>
      <c r="AS1172" s="7">
        <v>1.3540000000000001</v>
      </c>
      <c r="AV1172" s="7" t="s">
        <v>659</v>
      </c>
      <c r="AW1172" s="7" t="s">
        <v>528</v>
      </c>
      <c r="AX1172" s="7" t="s">
        <v>14</v>
      </c>
      <c r="AY1172" s="7" t="s">
        <v>562</v>
      </c>
      <c r="AZ1172" s="7" t="s">
        <v>220</v>
      </c>
    </row>
    <row r="1173" spans="1:52" x14ac:dyDescent="0.2">
      <c r="A1173" s="7">
        <v>1172</v>
      </c>
      <c r="B1173" s="7">
        <v>4155</v>
      </c>
      <c r="C1173" s="7" t="s">
        <v>69</v>
      </c>
      <c r="D1173" s="7" t="s">
        <v>494</v>
      </c>
      <c r="E1173" s="7" t="s">
        <v>218</v>
      </c>
      <c r="F1173" s="7">
        <v>0.90400000000000003</v>
      </c>
      <c r="I1173" s="7">
        <v>0.90400000000000003</v>
      </c>
      <c r="J1173" s="7">
        <v>2003</v>
      </c>
      <c r="K1173" s="7">
        <v>12</v>
      </c>
      <c r="L1173" s="7">
        <v>345</v>
      </c>
      <c r="M1173" s="7">
        <v>26.19</v>
      </c>
      <c r="N1173" s="7">
        <v>117.43</v>
      </c>
      <c r="O1173" s="7">
        <v>26.25</v>
      </c>
      <c r="P1173" s="7">
        <v>117.25</v>
      </c>
      <c r="Q1173" s="7">
        <v>11.321</v>
      </c>
      <c r="V1173" s="7" t="s">
        <v>128</v>
      </c>
      <c r="W1173" s="7">
        <v>0.42799999999999999</v>
      </c>
      <c r="X1173" s="7">
        <f t="shared" si="36"/>
        <v>0.42799999999999999</v>
      </c>
      <c r="Y1173" s="7">
        <v>0.47599999999999998</v>
      </c>
      <c r="Z1173" s="7">
        <f t="shared" si="37"/>
        <v>0.47599999999999998</v>
      </c>
      <c r="AA1173" s="7">
        <v>0.47299999999999998</v>
      </c>
      <c r="AB1173" s="7">
        <v>0.52600000000000002</v>
      </c>
      <c r="AC1173" s="7">
        <v>7.5</v>
      </c>
      <c r="AD1173" s="7">
        <v>0.2</v>
      </c>
      <c r="AE1173" s="7" t="s">
        <v>28</v>
      </c>
      <c r="AF1173" s="7" t="s">
        <v>29</v>
      </c>
      <c r="AG1173" s="7" t="s">
        <v>30</v>
      </c>
      <c r="AH1173" s="7" t="s">
        <v>409</v>
      </c>
      <c r="AI1173" s="7" t="s">
        <v>407</v>
      </c>
      <c r="AJ1173" s="7">
        <v>-1.8240000000000001</v>
      </c>
      <c r="AK1173" s="7">
        <v>-2.0150000000000001</v>
      </c>
      <c r="AL1173" s="7" t="s">
        <v>415</v>
      </c>
      <c r="AS1173" s="7">
        <v>1.3540000000000001</v>
      </c>
      <c r="AV1173" s="7" t="s">
        <v>659</v>
      </c>
      <c r="AW1173" s="7" t="s">
        <v>528</v>
      </c>
      <c r="AX1173" s="7" t="s">
        <v>14</v>
      </c>
      <c r="AY1173" s="7" t="s">
        <v>562</v>
      </c>
      <c r="AZ1173" s="7" t="s">
        <v>220</v>
      </c>
    </row>
    <row r="1174" spans="1:52" x14ac:dyDescent="0.2">
      <c r="A1174" s="7">
        <v>1173</v>
      </c>
      <c r="B1174" s="7">
        <v>4155</v>
      </c>
      <c r="C1174" s="7" t="s">
        <v>69</v>
      </c>
      <c r="D1174" s="7" t="s">
        <v>495</v>
      </c>
      <c r="E1174" s="7" t="s">
        <v>218</v>
      </c>
      <c r="F1174" s="7">
        <v>0.64800000000000002</v>
      </c>
      <c r="I1174" s="7">
        <v>0.64800000000000002</v>
      </c>
      <c r="J1174" s="7">
        <v>2001</v>
      </c>
      <c r="K1174" s="7">
        <v>1</v>
      </c>
      <c r="L1174" s="7">
        <v>15</v>
      </c>
      <c r="M1174" s="7">
        <v>26.19</v>
      </c>
      <c r="N1174" s="7">
        <v>117.43</v>
      </c>
      <c r="O1174" s="7">
        <v>26.25</v>
      </c>
      <c r="P1174" s="7">
        <v>117.25</v>
      </c>
      <c r="Q1174" s="7">
        <v>10.772</v>
      </c>
      <c r="V1174" s="7" t="s">
        <v>128</v>
      </c>
      <c r="W1174" s="7">
        <v>0.39300000000000002</v>
      </c>
      <c r="X1174" s="7">
        <f t="shared" si="36"/>
        <v>0.39300000000000002</v>
      </c>
      <c r="Y1174" s="7">
        <v>0.255</v>
      </c>
      <c r="Z1174" s="7">
        <f t="shared" si="37"/>
        <v>0.255</v>
      </c>
      <c r="AA1174" s="7">
        <v>0.60599999999999998</v>
      </c>
      <c r="AB1174" s="7">
        <v>0.39300000000000002</v>
      </c>
      <c r="AC1174" s="7">
        <v>9.1</v>
      </c>
      <c r="AD1174" s="7">
        <v>132.30000000000001</v>
      </c>
      <c r="AE1174" s="7" t="s">
        <v>28</v>
      </c>
      <c r="AF1174" s="7" t="s">
        <v>29</v>
      </c>
      <c r="AG1174" s="7" t="s">
        <v>30</v>
      </c>
      <c r="AH1174" s="7" t="s">
        <v>409</v>
      </c>
      <c r="AI1174" s="7" t="s">
        <v>407</v>
      </c>
      <c r="AJ1174" s="7">
        <v>-1.8240000000000001</v>
      </c>
      <c r="AK1174" s="7">
        <v>1.2030000000000001</v>
      </c>
      <c r="AL1174" s="7" t="s">
        <v>415</v>
      </c>
      <c r="AS1174" s="7">
        <v>1.7010000000000001</v>
      </c>
      <c r="AV1174" s="7" t="s">
        <v>659</v>
      </c>
      <c r="AW1174" s="7" t="s">
        <v>528</v>
      </c>
      <c r="AX1174" s="7" t="s">
        <v>14</v>
      </c>
      <c r="AY1174" s="7" t="s">
        <v>562</v>
      </c>
      <c r="AZ1174" s="7" t="s">
        <v>221</v>
      </c>
    </row>
    <row r="1175" spans="1:52" x14ac:dyDescent="0.2">
      <c r="A1175" s="7">
        <v>1174</v>
      </c>
      <c r="B1175" s="7">
        <v>4155</v>
      </c>
      <c r="C1175" s="7" t="s">
        <v>69</v>
      </c>
      <c r="D1175" s="7" t="s">
        <v>495</v>
      </c>
      <c r="E1175" s="7" t="s">
        <v>218</v>
      </c>
      <c r="F1175" s="7">
        <v>0.91</v>
      </c>
      <c r="I1175" s="7">
        <v>0.91</v>
      </c>
      <c r="J1175" s="7">
        <v>2001</v>
      </c>
      <c r="K1175" s="7">
        <v>2</v>
      </c>
      <c r="L1175" s="7">
        <v>45</v>
      </c>
      <c r="M1175" s="7">
        <v>26.19</v>
      </c>
      <c r="N1175" s="7">
        <v>117.43</v>
      </c>
      <c r="O1175" s="7">
        <v>26.25</v>
      </c>
      <c r="P1175" s="7">
        <v>117.25</v>
      </c>
      <c r="Q1175" s="7">
        <v>12.625999999999999</v>
      </c>
      <c r="V1175" s="7" t="s">
        <v>128</v>
      </c>
      <c r="W1175" s="7">
        <v>0.60199999999999998</v>
      </c>
      <c r="X1175" s="7">
        <f t="shared" si="36"/>
        <v>0.60199999999999998</v>
      </c>
      <c r="Y1175" s="7">
        <v>0.308</v>
      </c>
      <c r="Z1175" s="7">
        <f t="shared" si="37"/>
        <v>0.308</v>
      </c>
      <c r="AA1175" s="7">
        <v>0.66100000000000003</v>
      </c>
      <c r="AB1175" s="7">
        <v>0.33800000000000002</v>
      </c>
      <c r="AC1175" s="7">
        <v>10.199999999999999</v>
      </c>
      <c r="AD1175" s="7">
        <v>96.5</v>
      </c>
      <c r="AE1175" s="7" t="s">
        <v>28</v>
      </c>
      <c r="AF1175" s="7" t="s">
        <v>29</v>
      </c>
      <c r="AG1175" s="7" t="s">
        <v>30</v>
      </c>
      <c r="AH1175" s="7" t="s">
        <v>409</v>
      </c>
      <c r="AI1175" s="7" t="s">
        <v>407</v>
      </c>
      <c r="AJ1175" s="7">
        <v>-1.8240000000000001</v>
      </c>
      <c r="AK1175" s="7">
        <v>1.2030000000000001</v>
      </c>
      <c r="AL1175" s="7" t="s">
        <v>415</v>
      </c>
      <c r="AS1175" s="7">
        <v>1.7010000000000001</v>
      </c>
      <c r="AV1175" s="7" t="s">
        <v>659</v>
      </c>
      <c r="AW1175" s="7" t="s">
        <v>528</v>
      </c>
      <c r="AX1175" s="7" t="s">
        <v>14</v>
      </c>
      <c r="AY1175" s="7" t="s">
        <v>562</v>
      </c>
      <c r="AZ1175" s="7" t="s">
        <v>221</v>
      </c>
    </row>
    <row r="1176" spans="1:52" x14ac:dyDescent="0.2">
      <c r="A1176" s="7">
        <v>1175</v>
      </c>
      <c r="B1176" s="7">
        <v>4155</v>
      </c>
      <c r="C1176" s="7" t="s">
        <v>69</v>
      </c>
      <c r="D1176" s="7" t="s">
        <v>495</v>
      </c>
      <c r="E1176" s="7" t="s">
        <v>218</v>
      </c>
      <c r="F1176" s="7">
        <v>1.218</v>
      </c>
      <c r="I1176" s="7">
        <v>1.218</v>
      </c>
      <c r="J1176" s="7">
        <v>2001</v>
      </c>
      <c r="K1176" s="7">
        <v>3</v>
      </c>
      <c r="L1176" s="7">
        <v>75</v>
      </c>
      <c r="M1176" s="7">
        <v>26.19</v>
      </c>
      <c r="N1176" s="7">
        <v>117.43</v>
      </c>
      <c r="O1176" s="7">
        <v>26.25</v>
      </c>
      <c r="P1176" s="7">
        <v>117.25</v>
      </c>
      <c r="Q1176" s="7">
        <v>16.806000000000001</v>
      </c>
      <c r="V1176" s="7" t="s">
        <v>128</v>
      </c>
      <c r="W1176" s="7">
        <v>0.86699999999999999</v>
      </c>
      <c r="X1176" s="7">
        <f t="shared" si="36"/>
        <v>0.86699999999999999</v>
      </c>
      <c r="Y1176" s="7">
        <v>0.35099999999999998</v>
      </c>
      <c r="Z1176" s="7">
        <f t="shared" si="37"/>
        <v>0.35099999999999998</v>
      </c>
      <c r="AA1176" s="7">
        <v>0.71099999999999997</v>
      </c>
      <c r="AB1176" s="7">
        <v>0.28799999999999998</v>
      </c>
      <c r="AC1176" s="7">
        <v>13.8</v>
      </c>
      <c r="AD1176" s="7">
        <v>147.19999999999999</v>
      </c>
      <c r="AE1176" s="7" t="s">
        <v>28</v>
      </c>
      <c r="AF1176" s="7" t="s">
        <v>29</v>
      </c>
      <c r="AG1176" s="7" t="s">
        <v>30</v>
      </c>
      <c r="AH1176" s="7" t="s">
        <v>409</v>
      </c>
      <c r="AI1176" s="7" t="s">
        <v>407</v>
      </c>
      <c r="AJ1176" s="7">
        <v>-1.8240000000000001</v>
      </c>
      <c r="AK1176" s="7">
        <v>1.2030000000000001</v>
      </c>
      <c r="AL1176" s="7" t="s">
        <v>415</v>
      </c>
      <c r="AS1176" s="7">
        <v>1.7010000000000001</v>
      </c>
      <c r="AV1176" s="7" t="s">
        <v>659</v>
      </c>
      <c r="AW1176" s="7" t="s">
        <v>528</v>
      </c>
      <c r="AX1176" s="7" t="s">
        <v>14</v>
      </c>
      <c r="AY1176" s="7" t="s">
        <v>562</v>
      </c>
      <c r="AZ1176" s="7" t="s">
        <v>221</v>
      </c>
    </row>
    <row r="1177" spans="1:52" x14ac:dyDescent="0.2">
      <c r="A1177" s="7">
        <v>1176</v>
      </c>
      <c r="B1177" s="7">
        <v>4155</v>
      </c>
      <c r="C1177" s="7" t="s">
        <v>69</v>
      </c>
      <c r="D1177" s="7" t="s">
        <v>495</v>
      </c>
      <c r="E1177" s="7" t="s">
        <v>218</v>
      </c>
      <c r="F1177" s="7">
        <v>1.571</v>
      </c>
      <c r="I1177" s="7">
        <v>1.571</v>
      </c>
      <c r="J1177" s="7">
        <v>2001</v>
      </c>
      <c r="K1177" s="7">
        <v>4</v>
      </c>
      <c r="L1177" s="7">
        <v>105</v>
      </c>
      <c r="M1177" s="7">
        <v>26.19</v>
      </c>
      <c r="N1177" s="7">
        <v>117.43</v>
      </c>
      <c r="O1177" s="7">
        <v>26.25</v>
      </c>
      <c r="P1177" s="7">
        <v>117.25</v>
      </c>
      <c r="Q1177" s="7">
        <v>17.884</v>
      </c>
      <c r="V1177" s="7" t="s">
        <v>128</v>
      </c>
      <c r="W1177" s="7">
        <v>1.006</v>
      </c>
      <c r="X1177" s="7">
        <f t="shared" si="36"/>
        <v>1.006</v>
      </c>
      <c r="Y1177" s="7">
        <v>0.56499999999999995</v>
      </c>
      <c r="Z1177" s="7">
        <f t="shared" si="37"/>
        <v>0.56499999999999995</v>
      </c>
      <c r="AA1177" s="7">
        <v>0.64</v>
      </c>
      <c r="AB1177" s="7">
        <v>0.35899999999999999</v>
      </c>
      <c r="AC1177" s="7">
        <v>16.5</v>
      </c>
      <c r="AD1177" s="7">
        <v>309</v>
      </c>
      <c r="AE1177" s="7" t="s">
        <v>28</v>
      </c>
      <c r="AF1177" s="7" t="s">
        <v>29</v>
      </c>
      <c r="AG1177" s="7" t="s">
        <v>30</v>
      </c>
      <c r="AH1177" s="7" t="s">
        <v>409</v>
      </c>
      <c r="AI1177" s="7" t="s">
        <v>407</v>
      </c>
      <c r="AJ1177" s="7">
        <v>-1.8240000000000001</v>
      </c>
      <c r="AK1177" s="7">
        <v>1.2030000000000001</v>
      </c>
      <c r="AL1177" s="7" t="s">
        <v>415</v>
      </c>
      <c r="AS1177" s="7">
        <v>1.7010000000000001</v>
      </c>
      <c r="AV1177" s="7" t="s">
        <v>659</v>
      </c>
      <c r="AW1177" s="7" t="s">
        <v>528</v>
      </c>
      <c r="AX1177" s="7" t="s">
        <v>14</v>
      </c>
      <c r="AY1177" s="7" t="s">
        <v>562</v>
      </c>
      <c r="AZ1177" s="7" t="s">
        <v>221</v>
      </c>
    </row>
    <row r="1178" spans="1:52" x14ac:dyDescent="0.2">
      <c r="A1178" s="7">
        <v>1177</v>
      </c>
      <c r="B1178" s="7">
        <v>4155</v>
      </c>
      <c r="C1178" s="7" t="s">
        <v>69</v>
      </c>
      <c r="D1178" s="7" t="s">
        <v>495</v>
      </c>
      <c r="E1178" s="7" t="s">
        <v>218</v>
      </c>
      <c r="F1178" s="7">
        <v>2.2330000000000001</v>
      </c>
      <c r="I1178" s="7">
        <v>2.2330000000000001</v>
      </c>
      <c r="J1178" s="7">
        <v>2001</v>
      </c>
      <c r="K1178" s="7">
        <v>5</v>
      </c>
      <c r="L1178" s="7">
        <v>135</v>
      </c>
      <c r="M1178" s="7">
        <v>26.19</v>
      </c>
      <c r="N1178" s="7">
        <v>117.43</v>
      </c>
      <c r="O1178" s="7">
        <v>26.25</v>
      </c>
      <c r="P1178" s="7">
        <v>117.25</v>
      </c>
      <c r="Q1178" s="7">
        <v>23.923999999999999</v>
      </c>
      <c r="V1178" s="7" t="s">
        <v>128</v>
      </c>
      <c r="W1178" s="7">
        <v>1.2470000000000001</v>
      </c>
      <c r="X1178" s="7">
        <f t="shared" si="36"/>
        <v>1.2470000000000001</v>
      </c>
      <c r="Y1178" s="7">
        <v>0.98599999999999999</v>
      </c>
      <c r="Z1178" s="7">
        <f t="shared" si="37"/>
        <v>0.98599999999999999</v>
      </c>
      <c r="AA1178" s="7">
        <v>0.55800000000000005</v>
      </c>
      <c r="AB1178" s="7">
        <v>0.441</v>
      </c>
      <c r="AC1178" s="7">
        <v>21.5</v>
      </c>
      <c r="AD1178" s="7">
        <v>343.8</v>
      </c>
      <c r="AE1178" s="7" t="s">
        <v>28</v>
      </c>
      <c r="AF1178" s="7" t="s">
        <v>29</v>
      </c>
      <c r="AG1178" s="7" t="s">
        <v>30</v>
      </c>
      <c r="AH1178" s="7" t="s">
        <v>409</v>
      </c>
      <c r="AI1178" s="7" t="s">
        <v>407</v>
      </c>
      <c r="AJ1178" s="7">
        <v>-1.8240000000000001</v>
      </c>
      <c r="AK1178" s="7">
        <v>1.2030000000000001</v>
      </c>
      <c r="AL1178" s="7" t="s">
        <v>415</v>
      </c>
      <c r="AS1178" s="7">
        <v>1.7010000000000001</v>
      </c>
      <c r="AV1178" s="7" t="s">
        <v>659</v>
      </c>
      <c r="AW1178" s="7" t="s">
        <v>528</v>
      </c>
      <c r="AX1178" s="7" t="s">
        <v>14</v>
      </c>
      <c r="AY1178" s="7" t="s">
        <v>562</v>
      </c>
      <c r="AZ1178" s="7" t="s">
        <v>221</v>
      </c>
    </row>
    <row r="1179" spans="1:52" x14ac:dyDescent="0.2">
      <c r="A1179" s="7">
        <v>1178</v>
      </c>
      <c r="B1179" s="7">
        <v>4155</v>
      </c>
      <c r="C1179" s="7" t="s">
        <v>69</v>
      </c>
      <c r="D1179" s="7" t="s">
        <v>495</v>
      </c>
      <c r="E1179" s="7" t="s">
        <v>218</v>
      </c>
      <c r="F1179" s="7">
        <v>2.1150000000000002</v>
      </c>
      <c r="I1179" s="7">
        <v>2.1150000000000002</v>
      </c>
      <c r="J1179" s="7">
        <v>2001</v>
      </c>
      <c r="K1179" s="7">
        <v>6</v>
      </c>
      <c r="L1179" s="7">
        <v>165</v>
      </c>
      <c r="M1179" s="7">
        <v>26.19</v>
      </c>
      <c r="N1179" s="7">
        <v>117.43</v>
      </c>
      <c r="O1179" s="7">
        <v>26.25</v>
      </c>
      <c r="P1179" s="7">
        <v>117.25</v>
      </c>
      <c r="Q1179" s="7">
        <v>26.242000000000001</v>
      </c>
      <c r="V1179" s="7" t="s">
        <v>128</v>
      </c>
      <c r="W1179" s="7">
        <v>1.1919999999999999</v>
      </c>
      <c r="X1179" s="7">
        <f t="shared" si="36"/>
        <v>1.1919999999999999</v>
      </c>
      <c r="Y1179" s="7">
        <v>0.92300000000000004</v>
      </c>
      <c r="Z1179" s="7">
        <f t="shared" si="37"/>
        <v>0.92300000000000004</v>
      </c>
      <c r="AA1179" s="7">
        <v>0.56299999999999994</v>
      </c>
      <c r="AB1179" s="7">
        <v>0.436</v>
      </c>
      <c r="AC1179" s="7">
        <v>23.8</v>
      </c>
      <c r="AD1179" s="7">
        <v>315.5</v>
      </c>
      <c r="AE1179" s="7" t="s">
        <v>28</v>
      </c>
      <c r="AF1179" s="7" t="s">
        <v>29</v>
      </c>
      <c r="AG1179" s="7" t="s">
        <v>30</v>
      </c>
      <c r="AH1179" s="7" t="s">
        <v>409</v>
      </c>
      <c r="AI1179" s="7" t="s">
        <v>407</v>
      </c>
      <c r="AJ1179" s="7">
        <v>-1.8240000000000001</v>
      </c>
      <c r="AK1179" s="7">
        <v>1.2030000000000001</v>
      </c>
      <c r="AL1179" s="7" t="s">
        <v>415</v>
      </c>
      <c r="AS1179" s="7">
        <v>1.7010000000000001</v>
      </c>
      <c r="AV1179" s="7" t="s">
        <v>659</v>
      </c>
      <c r="AW1179" s="7" t="s">
        <v>528</v>
      </c>
      <c r="AX1179" s="7" t="s">
        <v>14</v>
      </c>
      <c r="AY1179" s="7" t="s">
        <v>562</v>
      </c>
      <c r="AZ1179" s="7" t="s">
        <v>221</v>
      </c>
    </row>
    <row r="1180" spans="1:52" x14ac:dyDescent="0.2">
      <c r="A1180" s="7">
        <v>1179</v>
      </c>
      <c r="B1180" s="7">
        <v>4155</v>
      </c>
      <c r="C1180" s="7" t="s">
        <v>69</v>
      </c>
      <c r="D1180" s="7" t="s">
        <v>495</v>
      </c>
      <c r="E1180" s="7" t="s">
        <v>218</v>
      </c>
      <c r="F1180" s="7">
        <v>1.8069999999999999</v>
      </c>
      <c r="I1180" s="7">
        <v>1.8069999999999999</v>
      </c>
      <c r="J1180" s="7">
        <v>2001</v>
      </c>
      <c r="K1180" s="7">
        <v>7</v>
      </c>
      <c r="L1180" s="7">
        <v>195</v>
      </c>
      <c r="M1180" s="7">
        <v>26.19</v>
      </c>
      <c r="N1180" s="7">
        <v>117.43</v>
      </c>
      <c r="O1180" s="7">
        <v>26.25</v>
      </c>
      <c r="P1180" s="7">
        <v>117.25</v>
      </c>
      <c r="Q1180" s="7">
        <v>28.251999999999999</v>
      </c>
      <c r="V1180" s="7" t="s">
        <v>128</v>
      </c>
      <c r="W1180" s="7">
        <v>1.073</v>
      </c>
      <c r="X1180" s="7">
        <f t="shared" si="36"/>
        <v>1.073</v>
      </c>
      <c r="Y1180" s="7">
        <v>0.73399999999999999</v>
      </c>
      <c r="Z1180" s="7">
        <f t="shared" si="37"/>
        <v>0.73399999999999999</v>
      </c>
      <c r="AA1180" s="7">
        <v>0.59299999999999997</v>
      </c>
      <c r="AB1180" s="7">
        <v>0.40600000000000003</v>
      </c>
      <c r="AC1180" s="7">
        <v>25.8</v>
      </c>
      <c r="AD1180" s="7">
        <v>185.5</v>
      </c>
      <c r="AE1180" s="7" t="s">
        <v>28</v>
      </c>
      <c r="AF1180" s="7" t="s">
        <v>29</v>
      </c>
      <c r="AG1180" s="7" t="s">
        <v>30</v>
      </c>
      <c r="AH1180" s="7" t="s">
        <v>409</v>
      </c>
      <c r="AI1180" s="7" t="s">
        <v>407</v>
      </c>
      <c r="AJ1180" s="7">
        <v>-1.8240000000000001</v>
      </c>
      <c r="AK1180" s="7">
        <v>1.2030000000000001</v>
      </c>
      <c r="AL1180" s="7" t="s">
        <v>415</v>
      </c>
      <c r="AS1180" s="7">
        <v>1.7010000000000001</v>
      </c>
      <c r="AV1180" s="7" t="s">
        <v>659</v>
      </c>
      <c r="AW1180" s="7" t="s">
        <v>528</v>
      </c>
      <c r="AX1180" s="7" t="s">
        <v>14</v>
      </c>
      <c r="AY1180" s="7" t="s">
        <v>562</v>
      </c>
      <c r="AZ1180" s="7" t="s">
        <v>221</v>
      </c>
    </row>
    <row r="1181" spans="1:52" x14ac:dyDescent="0.2">
      <c r="A1181" s="7">
        <v>1180</v>
      </c>
      <c r="B1181" s="7">
        <v>4155</v>
      </c>
      <c r="C1181" s="7" t="s">
        <v>69</v>
      </c>
      <c r="D1181" s="7" t="s">
        <v>495</v>
      </c>
      <c r="E1181" s="7" t="s">
        <v>218</v>
      </c>
      <c r="F1181" s="7">
        <v>1.752</v>
      </c>
      <c r="I1181" s="7">
        <v>1.752</v>
      </c>
      <c r="J1181" s="7">
        <v>2001</v>
      </c>
      <c r="K1181" s="7">
        <v>8</v>
      </c>
      <c r="L1181" s="7">
        <v>225</v>
      </c>
      <c r="M1181" s="7">
        <v>26.19</v>
      </c>
      <c r="N1181" s="7">
        <v>117.43</v>
      </c>
      <c r="O1181" s="7">
        <v>26.25</v>
      </c>
      <c r="P1181" s="7">
        <v>117.25</v>
      </c>
      <c r="Q1181" s="7">
        <v>27.47</v>
      </c>
      <c r="V1181" s="7" t="s">
        <v>128</v>
      </c>
      <c r="W1181" s="7">
        <v>0.89300000000000002</v>
      </c>
      <c r="X1181" s="7">
        <f t="shared" si="36"/>
        <v>0.89300000000000002</v>
      </c>
      <c r="Y1181" s="7">
        <v>0.85899999999999999</v>
      </c>
      <c r="Z1181" s="7">
        <f t="shared" si="37"/>
        <v>0.85899999999999999</v>
      </c>
      <c r="AA1181" s="7">
        <v>0.50900000000000001</v>
      </c>
      <c r="AB1181" s="7">
        <v>0.49</v>
      </c>
      <c r="AC1181" s="7">
        <v>25</v>
      </c>
      <c r="AD1181" s="7">
        <v>223.4</v>
      </c>
      <c r="AE1181" s="7" t="s">
        <v>28</v>
      </c>
      <c r="AF1181" s="7" t="s">
        <v>29</v>
      </c>
      <c r="AG1181" s="7" t="s">
        <v>30</v>
      </c>
      <c r="AH1181" s="7" t="s">
        <v>409</v>
      </c>
      <c r="AI1181" s="7" t="s">
        <v>407</v>
      </c>
      <c r="AJ1181" s="7">
        <v>-1.8240000000000001</v>
      </c>
      <c r="AK1181" s="7">
        <v>1.2030000000000001</v>
      </c>
      <c r="AL1181" s="7" t="s">
        <v>415</v>
      </c>
      <c r="AS1181" s="7">
        <v>1.7010000000000001</v>
      </c>
      <c r="AV1181" s="7" t="s">
        <v>659</v>
      </c>
      <c r="AW1181" s="7" t="s">
        <v>528</v>
      </c>
      <c r="AX1181" s="7" t="s">
        <v>14</v>
      </c>
      <c r="AY1181" s="7" t="s">
        <v>562</v>
      </c>
      <c r="AZ1181" s="7" t="s">
        <v>221</v>
      </c>
    </row>
    <row r="1182" spans="1:52" x14ac:dyDescent="0.2">
      <c r="A1182" s="7">
        <v>1181</v>
      </c>
      <c r="B1182" s="7">
        <v>4155</v>
      </c>
      <c r="C1182" s="7" t="s">
        <v>69</v>
      </c>
      <c r="D1182" s="7" t="s">
        <v>495</v>
      </c>
      <c r="E1182" s="7" t="s">
        <v>218</v>
      </c>
      <c r="F1182" s="7">
        <v>1.58</v>
      </c>
      <c r="I1182" s="7">
        <v>1.58</v>
      </c>
      <c r="J1182" s="7">
        <v>2001</v>
      </c>
      <c r="K1182" s="7">
        <v>9</v>
      </c>
      <c r="L1182" s="7">
        <v>255</v>
      </c>
      <c r="M1182" s="7">
        <v>26.19</v>
      </c>
      <c r="N1182" s="7">
        <v>117.43</v>
      </c>
      <c r="O1182" s="7">
        <v>26.25</v>
      </c>
      <c r="P1182" s="7">
        <v>117.25</v>
      </c>
      <c r="Q1182" s="7">
        <v>25.603999999999999</v>
      </c>
      <c r="V1182" s="7" t="s">
        <v>128</v>
      </c>
      <c r="W1182" s="7">
        <v>0.80100000000000005</v>
      </c>
      <c r="X1182" s="7">
        <f t="shared" si="36"/>
        <v>0.80100000000000005</v>
      </c>
      <c r="Y1182" s="7">
        <v>0.77900000000000003</v>
      </c>
      <c r="Z1182" s="7">
        <f t="shared" si="37"/>
        <v>0.77900000000000003</v>
      </c>
      <c r="AA1182" s="7">
        <v>0.50600000000000001</v>
      </c>
      <c r="AB1182" s="7">
        <v>0.49299999999999999</v>
      </c>
      <c r="AC1182" s="7">
        <v>23.1</v>
      </c>
      <c r="AD1182" s="7">
        <v>108.3</v>
      </c>
      <c r="AE1182" s="7" t="s">
        <v>28</v>
      </c>
      <c r="AF1182" s="7" t="s">
        <v>29</v>
      </c>
      <c r="AG1182" s="7" t="s">
        <v>30</v>
      </c>
      <c r="AH1182" s="7" t="s">
        <v>409</v>
      </c>
      <c r="AI1182" s="7" t="s">
        <v>407</v>
      </c>
      <c r="AJ1182" s="7">
        <v>-1.8240000000000001</v>
      </c>
      <c r="AK1182" s="7">
        <v>1.2030000000000001</v>
      </c>
      <c r="AL1182" s="7" t="s">
        <v>415</v>
      </c>
      <c r="AS1182" s="7">
        <v>1.7010000000000001</v>
      </c>
      <c r="AV1182" s="7" t="s">
        <v>659</v>
      </c>
      <c r="AW1182" s="7" t="s">
        <v>528</v>
      </c>
      <c r="AX1182" s="7" t="s">
        <v>14</v>
      </c>
      <c r="AY1182" s="7" t="s">
        <v>562</v>
      </c>
      <c r="AZ1182" s="7" t="s">
        <v>221</v>
      </c>
    </row>
    <row r="1183" spans="1:52" x14ac:dyDescent="0.2">
      <c r="A1183" s="7">
        <v>1182</v>
      </c>
      <c r="B1183" s="7">
        <v>4155</v>
      </c>
      <c r="C1183" s="7" t="s">
        <v>69</v>
      </c>
      <c r="D1183" s="7" t="s">
        <v>495</v>
      </c>
      <c r="E1183" s="7" t="s">
        <v>218</v>
      </c>
      <c r="F1183" s="7">
        <v>1.117</v>
      </c>
      <c r="I1183" s="7">
        <v>1.117</v>
      </c>
      <c r="J1183" s="7">
        <v>2001</v>
      </c>
      <c r="K1183" s="7">
        <v>10</v>
      </c>
      <c r="L1183" s="7">
        <v>285</v>
      </c>
      <c r="M1183" s="7">
        <v>26.19</v>
      </c>
      <c r="N1183" s="7">
        <v>117.43</v>
      </c>
      <c r="O1183" s="7">
        <v>26.25</v>
      </c>
      <c r="P1183" s="7">
        <v>117.25</v>
      </c>
      <c r="Q1183" s="7">
        <v>21.721</v>
      </c>
      <c r="V1183" s="7" t="s">
        <v>128</v>
      </c>
      <c r="W1183" s="7">
        <v>0.74099999999999999</v>
      </c>
      <c r="X1183" s="7">
        <f t="shared" si="36"/>
        <v>0.74099999999999999</v>
      </c>
      <c r="Y1183" s="7">
        <v>0.376</v>
      </c>
      <c r="Z1183" s="7">
        <f t="shared" si="37"/>
        <v>0.376</v>
      </c>
      <c r="AA1183" s="7">
        <v>0.66300000000000003</v>
      </c>
      <c r="AB1183" s="7">
        <v>0.33600000000000002</v>
      </c>
      <c r="AC1183" s="7">
        <v>19.7</v>
      </c>
      <c r="AD1183" s="7">
        <v>15.3</v>
      </c>
      <c r="AE1183" s="7" t="s">
        <v>28</v>
      </c>
      <c r="AF1183" s="7" t="s">
        <v>29</v>
      </c>
      <c r="AG1183" s="7" t="s">
        <v>30</v>
      </c>
      <c r="AH1183" s="7" t="s">
        <v>409</v>
      </c>
      <c r="AI1183" s="7" t="s">
        <v>407</v>
      </c>
      <c r="AJ1183" s="7">
        <v>-1.8240000000000001</v>
      </c>
      <c r="AK1183" s="7">
        <v>1.2030000000000001</v>
      </c>
      <c r="AL1183" s="7" t="s">
        <v>415</v>
      </c>
      <c r="AS1183" s="7">
        <v>1.7010000000000001</v>
      </c>
      <c r="AV1183" s="7" t="s">
        <v>659</v>
      </c>
      <c r="AW1183" s="7" t="s">
        <v>528</v>
      </c>
      <c r="AX1183" s="7" t="s">
        <v>14</v>
      </c>
      <c r="AY1183" s="7" t="s">
        <v>562</v>
      </c>
      <c r="AZ1183" s="7" t="s">
        <v>221</v>
      </c>
    </row>
    <row r="1184" spans="1:52" x14ac:dyDescent="0.2">
      <c r="A1184" s="7">
        <v>1183</v>
      </c>
      <c r="B1184" s="7">
        <v>4155</v>
      </c>
      <c r="C1184" s="7" t="s">
        <v>69</v>
      </c>
      <c r="D1184" s="7" t="s">
        <v>495</v>
      </c>
      <c r="E1184" s="7" t="s">
        <v>218</v>
      </c>
      <c r="F1184" s="7">
        <v>1</v>
      </c>
      <c r="I1184" s="7">
        <v>1</v>
      </c>
      <c r="J1184" s="7">
        <v>2001</v>
      </c>
      <c r="K1184" s="7">
        <v>11</v>
      </c>
      <c r="L1184" s="7">
        <v>315</v>
      </c>
      <c r="M1184" s="7">
        <v>26.19</v>
      </c>
      <c r="N1184" s="7">
        <v>117.43</v>
      </c>
      <c r="O1184" s="7">
        <v>26.25</v>
      </c>
      <c r="P1184" s="7">
        <v>117.25</v>
      </c>
      <c r="Q1184" s="7">
        <v>14.893000000000001</v>
      </c>
      <c r="V1184" s="7" t="s">
        <v>128</v>
      </c>
      <c r="W1184" s="7">
        <v>0.73099999999999998</v>
      </c>
      <c r="X1184" s="7">
        <f t="shared" si="36"/>
        <v>0.73099999999999998</v>
      </c>
      <c r="Y1184" s="7">
        <v>0.26900000000000002</v>
      </c>
      <c r="Z1184" s="7">
        <f t="shared" si="37"/>
        <v>0.26900000000000002</v>
      </c>
      <c r="AA1184" s="7">
        <v>0.73099999999999998</v>
      </c>
      <c r="AB1184" s="7">
        <v>0.26900000000000002</v>
      </c>
      <c r="AC1184" s="7">
        <v>12.6</v>
      </c>
      <c r="AD1184" s="7">
        <v>40.200000000000003</v>
      </c>
      <c r="AE1184" s="7" t="s">
        <v>28</v>
      </c>
      <c r="AF1184" s="7" t="s">
        <v>29</v>
      </c>
      <c r="AG1184" s="7" t="s">
        <v>30</v>
      </c>
      <c r="AH1184" s="7" t="s">
        <v>409</v>
      </c>
      <c r="AI1184" s="7" t="s">
        <v>407</v>
      </c>
      <c r="AJ1184" s="7">
        <v>-1.8240000000000001</v>
      </c>
      <c r="AK1184" s="7">
        <v>1.2030000000000001</v>
      </c>
      <c r="AL1184" s="7" t="s">
        <v>415</v>
      </c>
      <c r="AS1184" s="7">
        <v>1.7010000000000001</v>
      </c>
      <c r="AV1184" s="7" t="s">
        <v>659</v>
      </c>
      <c r="AW1184" s="7" t="s">
        <v>528</v>
      </c>
      <c r="AX1184" s="7" t="s">
        <v>14</v>
      </c>
      <c r="AY1184" s="7" t="s">
        <v>562</v>
      </c>
      <c r="AZ1184" s="7" t="s">
        <v>221</v>
      </c>
    </row>
    <row r="1185" spans="1:52" x14ac:dyDescent="0.2">
      <c r="A1185" s="7">
        <v>1184</v>
      </c>
      <c r="B1185" s="7">
        <v>4155</v>
      </c>
      <c r="C1185" s="7" t="s">
        <v>69</v>
      </c>
      <c r="D1185" s="7" t="s">
        <v>495</v>
      </c>
      <c r="E1185" s="7" t="s">
        <v>218</v>
      </c>
      <c r="F1185" s="7">
        <v>0.64600000000000002</v>
      </c>
      <c r="I1185" s="7">
        <v>0.64600000000000002</v>
      </c>
      <c r="J1185" s="7">
        <v>2001</v>
      </c>
      <c r="K1185" s="7">
        <v>12</v>
      </c>
      <c r="L1185" s="7">
        <v>345</v>
      </c>
      <c r="M1185" s="7">
        <v>26.19</v>
      </c>
      <c r="N1185" s="7">
        <v>117.43</v>
      </c>
      <c r="O1185" s="7">
        <v>26.25</v>
      </c>
      <c r="P1185" s="7">
        <v>117.25</v>
      </c>
      <c r="Q1185" s="7">
        <v>12.09</v>
      </c>
      <c r="V1185" s="7" t="s">
        <v>128</v>
      </c>
      <c r="W1185" s="7">
        <v>0.46700000000000003</v>
      </c>
      <c r="X1185" s="7">
        <f t="shared" si="36"/>
        <v>0.46700000000000003</v>
      </c>
      <c r="Y1185" s="7">
        <v>0.17899999999999999</v>
      </c>
      <c r="Z1185" s="7">
        <f t="shared" si="37"/>
        <v>0.17899999999999999</v>
      </c>
      <c r="AA1185" s="7">
        <v>0.72199999999999998</v>
      </c>
      <c r="AB1185" s="7">
        <v>0.27700000000000002</v>
      </c>
      <c r="AC1185" s="7">
        <v>8.9</v>
      </c>
      <c r="AD1185" s="7">
        <v>58</v>
      </c>
      <c r="AE1185" s="7" t="s">
        <v>28</v>
      </c>
      <c r="AF1185" s="7" t="s">
        <v>29</v>
      </c>
      <c r="AG1185" s="7" t="s">
        <v>30</v>
      </c>
      <c r="AH1185" s="7" t="s">
        <v>409</v>
      </c>
      <c r="AI1185" s="7" t="s">
        <v>407</v>
      </c>
      <c r="AJ1185" s="7">
        <v>-1.8240000000000001</v>
      </c>
      <c r="AK1185" s="7">
        <v>1.2030000000000001</v>
      </c>
      <c r="AL1185" s="7" t="s">
        <v>415</v>
      </c>
      <c r="AS1185" s="7">
        <v>1.7010000000000001</v>
      </c>
      <c r="AV1185" s="7" t="s">
        <v>659</v>
      </c>
      <c r="AW1185" s="7" t="s">
        <v>528</v>
      </c>
      <c r="AX1185" s="7" t="s">
        <v>14</v>
      </c>
      <c r="AY1185" s="7" t="s">
        <v>562</v>
      </c>
      <c r="AZ1185" s="7" t="s">
        <v>221</v>
      </c>
    </row>
    <row r="1186" spans="1:52" x14ac:dyDescent="0.2">
      <c r="A1186" s="7">
        <v>1185</v>
      </c>
      <c r="B1186" s="7">
        <v>4155</v>
      </c>
      <c r="C1186" s="7" t="s">
        <v>69</v>
      </c>
      <c r="D1186" s="7" t="s">
        <v>496</v>
      </c>
      <c r="E1186" s="7" t="s">
        <v>218</v>
      </c>
      <c r="F1186" s="7">
        <v>0.63700000000000001</v>
      </c>
      <c r="I1186" s="7">
        <v>0.63700000000000001</v>
      </c>
      <c r="J1186" s="7">
        <v>2002</v>
      </c>
      <c r="K1186" s="7">
        <v>1</v>
      </c>
      <c r="L1186" s="7">
        <v>15</v>
      </c>
      <c r="M1186" s="7">
        <v>26.19</v>
      </c>
      <c r="N1186" s="7">
        <v>117.43</v>
      </c>
      <c r="O1186" s="7">
        <v>26.25</v>
      </c>
      <c r="P1186" s="7">
        <v>117.25</v>
      </c>
      <c r="Q1186" s="7">
        <v>10.772</v>
      </c>
      <c r="V1186" s="7" t="s">
        <v>128</v>
      </c>
      <c r="W1186" s="7">
        <v>0.441</v>
      </c>
      <c r="X1186" s="7">
        <f t="shared" si="36"/>
        <v>0.441</v>
      </c>
      <c r="Y1186" s="7">
        <v>0.19600000000000001</v>
      </c>
      <c r="Z1186" s="7">
        <f t="shared" si="37"/>
        <v>0.19600000000000001</v>
      </c>
      <c r="AA1186" s="7">
        <v>0.69199999999999995</v>
      </c>
      <c r="AB1186" s="7">
        <v>0.307</v>
      </c>
      <c r="AC1186" s="7">
        <v>8.5</v>
      </c>
      <c r="AD1186" s="7">
        <v>91.6</v>
      </c>
      <c r="AE1186" s="7" t="s">
        <v>28</v>
      </c>
      <c r="AF1186" s="7" t="s">
        <v>29</v>
      </c>
      <c r="AG1186" s="7" t="s">
        <v>30</v>
      </c>
      <c r="AH1186" s="7" t="s">
        <v>409</v>
      </c>
      <c r="AI1186" s="7" t="s">
        <v>407</v>
      </c>
      <c r="AJ1186" s="7">
        <v>-1.8240000000000001</v>
      </c>
      <c r="AK1186" s="7">
        <v>0.60299999999999998</v>
      </c>
      <c r="AL1186" s="7" t="s">
        <v>415</v>
      </c>
      <c r="AS1186" s="7">
        <v>1.7450000000000001</v>
      </c>
      <c r="AV1186" s="7" t="s">
        <v>659</v>
      </c>
      <c r="AW1186" s="7" t="s">
        <v>528</v>
      </c>
      <c r="AX1186" s="7" t="s">
        <v>14</v>
      </c>
      <c r="AY1186" s="7" t="s">
        <v>562</v>
      </c>
      <c r="AZ1186" s="7" t="s">
        <v>221</v>
      </c>
    </row>
    <row r="1187" spans="1:52" x14ac:dyDescent="0.2">
      <c r="A1187" s="7">
        <v>1186</v>
      </c>
      <c r="B1187" s="7">
        <v>4155</v>
      </c>
      <c r="C1187" s="7" t="s">
        <v>69</v>
      </c>
      <c r="D1187" s="7" t="s">
        <v>496</v>
      </c>
      <c r="E1187" s="7" t="s">
        <v>218</v>
      </c>
      <c r="F1187" s="7">
        <v>0.86299999999999999</v>
      </c>
      <c r="I1187" s="7">
        <v>0.86299999999999999</v>
      </c>
      <c r="J1187" s="7">
        <v>2002</v>
      </c>
      <c r="K1187" s="7">
        <v>2</v>
      </c>
      <c r="L1187" s="7">
        <v>45</v>
      </c>
      <c r="M1187" s="7">
        <v>26.19</v>
      </c>
      <c r="N1187" s="7">
        <v>117.43</v>
      </c>
      <c r="O1187" s="7">
        <v>26.25</v>
      </c>
      <c r="P1187" s="7">
        <v>117.25</v>
      </c>
      <c r="Q1187" s="7">
        <v>12.161</v>
      </c>
      <c r="V1187" s="7" t="s">
        <v>128</v>
      </c>
      <c r="W1187" s="7">
        <v>0.622</v>
      </c>
      <c r="X1187" s="7">
        <f t="shared" si="36"/>
        <v>0.622</v>
      </c>
      <c r="Y1187" s="7">
        <v>0.24099999999999999</v>
      </c>
      <c r="Z1187" s="7">
        <f t="shared" si="37"/>
        <v>0.24099999999999999</v>
      </c>
      <c r="AA1187" s="7">
        <v>0.72</v>
      </c>
      <c r="AB1187" s="7">
        <v>0.27900000000000003</v>
      </c>
      <c r="AC1187" s="7">
        <v>11.7</v>
      </c>
      <c r="AD1187" s="7">
        <v>48.9</v>
      </c>
      <c r="AE1187" s="7" t="s">
        <v>28</v>
      </c>
      <c r="AF1187" s="7" t="s">
        <v>29</v>
      </c>
      <c r="AG1187" s="7" t="s">
        <v>30</v>
      </c>
      <c r="AH1187" s="7" t="s">
        <v>409</v>
      </c>
      <c r="AI1187" s="7" t="s">
        <v>407</v>
      </c>
      <c r="AJ1187" s="7">
        <v>-1.8240000000000001</v>
      </c>
      <c r="AK1187" s="7">
        <v>0.60299999999999998</v>
      </c>
      <c r="AL1187" s="7" t="s">
        <v>415</v>
      </c>
      <c r="AS1187" s="7">
        <v>1.7450000000000001</v>
      </c>
      <c r="AV1187" s="7" t="s">
        <v>659</v>
      </c>
      <c r="AW1187" s="7" t="s">
        <v>528</v>
      </c>
      <c r="AX1187" s="7" t="s">
        <v>14</v>
      </c>
      <c r="AY1187" s="7" t="s">
        <v>562</v>
      </c>
      <c r="AZ1187" s="7" t="s">
        <v>221</v>
      </c>
    </row>
    <row r="1188" spans="1:52" x14ac:dyDescent="0.2">
      <c r="A1188" s="7">
        <v>1187</v>
      </c>
      <c r="B1188" s="7">
        <v>4155</v>
      </c>
      <c r="C1188" s="7" t="s">
        <v>69</v>
      </c>
      <c r="D1188" s="7" t="s">
        <v>496</v>
      </c>
      <c r="E1188" s="7" t="s">
        <v>218</v>
      </c>
      <c r="F1188" s="7">
        <v>1.1080000000000001</v>
      </c>
      <c r="I1188" s="7">
        <v>1.1080000000000001</v>
      </c>
      <c r="J1188" s="7">
        <v>2002</v>
      </c>
      <c r="K1188" s="7">
        <v>3</v>
      </c>
      <c r="L1188" s="7">
        <v>75</v>
      </c>
      <c r="M1188" s="7">
        <v>26.19</v>
      </c>
      <c r="N1188" s="7">
        <v>117.43</v>
      </c>
      <c r="O1188" s="7">
        <v>26.25</v>
      </c>
      <c r="P1188" s="7">
        <v>117.25</v>
      </c>
      <c r="Q1188" s="7">
        <v>18.045999999999999</v>
      </c>
      <c r="V1188" s="7" t="s">
        <v>128</v>
      </c>
      <c r="W1188" s="7">
        <v>0.82299999999999995</v>
      </c>
      <c r="X1188" s="7">
        <f t="shared" si="36"/>
        <v>0.82299999999999995</v>
      </c>
      <c r="Y1188" s="7">
        <v>0.28499999999999998</v>
      </c>
      <c r="Z1188" s="7">
        <f t="shared" si="37"/>
        <v>0.28499999999999998</v>
      </c>
      <c r="AA1188" s="7">
        <v>0.74199999999999999</v>
      </c>
      <c r="AB1188" s="7">
        <v>0.25700000000000001</v>
      </c>
      <c r="AC1188" s="7">
        <v>15.2</v>
      </c>
      <c r="AD1188" s="7">
        <v>128.69999999999999</v>
      </c>
      <c r="AE1188" s="7" t="s">
        <v>28</v>
      </c>
      <c r="AF1188" s="7" t="s">
        <v>29</v>
      </c>
      <c r="AG1188" s="7" t="s">
        <v>30</v>
      </c>
      <c r="AH1188" s="7" t="s">
        <v>409</v>
      </c>
      <c r="AI1188" s="7" t="s">
        <v>407</v>
      </c>
      <c r="AJ1188" s="7">
        <v>-1.8240000000000001</v>
      </c>
      <c r="AK1188" s="7">
        <v>0.60299999999999998</v>
      </c>
      <c r="AL1188" s="7" t="s">
        <v>415</v>
      </c>
      <c r="AS1188" s="7">
        <v>1.7450000000000001</v>
      </c>
      <c r="AV1188" s="7" t="s">
        <v>659</v>
      </c>
      <c r="AW1188" s="7" t="s">
        <v>528</v>
      </c>
      <c r="AX1188" s="7" t="s">
        <v>14</v>
      </c>
      <c r="AY1188" s="7" t="s">
        <v>562</v>
      </c>
      <c r="AZ1188" s="7" t="s">
        <v>221</v>
      </c>
    </row>
    <row r="1189" spans="1:52" x14ac:dyDescent="0.2">
      <c r="A1189" s="7">
        <v>1188</v>
      </c>
      <c r="B1189" s="7">
        <v>4155</v>
      </c>
      <c r="C1189" s="7" t="s">
        <v>69</v>
      </c>
      <c r="D1189" s="7" t="s">
        <v>496</v>
      </c>
      <c r="E1189" s="7" t="s">
        <v>218</v>
      </c>
      <c r="F1189" s="7">
        <v>1.407</v>
      </c>
      <c r="I1189" s="7">
        <v>1.407</v>
      </c>
      <c r="J1189" s="7">
        <v>2002</v>
      </c>
      <c r="K1189" s="7">
        <v>4</v>
      </c>
      <c r="L1189" s="7">
        <v>105</v>
      </c>
      <c r="M1189" s="7">
        <v>26.19</v>
      </c>
      <c r="N1189" s="7">
        <v>117.43</v>
      </c>
      <c r="O1189" s="7">
        <v>26.25</v>
      </c>
      <c r="P1189" s="7">
        <v>117.25</v>
      </c>
      <c r="Q1189" s="7">
        <v>18.815000000000001</v>
      </c>
      <c r="V1189" s="7" t="s">
        <v>128</v>
      </c>
      <c r="W1189" s="7">
        <v>0.92700000000000005</v>
      </c>
      <c r="X1189" s="7">
        <f t="shared" si="36"/>
        <v>0.92700000000000005</v>
      </c>
      <c r="Y1189" s="7">
        <v>0.48</v>
      </c>
      <c r="Z1189" s="7">
        <f t="shared" si="37"/>
        <v>0.48</v>
      </c>
      <c r="AA1189" s="7">
        <v>0.65800000000000003</v>
      </c>
      <c r="AB1189" s="7">
        <v>0.34100000000000003</v>
      </c>
      <c r="AC1189" s="7">
        <v>19.8</v>
      </c>
      <c r="AD1189" s="7">
        <v>123.8</v>
      </c>
      <c r="AE1189" s="7" t="s">
        <v>28</v>
      </c>
      <c r="AF1189" s="7" t="s">
        <v>29</v>
      </c>
      <c r="AG1189" s="7" t="s">
        <v>30</v>
      </c>
      <c r="AH1189" s="7" t="s">
        <v>409</v>
      </c>
      <c r="AI1189" s="7" t="s">
        <v>407</v>
      </c>
      <c r="AJ1189" s="7">
        <v>-1.8240000000000001</v>
      </c>
      <c r="AK1189" s="7">
        <v>0.60299999999999998</v>
      </c>
      <c r="AL1189" s="7" t="s">
        <v>415</v>
      </c>
      <c r="AS1189" s="7">
        <v>1.7450000000000001</v>
      </c>
      <c r="AV1189" s="7" t="s">
        <v>659</v>
      </c>
      <c r="AW1189" s="7" t="s">
        <v>528</v>
      </c>
      <c r="AX1189" s="7" t="s">
        <v>14</v>
      </c>
      <c r="AY1189" s="7" t="s">
        <v>562</v>
      </c>
      <c r="AZ1189" s="7" t="s">
        <v>221</v>
      </c>
    </row>
    <row r="1190" spans="1:52" x14ac:dyDescent="0.2">
      <c r="A1190" s="7">
        <v>1189</v>
      </c>
      <c r="B1190" s="7">
        <v>4155</v>
      </c>
      <c r="C1190" s="7" t="s">
        <v>69</v>
      </c>
      <c r="D1190" s="7" t="s">
        <v>496</v>
      </c>
      <c r="E1190" s="7" t="s">
        <v>218</v>
      </c>
      <c r="F1190" s="7">
        <v>2.1859999999999999</v>
      </c>
      <c r="I1190" s="7">
        <v>2.1859999999999999</v>
      </c>
      <c r="J1190" s="7">
        <v>2002</v>
      </c>
      <c r="K1190" s="7">
        <v>5</v>
      </c>
      <c r="L1190" s="7">
        <v>135</v>
      </c>
      <c r="M1190" s="7">
        <v>26.19</v>
      </c>
      <c r="N1190" s="7">
        <v>117.43</v>
      </c>
      <c r="O1190" s="7">
        <v>26.25</v>
      </c>
      <c r="P1190" s="7">
        <v>117.25</v>
      </c>
      <c r="Q1190" s="7">
        <v>25.475000000000001</v>
      </c>
      <c r="V1190" s="7" t="s">
        <v>128</v>
      </c>
      <c r="W1190" s="7">
        <v>1.196</v>
      </c>
      <c r="X1190" s="7">
        <f t="shared" si="36"/>
        <v>1.196</v>
      </c>
      <c r="Y1190" s="7">
        <v>0.99</v>
      </c>
      <c r="Z1190" s="7">
        <f t="shared" si="37"/>
        <v>0.99</v>
      </c>
      <c r="AA1190" s="7">
        <v>0.54700000000000004</v>
      </c>
      <c r="AB1190" s="7">
        <v>0.45200000000000001</v>
      </c>
      <c r="AC1190" s="7">
        <v>22.2</v>
      </c>
      <c r="AD1190" s="7">
        <v>150.4</v>
      </c>
      <c r="AE1190" s="7" t="s">
        <v>28</v>
      </c>
      <c r="AF1190" s="7" t="s">
        <v>29</v>
      </c>
      <c r="AG1190" s="7" t="s">
        <v>30</v>
      </c>
      <c r="AH1190" s="7" t="s">
        <v>409</v>
      </c>
      <c r="AI1190" s="7" t="s">
        <v>407</v>
      </c>
      <c r="AJ1190" s="7">
        <v>-1.8240000000000001</v>
      </c>
      <c r="AK1190" s="7">
        <v>0.60299999999999998</v>
      </c>
      <c r="AL1190" s="7" t="s">
        <v>415</v>
      </c>
      <c r="AS1190" s="7">
        <v>1.7450000000000001</v>
      </c>
      <c r="AV1190" s="7" t="s">
        <v>659</v>
      </c>
      <c r="AW1190" s="7" t="s">
        <v>528</v>
      </c>
      <c r="AX1190" s="7" t="s">
        <v>14</v>
      </c>
      <c r="AY1190" s="7" t="s">
        <v>562</v>
      </c>
      <c r="AZ1190" s="7" t="s">
        <v>221</v>
      </c>
    </row>
    <row r="1191" spans="1:52" x14ac:dyDescent="0.2">
      <c r="A1191" s="7">
        <v>1190</v>
      </c>
      <c r="B1191" s="7">
        <v>4155</v>
      </c>
      <c r="C1191" s="7" t="s">
        <v>69</v>
      </c>
      <c r="D1191" s="7" t="s">
        <v>496</v>
      </c>
      <c r="E1191" s="7" t="s">
        <v>218</v>
      </c>
      <c r="F1191" s="7">
        <v>2.2040000000000002</v>
      </c>
      <c r="I1191" s="7">
        <v>2.2040000000000002</v>
      </c>
      <c r="J1191" s="7">
        <v>2002</v>
      </c>
      <c r="K1191" s="7">
        <v>6</v>
      </c>
      <c r="L1191" s="7">
        <v>165</v>
      </c>
      <c r="M1191" s="7">
        <v>26.19</v>
      </c>
      <c r="N1191" s="7">
        <v>117.43</v>
      </c>
      <c r="O1191" s="7">
        <v>26.25</v>
      </c>
      <c r="P1191" s="7">
        <v>117.25</v>
      </c>
      <c r="Q1191" s="7">
        <v>27.483000000000001</v>
      </c>
      <c r="V1191" s="7" t="s">
        <v>128</v>
      </c>
      <c r="W1191" s="7">
        <v>1.125</v>
      </c>
      <c r="X1191" s="7">
        <f t="shared" si="36"/>
        <v>1.125</v>
      </c>
      <c r="Y1191" s="7">
        <v>1.079</v>
      </c>
      <c r="Z1191" s="7">
        <f t="shared" si="37"/>
        <v>1.079</v>
      </c>
      <c r="AA1191" s="7">
        <v>0.51</v>
      </c>
      <c r="AB1191" s="7">
        <v>0.48899999999999999</v>
      </c>
      <c r="AC1191" s="7">
        <v>24.9</v>
      </c>
      <c r="AD1191" s="7">
        <v>330.5</v>
      </c>
      <c r="AE1191" s="7" t="s">
        <v>28</v>
      </c>
      <c r="AF1191" s="7" t="s">
        <v>29</v>
      </c>
      <c r="AG1191" s="7" t="s">
        <v>30</v>
      </c>
      <c r="AH1191" s="7" t="s">
        <v>409</v>
      </c>
      <c r="AI1191" s="7" t="s">
        <v>407</v>
      </c>
      <c r="AJ1191" s="7">
        <v>-1.8240000000000001</v>
      </c>
      <c r="AK1191" s="7">
        <v>0.60299999999999998</v>
      </c>
      <c r="AL1191" s="7" t="s">
        <v>415</v>
      </c>
      <c r="AS1191" s="7">
        <v>1.7450000000000001</v>
      </c>
      <c r="AV1191" s="7" t="s">
        <v>659</v>
      </c>
      <c r="AW1191" s="7" t="s">
        <v>528</v>
      </c>
      <c r="AX1191" s="7" t="s">
        <v>14</v>
      </c>
      <c r="AY1191" s="7" t="s">
        <v>562</v>
      </c>
      <c r="AZ1191" s="7" t="s">
        <v>221</v>
      </c>
    </row>
    <row r="1192" spans="1:52" x14ac:dyDescent="0.2">
      <c r="A1192" s="7">
        <v>1191</v>
      </c>
      <c r="B1192" s="7">
        <v>4155</v>
      </c>
      <c r="C1192" s="7" t="s">
        <v>69</v>
      </c>
      <c r="D1192" s="7" t="s">
        <v>496</v>
      </c>
      <c r="E1192" s="7" t="s">
        <v>218</v>
      </c>
      <c r="F1192" s="7">
        <v>1.8959999999999999</v>
      </c>
      <c r="I1192" s="7">
        <v>1.8959999999999999</v>
      </c>
      <c r="J1192" s="7">
        <v>2002</v>
      </c>
      <c r="K1192" s="7">
        <v>7</v>
      </c>
      <c r="L1192" s="7">
        <v>195</v>
      </c>
      <c r="M1192" s="7">
        <v>26.19</v>
      </c>
      <c r="N1192" s="7">
        <v>117.43</v>
      </c>
      <c r="O1192" s="7">
        <v>26.25</v>
      </c>
      <c r="P1192" s="7">
        <v>117.25</v>
      </c>
      <c r="Q1192" s="7">
        <v>30.113</v>
      </c>
      <c r="V1192" s="7" t="s">
        <v>128</v>
      </c>
      <c r="W1192" s="7">
        <v>1.0960000000000001</v>
      </c>
      <c r="X1192" s="7">
        <f t="shared" si="36"/>
        <v>1.0960000000000001</v>
      </c>
      <c r="Y1192" s="7">
        <v>0.8</v>
      </c>
      <c r="Z1192" s="7">
        <f t="shared" si="37"/>
        <v>0.8</v>
      </c>
      <c r="AA1192" s="7">
        <v>0.57799999999999996</v>
      </c>
      <c r="AB1192" s="7">
        <v>0.42099999999999999</v>
      </c>
      <c r="AC1192" s="7">
        <v>25.6</v>
      </c>
      <c r="AD1192" s="7">
        <v>203.7</v>
      </c>
      <c r="AE1192" s="7" t="s">
        <v>28</v>
      </c>
      <c r="AF1192" s="7" t="s">
        <v>29</v>
      </c>
      <c r="AG1192" s="7" t="s">
        <v>30</v>
      </c>
      <c r="AH1192" s="7" t="s">
        <v>409</v>
      </c>
      <c r="AI1192" s="7" t="s">
        <v>407</v>
      </c>
      <c r="AJ1192" s="7">
        <v>-1.8240000000000001</v>
      </c>
      <c r="AK1192" s="7">
        <v>0.60299999999999998</v>
      </c>
      <c r="AL1192" s="7" t="s">
        <v>415</v>
      </c>
      <c r="AS1192" s="7">
        <v>1.7450000000000001</v>
      </c>
      <c r="AV1192" s="7" t="s">
        <v>659</v>
      </c>
      <c r="AW1192" s="7" t="s">
        <v>528</v>
      </c>
      <c r="AX1192" s="7" t="s">
        <v>14</v>
      </c>
      <c r="AY1192" s="7" t="s">
        <v>562</v>
      </c>
      <c r="AZ1192" s="7" t="s">
        <v>221</v>
      </c>
    </row>
    <row r="1193" spans="1:52" x14ac:dyDescent="0.2">
      <c r="A1193" s="7">
        <v>1192</v>
      </c>
      <c r="B1193" s="7">
        <v>4155</v>
      </c>
      <c r="C1193" s="7" t="s">
        <v>69</v>
      </c>
      <c r="D1193" s="7" t="s">
        <v>496</v>
      </c>
      <c r="E1193" s="7" t="s">
        <v>218</v>
      </c>
      <c r="F1193" s="7">
        <v>1.8959999999999999</v>
      </c>
      <c r="I1193" s="7">
        <v>1.8959999999999999</v>
      </c>
      <c r="J1193" s="7">
        <v>2002</v>
      </c>
      <c r="K1193" s="7">
        <v>8</v>
      </c>
      <c r="L1193" s="7">
        <v>225</v>
      </c>
      <c r="M1193" s="7">
        <v>26.19</v>
      </c>
      <c r="N1193" s="7">
        <v>117.43</v>
      </c>
      <c r="O1193" s="7">
        <v>26.25</v>
      </c>
      <c r="P1193" s="7">
        <v>117.25</v>
      </c>
      <c r="Q1193" s="7">
        <v>29.640999999999998</v>
      </c>
      <c r="V1193" s="7" t="s">
        <v>128</v>
      </c>
      <c r="W1193" s="7">
        <v>0.96099999999999997</v>
      </c>
      <c r="X1193" s="7">
        <f t="shared" si="36"/>
        <v>0.96099999999999997</v>
      </c>
      <c r="Y1193" s="7">
        <v>0.93500000000000005</v>
      </c>
      <c r="Z1193" s="7">
        <f t="shared" si="37"/>
        <v>0.93500000000000005</v>
      </c>
      <c r="AA1193" s="7">
        <v>0.50600000000000001</v>
      </c>
      <c r="AB1193" s="7">
        <v>0.49299999999999999</v>
      </c>
      <c r="AC1193" s="7">
        <v>25.1</v>
      </c>
      <c r="AD1193" s="7">
        <v>205.9</v>
      </c>
      <c r="AE1193" s="7" t="s">
        <v>28</v>
      </c>
      <c r="AF1193" s="7" t="s">
        <v>29</v>
      </c>
      <c r="AG1193" s="7" t="s">
        <v>30</v>
      </c>
      <c r="AH1193" s="7" t="s">
        <v>409</v>
      </c>
      <c r="AI1193" s="7" t="s">
        <v>407</v>
      </c>
      <c r="AJ1193" s="7">
        <v>-1.8240000000000001</v>
      </c>
      <c r="AK1193" s="7">
        <v>0.60299999999999998</v>
      </c>
      <c r="AL1193" s="7" t="s">
        <v>415</v>
      </c>
      <c r="AS1193" s="7">
        <v>1.7450000000000001</v>
      </c>
      <c r="AV1193" s="7" t="s">
        <v>659</v>
      </c>
      <c r="AW1193" s="7" t="s">
        <v>528</v>
      </c>
      <c r="AX1193" s="7" t="s">
        <v>14</v>
      </c>
      <c r="AY1193" s="7" t="s">
        <v>562</v>
      </c>
      <c r="AZ1193" s="7" t="s">
        <v>221</v>
      </c>
    </row>
    <row r="1194" spans="1:52" x14ac:dyDescent="0.2">
      <c r="A1194" s="7">
        <v>1193</v>
      </c>
      <c r="B1194" s="7">
        <v>4155</v>
      </c>
      <c r="C1194" s="7" t="s">
        <v>69</v>
      </c>
      <c r="D1194" s="7" t="s">
        <v>496</v>
      </c>
      <c r="E1194" s="7" t="s">
        <v>218</v>
      </c>
      <c r="F1194" s="7">
        <v>1.7689999999999999</v>
      </c>
      <c r="I1194" s="7">
        <v>1.7689999999999999</v>
      </c>
      <c r="J1194" s="7">
        <v>2002</v>
      </c>
      <c r="K1194" s="7">
        <v>9</v>
      </c>
      <c r="L1194" s="7">
        <v>255</v>
      </c>
      <c r="M1194" s="7">
        <v>26.19</v>
      </c>
      <c r="N1194" s="7">
        <v>117.43</v>
      </c>
      <c r="O1194" s="7">
        <v>26.25</v>
      </c>
      <c r="P1194" s="7">
        <v>117.25</v>
      </c>
      <c r="Q1194" s="7">
        <v>25.603999999999999</v>
      </c>
      <c r="V1194" s="7" t="s">
        <v>128</v>
      </c>
      <c r="W1194" s="7">
        <v>0.91500000000000004</v>
      </c>
      <c r="X1194" s="7">
        <f t="shared" si="36"/>
        <v>0.91500000000000004</v>
      </c>
      <c r="Y1194" s="7">
        <v>0.85399999999999998</v>
      </c>
      <c r="Z1194" s="7">
        <f t="shared" si="37"/>
        <v>0.85399999999999998</v>
      </c>
      <c r="AA1194" s="7">
        <v>0.51700000000000002</v>
      </c>
      <c r="AB1194" s="7">
        <v>0.48199999999999998</v>
      </c>
      <c r="AC1194" s="7">
        <v>22.1</v>
      </c>
      <c r="AD1194" s="7">
        <v>123.5</v>
      </c>
      <c r="AE1194" s="7" t="s">
        <v>28</v>
      </c>
      <c r="AF1194" s="7" t="s">
        <v>29</v>
      </c>
      <c r="AG1194" s="7" t="s">
        <v>30</v>
      </c>
      <c r="AH1194" s="7" t="s">
        <v>409</v>
      </c>
      <c r="AI1194" s="7" t="s">
        <v>407</v>
      </c>
      <c r="AJ1194" s="7">
        <v>-1.8240000000000001</v>
      </c>
      <c r="AK1194" s="7">
        <v>0.60299999999999998</v>
      </c>
      <c r="AL1194" s="7" t="s">
        <v>415</v>
      </c>
      <c r="AS1194" s="7">
        <v>1.7450000000000001</v>
      </c>
      <c r="AV1194" s="7" t="s">
        <v>659</v>
      </c>
      <c r="AW1194" s="7" t="s">
        <v>528</v>
      </c>
      <c r="AX1194" s="7" t="s">
        <v>14</v>
      </c>
      <c r="AY1194" s="7" t="s">
        <v>562</v>
      </c>
      <c r="AZ1194" s="7" t="s">
        <v>221</v>
      </c>
    </row>
    <row r="1195" spans="1:52" x14ac:dyDescent="0.2">
      <c r="A1195" s="7">
        <v>1194</v>
      </c>
      <c r="B1195" s="7">
        <v>4155</v>
      </c>
      <c r="C1195" s="7" t="s">
        <v>69</v>
      </c>
      <c r="D1195" s="7" t="s">
        <v>496</v>
      </c>
      <c r="E1195" s="7" t="s">
        <v>218</v>
      </c>
      <c r="F1195" s="7">
        <v>1.198</v>
      </c>
      <c r="I1195" s="7">
        <v>1.198</v>
      </c>
      <c r="J1195" s="7">
        <v>2002</v>
      </c>
      <c r="K1195" s="7">
        <v>10</v>
      </c>
      <c r="L1195" s="7">
        <v>285</v>
      </c>
      <c r="M1195" s="7">
        <v>26.19</v>
      </c>
      <c r="N1195" s="7">
        <v>117.43</v>
      </c>
      <c r="O1195" s="7">
        <v>26.25</v>
      </c>
      <c r="P1195" s="7">
        <v>117.25</v>
      </c>
      <c r="Q1195" s="7">
        <v>21.721</v>
      </c>
      <c r="V1195" s="7" t="s">
        <v>128</v>
      </c>
      <c r="W1195" s="7">
        <v>0.76400000000000001</v>
      </c>
      <c r="X1195" s="7">
        <f t="shared" si="36"/>
        <v>0.76400000000000001</v>
      </c>
      <c r="Y1195" s="7">
        <v>0.434</v>
      </c>
      <c r="Z1195" s="7">
        <f t="shared" si="37"/>
        <v>0.434</v>
      </c>
      <c r="AA1195" s="7">
        <v>0.63700000000000001</v>
      </c>
      <c r="AB1195" s="7">
        <v>0.36199999999999999</v>
      </c>
      <c r="AC1195" s="7">
        <v>18</v>
      </c>
      <c r="AD1195" s="7">
        <v>229</v>
      </c>
      <c r="AE1195" s="7" t="s">
        <v>28</v>
      </c>
      <c r="AF1195" s="7" t="s">
        <v>29</v>
      </c>
      <c r="AG1195" s="7" t="s">
        <v>30</v>
      </c>
      <c r="AH1195" s="7" t="s">
        <v>409</v>
      </c>
      <c r="AI1195" s="7" t="s">
        <v>407</v>
      </c>
      <c r="AJ1195" s="7">
        <v>-1.8240000000000001</v>
      </c>
      <c r="AK1195" s="7">
        <v>0.60299999999999998</v>
      </c>
      <c r="AL1195" s="7" t="s">
        <v>415</v>
      </c>
      <c r="AS1195" s="7">
        <v>1.7450000000000001</v>
      </c>
      <c r="AV1195" s="7" t="s">
        <v>659</v>
      </c>
      <c r="AW1195" s="7" t="s">
        <v>528</v>
      </c>
      <c r="AX1195" s="7" t="s">
        <v>14</v>
      </c>
      <c r="AY1195" s="7" t="s">
        <v>562</v>
      </c>
      <c r="AZ1195" s="7" t="s">
        <v>221</v>
      </c>
    </row>
    <row r="1196" spans="1:52" x14ac:dyDescent="0.2">
      <c r="A1196" s="7">
        <v>1195</v>
      </c>
      <c r="B1196" s="7">
        <v>4155</v>
      </c>
      <c r="C1196" s="7" t="s">
        <v>69</v>
      </c>
      <c r="D1196" s="7" t="s">
        <v>496</v>
      </c>
      <c r="E1196" s="7" t="s">
        <v>218</v>
      </c>
      <c r="F1196" s="7">
        <v>1.0529999999999999</v>
      </c>
      <c r="I1196" s="7">
        <v>1.0529999999999999</v>
      </c>
      <c r="J1196" s="7">
        <v>2002</v>
      </c>
      <c r="K1196" s="7">
        <v>11</v>
      </c>
      <c r="L1196" s="7">
        <v>315</v>
      </c>
      <c r="M1196" s="7">
        <v>26.19</v>
      </c>
      <c r="N1196" s="7">
        <v>117.43</v>
      </c>
      <c r="O1196" s="7">
        <v>26.25</v>
      </c>
      <c r="P1196" s="7">
        <v>117.25</v>
      </c>
      <c r="Q1196" s="7">
        <v>15.667999999999999</v>
      </c>
      <c r="V1196" s="7" t="s">
        <v>128</v>
      </c>
      <c r="W1196" s="7">
        <v>0.78900000000000003</v>
      </c>
      <c r="X1196" s="7">
        <f t="shared" si="36"/>
        <v>0.78900000000000003</v>
      </c>
      <c r="Y1196" s="7">
        <v>0.26400000000000001</v>
      </c>
      <c r="Z1196" s="7">
        <f t="shared" si="37"/>
        <v>0.26400000000000001</v>
      </c>
      <c r="AA1196" s="7">
        <v>0.749</v>
      </c>
      <c r="AB1196" s="7">
        <v>0.25</v>
      </c>
      <c r="AC1196" s="7">
        <v>13.2</v>
      </c>
      <c r="AD1196" s="7">
        <v>83.5</v>
      </c>
      <c r="AE1196" s="7" t="s">
        <v>28</v>
      </c>
      <c r="AF1196" s="7" t="s">
        <v>29</v>
      </c>
      <c r="AG1196" s="7" t="s">
        <v>30</v>
      </c>
      <c r="AH1196" s="7" t="s">
        <v>409</v>
      </c>
      <c r="AI1196" s="7" t="s">
        <v>407</v>
      </c>
      <c r="AJ1196" s="7">
        <v>-1.8240000000000001</v>
      </c>
      <c r="AK1196" s="7">
        <v>0.60299999999999998</v>
      </c>
      <c r="AL1196" s="7" t="s">
        <v>415</v>
      </c>
      <c r="AS1196" s="7">
        <v>1.7450000000000001</v>
      </c>
      <c r="AV1196" s="7" t="s">
        <v>659</v>
      </c>
      <c r="AW1196" s="7" t="s">
        <v>528</v>
      </c>
      <c r="AX1196" s="7" t="s">
        <v>14</v>
      </c>
      <c r="AY1196" s="7" t="s">
        <v>562</v>
      </c>
      <c r="AZ1196" s="7" t="s">
        <v>221</v>
      </c>
    </row>
    <row r="1197" spans="1:52" x14ac:dyDescent="0.2">
      <c r="A1197" s="7">
        <v>1196</v>
      </c>
      <c r="B1197" s="7">
        <v>4155</v>
      </c>
      <c r="C1197" s="7" t="s">
        <v>69</v>
      </c>
      <c r="D1197" s="7" t="s">
        <v>496</v>
      </c>
      <c r="E1197" s="7" t="s">
        <v>218</v>
      </c>
      <c r="F1197" s="7">
        <v>0.627</v>
      </c>
      <c r="I1197" s="7">
        <v>0.627</v>
      </c>
      <c r="J1197" s="7">
        <v>2002</v>
      </c>
      <c r="K1197" s="7">
        <v>12</v>
      </c>
      <c r="L1197" s="7">
        <v>345</v>
      </c>
      <c r="M1197" s="7">
        <v>26.19</v>
      </c>
      <c r="N1197" s="7">
        <v>117.43</v>
      </c>
      <c r="O1197" s="7">
        <v>26.25</v>
      </c>
      <c r="P1197" s="7">
        <v>117.25</v>
      </c>
      <c r="Q1197" s="7">
        <v>12.715999999999999</v>
      </c>
      <c r="V1197" s="7" t="s">
        <v>128</v>
      </c>
      <c r="W1197" s="7">
        <v>0.46200000000000002</v>
      </c>
      <c r="X1197" s="7">
        <f t="shared" si="36"/>
        <v>0.46200000000000002</v>
      </c>
      <c r="Y1197" s="7">
        <v>0.16500000000000001</v>
      </c>
      <c r="Z1197" s="7">
        <f t="shared" si="37"/>
        <v>0.16500000000000001</v>
      </c>
      <c r="AA1197" s="7">
        <v>0.73599999999999999</v>
      </c>
      <c r="AB1197" s="7">
        <v>0.26300000000000001</v>
      </c>
      <c r="AC1197" s="7">
        <v>9.6999999999999993</v>
      </c>
      <c r="AD1197" s="7">
        <v>85.7</v>
      </c>
      <c r="AE1197" s="7" t="s">
        <v>28</v>
      </c>
      <c r="AF1197" s="7" t="s">
        <v>29</v>
      </c>
      <c r="AG1197" s="7" t="s">
        <v>30</v>
      </c>
      <c r="AH1197" s="7" t="s">
        <v>409</v>
      </c>
      <c r="AI1197" s="7" t="s">
        <v>407</v>
      </c>
      <c r="AJ1197" s="7">
        <v>-1.8240000000000001</v>
      </c>
      <c r="AK1197" s="7">
        <v>0.60299999999999998</v>
      </c>
      <c r="AL1197" s="7" t="s">
        <v>415</v>
      </c>
      <c r="AS1197" s="7">
        <v>1.7450000000000001</v>
      </c>
      <c r="AV1197" s="7" t="s">
        <v>659</v>
      </c>
      <c r="AW1197" s="7" t="s">
        <v>528</v>
      </c>
      <c r="AX1197" s="7" t="s">
        <v>14</v>
      </c>
      <c r="AY1197" s="7" t="s">
        <v>562</v>
      </c>
      <c r="AZ1197" s="7" t="s">
        <v>221</v>
      </c>
    </row>
    <row r="1198" spans="1:52" x14ac:dyDescent="0.2">
      <c r="A1198" s="7">
        <v>1197</v>
      </c>
      <c r="B1198" s="7">
        <v>4155</v>
      </c>
      <c r="C1198" s="7" t="s">
        <v>69</v>
      </c>
      <c r="D1198" s="7" t="s">
        <v>492</v>
      </c>
      <c r="E1198" s="7" t="s">
        <v>218</v>
      </c>
      <c r="F1198" s="7">
        <v>0.66300000000000003</v>
      </c>
      <c r="I1198" s="7">
        <v>0.66300000000000003</v>
      </c>
      <c r="J1198" s="7">
        <v>2003</v>
      </c>
      <c r="K1198" s="7">
        <v>1</v>
      </c>
      <c r="L1198" s="7">
        <v>15</v>
      </c>
      <c r="M1198" s="7">
        <v>26.19</v>
      </c>
      <c r="N1198" s="7">
        <v>117.43</v>
      </c>
      <c r="O1198" s="7">
        <v>26.25</v>
      </c>
      <c r="P1198" s="7">
        <v>117.25</v>
      </c>
      <c r="Q1198" s="7">
        <v>9.8420000000000005</v>
      </c>
      <c r="V1198" s="7" t="s">
        <v>128</v>
      </c>
      <c r="W1198" s="7">
        <v>0.46200000000000002</v>
      </c>
      <c r="X1198" s="7">
        <f t="shared" si="36"/>
        <v>0.46200000000000002</v>
      </c>
      <c r="Y1198" s="7">
        <v>0.20100000000000001</v>
      </c>
      <c r="Z1198" s="7">
        <f t="shared" si="37"/>
        <v>0.20100000000000001</v>
      </c>
      <c r="AA1198" s="7">
        <v>0.69599999999999995</v>
      </c>
      <c r="AB1198" s="7">
        <v>0.30299999999999999</v>
      </c>
      <c r="AC1198" s="7">
        <v>6.8</v>
      </c>
      <c r="AD1198" s="7">
        <v>56.7</v>
      </c>
      <c r="AE1198" s="7" t="s">
        <v>28</v>
      </c>
      <c r="AF1198" s="7" t="s">
        <v>29</v>
      </c>
      <c r="AG1198" s="7" t="s">
        <v>30</v>
      </c>
      <c r="AH1198" s="7" t="s">
        <v>409</v>
      </c>
      <c r="AI1198" s="7" t="s">
        <v>407</v>
      </c>
      <c r="AJ1198" s="7">
        <v>-1.8240000000000001</v>
      </c>
      <c r="AK1198" s="7">
        <v>-2.0150000000000001</v>
      </c>
      <c r="AL1198" s="7" t="s">
        <v>415</v>
      </c>
      <c r="AS1198" s="7">
        <v>1.5589999999999999</v>
      </c>
      <c r="AV1198" s="7" t="s">
        <v>659</v>
      </c>
      <c r="AW1198" s="7" t="s">
        <v>528</v>
      </c>
      <c r="AX1198" s="7" t="s">
        <v>14</v>
      </c>
      <c r="AY1198" s="7" t="s">
        <v>562</v>
      </c>
      <c r="AZ1198" s="7" t="s">
        <v>221</v>
      </c>
    </row>
    <row r="1199" spans="1:52" x14ac:dyDescent="0.2">
      <c r="A1199" s="7">
        <v>1198</v>
      </c>
      <c r="B1199" s="7">
        <v>4155</v>
      </c>
      <c r="C1199" s="7" t="s">
        <v>69</v>
      </c>
      <c r="D1199" s="7" t="s">
        <v>492</v>
      </c>
      <c r="E1199" s="7" t="s">
        <v>218</v>
      </c>
      <c r="F1199" s="7">
        <v>1.079</v>
      </c>
      <c r="I1199" s="7">
        <v>1.079</v>
      </c>
      <c r="J1199" s="7">
        <v>2003</v>
      </c>
      <c r="K1199" s="7">
        <v>2</v>
      </c>
      <c r="L1199" s="7">
        <v>45</v>
      </c>
      <c r="M1199" s="7">
        <v>26.19</v>
      </c>
      <c r="N1199" s="7">
        <v>117.43</v>
      </c>
      <c r="O1199" s="7">
        <v>26.25</v>
      </c>
      <c r="P1199" s="7">
        <v>117.25</v>
      </c>
      <c r="Q1199" s="7">
        <v>12.936</v>
      </c>
      <c r="V1199" s="7" t="s">
        <v>128</v>
      </c>
      <c r="W1199" s="7">
        <v>0.628</v>
      </c>
      <c r="X1199" s="7">
        <f t="shared" si="36"/>
        <v>0.628</v>
      </c>
      <c r="Y1199" s="7">
        <v>0.45100000000000001</v>
      </c>
      <c r="Z1199" s="7">
        <f t="shared" si="37"/>
        <v>0.45100000000000001</v>
      </c>
      <c r="AA1199" s="7">
        <v>0.58199999999999996</v>
      </c>
      <c r="AB1199" s="7">
        <v>0.41699999999999998</v>
      </c>
      <c r="AC1199" s="7">
        <v>11.7</v>
      </c>
      <c r="AD1199" s="7">
        <v>65</v>
      </c>
      <c r="AE1199" s="7" t="s">
        <v>28</v>
      </c>
      <c r="AF1199" s="7" t="s">
        <v>29</v>
      </c>
      <c r="AG1199" s="7" t="s">
        <v>30</v>
      </c>
      <c r="AH1199" s="7" t="s">
        <v>409</v>
      </c>
      <c r="AI1199" s="7" t="s">
        <v>407</v>
      </c>
      <c r="AJ1199" s="7">
        <v>-1.8240000000000001</v>
      </c>
      <c r="AK1199" s="7">
        <v>-2.0150000000000001</v>
      </c>
      <c r="AL1199" s="7" t="s">
        <v>415</v>
      </c>
      <c r="AS1199" s="7">
        <v>1.5589999999999999</v>
      </c>
      <c r="AV1199" s="7" t="s">
        <v>659</v>
      </c>
      <c r="AW1199" s="7" t="s">
        <v>528</v>
      </c>
      <c r="AX1199" s="7" t="s">
        <v>14</v>
      </c>
      <c r="AY1199" s="7" t="s">
        <v>562</v>
      </c>
      <c r="AZ1199" s="7" t="s">
        <v>221</v>
      </c>
    </row>
    <row r="1200" spans="1:52" x14ac:dyDescent="0.2">
      <c r="A1200" s="7">
        <v>1199</v>
      </c>
      <c r="B1200" s="7">
        <v>4155</v>
      </c>
      <c r="C1200" s="7" t="s">
        <v>69</v>
      </c>
      <c r="D1200" s="7" t="s">
        <v>492</v>
      </c>
      <c r="E1200" s="7" t="s">
        <v>218</v>
      </c>
      <c r="F1200" s="7">
        <v>1.3240000000000001</v>
      </c>
      <c r="I1200" s="7">
        <v>1.3240000000000001</v>
      </c>
      <c r="J1200" s="7">
        <v>2003</v>
      </c>
      <c r="K1200" s="7">
        <v>3</v>
      </c>
      <c r="L1200" s="7">
        <v>75</v>
      </c>
      <c r="M1200" s="7">
        <v>26.19</v>
      </c>
      <c r="N1200" s="7">
        <v>117.43</v>
      </c>
      <c r="O1200" s="7">
        <v>26.25</v>
      </c>
      <c r="P1200" s="7">
        <v>117.25</v>
      </c>
      <c r="Q1200" s="7">
        <v>15.41</v>
      </c>
      <c r="V1200" s="7" t="s">
        <v>128</v>
      </c>
      <c r="W1200" s="7">
        <v>0.82</v>
      </c>
      <c r="X1200" s="7">
        <f t="shared" si="36"/>
        <v>0.82</v>
      </c>
      <c r="Y1200" s="7">
        <v>0.504</v>
      </c>
      <c r="Z1200" s="7">
        <f t="shared" si="37"/>
        <v>0.504</v>
      </c>
      <c r="AA1200" s="7">
        <v>0.61899999999999999</v>
      </c>
      <c r="AB1200" s="7">
        <v>0.38</v>
      </c>
      <c r="AC1200" s="7">
        <v>12.8</v>
      </c>
      <c r="AD1200" s="7">
        <v>118.7</v>
      </c>
      <c r="AE1200" s="7" t="s">
        <v>28</v>
      </c>
      <c r="AF1200" s="7" t="s">
        <v>29</v>
      </c>
      <c r="AG1200" s="7" t="s">
        <v>30</v>
      </c>
      <c r="AH1200" s="7" t="s">
        <v>409</v>
      </c>
      <c r="AI1200" s="7" t="s">
        <v>407</v>
      </c>
      <c r="AJ1200" s="7">
        <v>-1.8240000000000001</v>
      </c>
      <c r="AK1200" s="7">
        <v>-2.0150000000000001</v>
      </c>
      <c r="AL1200" s="7" t="s">
        <v>415</v>
      </c>
      <c r="AS1200" s="7">
        <v>1.5589999999999999</v>
      </c>
      <c r="AV1200" s="7" t="s">
        <v>659</v>
      </c>
      <c r="AW1200" s="7" t="s">
        <v>528</v>
      </c>
      <c r="AX1200" s="7" t="s">
        <v>14</v>
      </c>
      <c r="AY1200" s="7" t="s">
        <v>562</v>
      </c>
      <c r="AZ1200" s="7" t="s">
        <v>221</v>
      </c>
    </row>
    <row r="1201" spans="1:52" x14ac:dyDescent="0.2">
      <c r="A1201" s="7">
        <v>1200</v>
      </c>
      <c r="B1201" s="7">
        <v>4155</v>
      </c>
      <c r="C1201" s="7" t="s">
        <v>69</v>
      </c>
      <c r="D1201" s="7" t="s">
        <v>492</v>
      </c>
      <c r="E1201" s="7" t="s">
        <v>218</v>
      </c>
      <c r="F1201" s="7">
        <v>1.73</v>
      </c>
      <c r="I1201" s="7">
        <v>1.73</v>
      </c>
      <c r="J1201" s="7">
        <v>2003</v>
      </c>
      <c r="K1201" s="7">
        <v>4</v>
      </c>
      <c r="L1201" s="7">
        <v>105</v>
      </c>
      <c r="M1201" s="7">
        <v>26.19</v>
      </c>
      <c r="N1201" s="7">
        <v>117.43</v>
      </c>
      <c r="O1201" s="7">
        <v>26.25</v>
      </c>
      <c r="P1201" s="7">
        <v>117.25</v>
      </c>
      <c r="Q1201" s="7">
        <v>21.76</v>
      </c>
      <c r="V1201" s="7" t="s">
        <v>128</v>
      </c>
      <c r="W1201" s="7">
        <v>0.99399999999999999</v>
      </c>
      <c r="X1201" s="7">
        <f t="shared" si="36"/>
        <v>0.99399999999999999</v>
      </c>
      <c r="Y1201" s="7">
        <v>0.73599999999999999</v>
      </c>
      <c r="Z1201" s="7">
        <f t="shared" si="37"/>
        <v>0.73599999999999999</v>
      </c>
      <c r="AA1201" s="7">
        <v>0.57399999999999995</v>
      </c>
      <c r="AB1201" s="7">
        <v>0.42499999999999999</v>
      </c>
      <c r="AC1201" s="7">
        <v>19</v>
      </c>
      <c r="AD1201" s="7">
        <v>172.1</v>
      </c>
      <c r="AE1201" s="7" t="s">
        <v>28</v>
      </c>
      <c r="AF1201" s="7" t="s">
        <v>29</v>
      </c>
      <c r="AG1201" s="7" t="s">
        <v>30</v>
      </c>
      <c r="AH1201" s="7" t="s">
        <v>409</v>
      </c>
      <c r="AI1201" s="7" t="s">
        <v>407</v>
      </c>
      <c r="AJ1201" s="7">
        <v>-1.8240000000000001</v>
      </c>
      <c r="AK1201" s="7">
        <v>-2.0150000000000001</v>
      </c>
      <c r="AL1201" s="7" t="s">
        <v>415</v>
      </c>
      <c r="AS1201" s="7">
        <v>1.5589999999999999</v>
      </c>
      <c r="AV1201" s="7" t="s">
        <v>659</v>
      </c>
      <c r="AW1201" s="7" t="s">
        <v>528</v>
      </c>
      <c r="AX1201" s="7" t="s">
        <v>14</v>
      </c>
      <c r="AY1201" s="7" t="s">
        <v>562</v>
      </c>
      <c r="AZ1201" s="7" t="s">
        <v>221</v>
      </c>
    </row>
    <row r="1202" spans="1:52" x14ac:dyDescent="0.2">
      <c r="A1202" s="7">
        <v>1201</v>
      </c>
      <c r="B1202" s="7">
        <v>4155</v>
      </c>
      <c r="C1202" s="7" t="s">
        <v>69</v>
      </c>
      <c r="D1202" s="7" t="s">
        <v>492</v>
      </c>
      <c r="E1202" s="7" t="s">
        <v>218</v>
      </c>
      <c r="F1202" s="7">
        <v>1.94</v>
      </c>
      <c r="I1202" s="7">
        <v>1.94</v>
      </c>
      <c r="J1202" s="7">
        <v>2003</v>
      </c>
      <c r="K1202" s="7">
        <v>5</v>
      </c>
      <c r="L1202" s="7">
        <v>135</v>
      </c>
      <c r="M1202" s="7">
        <v>26.19</v>
      </c>
      <c r="N1202" s="7">
        <v>117.43</v>
      </c>
      <c r="O1202" s="7">
        <v>26.25</v>
      </c>
      <c r="P1202" s="7">
        <v>117.25</v>
      </c>
      <c r="Q1202" s="7">
        <v>25.475000000000001</v>
      </c>
      <c r="V1202" s="7" t="s">
        <v>128</v>
      </c>
      <c r="W1202" s="7">
        <v>1.125</v>
      </c>
      <c r="X1202" s="7">
        <f t="shared" si="36"/>
        <v>1.125</v>
      </c>
      <c r="Y1202" s="7">
        <v>0.81499999999999995</v>
      </c>
      <c r="Z1202" s="7">
        <f t="shared" si="37"/>
        <v>0.81499999999999995</v>
      </c>
      <c r="AA1202" s="7">
        <v>0.57899999999999996</v>
      </c>
      <c r="AB1202" s="7">
        <v>0.42</v>
      </c>
      <c r="AC1202" s="7">
        <v>21.7</v>
      </c>
      <c r="AD1202" s="7">
        <v>253.9</v>
      </c>
      <c r="AE1202" s="7" t="s">
        <v>28</v>
      </c>
      <c r="AF1202" s="7" t="s">
        <v>29</v>
      </c>
      <c r="AG1202" s="7" t="s">
        <v>30</v>
      </c>
      <c r="AH1202" s="7" t="s">
        <v>409</v>
      </c>
      <c r="AI1202" s="7" t="s">
        <v>407</v>
      </c>
      <c r="AJ1202" s="7">
        <v>-1.8240000000000001</v>
      </c>
      <c r="AK1202" s="7">
        <v>-2.0150000000000001</v>
      </c>
      <c r="AL1202" s="7" t="s">
        <v>415</v>
      </c>
      <c r="AS1202" s="7">
        <v>1.5589999999999999</v>
      </c>
      <c r="AV1202" s="7" t="s">
        <v>659</v>
      </c>
      <c r="AW1202" s="7" t="s">
        <v>528</v>
      </c>
      <c r="AX1202" s="7" t="s">
        <v>14</v>
      </c>
      <c r="AY1202" s="7" t="s">
        <v>562</v>
      </c>
      <c r="AZ1202" s="7" t="s">
        <v>221</v>
      </c>
    </row>
    <row r="1203" spans="1:52" x14ac:dyDescent="0.2">
      <c r="A1203" s="7">
        <v>1202</v>
      </c>
      <c r="B1203" s="7">
        <v>4155</v>
      </c>
      <c r="C1203" s="7" t="s">
        <v>69</v>
      </c>
      <c r="D1203" s="7" t="s">
        <v>492</v>
      </c>
      <c r="E1203" s="7" t="s">
        <v>218</v>
      </c>
      <c r="F1203" s="7">
        <v>1.4319999999999999</v>
      </c>
      <c r="I1203" s="7">
        <v>1.4319999999999999</v>
      </c>
      <c r="J1203" s="7">
        <v>2003</v>
      </c>
      <c r="K1203" s="7">
        <v>6</v>
      </c>
      <c r="L1203" s="7">
        <v>165</v>
      </c>
      <c r="M1203" s="7">
        <v>26.19</v>
      </c>
      <c r="N1203" s="7">
        <v>117.43</v>
      </c>
      <c r="O1203" s="7">
        <v>26.25</v>
      </c>
      <c r="P1203" s="7">
        <v>117.25</v>
      </c>
      <c r="Q1203" s="7">
        <v>26.242000000000001</v>
      </c>
      <c r="V1203" s="7" t="s">
        <v>128</v>
      </c>
      <c r="W1203" s="7">
        <v>1.054</v>
      </c>
      <c r="X1203" s="7">
        <f t="shared" si="36"/>
        <v>1.054</v>
      </c>
      <c r="Y1203" s="7">
        <v>0.378</v>
      </c>
      <c r="Z1203" s="7">
        <f t="shared" si="37"/>
        <v>0.378</v>
      </c>
      <c r="AA1203" s="7">
        <v>0.73599999999999999</v>
      </c>
      <c r="AB1203" s="7">
        <v>0.26300000000000001</v>
      </c>
      <c r="AC1203" s="7">
        <v>23.4</v>
      </c>
      <c r="AD1203" s="7">
        <v>168.5</v>
      </c>
      <c r="AE1203" s="7" t="s">
        <v>28</v>
      </c>
      <c r="AF1203" s="7" t="s">
        <v>29</v>
      </c>
      <c r="AG1203" s="7" t="s">
        <v>30</v>
      </c>
      <c r="AH1203" s="7" t="s">
        <v>409</v>
      </c>
      <c r="AI1203" s="7" t="s">
        <v>407</v>
      </c>
      <c r="AJ1203" s="7">
        <v>-1.8240000000000001</v>
      </c>
      <c r="AK1203" s="7">
        <v>-2.0150000000000001</v>
      </c>
      <c r="AL1203" s="7" t="s">
        <v>415</v>
      </c>
      <c r="AS1203" s="7">
        <v>1.5589999999999999</v>
      </c>
      <c r="AV1203" s="7" t="s">
        <v>659</v>
      </c>
      <c r="AW1203" s="7" t="s">
        <v>528</v>
      </c>
      <c r="AX1203" s="7" t="s">
        <v>14</v>
      </c>
      <c r="AY1203" s="7" t="s">
        <v>562</v>
      </c>
      <c r="AZ1203" s="7" t="s">
        <v>221</v>
      </c>
    </row>
    <row r="1204" spans="1:52" x14ac:dyDescent="0.2">
      <c r="A1204" s="7">
        <v>1203</v>
      </c>
      <c r="B1204" s="7">
        <v>4155</v>
      </c>
      <c r="C1204" s="7" t="s">
        <v>69</v>
      </c>
      <c r="D1204" s="7" t="s">
        <v>492</v>
      </c>
      <c r="E1204" s="7" t="s">
        <v>218</v>
      </c>
      <c r="F1204" s="7">
        <v>1.169</v>
      </c>
      <c r="I1204" s="7">
        <v>1.169</v>
      </c>
      <c r="J1204" s="7">
        <v>2003</v>
      </c>
      <c r="K1204" s="7">
        <v>7</v>
      </c>
      <c r="L1204" s="7">
        <v>195</v>
      </c>
      <c r="M1204" s="7">
        <v>26.19</v>
      </c>
      <c r="N1204" s="7">
        <v>117.43</v>
      </c>
      <c r="O1204" s="7">
        <v>26.25</v>
      </c>
      <c r="P1204" s="7">
        <v>117.25</v>
      </c>
      <c r="Q1204" s="7">
        <v>32.593000000000004</v>
      </c>
      <c r="V1204" s="7" t="s">
        <v>128</v>
      </c>
      <c r="W1204" s="7">
        <v>0.89900000000000002</v>
      </c>
      <c r="X1204" s="7">
        <f t="shared" si="36"/>
        <v>0.89900000000000002</v>
      </c>
      <c r="Y1204" s="7">
        <v>0.27</v>
      </c>
      <c r="Z1204" s="7">
        <f t="shared" si="37"/>
        <v>0.27</v>
      </c>
      <c r="AA1204" s="7">
        <v>0.76900000000000002</v>
      </c>
      <c r="AB1204" s="7">
        <v>0.23</v>
      </c>
      <c r="AC1204" s="7">
        <v>28.5</v>
      </c>
      <c r="AD1204" s="7">
        <v>12.9</v>
      </c>
      <c r="AE1204" s="7" t="s">
        <v>28</v>
      </c>
      <c r="AF1204" s="7" t="s">
        <v>29</v>
      </c>
      <c r="AG1204" s="7" t="s">
        <v>30</v>
      </c>
      <c r="AH1204" s="7" t="s">
        <v>409</v>
      </c>
      <c r="AI1204" s="7" t="s">
        <v>407</v>
      </c>
      <c r="AJ1204" s="7">
        <v>-1.8240000000000001</v>
      </c>
      <c r="AK1204" s="7">
        <v>-2.0150000000000001</v>
      </c>
      <c r="AL1204" s="7" t="s">
        <v>415</v>
      </c>
      <c r="AS1204" s="7">
        <v>1.5589999999999999</v>
      </c>
      <c r="AV1204" s="7" t="s">
        <v>659</v>
      </c>
      <c r="AW1204" s="7" t="s">
        <v>528</v>
      </c>
      <c r="AX1204" s="7" t="s">
        <v>14</v>
      </c>
      <c r="AY1204" s="7" t="s">
        <v>562</v>
      </c>
      <c r="AZ1204" s="7" t="s">
        <v>221</v>
      </c>
    </row>
    <row r="1205" spans="1:52" x14ac:dyDescent="0.2">
      <c r="A1205" s="7">
        <v>1204</v>
      </c>
      <c r="B1205" s="7">
        <v>4155</v>
      </c>
      <c r="C1205" s="7" t="s">
        <v>69</v>
      </c>
      <c r="D1205" s="7" t="s">
        <v>492</v>
      </c>
      <c r="E1205" s="7" t="s">
        <v>218</v>
      </c>
      <c r="F1205" s="7">
        <v>0.93400000000000005</v>
      </c>
      <c r="I1205" s="7">
        <v>0.93400000000000005</v>
      </c>
      <c r="J1205" s="7">
        <v>2003</v>
      </c>
      <c r="K1205" s="7">
        <v>8</v>
      </c>
      <c r="L1205" s="7">
        <v>225</v>
      </c>
      <c r="M1205" s="7">
        <v>26.19</v>
      </c>
      <c r="N1205" s="7">
        <v>117.43</v>
      </c>
      <c r="O1205" s="7">
        <v>26.25</v>
      </c>
      <c r="P1205" s="7">
        <v>117.25</v>
      </c>
      <c r="Q1205" s="7">
        <v>31.812000000000001</v>
      </c>
      <c r="V1205" s="7" t="s">
        <v>128</v>
      </c>
      <c r="W1205" s="7">
        <v>0.59299999999999997</v>
      </c>
      <c r="X1205" s="7">
        <f t="shared" si="36"/>
        <v>0.59299999999999997</v>
      </c>
      <c r="Y1205" s="7">
        <v>0.34100000000000003</v>
      </c>
      <c r="Z1205" s="7">
        <f t="shared" si="37"/>
        <v>0.34100000000000003</v>
      </c>
      <c r="AA1205" s="7">
        <v>0.63400000000000001</v>
      </c>
      <c r="AB1205" s="7">
        <v>0.36499999999999999</v>
      </c>
      <c r="AC1205" s="7">
        <v>27.1</v>
      </c>
      <c r="AD1205" s="7">
        <v>95.8</v>
      </c>
      <c r="AE1205" s="7" t="s">
        <v>28</v>
      </c>
      <c r="AF1205" s="7" t="s">
        <v>29</v>
      </c>
      <c r="AG1205" s="7" t="s">
        <v>30</v>
      </c>
      <c r="AH1205" s="7" t="s">
        <v>409</v>
      </c>
      <c r="AI1205" s="7" t="s">
        <v>407</v>
      </c>
      <c r="AJ1205" s="7">
        <v>-1.8240000000000001</v>
      </c>
      <c r="AK1205" s="7">
        <v>-2.0150000000000001</v>
      </c>
      <c r="AL1205" s="7" t="s">
        <v>415</v>
      </c>
      <c r="AS1205" s="7">
        <v>1.5589999999999999</v>
      </c>
      <c r="AV1205" s="7" t="s">
        <v>659</v>
      </c>
      <c r="AW1205" s="7" t="s">
        <v>528</v>
      </c>
      <c r="AX1205" s="7" t="s">
        <v>14</v>
      </c>
      <c r="AY1205" s="7" t="s">
        <v>562</v>
      </c>
      <c r="AZ1205" s="7" t="s">
        <v>221</v>
      </c>
    </row>
    <row r="1206" spans="1:52" x14ac:dyDescent="0.2">
      <c r="A1206" s="7">
        <v>1205</v>
      </c>
      <c r="B1206" s="7">
        <v>4155</v>
      </c>
      <c r="C1206" s="7" t="s">
        <v>69</v>
      </c>
      <c r="D1206" s="7" t="s">
        <v>492</v>
      </c>
      <c r="E1206" s="7" t="s">
        <v>218</v>
      </c>
      <c r="F1206" s="7">
        <v>0.78900000000000003</v>
      </c>
      <c r="I1206" s="7">
        <v>0.78900000000000003</v>
      </c>
      <c r="J1206" s="7">
        <v>2003</v>
      </c>
      <c r="K1206" s="7">
        <v>9</v>
      </c>
      <c r="L1206" s="7">
        <v>255</v>
      </c>
      <c r="M1206" s="7">
        <v>26.19</v>
      </c>
      <c r="N1206" s="7">
        <v>117.43</v>
      </c>
      <c r="O1206" s="7">
        <v>26.25</v>
      </c>
      <c r="P1206" s="7">
        <v>117.25</v>
      </c>
      <c r="Q1206" s="7">
        <v>28.238</v>
      </c>
      <c r="V1206" s="7" t="s">
        <v>128</v>
      </c>
      <c r="W1206" s="7">
        <v>0.52900000000000003</v>
      </c>
      <c r="X1206" s="7">
        <f t="shared" si="36"/>
        <v>0.52900000000000003</v>
      </c>
      <c r="Y1206" s="7">
        <v>0.26</v>
      </c>
      <c r="Z1206" s="7">
        <f t="shared" si="37"/>
        <v>0.26</v>
      </c>
      <c r="AA1206" s="7">
        <v>0.67</v>
      </c>
      <c r="AB1206" s="7">
        <v>0.32900000000000001</v>
      </c>
      <c r="AC1206" s="7">
        <v>24.3</v>
      </c>
      <c r="AD1206" s="7">
        <v>51.5</v>
      </c>
      <c r="AE1206" s="7" t="s">
        <v>28</v>
      </c>
      <c r="AF1206" s="7" t="s">
        <v>29</v>
      </c>
      <c r="AG1206" s="7" t="s">
        <v>30</v>
      </c>
      <c r="AH1206" s="7" t="s">
        <v>409</v>
      </c>
      <c r="AI1206" s="7" t="s">
        <v>407</v>
      </c>
      <c r="AJ1206" s="7">
        <v>-1.8240000000000001</v>
      </c>
      <c r="AK1206" s="7">
        <v>-2.0150000000000001</v>
      </c>
      <c r="AL1206" s="7" t="s">
        <v>415</v>
      </c>
      <c r="AS1206" s="7">
        <v>1.5589999999999999</v>
      </c>
      <c r="AV1206" s="7" t="s">
        <v>659</v>
      </c>
      <c r="AW1206" s="7" t="s">
        <v>528</v>
      </c>
      <c r="AX1206" s="7" t="s">
        <v>14</v>
      </c>
      <c r="AY1206" s="7" t="s">
        <v>562</v>
      </c>
      <c r="AZ1206" s="7" t="s">
        <v>221</v>
      </c>
    </row>
    <row r="1207" spans="1:52" x14ac:dyDescent="0.2">
      <c r="A1207" s="7">
        <v>1206</v>
      </c>
      <c r="B1207" s="7">
        <v>4155</v>
      </c>
      <c r="C1207" s="7" t="s">
        <v>69</v>
      </c>
      <c r="D1207" s="7" t="s">
        <v>492</v>
      </c>
      <c r="E1207" s="7" t="s">
        <v>218</v>
      </c>
      <c r="F1207" s="7">
        <v>0.67100000000000004</v>
      </c>
      <c r="I1207" s="7">
        <v>0.67100000000000004</v>
      </c>
      <c r="J1207" s="7">
        <v>2003</v>
      </c>
      <c r="K1207" s="7">
        <v>10</v>
      </c>
      <c r="L1207" s="7">
        <v>285</v>
      </c>
      <c r="M1207" s="7">
        <v>26.19</v>
      </c>
      <c r="N1207" s="7">
        <v>117.43</v>
      </c>
      <c r="O1207" s="7">
        <v>26.25</v>
      </c>
      <c r="P1207" s="7">
        <v>117.25</v>
      </c>
      <c r="Q1207" s="7">
        <v>22.962</v>
      </c>
      <c r="V1207" s="7" t="s">
        <v>128</v>
      </c>
      <c r="W1207" s="7">
        <v>0.48299999999999998</v>
      </c>
      <c r="X1207" s="7">
        <f t="shared" si="36"/>
        <v>0.48299999999999998</v>
      </c>
      <c r="Y1207" s="7">
        <v>0.188</v>
      </c>
      <c r="Z1207" s="7">
        <f t="shared" si="37"/>
        <v>0.188</v>
      </c>
      <c r="AA1207" s="7">
        <v>0.71899999999999997</v>
      </c>
      <c r="AB1207" s="7">
        <v>0.28000000000000003</v>
      </c>
      <c r="AC1207" s="7">
        <v>18.7</v>
      </c>
      <c r="AD1207" s="7">
        <v>10.1</v>
      </c>
      <c r="AE1207" s="7" t="s">
        <v>28</v>
      </c>
      <c r="AF1207" s="7" t="s">
        <v>29</v>
      </c>
      <c r="AG1207" s="7" t="s">
        <v>30</v>
      </c>
      <c r="AH1207" s="7" t="s">
        <v>409</v>
      </c>
      <c r="AI1207" s="7" t="s">
        <v>407</v>
      </c>
      <c r="AJ1207" s="7">
        <v>-1.8240000000000001</v>
      </c>
      <c r="AK1207" s="7">
        <v>-2.0150000000000001</v>
      </c>
      <c r="AL1207" s="7" t="s">
        <v>415</v>
      </c>
      <c r="AS1207" s="7">
        <v>1.5589999999999999</v>
      </c>
      <c r="AV1207" s="7" t="s">
        <v>659</v>
      </c>
      <c r="AW1207" s="7" t="s">
        <v>528</v>
      </c>
      <c r="AX1207" s="7" t="s">
        <v>14</v>
      </c>
      <c r="AY1207" s="7" t="s">
        <v>562</v>
      </c>
      <c r="AZ1207" s="7" t="s">
        <v>221</v>
      </c>
    </row>
    <row r="1208" spans="1:52" x14ac:dyDescent="0.2">
      <c r="A1208" s="7">
        <v>1207</v>
      </c>
      <c r="B1208" s="7">
        <v>4155</v>
      </c>
      <c r="C1208" s="7" t="s">
        <v>69</v>
      </c>
      <c r="D1208" s="7" t="s">
        <v>492</v>
      </c>
      <c r="E1208" s="7" t="s">
        <v>218</v>
      </c>
      <c r="F1208" s="7">
        <v>0.70599999999999996</v>
      </c>
      <c r="I1208" s="7">
        <v>0.70599999999999996</v>
      </c>
      <c r="J1208" s="7">
        <v>2003</v>
      </c>
      <c r="K1208" s="7">
        <v>11</v>
      </c>
      <c r="L1208" s="7">
        <v>315</v>
      </c>
      <c r="M1208" s="7">
        <v>26.19</v>
      </c>
      <c r="N1208" s="7">
        <v>117.43</v>
      </c>
      <c r="O1208" s="7">
        <v>26.25</v>
      </c>
      <c r="P1208" s="7">
        <v>117.25</v>
      </c>
      <c r="Q1208" s="7">
        <v>17.838999999999999</v>
      </c>
      <c r="V1208" s="7" t="s">
        <v>128</v>
      </c>
      <c r="W1208" s="7">
        <v>0.438</v>
      </c>
      <c r="X1208" s="7">
        <f t="shared" si="36"/>
        <v>0.438</v>
      </c>
      <c r="Y1208" s="7">
        <v>0.26800000000000002</v>
      </c>
      <c r="Z1208" s="7">
        <f t="shared" si="37"/>
        <v>0.26800000000000002</v>
      </c>
      <c r="AA1208" s="7">
        <v>0.62</v>
      </c>
      <c r="AB1208" s="7">
        <v>0.379</v>
      </c>
      <c r="AC1208" s="7">
        <v>14.1</v>
      </c>
      <c r="AD1208" s="7">
        <v>58.8</v>
      </c>
      <c r="AE1208" s="7" t="s">
        <v>28</v>
      </c>
      <c r="AF1208" s="7" t="s">
        <v>29</v>
      </c>
      <c r="AG1208" s="7" t="s">
        <v>30</v>
      </c>
      <c r="AH1208" s="7" t="s">
        <v>409</v>
      </c>
      <c r="AI1208" s="7" t="s">
        <v>407</v>
      </c>
      <c r="AJ1208" s="7">
        <v>-1.8240000000000001</v>
      </c>
      <c r="AK1208" s="7">
        <v>-2.0150000000000001</v>
      </c>
      <c r="AL1208" s="7" t="s">
        <v>415</v>
      </c>
      <c r="AS1208" s="7">
        <v>1.5589999999999999</v>
      </c>
      <c r="AV1208" s="7" t="s">
        <v>659</v>
      </c>
      <c r="AW1208" s="7" t="s">
        <v>528</v>
      </c>
      <c r="AX1208" s="7" t="s">
        <v>14</v>
      </c>
      <c r="AY1208" s="7" t="s">
        <v>562</v>
      </c>
      <c r="AZ1208" s="7" t="s">
        <v>221</v>
      </c>
    </row>
    <row r="1209" spans="1:52" x14ac:dyDescent="0.2">
      <c r="A1209" s="7">
        <v>1208</v>
      </c>
      <c r="B1209" s="7">
        <v>4155</v>
      </c>
      <c r="C1209" s="7" t="s">
        <v>69</v>
      </c>
      <c r="D1209" s="7" t="s">
        <v>492</v>
      </c>
      <c r="E1209" s="7" t="s">
        <v>218</v>
      </c>
      <c r="F1209" s="7">
        <v>0.53500000000000003</v>
      </c>
      <c r="I1209" s="7">
        <v>0.53500000000000003</v>
      </c>
      <c r="J1209" s="7">
        <v>2003</v>
      </c>
      <c r="K1209" s="7">
        <v>12</v>
      </c>
      <c r="L1209" s="7">
        <v>345</v>
      </c>
      <c r="M1209" s="7">
        <v>26.19</v>
      </c>
      <c r="N1209" s="7">
        <v>117.43</v>
      </c>
      <c r="O1209" s="7">
        <v>26.25</v>
      </c>
      <c r="P1209" s="7">
        <v>117.25</v>
      </c>
      <c r="Q1209" s="7">
        <v>11.321</v>
      </c>
      <c r="V1209" s="7" t="s">
        <v>128</v>
      </c>
      <c r="W1209" s="7">
        <v>0.32100000000000001</v>
      </c>
      <c r="X1209" s="7">
        <f t="shared" si="36"/>
        <v>0.32100000000000001</v>
      </c>
      <c r="Y1209" s="7">
        <v>0.214</v>
      </c>
      <c r="Z1209" s="7">
        <f t="shared" si="37"/>
        <v>0.214</v>
      </c>
      <c r="AA1209" s="7">
        <v>0.6</v>
      </c>
      <c r="AB1209" s="7">
        <v>0.4</v>
      </c>
      <c r="AC1209" s="7">
        <v>7.5</v>
      </c>
      <c r="AD1209" s="7">
        <v>0.2</v>
      </c>
      <c r="AE1209" s="7" t="s">
        <v>28</v>
      </c>
      <c r="AF1209" s="7" t="s">
        <v>29</v>
      </c>
      <c r="AG1209" s="7" t="s">
        <v>30</v>
      </c>
      <c r="AH1209" s="7" t="s">
        <v>409</v>
      </c>
      <c r="AI1209" s="7" t="s">
        <v>407</v>
      </c>
      <c r="AJ1209" s="7">
        <v>-1.8240000000000001</v>
      </c>
      <c r="AK1209" s="7">
        <v>-2.0150000000000001</v>
      </c>
      <c r="AL1209" s="7" t="s">
        <v>415</v>
      </c>
      <c r="AS1209" s="7">
        <v>1.5589999999999999</v>
      </c>
      <c r="AV1209" s="7" t="s">
        <v>659</v>
      </c>
      <c r="AW1209" s="7" t="s">
        <v>528</v>
      </c>
      <c r="AX1209" s="7" t="s">
        <v>14</v>
      </c>
      <c r="AY1209" s="7" t="s">
        <v>562</v>
      </c>
      <c r="AZ1209" s="7" t="s">
        <v>221</v>
      </c>
    </row>
    <row r="1210" spans="1:52" x14ac:dyDescent="0.2">
      <c r="A1210" s="7">
        <v>1209</v>
      </c>
      <c r="B1210" s="7">
        <v>4159</v>
      </c>
      <c r="C1210" s="7" t="s">
        <v>69</v>
      </c>
      <c r="D1210" s="7" t="s">
        <v>497</v>
      </c>
      <c r="E1210" s="7" t="s">
        <v>106</v>
      </c>
      <c r="F1210" s="7">
        <v>3.0379999999999998</v>
      </c>
      <c r="I1210" s="7">
        <v>3.0379999999999998</v>
      </c>
      <c r="J1210" s="7">
        <v>2001</v>
      </c>
      <c r="K1210" s="7">
        <v>4</v>
      </c>
      <c r="L1210" s="7">
        <v>105</v>
      </c>
      <c r="M1210" s="7">
        <v>23.17</v>
      </c>
      <c r="N1210" s="7">
        <v>112.54</v>
      </c>
      <c r="O1210" s="7">
        <v>23.25</v>
      </c>
      <c r="P1210" s="7">
        <v>112.75</v>
      </c>
      <c r="Q1210" s="7">
        <v>17.678000000000001</v>
      </c>
      <c r="S1210" s="7">
        <v>26.385000000000002</v>
      </c>
      <c r="V1210" s="7" t="s">
        <v>26</v>
      </c>
      <c r="W1210" s="7">
        <v>2.9169999999999998</v>
      </c>
      <c r="X1210" s="7">
        <f t="shared" si="36"/>
        <v>2.9169999999999998</v>
      </c>
      <c r="Y1210" s="7">
        <v>0.121</v>
      </c>
      <c r="Z1210" s="7">
        <f t="shared" si="37"/>
        <v>0.121</v>
      </c>
      <c r="AA1210" s="7">
        <v>0.96</v>
      </c>
      <c r="AB1210" s="7">
        <v>3.9E-2</v>
      </c>
      <c r="AC1210" s="7">
        <v>21.2</v>
      </c>
      <c r="AD1210" s="7">
        <v>212.8</v>
      </c>
      <c r="AE1210" s="7" t="s">
        <v>28</v>
      </c>
      <c r="AF1210" s="7" t="s">
        <v>29</v>
      </c>
      <c r="AG1210" s="7" t="s">
        <v>30</v>
      </c>
      <c r="AH1210" s="7" t="s">
        <v>409</v>
      </c>
      <c r="AI1210" s="7" t="s">
        <v>407</v>
      </c>
      <c r="AJ1210" s="7">
        <v>-0.48099999999999998</v>
      </c>
      <c r="AK1210" s="7">
        <v>1.8049999999999999</v>
      </c>
      <c r="AL1210" s="7" t="s">
        <v>415</v>
      </c>
      <c r="AS1210" s="7">
        <v>1.26</v>
      </c>
      <c r="AV1210" s="7" t="s">
        <v>659</v>
      </c>
      <c r="AW1210" s="7" t="s">
        <v>528</v>
      </c>
      <c r="AZ1210" s="7" t="s">
        <v>361</v>
      </c>
    </row>
    <row r="1211" spans="1:52" x14ac:dyDescent="0.2">
      <c r="A1211" s="7">
        <v>1210</v>
      </c>
      <c r="B1211" s="7">
        <v>4159</v>
      </c>
      <c r="C1211" s="7" t="s">
        <v>69</v>
      </c>
      <c r="D1211" s="7" t="s">
        <v>497</v>
      </c>
      <c r="E1211" s="7" t="s">
        <v>106</v>
      </c>
      <c r="F1211" s="7">
        <v>3.2690000000000001</v>
      </c>
      <c r="I1211" s="7">
        <v>3.2690000000000001</v>
      </c>
      <c r="J1211" s="7">
        <v>2001</v>
      </c>
      <c r="K1211" s="7">
        <v>5</v>
      </c>
      <c r="L1211" s="7">
        <v>135</v>
      </c>
      <c r="M1211" s="7">
        <v>23.17</v>
      </c>
      <c r="N1211" s="7">
        <v>112.54</v>
      </c>
      <c r="O1211" s="7">
        <v>23.25</v>
      </c>
      <c r="P1211" s="7">
        <v>112.75</v>
      </c>
      <c r="Q1211" s="7">
        <v>22.692</v>
      </c>
      <c r="S1211" s="7">
        <v>27.649000000000001</v>
      </c>
      <c r="V1211" s="7" t="s">
        <v>26</v>
      </c>
      <c r="W1211" s="7">
        <v>2.0150000000000001</v>
      </c>
      <c r="X1211" s="7">
        <f t="shared" si="36"/>
        <v>2.0150000000000001</v>
      </c>
      <c r="Y1211" s="7">
        <v>1.254</v>
      </c>
      <c r="Z1211" s="7">
        <f t="shared" si="37"/>
        <v>1.254</v>
      </c>
      <c r="AA1211" s="7">
        <v>0.61599999999999999</v>
      </c>
      <c r="AB1211" s="7">
        <v>0.38300000000000001</v>
      </c>
      <c r="AC1211" s="7">
        <v>26.4</v>
      </c>
      <c r="AD1211" s="7">
        <v>314.60000000000002</v>
      </c>
      <c r="AE1211" s="7" t="s">
        <v>55</v>
      </c>
      <c r="AF1211" s="7" t="s">
        <v>29</v>
      </c>
      <c r="AG1211" s="7" t="s">
        <v>77</v>
      </c>
      <c r="AH1211" s="7" t="s">
        <v>409</v>
      </c>
      <c r="AI1211" s="7" t="s">
        <v>407</v>
      </c>
      <c r="AJ1211" s="7">
        <v>-0.48099999999999998</v>
      </c>
      <c r="AK1211" s="7">
        <v>1.8049999999999999</v>
      </c>
      <c r="AL1211" s="7" t="s">
        <v>415</v>
      </c>
      <c r="AS1211" s="7">
        <v>1.26</v>
      </c>
      <c r="AV1211" s="7" t="s">
        <v>659</v>
      </c>
      <c r="AW1211" s="7" t="s">
        <v>528</v>
      </c>
      <c r="AZ1211" s="7" t="s">
        <v>361</v>
      </c>
    </row>
    <row r="1212" spans="1:52" x14ac:dyDescent="0.2">
      <c r="A1212" s="7">
        <v>1211</v>
      </c>
      <c r="B1212" s="7">
        <v>4159</v>
      </c>
      <c r="C1212" s="7" t="s">
        <v>69</v>
      </c>
      <c r="D1212" s="7" t="s">
        <v>497</v>
      </c>
      <c r="E1212" s="7" t="s">
        <v>106</v>
      </c>
      <c r="F1212" s="7">
        <v>3.2240000000000002</v>
      </c>
      <c r="I1212" s="7">
        <v>3.2240000000000002</v>
      </c>
      <c r="J1212" s="7">
        <v>2001</v>
      </c>
      <c r="K1212" s="7">
        <v>6</v>
      </c>
      <c r="L1212" s="7">
        <v>165</v>
      </c>
      <c r="M1212" s="7">
        <v>23.17</v>
      </c>
      <c r="N1212" s="7">
        <v>112.54</v>
      </c>
      <c r="O1212" s="7">
        <v>23.25</v>
      </c>
      <c r="P1212" s="7">
        <v>112.75</v>
      </c>
      <c r="Q1212" s="7">
        <v>23.914000000000001</v>
      </c>
      <c r="S1212" s="7">
        <v>28.855</v>
      </c>
      <c r="V1212" s="7" t="s">
        <v>26</v>
      </c>
      <c r="W1212" s="7">
        <v>1.6319999999999999</v>
      </c>
      <c r="X1212" s="7">
        <f t="shared" si="36"/>
        <v>1.6319999999999999</v>
      </c>
      <c r="Y1212" s="7">
        <v>1.5920000000000001</v>
      </c>
      <c r="Z1212" s="7">
        <f t="shared" si="37"/>
        <v>1.5920000000000001</v>
      </c>
      <c r="AA1212" s="7">
        <v>0.50600000000000001</v>
      </c>
      <c r="AB1212" s="7">
        <v>0.49299999999999999</v>
      </c>
      <c r="AC1212" s="7">
        <v>27</v>
      </c>
      <c r="AD1212" s="7">
        <v>415.2</v>
      </c>
      <c r="AE1212" s="7" t="s">
        <v>28</v>
      </c>
      <c r="AF1212" s="7" t="s">
        <v>29</v>
      </c>
      <c r="AG1212" s="7" t="s">
        <v>30</v>
      </c>
      <c r="AH1212" s="7" t="s">
        <v>409</v>
      </c>
      <c r="AI1212" s="7" t="s">
        <v>407</v>
      </c>
      <c r="AJ1212" s="7">
        <v>-0.48099999999999998</v>
      </c>
      <c r="AK1212" s="7">
        <v>1.8049999999999999</v>
      </c>
      <c r="AL1212" s="7" t="s">
        <v>415</v>
      </c>
      <c r="AS1212" s="7">
        <v>1.26</v>
      </c>
      <c r="AV1212" s="7" t="s">
        <v>659</v>
      </c>
      <c r="AW1212" s="7" t="s">
        <v>528</v>
      </c>
      <c r="AZ1212" s="7" t="s">
        <v>361</v>
      </c>
    </row>
    <row r="1213" spans="1:52" x14ac:dyDescent="0.2">
      <c r="A1213" s="7">
        <v>1212</v>
      </c>
      <c r="B1213" s="7">
        <v>4159</v>
      </c>
      <c r="C1213" s="7" t="s">
        <v>69</v>
      </c>
      <c r="D1213" s="7" t="s">
        <v>497</v>
      </c>
      <c r="E1213" s="7" t="s">
        <v>106</v>
      </c>
      <c r="F1213" s="7">
        <v>3.415</v>
      </c>
      <c r="I1213" s="7">
        <v>3.415</v>
      </c>
      <c r="J1213" s="7">
        <v>2001</v>
      </c>
      <c r="K1213" s="7">
        <v>7</v>
      </c>
      <c r="L1213" s="7">
        <v>195</v>
      </c>
      <c r="M1213" s="7">
        <v>23.17</v>
      </c>
      <c r="N1213" s="7">
        <v>112.54</v>
      </c>
      <c r="O1213" s="7">
        <v>23.25</v>
      </c>
      <c r="P1213" s="7">
        <v>112.75</v>
      </c>
      <c r="Q1213" s="7">
        <v>24.978999999999999</v>
      </c>
      <c r="S1213" s="7">
        <v>27.167999999999999</v>
      </c>
      <c r="V1213" s="7" t="s">
        <v>26</v>
      </c>
      <c r="W1213" s="7">
        <v>1.4590000000000001</v>
      </c>
      <c r="X1213" s="7">
        <f t="shared" si="36"/>
        <v>1.4590000000000001</v>
      </c>
      <c r="Y1213" s="7">
        <v>1.956</v>
      </c>
      <c r="Z1213" s="7">
        <f t="shared" si="37"/>
        <v>1.956</v>
      </c>
      <c r="AA1213" s="7">
        <v>0.42699999999999999</v>
      </c>
      <c r="AB1213" s="7">
        <v>0.57199999999999995</v>
      </c>
      <c r="AC1213" s="7">
        <v>28</v>
      </c>
      <c r="AD1213" s="7">
        <v>440</v>
      </c>
      <c r="AE1213" s="7" t="s">
        <v>55</v>
      </c>
      <c r="AF1213" s="7" t="s">
        <v>29</v>
      </c>
      <c r="AG1213" s="7" t="s">
        <v>77</v>
      </c>
      <c r="AH1213" s="7" t="s">
        <v>409</v>
      </c>
      <c r="AI1213" s="7" t="s">
        <v>407</v>
      </c>
      <c r="AJ1213" s="7">
        <v>-0.48099999999999998</v>
      </c>
      <c r="AK1213" s="7">
        <v>1.8049999999999999</v>
      </c>
      <c r="AL1213" s="7" t="s">
        <v>415</v>
      </c>
      <c r="AS1213" s="7">
        <v>1.26</v>
      </c>
      <c r="AV1213" s="7" t="s">
        <v>659</v>
      </c>
      <c r="AW1213" s="7" t="s">
        <v>528</v>
      </c>
      <c r="AZ1213" s="7" t="s">
        <v>361</v>
      </c>
    </row>
    <row r="1214" spans="1:52" x14ac:dyDescent="0.2">
      <c r="A1214" s="7">
        <v>1213</v>
      </c>
      <c r="B1214" s="7">
        <v>4159</v>
      </c>
      <c r="C1214" s="7" t="s">
        <v>69</v>
      </c>
      <c r="D1214" s="7" t="s">
        <v>497</v>
      </c>
      <c r="E1214" s="7" t="s">
        <v>106</v>
      </c>
      <c r="F1214" s="7">
        <v>4.476</v>
      </c>
      <c r="I1214" s="7">
        <v>4.476</v>
      </c>
      <c r="J1214" s="7">
        <v>2001</v>
      </c>
      <c r="K1214" s="7">
        <v>8</v>
      </c>
      <c r="L1214" s="7">
        <v>225</v>
      </c>
      <c r="M1214" s="7">
        <v>23.17</v>
      </c>
      <c r="N1214" s="7">
        <v>112.54</v>
      </c>
      <c r="O1214" s="7">
        <v>23.25</v>
      </c>
      <c r="P1214" s="7">
        <v>112.75</v>
      </c>
      <c r="Q1214" s="7">
        <v>24.859000000000002</v>
      </c>
      <c r="S1214" s="7">
        <v>26.295000000000002</v>
      </c>
      <c r="V1214" s="7" t="s">
        <v>26</v>
      </c>
      <c r="W1214" s="7">
        <v>1.385</v>
      </c>
      <c r="X1214" s="7">
        <f t="shared" si="36"/>
        <v>1.385</v>
      </c>
      <c r="Y1214" s="7">
        <v>3.0910000000000002</v>
      </c>
      <c r="Z1214" s="7">
        <f t="shared" si="37"/>
        <v>3.0910000000000002</v>
      </c>
      <c r="AA1214" s="7">
        <v>0.309</v>
      </c>
      <c r="AB1214" s="7">
        <v>0.69</v>
      </c>
      <c r="AC1214" s="7">
        <v>29</v>
      </c>
      <c r="AD1214" s="7">
        <v>251.4</v>
      </c>
      <c r="AE1214" s="7" t="s">
        <v>28</v>
      </c>
      <c r="AF1214" s="7" t="s">
        <v>29</v>
      </c>
      <c r="AG1214" s="7" t="s">
        <v>30</v>
      </c>
      <c r="AH1214" s="7" t="s">
        <v>409</v>
      </c>
      <c r="AI1214" s="7" t="s">
        <v>407</v>
      </c>
      <c r="AJ1214" s="7">
        <v>-0.48099999999999998</v>
      </c>
      <c r="AK1214" s="7">
        <v>1.8049999999999999</v>
      </c>
      <c r="AL1214" s="7" t="s">
        <v>415</v>
      </c>
      <c r="AS1214" s="7">
        <v>1.26</v>
      </c>
      <c r="AV1214" s="7" t="s">
        <v>659</v>
      </c>
      <c r="AW1214" s="7" t="s">
        <v>528</v>
      </c>
      <c r="AZ1214" s="7" t="s">
        <v>361</v>
      </c>
    </row>
    <row r="1215" spans="1:52" x14ac:dyDescent="0.2">
      <c r="A1215" s="7">
        <v>1214</v>
      </c>
      <c r="B1215" s="7">
        <v>4159</v>
      </c>
      <c r="C1215" s="7" t="s">
        <v>69</v>
      </c>
      <c r="D1215" s="7" t="s">
        <v>497</v>
      </c>
      <c r="E1215" s="7" t="s">
        <v>106</v>
      </c>
      <c r="F1215" s="7">
        <v>4.0229999999999997</v>
      </c>
      <c r="I1215" s="7">
        <v>4.0229999999999997</v>
      </c>
      <c r="J1215" s="7">
        <v>2001</v>
      </c>
      <c r="K1215" s="7">
        <v>9</v>
      </c>
      <c r="L1215" s="7">
        <v>255</v>
      </c>
      <c r="M1215" s="7">
        <v>23.17</v>
      </c>
      <c r="N1215" s="7">
        <v>112.54</v>
      </c>
      <c r="O1215" s="7">
        <v>23.25</v>
      </c>
      <c r="P1215" s="7">
        <v>112.75</v>
      </c>
      <c r="Q1215" s="7">
        <v>23.791</v>
      </c>
      <c r="S1215" s="7">
        <v>25.404</v>
      </c>
      <c r="V1215" s="7" t="s">
        <v>26</v>
      </c>
      <c r="W1215" s="7">
        <v>1.3120000000000001</v>
      </c>
      <c r="X1215" s="7">
        <f t="shared" si="36"/>
        <v>1.3120000000000001</v>
      </c>
      <c r="Y1215" s="7">
        <v>2.7109999999999999</v>
      </c>
      <c r="Z1215" s="7">
        <f t="shared" si="37"/>
        <v>2.7109999999999999</v>
      </c>
      <c r="AA1215" s="7">
        <v>0.32600000000000001</v>
      </c>
      <c r="AB1215" s="7">
        <v>0.67300000000000004</v>
      </c>
      <c r="AC1215" s="7">
        <v>27.8</v>
      </c>
      <c r="AD1215" s="7">
        <v>215.7</v>
      </c>
      <c r="AE1215" s="7" t="s">
        <v>52</v>
      </c>
      <c r="AF1215" s="7" t="s">
        <v>29</v>
      </c>
      <c r="AG1215" s="7" t="s">
        <v>47</v>
      </c>
      <c r="AH1215" s="7" t="s">
        <v>409</v>
      </c>
      <c r="AI1215" s="7" t="s">
        <v>407</v>
      </c>
      <c r="AJ1215" s="7">
        <v>-0.48099999999999998</v>
      </c>
      <c r="AK1215" s="7">
        <v>1.8049999999999999</v>
      </c>
      <c r="AL1215" s="7" t="s">
        <v>415</v>
      </c>
      <c r="AS1215" s="7">
        <v>1.26</v>
      </c>
      <c r="AV1215" s="7" t="s">
        <v>659</v>
      </c>
      <c r="AW1215" s="7" t="s">
        <v>528</v>
      </c>
      <c r="AZ1215" s="7" t="s">
        <v>361</v>
      </c>
    </row>
    <row r="1216" spans="1:52" x14ac:dyDescent="0.2">
      <c r="A1216" s="7">
        <v>1215</v>
      </c>
      <c r="B1216" s="7">
        <v>4159</v>
      </c>
      <c r="C1216" s="7" t="s">
        <v>69</v>
      </c>
      <c r="D1216" s="7" t="s">
        <v>497</v>
      </c>
      <c r="E1216" s="7" t="s">
        <v>106</v>
      </c>
      <c r="F1216" s="7">
        <v>2.871</v>
      </c>
      <c r="I1216" s="7">
        <v>2.871</v>
      </c>
      <c r="J1216" s="7">
        <v>2001</v>
      </c>
      <c r="K1216" s="7">
        <v>10</v>
      </c>
      <c r="L1216" s="7">
        <v>285</v>
      </c>
      <c r="M1216" s="7">
        <v>23.17</v>
      </c>
      <c r="N1216" s="7">
        <v>112.54</v>
      </c>
      <c r="O1216" s="7">
        <v>23.25</v>
      </c>
      <c r="P1216" s="7">
        <v>112.75</v>
      </c>
      <c r="Q1216" s="7">
        <v>21.538</v>
      </c>
      <c r="S1216" s="7">
        <v>23.855</v>
      </c>
      <c r="V1216" s="7" t="s">
        <v>26</v>
      </c>
      <c r="W1216" s="7">
        <v>2.8109999999999999</v>
      </c>
      <c r="X1216" s="7">
        <f t="shared" si="36"/>
        <v>2.8109999999999999</v>
      </c>
      <c r="Y1216" s="7">
        <v>0.06</v>
      </c>
      <c r="Z1216" s="7">
        <f t="shared" si="37"/>
        <v>0.06</v>
      </c>
      <c r="AA1216" s="7">
        <v>0.97899999999999998</v>
      </c>
      <c r="AB1216" s="7">
        <v>0.02</v>
      </c>
      <c r="AC1216" s="7">
        <v>24.7</v>
      </c>
      <c r="AD1216" s="7">
        <v>39.200000000000003</v>
      </c>
      <c r="AE1216" s="7" t="s">
        <v>28</v>
      </c>
      <c r="AF1216" s="7" t="s">
        <v>29</v>
      </c>
      <c r="AG1216" s="7" t="s">
        <v>30</v>
      </c>
      <c r="AH1216" s="7" t="s">
        <v>409</v>
      </c>
      <c r="AI1216" s="7" t="s">
        <v>407</v>
      </c>
      <c r="AJ1216" s="7">
        <v>-0.48099999999999998</v>
      </c>
      <c r="AK1216" s="7">
        <v>1.8049999999999999</v>
      </c>
      <c r="AL1216" s="7" t="s">
        <v>415</v>
      </c>
      <c r="AS1216" s="7">
        <v>1.26</v>
      </c>
      <c r="AV1216" s="7" t="s">
        <v>659</v>
      </c>
      <c r="AW1216" s="7" t="s">
        <v>528</v>
      </c>
      <c r="AZ1216" s="7" t="s">
        <v>361</v>
      </c>
    </row>
    <row r="1217" spans="1:52" x14ac:dyDescent="0.2">
      <c r="A1217" s="7">
        <v>1216</v>
      </c>
      <c r="B1217" s="7">
        <v>4159</v>
      </c>
      <c r="C1217" s="7" t="s">
        <v>69</v>
      </c>
      <c r="D1217" s="7" t="s">
        <v>497</v>
      </c>
      <c r="E1217" s="7" t="s">
        <v>106</v>
      </c>
      <c r="F1217" s="7">
        <v>2.8</v>
      </c>
      <c r="I1217" s="7">
        <v>2.8</v>
      </c>
      <c r="J1217" s="7">
        <v>2001</v>
      </c>
      <c r="K1217" s="7">
        <v>11</v>
      </c>
      <c r="L1217" s="7">
        <v>315</v>
      </c>
      <c r="M1217" s="7">
        <v>23.17</v>
      </c>
      <c r="N1217" s="7">
        <v>112.54</v>
      </c>
      <c r="O1217" s="7">
        <v>23.25</v>
      </c>
      <c r="P1217" s="7">
        <v>112.75</v>
      </c>
      <c r="Q1217" s="7">
        <v>17.628</v>
      </c>
      <c r="S1217" s="7">
        <v>22.843</v>
      </c>
      <c r="V1217" s="7" t="s">
        <v>26</v>
      </c>
      <c r="W1217" s="7">
        <v>1.851</v>
      </c>
      <c r="X1217" s="7">
        <f t="shared" si="36"/>
        <v>1.851</v>
      </c>
      <c r="Y1217" s="7">
        <v>0.94899999999999995</v>
      </c>
      <c r="Z1217" s="7">
        <f t="shared" si="37"/>
        <v>0.94899999999999995</v>
      </c>
      <c r="AA1217" s="7">
        <v>0.66100000000000003</v>
      </c>
      <c r="AB1217" s="7">
        <v>0.33800000000000002</v>
      </c>
      <c r="AC1217" s="7">
        <v>19.3</v>
      </c>
      <c r="AD1217" s="7">
        <v>19.899999999999999</v>
      </c>
      <c r="AE1217" s="7" t="s">
        <v>52</v>
      </c>
      <c r="AF1217" s="7" t="s">
        <v>29</v>
      </c>
      <c r="AG1217" s="7" t="s">
        <v>47</v>
      </c>
      <c r="AH1217" s="7" t="s">
        <v>409</v>
      </c>
      <c r="AI1217" s="7" t="s">
        <v>407</v>
      </c>
      <c r="AJ1217" s="7">
        <v>-0.48099999999999998</v>
      </c>
      <c r="AK1217" s="7">
        <v>1.8049999999999999</v>
      </c>
      <c r="AL1217" s="7" t="s">
        <v>415</v>
      </c>
      <c r="AS1217" s="7">
        <v>1.26</v>
      </c>
      <c r="AV1217" s="7" t="s">
        <v>659</v>
      </c>
      <c r="AW1217" s="7" t="s">
        <v>528</v>
      </c>
      <c r="AZ1217" s="7" t="s">
        <v>361</v>
      </c>
    </row>
    <row r="1218" spans="1:52" x14ac:dyDescent="0.2">
      <c r="A1218" s="7">
        <v>1217</v>
      </c>
      <c r="B1218" s="7">
        <v>4159</v>
      </c>
      <c r="C1218" s="7" t="s">
        <v>69</v>
      </c>
      <c r="D1218" s="7" t="s">
        <v>497</v>
      </c>
      <c r="E1218" s="7" t="s">
        <v>106</v>
      </c>
      <c r="F1218" s="7">
        <v>2.2570000000000001</v>
      </c>
      <c r="I1218" s="7">
        <v>2.2570000000000001</v>
      </c>
      <c r="J1218" s="7">
        <v>2001</v>
      </c>
      <c r="K1218" s="7">
        <v>12</v>
      </c>
      <c r="L1218" s="7">
        <v>345</v>
      </c>
      <c r="M1218" s="7">
        <v>23.17</v>
      </c>
      <c r="N1218" s="7">
        <v>112.54</v>
      </c>
      <c r="O1218" s="7">
        <v>23.25</v>
      </c>
      <c r="P1218" s="7">
        <v>112.75</v>
      </c>
      <c r="Q1218" s="7">
        <v>14.27</v>
      </c>
      <c r="S1218" s="7">
        <v>21.414999999999999</v>
      </c>
      <c r="V1218" s="7" t="s">
        <v>26</v>
      </c>
      <c r="W1218" s="7">
        <v>1.54</v>
      </c>
      <c r="X1218" s="7">
        <f t="shared" si="36"/>
        <v>1.54</v>
      </c>
      <c r="Y1218" s="7">
        <v>0.71699999999999997</v>
      </c>
      <c r="Z1218" s="7">
        <f t="shared" si="37"/>
        <v>0.71699999999999997</v>
      </c>
      <c r="AA1218" s="7">
        <v>0.68200000000000005</v>
      </c>
      <c r="AB1218" s="7">
        <v>0.317</v>
      </c>
      <c r="AC1218" s="7">
        <v>14.5</v>
      </c>
      <c r="AD1218" s="7">
        <v>67.900000000000006</v>
      </c>
      <c r="AE1218" s="7" t="s">
        <v>28</v>
      </c>
      <c r="AF1218" s="7" t="s">
        <v>29</v>
      </c>
      <c r="AG1218" s="7" t="s">
        <v>30</v>
      </c>
      <c r="AH1218" s="7" t="s">
        <v>409</v>
      </c>
      <c r="AI1218" s="7" t="s">
        <v>407</v>
      </c>
      <c r="AJ1218" s="7">
        <v>-0.48099999999999998</v>
      </c>
      <c r="AK1218" s="7">
        <v>1.8049999999999999</v>
      </c>
      <c r="AL1218" s="7" t="s">
        <v>415</v>
      </c>
      <c r="AS1218" s="7">
        <v>1.26</v>
      </c>
      <c r="AV1218" s="7" t="s">
        <v>659</v>
      </c>
      <c r="AW1218" s="7" t="s">
        <v>528</v>
      </c>
      <c r="AZ1218" s="7" t="s">
        <v>361</v>
      </c>
    </row>
    <row r="1219" spans="1:52" x14ac:dyDescent="0.2">
      <c r="A1219" s="7">
        <v>1218</v>
      </c>
      <c r="B1219" s="7">
        <v>4159</v>
      </c>
      <c r="C1219" s="7" t="s">
        <v>69</v>
      </c>
      <c r="D1219" s="7" t="s">
        <v>497</v>
      </c>
      <c r="E1219" s="7" t="s">
        <v>106</v>
      </c>
      <c r="F1219" s="7">
        <v>2.4289999999999998</v>
      </c>
      <c r="I1219" s="7">
        <v>2.4289999999999998</v>
      </c>
      <c r="J1219" s="7">
        <v>2002</v>
      </c>
      <c r="K1219" s="7">
        <v>1</v>
      </c>
      <c r="L1219" s="7">
        <v>15</v>
      </c>
      <c r="M1219" s="7">
        <v>23.17</v>
      </c>
      <c r="N1219" s="7">
        <v>112.54</v>
      </c>
      <c r="O1219" s="7">
        <v>23.25</v>
      </c>
      <c r="P1219" s="7">
        <v>112.75</v>
      </c>
      <c r="Q1219" s="7">
        <v>13.714</v>
      </c>
      <c r="S1219" s="7">
        <v>20.343</v>
      </c>
      <c r="V1219" s="7" t="s">
        <v>26</v>
      </c>
      <c r="W1219" s="7">
        <v>1.4279999999999999</v>
      </c>
      <c r="X1219" s="7">
        <f t="shared" ref="X1219:X1282" si="38">IF(ISBLANK(W1219), "", W1219)</f>
        <v>1.4279999999999999</v>
      </c>
      <c r="Y1219" s="7">
        <v>1.0009999999999999</v>
      </c>
      <c r="Z1219" s="7">
        <f t="shared" ref="Z1219:Z1282" si="39">IF(ISBLANK(Y1219), "", Y1219)</f>
        <v>1.0009999999999999</v>
      </c>
      <c r="AA1219" s="7">
        <v>0.58699999999999997</v>
      </c>
      <c r="AB1219" s="7">
        <v>0.41199999999999998</v>
      </c>
      <c r="AC1219" s="7">
        <v>13.8</v>
      </c>
      <c r="AD1219" s="7">
        <v>43.7</v>
      </c>
      <c r="AE1219" s="7" t="s">
        <v>52</v>
      </c>
      <c r="AF1219" s="7" t="s">
        <v>29</v>
      </c>
      <c r="AG1219" s="7" t="s">
        <v>47</v>
      </c>
      <c r="AH1219" s="7" t="s">
        <v>409</v>
      </c>
      <c r="AI1219" s="7" t="s">
        <v>407</v>
      </c>
      <c r="AJ1219" s="7">
        <v>-0.48099999999999998</v>
      </c>
      <c r="AK1219" s="7">
        <v>1.2999999999999999E-2</v>
      </c>
      <c r="AL1219" s="7" t="s">
        <v>415</v>
      </c>
      <c r="AS1219" s="7">
        <v>1.26</v>
      </c>
      <c r="AV1219" s="7" t="s">
        <v>659</v>
      </c>
      <c r="AW1219" s="7" t="s">
        <v>528</v>
      </c>
      <c r="AZ1219" s="7" t="s">
        <v>361</v>
      </c>
    </row>
    <row r="1220" spans="1:52" x14ac:dyDescent="0.2">
      <c r="A1220" s="7">
        <v>1219</v>
      </c>
      <c r="B1220" s="7">
        <v>4159</v>
      </c>
      <c r="C1220" s="7" t="s">
        <v>69</v>
      </c>
      <c r="D1220" s="7" t="s">
        <v>497</v>
      </c>
      <c r="E1220" s="7" t="s">
        <v>106</v>
      </c>
      <c r="F1220" s="7">
        <v>2.6739999999999999</v>
      </c>
      <c r="I1220" s="7">
        <v>2.6739999999999999</v>
      </c>
      <c r="J1220" s="7">
        <v>2002</v>
      </c>
      <c r="K1220" s="7">
        <v>2</v>
      </c>
      <c r="L1220" s="7">
        <v>45</v>
      </c>
      <c r="M1220" s="7">
        <v>23.17</v>
      </c>
      <c r="N1220" s="7">
        <v>112.54</v>
      </c>
      <c r="O1220" s="7">
        <v>23.25</v>
      </c>
      <c r="P1220" s="7">
        <v>112.75</v>
      </c>
      <c r="Q1220" s="7">
        <v>13.555999999999999</v>
      </c>
      <c r="S1220" s="7">
        <v>22.148</v>
      </c>
      <c r="V1220" s="7" t="s">
        <v>26</v>
      </c>
      <c r="W1220" s="7">
        <v>1.3660000000000001</v>
      </c>
      <c r="X1220" s="7">
        <f t="shared" si="38"/>
        <v>1.3660000000000001</v>
      </c>
      <c r="Y1220" s="7">
        <v>1.3080000000000001</v>
      </c>
      <c r="Z1220" s="7">
        <f t="shared" si="39"/>
        <v>1.3080000000000001</v>
      </c>
      <c r="AA1220" s="7">
        <v>0.51</v>
      </c>
      <c r="AB1220" s="7">
        <v>0.48899999999999999</v>
      </c>
      <c r="AC1220" s="7">
        <v>16.399999999999999</v>
      </c>
      <c r="AD1220" s="7">
        <v>12.9</v>
      </c>
      <c r="AE1220" s="7" t="s">
        <v>28</v>
      </c>
      <c r="AF1220" s="7" t="s">
        <v>29</v>
      </c>
      <c r="AG1220" s="7" t="s">
        <v>30</v>
      </c>
      <c r="AH1220" s="7" t="s">
        <v>409</v>
      </c>
      <c r="AI1220" s="7" t="s">
        <v>407</v>
      </c>
      <c r="AJ1220" s="7">
        <v>-0.48099999999999998</v>
      </c>
      <c r="AK1220" s="7">
        <v>1.2999999999999999E-2</v>
      </c>
      <c r="AL1220" s="7" t="s">
        <v>415</v>
      </c>
      <c r="AS1220" s="7">
        <v>1.26</v>
      </c>
      <c r="AV1220" s="7" t="s">
        <v>659</v>
      </c>
      <c r="AW1220" s="7" t="s">
        <v>528</v>
      </c>
      <c r="AZ1220" s="7" t="s">
        <v>361</v>
      </c>
    </row>
    <row r="1221" spans="1:52" x14ac:dyDescent="0.2">
      <c r="A1221" s="7">
        <v>1220</v>
      </c>
      <c r="B1221" s="7">
        <v>4159</v>
      </c>
      <c r="C1221" s="7" t="s">
        <v>69</v>
      </c>
      <c r="D1221" s="7" t="s">
        <v>497</v>
      </c>
      <c r="E1221" s="7" t="s">
        <v>106</v>
      </c>
      <c r="F1221" s="7">
        <v>3.0009999999999999</v>
      </c>
      <c r="I1221" s="7">
        <v>3.0009999999999999</v>
      </c>
      <c r="J1221" s="7">
        <v>2002</v>
      </c>
      <c r="K1221" s="7">
        <v>3</v>
      </c>
      <c r="L1221" s="7">
        <v>75</v>
      </c>
      <c r="M1221" s="7">
        <v>23.17</v>
      </c>
      <c r="N1221" s="7">
        <v>112.54</v>
      </c>
      <c r="O1221" s="7">
        <v>23.25</v>
      </c>
      <c r="P1221" s="7">
        <v>112.75</v>
      </c>
      <c r="Q1221" s="7">
        <v>14.343</v>
      </c>
      <c r="S1221" s="7">
        <v>23.353000000000002</v>
      </c>
      <c r="V1221" s="7" t="s">
        <v>26</v>
      </c>
      <c r="W1221" s="7">
        <v>1.3420000000000001</v>
      </c>
      <c r="X1221" s="7">
        <f t="shared" si="38"/>
        <v>1.3420000000000001</v>
      </c>
      <c r="Y1221" s="7">
        <v>1.659</v>
      </c>
      <c r="Z1221" s="7">
        <f t="shared" si="39"/>
        <v>1.659</v>
      </c>
      <c r="AA1221" s="7">
        <v>0.44700000000000001</v>
      </c>
      <c r="AB1221" s="7">
        <v>0.55200000000000005</v>
      </c>
      <c r="AC1221" s="7">
        <v>19.600000000000001</v>
      </c>
      <c r="AD1221" s="7">
        <v>98.2</v>
      </c>
      <c r="AE1221" s="7" t="s">
        <v>52</v>
      </c>
      <c r="AF1221" s="7" t="s">
        <v>29</v>
      </c>
      <c r="AG1221" s="7" t="s">
        <v>47</v>
      </c>
      <c r="AH1221" s="7" t="s">
        <v>409</v>
      </c>
      <c r="AI1221" s="7" t="s">
        <v>407</v>
      </c>
      <c r="AJ1221" s="7">
        <v>-0.48099999999999998</v>
      </c>
      <c r="AK1221" s="7">
        <v>1.2999999999999999E-2</v>
      </c>
      <c r="AL1221" s="7" t="s">
        <v>415</v>
      </c>
      <c r="AS1221" s="7">
        <v>1.26</v>
      </c>
      <c r="AV1221" s="7" t="s">
        <v>659</v>
      </c>
      <c r="AW1221" s="7" t="s">
        <v>528</v>
      </c>
      <c r="AZ1221" s="7" t="s">
        <v>361</v>
      </c>
    </row>
    <row r="1222" spans="1:52" x14ac:dyDescent="0.2">
      <c r="A1222" s="7">
        <v>1221</v>
      </c>
      <c r="B1222" s="7">
        <v>4159</v>
      </c>
      <c r="C1222" s="7" t="s">
        <v>69</v>
      </c>
      <c r="D1222" s="7" t="s">
        <v>498</v>
      </c>
      <c r="E1222" s="7" t="s">
        <v>106</v>
      </c>
      <c r="F1222" s="7">
        <v>2.847</v>
      </c>
      <c r="I1222" s="7">
        <v>2.847</v>
      </c>
      <c r="J1222" s="7">
        <v>2001</v>
      </c>
      <c r="K1222" s="7">
        <v>4</v>
      </c>
      <c r="L1222" s="7">
        <v>105</v>
      </c>
      <c r="M1222" s="7">
        <v>23.17</v>
      </c>
      <c r="N1222" s="7">
        <v>112.54</v>
      </c>
      <c r="O1222" s="7">
        <v>23.25</v>
      </c>
      <c r="P1222" s="7">
        <v>112.75</v>
      </c>
      <c r="Q1222" s="7">
        <v>20.521999999999998</v>
      </c>
      <c r="S1222" s="7">
        <v>19.797999999999998</v>
      </c>
      <c r="V1222" s="7" t="s">
        <v>26</v>
      </c>
      <c r="W1222" s="7">
        <v>2.843</v>
      </c>
      <c r="X1222" s="7">
        <f t="shared" si="38"/>
        <v>2.843</v>
      </c>
      <c r="Y1222" s="7">
        <v>4.0000000000000001E-3</v>
      </c>
      <c r="Z1222" s="7">
        <f t="shared" si="39"/>
        <v>4.0000000000000001E-3</v>
      </c>
      <c r="AA1222" s="7">
        <v>0.998</v>
      </c>
      <c r="AB1222" s="7">
        <v>1E-3</v>
      </c>
      <c r="AC1222" s="7">
        <v>21.2</v>
      </c>
      <c r="AD1222" s="7">
        <v>212.8</v>
      </c>
      <c r="AE1222" s="7" t="s">
        <v>28</v>
      </c>
      <c r="AF1222" s="7" t="s">
        <v>29</v>
      </c>
      <c r="AG1222" s="7" t="s">
        <v>30</v>
      </c>
      <c r="AH1222" s="7" t="s">
        <v>409</v>
      </c>
      <c r="AI1222" s="7" t="s">
        <v>407</v>
      </c>
      <c r="AJ1222" s="7">
        <v>-0.48099999999999998</v>
      </c>
      <c r="AK1222" s="7">
        <v>1.8049999999999999</v>
      </c>
      <c r="AL1222" s="7" t="s">
        <v>415</v>
      </c>
      <c r="AS1222" s="7">
        <v>1.36</v>
      </c>
      <c r="AV1222" s="7" t="s">
        <v>659</v>
      </c>
      <c r="AW1222" s="7" t="s">
        <v>528</v>
      </c>
      <c r="AZ1222" s="7" t="s">
        <v>55</v>
      </c>
    </row>
    <row r="1223" spans="1:52" x14ac:dyDescent="0.2">
      <c r="A1223" s="7">
        <v>1222</v>
      </c>
      <c r="B1223" s="7">
        <v>4159</v>
      </c>
      <c r="C1223" s="7" t="s">
        <v>69</v>
      </c>
      <c r="D1223" s="7" t="s">
        <v>498</v>
      </c>
      <c r="E1223" s="7" t="s">
        <v>106</v>
      </c>
      <c r="F1223" s="7">
        <v>3.0430000000000001</v>
      </c>
      <c r="I1223" s="7">
        <v>3.0430000000000001</v>
      </c>
      <c r="J1223" s="7">
        <v>2001</v>
      </c>
      <c r="K1223" s="7">
        <v>5</v>
      </c>
      <c r="L1223" s="7">
        <v>135</v>
      </c>
      <c r="M1223" s="7">
        <v>23.17</v>
      </c>
      <c r="N1223" s="7">
        <v>112.54</v>
      </c>
      <c r="O1223" s="7">
        <v>23.25</v>
      </c>
      <c r="P1223" s="7">
        <v>112.75</v>
      </c>
      <c r="Q1223" s="7">
        <v>24.745000000000001</v>
      </c>
      <c r="S1223" s="7">
        <v>20.524000000000001</v>
      </c>
      <c r="V1223" s="7" t="s">
        <v>26</v>
      </c>
      <c r="W1223" s="7">
        <v>1.8169999999999999</v>
      </c>
      <c r="X1223" s="7">
        <f t="shared" si="38"/>
        <v>1.8169999999999999</v>
      </c>
      <c r="Y1223" s="7">
        <v>1.226</v>
      </c>
      <c r="Z1223" s="7">
        <f t="shared" si="39"/>
        <v>1.226</v>
      </c>
      <c r="AA1223" s="7">
        <v>0.59699999999999998</v>
      </c>
      <c r="AB1223" s="7">
        <v>0.40200000000000002</v>
      </c>
      <c r="AC1223" s="7">
        <v>26.4</v>
      </c>
      <c r="AD1223" s="7">
        <v>314.60000000000002</v>
      </c>
      <c r="AE1223" s="7" t="s">
        <v>52</v>
      </c>
      <c r="AF1223" s="7" t="s">
        <v>29</v>
      </c>
      <c r="AG1223" s="7" t="s">
        <v>47</v>
      </c>
      <c r="AH1223" s="7" t="s">
        <v>409</v>
      </c>
      <c r="AI1223" s="7" t="s">
        <v>407</v>
      </c>
      <c r="AJ1223" s="7">
        <v>-0.48099999999999998</v>
      </c>
      <c r="AK1223" s="7">
        <v>1.8049999999999999</v>
      </c>
      <c r="AL1223" s="7" t="s">
        <v>415</v>
      </c>
      <c r="AS1223" s="7">
        <v>1.36</v>
      </c>
      <c r="AV1223" s="7" t="s">
        <v>659</v>
      </c>
      <c r="AW1223" s="7" t="s">
        <v>528</v>
      </c>
      <c r="AZ1223" s="7" t="s">
        <v>55</v>
      </c>
    </row>
    <row r="1224" spans="1:52" x14ac:dyDescent="0.2">
      <c r="A1224" s="7">
        <v>1223</v>
      </c>
      <c r="B1224" s="7">
        <v>4159</v>
      </c>
      <c r="C1224" s="7" t="s">
        <v>69</v>
      </c>
      <c r="D1224" s="7" t="s">
        <v>498</v>
      </c>
      <c r="E1224" s="7" t="s">
        <v>106</v>
      </c>
      <c r="F1224" s="7">
        <v>3.1339999999999999</v>
      </c>
      <c r="I1224" s="7">
        <v>3.1339999999999999</v>
      </c>
      <c r="J1224" s="7">
        <v>2001</v>
      </c>
      <c r="K1224" s="7">
        <v>6</v>
      </c>
      <c r="L1224" s="7">
        <v>165</v>
      </c>
      <c r="M1224" s="7">
        <v>23.17</v>
      </c>
      <c r="N1224" s="7">
        <v>112.54</v>
      </c>
      <c r="O1224" s="7">
        <v>23.25</v>
      </c>
      <c r="P1224" s="7">
        <v>112.75</v>
      </c>
      <c r="Q1224" s="7">
        <v>25.849</v>
      </c>
      <c r="S1224" s="7">
        <v>22.148</v>
      </c>
      <c r="V1224" s="7" t="s">
        <v>26</v>
      </c>
      <c r="W1224" s="7">
        <v>1.5209999999999999</v>
      </c>
      <c r="X1224" s="7">
        <f t="shared" si="38"/>
        <v>1.5209999999999999</v>
      </c>
      <c r="Y1224" s="7">
        <v>1.613</v>
      </c>
      <c r="Z1224" s="7">
        <f t="shared" si="39"/>
        <v>1.613</v>
      </c>
      <c r="AA1224" s="7">
        <v>0.48499999999999999</v>
      </c>
      <c r="AB1224" s="7">
        <v>0.51400000000000001</v>
      </c>
      <c r="AC1224" s="7">
        <v>27</v>
      </c>
      <c r="AD1224" s="7">
        <v>415.2</v>
      </c>
      <c r="AE1224" s="7" t="s">
        <v>28</v>
      </c>
      <c r="AF1224" s="7" t="s">
        <v>29</v>
      </c>
      <c r="AG1224" s="7" t="s">
        <v>30</v>
      </c>
      <c r="AH1224" s="7" t="s">
        <v>409</v>
      </c>
      <c r="AI1224" s="7" t="s">
        <v>407</v>
      </c>
      <c r="AJ1224" s="7">
        <v>-0.48099999999999998</v>
      </c>
      <c r="AK1224" s="7">
        <v>1.8049999999999999</v>
      </c>
      <c r="AL1224" s="7" t="s">
        <v>415</v>
      </c>
      <c r="AS1224" s="7">
        <v>1.36</v>
      </c>
      <c r="AV1224" s="7" t="s">
        <v>659</v>
      </c>
      <c r="AW1224" s="7" t="s">
        <v>528</v>
      </c>
      <c r="AZ1224" s="7" t="s">
        <v>55</v>
      </c>
    </row>
    <row r="1225" spans="1:52" x14ac:dyDescent="0.2">
      <c r="A1225" s="7">
        <v>1224</v>
      </c>
      <c r="B1225" s="7">
        <v>4159</v>
      </c>
      <c r="C1225" s="7" t="s">
        <v>69</v>
      </c>
      <c r="D1225" s="7" t="s">
        <v>498</v>
      </c>
      <c r="E1225" s="7" t="s">
        <v>106</v>
      </c>
      <c r="F1225" s="7">
        <v>3.577</v>
      </c>
      <c r="I1225" s="7">
        <v>3.577</v>
      </c>
      <c r="J1225" s="7">
        <v>2001</v>
      </c>
      <c r="K1225" s="7">
        <v>7</v>
      </c>
      <c r="L1225" s="7">
        <v>195</v>
      </c>
      <c r="M1225" s="7">
        <v>23.17</v>
      </c>
      <c r="N1225" s="7">
        <v>112.54</v>
      </c>
      <c r="O1225" s="7">
        <v>23.25</v>
      </c>
      <c r="P1225" s="7">
        <v>112.75</v>
      </c>
      <c r="Q1225" s="7">
        <v>26.992000000000001</v>
      </c>
      <c r="S1225" s="7">
        <v>19.7</v>
      </c>
      <c r="V1225" s="7" t="s">
        <v>26</v>
      </c>
      <c r="W1225" s="7">
        <v>1.1619999999999999</v>
      </c>
      <c r="X1225" s="7">
        <f t="shared" si="38"/>
        <v>1.1619999999999999</v>
      </c>
      <c r="Y1225" s="7">
        <v>2.415</v>
      </c>
      <c r="Z1225" s="7">
        <f t="shared" si="39"/>
        <v>2.415</v>
      </c>
      <c r="AA1225" s="7">
        <v>0.32400000000000001</v>
      </c>
      <c r="AB1225" s="7">
        <v>0.67500000000000004</v>
      </c>
      <c r="AC1225" s="7">
        <v>28</v>
      </c>
      <c r="AD1225" s="7">
        <v>440</v>
      </c>
      <c r="AE1225" s="7" t="s">
        <v>52</v>
      </c>
      <c r="AF1225" s="7" t="s">
        <v>29</v>
      </c>
      <c r="AG1225" s="7" t="s">
        <v>47</v>
      </c>
      <c r="AH1225" s="7" t="s">
        <v>409</v>
      </c>
      <c r="AI1225" s="7" t="s">
        <v>407</v>
      </c>
      <c r="AJ1225" s="7">
        <v>-0.48099999999999998</v>
      </c>
      <c r="AK1225" s="7">
        <v>1.8049999999999999</v>
      </c>
      <c r="AL1225" s="7" t="s">
        <v>415</v>
      </c>
      <c r="AS1225" s="7">
        <v>1.36</v>
      </c>
      <c r="AV1225" s="7" t="s">
        <v>659</v>
      </c>
      <c r="AW1225" s="7" t="s">
        <v>528</v>
      </c>
      <c r="AZ1225" s="7" t="s">
        <v>55</v>
      </c>
    </row>
    <row r="1226" spans="1:52" x14ac:dyDescent="0.2">
      <c r="A1226" s="7">
        <v>1225</v>
      </c>
      <c r="B1226" s="7">
        <v>4159</v>
      </c>
      <c r="C1226" s="7" t="s">
        <v>69</v>
      </c>
      <c r="D1226" s="7" t="s">
        <v>498</v>
      </c>
      <c r="E1226" s="7" t="s">
        <v>106</v>
      </c>
      <c r="F1226" s="7">
        <v>4.1399999999999997</v>
      </c>
      <c r="I1226" s="7">
        <v>4.1399999999999997</v>
      </c>
      <c r="J1226" s="7">
        <v>2001</v>
      </c>
      <c r="K1226" s="7">
        <v>8</v>
      </c>
      <c r="L1226" s="7">
        <v>225</v>
      </c>
      <c r="M1226" s="7">
        <v>23.17</v>
      </c>
      <c r="N1226" s="7">
        <v>112.54</v>
      </c>
      <c r="O1226" s="7">
        <v>23.25</v>
      </c>
      <c r="P1226" s="7">
        <v>112.75</v>
      </c>
      <c r="Q1226" s="7">
        <v>27.109000000000002</v>
      </c>
      <c r="S1226" s="7">
        <v>18.75</v>
      </c>
      <c r="V1226" s="7" t="s">
        <v>26</v>
      </c>
      <c r="W1226" s="7">
        <v>1.262</v>
      </c>
      <c r="X1226" s="7">
        <f t="shared" si="38"/>
        <v>1.262</v>
      </c>
      <c r="Y1226" s="7">
        <v>2.8780000000000001</v>
      </c>
      <c r="Z1226" s="7">
        <f t="shared" si="39"/>
        <v>2.8780000000000001</v>
      </c>
      <c r="AA1226" s="7">
        <v>0.30399999999999999</v>
      </c>
      <c r="AB1226" s="7">
        <v>0.69499999999999995</v>
      </c>
      <c r="AC1226" s="7">
        <v>29</v>
      </c>
      <c r="AD1226" s="7">
        <v>251.4</v>
      </c>
      <c r="AE1226" s="7" t="s">
        <v>28</v>
      </c>
      <c r="AF1226" s="7" t="s">
        <v>29</v>
      </c>
      <c r="AG1226" s="7" t="s">
        <v>30</v>
      </c>
      <c r="AH1226" s="7" t="s">
        <v>409</v>
      </c>
      <c r="AI1226" s="7" t="s">
        <v>407</v>
      </c>
      <c r="AJ1226" s="7">
        <v>-0.48099999999999998</v>
      </c>
      <c r="AK1226" s="7">
        <v>1.8049999999999999</v>
      </c>
      <c r="AL1226" s="7" t="s">
        <v>415</v>
      </c>
      <c r="AS1226" s="7">
        <v>1.36</v>
      </c>
      <c r="AV1226" s="7" t="s">
        <v>659</v>
      </c>
      <c r="AW1226" s="7" t="s">
        <v>528</v>
      </c>
      <c r="AZ1226" s="7" t="s">
        <v>55</v>
      </c>
    </row>
    <row r="1227" spans="1:52" x14ac:dyDescent="0.2">
      <c r="A1227" s="7">
        <v>1226</v>
      </c>
      <c r="B1227" s="7">
        <v>4159</v>
      </c>
      <c r="C1227" s="7" t="s">
        <v>69</v>
      </c>
      <c r="D1227" s="7" t="s">
        <v>498</v>
      </c>
      <c r="E1227" s="7" t="s">
        <v>106</v>
      </c>
      <c r="F1227" s="7">
        <v>3.0979999999999999</v>
      </c>
      <c r="I1227" s="7">
        <v>3.0979999999999999</v>
      </c>
      <c r="J1227" s="7">
        <v>2001</v>
      </c>
      <c r="K1227" s="7">
        <v>9</v>
      </c>
      <c r="L1227" s="7">
        <v>255</v>
      </c>
      <c r="M1227" s="7">
        <v>23.17</v>
      </c>
      <c r="N1227" s="7">
        <v>112.54</v>
      </c>
      <c r="O1227" s="7">
        <v>23.25</v>
      </c>
      <c r="P1227" s="7">
        <v>112.75</v>
      </c>
      <c r="Q1227" s="7">
        <v>26.001999999999999</v>
      </c>
      <c r="S1227" s="7">
        <v>16.242000000000001</v>
      </c>
      <c r="V1227" s="7" t="s">
        <v>26</v>
      </c>
      <c r="W1227" s="7">
        <v>1.175</v>
      </c>
      <c r="X1227" s="7">
        <f t="shared" si="38"/>
        <v>1.175</v>
      </c>
      <c r="Y1227" s="7">
        <v>1.923</v>
      </c>
      <c r="Z1227" s="7">
        <f t="shared" si="39"/>
        <v>1.923</v>
      </c>
      <c r="AA1227" s="7">
        <v>0.379</v>
      </c>
      <c r="AB1227" s="7">
        <v>0.62</v>
      </c>
      <c r="AC1227" s="7">
        <v>27.8</v>
      </c>
      <c r="AD1227" s="7">
        <v>215.7</v>
      </c>
      <c r="AE1227" s="7" t="s">
        <v>52</v>
      </c>
      <c r="AF1227" s="7" t="s">
        <v>29</v>
      </c>
      <c r="AG1227" s="7" t="s">
        <v>47</v>
      </c>
      <c r="AH1227" s="7" t="s">
        <v>409</v>
      </c>
      <c r="AI1227" s="7" t="s">
        <v>407</v>
      </c>
      <c r="AJ1227" s="7">
        <v>-0.48099999999999998</v>
      </c>
      <c r="AK1227" s="7">
        <v>1.8049999999999999</v>
      </c>
      <c r="AL1227" s="7" t="s">
        <v>415</v>
      </c>
      <c r="AS1227" s="7">
        <v>1.36</v>
      </c>
      <c r="AV1227" s="7" t="s">
        <v>659</v>
      </c>
      <c r="AW1227" s="7" t="s">
        <v>528</v>
      </c>
      <c r="AZ1227" s="7" t="s">
        <v>55</v>
      </c>
    </row>
    <row r="1228" spans="1:52" x14ac:dyDescent="0.2">
      <c r="A1228" s="7">
        <v>1227</v>
      </c>
      <c r="B1228" s="7">
        <v>4159</v>
      </c>
      <c r="C1228" s="7" t="s">
        <v>69</v>
      </c>
      <c r="D1228" s="7" t="s">
        <v>498</v>
      </c>
      <c r="E1228" s="7" t="s">
        <v>106</v>
      </c>
      <c r="F1228" s="7">
        <v>2.782</v>
      </c>
      <c r="I1228" s="7">
        <v>2.782</v>
      </c>
      <c r="J1228" s="7">
        <v>2001</v>
      </c>
      <c r="K1228" s="7">
        <v>10</v>
      </c>
      <c r="L1228" s="7">
        <v>285</v>
      </c>
      <c r="M1228" s="7">
        <v>23.17</v>
      </c>
      <c r="N1228" s="7">
        <v>112.54</v>
      </c>
      <c r="O1228" s="7">
        <v>23.25</v>
      </c>
      <c r="P1228" s="7">
        <v>112.75</v>
      </c>
      <c r="Q1228" s="7">
        <v>23.513000000000002</v>
      </c>
      <c r="S1228" s="7">
        <v>15.351000000000001</v>
      </c>
      <c r="V1228" s="7" t="s">
        <v>26</v>
      </c>
      <c r="W1228" s="7">
        <v>2.6110000000000002</v>
      </c>
      <c r="X1228" s="7">
        <f t="shared" si="38"/>
        <v>2.6110000000000002</v>
      </c>
      <c r="Y1228" s="7">
        <v>0.17100000000000001</v>
      </c>
      <c r="Z1228" s="7">
        <f t="shared" si="39"/>
        <v>0.17100000000000001</v>
      </c>
      <c r="AA1228" s="7">
        <v>0.93799999999999994</v>
      </c>
      <c r="AB1228" s="7">
        <v>6.0999999999999999E-2</v>
      </c>
      <c r="AC1228" s="7">
        <v>24.7</v>
      </c>
      <c r="AD1228" s="7">
        <v>39.200000000000003</v>
      </c>
      <c r="AE1228" s="7" t="s">
        <v>28</v>
      </c>
      <c r="AF1228" s="7" t="s">
        <v>29</v>
      </c>
      <c r="AG1228" s="7" t="s">
        <v>30</v>
      </c>
      <c r="AH1228" s="7" t="s">
        <v>409</v>
      </c>
      <c r="AI1228" s="7" t="s">
        <v>407</v>
      </c>
      <c r="AJ1228" s="7">
        <v>-0.48099999999999998</v>
      </c>
      <c r="AK1228" s="7">
        <v>1.8049999999999999</v>
      </c>
      <c r="AL1228" s="7" t="s">
        <v>415</v>
      </c>
      <c r="AS1228" s="7">
        <v>1.36</v>
      </c>
      <c r="AV1228" s="7" t="s">
        <v>659</v>
      </c>
      <c r="AW1228" s="7" t="s">
        <v>528</v>
      </c>
      <c r="AZ1228" s="7" t="s">
        <v>55</v>
      </c>
    </row>
    <row r="1229" spans="1:52" x14ac:dyDescent="0.2">
      <c r="A1229" s="7">
        <v>1228</v>
      </c>
      <c r="B1229" s="7">
        <v>4159</v>
      </c>
      <c r="C1229" s="7" t="s">
        <v>69</v>
      </c>
      <c r="D1229" s="7" t="s">
        <v>498</v>
      </c>
      <c r="E1229" s="7" t="s">
        <v>106</v>
      </c>
      <c r="F1229" s="7">
        <v>2.5369999999999999</v>
      </c>
      <c r="I1229" s="7">
        <v>2.5369999999999999</v>
      </c>
      <c r="J1229" s="7">
        <v>2001</v>
      </c>
      <c r="K1229" s="7">
        <v>11</v>
      </c>
      <c r="L1229" s="7">
        <v>315</v>
      </c>
      <c r="M1229" s="7">
        <v>23.17</v>
      </c>
      <c r="N1229" s="7">
        <v>112.54</v>
      </c>
      <c r="O1229" s="7">
        <v>23.25</v>
      </c>
      <c r="P1229" s="7">
        <v>112.75</v>
      </c>
      <c r="Q1229" s="7">
        <v>19.324999999999999</v>
      </c>
      <c r="S1229" s="7">
        <v>13.922000000000001</v>
      </c>
      <c r="V1229" s="7" t="s">
        <v>26</v>
      </c>
      <c r="W1229" s="7">
        <v>1.851</v>
      </c>
      <c r="X1229" s="7">
        <f t="shared" si="38"/>
        <v>1.851</v>
      </c>
      <c r="Y1229" s="7">
        <v>0.68600000000000005</v>
      </c>
      <c r="Z1229" s="7">
        <f t="shared" si="39"/>
        <v>0.68600000000000005</v>
      </c>
      <c r="AA1229" s="7">
        <v>0.72899999999999998</v>
      </c>
      <c r="AB1229" s="7">
        <v>0.27</v>
      </c>
      <c r="AC1229" s="7">
        <v>19.3</v>
      </c>
      <c r="AD1229" s="7">
        <v>19.899999999999999</v>
      </c>
      <c r="AE1229" s="7" t="s">
        <v>52</v>
      </c>
      <c r="AF1229" s="7" t="s">
        <v>29</v>
      </c>
      <c r="AG1229" s="7" t="s">
        <v>47</v>
      </c>
      <c r="AH1229" s="7" t="s">
        <v>409</v>
      </c>
      <c r="AI1229" s="7" t="s">
        <v>407</v>
      </c>
      <c r="AJ1229" s="7">
        <v>-0.48099999999999998</v>
      </c>
      <c r="AK1229" s="7">
        <v>1.8049999999999999</v>
      </c>
      <c r="AL1229" s="7" t="s">
        <v>415</v>
      </c>
      <c r="AS1229" s="7">
        <v>1.36</v>
      </c>
      <c r="AV1229" s="7" t="s">
        <v>659</v>
      </c>
      <c r="AW1229" s="7" t="s">
        <v>528</v>
      </c>
      <c r="AZ1229" s="7" t="s">
        <v>55</v>
      </c>
    </row>
    <row r="1230" spans="1:52" x14ac:dyDescent="0.2">
      <c r="A1230" s="7">
        <v>1229</v>
      </c>
      <c r="B1230" s="7">
        <v>4159</v>
      </c>
      <c r="C1230" s="7" t="s">
        <v>69</v>
      </c>
      <c r="D1230" s="7" t="s">
        <v>498</v>
      </c>
      <c r="E1230" s="7" t="s">
        <v>106</v>
      </c>
      <c r="F1230" s="7">
        <v>2.0840000000000001</v>
      </c>
      <c r="I1230" s="7">
        <v>2.0840000000000001</v>
      </c>
      <c r="J1230" s="7">
        <v>2001</v>
      </c>
      <c r="K1230" s="7">
        <v>12</v>
      </c>
      <c r="L1230" s="7">
        <v>345</v>
      </c>
      <c r="M1230" s="7">
        <v>23.17</v>
      </c>
      <c r="N1230" s="7">
        <v>112.54</v>
      </c>
      <c r="O1230" s="7">
        <v>23.25</v>
      </c>
      <c r="P1230" s="7">
        <v>112.75</v>
      </c>
      <c r="Q1230" s="7">
        <v>14.98</v>
      </c>
      <c r="S1230" s="7">
        <v>12.672000000000001</v>
      </c>
      <c r="V1230" s="7" t="s">
        <v>26</v>
      </c>
      <c r="W1230" s="7">
        <v>1.54</v>
      </c>
      <c r="X1230" s="7">
        <f t="shared" si="38"/>
        <v>1.54</v>
      </c>
      <c r="Y1230" s="7">
        <v>0.54400000000000004</v>
      </c>
      <c r="Z1230" s="7">
        <f t="shared" si="39"/>
        <v>0.54400000000000004</v>
      </c>
      <c r="AA1230" s="7">
        <v>0.73799999999999999</v>
      </c>
      <c r="AB1230" s="7">
        <v>0.26100000000000001</v>
      </c>
      <c r="AC1230" s="7">
        <v>14.5</v>
      </c>
      <c r="AD1230" s="7">
        <v>67.900000000000006</v>
      </c>
      <c r="AE1230" s="7" t="s">
        <v>28</v>
      </c>
      <c r="AF1230" s="7" t="s">
        <v>29</v>
      </c>
      <c r="AG1230" s="7" t="s">
        <v>30</v>
      </c>
      <c r="AH1230" s="7" t="s">
        <v>409</v>
      </c>
      <c r="AI1230" s="7" t="s">
        <v>407</v>
      </c>
      <c r="AJ1230" s="7">
        <v>-0.48099999999999998</v>
      </c>
      <c r="AK1230" s="7">
        <v>1.8049999999999999</v>
      </c>
      <c r="AL1230" s="7" t="s">
        <v>415</v>
      </c>
      <c r="AS1230" s="7">
        <v>1.36</v>
      </c>
      <c r="AV1230" s="7" t="s">
        <v>659</v>
      </c>
      <c r="AW1230" s="7" t="s">
        <v>528</v>
      </c>
      <c r="AZ1230" s="7" t="s">
        <v>55</v>
      </c>
    </row>
    <row r="1231" spans="1:52" x14ac:dyDescent="0.2">
      <c r="A1231" s="7">
        <v>1230</v>
      </c>
      <c r="B1231" s="7">
        <v>4159</v>
      </c>
      <c r="C1231" s="7" t="s">
        <v>69</v>
      </c>
      <c r="D1231" s="7" t="s">
        <v>498</v>
      </c>
      <c r="E1231" s="7" t="s">
        <v>106</v>
      </c>
      <c r="F1231" s="7">
        <v>1.913</v>
      </c>
      <c r="I1231" s="7">
        <v>1.913</v>
      </c>
      <c r="J1231" s="7">
        <v>2002</v>
      </c>
      <c r="K1231" s="7">
        <v>1</v>
      </c>
      <c r="L1231" s="7">
        <v>15</v>
      </c>
      <c r="M1231" s="7">
        <v>23.17</v>
      </c>
      <c r="N1231" s="7">
        <v>112.54</v>
      </c>
      <c r="O1231" s="7">
        <v>23.25</v>
      </c>
      <c r="P1231" s="7">
        <v>112.75</v>
      </c>
      <c r="Q1231" s="7">
        <v>14.347</v>
      </c>
      <c r="S1231" s="7">
        <v>11.481999999999999</v>
      </c>
      <c r="V1231" s="7" t="s">
        <v>26</v>
      </c>
      <c r="W1231" s="7">
        <v>1.4279999999999999</v>
      </c>
      <c r="X1231" s="7">
        <f t="shared" si="38"/>
        <v>1.4279999999999999</v>
      </c>
      <c r="Y1231" s="7">
        <v>0.48499999999999999</v>
      </c>
      <c r="Z1231" s="7">
        <f t="shared" si="39"/>
        <v>0.48499999999999999</v>
      </c>
      <c r="AA1231" s="7">
        <v>0.746</v>
      </c>
      <c r="AB1231" s="7">
        <v>0.253</v>
      </c>
      <c r="AC1231" s="7">
        <v>13.8</v>
      </c>
      <c r="AD1231" s="7">
        <v>43.7</v>
      </c>
      <c r="AE1231" s="7" t="s">
        <v>52</v>
      </c>
      <c r="AF1231" s="7" t="s">
        <v>29</v>
      </c>
      <c r="AG1231" s="7" t="s">
        <v>47</v>
      </c>
      <c r="AH1231" s="7" t="s">
        <v>409</v>
      </c>
      <c r="AI1231" s="7" t="s">
        <v>407</v>
      </c>
      <c r="AJ1231" s="7">
        <v>-0.48099999999999998</v>
      </c>
      <c r="AK1231" s="7">
        <v>1.2999999999999999E-2</v>
      </c>
      <c r="AL1231" s="7" t="s">
        <v>415</v>
      </c>
      <c r="AS1231" s="7">
        <v>1.36</v>
      </c>
      <c r="AV1231" s="7" t="s">
        <v>659</v>
      </c>
      <c r="AW1231" s="7" t="s">
        <v>528</v>
      </c>
      <c r="AZ1231" s="7" t="s">
        <v>55</v>
      </c>
    </row>
    <row r="1232" spans="1:52" x14ac:dyDescent="0.2">
      <c r="A1232" s="7">
        <v>1231</v>
      </c>
      <c r="B1232" s="7">
        <v>4159</v>
      </c>
      <c r="C1232" s="7" t="s">
        <v>69</v>
      </c>
      <c r="D1232" s="7" t="s">
        <v>498</v>
      </c>
      <c r="E1232" s="7" t="s">
        <v>106</v>
      </c>
      <c r="F1232" s="7">
        <v>2.3570000000000002</v>
      </c>
      <c r="I1232" s="7">
        <v>2.3570000000000002</v>
      </c>
      <c r="J1232" s="7">
        <v>2002</v>
      </c>
      <c r="K1232" s="7">
        <v>2</v>
      </c>
      <c r="L1232" s="7">
        <v>45</v>
      </c>
      <c r="M1232" s="7">
        <v>23.17</v>
      </c>
      <c r="N1232" s="7">
        <v>112.54</v>
      </c>
      <c r="O1232" s="7">
        <v>23.25</v>
      </c>
      <c r="P1232" s="7">
        <v>112.75</v>
      </c>
      <c r="Q1232" s="7">
        <v>14.859</v>
      </c>
      <c r="S1232" s="7">
        <v>12.986000000000001</v>
      </c>
      <c r="V1232" s="7" t="s">
        <v>26</v>
      </c>
      <c r="W1232" s="7">
        <v>1.3660000000000001</v>
      </c>
      <c r="X1232" s="7">
        <f t="shared" si="38"/>
        <v>1.3660000000000001</v>
      </c>
      <c r="Y1232" s="7">
        <v>0.99099999999999999</v>
      </c>
      <c r="Z1232" s="7">
        <f t="shared" si="39"/>
        <v>0.99099999999999999</v>
      </c>
      <c r="AA1232" s="7">
        <v>0.57899999999999996</v>
      </c>
      <c r="AB1232" s="7">
        <v>0.42</v>
      </c>
      <c r="AC1232" s="7">
        <v>16.399999999999999</v>
      </c>
      <c r="AD1232" s="7">
        <v>12.9</v>
      </c>
      <c r="AE1232" s="7" t="s">
        <v>28</v>
      </c>
      <c r="AF1232" s="7" t="s">
        <v>29</v>
      </c>
      <c r="AG1232" s="7" t="s">
        <v>30</v>
      </c>
      <c r="AH1232" s="7" t="s">
        <v>409</v>
      </c>
      <c r="AI1232" s="7" t="s">
        <v>407</v>
      </c>
      <c r="AJ1232" s="7">
        <v>-0.48099999999999998</v>
      </c>
      <c r="AK1232" s="7">
        <v>1.2999999999999999E-2</v>
      </c>
      <c r="AL1232" s="7" t="s">
        <v>415</v>
      </c>
      <c r="AS1232" s="7">
        <v>1.36</v>
      </c>
      <c r="AV1232" s="7" t="s">
        <v>659</v>
      </c>
      <c r="AW1232" s="7" t="s">
        <v>528</v>
      </c>
      <c r="AZ1232" s="7" t="s">
        <v>55</v>
      </c>
    </row>
    <row r="1233" spans="1:52" x14ac:dyDescent="0.2">
      <c r="A1233" s="7">
        <v>1232</v>
      </c>
      <c r="B1233" s="7">
        <v>4159</v>
      </c>
      <c r="C1233" s="7" t="s">
        <v>69</v>
      </c>
      <c r="D1233" s="7" t="s">
        <v>498</v>
      </c>
      <c r="E1233" s="7" t="s">
        <v>106</v>
      </c>
      <c r="F1233" s="7">
        <v>2.71</v>
      </c>
      <c r="I1233" s="7">
        <v>2.71</v>
      </c>
      <c r="J1233" s="7">
        <v>2002</v>
      </c>
      <c r="K1233" s="7">
        <v>3</v>
      </c>
      <c r="L1233" s="7">
        <v>75</v>
      </c>
      <c r="M1233" s="7">
        <v>23.17</v>
      </c>
      <c r="N1233" s="7">
        <v>112.54</v>
      </c>
      <c r="O1233" s="7">
        <v>23.25</v>
      </c>
      <c r="P1233" s="7">
        <v>112.75</v>
      </c>
      <c r="Q1233" s="7">
        <v>15.962999999999999</v>
      </c>
      <c r="S1233" s="7">
        <v>14.250999999999999</v>
      </c>
      <c r="V1233" s="7" t="s">
        <v>26</v>
      </c>
      <c r="W1233" s="7">
        <v>1.3420000000000001</v>
      </c>
      <c r="X1233" s="7">
        <f t="shared" si="38"/>
        <v>1.3420000000000001</v>
      </c>
      <c r="Y1233" s="7">
        <v>1.3680000000000001</v>
      </c>
      <c r="Z1233" s="7">
        <f t="shared" si="39"/>
        <v>1.3680000000000001</v>
      </c>
      <c r="AA1233" s="7">
        <v>0.495</v>
      </c>
      <c r="AB1233" s="7">
        <v>0.504</v>
      </c>
      <c r="AC1233" s="7">
        <v>19.600000000000001</v>
      </c>
      <c r="AD1233" s="7">
        <v>98.2</v>
      </c>
      <c r="AE1233" s="7" t="s">
        <v>52</v>
      </c>
      <c r="AF1233" s="7" t="s">
        <v>29</v>
      </c>
      <c r="AG1233" s="7" t="s">
        <v>47</v>
      </c>
      <c r="AH1233" s="7" t="s">
        <v>409</v>
      </c>
      <c r="AI1233" s="7" t="s">
        <v>407</v>
      </c>
      <c r="AJ1233" s="7">
        <v>-0.48099999999999998</v>
      </c>
      <c r="AK1233" s="7">
        <v>1.2999999999999999E-2</v>
      </c>
      <c r="AL1233" s="7" t="s">
        <v>415</v>
      </c>
      <c r="AS1233" s="7">
        <v>1.36</v>
      </c>
      <c r="AV1233" s="7" t="s">
        <v>659</v>
      </c>
      <c r="AW1233" s="7" t="s">
        <v>528</v>
      </c>
      <c r="AZ1233" s="7" t="s">
        <v>55</v>
      </c>
    </row>
    <row r="1234" spans="1:52" x14ac:dyDescent="0.2">
      <c r="A1234" s="7">
        <v>1233</v>
      </c>
      <c r="B1234" s="7">
        <v>4159</v>
      </c>
      <c r="C1234" s="7" t="s">
        <v>69</v>
      </c>
      <c r="D1234" s="7" t="s">
        <v>499</v>
      </c>
      <c r="E1234" s="7" t="s">
        <v>106</v>
      </c>
      <c r="F1234" s="7">
        <v>2.847</v>
      </c>
      <c r="I1234" s="7">
        <v>2.847</v>
      </c>
      <c r="J1234" s="7">
        <v>2001</v>
      </c>
      <c r="K1234" s="7">
        <v>4</v>
      </c>
      <c r="L1234" s="7">
        <v>105</v>
      </c>
      <c r="M1234" s="7">
        <v>23.17</v>
      </c>
      <c r="N1234" s="7">
        <v>112.54</v>
      </c>
      <c r="O1234" s="7">
        <v>23.25</v>
      </c>
      <c r="P1234" s="7">
        <v>112.75</v>
      </c>
      <c r="Q1234" s="7">
        <v>19.89</v>
      </c>
      <c r="S1234" s="7">
        <v>17.103000000000002</v>
      </c>
      <c r="V1234" s="7" t="s">
        <v>26</v>
      </c>
      <c r="W1234" s="7">
        <v>2.6429999999999998</v>
      </c>
      <c r="X1234" s="7">
        <f t="shared" si="38"/>
        <v>2.6429999999999998</v>
      </c>
      <c r="Y1234" s="7">
        <v>0.20399999999999999</v>
      </c>
      <c r="Z1234" s="7">
        <f t="shared" si="39"/>
        <v>0.20399999999999999</v>
      </c>
      <c r="AA1234" s="7">
        <v>0.92800000000000005</v>
      </c>
      <c r="AB1234" s="7">
        <v>7.0999999999999994E-2</v>
      </c>
      <c r="AC1234" s="7">
        <v>21.2</v>
      </c>
      <c r="AD1234" s="7">
        <v>212.8</v>
      </c>
      <c r="AE1234" s="7" t="s">
        <v>28</v>
      </c>
      <c r="AF1234" s="7" t="s">
        <v>29</v>
      </c>
      <c r="AG1234" s="7" t="s">
        <v>30</v>
      </c>
      <c r="AH1234" s="7" t="s">
        <v>409</v>
      </c>
      <c r="AI1234" s="7" t="s">
        <v>407</v>
      </c>
      <c r="AJ1234" s="7">
        <v>-0.48099999999999998</v>
      </c>
      <c r="AK1234" s="7">
        <v>1.8049999999999999</v>
      </c>
      <c r="AL1234" s="7" t="s">
        <v>415</v>
      </c>
      <c r="AS1234" s="7">
        <v>1.46</v>
      </c>
      <c r="AV1234" s="7" t="s">
        <v>659</v>
      </c>
      <c r="AW1234" s="7" t="s">
        <v>528</v>
      </c>
      <c r="AZ1234" s="7" t="s">
        <v>362</v>
      </c>
    </row>
    <row r="1235" spans="1:52" x14ac:dyDescent="0.2">
      <c r="A1235" s="7">
        <v>1234</v>
      </c>
      <c r="B1235" s="7">
        <v>4159</v>
      </c>
      <c r="C1235" s="7" t="s">
        <v>69</v>
      </c>
      <c r="D1235" s="7" t="s">
        <v>499</v>
      </c>
      <c r="E1235" s="7" t="s">
        <v>106</v>
      </c>
      <c r="F1235" s="7">
        <v>2.8610000000000002</v>
      </c>
      <c r="I1235" s="7">
        <v>2.8610000000000002</v>
      </c>
      <c r="J1235" s="7">
        <v>2001</v>
      </c>
      <c r="K1235" s="7">
        <v>5</v>
      </c>
      <c r="L1235" s="7">
        <v>135</v>
      </c>
      <c r="M1235" s="7">
        <v>23.17</v>
      </c>
      <c r="N1235" s="7">
        <v>112.54</v>
      </c>
      <c r="O1235" s="7">
        <v>23.25</v>
      </c>
      <c r="P1235" s="7">
        <v>112.75</v>
      </c>
      <c r="Q1235" s="7">
        <v>24.39</v>
      </c>
      <c r="S1235" s="7">
        <v>19.265999999999998</v>
      </c>
      <c r="V1235" s="7" t="s">
        <v>26</v>
      </c>
      <c r="W1235" s="7">
        <v>1.8169999999999999</v>
      </c>
      <c r="X1235" s="7">
        <f t="shared" si="38"/>
        <v>1.8169999999999999</v>
      </c>
      <c r="Y1235" s="7">
        <v>1.044</v>
      </c>
      <c r="Z1235" s="7">
        <f t="shared" si="39"/>
        <v>1.044</v>
      </c>
      <c r="AA1235" s="7">
        <v>0.63500000000000001</v>
      </c>
      <c r="AB1235" s="7">
        <v>0.36399999999999999</v>
      </c>
      <c r="AC1235" s="7">
        <v>26.4</v>
      </c>
      <c r="AD1235" s="7">
        <v>314.60000000000002</v>
      </c>
      <c r="AE1235" s="7" t="s">
        <v>52</v>
      </c>
      <c r="AF1235" s="7" t="s">
        <v>29</v>
      </c>
      <c r="AG1235" s="7" t="s">
        <v>47</v>
      </c>
      <c r="AH1235" s="7" t="s">
        <v>409</v>
      </c>
      <c r="AI1235" s="7" t="s">
        <v>407</v>
      </c>
      <c r="AJ1235" s="7">
        <v>-0.48099999999999998</v>
      </c>
      <c r="AK1235" s="7">
        <v>1.8049999999999999</v>
      </c>
      <c r="AL1235" s="7" t="s">
        <v>415</v>
      </c>
      <c r="AS1235" s="7">
        <v>1.46</v>
      </c>
      <c r="AV1235" s="7" t="s">
        <v>659</v>
      </c>
      <c r="AW1235" s="7" t="s">
        <v>528</v>
      </c>
      <c r="AZ1235" s="7" t="s">
        <v>362</v>
      </c>
    </row>
    <row r="1236" spans="1:52" x14ac:dyDescent="0.2">
      <c r="A1236" s="7">
        <v>1235</v>
      </c>
      <c r="B1236" s="7">
        <v>4159</v>
      </c>
      <c r="C1236" s="7" t="s">
        <v>69</v>
      </c>
      <c r="D1236" s="7" t="s">
        <v>499</v>
      </c>
      <c r="E1236" s="7" t="s">
        <v>106</v>
      </c>
      <c r="F1236" s="7">
        <v>2.9980000000000002</v>
      </c>
      <c r="I1236" s="7">
        <v>2.9980000000000002</v>
      </c>
      <c r="J1236" s="7">
        <v>2001</v>
      </c>
      <c r="K1236" s="7">
        <v>6</v>
      </c>
      <c r="L1236" s="7">
        <v>165</v>
      </c>
      <c r="M1236" s="7">
        <v>23.17</v>
      </c>
      <c r="N1236" s="7">
        <v>112.54</v>
      </c>
      <c r="O1236" s="7">
        <v>23.25</v>
      </c>
      <c r="P1236" s="7">
        <v>112.75</v>
      </c>
      <c r="Q1236" s="7">
        <v>26.48</v>
      </c>
      <c r="S1236" s="7">
        <v>18.495999999999999</v>
      </c>
      <c r="V1236" s="7" t="s">
        <v>26</v>
      </c>
      <c r="W1236" s="7">
        <v>1.409</v>
      </c>
      <c r="X1236" s="7">
        <f t="shared" si="38"/>
        <v>1.409</v>
      </c>
      <c r="Y1236" s="7">
        <v>1.589</v>
      </c>
      <c r="Z1236" s="7">
        <f t="shared" si="39"/>
        <v>1.589</v>
      </c>
      <c r="AA1236" s="7">
        <v>0.46899999999999997</v>
      </c>
      <c r="AB1236" s="7">
        <v>0.53</v>
      </c>
      <c r="AC1236" s="7">
        <v>27</v>
      </c>
      <c r="AD1236" s="7">
        <v>415.2</v>
      </c>
      <c r="AE1236" s="7" t="s">
        <v>28</v>
      </c>
      <c r="AF1236" s="7" t="s">
        <v>29</v>
      </c>
      <c r="AG1236" s="7" t="s">
        <v>30</v>
      </c>
      <c r="AH1236" s="7" t="s">
        <v>409</v>
      </c>
      <c r="AI1236" s="7" t="s">
        <v>407</v>
      </c>
      <c r="AJ1236" s="7">
        <v>-0.48099999999999998</v>
      </c>
      <c r="AK1236" s="7">
        <v>1.8049999999999999</v>
      </c>
      <c r="AL1236" s="7" t="s">
        <v>415</v>
      </c>
      <c r="AS1236" s="7">
        <v>1.46</v>
      </c>
      <c r="AV1236" s="7" t="s">
        <v>659</v>
      </c>
      <c r="AW1236" s="7" t="s">
        <v>528</v>
      </c>
      <c r="AZ1236" s="7" t="s">
        <v>362</v>
      </c>
    </row>
    <row r="1237" spans="1:52" x14ac:dyDescent="0.2">
      <c r="A1237" s="7">
        <v>1236</v>
      </c>
      <c r="B1237" s="7">
        <v>4159</v>
      </c>
      <c r="C1237" s="7" t="s">
        <v>69</v>
      </c>
      <c r="D1237" s="7" t="s">
        <v>499</v>
      </c>
      <c r="E1237" s="7" t="s">
        <v>106</v>
      </c>
      <c r="F1237" s="7">
        <v>3.27</v>
      </c>
      <c r="I1237" s="7">
        <v>3.27</v>
      </c>
      <c r="J1237" s="7">
        <v>2001</v>
      </c>
      <c r="K1237" s="7">
        <v>7</v>
      </c>
      <c r="L1237" s="7">
        <v>195</v>
      </c>
      <c r="M1237" s="7">
        <v>23.17</v>
      </c>
      <c r="N1237" s="7">
        <v>112.54</v>
      </c>
      <c r="O1237" s="7">
        <v>23.25</v>
      </c>
      <c r="P1237" s="7">
        <v>112.75</v>
      </c>
      <c r="Q1237" s="7">
        <v>27.228999999999999</v>
      </c>
      <c r="S1237" s="7">
        <v>16.706</v>
      </c>
      <c r="V1237" s="7" t="s">
        <v>26</v>
      </c>
      <c r="W1237" s="7">
        <v>1.212</v>
      </c>
      <c r="X1237" s="7">
        <f t="shared" si="38"/>
        <v>1.212</v>
      </c>
      <c r="Y1237" s="7">
        <v>2.0579999999999998</v>
      </c>
      <c r="Z1237" s="7">
        <f t="shared" si="39"/>
        <v>2.0579999999999998</v>
      </c>
      <c r="AA1237" s="7">
        <v>0.37</v>
      </c>
      <c r="AB1237" s="7">
        <v>0.629</v>
      </c>
      <c r="AC1237" s="7">
        <v>28</v>
      </c>
      <c r="AD1237" s="7">
        <v>440</v>
      </c>
      <c r="AE1237" s="7" t="s">
        <v>52</v>
      </c>
      <c r="AF1237" s="7" t="s">
        <v>29</v>
      </c>
      <c r="AG1237" s="7" t="s">
        <v>47</v>
      </c>
      <c r="AH1237" s="7" t="s">
        <v>409</v>
      </c>
      <c r="AI1237" s="7" t="s">
        <v>407</v>
      </c>
      <c r="AJ1237" s="7">
        <v>-0.48099999999999998</v>
      </c>
      <c r="AK1237" s="7">
        <v>1.8049999999999999</v>
      </c>
      <c r="AL1237" s="7" t="s">
        <v>415</v>
      </c>
      <c r="AS1237" s="7">
        <v>1.46</v>
      </c>
      <c r="AV1237" s="7" t="s">
        <v>659</v>
      </c>
      <c r="AW1237" s="7" t="s">
        <v>528</v>
      </c>
      <c r="AZ1237" s="7" t="s">
        <v>362</v>
      </c>
    </row>
    <row r="1238" spans="1:52" x14ac:dyDescent="0.2">
      <c r="A1238" s="7">
        <v>1237</v>
      </c>
      <c r="B1238" s="7">
        <v>4159</v>
      </c>
      <c r="C1238" s="7" t="s">
        <v>69</v>
      </c>
      <c r="D1238" s="7" t="s">
        <v>499</v>
      </c>
      <c r="E1238" s="7" t="s">
        <v>106</v>
      </c>
      <c r="F1238" s="7">
        <v>3.56</v>
      </c>
      <c r="I1238" s="7">
        <v>3.56</v>
      </c>
      <c r="J1238" s="7">
        <v>2001</v>
      </c>
      <c r="K1238" s="7">
        <v>8</v>
      </c>
      <c r="L1238" s="7">
        <v>225</v>
      </c>
      <c r="M1238" s="7">
        <v>23.17</v>
      </c>
      <c r="N1238" s="7">
        <v>112.54</v>
      </c>
      <c r="O1238" s="7">
        <v>23.25</v>
      </c>
      <c r="P1238" s="7">
        <v>112.75</v>
      </c>
      <c r="Q1238" s="7">
        <v>27.187999999999999</v>
      </c>
      <c r="S1238" s="7">
        <v>15.875999999999999</v>
      </c>
      <c r="V1238" s="7" t="s">
        <v>26</v>
      </c>
      <c r="W1238" s="7">
        <v>1.113</v>
      </c>
      <c r="X1238" s="7">
        <f t="shared" si="38"/>
        <v>1.113</v>
      </c>
      <c r="Y1238" s="7">
        <v>2.4470000000000001</v>
      </c>
      <c r="Z1238" s="7">
        <f t="shared" si="39"/>
        <v>2.4470000000000001</v>
      </c>
      <c r="AA1238" s="7">
        <v>0.312</v>
      </c>
      <c r="AB1238" s="7">
        <v>0.68700000000000006</v>
      </c>
      <c r="AC1238" s="7">
        <v>29</v>
      </c>
      <c r="AD1238" s="7">
        <v>251.4</v>
      </c>
      <c r="AE1238" s="7" t="s">
        <v>55</v>
      </c>
      <c r="AF1238" s="7" t="s">
        <v>29</v>
      </c>
      <c r="AG1238" s="7" t="s">
        <v>77</v>
      </c>
      <c r="AH1238" s="7" t="s">
        <v>409</v>
      </c>
      <c r="AI1238" s="7" t="s">
        <v>407</v>
      </c>
      <c r="AJ1238" s="7">
        <v>-0.48099999999999998</v>
      </c>
      <c r="AK1238" s="7">
        <v>1.8049999999999999</v>
      </c>
      <c r="AL1238" s="7" t="s">
        <v>415</v>
      </c>
      <c r="AS1238" s="7">
        <v>1.46</v>
      </c>
      <c r="AV1238" s="7" t="s">
        <v>659</v>
      </c>
      <c r="AW1238" s="7" t="s">
        <v>528</v>
      </c>
      <c r="AZ1238" s="7" t="s">
        <v>362</v>
      </c>
    </row>
    <row r="1239" spans="1:52" x14ac:dyDescent="0.2">
      <c r="A1239" s="7">
        <v>1238</v>
      </c>
      <c r="B1239" s="7">
        <v>4159</v>
      </c>
      <c r="C1239" s="7" t="s">
        <v>69</v>
      </c>
      <c r="D1239" s="7" t="s">
        <v>499</v>
      </c>
      <c r="E1239" s="7" t="s">
        <v>106</v>
      </c>
      <c r="F1239" s="7">
        <v>3.0529999999999999</v>
      </c>
      <c r="I1239" s="7">
        <v>3.0529999999999999</v>
      </c>
      <c r="J1239" s="7">
        <v>2001</v>
      </c>
      <c r="K1239" s="7">
        <v>9</v>
      </c>
      <c r="L1239" s="7">
        <v>255</v>
      </c>
      <c r="M1239" s="7">
        <v>23.17</v>
      </c>
      <c r="N1239" s="7">
        <v>112.54</v>
      </c>
      <c r="O1239" s="7">
        <v>23.25</v>
      </c>
      <c r="P1239" s="7">
        <v>112.75</v>
      </c>
      <c r="Q1239" s="7">
        <v>26.831</v>
      </c>
      <c r="S1239" s="7">
        <v>15.943</v>
      </c>
      <c r="V1239" s="7" t="s">
        <v>26</v>
      </c>
      <c r="W1239" s="7">
        <v>1.0760000000000001</v>
      </c>
      <c r="X1239" s="7">
        <f t="shared" si="38"/>
        <v>1.0760000000000001</v>
      </c>
      <c r="Y1239" s="7">
        <v>1.9770000000000001</v>
      </c>
      <c r="Z1239" s="7">
        <f t="shared" si="39"/>
        <v>1.9770000000000001</v>
      </c>
      <c r="AA1239" s="7">
        <v>0.35199999999999998</v>
      </c>
      <c r="AB1239" s="7">
        <v>0.64700000000000002</v>
      </c>
      <c r="AC1239" s="7">
        <v>27.8</v>
      </c>
      <c r="AD1239" s="7">
        <v>215.7</v>
      </c>
      <c r="AE1239" s="7" t="s">
        <v>52</v>
      </c>
      <c r="AF1239" s="7" t="s">
        <v>29</v>
      </c>
      <c r="AG1239" s="7" t="s">
        <v>47</v>
      </c>
      <c r="AH1239" s="7" t="s">
        <v>409</v>
      </c>
      <c r="AI1239" s="7" t="s">
        <v>407</v>
      </c>
      <c r="AJ1239" s="7">
        <v>-0.48099999999999998</v>
      </c>
      <c r="AK1239" s="7">
        <v>1.8049999999999999</v>
      </c>
      <c r="AL1239" s="7" t="s">
        <v>415</v>
      </c>
      <c r="AS1239" s="7">
        <v>1.46</v>
      </c>
      <c r="AV1239" s="7" t="s">
        <v>659</v>
      </c>
      <c r="AW1239" s="7" t="s">
        <v>528</v>
      </c>
      <c r="AZ1239" s="7" t="s">
        <v>362</v>
      </c>
    </row>
    <row r="1240" spans="1:52" x14ac:dyDescent="0.2">
      <c r="A1240" s="7">
        <v>1239</v>
      </c>
      <c r="B1240" s="7">
        <v>4159</v>
      </c>
      <c r="C1240" s="7" t="s">
        <v>69</v>
      </c>
      <c r="D1240" s="7" t="s">
        <v>499</v>
      </c>
      <c r="E1240" s="7" t="s">
        <v>106</v>
      </c>
      <c r="F1240" s="7">
        <v>2.871</v>
      </c>
      <c r="I1240" s="7">
        <v>2.871</v>
      </c>
      <c r="J1240" s="7">
        <v>2001</v>
      </c>
      <c r="K1240" s="7">
        <v>10</v>
      </c>
      <c r="L1240" s="7">
        <v>285</v>
      </c>
      <c r="M1240" s="7">
        <v>23.17</v>
      </c>
      <c r="N1240" s="7">
        <v>112.54</v>
      </c>
      <c r="O1240" s="7">
        <v>23.25</v>
      </c>
      <c r="P1240" s="7">
        <v>112.75</v>
      </c>
      <c r="Q1240" s="7">
        <v>24.579000000000001</v>
      </c>
      <c r="S1240" s="7">
        <v>13.196</v>
      </c>
      <c r="V1240" s="7" t="s">
        <v>26</v>
      </c>
      <c r="W1240" s="7">
        <v>2.6110000000000002</v>
      </c>
      <c r="X1240" s="7">
        <f t="shared" si="38"/>
        <v>2.6110000000000002</v>
      </c>
      <c r="Y1240" s="7">
        <v>0.26</v>
      </c>
      <c r="Z1240" s="7">
        <f t="shared" si="39"/>
        <v>0.26</v>
      </c>
      <c r="AA1240" s="7">
        <v>0.90900000000000003</v>
      </c>
      <c r="AB1240" s="7">
        <v>0.09</v>
      </c>
      <c r="AC1240" s="7">
        <v>24.7</v>
      </c>
      <c r="AD1240" s="7">
        <v>39.200000000000003</v>
      </c>
      <c r="AE1240" s="7" t="s">
        <v>55</v>
      </c>
      <c r="AF1240" s="7" t="s">
        <v>29</v>
      </c>
      <c r="AG1240" s="7" t="s">
        <v>77</v>
      </c>
      <c r="AH1240" s="7" t="s">
        <v>409</v>
      </c>
      <c r="AI1240" s="7" t="s">
        <v>407</v>
      </c>
      <c r="AJ1240" s="7">
        <v>-0.48099999999999998</v>
      </c>
      <c r="AK1240" s="7">
        <v>1.8049999999999999</v>
      </c>
      <c r="AL1240" s="7" t="s">
        <v>415</v>
      </c>
      <c r="AS1240" s="7">
        <v>1.46</v>
      </c>
      <c r="AV1240" s="7" t="s">
        <v>659</v>
      </c>
      <c r="AW1240" s="7" t="s">
        <v>528</v>
      </c>
      <c r="AZ1240" s="7" t="s">
        <v>362</v>
      </c>
    </row>
    <row r="1241" spans="1:52" x14ac:dyDescent="0.2">
      <c r="A1241" s="7">
        <v>1240</v>
      </c>
      <c r="B1241" s="7">
        <v>4159</v>
      </c>
      <c r="C1241" s="7" t="s">
        <v>69</v>
      </c>
      <c r="D1241" s="7" t="s">
        <v>499</v>
      </c>
      <c r="E1241" s="7" t="s">
        <v>106</v>
      </c>
      <c r="F1241" s="7">
        <v>2.302</v>
      </c>
      <c r="I1241" s="7">
        <v>2.302</v>
      </c>
      <c r="J1241" s="7">
        <v>2001</v>
      </c>
      <c r="K1241" s="7">
        <v>11</v>
      </c>
      <c r="L1241" s="7">
        <v>315</v>
      </c>
      <c r="M1241" s="7">
        <v>23.17</v>
      </c>
      <c r="N1241" s="7">
        <v>112.54</v>
      </c>
      <c r="O1241" s="7">
        <v>23.25</v>
      </c>
      <c r="P1241" s="7">
        <v>112.75</v>
      </c>
      <c r="Q1241" s="7">
        <v>20.51</v>
      </c>
      <c r="S1241" s="7">
        <v>12.425000000000001</v>
      </c>
      <c r="V1241" s="7" t="s">
        <v>26</v>
      </c>
      <c r="W1241" s="7">
        <v>1.851</v>
      </c>
      <c r="X1241" s="7">
        <f t="shared" si="38"/>
        <v>1.851</v>
      </c>
      <c r="Y1241" s="7">
        <v>0.45100000000000001</v>
      </c>
      <c r="Z1241" s="7">
        <f t="shared" si="39"/>
        <v>0.45100000000000001</v>
      </c>
      <c r="AA1241" s="7">
        <v>0.80400000000000005</v>
      </c>
      <c r="AB1241" s="7">
        <v>0.19500000000000001</v>
      </c>
      <c r="AC1241" s="7">
        <v>19.3</v>
      </c>
      <c r="AD1241" s="7">
        <v>19.899999999999999</v>
      </c>
      <c r="AE1241" s="7" t="s">
        <v>52</v>
      </c>
      <c r="AF1241" s="7" t="s">
        <v>29</v>
      </c>
      <c r="AG1241" s="7" t="s">
        <v>47</v>
      </c>
      <c r="AH1241" s="7" t="s">
        <v>409</v>
      </c>
      <c r="AI1241" s="7" t="s">
        <v>407</v>
      </c>
      <c r="AJ1241" s="7">
        <v>-0.48099999999999998</v>
      </c>
      <c r="AK1241" s="7">
        <v>1.8049999999999999</v>
      </c>
      <c r="AL1241" s="7" t="s">
        <v>415</v>
      </c>
      <c r="AS1241" s="7">
        <v>1.46</v>
      </c>
      <c r="AV1241" s="7" t="s">
        <v>659</v>
      </c>
      <c r="AW1241" s="7" t="s">
        <v>528</v>
      </c>
      <c r="AZ1241" s="7" t="s">
        <v>362</v>
      </c>
    </row>
    <row r="1242" spans="1:52" x14ac:dyDescent="0.2">
      <c r="A1242" s="7">
        <v>1241</v>
      </c>
      <c r="B1242" s="7">
        <v>4159</v>
      </c>
      <c r="C1242" s="7" t="s">
        <v>69</v>
      </c>
      <c r="D1242" s="7" t="s">
        <v>499</v>
      </c>
      <c r="E1242" s="7" t="s">
        <v>106</v>
      </c>
      <c r="F1242" s="7">
        <v>2.1480000000000001</v>
      </c>
      <c r="I1242" s="7">
        <v>2.1480000000000001</v>
      </c>
      <c r="J1242" s="7">
        <v>2001</v>
      </c>
      <c r="K1242" s="7">
        <v>12</v>
      </c>
      <c r="L1242" s="7">
        <v>345</v>
      </c>
      <c r="M1242" s="7">
        <v>23.17</v>
      </c>
      <c r="N1242" s="7">
        <v>112.54</v>
      </c>
      <c r="O1242" s="7">
        <v>23.25</v>
      </c>
      <c r="P1242" s="7">
        <v>112.75</v>
      </c>
      <c r="Q1242" s="7">
        <v>17.388999999999999</v>
      </c>
      <c r="S1242" s="7">
        <v>11.414999999999999</v>
      </c>
      <c r="V1242" s="7" t="s">
        <v>26</v>
      </c>
      <c r="W1242" s="7">
        <v>1.54</v>
      </c>
      <c r="X1242" s="7">
        <f t="shared" si="38"/>
        <v>1.54</v>
      </c>
      <c r="Y1242" s="7">
        <v>0.60799999999999998</v>
      </c>
      <c r="Z1242" s="7">
        <f t="shared" si="39"/>
        <v>0.60799999999999998</v>
      </c>
      <c r="AA1242" s="7">
        <v>0.71599999999999997</v>
      </c>
      <c r="AB1242" s="7">
        <v>0.28299999999999997</v>
      </c>
      <c r="AC1242" s="7">
        <v>14.5</v>
      </c>
      <c r="AD1242" s="7">
        <v>67.900000000000006</v>
      </c>
      <c r="AE1242" s="7" t="s">
        <v>55</v>
      </c>
      <c r="AF1242" s="7" t="s">
        <v>29</v>
      </c>
      <c r="AG1242" s="7" t="s">
        <v>77</v>
      </c>
      <c r="AH1242" s="7" t="s">
        <v>409</v>
      </c>
      <c r="AI1242" s="7" t="s">
        <v>407</v>
      </c>
      <c r="AJ1242" s="7">
        <v>-0.48099999999999998</v>
      </c>
      <c r="AK1242" s="7">
        <v>1.8049999999999999</v>
      </c>
      <c r="AL1242" s="7" t="s">
        <v>415</v>
      </c>
      <c r="AS1242" s="7">
        <v>1.46</v>
      </c>
      <c r="AV1242" s="7" t="s">
        <v>659</v>
      </c>
      <c r="AW1242" s="7" t="s">
        <v>528</v>
      </c>
      <c r="AZ1242" s="7" t="s">
        <v>362</v>
      </c>
    </row>
    <row r="1243" spans="1:52" x14ac:dyDescent="0.2">
      <c r="A1243" s="7">
        <v>1242</v>
      </c>
      <c r="B1243" s="7">
        <v>4159</v>
      </c>
      <c r="C1243" s="7" t="s">
        <v>69</v>
      </c>
      <c r="D1243" s="7" t="s">
        <v>499</v>
      </c>
      <c r="E1243" s="7" t="s">
        <v>106</v>
      </c>
      <c r="F1243" s="7">
        <v>2.4380000000000002</v>
      </c>
      <c r="I1243" s="7">
        <v>2.4380000000000002</v>
      </c>
      <c r="J1243" s="7">
        <v>2002</v>
      </c>
      <c r="K1243" s="7">
        <v>1</v>
      </c>
      <c r="L1243" s="7">
        <v>15</v>
      </c>
      <c r="M1243" s="7">
        <v>23.17</v>
      </c>
      <c r="N1243" s="7">
        <v>112.54</v>
      </c>
      <c r="O1243" s="7">
        <v>23.25</v>
      </c>
      <c r="P1243" s="7">
        <v>112.75</v>
      </c>
      <c r="Q1243" s="7">
        <v>16.047999999999998</v>
      </c>
      <c r="S1243" s="7">
        <v>10.882999999999999</v>
      </c>
      <c r="V1243" s="7" t="s">
        <v>26</v>
      </c>
      <c r="W1243" s="7">
        <v>1.4279999999999999</v>
      </c>
      <c r="X1243" s="7">
        <f t="shared" si="38"/>
        <v>1.4279999999999999</v>
      </c>
      <c r="Y1243" s="7">
        <v>1.01</v>
      </c>
      <c r="Z1243" s="7">
        <f t="shared" si="39"/>
        <v>1.01</v>
      </c>
      <c r="AA1243" s="7">
        <v>0.58499999999999996</v>
      </c>
      <c r="AB1243" s="7">
        <v>0.41399999999999998</v>
      </c>
      <c r="AC1243" s="7">
        <v>13.8</v>
      </c>
      <c r="AD1243" s="7">
        <v>43.7</v>
      </c>
      <c r="AE1243" s="7" t="s">
        <v>52</v>
      </c>
      <c r="AF1243" s="7" t="s">
        <v>29</v>
      </c>
      <c r="AG1243" s="7" t="s">
        <v>47</v>
      </c>
      <c r="AH1243" s="7" t="s">
        <v>409</v>
      </c>
      <c r="AI1243" s="7" t="s">
        <v>407</v>
      </c>
      <c r="AJ1243" s="7">
        <v>-0.48099999999999998</v>
      </c>
      <c r="AK1243" s="7">
        <v>1.2999999999999999E-2</v>
      </c>
      <c r="AL1243" s="7" t="s">
        <v>415</v>
      </c>
      <c r="AS1243" s="7">
        <v>1.46</v>
      </c>
      <c r="AV1243" s="7" t="s">
        <v>659</v>
      </c>
      <c r="AW1243" s="7" t="s">
        <v>528</v>
      </c>
      <c r="AZ1243" s="7" t="s">
        <v>362</v>
      </c>
    </row>
    <row r="1244" spans="1:52" x14ac:dyDescent="0.2">
      <c r="A1244" s="7">
        <v>1243</v>
      </c>
      <c r="B1244" s="7">
        <v>4159</v>
      </c>
      <c r="C1244" s="7" t="s">
        <v>69</v>
      </c>
      <c r="D1244" s="7" t="s">
        <v>499</v>
      </c>
      <c r="E1244" s="7" t="s">
        <v>106</v>
      </c>
      <c r="F1244" s="7">
        <v>2.6739999999999999</v>
      </c>
      <c r="I1244" s="7">
        <v>2.6739999999999999</v>
      </c>
      <c r="J1244" s="7">
        <v>2002</v>
      </c>
      <c r="K1244" s="7">
        <v>2</v>
      </c>
      <c r="L1244" s="7">
        <v>45</v>
      </c>
      <c r="M1244" s="7">
        <v>23.17</v>
      </c>
      <c r="N1244" s="7">
        <v>112.54</v>
      </c>
      <c r="O1244" s="7">
        <v>23.25</v>
      </c>
      <c r="P1244" s="7">
        <v>112.75</v>
      </c>
      <c r="Q1244" s="7">
        <v>15.726000000000001</v>
      </c>
      <c r="S1244" s="7">
        <v>11.849</v>
      </c>
      <c r="V1244" s="7" t="s">
        <v>26</v>
      </c>
      <c r="W1244" s="7">
        <v>1.3660000000000001</v>
      </c>
      <c r="X1244" s="7">
        <f t="shared" si="38"/>
        <v>1.3660000000000001</v>
      </c>
      <c r="Y1244" s="7">
        <v>1.3080000000000001</v>
      </c>
      <c r="Z1244" s="7">
        <f t="shared" si="39"/>
        <v>1.3080000000000001</v>
      </c>
      <c r="AA1244" s="7">
        <v>0.51</v>
      </c>
      <c r="AB1244" s="7">
        <v>0.48899999999999999</v>
      </c>
      <c r="AC1244" s="7">
        <v>16.399999999999999</v>
      </c>
      <c r="AD1244" s="7">
        <v>12.9</v>
      </c>
      <c r="AE1244" s="7" t="s">
        <v>55</v>
      </c>
      <c r="AF1244" s="7" t="s">
        <v>29</v>
      </c>
      <c r="AG1244" s="7" t="s">
        <v>77</v>
      </c>
      <c r="AH1244" s="7" t="s">
        <v>409</v>
      </c>
      <c r="AI1244" s="7" t="s">
        <v>407</v>
      </c>
      <c r="AJ1244" s="7">
        <v>-0.48099999999999998</v>
      </c>
      <c r="AK1244" s="7">
        <v>1.2999999999999999E-2</v>
      </c>
      <c r="AL1244" s="7" t="s">
        <v>415</v>
      </c>
      <c r="AS1244" s="7">
        <v>1.46</v>
      </c>
      <c r="AV1244" s="7" t="s">
        <v>659</v>
      </c>
      <c r="AW1244" s="7" t="s">
        <v>528</v>
      </c>
      <c r="AZ1244" s="7" t="s">
        <v>362</v>
      </c>
    </row>
    <row r="1245" spans="1:52" x14ac:dyDescent="0.2">
      <c r="A1245" s="7">
        <v>1244</v>
      </c>
      <c r="B1245" s="7">
        <v>4159</v>
      </c>
      <c r="C1245" s="7" t="s">
        <v>69</v>
      </c>
      <c r="D1245" s="7" t="s">
        <v>499</v>
      </c>
      <c r="E1245" s="7" t="s">
        <v>106</v>
      </c>
      <c r="F1245" s="7">
        <v>2.746</v>
      </c>
      <c r="I1245" s="7">
        <v>2.746</v>
      </c>
      <c r="J1245" s="7">
        <v>2002</v>
      </c>
      <c r="K1245" s="7">
        <v>3</v>
      </c>
      <c r="L1245" s="7">
        <v>75</v>
      </c>
      <c r="M1245" s="7">
        <v>23.17</v>
      </c>
      <c r="N1245" s="7">
        <v>112.54</v>
      </c>
      <c r="O1245" s="7">
        <v>23.25</v>
      </c>
      <c r="P1245" s="7">
        <v>112.75</v>
      </c>
      <c r="Q1245" s="7">
        <v>16.634</v>
      </c>
      <c r="S1245" s="7">
        <v>13.413</v>
      </c>
      <c r="V1245" s="7" t="s">
        <v>26</v>
      </c>
      <c r="W1245" s="7">
        <v>1.3420000000000001</v>
      </c>
      <c r="X1245" s="7">
        <f t="shared" si="38"/>
        <v>1.3420000000000001</v>
      </c>
      <c r="Y1245" s="7">
        <v>1.4039999999999999</v>
      </c>
      <c r="Z1245" s="7">
        <f t="shared" si="39"/>
        <v>1.4039999999999999</v>
      </c>
      <c r="AA1245" s="7">
        <v>0.48799999999999999</v>
      </c>
      <c r="AB1245" s="7">
        <v>0.51100000000000001</v>
      </c>
      <c r="AC1245" s="7">
        <v>19.600000000000001</v>
      </c>
      <c r="AD1245" s="7">
        <v>98.2</v>
      </c>
      <c r="AE1245" s="7" t="s">
        <v>52</v>
      </c>
      <c r="AF1245" s="7" t="s">
        <v>29</v>
      </c>
      <c r="AG1245" s="7" t="s">
        <v>47</v>
      </c>
      <c r="AH1245" s="7" t="s">
        <v>409</v>
      </c>
      <c r="AI1245" s="7" t="s">
        <v>407</v>
      </c>
      <c r="AJ1245" s="7">
        <v>-0.48099999999999998</v>
      </c>
      <c r="AK1245" s="7">
        <v>1.2999999999999999E-2</v>
      </c>
      <c r="AL1245" s="7" t="s">
        <v>415</v>
      </c>
      <c r="AS1245" s="7">
        <v>1.46</v>
      </c>
      <c r="AV1245" s="7" t="s">
        <v>659</v>
      </c>
      <c r="AW1245" s="7" t="s">
        <v>528</v>
      </c>
      <c r="AZ1245" s="7" t="s">
        <v>362</v>
      </c>
    </row>
    <row r="1246" spans="1:52" x14ac:dyDescent="0.2">
      <c r="A1246" s="7">
        <v>1245</v>
      </c>
      <c r="B1246" s="7">
        <v>4166</v>
      </c>
      <c r="C1246" s="7" t="s">
        <v>144</v>
      </c>
      <c r="D1246" s="7" t="s">
        <v>447</v>
      </c>
      <c r="E1246" s="7" t="s">
        <v>147</v>
      </c>
      <c r="F1246" s="7">
        <v>0.317</v>
      </c>
      <c r="I1246" s="7">
        <v>0.317</v>
      </c>
      <c r="J1246" s="7">
        <v>2001</v>
      </c>
      <c r="K1246" s="7">
        <v>1</v>
      </c>
      <c r="L1246" s="7">
        <v>15</v>
      </c>
      <c r="M1246" s="7">
        <v>62.87</v>
      </c>
      <c r="N1246" s="7">
        <v>30.82</v>
      </c>
      <c r="O1246" s="7">
        <v>62.75</v>
      </c>
      <c r="P1246" s="7">
        <v>30.75</v>
      </c>
      <c r="Q1246" s="7">
        <v>-0.28899999999999998</v>
      </c>
      <c r="S1246" s="7">
        <v>16.073</v>
      </c>
      <c r="V1246" s="7" t="s">
        <v>26</v>
      </c>
      <c r="W1246" s="7">
        <v>0.30499999999999999</v>
      </c>
      <c r="X1246" s="7">
        <f t="shared" si="38"/>
        <v>0.30499999999999999</v>
      </c>
      <c r="Y1246" s="7">
        <v>1.0999999999999999E-2</v>
      </c>
      <c r="Z1246" s="7">
        <f t="shared" si="39"/>
        <v>1.0999999999999999E-2</v>
      </c>
      <c r="AA1246" s="7">
        <v>0.96399999999999997</v>
      </c>
      <c r="AB1246" s="7">
        <v>3.5000000000000003E-2</v>
      </c>
      <c r="AC1246" s="7">
        <v>-5.4</v>
      </c>
      <c r="AD1246" s="7">
        <v>35.6</v>
      </c>
      <c r="AE1246" s="7" t="s">
        <v>28</v>
      </c>
      <c r="AF1246" s="7" t="s">
        <v>29</v>
      </c>
      <c r="AG1246" s="7" t="s">
        <v>30</v>
      </c>
      <c r="AH1246" s="7" t="s">
        <v>421</v>
      </c>
      <c r="AI1246" s="7" t="s">
        <v>417</v>
      </c>
      <c r="AJ1246" s="7">
        <v>3.1909999999999998</v>
      </c>
      <c r="AK1246" s="7">
        <v>-0.23699999999999999</v>
      </c>
      <c r="AL1246" s="7" t="s">
        <v>442</v>
      </c>
      <c r="AQ1246" s="7">
        <v>1.96</v>
      </c>
      <c r="AS1246" s="7">
        <v>5.17</v>
      </c>
      <c r="AV1246" s="7" t="s">
        <v>843</v>
      </c>
      <c r="AW1246" s="7" t="s">
        <v>528</v>
      </c>
    </row>
    <row r="1247" spans="1:52" x14ac:dyDescent="0.2">
      <c r="A1247" s="7">
        <v>1246</v>
      </c>
      <c r="B1247" s="7">
        <v>4166</v>
      </c>
      <c r="C1247" s="7" t="s">
        <v>144</v>
      </c>
      <c r="D1247" s="7" t="s">
        <v>447</v>
      </c>
      <c r="E1247" s="7" t="s">
        <v>147</v>
      </c>
      <c r="F1247" s="7">
        <v>0.28499999999999998</v>
      </c>
      <c r="I1247" s="7">
        <v>0.28499999999999998</v>
      </c>
      <c r="J1247" s="7">
        <v>2001</v>
      </c>
      <c r="K1247" s="7">
        <v>2</v>
      </c>
      <c r="L1247" s="7">
        <v>45</v>
      </c>
      <c r="M1247" s="7">
        <v>62.87</v>
      </c>
      <c r="N1247" s="7">
        <v>30.82</v>
      </c>
      <c r="O1247" s="7">
        <v>62.75</v>
      </c>
      <c r="P1247" s="7">
        <v>30.75</v>
      </c>
      <c r="Q1247" s="7">
        <v>-2E-3</v>
      </c>
      <c r="S1247" s="7">
        <v>14.071999999999999</v>
      </c>
      <c r="V1247" s="7" t="s">
        <v>26</v>
      </c>
      <c r="W1247" s="7">
        <v>0.27800000000000002</v>
      </c>
      <c r="X1247" s="7">
        <f t="shared" si="38"/>
        <v>0.27800000000000002</v>
      </c>
      <c r="Y1247" s="7">
        <v>6.0000000000000001E-3</v>
      </c>
      <c r="Z1247" s="7">
        <f t="shared" si="39"/>
        <v>6.0000000000000001E-3</v>
      </c>
      <c r="AA1247" s="7">
        <v>0.97699999999999998</v>
      </c>
      <c r="AB1247" s="7">
        <v>2.1999999999999999E-2</v>
      </c>
      <c r="AC1247" s="7">
        <v>-11.7</v>
      </c>
      <c r="AD1247" s="7">
        <v>61.7</v>
      </c>
      <c r="AE1247" s="7" t="s">
        <v>28</v>
      </c>
      <c r="AF1247" s="7" t="s">
        <v>29</v>
      </c>
      <c r="AG1247" s="7" t="s">
        <v>30</v>
      </c>
      <c r="AH1247" s="7" t="s">
        <v>421</v>
      </c>
      <c r="AI1247" s="7" t="s">
        <v>417</v>
      </c>
      <c r="AJ1247" s="7">
        <v>3.1909999999999998</v>
      </c>
      <c r="AK1247" s="7">
        <v>-0.23699999999999999</v>
      </c>
      <c r="AL1247" s="7" t="s">
        <v>442</v>
      </c>
      <c r="AQ1247" s="7">
        <v>1.96</v>
      </c>
      <c r="AS1247" s="7">
        <v>5.17</v>
      </c>
      <c r="AV1247" s="7" t="s">
        <v>843</v>
      </c>
      <c r="AW1247" s="7" t="s">
        <v>528</v>
      </c>
    </row>
    <row r="1248" spans="1:52" x14ac:dyDescent="0.2">
      <c r="A1248" s="7">
        <v>1247</v>
      </c>
      <c r="B1248" s="7">
        <v>4166</v>
      </c>
      <c r="C1248" s="7" t="s">
        <v>144</v>
      </c>
      <c r="D1248" s="7" t="s">
        <v>447</v>
      </c>
      <c r="E1248" s="7" t="s">
        <v>147</v>
      </c>
      <c r="F1248" s="7">
        <v>0.34499999999999997</v>
      </c>
      <c r="I1248" s="7">
        <v>0.34499999999999997</v>
      </c>
      <c r="J1248" s="7">
        <v>2001</v>
      </c>
      <c r="K1248" s="7">
        <v>3</v>
      </c>
      <c r="L1248" s="7">
        <v>75</v>
      </c>
      <c r="M1248" s="7">
        <v>62.87</v>
      </c>
      <c r="N1248" s="7">
        <v>30.82</v>
      </c>
      <c r="O1248" s="7">
        <v>62.75</v>
      </c>
      <c r="P1248" s="7">
        <v>30.75</v>
      </c>
      <c r="Q1248" s="7">
        <v>0.249</v>
      </c>
      <c r="S1248" s="7">
        <v>12.071</v>
      </c>
      <c r="V1248" s="7" t="s">
        <v>26</v>
      </c>
      <c r="W1248" s="7">
        <v>0.32800000000000001</v>
      </c>
      <c r="X1248" s="7">
        <f t="shared" si="38"/>
        <v>0.32800000000000001</v>
      </c>
      <c r="Y1248" s="7">
        <v>1.6E-2</v>
      </c>
      <c r="Z1248" s="7">
        <f t="shared" si="39"/>
        <v>1.6E-2</v>
      </c>
      <c r="AA1248" s="7">
        <v>0.95099999999999996</v>
      </c>
      <c r="AB1248" s="7">
        <v>4.8000000000000001E-2</v>
      </c>
      <c r="AC1248" s="7">
        <v>-7.6</v>
      </c>
      <c r="AD1248" s="7">
        <v>42.9</v>
      </c>
      <c r="AE1248" s="7" t="s">
        <v>28</v>
      </c>
      <c r="AF1248" s="7" t="s">
        <v>29</v>
      </c>
      <c r="AG1248" s="7" t="s">
        <v>30</v>
      </c>
      <c r="AH1248" s="7" t="s">
        <v>421</v>
      </c>
      <c r="AI1248" s="7" t="s">
        <v>417</v>
      </c>
      <c r="AJ1248" s="7">
        <v>3.1909999999999998</v>
      </c>
      <c r="AK1248" s="7">
        <v>-0.23699999999999999</v>
      </c>
      <c r="AL1248" s="7" t="s">
        <v>442</v>
      </c>
      <c r="AQ1248" s="7">
        <v>1.96</v>
      </c>
      <c r="AS1248" s="7">
        <v>5.17</v>
      </c>
      <c r="AV1248" s="7" t="s">
        <v>843</v>
      </c>
      <c r="AW1248" s="7" t="s">
        <v>528</v>
      </c>
    </row>
    <row r="1249" spans="1:49" x14ac:dyDescent="0.2">
      <c r="A1249" s="7">
        <v>1248</v>
      </c>
      <c r="B1249" s="7">
        <v>4166</v>
      </c>
      <c r="C1249" s="7" t="s">
        <v>144</v>
      </c>
      <c r="D1249" s="7" t="s">
        <v>447</v>
      </c>
      <c r="E1249" s="7" t="s">
        <v>147</v>
      </c>
      <c r="F1249" s="7">
        <v>0.40400000000000003</v>
      </c>
      <c r="I1249" s="7">
        <v>0.40400000000000003</v>
      </c>
      <c r="J1249" s="7">
        <v>2001</v>
      </c>
      <c r="K1249" s="7">
        <v>4</v>
      </c>
      <c r="L1249" s="7">
        <v>105</v>
      </c>
      <c r="M1249" s="7">
        <v>62.87</v>
      </c>
      <c r="N1249" s="7">
        <v>30.82</v>
      </c>
      <c r="O1249" s="7">
        <v>62.75</v>
      </c>
      <c r="P1249" s="7">
        <v>30.75</v>
      </c>
      <c r="Q1249" s="7">
        <v>0.16</v>
      </c>
      <c r="S1249" s="7">
        <v>22.734000000000002</v>
      </c>
      <c r="V1249" s="7" t="s">
        <v>26</v>
      </c>
      <c r="W1249" s="7">
        <v>0.373</v>
      </c>
      <c r="X1249" s="7">
        <f t="shared" si="38"/>
        <v>0.373</v>
      </c>
      <c r="Y1249" s="7">
        <v>0.03</v>
      </c>
      <c r="Z1249" s="7">
        <f t="shared" si="39"/>
        <v>0.03</v>
      </c>
      <c r="AA1249" s="7">
        <v>0.92500000000000004</v>
      </c>
      <c r="AB1249" s="7">
        <v>7.3999999999999996E-2</v>
      </c>
      <c r="AC1249" s="7">
        <v>4.4000000000000004</v>
      </c>
      <c r="AD1249" s="7">
        <v>48.7</v>
      </c>
      <c r="AE1249" s="7" t="s">
        <v>28</v>
      </c>
      <c r="AF1249" s="7" t="s">
        <v>29</v>
      </c>
      <c r="AG1249" s="7" t="s">
        <v>30</v>
      </c>
      <c r="AH1249" s="7" t="s">
        <v>421</v>
      </c>
      <c r="AI1249" s="7" t="s">
        <v>417</v>
      </c>
      <c r="AJ1249" s="7">
        <v>3.1909999999999998</v>
      </c>
      <c r="AK1249" s="7">
        <v>-0.23699999999999999</v>
      </c>
      <c r="AL1249" s="7" t="s">
        <v>442</v>
      </c>
      <c r="AQ1249" s="7">
        <v>1.96</v>
      </c>
      <c r="AS1249" s="7">
        <v>5.17</v>
      </c>
      <c r="AV1249" s="7" t="s">
        <v>843</v>
      </c>
      <c r="AW1249" s="7" t="s">
        <v>528</v>
      </c>
    </row>
    <row r="1250" spans="1:49" x14ac:dyDescent="0.2">
      <c r="A1250" s="7">
        <v>1249</v>
      </c>
      <c r="B1250" s="7">
        <v>4166</v>
      </c>
      <c r="C1250" s="7" t="s">
        <v>144</v>
      </c>
      <c r="D1250" s="7" t="s">
        <v>447</v>
      </c>
      <c r="E1250" s="7" t="s">
        <v>147</v>
      </c>
      <c r="F1250" s="7">
        <v>0.88700000000000001</v>
      </c>
      <c r="I1250" s="7">
        <v>0.88700000000000001</v>
      </c>
      <c r="J1250" s="7">
        <v>2001</v>
      </c>
      <c r="K1250" s="7">
        <v>5</v>
      </c>
      <c r="L1250" s="7">
        <v>135</v>
      </c>
      <c r="M1250" s="7">
        <v>62.87</v>
      </c>
      <c r="N1250" s="7">
        <v>30.82</v>
      </c>
      <c r="O1250" s="7">
        <v>62.75</v>
      </c>
      <c r="P1250" s="7">
        <v>30.75</v>
      </c>
      <c r="Q1250" s="7">
        <v>4.4470000000000001</v>
      </c>
      <c r="S1250" s="7">
        <v>20.523</v>
      </c>
      <c r="V1250" s="7" t="s">
        <v>26</v>
      </c>
      <c r="W1250" s="7">
        <v>0.67600000000000005</v>
      </c>
      <c r="X1250" s="7">
        <f t="shared" si="38"/>
        <v>0.67600000000000005</v>
      </c>
      <c r="Y1250" s="7">
        <v>0.21</v>
      </c>
      <c r="Z1250" s="7">
        <f t="shared" si="39"/>
        <v>0.21</v>
      </c>
      <c r="AA1250" s="7">
        <v>0.76200000000000001</v>
      </c>
      <c r="AB1250" s="7">
        <v>0.23699999999999999</v>
      </c>
      <c r="AC1250" s="7">
        <v>6.7</v>
      </c>
      <c r="AD1250" s="7">
        <v>45.2</v>
      </c>
      <c r="AE1250" s="7" t="s">
        <v>28</v>
      </c>
      <c r="AF1250" s="7" t="s">
        <v>29</v>
      </c>
      <c r="AG1250" s="7" t="s">
        <v>30</v>
      </c>
      <c r="AH1250" s="7" t="s">
        <v>421</v>
      </c>
      <c r="AI1250" s="7" t="s">
        <v>417</v>
      </c>
      <c r="AJ1250" s="7">
        <v>3.1909999999999998</v>
      </c>
      <c r="AK1250" s="7">
        <v>-0.23699999999999999</v>
      </c>
      <c r="AL1250" s="7" t="s">
        <v>442</v>
      </c>
      <c r="AQ1250" s="7">
        <v>1.96</v>
      </c>
      <c r="AS1250" s="7">
        <v>5.17</v>
      </c>
      <c r="AV1250" s="7" t="s">
        <v>843</v>
      </c>
      <c r="AW1250" s="7" t="s">
        <v>528</v>
      </c>
    </row>
    <row r="1251" spans="1:49" x14ac:dyDescent="0.2">
      <c r="A1251" s="7">
        <v>1250</v>
      </c>
      <c r="B1251" s="7">
        <v>4166</v>
      </c>
      <c r="C1251" s="7" t="s">
        <v>144</v>
      </c>
      <c r="D1251" s="7" t="s">
        <v>447</v>
      </c>
      <c r="E1251" s="7" t="s">
        <v>147</v>
      </c>
      <c r="F1251" s="7">
        <v>2.0049999999999999</v>
      </c>
      <c r="I1251" s="7">
        <v>2.0049999999999999</v>
      </c>
      <c r="J1251" s="7">
        <v>2001</v>
      </c>
      <c r="K1251" s="7">
        <v>6</v>
      </c>
      <c r="L1251" s="7">
        <v>165</v>
      </c>
      <c r="M1251" s="7">
        <v>62.87</v>
      </c>
      <c r="N1251" s="7">
        <v>30.82</v>
      </c>
      <c r="O1251" s="7">
        <v>62.75</v>
      </c>
      <c r="P1251" s="7">
        <v>30.75</v>
      </c>
      <c r="Q1251" s="7">
        <v>9.4499999999999993</v>
      </c>
      <c r="S1251" s="7">
        <v>15.673</v>
      </c>
      <c r="V1251" s="7" t="s">
        <v>26</v>
      </c>
      <c r="W1251" s="7">
        <v>1.1950000000000001</v>
      </c>
      <c r="X1251" s="7">
        <f t="shared" si="38"/>
        <v>1.1950000000000001</v>
      </c>
      <c r="Y1251" s="7">
        <v>0.80900000000000005</v>
      </c>
      <c r="Z1251" s="7">
        <f t="shared" si="39"/>
        <v>0.80900000000000005</v>
      </c>
      <c r="AA1251" s="7">
        <v>0.59599999999999997</v>
      </c>
      <c r="AB1251" s="7">
        <v>0.40300000000000002</v>
      </c>
      <c r="AC1251" s="7">
        <v>13.2</v>
      </c>
      <c r="AD1251" s="7">
        <v>48.3</v>
      </c>
      <c r="AE1251" s="7" t="s">
        <v>28</v>
      </c>
      <c r="AF1251" s="7" t="s">
        <v>29</v>
      </c>
      <c r="AG1251" s="7" t="s">
        <v>30</v>
      </c>
      <c r="AH1251" s="7" t="s">
        <v>421</v>
      </c>
      <c r="AI1251" s="7" t="s">
        <v>417</v>
      </c>
      <c r="AJ1251" s="7">
        <v>3.1909999999999998</v>
      </c>
      <c r="AK1251" s="7">
        <v>-0.23699999999999999</v>
      </c>
      <c r="AL1251" s="7" t="s">
        <v>442</v>
      </c>
      <c r="AQ1251" s="7">
        <v>1.96</v>
      </c>
      <c r="AS1251" s="7">
        <v>5.17</v>
      </c>
      <c r="AV1251" s="7" t="s">
        <v>843</v>
      </c>
      <c r="AW1251" s="7" t="s">
        <v>528</v>
      </c>
    </row>
    <row r="1252" spans="1:49" x14ac:dyDescent="0.2">
      <c r="A1252" s="7">
        <v>1251</v>
      </c>
      <c r="B1252" s="7">
        <v>4166</v>
      </c>
      <c r="C1252" s="7" t="s">
        <v>144</v>
      </c>
      <c r="D1252" s="7" t="s">
        <v>447</v>
      </c>
      <c r="E1252" s="7" t="s">
        <v>147</v>
      </c>
      <c r="F1252" s="7">
        <v>4.4829999999999997</v>
      </c>
      <c r="I1252" s="7">
        <v>4.4829999999999997</v>
      </c>
      <c r="J1252" s="7">
        <v>2001</v>
      </c>
      <c r="K1252" s="7">
        <v>7</v>
      </c>
      <c r="L1252" s="7">
        <v>195</v>
      </c>
      <c r="M1252" s="7">
        <v>62.87</v>
      </c>
      <c r="N1252" s="7">
        <v>30.82</v>
      </c>
      <c r="O1252" s="7">
        <v>62.75</v>
      </c>
      <c r="P1252" s="7">
        <v>30.75</v>
      </c>
      <c r="Q1252" s="7">
        <v>13.817</v>
      </c>
      <c r="S1252" s="7">
        <v>8.6050000000000004</v>
      </c>
      <c r="V1252" s="7" t="s">
        <v>26</v>
      </c>
      <c r="W1252" s="7">
        <v>2.0739999999999998</v>
      </c>
      <c r="X1252" s="7">
        <f t="shared" si="38"/>
        <v>2.0739999999999998</v>
      </c>
      <c r="Y1252" s="7">
        <v>2.4079999999999999</v>
      </c>
      <c r="Z1252" s="7">
        <f t="shared" si="39"/>
        <v>2.4079999999999999</v>
      </c>
      <c r="AA1252" s="7">
        <v>0.46200000000000002</v>
      </c>
      <c r="AB1252" s="7">
        <v>0.53700000000000003</v>
      </c>
      <c r="AC1252" s="7">
        <v>18.2</v>
      </c>
      <c r="AD1252" s="7">
        <v>91.5</v>
      </c>
      <c r="AE1252" s="7" t="s">
        <v>28</v>
      </c>
      <c r="AF1252" s="7" t="s">
        <v>29</v>
      </c>
      <c r="AG1252" s="7" t="s">
        <v>30</v>
      </c>
      <c r="AH1252" s="7" t="s">
        <v>421</v>
      </c>
      <c r="AI1252" s="7" t="s">
        <v>417</v>
      </c>
      <c r="AJ1252" s="7">
        <v>3.1909999999999998</v>
      </c>
      <c r="AK1252" s="7">
        <v>-0.23699999999999999</v>
      </c>
      <c r="AL1252" s="7" t="s">
        <v>442</v>
      </c>
      <c r="AQ1252" s="7">
        <v>1.96</v>
      </c>
      <c r="AS1252" s="7">
        <v>5.17</v>
      </c>
      <c r="AV1252" s="7" t="s">
        <v>843</v>
      </c>
      <c r="AW1252" s="7" t="s">
        <v>528</v>
      </c>
    </row>
    <row r="1253" spans="1:49" x14ac:dyDescent="0.2">
      <c r="A1253" s="7">
        <v>1252</v>
      </c>
      <c r="B1253" s="7">
        <v>4166</v>
      </c>
      <c r="C1253" s="7" t="s">
        <v>144</v>
      </c>
      <c r="D1253" s="7" t="s">
        <v>447</v>
      </c>
      <c r="E1253" s="7" t="s">
        <v>147</v>
      </c>
      <c r="F1253" s="7">
        <v>3.0910000000000002</v>
      </c>
      <c r="I1253" s="7">
        <v>3.0910000000000002</v>
      </c>
      <c r="J1253" s="7">
        <v>2001</v>
      </c>
      <c r="K1253" s="7">
        <v>8</v>
      </c>
      <c r="L1253" s="7">
        <v>225</v>
      </c>
      <c r="M1253" s="7">
        <v>62.87</v>
      </c>
      <c r="N1253" s="7">
        <v>30.82</v>
      </c>
      <c r="O1253" s="7">
        <v>62.75</v>
      </c>
      <c r="P1253" s="7">
        <v>30.75</v>
      </c>
      <c r="Q1253" s="7">
        <v>11.976000000000001</v>
      </c>
      <c r="S1253" s="7">
        <v>8.9269999999999996</v>
      </c>
      <c r="V1253" s="7" t="s">
        <v>26</v>
      </c>
      <c r="W1253" s="7">
        <v>1.607</v>
      </c>
      <c r="X1253" s="7">
        <f t="shared" si="38"/>
        <v>1.607</v>
      </c>
      <c r="Y1253" s="7">
        <v>1.4830000000000001</v>
      </c>
      <c r="Z1253" s="7">
        <f t="shared" si="39"/>
        <v>1.4830000000000001</v>
      </c>
      <c r="AA1253" s="7">
        <v>0.52</v>
      </c>
      <c r="AB1253" s="7">
        <v>0.47899999999999998</v>
      </c>
      <c r="AC1253" s="7">
        <v>13</v>
      </c>
      <c r="AD1253" s="7">
        <v>53.4</v>
      </c>
      <c r="AE1253" s="7" t="s">
        <v>28</v>
      </c>
      <c r="AF1253" s="7" t="s">
        <v>29</v>
      </c>
      <c r="AG1253" s="7" t="s">
        <v>30</v>
      </c>
      <c r="AH1253" s="7" t="s">
        <v>421</v>
      </c>
      <c r="AI1253" s="7" t="s">
        <v>417</v>
      </c>
      <c r="AJ1253" s="7">
        <v>3.1909999999999998</v>
      </c>
      <c r="AK1253" s="7">
        <v>-0.23699999999999999</v>
      </c>
      <c r="AL1253" s="7" t="s">
        <v>442</v>
      </c>
      <c r="AQ1253" s="7">
        <v>1.96</v>
      </c>
      <c r="AS1253" s="7">
        <v>5.17</v>
      </c>
      <c r="AV1253" s="7" t="s">
        <v>843</v>
      </c>
      <c r="AW1253" s="7" t="s">
        <v>528</v>
      </c>
    </row>
    <row r="1254" spans="1:49" x14ac:dyDescent="0.2">
      <c r="A1254" s="7">
        <v>1253</v>
      </c>
      <c r="B1254" s="7">
        <v>4166</v>
      </c>
      <c r="C1254" s="7" t="s">
        <v>144</v>
      </c>
      <c r="D1254" s="7" t="s">
        <v>447</v>
      </c>
      <c r="E1254" s="7" t="s">
        <v>147</v>
      </c>
      <c r="F1254" s="7">
        <v>1.972</v>
      </c>
      <c r="I1254" s="7">
        <v>1.972</v>
      </c>
      <c r="J1254" s="7">
        <v>2001</v>
      </c>
      <c r="K1254" s="7">
        <v>9</v>
      </c>
      <c r="L1254" s="7">
        <v>255</v>
      </c>
      <c r="M1254" s="7">
        <v>62.87</v>
      </c>
      <c r="N1254" s="7">
        <v>30.82</v>
      </c>
      <c r="O1254" s="7">
        <v>62.75</v>
      </c>
      <c r="P1254" s="7">
        <v>30.75</v>
      </c>
      <c r="Q1254" s="7">
        <v>9.42</v>
      </c>
      <c r="S1254" s="7">
        <v>7.665</v>
      </c>
      <c r="V1254" s="7" t="s">
        <v>26</v>
      </c>
      <c r="W1254" s="7">
        <v>1.1819999999999999</v>
      </c>
      <c r="X1254" s="7">
        <f t="shared" si="38"/>
        <v>1.1819999999999999</v>
      </c>
      <c r="Y1254" s="7">
        <v>0.78900000000000003</v>
      </c>
      <c r="Z1254" s="7">
        <f t="shared" si="39"/>
        <v>0.78900000000000003</v>
      </c>
      <c r="AA1254" s="7">
        <v>0.59899999999999998</v>
      </c>
      <c r="AB1254" s="7">
        <v>0.4</v>
      </c>
      <c r="AC1254" s="7">
        <v>9.3000000000000007</v>
      </c>
      <c r="AD1254" s="7">
        <v>51.6</v>
      </c>
      <c r="AE1254" s="7" t="s">
        <v>28</v>
      </c>
      <c r="AF1254" s="7" t="s">
        <v>29</v>
      </c>
      <c r="AG1254" s="7" t="s">
        <v>30</v>
      </c>
      <c r="AH1254" s="7" t="s">
        <v>421</v>
      </c>
      <c r="AI1254" s="7" t="s">
        <v>417</v>
      </c>
      <c r="AJ1254" s="7">
        <v>3.1909999999999998</v>
      </c>
      <c r="AK1254" s="7">
        <v>-0.23699999999999999</v>
      </c>
      <c r="AL1254" s="7" t="s">
        <v>442</v>
      </c>
      <c r="AQ1254" s="7">
        <v>1.96</v>
      </c>
      <c r="AS1254" s="7">
        <v>5.17</v>
      </c>
      <c r="AV1254" s="7" t="s">
        <v>843</v>
      </c>
      <c r="AW1254" s="7" t="s">
        <v>528</v>
      </c>
    </row>
    <row r="1255" spans="1:49" x14ac:dyDescent="0.2">
      <c r="A1255" s="7">
        <v>1254</v>
      </c>
      <c r="B1255" s="7">
        <v>4166</v>
      </c>
      <c r="C1255" s="7" t="s">
        <v>144</v>
      </c>
      <c r="D1255" s="7" t="s">
        <v>447</v>
      </c>
      <c r="E1255" s="7" t="s">
        <v>147</v>
      </c>
      <c r="F1255" s="7">
        <v>0.91200000000000003</v>
      </c>
      <c r="I1255" s="7">
        <v>0.91200000000000003</v>
      </c>
      <c r="J1255" s="7">
        <v>2001</v>
      </c>
      <c r="K1255" s="7">
        <v>10</v>
      </c>
      <c r="L1255" s="7">
        <v>285</v>
      </c>
      <c r="M1255" s="7">
        <v>62.87</v>
      </c>
      <c r="N1255" s="7">
        <v>30.82</v>
      </c>
      <c r="O1255" s="7">
        <v>62.75</v>
      </c>
      <c r="P1255" s="7">
        <v>30.75</v>
      </c>
      <c r="Q1255" s="7">
        <v>5.0330000000000004</v>
      </c>
      <c r="S1255" s="7">
        <v>14.53</v>
      </c>
      <c r="V1255" s="7" t="s">
        <v>26</v>
      </c>
      <c r="W1255" s="7">
        <v>0.69</v>
      </c>
      <c r="X1255" s="7">
        <f t="shared" si="38"/>
        <v>0.69</v>
      </c>
      <c r="Y1255" s="7">
        <v>0.221</v>
      </c>
      <c r="Z1255" s="7">
        <f t="shared" si="39"/>
        <v>0.221</v>
      </c>
      <c r="AA1255" s="7">
        <v>0.75600000000000001</v>
      </c>
      <c r="AB1255" s="7">
        <v>0.24299999999999999</v>
      </c>
      <c r="AC1255" s="7">
        <v>2.9</v>
      </c>
      <c r="AD1255" s="7">
        <v>78.7</v>
      </c>
      <c r="AE1255" s="7" t="s">
        <v>28</v>
      </c>
      <c r="AF1255" s="7" t="s">
        <v>29</v>
      </c>
      <c r="AG1255" s="7" t="s">
        <v>30</v>
      </c>
      <c r="AH1255" s="7" t="s">
        <v>421</v>
      </c>
      <c r="AI1255" s="7" t="s">
        <v>417</v>
      </c>
      <c r="AJ1255" s="7">
        <v>3.1909999999999998</v>
      </c>
      <c r="AK1255" s="7">
        <v>-0.23699999999999999</v>
      </c>
      <c r="AL1255" s="7" t="s">
        <v>442</v>
      </c>
      <c r="AQ1255" s="7">
        <v>1.96</v>
      </c>
      <c r="AS1255" s="7">
        <v>5.17</v>
      </c>
      <c r="AV1255" s="7" t="s">
        <v>843</v>
      </c>
      <c r="AW1255" s="7" t="s">
        <v>528</v>
      </c>
    </row>
    <row r="1256" spans="1:49" x14ac:dyDescent="0.2">
      <c r="A1256" s="7">
        <v>1255</v>
      </c>
      <c r="B1256" s="7">
        <v>4166</v>
      </c>
      <c r="C1256" s="7" t="s">
        <v>144</v>
      </c>
      <c r="D1256" s="7" t="s">
        <v>447</v>
      </c>
      <c r="E1256" s="7" t="s">
        <v>147</v>
      </c>
      <c r="F1256" s="7">
        <v>0.307</v>
      </c>
      <c r="I1256" s="7">
        <v>0.307</v>
      </c>
      <c r="J1256" s="7">
        <v>2001</v>
      </c>
      <c r="K1256" s="7">
        <v>11</v>
      </c>
      <c r="L1256" s="7">
        <v>315</v>
      </c>
      <c r="M1256" s="7">
        <v>62.87</v>
      </c>
      <c r="N1256" s="7">
        <v>30.82</v>
      </c>
      <c r="O1256" s="7">
        <v>62.75</v>
      </c>
      <c r="P1256" s="7">
        <v>30.75</v>
      </c>
      <c r="Q1256" s="7">
        <v>1.5229999999999999</v>
      </c>
      <c r="S1256" s="7">
        <v>16.645</v>
      </c>
      <c r="V1256" s="7" t="s">
        <v>26</v>
      </c>
      <c r="W1256" s="7">
        <v>0.29699999999999999</v>
      </c>
      <c r="X1256" s="7">
        <f t="shared" si="38"/>
        <v>0.29699999999999999</v>
      </c>
      <c r="Y1256" s="7">
        <v>8.9999999999999993E-3</v>
      </c>
      <c r="Z1256" s="7">
        <f t="shared" si="39"/>
        <v>8.9999999999999993E-3</v>
      </c>
      <c r="AA1256" s="7">
        <v>0.96799999999999997</v>
      </c>
      <c r="AB1256" s="7">
        <v>3.1E-2</v>
      </c>
      <c r="AC1256" s="7">
        <v>-5.2</v>
      </c>
      <c r="AD1256" s="7">
        <v>62.1</v>
      </c>
      <c r="AE1256" s="7" t="s">
        <v>28</v>
      </c>
      <c r="AF1256" s="7" t="s">
        <v>29</v>
      </c>
      <c r="AG1256" s="7" t="s">
        <v>30</v>
      </c>
      <c r="AH1256" s="7" t="s">
        <v>421</v>
      </c>
      <c r="AI1256" s="7" t="s">
        <v>417</v>
      </c>
      <c r="AJ1256" s="7">
        <v>3.1909999999999998</v>
      </c>
      <c r="AK1256" s="7">
        <v>-0.23699999999999999</v>
      </c>
      <c r="AL1256" s="7" t="s">
        <v>442</v>
      </c>
      <c r="AQ1256" s="7">
        <v>1.96</v>
      </c>
      <c r="AS1256" s="7">
        <v>5.17</v>
      </c>
      <c r="AV1256" s="7" t="s">
        <v>843</v>
      </c>
      <c r="AW1256" s="7" t="s">
        <v>528</v>
      </c>
    </row>
    <row r="1257" spans="1:49" x14ac:dyDescent="0.2">
      <c r="A1257" s="7">
        <v>1256</v>
      </c>
      <c r="B1257" s="7">
        <v>4166</v>
      </c>
      <c r="C1257" s="7" t="s">
        <v>144</v>
      </c>
      <c r="D1257" s="7" t="s">
        <v>448</v>
      </c>
      <c r="E1257" s="7" t="s">
        <v>147</v>
      </c>
      <c r="F1257" s="7">
        <v>0.24399999999999999</v>
      </c>
      <c r="I1257" s="7">
        <v>0.24399999999999999</v>
      </c>
      <c r="J1257" s="7">
        <v>2002</v>
      </c>
      <c r="K1257" s="7">
        <v>1</v>
      </c>
      <c r="L1257" s="7">
        <v>15</v>
      </c>
      <c r="M1257" s="7">
        <v>62.87</v>
      </c>
      <c r="N1257" s="7">
        <v>30.82</v>
      </c>
      <c r="O1257" s="7">
        <v>62.75</v>
      </c>
      <c r="P1257" s="7">
        <v>30.75</v>
      </c>
      <c r="Q1257" s="7">
        <v>-0.28899999999999998</v>
      </c>
      <c r="S1257" s="7">
        <v>12.167999999999999</v>
      </c>
      <c r="V1257" s="7" t="s">
        <v>26</v>
      </c>
      <c r="W1257" s="7">
        <v>0.24199999999999999</v>
      </c>
      <c r="X1257" s="7">
        <f t="shared" si="38"/>
        <v>0.24199999999999999</v>
      </c>
      <c r="Y1257" s="7">
        <v>1E-3</v>
      </c>
      <c r="Z1257" s="7">
        <f t="shared" si="39"/>
        <v>1E-3</v>
      </c>
      <c r="AA1257" s="7">
        <v>0.99199999999999999</v>
      </c>
      <c r="AB1257" s="7">
        <v>7.0000000000000001E-3</v>
      </c>
      <c r="AC1257" s="7">
        <v>-9.1999999999999993</v>
      </c>
      <c r="AD1257" s="7">
        <v>70.3</v>
      </c>
      <c r="AE1257" s="7" t="s">
        <v>28</v>
      </c>
      <c r="AF1257" s="7" t="s">
        <v>29</v>
      </c>
      <c r="AG1257" s="7" t="s">
        <v>30</v>
      </c>
      <c r="AH1257" s="7" t="s">
        <v>421</v>
      </c>
      <c r="AI1257" s="7" t="s">
        <v>417</v>
      </c>
      <c r="AJ1257" s="7">
        <v>3.1909999999999998</v>
      </c>
      <c r="AK1257" s="7">
        <v>-0.77600000000000002</v>
      </c>
      <c r="AL1257" s="7" t="s">
        <v>442</v>
      </c>
      <c r="AQ1257" s="7">
        <v>1.96</v>
      </c>
      <c r="AS1257" s="7">
        <v>2.39</v>
      </c>
      <c r="AV1257" s="7" t="s">
        <v>843</v>
      </c>
      <c r="AW1257" s="7" t="s">
        <v>528</v>
      </c>
    </row>
    <row r="1258" spans="1:49" x14ac:dyDescent="0.2">
      <c r="A1258" s="7">
        <v>1257</v>
      </c>
      <c r="B1258" s="7">
        <v>4166</v>
      </c>
      <c r="C1258" s="7" t="s">
        <v>144</v>
      </c>
      <c r="D1258" s="7" t="s">
        <v>448</v>
      </c>
      <c r="E1258" s="7" t="s">
        <v>147</v>
      </c>
      <c r="F1258" s="7">
        <v>0.33400000000000002</v>
      </c>
      <c r="I1258" s="7">
        <v>0.33400000000000002</v>
      </c>
      <c r="J1258" s="7">
        <v>2002</v>
      </c>
      <c r="K1258" s="7">
        <v>2</v>
      </c>
      <c r="L1258" s="7">
        <v>45</v>
      </c>
      <c r="M1258" s="7">
        <v>62.87</v>
      </c>
      <c r="N1258" s="7">
        <v>30.82</v>
      </c>
      <c r="O1258" s="7">
        <v>62.75</v>
      </c>
      <c r="P1258" s="7">
        <v>30.75</v>
      </c>
      <c r="Q1258" s="7">
        <v>-2E-3</v>
      </c>
      <c r="S1258" s="7">
        <v>17.555</v>
      </c>
      <c r="V1258" s="7" t="s">
        <v>26</v>
      </c>
      <c r="W1258" s="7">
        <v>0.31900000000000001</v>
      </c>
      <c r="X1258" s="7">
        <f t="shared" si="38"/>
        <v>0.31900000000000001</v>
      </c>
      <c r="Y1258" s="7">
        <v>1.4E-2</v>
      </c>
      <c r="Z1258" s="7">
        <f t="shared" si="39"/>
        <v>1.4E-2</v>
      </c>
      <c r="AA1258" s="7">
        <v>0.95599999999999996</v>
      </c>
      <c r="AB1258" s="7">
        <v>4.2999999999999997E-2</v>
      </c>
      <c r="AC1258" s="7">
        <v>-4.3</v>
      </c>
      <c r="AD1258" s="7">
        <v>69.400000000000006</v>
      </c>
      <c r="AE1258" s="7" t="s">
        <v>28</v>
      </c>
      <c r="AF1258" s="7" t="s">
        <v>29</v>
      </c>
      <c r="AG1258" s="7" t="s">
        <v>30</v>
      </c>
      <c r="AH1258" s="7" t="s">
        <v>421</v>
      </c>
      <c r="AI1258" s="7" t="s">
        <v>417</v>
      </c>
      <c r="AJ1258" s="7">
        <v>3.1909999999999998</v>
      </c>
      <c r="AK1258" s="7">
        <v>-0.77600000000000002</v>
      </c>
      <c r="AL1258" s="7" t="s">
        <v>442</v>
      </c>
      <c r="AQ1258" s="7">
        <v>1.96</v>
      </c>
      <c r="AS1258" s="7">
        <v>2.39</v>
      </c>
      <c r="AV1258" s="7" t="s">
        <v>843</v>
      </c>
      <c r="AW1258" s="7" t="s">
        <v>528</v>
      </c>
    </row>
    <row r="1259" spans="1:49" x14ac:dyDescent="0.2">
      <c r="A1259" s="7">
        <v>1258</v>
      </c>
      <c r="B1259" s="7">
        <v>4166</v>
      </c>
      <c r="C1259" s="7" t="s">
        <v>144</v>
      </c>
      <c r="D1259" s="7" t="s">
        <v>448</v>
      </c>
      <c r="E1259" s="7" t="s">
        <v>147</v>
      </c>
      <c r="F1259" s="7">
        <v>0.39300000000000002</v>
      </c>
      <c r="I1259" s="7">
        <v>0.39300000000000002</v>
      </c>
      <c r="J1259" s="7">
        <v>2002</v>
      </c>
      <c r="K1259" s="7">
        <v>3</v>
      </c>
      <c r="L1259" s="7">
        <v>75</v>
      </c>
      <c r="M1259" s="7">
        <v>62.87</v>
      </c>
      <c r="N1259" s="7">
        <v>30.82</v>
      </c>
      <c r="O1259" s="7">
        <v>62.75</v>
      </c>
      <c r="P1259" s="7">
        <v>30.75</v>
      </c>
      <c r="Q1259" s="7">
        <v>0.249</v>
      </c>
      <c r="S1259" s="7">
        <v>18.193000000000001</v>
      </c>
      <c r="V1259" s="7" t="s">
        <v>26</v>
      </c>
      <c r="W1259" s="7">
        <v>0.36499999999999999</v>
      </c>
      <c r="X1259" s="7">
        <f t="shared" si="38"/>
        <v>0.36499999999999999</v>
      </c>
      <c r="Y1259" s="7">
        <v>2.7E-2</v>
      </c>
      <c r="Z1259" s="7">
        <f t="shared" si="39"/>
        <v>2.7E-2</v>
      </c>
      <c r="AA1259" s="7">
        <v>0.93</v>
      </c>
      <c r="AB1259" s="7">
        <v>6.9000000000000006E-2</v>
      </c>
      <c r="AC1259" s="7">
        <v>-2.8</v>
      </c>
      <c r="AD1259" s="7">
        <v>39.299999999999997</v>
      </c>
      <c r="AE1259" s="7" t="s">
        <v>28</v>
      </c>
      <c r="AF1259" s="7" t="s">
        <v>29</v>
      </c>
      <c r="AG1259" s="7" t="s">
        <v>30</v>
      </c>
      <c r="AH1259" s="7" t="s">
        <v>421</v>
      </c>
      <c r="AI1259" s="7" t="s">
        <v>417</v>
      </c>
      <c r="AJ1259" s="7">
        <v>3.1909999999999998</v>
      </c>
      <c r="AK1259" s="7">
        <v>-0.77600000000000002</v>
      </c>
      <c r="AL1259" s="7" t="s">
        <v>442</v>
      </c>
      <c r="AQ1259" s="7">
        <v>1.96</v>
      </c>
      <c r="AS1259" s="7">
        <v>2.39</v>
      </c>
      <c r="AV1259" s="7" t="s">
        <v>843</v>
      </c>
      <c r="AW1259" s="7" t="s">
        <v>528</v>
      </c>
    </row>
    <row r="1260" spans="1:49" x14ac:dyDescent="0.2">
      <c r="A1260" s="7">
        <v>1259</v>
      </c>
      <c r="B1260" s="7">
        <v>4166</v>
      </c>
      <c r="C1260" s="7" t="s">
        <v>144</v>
      </c>
      <c r="D1260" s="7" t="s">
        <v>448</v>
      </c>
      <c r="E1260" s="7" t="s">
        <v>147</v>
      </c>
      <c r="F1260" s="7">
        <v>0.36199999999999999</v>
      </c>
      <c r="I1260" s="7">
        <v>0.36199999999999999</v>
      </c>
      <c r="J1260" s="7">
        <v>2002</v>
      </c>
      <c r="K1260" s="7">
        <v>4</v>
      </c>
      <c r="L1260" s="7">
        <v>105</v>
      </c>
      <c r="M1260" s="7">
        <v>62.87</v>
      </c>
      <c r="N1260" s="7">
        <v>30.82</v>
      </c>
      <c r="O1260" s="7">
        <v>62.75</v>
      </c>
      <c r="P1260" s="7">
        <v>30.75</v>
      </c>
      <c r="Q1260" s="7">
        <v>0.16</v>
      </c>
      <c r="S1260" s="7">
        <v>20.94</v>
      </c>
      <c r="V1260" s="7" t="s">
        <v>26</v>
      </c>
      <c r="W1260" s="7">
        <v>0.34100000000000003</v>
      </c>
      <c r="X1260" s="7">
        <f t="shared" si="38"/>
        <v>0.34100000000000003</v>
      </c>
      <c r="Y1260" s="7">
        <v>0.02</v>
      </c>
      <c r="Z1260" s="7">
        <f t="shared" si="39"/>
        <v>0.02</v>
      </c>
      <c r="AA1260" s="7">
        <v>0.94399999999999995</v>
      </c>
      <c r="AB1260" s="7">
        <v>5.5E-2</v>
      </c>
      <c r="AC1260" s="7">
        <v>2.2000000000000002</v>
      </c>
      <c r="AD1260" s="7">
        <v>26</v>
      </c>
      <c r="AE1260" s="7" t="s">
        <v>28</v>
      </c>
      <c r="AF1260" s="7" t="s">
        <v>29</v>
      </c>
      <c r="AG1260" s="7" t="s">
        <v>30</v>
      </c>
      <c r="AH1260" s="7" t="s">
        <v>421</v>
      </c>
      <c r="AI1260" s="7" t="s">
        <v>417</v>
      </c>
      <c r="AJ1260" s="7">
        <v>3.1909999999999998</v>
      </c>
      <c r="AK1260" s="7">
        <v>-0.77600000000000002</v>
      </c>
      <c r="AL1260" s="7" t="s">
        <v>442</v>
      </c>
      <c r="AQ1260" s="7">
        <v>1.96</v>
      </c>
      <c r="AS1260" s="7">
        <v>2.39</v>
      </c>
      <c r="AV1260" s="7" t="s">
        <v>843</v>
      </c>
      <c r="AW1260" s="7" t="s">
        <v>528</v>
      </c>
    </row>
    <row r="1261" spans="1:49" x14ac:dyDescent="0.2">
      <c r="A1261" s="7">
        <v>1260</v>
      </c>
      <c r="B1261" s="7">
        <v>4166</v>
      </c>
      <c r="C1261" s="7" t="s">
        <v>144</v>
      </c>
      <c r="D1261" s="7" t="s">
        <v>448</v>
      </c>
      <c r="E1261" s="7" t="s">
        <v>147</v>
      </c>
      <c r="F1261" s="7">
        <v>1.48</v>
      </c>
      <c r="I1261" s="7">
        <v>1.48</v>
      </c>
      <c r="J1261" s="7">
        <v>2002</v>
      </c>
      <c r="K1261" s="7">
        <v>5</v>
      </c>
      <c r="L1261" s="7">
        <v>135</v>
      </c>
      <c r="M1261" s="7">
        <v>62.87</v>
      </c>
      <c r="N1261" s="7">
        <v>30.82</v>
      </c>
      <c r="O1261" s="7">
        <v>62.75</v>
      </c>
      <c r="P1261" s="7">
        <v>30.75</v>
      </c>
      <c r="Q1261" s="7">
        <v>5.242</v>
      </c>
      <c r="S1261" s="7">
        <v>20.523</v>
      </c>
      <c r="V1261" s="7" t="s">
        <v>26</v>
      </c>
      <c r="W1261" s="7">
        <v>0.96899999999999997</v>
      </c>
      <c r="X1261" s="7">
        <f t="shared" si="38"/>
        <v>0.96899999999999997</v>
      </c>
      <c r="Y1261" s="7">
        <v>0.51</v>
      </c>
      <c r="Z1261" s="7">
        <f t="shared" si="39"/>
        <v>0.51</v>
      </c>
      <c r="AA1261" s="7">
        <v>0.65500000000000003</v>
      </c>
      <c r="AB1261" s="7">
        <v>0.34399999999999997</v>
      </c>
      <c r="AC1261" s="7">
        <v>9.1999999999999993</v>
      </c>
      <c r="AD1261" s="7">
        <v>48.1</v>
      </c>
      <c r="AE1261" s="7" t="s">
        <v>28</v>
      </c>
      <c r="AF1261" s="7" t="s">
        <v>29</v>
      </c>
      <c r="AG1261" s="7" t="s">
        <v>30</v>
      </c>
      <c r="AH1261" s="7" t="s">
        <v>421</v>
      </c>
      <c r="AI1261" s="7" t="s">
        <v>417</v>
      </c>
      <c r="AJ1261" s="7">
        <v>3.1909999999999998</v>
      </c>
      <c r="AK1261" s="7">
        <v>-0.77600000000000002</v>
      </c>
      <c r="AL1261" s="7" t="s">
        <v>442</v>
      </c>
      <c r="AQ1261" s="7">
        <v>1.96</v>
      </c>
      <c r="AS1261" s="7">
        <v>2.39</v>
      </c>
      <c r="AV1261" s="7" t="s">
        <v>843</v>
      </c>
      <c r="AW1261" s="7" t="s">
        <v>528</v>
      </c>
    </row>
    <row r="1262" spans="1:49" x14ac:dyDescent="0.2">
      <c r="A1262" s="7">
        <v>1261</v>
      </c>
      <c r="B1262" s="7">
        <v>4166</v>
      </c>
      <c r="C1262" s="7" t="s">
        <v>144</v>
      </c>
      <c r="D1262" s="7" t="s">
        <v>448</v>
      </c>
      <c r="E1262" s="7" t="s">
        <v>147</v>
      </c>
      <c r="F1262" s="7">
        <v>2.3860000000000001</v>
      </c>
      <c r="I1262" s="7">
        <v>2.3860000000000001</v>
      </c>
      <c r="J1262" s="7">
        <v>2002</v>
      </c>
      <c r="K1262" s="7">
        <v>6</v>
      </c>
      <c r="L1262" s="7">
        <v>165</v>
      </c>
      <c r="M1262" s="7">
        <v>62.87</v>
      </c>
      <c r="N1262" s="7">
        <v>30.82</v>
      </c>
      <c r="O1262" s="7">
        <v>62.75</v>
      </c>
      <c r="P1262" s="7">
        <v>30.75</v>
      </c>
      <c r="Q1262" s="7">
        <v>10.722</v>
      </c>
      <c r="S1262" s="7">
        <v>11.557</v>
      </c>
      <c r="V1262" s="7" t="s">
        <v>26</v>
      </c>
      <c r="W1262" s="7">
        <v>1.3460000000000001</v>
      </c>
      <c r="X1262" s="7">
        <f t="shared" si="38"/>
        <v>1.3460000000000001</v>
      </c>
      <c r="Y1262" s="7">
        <v>1.0389999999999999</v>
      </c>
      <c r="Z1262" s="7">
        <f t="shared" si="39"/>
        <v>1.0389999999999999</v>
      </c>
      <c r="AA1262" s="7">
        <v>0.56399999999999995</v>
      </c>
      <c r="AB1262" s="7">
        <v>0.435</v>
      </c>
      <c r="AC1262" s="7">
        <v>14.1</v>
      </c>
      <c r="AD1262" s="7">
        <v>86.2</v>
      </c>
      <c r="AE1262" s="7" t="s">
        <v>28</v>
      </c>
      <c r="AF1262" s="7" t="s">
        <v>29</v>
      </c>
      <c r="AG1262" s="7" t="s">
        <v>30</v>
      </c>
      <c r="AH1262" s="7" t="s">
        <v>421</v>
      </c>
      <c r="AI1262" s="7" t="s">
        <v>417</v>
      </c>
      <c r="AJ1262" s="7">
        <v>3.1909999999999998</v>
      </c>
      <c r="AK1262" s="7">
        <v>-0.77600000000000002</v>
      </c>
      <c r="AL1262" s="7" t="s">
        <v>442</v>
      </c>
      <c r="AQ1262" s="7">
        <v>1.96</v>
      </c>
      <c r="AS1262" s="7">
        <v>2.39</v>
      </c>
      <c r="AV1262" s="7" t="s">
        <v>843</v>
      </c>
      <c r="AW1262" s="7" t="s">
        <v>528</v>
      </c>
    </row>
    <row r="1263" spans="1:49" x14ac:dyDescent="0.2">
      <c r="A1263" s="7">
        <v>1262</v>
      </c>
      <c r="B1263" s="7">
        <v>4166</v>
      </c>
      <c r="C1263" s="7" t="s">
        <v>144</v>
      </c>
      <c r="D1263" s="7" t="s">
        <v>448</v>
      </c>
      <c r="E1263" s="7" t="s">
        <v>147</v>
      </c>
      <c r="F1263" s="7">
        <v>3.5640000000000001</v>
      </c>
      <c r="I1263" s="7">
        <v>3.5640000000000001</v>
      </c>
      <c r="J1263" s="7">
        <v>2002</v>
      </c>
      <c r="K1263" s="7">
        <v>7</v>
      </c>
      <c r="L1263" s="7">
        <v>195</v>
      </c>
      <c r="M1263" s="7">
        <v>62.87</v>
      </c>
      <c r="N1263" s="7">
        <v>30.82</v>
      </c>
      <c r="O1263" s="7">
        <v>62.75</v>
      </c>
      <c r="P1263" s="7">
        <v>30.75</v>
      </c>
      <c r="Q1263" s="7">
        <v>15.249000000000001</v>
      </c>
      <c r="S1263" s="7">
        <v>11.35</v>
      </c>
      <c r="V1263" s="7" t="s">
        <v>26</v>
      </c>
      <c r="W1263" s="7">
        <v>1.772</v>
      </c>
      <c r="X1263" s="7">
        <f t="shared" si="38"/>
        <v>1.772</v>
      </c>
      <c r="Y1263" s="7">
        <v>1.7909999999999999</v>
      </c>
      <c r="Z1263" s="7">
        <f t="shared" si="39"/>
        <v>1.7909999999999999</v>
      </c>
      <c r="AA1263" s="7">
        <v>0.497</v>
      </c>
      <c r="AB1263" s="7">
        <v>0.502</v>
      </c>
      <c r="AC1263" s="7">
        <v>17.3</v>
      </c>
      <c r="AD1263" s="7">
        <v>80.2</v>
      </c>
      <c r="AE1263" s="7" t="s">
        <v>28</v>
      </c>
      <c r="AF1263" s="7" t="s">
        <v>29</v>
      </c>
      <c r="AG1263" s="7" t="s">
        <v>30</v>
      </c>
      <c r="AH1263" s="7" t="s">
        <v>421</v>
      </c>
      <c r="AI1263" s="7" t="s">
        <v>417</v>
      </c>
      <c r="AJ1263" s="7">
        <v>3.1909999999999998</v>
      </c>
      <c r="AK1263" s="7">
        <v>-0.77600000000000002</v>
      </c>
      <c r="AL1263" s="7" t="s">
        <v>442</v>
      </c>
      <c r="AQ1263" s="7">
        <v>1.96</v>
      </c>
      <c r="AS1263" s="7">
        <v>2.39</v>
      </c>
      <c r="AV1263" s="7" t="s">
        <v>843</v>
      </c>
      <c r="AW1263" s="7" t="s">
        <v>528</v>
      </c>
    </row>
    <row r="1264" spans="1:49" x14ac:dyDescent="0.2">
      <c r="A1264" s="7">
        <v>1263</v>
      </c>
      <c r="B1264" s="7">
        <v>4166</v>
      </c>
      <c r="C1264" s="7" t="s">
        <v>144</v>
      </c>
      <c r="D1264" s="7" t="s">
        <v>448</v>
      </c>
      <c r="E1264" s="7" t="s">
        <v>147</v>
      </c>
      <c r="F1264" s="7">
        <v>3.472</v>
      </c>
      <c r="I1264" s="7">
        <v>3.472</v>
      </c>
      <c r="J1264" s="7">
        <v>2002</v>
      </c>
      <c r="K1264" s="7">
        <v>8</v>
      </c>
      <c r="L1264" s="7">
        <v>225</v>
      </c>
      <c r="M1264" s="7">
        <v>62.87</v>
      </c>
      <c r="N1264" s="7">
        <v>30.82</v>
      </c>
      <c r="O1264" s="7">
        <v>62.75</v>
      </c>
      <c r="P1264" s="7">
        <v>30.75</v>
      </c>
      <c r="Q1264" s="7">
        <v>15.24</v>
      </c>
      <c r="S1264" s="7">
        <v>7.0270000000000001</v>
      </c>
      <c r="V1264" s="7" t="s">
        <v>26</v>
      </c>
      <c r="W1264" s="7">
        <v>1.74</v>
      </c>
      <c r="X1264" s="7">
        <f t="shared" si="38"/>
        <v>1.74</v>
      </c>
      <c r="Y1264" s="7">
        <v>1.7310000000000001</v>
      </c>
      <c r="Z1264" s="7">
        <f t="shared" si="39"/>
        <v>1.7310000000000001</v>
      </c>
      <c r="AA1264" s="7">
        <v>0.501</v>
      </c>
      <c r="AB1264" s="7">
        <v>0.498</v>
      </c>
      <c r="AC1264" s="7">
        <v>14.7</v>
      </c>
      <c r="AD1264" s="7">
        <v>35.6</v>
      </c>
      <c r="AE1264" s="7" t="s">
        <v>28</v>
      </c>
      <c r="AF1264" s="7" t="s">
        <v>29</v>
      </c>
      <c r="AG1264" s="7" t="s">
        <v>30</v>
      </c>
      <c r="AH1264" s="7" t="s">
        <v>421</v>
      </c>
      <c r="AI1264" s="7" t="s">
        <v>417</v>
      </c>
      <c r="AJ1264" s="7">
        <v>3.1909999999999998</v>
      </c>
      <c r="AK1264" s="7">
        <v>-0.77600000000000002</v>
      </c>
      <c r="AL1264" s="7" t="s">
        <v>442</v>
      </c>
      <c r="AQ1264" s="7">
        <v>1.96</v>
      </c>
      <c r="AS1264" s="7">
        <v>2.39</v>
      </c>
      <c r="AV1264" s="7" t="s">
        <v>843</v>
      </c>
      <c r="AW1264" s="7" t="s">
        <v>528</v>
      </c>
    </row>
    <row r="1265" spans="1:49" x14ac:dyDescent="0.2">
      <c r="A1265" s="7">
        <v>1264</v>
      </c>
      <c r="B1265" s="7">
        <v>4166</v>
      </c>
      <c r="C1265" s="7" t="s">
        <v>144</v>
      </c>
      <c r="D1265" s="7" t="s">
        <v>448</v>
      </c>
      <c r="E1265" s="7" t="s">
        <v>147</v>
      </c>
      <c r="F1265" s="7">
        <v>1.929</v>
      </c>
      <c r="I1265" s="7">
        <v>1.929</v>
      </c>
      <c r="J1265" s="7">
        <v>2002</v>
      </c>
      <c r="K1265" s="7">
        <v>9</v>
      </c>
      <c r="L1265" s="7">
        <v>255</v>
      </c>
      <c r="M1265" s="7">
        <v>62.87</v>
      </c>
      <c r="N1265" s="7">
        <v>30.82</v>
      </c>
      <c r="O1265" s="7">
        <v>62.75</v>
      </c>
      <c r="P1265" s="7">
        <v>30.75</v>
      </c>
      <c r="Q1265" s="7">
        <v>9.42</v>
      </c>
      <c r="S1265" s="7">
        <v>9.0370000000000008</v>
      </c>
      <c r="V1265" s="7" t="s">
        <v>26</v>
      </c>
      <c r="W1265" s="7">
        <v>1.1639999999999999</v>
      </c>
      <c r="X1265" s="7">
        <f t="shared" si="38"/>
        <v>1.1639999999999999</v>
      </c>
      <c r="Y1265" s="7">
        <v>0.76400000000000001</v>
      </c>
      <c r="Z1265" s="7">
        <f t="shared" si="39"/>
        <v>0.76400000000000001</v>
      </c>
      <c r="AA1265" s="7">
        <v>0.60299999999999998</v>
      </c>
      <c r="AB1265" s="7">
        <v>0.39600000000000002</v>
      </c>
      <c r="AC1265" s="7">
        <v>7.6</v>
      </c>
      <c r="AD1265" s="7">
        <v>48.8</v>
      </c>
      <c r="AE1265" s="7" t="s">
        <v>28</v>
      </c>
      <c r="AF1265" s="7" t="s">
        <v>29</v>
      </c>
      <c r="AG1265" s="7" t="s">
        <v>30</v>
      </c>
      <c r="AH1265" s="7" t="s">
        <v>421</v>
      </c>
      <c r="AI1265" s="7" t="s">
        <v>417</v>
      </c>
      <c r="AJ1265" s="7">
        <v>3.1909999999999998</v>
      </c>
      <c r="AK1265" s="7">
        <v>-0.77600000000000002</v>
      </c>
      <c r="AL1265" s="7" t="s">
        <v>442</v>
      </c>
      <c r="AQ1265" s="7">
        <v>1.96</v>
      </c>
      <c r="AS1265" s="7">
        <v>2.39</v>
      </c>
      <c r="AV1265" s="7" t="s">
        <v>843</v>
      </c>
      <c r="AW1265" s="7" t="s">
        <v>528</v>
      </c>
    </row>
    <row r="1266" spans="1:49" x14ac:dyDescent="0.2">
      <c r="A1266" s="7">
        <v>1265</v>
      </c>
      <c r="B1266" s="7">
        <v>4166</v>
      </c>
      <c r="C1266" s="7" t="s">
        <v>144</v>
      </c>
      <c r="D1266" s="7" t="s">
        <v>448</v>
      </c>
      <c r="E1266" s="7" t="s">
        <v>147</v>
      </c>
      <c r="F1266" s="7">
        <v>0.96</v>
      </c>
      <c r="I1266" s="7">
        <v>0.96</v>
      </c>
      <c r="J1266" s="7">
        <v>2002</v>
      </c>
      <c r="K1266" s="7">
        <v>10</v>
      </c>
      <c r="L1266" s="7">
        <v>285</v>
      </c>
      <c r="M1266" s="7">
        <v>62.87</v>
      </c>
      <c r="N1266" s="7">
        <v>30.82</v>
      </c>
      <c r="O1266" s="7">
        <v>62.75</v>
      </c>
      <c r="P1266" s="7">
        <v>30.75</v>
      </c>
      <c r="Q1266" s="7">
        <v>2.6469999999999998</v>
      </c>
      <c r="S1266" s="7">
        <v>13.369</v>
      </c>
      <c r="V1266" s="7" t="s">
        <v>26</v>
      </c>
      <c r="W1266" s="7">
        <v>0.71499999999999997</v>
      </c>
      <c r="X1266" s="7">
        <f t="shared" si="38"/>
        <v>0.71499999999999997</v>
      </c>
      <c r="Y1266" s="7">
        <v>0.24399999999999999</v>
      </c>
      <c r="Z1266" s="7">
        <f t="shared" si="39"/>
        <v>0.24399999999999999</v>
      </c>
      <c r="AA1266" s="7">
        <v>0.745</v>
      </c>
      <c r="AB1266" s="7">
        <v>0.254</v>
      </c>
      <c r="AC1266" s="7">
        <v>-2</v>
      </c>
      <c r="AD1266" s="7">
        <v>26.8</v>
      </c>
      <c r="AE1266" s="7" t="s">
        <v>28</v>
      </c>
      <c r="AF1266" s="7" t="s">
        <v>29</v>
      </c>
      <c r="AG1266" s="7" t="s">
        <v>30</v>
      </c>
      <c r="AH1266" s="7" t="s">
        <v>421</v>
      </c>
      <c r="AI1266" s="7" t="s">
        <v>417</v>
      </c>
      <c r="AJ1266" s="7">
        <v>3.1909999999999998</v>
      </c>
      <c r="AK1266" s="7">
        <v>-0.77600000000000002</v>
      </c>
      <c r="AL1266" s="7" t="s">
        <v>442</v>
      </c>
      <c r="AQ1266" s="7">
        <v>1.96</v>
      </c>
      <c r="AS1266" s="7">
        <v>2.39</v>
      </c>
      <c r="AV1266" s="7" t="s">
        <v>843</v>
      </c>
      <c r="AW1266" s="7" t="s">
        <v>528</v>
      </c>
    </row>
    <row r="1267" spans="1:49" x14ac:dyDescent="0.2">
      <c r="A1267" s="7">
        <v>1266</v>
      </c>
      <c r="B1267" s="7">
        <v>4166</v>
      </c>
      <c r="C1267" s="7" t="s">
        <v>144</v>
      </c>
      <c r="D1267" s="7" t="s">
        <v>448</v>
      </c>
      <c r="E1267" s="7" t="s">
        <v>147</v>
      </c>
      <c r="F1267" s="7">
        <v>0.89900000000000002</v>
      </c>
      <c r="I1267" s="7">
        <v>0.89900000000000002</v>
      </c>
      <c r="J1267" s="7">
        <v>2002</v>
      </c>
      <c r="K1267" s="7">
        <v>11</v>
      </c>
      <c r="L1267" s="7">
        <v>315</v>
      </c>
      <c r="M1267" s="7">
        <v>62.87</v>
      </c>
      <c r="N1267" s="7">
        <v>30.82</v>
      </c>
      <c r="O1267" s="7">
        <v>62.75</v>
      </c>
      <c r="P1267" s="7">
        <v>30.75</v>
      </c>
      <c r="Q1267" s="7">
        <v>0.96399999999999997</v>
      </c>
      <c r="S1267" s="7">
        <v>13.584</v>
      </c>
      <c r="V1267" s="7" t="s">
        <v>26</v>
      </c>
      <c r="W1267" s="7">
        <v>0.68300000000000005</v>
      </c>
      <c r="X1267" s="7">
        <f t="shared" si="38"/>
        <v>0.68300000000000005</v>
      </c>
      <c r="Y1267" s="7">
        <v>0.215</v>
      </c>
      <c r="Z1267" s="7">
        <f t="shared" si="39"/>
        <v>0.215</v>
      </c>
      <c r="AA1267" s="7">
        <v>0.75900000000000001</v>
      </c>
      <c r="AB1267" s="7">
        <v>0.24</v>
      </c>
      <c r="AC1267" s="7">
        <v>-7.6</v>
      </c>
      <c r="AD1267" s="7">
        <v>49</v>
      </c>
      <c r="AE1267" s="7" t="s">
        <v>28</v>
      </c>
      <c r="AF1267" s="7" t="s">
        <v>29</v>
      </c>
      <c r="AG1267" s="7" t="s">
        <v>30</v>
      </c>
      <c r="AH1267" s="7" t="s">
        <v>421</v>
      </c>
      <c r="AI1267" s="7" t="s">
        <v>417</v>
      </c>
      <c r="AJ1267" s="7">
        <v>3.1909999999999998</v>
      </c>
      <c r="AK1267" s="7">
        <v>-0.77600000000000002</v>
      </c>
      <c r="AL1267" s="7" t="s">
        <v>442</v>
      </c>
      <c r="AQ1267" s="7">
        <v>1.96</v>
      </c>
      <c r="AS1267" s="7">
        <v>2.39</v>
      </c>
      <c r="AV1267" s="7" t="s">
        <v>843</v>
      </c>
      <c r="AW1267" s="7" t="s">
        <v>528</v>
      </c>
    </row>
    <row r="1268" spans="1:49" x14ac:dyDescent="0.2">
      <c r="A1268" s="7">
        <v>1267</v>
      </c>
      <c r="B1268" s="7">
        <v>4166</v>
      </c>
      <c r="C1268" s="7" t="s">
        <v>144</v>
      </c>
      <c r="D1268" s="7" t="s">
        <v>449</v>
      </c>
      <c r="E1268" s="7" t="s">
        <v>147</v>
      </c>
      <c r="F1268" s="7">
        <v>0.32300000000000001</v>
      </c>
      <c r="I1268" s="7">
        <v>0.32300000000000001</v>
      </c>
      <c r="J1268" s="7">
        <v>2003</v>
      </c>
      <c r="K1268" s="7">
        <v>1</v>
      </c>
      <c r="L1268" s="7">
        <v>15</v>
      </c>
      <c r="M1268" s="7">
        <v>62.87</v>
      </c>
      <c r="N1268" s="7">
        <v>30.82</v>
      </c>
      <c r="O1268" s="7">
        <v>62.75</v>
      </c>
      <c r="P1268" s="7">
        <v>30.75</v>
      </c>
      <c r="Q1268" s="7">
        <v>-0.28899999999999998</v>
      </c>
      <c r="S1268" s="7">
        <v>8.7910000000000004</v>
      </c>
      <c r="V1268" s="7" t="s">
        <v>26</v>
      </c>
      <c r="W1268" s="7">
        <v>0.31</v>
      </c>
      <c r="X1268" s="7">
        <f t="shared" si="38"/>
        <v>0.31</v>
      </c>
      <c r="Y1268" s="7">
        <v>1.2E-2</v>
      </c>
      <c r="Z1268" s="7">
        <f t="shared" si="39"/>
        <v>1.2E-2</v>
      </c>
      <c r="AA1268" s="7">
        <v>0.96099999999999997</v>
      </c>
      <c r="AB1268" s="7">
        <v>3.7999999999999999E-2</v>
      </c>
      <c r="AC1268" s="7">
        <v>-16.100000000000001</v>
      </c>
      <c r="AD1268" s="7">
        <v>44.4</v>
      </c>
      <c r="AE1268" s="7" t="s">
        <v>28</v>
      </c>
      <c r="AF1268" s="7" t="s">
        <v>29</v>
      </c>
      <c r="AG1268" s="7" t="s">
        <v>30</v>
      </c>
      <c r="AH1268" s="7" t="s">
        <v>421</v>
      </c>
      <c r="AI1268" s="7" t="s">
        <v>417</v>
      </c>
      <c r="AJ1268" s="7">
        <v>3.1909999999999998</v>
      </c>
      <c r="AK1268" s="7">
        <v>-2.5999999999999999E-2</v>
      </c>
      <c r="AL1268" s="7" t="s">
        <v>442</v>
      </c>
      <c r="AQ1268" s="7">
        <v>1.96</v>
      </c>
      <c r="AS1268" s="7">
        <v>2.8</v>
      </c>
      <c r="AV1268" s="7" t="s">
        <v>843</v>
      </c>
      <c r="AW1268" s="7" t="s">
        <v>528</v>
      </c>
    </row>
    <row r="1269" spans="1:49" x14ac:dyDescent="0.2">
      <c r="A1269" s="7">
        <v>1268</v>
      </c>
      <c r="B1269" s="7">
        <v>4166</v>
      </c>
      <c r="C1269" s="7" t="s">
        <v>144</v>
      </c>
      <c r="D1269" s="7" t="s">
        <v>449</v>
      </c>
      <c r="E1269" s="7" t="s">
        <v>147</v>
      </c>
      <c r="F1269" s="7">
        <v>0.35099999999999998</v>
      </c>
      <c r="I1269" s="7">
        <v>0.35099999999999998</v>
      </c>
      <c r="J1269" s="7">
        <v>2003</v>
      </c>
      <c r="K1269" s="7">
        <v>2</v>
      </c>
      <c r="L1269" s="7">
        <v>45</v>
      </c>
      <c r="M1269" s="7">
        <v>62.87</v>
      </c>
      <c r="N1269" s="7">
        <v>30.82</v>
      </c>
      <c r="O1269" s="7">
        <v>62.75</v>
      </c>
      <c r="P1269" s="7">
        <v>30.75</v>
      </c>
      <c r="Q1269" s="7">
        <v>-2E-3</v>
      </c>
      <c r="S1269" s="7">
        <v>8.4779999999999998</v>
      </c>
      <c r="V1269" s="7" t="s">
        <v>26</v>
      </c>
      <c r="W1269" s="7">
        <v>0.33300000000000002</v>
      </c>
      <c r="X1269" s="7">
        <f t="shared" si="38"/>
        <v>0.33300000000000002</v>
      </c>
      <c r="Y1269" s="7">
        <v>1.7000000000000001E-2</v>
      </c>
      <c r="Z1269" s="7">
        <f t="shared" si="39"/>
        <v>1.7000000000000001E-2</v>
      </c>
      <c r="AA1269" s="7">
        <v>0.94799999999999995</v>
      </c>
      <c r="AB1269" s="7">
        <v>5.0999999999999997E-2</v>
      </c>
      <c r="AC1269" s="7">
        <v>-7.8</v>
      </c>
      <c r="AD1269" s="7">
        <v>31.3</v>
      </c>
      <c r="AE1269" s="7" t="s">
        <v>28</v>
      </c>
      <c r="AF1269" s="7" t="s">
        <v>29</v>
      </c>
      <c r="AG1269" s="7" t="s">
        <v>30</v>
      </c>
      <c r="AH1269" s="7" t="s">
        <v>421</v>
      </c>
      <c r="AI1269" s="7" t="s">
        <v>417</v>
      </c>
      <c r="AJ1269" s="7">
        <v>3.1909999999999998</v>
      </c>
      <c r="AK1269" s="7">
        <v>-2.5999999999999999E-2</v>
      </c>
      <c r="AL1269" s="7" t="s">
        <v>442</v>
      </c>
      <c r="AQ1269" s="7">
        <v>1.96</v>
      </c>
      <c r="AS1269" s="7">
        <v>2.8</v>
      </c>
      <c r="AV1269" s="7" t="s">
        <v>843</v>
      </c>
      <c r="AW1269" s="7" t="s">
        <v>528</v>
      </c>
    </row>
    <row r="1270" spans="1:49" x14ac:dyDescent="0.2">
      <c r="A1270" s="7">
        <v>1269</v>
      </c>
      <c r="B1270" s="7">
        <v>4166</v>
      </c>
      <c r="C1270" s="7" t="s">
        <v>144</v>
      </c>
      <c r="D1270" s="7" t="s">
        <v>449</v>
      </c>
      <c r="E1270" s="7" t="s">
        <v>147</v>
      </c>
      <c r="F1270" s="7">
        <v>0.35</v>
      </c>
      <c r="I1270" s="7">
        <v>0.35</v>
      </c>
      <c r="J1270" s="7">
        <v>2003</v>
      </c>
      <c r="K1270" s="7">
        <v>3</v>
      </c>
      <c r="L1270" s="7">
        <v>75</v>
      </c>
      <c r="M1270" s="7">
        <v>62.87</v>
      </c>
      <c r="N1270" s="7">
        <v>30.82</v>
      </c>
      <c r="O1270" s="7">
        <v>62.75</v>
      </c>
      <c r="P1270" s="7">
        <v>30.75</v>
      </c>
      <c r="Q1270" s="7">
        <v>0.249</v>
      </c>
      <c r="S1270" s="7">
        <v>10.170999999999999</v>
      </c>
      <c r="V1270" s="7" t="s">
        <v>26</v>
      </c>
      <c r="W1270" s="7">
        <v>0.33200000000000002</v>
      </c>
      <c r="X1270" s="7">
        <f t="shared" si="38"/>
        <v>0.33200000000000002</v>
      </c>
      <c r="Y1270" s="7">
        <v>1.7000000000000001E-2</v>
      </c>
      <c r="Z1270" s="7">
        <f t="shared" si="39"/>
        <v>1.7000000000000001E-2</v>
      </c>
      <c r="AA1270" s="7">
        <v>0.94899999999999995</v>
      </c>
      <c r="AB1270" s="7">
        <v>0.05</v>
      </c>
      <c r="AC1270" s="7">
        <v>-2.7</v>
      </c>
      <c r="AD1270" s="7">
        <v>23.6</v>
      </c>
      <c r="AE1270" s="7" t="s">
        <v>28</v>
      </c>
      <c r="AF1270" s="7" t="s">
        <v>29</v>
      </c>
      <c r="AG1270" s="7" t="s">
        <v>30</v>
      </c>
      <c r="AH1270" s="7" t="s">
        <v>421</v>
      </c>
      <c r="AI1270" s="7" t="s">
        <v>417</v>
      </c>
      <c r="AJ1270" s="7">
        <v>3.1909999999999998</v>
      </c>
      <c r="AK1270" s="7">
        <v>-2.5999999999999999E-2</v>
      </c>
      <c r="AL1270" s="7" t="s">
        <v>442</v>
      </c>
      <c r="AQ1270" s="7">
        <v>1.96</v>
      </c>
      <c r="AS1270" s="7">
        <v>2.8</v>
      </c>
      <c r="AV1270" s="7" t="s">
        <v>843</v>
      </c>
      <c r="AW1270" s="7" t="s">
        <v>528</v>
      </c>
    </row>
    <row r="1271" spans="1:49" x14ac:dyDescent="0.2">
      <c r="A1271" s="7">
        <v>1270</v>
      </c>
      <c r="B1271" s="7">
        <v>4166</v>
      </c>
      <c r="C1271" s="7" t="s">
        <v>144</v>
      </c>
      <c r="D1271" s="7" t="s">
        <v>449</v>
      </c>
      <c r="E1271" s="7" t="s">
        <v>147</v>
      </c>
      <c r="F1271" s="7">
        <v>0.41099999999999998</v>
      </c>
      <c r="I1271" s="7">
        <v>0.41099999999999998</v>
      </c>
      <c r="J1271" s="7">
        <v>2003</v>
      </c>
      <c r="K1271" s="7">
        <v>4</v>
      </c>
      <c r="L1271" s="7">
        <v>105</v>
      </c>
      <c r="M1271" s="7">
        <v>62.87</v>
      </c>
      <c r="N1271" s="7">
        <v>30.82</v>
      </c>
      <c r="O1271" s="7">
        <v>62.75</v>
      </c>
      <c r="P1271" s="7">
        <v>30.75</v>
      </c>
      <c r="Q1271" s="7">
        <v>0.16</v>
      </c>
      <c r="S1271" s="7">
        <v>17.245999999999999</v>
      </c>
      <c r="V1271" s="7" t="s">
        <v>26</v>
      </c>
      <c r="W1271" s="7">
        <v>0.378</v>
      </c>
      <c r="X1271" s="7">
        <f t="shared" si="38"/>
        <v>0.378</v>
      </c>
      <c r="Y1271" s="7">
        <v>3.2000000000000001E-2</v>
      </c>
      <c r="Z1271" s="7">
        <f t="shared" si="39"/>
        <v>3.2000000000000001E-2</v>
      </c>
      <c r="AA1271" s="7">
        <v>0.92200000000000004</v>
      </c>
      <c r="AB1271" s="7">
        <v>7.6999999999999999E-2</v>
      </c>
      <c r="AC1271" s="7">
        <v>-0.5</v>
      </c>
      <c r="AD1271" s="7">
        <v>16.8</v>
      </c>
      <c r="AE1271" s="7" t="s">
        <v>28</v>
      </c>
      <c r="AF1271" s="7" t="s">
        <v>29</v>
      </c>
      <c r="AG1271" s="7" t="s">
        <v>30</v>
      </c>
      <c r="AH1271" s="7" t="s">
        <v>421</v>
      </c>
      <c r="AI1271" s="7" t="s">
        <v>417</v>
      </c>
      <c r="AJ1271" s="7">
        <v>3.1909999999999998</v>
      </c>
      <c r="AK1271" s="7">
        <v>-2.5999999999999999E-2</v>
      </c>
      <c r="AL1271" s="7" t="s">
        <v>442</v>
      </c>
      <c r="AQ1271" s="7">
        <v>1.96</v>
      </c>
      <c r="AS1271" s="7">
        <v>2.8</v>
      </c>
      <c r="AV1271" s="7" t="s">
        <v>843</v>
      </c>
      <c r="AW1271" s="7" t="s">
        <v>528</v>
      </c>
    </row>
    <row r="1272" spans="1:49" x14ac:dyDescent="0.2">
      <c r="A1272" s="7">
        <v>1271</v>
      </c>
      <c r="B1272" s="7">
        <v>4166</v>
      </c>
      <c r="C1272" s="7" t="s">
        <v>144</v>
      </c>
      <c r="D1272" s="7" t="s">
        <v>449</v>
      </c>
      <c r="E1272" s="7" t="s">
        <v>147</v>
      </c>
      <c r="F1272" s="7">
        <v>1.5289999999999999</v>
      </c>
      <c r="I1272" s="7">
        <v>1.5289999999999999</v>
      </c>
      <c r="J1272" s="7">
        <v>2003</v>
      </c>
      <c r="K1272" s="7">
        <v>5</v>
      </c>
      <c r="L1272" s="7">
        <v>135</v>
      </c>
      <c r="M1272" s="7">
        <v>62.87</v>
      </c>
      <c r="N1272" s="7">
        <v>30.82</v>
      </c>
      <c r="O1272" s="7">
        <v>62.75</v>
      </c>
      <c r="P1272" s="7">
        <v>30.75</v>
      </c>
      <c r="Q1272" s="7">
        <v>4.6050000000000004</v>
      </c>
      <c r="S1272" s="7">
        <v>20.523</v>
      </c>
      <c r="V1272" s="7" t="s">
        <v>26</v>
      </c>
      <c r="W1272" s="7">
        <v>0.99199999999999999</v>
      </c>
      <c r="X1272" s="7">
        <f t="shared" si="38"/>
        <v>0.99199999999999999</v>
      </c>
      <c r="Y1272" s="7">
        <v>0.53600000000000003</v>
      </c>
      <c r="Z1272" s="7">
        <f t="shared" si="39"/>
        <v>0.53600000000000003</v>
      </c>
      <c r="AA1272" s="7">
        <v>0.64800000000000002</v>
      </c>
      <c r="AB1272" s="7">
        <v>0.35099999999999998</v>
      </c>
      <c r="AC1272" s="7">
        <v>9.6</v>
      </c>
      <c r="AD1272" s="7">
        <v>84.3</v>
      </c>
      <c r="AE1272" s="7" t="s">
        <v>28</v>
      </c>
      <c r="AF1272" s="7" t="s">
        <v>29</v>
      </c>
      <c r="AG1272" s="7" t="s">
        <v>30</v>
      </c>
      <c r="AH1272" s="7" t="s">
        <v>421</v>
      </c>
      <c r="AI1272" s="7" t="s">
        <v>417</v>
      </c>
      <c r="AJ1272" s="7">
        <v>3.1909999999999998</v>
      </c>
      <c r="AK1272" s="7">
        <v>-2.5999999999999999E-2</v>
      </c>
      <c r="AL1272" s="7" t="s">
        <v>442</v>
      </c>
      <c r="AQ1272" s="7">
        <v>1.96</v>
      </c>
      <c r="AS1272" s="7">
        <v>2.8</v>
      </c>
      <c r="AV1272" s="7" t="s">
        <v>843</v>
      </c>
      <c r="AW1272" s="7" t="s">
        <v>528</v>
      </c>
    </row>
    <row r="1273" spans="1:49" x14ac:dyDescent="0.2">
      <c r="A1273" s="7">
        <v>1272</v>
      </c>
      <c r="B1273" s="7">
        <v>4166</v>
      </c>
      <c r="C1273" s="7" t="s">
        <v>144</v>
      </c>
      <c r="D1273" s="7" t="s">
        <v>449</v>
      </c>
      <c r="E1273" s="7" t="s">
        <v>147</v>
      </c>
      <c r="F1273" s="7">
        <v>2.0419999999999998</v>
      </c>
      <c r="I1273" s="7">
        <v>2.0419999999999998</v>
      </c>
      <c r="J1273" s="7">
        <v>2003</v>
      </c>
      <c r="K1273" s="7">
        <v>6</v>
      </c>
      <c r="L1273" s="7">
        <v>165</v>
      </c>
      <c r="M1273" s="7">
        <v>62.87</v>
      </c>
      <c r="N1273" s="7">
        <v>30.82</v>
      </c>
      <c r="O1273" s="7">
        <v>62.75</v>
      </c>
      <c r="P1273" s="7">
        <v>30.75</v>
      </c>
      <c r="Q1273" s="7">
        <v>8.0809999999999995</v>
      </c>
      <c r="S1273" s="7">
        <v>13.773</v>
      </c>
      <c r="V1273" s="7" t="s">
        <v>26</v>
      </c>
      <c r="W1273" s="7">
        <v>1.21</v>
      </c>
      <c r="X1273" s="7">
        <f t="shared" si="38"/>
        <v>1.21</v>
      </c>
      <c r="Y1273" s="7">
        <v>0.83099999999999996</v>
      </c>
      <c r="Z1273" s="7">
        <f t="shared" si="39"/>
        <v>0.83099999999999996</v>
      </c>
      <c r="AA1273" s="7">
        <v>0.59199999999999997</v>
      </c>
      <c r="AB1273" s="7">
        <v>0.40699999999999997</v>
      </c>
      <c r="AC1273" s="7">
        <v>9.6</v>
      </c>
      <c r="AD1273" s="7">
        <v>52</v>
      </c>
      <c r="AE1273" s="7" t="s">
        <v>28</v>
      </c>
      <c r="AF1273" s="7" t="s">
        <v>29</v>
      </c>
      <c r="AG1273" s="7" t="s">
        <v>30</v>
      </c>
      <c r="AH1273" s="7" t="s">
        <v>421</v>
      </c>
      <c r="AI1273" s="7" t="s">
        <v>417</v>
      </c>
      <c r="AJ1273" s="7">
        <v>3.1909999999999998</v>
      </c>
      <c r="AK1273" s="7">
        <v>-2.5999999999999999E-2</v>
      </c>
      <c r="AL1273" s="7" t="s">
        <v>442</v>
      </c>
      <c r="AQ1273" s="7">
        <v>1.96</v>
      </c>
      <c r="AS1273" s="7">
        <v>2.8</v>
      </c>
      <c r="AV1273" s="7" t="s">
        <v>843</v>
      </c>
      <c r="AW1273" s="7" t="s">
        <v>528</v>
      </c>
    </row>
    <row r="1274" spans="1:49" x14ac:dyDescent="0.2">
      <c r="A1274" s="7">
        <v>1273</v>
      </c>
      <c r="B1274" s="7">
        <v>4166</v>
      </c>
      <c r="C1274" s="7" t="s">
        <v>144</v>
      </c>
      <c r="D1274" s="7" t="s">
        <v>449</v>
      </c>
      <c r="E1274" s="7" t="s">
        <v>147</v>
      </c>
      <c r="F1274" s="7">
        <v>4.4290000000000003</v>
      </c>
      <c r="I1274" s="7">
        <v>4.4290000000000003</v>
      </c>
      <c r="J1274" s="7">
        <v>2003</v>
      </c>
      <c r="K1274" s="7">
        <v>7</v>
      </c>
      <c r="L1274" s="7">
        <v>195</v>
      </c>
      <c r="M1274" s="7">
        <v>62.87</v>
      </c>
      <c r="N1274" s="7">
        <v>30.82</v>
      </c>
      <c r="O1274" s="7">
        <v>62.75</v>
      </c>
      <c r="P1274" s="7">
        <v>30.75</v>
      </c>
      <c r="Q1274" s="7">
        <v>15.249000000000001</v>
      </c>
      <c r="S1274" s="7">
        <v>7.4450000000000003</v>
      </c>
      <c r="V1274" s="7" t="s">
        <v>26</v>
      </c>
      <c r="W1274" s="7">
        <v>2.0569999999999999</v>
      </c>
      <c r="X1274" s="7">
        <f t="shared" si="38"/>
        <v>2.0569999999999999</v>
      </c>
      <c r="Y1274" s="7">
        <v>2.371</v>
      </c>
      <c r="Z1274" s="7">
        <f t="shared" si="39"/>
        <v>2.371</v>
      </c>
      <c r="AA1274" s="7">
        <v>0.46400000000000002</v>
      </c>
      <c r="AB1274" s="7">
        <v>0.53500000000000003</v>
      </c>
      <c r="AC1274" s="7">
        <v>19.399999999999999</v>
      </c>
      <c r="AD1274" s="7">
        <v>36.6</v>
      </c>
      <c r="AE1274" s="7" t="s">
        <v>28</v>
      </c>
      <c r="AF1274" s="7" t="s">
        <v>29</v>
      </c>
      <c r="AG1274" s="7" t="s">
        <v>30</v>
      </c>
      <c r="AH1274" s="7" t="s">
        <v>421</v>
      </c>
      <c r="AI1274" s="7" t="s">
        <v>417</v>
      </c>
      <c r="AJ1274" s="7">
        <v>3.1909999999999998</v>
      </c>
      <c r="AK1274" s="7">
        <v>-2.5999999999999999E-2</v>
      </c>
      <c r="AL1274" s="7" t="s">
        <v>442</v>
      </c>
      <c r="AQ1274" s="7">
        <v>1.96</v>
      </c>
      <c r="AS1274" s="7">
        <v>2.8</v>
      </c>
      <c r="AV1274" s="7" t="s">
        <v>843</v>
      </c>
      <c r="AW1274" s="7" t="s">
        <v>528</v>
      </c>
    </row>
    <row r="1275" spans="1:49" x14ac:dyDescent="0.2">
      <c r="A1275" s="7">
        <v>1274</v>
      </c>
      <c r="B1275" s="7">
        <v>4166</v>
      </c>
      <c r="C1275" s="7" t="s">
        <v>144</v>
      </c>
      <c r="D1275" s="7" t="s">
        <v>449</v>
      </c>
      <c r="E1275" s="7" t="s">
        <v>147</v>
      </c>
      <c r="F1275" s="7">
        <v>4.2460000000000004</v>
      </c>
      <c r="I1275" s="7">
        <v>4.2460000000000004</v>
      </c>
      <c r="J1275" s="7">
        <v>2003</v>
      </c>
      <c r="K1275" s="7">
        <v>8</v>
      </c>
      <c r="L1275" s="7">
        <v>225</v>
      </c>
      <c r="M1275" s="7">
        <v>62.87</v>
      </c>
      <c r="N1275" s="7">
        <v>30.82</v>
      </c>
      <c r="O1275" s="7">
        <v>62.75</v>
      </c>
      <c r="P1275" s="7">
        <v>30.75</v>
      </c>
      <c r="Q1275" s="7">
        <v>14.683</v>
      </c>
      <c r="S1275" s="7">
        <v>12.726000000000001</v>
      </c>
      <c r="V1275" s="7" t="s">
        <v>26</v>
      </c>
      <c r="W1275" s="7">
        <v>1.998</v>
      </c>
      <c r="X1275" s="7">
        <f t="shared" si="38"/>
        <v>1.998</v>
      </c>
      <c r="Y1275" s="7">
        <v>2.2469999999999999</v>
      </c>
      <c r="Z1275" s="7">
        <f t="shared" si="39"/>
        <v>2.2469999999999999</v>
      </c>
      <c r="AA1275" s="7">
        <v>0.47</v>
      </c>
      <c r="AB1275" s="7">
        <v>0.52900000000000003</v>
      </c>
      <c r="AC1275" s="7">
        <v>13.7</v>
      </c>
      <c r="AD1275" s="7">
        <v>115.9</v>
      </c>
      <c r="AE1275" s="7" t="s">
        <v>28</v>
      </c>
      <c r="AF1275" s="7" t="s">
        <v>29</v>
      </c>
      <c r="AG1275" s="7" t="s">
        <v>30</v>
      </c>
      <c r="AH1275" s="7" t="s">
        <v>421</v>
      </c>
      <c r="AI1275" s="7" t="s">
        <v>417</v>
      </c>
      <c r="AJ1275" s="7">
        <v>3.1909999999999998</v>
      </c>
      <c r="AK1275" s="7">
        <v>-2.5999999999999999E-2</v>
      </c>
      <c r="AL1275" s="7" t="s">
        <v>442</v>
      </c>
      <c r="AQ1275" s="7">
        <v>1.96</v>
      </c>
      <c r="AS1275" s="7">
        <v>2.8</v>
      </c>
      <c r="AV1275" s="7" t="s">
        <v>843</v>
      </c>
      <c r="AW1275" s="7" t="s">
        <v>528</v>
      </c>
    </row>
    <row r="1276" spans="1:49" x14ac:dyDescent="0.2">
      <c r="A1276" s="7">
        <v>1275</v>
      </c>
      <c r="B1276" s="7">
        <v>4166</v>
      </c>
      <c r="C1276" s="7" t="s">
        <v>144</v>
      </c>
      <c r="D1276" s="7" t="s">
        <v>449</v>
      </c>
      <c r="E1276" s="7" t="s">
        <v>147</v>
      </c>
      <c r="F1276" s="7">
        <v>2.25</v>
      </c>
      <c r="I1276" s="7">
        <v>2.25</v>
      </c>
      <c r="J1276" s="7">
        <v>2003</v>
      </c>
      <c r="K1276" s="7">
        <v>9</v>
      </c>
      <c r="L1276" s="7">
        <v>255</v>
      </c>
      <c r="M1276" s="7">
        <v>62.87</v>
      </c>
      <c r="N1276" s="7">
        <v>30.82</v>
      </c>
      <c r="O1276" s="7">
        <v>62.75</v>
      </c>
      <c r="P1276" s="7">
        <v>30.75</v>
      </c>
      <c r="Q1276" s="7">
        <v>9.42</v>
      </c>
      <c r="S1276" s="7">
        <v>15.686</v>
      </c>
      <c r="V1276" s="7" t="s">
        <v>26</v>
      </c>
      <c r="W1276" s="7">
        <v>1.2929999999999999</v>
      </c>
      <c r="X1276" s="7">
        <f t="shared" si="38"/>
        <v>1.2929999999999999</v>
      </c>
      <c r="Y1276" s="7">
        <v>0.95599999999999996</v>
      </c>
      <c r="Z1276" s="7">
        <f t="shared" si="39"/>
        <v>0.95599999999999996</v>
      </c>
      <c r="AA1276" s="7">
        <v>0.57499999999999996</v>
      </c>
      <c r="AB1276" s="7">
        <v>0.42399999999999999</v>
      </c>
      <c r="AC1276" s="7">
        <v>9.3000000000000007</v>
      </c>
      <c r="AD1276" s="7">
        <v>50.5</v>
      </c>
      <c r="AE1276" s="7" t="s">
        <v>28</v>
      </c>
      <c r="AF1276" s="7" t="s">
        <v>29</v>
      </c>
      <c r="AG1276" s="7" t="s">
        <v>30</v>
      </c>
      <c r="AH1276" s="7" t="s">
        <v>421</v>
      </c>
      <c r="AI1276" s="7" t="s">
        <v>417</v>
      </c>
      <c r="AJ1276" s="7">
        <v>3.1909999999999998</v>
      </c>
      <c r="AK1276" s="7">
        <v>-2.5999999999999999E-2</v>
      </c>
      <c r="AL1276" s="7" t="s">
        <v>442</v>
      </c>
      <c r="AQ1276" s="7">
        <v>1.96</v>
      </c>
      <c r="AS1276" s="7">
        <v>2.8</v>
      </c>
      <c r="AV1276" s="7" t="s">
        <v>843</v>
      </c>
      <c r="AW1276" s="7" t="s">
        <v>528</v>
      </c>
    </row>
    <row r="1277" spans="1:49" x14ac:dyDescent="0.2">
      <c r="A1277" s="7">
        <v>1276</v>
      </c>
      <c r="B1277" s="7">
        <v>4166</v>
      </c>
      <c r="C1277" s="7" t="s">
        <v>144</v>
      </c>
      <c r="D1277" s="7" t="s">
        <v>449</v>
      </c>
      <c r="E1277" s="7" t="s">
        <v>147</v>
      </c>
      <c r="F1277" s="7">
        <v>1.734</v>
      </c>
      <c r="I1277" s="7">
        <v>1.734</v>
      </c>
      <c r="J1277" s="7">
        <v>2003</v>
      </c>
      <c r="K1277" s="7">
        <v>10</v>
      </c>
      <c r="L1277" s="7">
        <v>285</v>
      </c>
      <c r="M1277" s="7">
        <v>62.87</v>
      </c>
      <c r="N1277" s="7">
        <v>30.82</v>
      </c>
      <c r="O1277" s="7">
        <v>62.75</v>
      </c>
      <c r="P1277" s="7">
        <v>30.75</v>
      </c>
      <c r="Q1277" s="7">
        <v>5.9089999999999998</v>
      </c>
      <c r="S1277" s="7">
        <v>18.856999999999999</v>
      </c>
      <c r="V1277" s="7" t="s">
        <v>26</v>
      </c>
      <c r="W1277" s="7">
        <v>1.081</v>
      </c>
      <c r="X1277" s="7">
        <f t="shared" si="38"/>
        <v>1.081</v>
      </c>
      <c r="Y1277" s="7">
        <v>0.65200000000000002</v>
      </c>
      <c r="Z1277" s="7">
        <f t="shared" si="39"/>
        <v>0.65200000000000002</v>
      </c>
      <c r="AA1277" s="7">
        <v>0.623</v>
      </c>
      <c r="AB1277" s="7">
        <v>0.376</v>
      </c>
      <c r="AC1277" s="7">
        <v>2.2999999999999998</v>
      </c>
      <c r="AD1277" s="7">
        <v>94.8</v>
      </c>
      <c r="AE1277" s="7" t="s">
        <v>28</v>
      </c>
      <c r="AF1277" s="7" t="s">
        <v>29</v>
      </c>
      <c r="AG1277" s="7" t="s">
        <v>30</v>
      </c>
      <c r="AH1277" s="7" t="s">
        <v>421</v>
      </c>
      <c r="AI1277" s="7" t="s">
        <v>417</v>
      </c>
      <c r="AJ1277" s="7">
        <v>3.1909999999999998</v>
      </c>
      <c r="AK1277" s="7">
        <v>-2.5999999999999999E-2</v>
      </c>
      <c r="AL1277" s="7" t="s">
        <v>442</v>
      </c>
      <c r="AQ1277" s="7">
        <v>1.96</v>
      </c>
      <c r="AS1277" s="7">
        <v>2.8</v>
      </c>
      <c r="AV1277" s="7" t="s">
        <v>843</v>
      </c>
      <c r="AW1277" s="7" t="s">
        <v>528</v>
      </c>
    </row>
    <row r="1278" spans="1:49" x14ac:dyDescent="0.2">
      <c r="A1278" s="7">
        <v>1277</v>
      </c>
      <c r="B1278" s="7">
        <v>4166</v>
      </c>
      <c r="C1278" s="7" t="s">
        <v>144</v>
      </c>
      <c r="D1278" s="7" t="s">
        <v>449</v>
      </c>
      <c r="E1278" s="7" t="s">
        <v>147</v>
      </c>
      <c r="F1278" s="7">
        <v>1.0389999999999999</v>
      </c>
      <c r="I1278" s="7">
        <v>1.0389999999999999</v>
      </c>
      <c r="J1278" s="7">
        <v>2003</v>
      </c>
      <c r="K1278" s="7">
        <v>11</v>
      </c>
      <c r="L1278" s="7">
        <v>315</v>
      </c>
      <c r="M1278" s="7">
        <v>62.87</v>
      </c>
      <c r="N1278" s="7">
        <v>30.82</v>
      </c>
      <c r="O1278" s="7">
        <v>62.75</v>
      </c>
      <c r="P1278" s="7">
        <v>30.75</v>
      </c>
      <c r="Q1278" s="7">
        <v>2.3969999999999998</v>
      </c>
      <c r="S1278" s="7">
        <v>19.494</v>
      </c>
      <c r="V1278" s="7" t="s">
        <v>26</v>
      </c>
      <c r="W1278" s="7">
        <v>0.75700000000000001</v>
      </c>
      <c r="X1278" s="7">
        <f t="shared" si="38"/>
        <v>0.75700000000000001</v>
      </c>
      <c r="Y1278" s="7">
        <v>0.28100000000000003</v>
      </c>
      <c r="Z1278" s="7">
        <f t="shared" si="39"/>
        <v>0.28100000000000003</v>
      </c>
      <c r="AA1278" s="7">
        <v>0.72799999999999998</v>
      </c>
      <c r="AB1278" s="7">
        <v>0.27100000000000002</v>
      </c>
      <c r="AC1278" s="7">
        <v>-0.9</v>
      </c>
      <c r="AD1278" s="7">
        <v>42.6</v>
      </c>
      <c r="AE1278" s="7" t="s">
        <v>28</v>
      </c>
      <c r="AF1278" s="7" t="s">
        <v>29</v>
      </c>
      <c r="AG1278" s="7" t="s">
        <v>30</v>
      </c>
      <c r="AH1278" s="7" t="s">
        <v>421</v>
      </c>
      <c r="AI1278" s="7" t="s">
        <v>417</v>
      </c>
      <c r="AJ1278" s="7">
        <v>3.1909999999999998</v>
      </c>
      <c r="AK1278" s="7">
        <v>-2.5999999999999999E-2</v>
      </c>
      <c r="AL1278" s="7" t="s">
        <v>442</v>
      </c>
      <c r="AQ1278" s="7">
        <v>1.96</v>
      </c>
      <c r="AS1278" s="7">
        <v>2.8</v>
      </c>
      <c r="AV1278" s="7" t="s">
        <v>843</v>
      </c>
      <c r="AW1278" s="7" t="s">
        <v>528</v>
      </c>
    </row>
    <row r="1279" spans="1:49" x14ac:dyDescent="0.2">
      <c r="A1279" s="7">
        <v>1278</v>
      </c>
      <c r="B1279" s="7">
        <v>4166</v>
      </c>
      <c r="C1279" s="7" t="s">
        <v>144</v>
      </c>
      <c r="D1279" s="7" t="s">
        <v>450</v>
      </c>
      <c r="E1279" s="7" t="s">
        <v>147</v>
      </c>
      <c r="F1279" s="7">
        <v>0.221</v>
      </c>
      <c r="I1279" s="7">
        <v>0.221</v>
      </c>
      <c r="J1279" s="7">
        <v>2004</v>
      </c>
      <c r="K1279" s="7">
        <v>1</v>
      </c>
      <c r="L1279" s="7">
        <v>15</v>
      </c>
      <c r="M1279" s="7">
        <v>62.87</v>
      </c>
      <c r="N1279" s="7">
        <v>30.82</v>
      </c>
      <c r="O1279" s="7">
        <v>62.75</v>
      </c>
      <c r="P1279" s="7">
        <v>30.75</v>
      </c>
      <c r="Q1279" s="7">
        <v>-0.28899999999999998</v>
      </c>
      <c r="S1279" s="7">
        <v>16.283999999999999</v>
      </c>
      <c r="V1279" s="7" t="s">
        <v>26</v>
      </c>
      <c r="W1279" s="7">
        <v>0.22</v>
      </c>
      <c r="X1279" s="7">
        <f t="shared" si="38"/>
        <v>0.22</v>
      </c>
      <c r="Y1279" s="7">
        <v>0</v>
      </c>
      <c r="Z1279" s="7">
        <f t="shared" si="39"/>
        <v>0</v>
      </c>
      <c r="AA1279" s="7">
        <v>0.998</v>
      </c>
      <c r="AB1279" s="7">
        <v>1E-3</v>
      </c>
      <c r="AC1279" s="7">
        <v>-11.8</v>
      </c>
      <c r="AD1279" s="7">
        <v>47</v>
      </c>
      <c r="AE1279" s="7" t="s">
        <v>28</v>
      </c>
      <c r="AF1279" s="7" t="s">
        <v>29</v>
      </c>
      <c r="AG1279" s="7" t="s">
        <v>30</v>
      </c>
      <c r="AH1279" s="7" t="s">
        <v>421</v>
      </c>
      <c r="AI1279" s="7" t="s">
        <v>417</v>
      </c>
      <c r="AJ1279" s="7">
        <v>3.1909999999999998</v>
      </c>
      <c r="AK1279" s="7">
        <v>-0.03</v>
      </c>
      <c r="AL1279" s="7" t="s">
        <v>442</v>
      </c>
      <c r="AQ1279" s="7">
        <v>1.96</v>
      </c>
      <c r="AS1279" s="7">
        <v>4.1100000000000003</v>
      </c>
      <c r="AV1279" s="7" t="s">
        <v>843</v>
      </c>
      <c r="AW1279" s="7" t="s">
        <v>528</v>
      </c>
    </row>
    <row r="1280" spans="1:49" x14ac:dyDescent="0.2">
      <c r="A1280" s="7">
        <v>1279</v>
      </c>
      <c r="B1280" s="7">
        <v>4166</v>
      </c>
      <c r="C1280" s="7" t="s">
        <v>144</v>
      </c>
      <c r="D1280" s="7" t="s">
        <v>450</v>
      </c>
      <c r="E1280" s="7" t="s">
        <v>147</v>
      </c>
      <c r="F1280" s="7">
        <v>0.22</v>
      </c>
      <c r="I1280" s="7">
        <v>0.22</v>
      </c>
      <c r="J1280" s="7">
        <v>2004</v>
      </c>
      <c r="K1280" s="7">
        <v>2</v>
      </c>
      <c r="L1280" s="7">
        <v>45</v>
      </c>
      <c r="M1280" s="7">
        <v>62.87</v>
      </c>
      <c r="N1280" s="7">
        <v>30.82</v>
      </c>
      <c r="O1280" s="7">
        <v>62.75</v>
      </c>
      <c r="P1280" s="7">
        <v>30.75</v>
      </c>
      <c r="Q1280" s="7">
        <v>-2E-3</v>
      </c>
      <c r="S1280" s="7">
        <v>15.866</v>
      </c>
      <c r="V1280" s="7" t="s">
        <v>26</v>
      </c>
      <c r="W1280" s="7">
        <v>0.219</v>
      </c>
      <c r="X1280" s="7">
        <f t="shared" si="38"/>
        <v>0.219</v>
      </c>
      <c r="Y1280" s="7">
        <v>0</v>
      </c>
      <c r="Z1280" s="7">
        <f t="shared" si="39"/>
        <v>0</v>
      </c>
      <c r="AA1280" s="7">
        <v>0.998</v>
      </c>
      <c r="AB1280" s="7">
        <v>1E-3</v>
      </c>
      <c r="AC1280" s="7">
        <v>-10</v>
      </c>
      <c r="AD1280" s="7">
        <v>48.2</v>
      </c>
      <c r="AE1280" s="7" t="s">
        <v>28</v>
      </c>
      <c r="AF1280" s="7" t="s">
        <v>29</v>
      </c>
      <c r="AG1280" s="7" t="s">
        <v>30</v>
      </c>
      <c r="AH1280" s="7" t="s">
        <v>421</v>
      </c>
      <c r="AI1280" s="7" t="s">
        <v>417</v>
      </c>
      <c r="AJ1280" s="7">
        <v>3.1909999999999998</v>
      </c>
      <c r="AK1280" s="7">
        <v>-0.03</v>
      </c>
      <c r="AL1280" s="7" t="s">
        <v>442</v>
      </c>
      <c r="AQ1280" s="7">
        <v>1.96</v>
      </c>
      <c r="AS1280" s="7">
        <v>4.1100000000000003</v>
      </c>
      <c r="AV1280" s="7" t="s">
        <v>843</v>
      </c>
      <c r="AW1280" s="7" t="s">
        <v>528</v>
      </c>
    </row>
    <row r="1281" spans="1:52" x14ac:dyDescent="0.2">
      <c r="A1281" s="7">
        <v>1280</v>
      </c>
      <c r="B1281" s="7">
        <v>4166</v>
      </c>
      <c r="C1281" s="7" t="s">
        <v>144</v>
      </c>
      <c r="D1281" s="7" t="s">
        <v>450</v>
      </c>
      <c r="E1281" s="7" t="s">
        <v>147</v>
      </c>
      <c r="F1281" s="7">
        <v>0.188</v>
      </c>
      <c r="I1281" s="7">
        <v>0.188</v>
      </c>
      <c r="J1281" s="7">
        <v>2004</v>
      </c>
      <c r="K1281" s="7">
        <v>3</v>
      </c>
      <c r="L1281" s="7">
        <v>75</v>
      </c>
      <c r="M1281" s="7">
        <v>62.87</v>
      </c>
      <c r="N1281" s="7">
        <v>30.82</v>
      </c>
      <c r="O1281" s="7">
        <v>62.75</v>
      </c>
      <c r="P1281" s="7">
        <v>30.75</v>
      </c>
      <c r="Q1281" s="7">
        <v>0.249</v>
      </c>
      <c r="S1281" s="7">
        <v>16.398</v>
      </c>
      <c r="V1281" s="7" t="s">
        <v>26</v>
      </c>
      <c r="W1281" s="7">
        <v>0.187</v>
      </c>
      <c r="X1281" s="7">
        <f t="shared" si="38"/>
        <v>0.187</v>
      </c>
      <c r="Y1281" s="7">
        <v>0</v>
      </c>
      <c r="Z1281" s="7">
        <f t="shared" si="39"/>
        <v>0</v>
      </c>
      <c r="AA1281" s="7">
        <v>0.998</v>
      </c>
      <c r="AB1281" s="7">
        <v>1E-3</v>
      </c>
      <c r="AC1281" s="7">
        <v>-4</v>
      </c>
      <c r="AD1281" s="7">
        <v>27.5</v>
      </c>
      <c r="AE1281" s="7" t="s">
        <v>28</v>
      </c>
      <c r="AF1281" s="7" t="s">
        <v>29</v>
      </c>
      <c r="AG1281" s="7" t="s">
        <v>30</v>
      </c>
      <c r="AH1281" s="7" t="s">
        <v>421</v>
      </c>
      <c r="AI1281" s="7" t="s">
        <v>417</v>
      </c>
      <c r="AJ1281" s="7">
        <v>3.1909999999999998</v>
      </c>
      <c r="AK1281" s="7">
        <v>-0.03</v>
      </c>
      <c r="AL1281" s="7" t="s">
        <v>442</v>
      </c>
      <c r="AQ1281" s="7">
        <v>1.96</v>
      </c>
      <c r="AS1281" s="7">
        <v>4.1100000000000003</v>
      </c>
      <c r="AV1281" s="7" t="s">
        <v>843</v>
      </c>
      <c r="AW1281" s="7" t="s">
        <v>528</v>
      </c>
    </row>
    <row r="1282" spans="1:52" x14ac:dyDescent="0.2">
      <c r="A1282" s="7">
        <v>1281</v>
      </c>
      <c r="B1282" s="7">
        <v>4166</v>
      </c>
      <c r="C1282" s="7" t="s">
        <v>144</v>
      </c>
      <c r="D1282" s="7" t="s">
        <v>450</v>
      </c>
      <c r="E1282" s="7" t="s">
        <v>147</v>
      </c>
      <c r="F1282" s="7">
        <v>0.308</v>
      </c>
      <c r="I1282" s="7">
        <v>0.308</v>
      </c>
      <c r="J1282" s="7">
        <v>2004</v>
      </c>
      <c r="K1282" s="7">
        <v>4</v>
      </c>
      <c r="L1282" s="7">
        <v>105</v>
      </c>
      <c r="M1282" s="7">
        <v>62.87</v>
      </c>
      <c r="N1282" s="7">
        <v>30.82</v>
      </c>
      <c r="O1282" s="7">
        <v>62.75</v>
      </c>
      <c r="P1282" s="7">
        <v>30.75</v>
      </c>
      <c r="Q1282" s="7">
        <v>0.16</v>
      </c>
      <c r="S1282" s="7">
        <v>20.413</v>
      </c>
      <c r="V1282" s="7" t="s">
        <v>26</v>
      </c>
      <c r="W1282" s="7">
        <v>0.29799999999999999</v>
      </c>
      <c r="X1282" s="7">
        <f t="shared" si="38"/>
        <v>0.29799999999999999</v>
      </c>
      <c r="Y1282" s="7">
        <v>8.9999999999999993E-3</v>
      </c>
      <c r="Z1282" s="7">
        <f t="shared" si="39"/>
        <v>8.9999999999999993E-3</v>
      </c>
      <c r="AA1282" s="7">
        <v>0.96799999999999997</v>
      </c>
      <c r="AB1282" s="7">
        <v>3.1E-2</v>
      </c>
      <c r="AC1282" s="7">
        <v>1.2</v>
      </c>
      <c r="AD1282" s="7">
        <v>16</v>
      </c>
      <c r="AE1282" s="7" t="s">
        <v>28</v>
      </c>
      <c r="AF1282" s="7" t="s">
        <v>29</v>
      </c>
      <c r="AG1282" s="7" t="s">
        <v>30</v>
      </c>
      <c r="AH1282" s="7" t="s">
        <v>421</v>
      </c>
      <c r="AI1282" s="7" t="s">
        <v>417</v>
      </c>
      <c r="AJ1282" s="7">
        <v>3.1909999999999998</v>
      </c>
      <c r="AK1282" s="7">
        <v>-0.03</v>
      </c>
      <c r="AL1282" s="7" t="s">
        <v>442</v>
      </c>
      <c r="AQ1282" s="7">
        <v>1.96</v>
      </c>
      <c r="AS1282" s="7">
        <v>4.1100000000000003</v>
      </c>
      <c r="AV1282" s="7" t="s">
        <v>843</v>
      </c>
      <c r="AW1282" s="7" t="s">
        <v>528</v>
      </c>
    </row>
    <row r="1283" spans="1:52" x14ac:dyDescent="0.2">
      <c r="A1283" s="7">
        <v>1282</v>
      </c>
      <c r="B1283" s="7">
        <v>4166</v>
      </c>
      <c r="C1283" s="7" t="s">
        <v>144</v>
      </c>
      <c r="D1283" s="7" t="s">
        <v>450</v>
      </c>
      <c r="E1283" s="7" t="s">
        <v>147</v>
      </c>
      <c r="F1283" s="7">
        <v>0.67</v>
      </c>
      <c r="I1283" s="7">
        <v>0.67</v>
      </c>
      <c r="J1283" s="7">
        <v>2004</v>
      </c>
      <c r="K1283" s="7">
        <v>5</v>
      </c>
      <c r="L1283" s="7">
        <v>135</v>
      </c>
      <c r="M1283" s="7">
        <v>62.87</v>
      </c>
      <c r="N1283" s="7">
        <v>30.82</v>
      </c>
      <c r="O1283" s="7">
        <v>62.75</v>
      </c>
      <c r="P1283" s="7">
        <v>30.75</v>
      </c>
      <c r="Q1283" s="7">
        <v>3.2530000000000001</v>
      </c>
      <c r="S1283" s="7">
        <v>22.106000000000002</v>
      </c>
      <c r="V1283" s="7" t="s">
        <v>26</v>
      </c>
      <c r="W1283" s="7">
        <v>0.55100000000000005</v>
      </c>
      <c r="X1283" s="7">
        <f t="shared" ref="X1283:X1346" si="40">IF(ISBLANK(W1283), "", W1283)</f>
        <v>0.55100000000000005</v>
      </c>
      <c r="Y1283" s="7">
        <v>0.11799999999999999</v>
      </c>
      <c r="Z1283" s="7">
        <f t="shared" ref="Z1283:Z1346" si="41">IF(ISBLANK(Y1283), "", Y1283)</f>
        <v>0.11799999999999999</v>
      </c>
      <c r="AA1283" s="7">
        <v>0.82299999999999995</v>
      </c>
      <c r="AB1283" s="7">
        <v>0.17599999999999999</v>
      </c>
      <c r="AC1283" s="7">
        <v>7.5</v>
      </c>
      <c r="AD1283" s="7">
        <v>64.5</v>
      </c>
      <c r="AE1283" s="7" t="s">
        <v>28</v>
      </c>
      <c r="AF1283" s="7" t="s">
        <v>29</v>
      </c>
      <c r="AG1283" s="7" t="s">
        <v>30</v>
      </c>
      <c r="AH1283" s="7" t="s">
        <v>421</v>
      </c>
      <c r="AI1283" s="7" t="s">
        <v>417</v>
      </c>
      <c r="AJ1283" s="7">
        <v>3.1909999999999998</v>
      </c>
      <c r="AK1283" s="7">
        <v>-0.03</v>
      </c>
      <c r="AL1283" s="7" t="s">
        <v>442</v>
      </c>
      <c r="AQ1283" s="7">
        <v>1.96</v>
      </c>
      <c r="AS1283" s="7">
        <v>4.1100000000000003</v>
      </c>
      <c r="AV1283" s="7" t="s">
        <v>843</v>
      </c>
      <c r="AW1283" s="7" t="s">
        <v>528</v>
      </c>
    </row>
    <row r="1284" spans="1:52" x14ac:dyDescent="0.2">
      <c r="A1284" s="7">
        <v>1283</v>
      </c>
      <c r="B1284" s="7">
        <v>4166</v>
      </c>
      <c r="C1284" s="7" t="s">
        <v>144</v>
      </c>
      <c r="D1284" s="7" t="s">
        <v>450</v>
      </c>
      <c r="E1284" s="7" t="s">
        <v>147</v>
      </c>
      <c r="F1284" s="7">
        <v>1.667</v>
      </c>
      <c r="I1284" s="7">
        <v>1.667</v>
      </c>
      <c r="J1284" s="7">
        <v>2004</v>
      </c>
      <c r="K1284" s="7">
        <v>6</v>
      </c>
      <c r="L1284" s="7">
        <v>165</v>
      </c>
      <c r="M1284" s="7">
        <v>62.87</v>
      </c>
      <c r="N1284" s="7">
        <v>30.82</v>
      </c>
      <c r="O1284" s="7">
        <v>62.75</v>
      </c>
      <c r="P1284" s="7">
        <v>30.75</v>
      </c>
      <c r="Q1284" s="7">
        <v>9.0519999999999996</v>
      </c>
      <c r="S1284" s="7">
        <v>19.260999999999999</v>
      </c>
      <c r="V1284" s="7" t="s">
        <v>26</v>
      </c>
      <c r="W1284" s="7">
        <v>1.0529999999999999</v>
      </c>
      <c r="X1284" s="7">
        <f t="shared" si="40"/>
        <v>1.0529999999999999</v>
      </c>
      <c r="Y1284" s="7">
        <v>0.61299999999999999</v>
      </c>
      <c r="Z1284" s="7">
        <f t="shared" si="41"/>
        <v>0.61299999999999999</v>
      </c>
      <c r="AA1284" s="7">
        <v>0.63100000000000001</v>
      </c>
      <c r="AB1284" s="7">
        <v>0.36799999999999999</v>
      </c>
      <c r="AC1284" s="7">
        <v>12.3</v>
      </c>
      <c r="AD1284" s="7">
        <v>42.7</v>
      </c>
      <c r="AE1284" s="7" t="s">
        <v>28</v>
      </c>
      <c r="AF1284" s="7" t="s">
        <v>29</v>
      </c>
      <c r="AG1284" s="7" t="s">
        <v>30</v>
      </c>
      <c r="AH1284" s="7" t="s">
        <v>421</v>
      </c>
      <c r="AI1284" s="7" t="s">
        <v>417</v>
      </c>
      <c r="AJ1284" s="7">
        <v>3.1909999999999998</v>
      </c>
      <c r="AK1284" s="7">
        <v>-0.03</v>
      </c>
      <c r="AL1284" s="7" t="s">
        <v>442</v>
      </c>
      <c r="AQ1284" s="7">
        <v>1.96</v>
      </c>
      <c r="AS1284" s="7">
        <v>4.1100000000000003</v>
      </c>
      <c r="AV1284" s="7" t="s">
        <v>843</v>
      </c>
      <c r="AW1284" s="7" t="s">
        <v>528</v>
      </c>
    </row>
    <row r="1285" spans="1:52" x14ac:dyDescent="0.2">
      <c r="A1285" s="7">
        <v>1284</v>
      </c>
      <c r="B1285" s="7">
        <v>4166</v>
      </c>
      <c r="C1285" s="7" t="s">
        <v>144</v>
      </c>
      <c r="D1285" s="7" t="s">
        <v>450</v>
      </c>
      <c r="E1285" s="7" t="s">
        <v>147</v>
      </c>
      <c r="F1285" s="7">
        <v>3.0569999999999999</v>
      </c>
      <c r="I1285" s="7">
        <v>3.0569999999999999</v>
      </c>
      <c r="J1285" s="7">
        <v>2004</v>
      </c>
      <c r="K1285" s="7">
        <v>7</v>
      </c>
      <c r="L1285" s="7">
        <v>195</v>
      </c>
      <c r="M1285" s="7">
        <v>62.87</v>
      </c>
      <c r="N1285" s="7">
        <v>30.82</v>
      </c>
      <c r="O1285" s="7">
        <v>62.75</v>
      </c>
      <c r="P1285" s="7">
        <v>30.75</v>
      </c>
      <c r="Q1285" s="7">
        <v>12.464</v>
      </c>
      <c r="S1285" s="7">
        <v>19.265999999999998</v>
      </c>
      <c r="V1285" s="7" t="s">
        <v>26</v>
      </c>
      <c r="W1285" s="7">
        <v>1.595</v>
      </c>
      <c r="X1285" s="7">
        <f t="shared" si="40"/>
        <v>1.595</v>
      </c>
      <c r="Y1285" s="7">
        <v>1.4610000000000001</v>
      </c>
      <c r="Z1285" s="7">
        <f t="shared" si="41"/>
        <v>1.4610000000000001</v>
      </c>
      <c r="AA1285" s="7">
        <v>0.52100000000000002</v>
      </c>
      <c r="AB1285" s="7">
        <v>0.47799999999999998</v>
      </c>
      <c r="AC1285" s="7">
        <v>16.100000000000001</v>
      </c>
      <c r="AD1285" s="7">
        <v>77</v>
      </c>
      <c r="AE1285" s="7" t="s">
        <v>28</v>
      </c>
      <c r="AF1285" s="7" t="s">
        <v>29</v>
      </c>
      <c r="AG1285" s="7" t="s">
        <v>30</v>
      </c>
      <c r="AH1285" s="7" t="s">
        <v>421</v>
      </c>
      <c r="AI1285" s="7" t="s">
        <v>417</v>
      </c>
      <c r="AJ1285" s="7">
        <v>3.1909999999999998</v>
      </c>
      <c r="AK1285" s="7">
        <v>-0.03</v>
      </c>
      <c r="AL1285" s="7" t="s">
        <v>442</v>
      </c>
      <c r="AQ1285" s="7">
        <v>1.96</v>
      </c>
      <c r="AS1285" s="7">
        <v>4.1100000000000003</v>
      </c>
      <c r="AV1285" s="7" t="s">
        <v>843</v>
      </c>
      <c r="AW1285" s="7" t="s">
        <v>528</v>
      </c>
    </row>
    <row r="1286" spans="1:52" x14ac:dyDescent="0.2">
      <c r="A1286" s="7">
        <v>1285</v>
      </c>
      <c r="B1286" s="7">
        <v>4166</v>
      </c>
      <c r="C1286" s="7" t="s">
        <v>144</v>
      </c>
      <c r="D1286" s="7" t="s">
        <v>450</v>
      </c>
      <c r="E1286" s="7" t="s">
        <v>147</v>
      </c>
      <c r="F1286" s="7">
        <v>3.2370000000000001</v>
      </c>
      <c r="I1286" s="7">
        <v>3.2370000000000001</v>
      </c>
      <c r="J1286" s="7">
        <v>2004</v>
      </c>
      <c r="K1286" s="7">
        <v>8</v>
      </c>
      <c r="L1286" s="7">
        <v>225</v>
      </c>
      <c r="M1286" s="7">
        <v>62.87</v>
      </c>
      <c r="N1286" s="7">
        <v>30.82</v>
      </c>
      <c r="O1286" s="7">
        <v>62.75</v>
      </c>
      <c r="P1286" s="7">
        <v>30.75</v>
      </c>
      <c r="Q1286" s="7">
        <v>12.613</v>
      </c>
      <c r="S1286" s="7">
        <v>20.431000000000001</v>
      </c>
      <c r="V1286" s="7" t="s">
        <v>26</v>
      </c>
      <c r="W1286" s="7">
        <v>1.659</v>
      </c>
      <c r="X1286" s="7">
        <f t="shared" si="40"/>
        <v>1.659</v>
      </c>
      <c r="Y1286" s="7">
        <v>1.577</v>
      </c>
      <c r="Z1286" s="7">
        <f t="shared" si="41"/>
        <v>1.577</v>
      </c>
      <c r="AA1286" s="7">
        <v>0.51200000000000001</v>
      </c>
      <c r="AB1286" s="7">
        <v>0.48699999999999999</v>
      </c>
      <c r="AC1286" s="7">
        <v>13.9</v>
      </c>
      <c r="AD1286" s="7">
        <v>107</v>
      </c>
      <c r="AE1286" s="7" t="s">
        <v>28</v>
      </c>
      <c r="AF1286" s="7" t="s">
        <v>29</v>
      </c>
      <c r="AG1286" s="7" t="s">
        <v>30</v>
      </c>
      <c r="AH1286" s="7" t="s">
        <v>421</v>
      </c>
      <c r="AI1286" s="7" t="s">
        <v>417</v>
      </c>
      <c r="AJ1286" s="7">
        <v>3.1909999999999998</v>
      </c>
      <c r="AK1286" s="7">
        <v>-0.03</v>
      </c>
      <c r="AL1286" s="7" t="s">
        <v>442</v>
      </c>
      <c r="AQ1286" s="7">
        <v>1.96</v>
      </c>
      <c r="AS1286" s="7">
        <v>4.1100000000000003</v>
      </c>
      <c r="AV1286" s="7" t="s">
        <v>843</v>
      </c>
      <c r="AW1286" s="7" t="s">
        <v>528</v>
      </c>
    </row>
    <row r="1287" spans="1:52" x14ac:dyDescent="0.2">
      <c r="A1287" s="7">
        <v>1286</v>
      </c>
      <c r="B1287" s="7">
        <v>4166</v>
      </c>
      <c r="C1287" s="7" t="s">
        <v>144</v>
      </c>
      <c r="D1287" s="7" t="s">
        <v>450</v>
      </c>
      <c r="E1287" s="7" t="s">
        <v>147</v>
      </c>
      <c r="F1287" s="7">
        <v>1.996</v>
      </c>
      <c r="I1287" s="7">
        <v>1.996</v>
      </c>
      <c r="J1287" s="7">
        <v>2004</v>
      </c>
      <c r="K1287" s="7">
        <v>9</v>
      </c>
      <c r="L1287" s="7">
        <v>255</v>
      </c>
      <c r="M1287" s="7">
        <v>62.87</v>
      </c>
      <c r="N1287" s="7">
        <v>30.82</v>
      </c>
      <c r="O1287" s="7">
        <v>62.75</v>
      </c>
      <c r="P1287" s="7">
        <v>30.75</v>
      </c>
      <c r="Q1287" s="7">
        <v>9.9779999999999998</v>
      </c>
      <c r="S1287" s="7">
        <v>20.224</v>
      </c>
      <c r="V1287" s="7" t="s">
        <v>26</v>
      </c>
      <c r="W1287" s="7">
        <v>1.1910000000000001</v>
      </c>
      <c r="X1287" s="7">
        <f t="shared" si="40"/>
        <v>1.1910000000000001</v>
      </c>
      <c r="Y1287" s="7">
        <v>0.80400000000000005</v>
      </c>
      <c r="Z1287" s="7">
        <f t="shared" si="41"/>
        <v>0.80400000000000005</v>
      </c>
      <c r="AA1287" s="7">
        <v>0.59699999999999998</v>
      </c>
      <c r="AB1287" s="7">
        <v>0.40200000000000002</v>
      </c>
      <c r="AC1287" s="7">
        <v>10.1</v>
      </c>
      <c r="AD1287" s="7">
        <v>69.599999999999994</v>
      </c>
      <c r="AE1287" s="7" t="s">
        <v>28</v>
      </c>
      <c r="AF1287" s="7" t="s">
        <v>29</v>
      </c>
      <c r="AG1287" s="7" t="s">
        <v>30</v>
      </c>
      <c r="AH1287" s="7" t="s">
        <v>421</v>
      </c>
      <c r="AI1287" s="7" t="s">
        <v>417</v>
      </c>
      <c r="AJ1287" s="7">
        <v>3.1909999999999998</v>
      </c>
      <c r="AK1287" s="7">
        <v>-0.03</v>
      </c>
      <c r="AL1287" s="7" t="s">
        <v>442</v>
      </c>
      <c r="AQ1287" s="7">
        <v>1.96</v>
      </c>
      <c r="AS1287" s="7">
        <v>4.1100000000000003</v>
      </c>
      <c r="AV1287" s="7" t="s">
        <v>843</v>
      </c>
      <c r="AW1287" s="7" t="s">
        <v>528</v>
      </c>
    </row>
    <row r="1288" spans="1:52" x14ac:dyDescent="0.2">
      <c r="A1288" s="7">
        <v>1287</v>
      </c>
      <c r="B1288" s="7">
        <v>4166</v>
      </c>
      <c r="C1288" s="7" t="s">
        <v>144</v>
      </c>
      <c r="D1288" s="7" t="s">
        <v>450</v>
      </c>
      <c r="E1288" s="7" t="s">
        <v>147</v>
      </c>
      <c r="F1288" s="7">
        <v>1.0580000000000001</v>
      </c>
      <c r="I1288" s="7">
        <v>1.0580000000000001</v>
      </c>
      <c r="J1288" s="7">
        <v>2004</v>
      </c>
      <c r="K1288" s="7">
        <v>10</v>
      </c>
      <c r="L1288" s="7">
        <v>285</v>
      </c>
      <c r="M1288" s="7">
        <v>62.87</v>
      </c>
      <c r="N1288" s="7">
        <v>30.82</v>
      </c>
      <c r="O1288" s="7">
        <v>62.75</v>
      </c>
      <c r="P1288" s="7">
        <v>30.75</v>
      </c>
      <c r="Q1288" s="7">
        <v>5.9089999999999998</v>
      </c>
      <c r="S1288" s="7">
        <v>20.067</v>
      </c>
      <c r="V1288" s="7" t="s">
        <v>26</v>
      </c>
      <c r="W1288" s="7">
        <v>0.76700000000000002</v>
      </c>
      <c r="X1288" s="7">
        <f t="shared" si="40"/>
        <v>0.76700000000000002</v>
      </c>
      <c r="Y1288" s="7">
        <v>0.28999999999999998</v>
      </c>
      <c r="Z1288" s="7">
        <f t="shared" si="41"/>
        <v>0.28999999999999998</v>
      </c>
      <c r="AA1288" s="7">
        <v>0.72399999999999998</v>
      </c>
      <c r="AB1288" s="7">
        <v>0.27500000000000002</v>
      </c>
      <c r="AC1288" s="7">
        <v>2.7</v>
      </c>
      <c r="AD1288" s="7">
        <v>19.899999999999999</v>
      </c>
      <c r="AE1288" s="7" t="s">
        <v>28</v>
      </c>
      <c r="AF1288" s="7" t="s">
        <v>29</v>
      </c>
      <c r="AG1288" s="7" t="s">
        <v>30</v>
      </c>
      <c r="AH1288" s="7" t="s">
        <v>421</v>
      </c>
      <c r="AI1288" s="7" t="s">
        <v>417</v>
      </c>
      <c r="AJ1288" s="7">
        <v>3.1909999999999998</v>
      </c>
      <c r="AK1288" s="7">
        <v>-0.03</v>
      </c>
      <c r="AL1288" s="7" t="s">
        <v>442</v>
      </c>
      <c r="AQ1288" s="7">
        <v>1.96</v>
      </c>
      <c r="AS1288" s="7">
        <v>4.1100000000000003</v>
      </c>
      <c r="AV1288" s="7" t="s">
        <v>843</v>
      </c>
      <c r="AW1288" s="7" t="s">
        <v>528</v>
      </c>
    </row>
    <row r="1289" spans="1:52" x14ac:dyDescent="0.2">
      <c r="A1289" s="7">
        <v>1288</v>
      </c>
      <c r="B1289" s="7">
        <v>4166</v>
      </c>
      <c r="C1289" s="7" t="s">
        <v>144</v>
      </c>
      <c r="D1289" s="7" t="s">
        <v>450</v>
      </c>
      <c r="E1289" s="7" t="s">
        <v>147</v>
      </c>
      <c r="F1289" s="7">
        <v>0.57299999999999995</v>
      </c>
      <c r="I1289" s="7">
        <v>0.57299999999999995</v>
      </c>
      <c r="J1289" s="7">
        <v>2004</v>
      </c>
      <c r="K1289" s="7">
        <v>11</v>
      </c>
      <c r="L1289" s="7">
        <v>315</v>
      </c>
      <c r="M1289" s="7">
        <v>62.87</v>
      </c>
      <c r="N1289" s="7">
        <v>30.82</v>
      </c>
      <c r="O1289" s="7">
        <v>62.75</v>
      </c>
      <c r="P1289" s="7">
        <v>30.75</v>
      </c>
      <c r="Q1289" s="7">
        <v>2.3969999999999998</v>
      </c>
      <c r="S1289" s="7">
        <v>21.71</v>
      </c>
      <c r="V1289" s="7" t="s">
        <v>26</v>
      </c>
      <c r="W1289" s="7">
        <v>0.49</v>
      </c>
      <c r="X1289" s="7">
        <f t="shared" si="40"/>
        <v>0.49</v>
      </c>
      <c r="Y1289" s="7">
        <v>8.2000000000000003E-2</v>
      </c>
      <c r="Z1289" s="7">
        <f t="shared" si="41"/>
        <v>8.2000000000000003E-2</v>
      </c>
      <c r="AA1289" s="7">
        <v>0.85599999999999998</v>
      </c>
      <c r="AB1289" s="7">
        <v>0.14299999999999999</v>
      </c>
      <c r="AC1289" s="7">
        <v>-4</v>
      </c>
      <c r="AD1289" s="7">
        <v>68.5</v>
      </c>
      <c r="AE1289" s="7" t="s">
        <v>28</v>
      </c>
      <c r="AF1289" s="7" t="s">
        <v>29</v>
      </c>
      <c r="AG1289" s="7" t="s">
        <v>30</v>
      </c>
      <c r="AH1289" s="7" t="s">
        <v>421</v>
      </c>
      <c r="AI1289" s="7" t="s">
        <v>417</v>
      </c>
      <c r="AJ1289" s="7">
        <v>3.1909999999999998</v>
      </c>
      <c r="AK1289" s="7">
        <v>-0.03</v>
      </c>
      <c r="AL1289" s="7" t="s">
        <v>442</v>
      </c>
      <c r="AQ1289" s="7">
        <v>1.96</v>
      </c>
      <c r="AS1289" s="7">
        <v>4.1100000000000003</v>
      </c>
      <c r="AV1289" s="7" t="s">
        <v>843</v>
      </c>
      <c r="AW1289" s="7" t="s">
        <v>528</v>
      </c>
    </row>
    <row r="1290" spans="1:52" x14ac:dyDescent="0.2">
      <c r="A1290" s="7">
        <v>1289</v>
      </c>
      <c r="B1290" s="7">
        <v>4166</v>
      </c>
      <c r="C1290" s="7" t="s">
        <v>144</v>
      </c>
      <c r="D1290" s="7" t="s">
        <v>450</v>
      </c>
      <c r="E1290" s="7" t="s">
        <v>147</v>
      </c>
      <c r="F1290" s="7">
        <v>0.33100000000000002</v>
      </c>
      <c r="I1290" s="7">
        <v>0.33100000000000002</v>
      </c>
      <c r="J1290" s="7">
        <v>2004</v>
      </c>
      <c r="K1290" s="7">
        <v>12</v>
      </c>
      <c r="L1290" s="7">
        <v>345</v>
      </c>
      <c r="M1290" s="7">
        <v>62.87</v>
      </c>
      <c r="N1290" s="7">
        <v>30.82</v>
      </c>
      <c r="O1290" s="7">
        <v>62.75</v>
      </c>
      <c r="P1290" s="7">
        <v>30.75</v>
      </c>
      <c r="Q1290" s="7">
        <v>0.47799999999999998</v>
      </c>
      <c r="S1290" s="7">
        <v>22.137</v>
      </c>
      <c r="V1290" s="7" t="s">
        <v>26</v>
      </c>
      <c r="W1290" s="7">
        <v>0.317</v>
      </c>
      <c r="X1290" s="7">
        <f t="shared" si="40"/>
        <v>0.317</v>
      </c>
      <c r="Y1290" s="7">
        <v>1.2999999999999999E-2</v>
      </c>
      <c r="Z1290" s="7">
        <f t="shared" si="41"/>
        <v>1.2999999999999999E-2</v>
      </c>
      <c r="AA1290" s="7">
        <v>0.95799999999999996</v>
      </c>
      <c r="AB1290" s="7">
        <v>4.1000000000000002E-2</v>
      </c>
      <c r="AC1290" s="7">
        <v>-5.6</v>
      </c>
      <c r="AD1290" s="7">
        <v>83.6</v>
      </c>
      <c r="AE1290" s="7" t="s">
        <v>28</v>
      </c>
      <c r="AF1290" s="7" t="s">
        <v>29</v>
      </c>
      <c r="AG1290" s="7" t="s">
        <v>30</v>
      </c>
      <c r="AH1290" s="7" t="s">
        <v>421</v>
      </c>
      <c r="AI1290" s="7" t="s">
        <v>417</v>
      </c>
      <c r="AJ1290" s="7">
        <v>3.1909999999999998</v>
      </c>
      <c r="AK1290" s="7">
        <v>-0.03</v>
      </c>
      <c r="AL1290" s="7" t="s">
        <v>442</v>
      </c>
      <c r="AQ1290" s="7">
        <v>1.96</v>
      </c>
      <c r="AS1290" s="7">
        <v>4.1100000000000003</v>
      </c>
      <c r="AV1290" s="7" t="s">
        <v>843</v>
      </c>
      <c r="AW1290" s="7" t="s">
        <v>528</v>
      </c>
    </row>
    <row r="1291" spans="1:52" x14ac:dyDescent="0.2">
      <c r="A1291" s="7">
        <v>1290</v>
      </c>
      <c r="B1291" s="7">
        <v>4174</v>
      </c>
      <c r="C1291" s="7" t="s">
        <v>57</v>
      </c>
      <c r="D1291" s="7" t="s">
        <v>451</v>
      </c>
      <c r="E1291" s="7" t="s">
        <v>279</v>
      </c>
      <c r="F1291" s="7">
        <v>2.137</v>
      </c>
      <c r="I1291" s="7">
        <v>2.2149999999999999</v>
      </c>
      <c r="J1291" s="7">
        <v>1999</v>
      </c>
      <c r="K1291" s="7">
        <v>8</v>
      </c>
      <c r="L1291" s="7">
        <v>226</v>
      </c>
      <c r="M1291" s="7">
        <v>34.979999999999997</v>
      </c>
      <c r="N1291" s="7">
        <v>-97.52</v>
      </c>
      <c r="O1291" s="7">
        <v>34.75</v>
      </c>
      <c r="P1291" s="7">
        <v>-97.75</v>
      </c>
      <c r="Q1291" s="7">
        <v>26.79</v>
      </c>
      <c r="S1291" s="7">
        <v>21.212</v>
      </c>
      <c r="V1291" s="7" t="s">
        <v>26</v>
      </c>
      <c r="X1291" s="7" t="str">
        <f t="shared" si="40"/>
        <v/>
      </c>
      <c r="Z1291" s="7" t="str">
        <f t="shared" si="41"/>
        <v/>
      </c>
      <c r="AC1291" s="7">
        <v>30</v>
      </c>
      <c r="AD1291" s="7">
        <v>30.7</v>
      </c>
      <c r="AE1291" s="7" t="s">
        <v>45</v>
      </c>
      <c r="AF1291" s="7" t="s">
        <v>46</v>
      </c>
      <c r="AG1291" s="7" t="s">
        <v>47</v>
      </c>
      <c r="AH1291" s="7" t="s">
        <v>409</v>
      </c>
      <c r="AI1291" s="7" t="s">
        <v>407</v>
      </c>
      <c r="AJ1291" s="7">
        <v>3.2909999999999999</v>
      </c>
      <c r="AK1291" s="7">
        <v>0.108</v>
      </c>
      <c r="AL1291" s="7" t="s">
        <v>415</v>
      </c>
      <c r="AS1291" s="7">
        <v>2.7</v>
      </c>
      <c r="AV1291" s="7" t="s">
        <v>672</v>
      </c>
      <c r="AW1291" s="7" t="s">
        <v>528</v>
      </c>
      <c r="AZ1291" s="7" t="s">
        <v>280</v>
      </c>
    </row>
    <row r="1292" spans="1:52" x14ac:dyDescent="0.2">
      <c r="A1292" s="7">
        <v>1291</v>
      </c>
      <c r="B1292" s="7">
        <v>4174</v>
      </c>
      <c r="C1292" s="7" t="s">
        <v>57</v>
      </c>
      <c r="D1292" s="7" t="s">
        <v>451</v>
      </c>
      <c r="E1292" s="7" t="s">
        <v>279</v>
      </c>
      <c r="F1292" s="7">
        <v>1.909</v>
      </c>
      <c r="I1292" s="7">
        <v>1.9790000000000001</v>
      </c>
      <c r="J1292" s="7">
        <v>1999</v>
      </c>
      <c r="K1292" s="7">
        <v>9</v>
      </c>
      <c r="L1292" s="7">
        <v>253</v>
      </c>
      <c r="M1292" s="7">
        <v>34.979999999999997</v>
      </c>
      <c r="N1292" s="7">
        <v>-97.52</v>
      </c>
      <c r="O1292" s="7">
        <v>34.75</v>
      </c>
      <c r="P1292" s="7">
        <v>-97.75</v>
      </c>
      <c r="Q1292" s="7">
        <v>19.959</v>
      </c>
      <c r="S1292" s="7">
        <v>10.583</v>
      </c>
      <c r="V1292" s="7" t="s">
        <v>26</v>
      </c>
      <c r="X1292" s="7" t="str">
        <f t="shared" si="40"/>
        <v/>
      </c>
      <c r="Z1292" s="7" t="str">
        <f t="shared" si="41"/>
        <v/>
      </c>
      <c r="AC1292" s="7">
        <v>22.6</v>
      </c>
      <c r="AD1292" s="7">
        <v>94.9</v>
      </c>
      <c r="AE1292" s="7" t="s">
        <v>45</v>
      </c>
      <c r="AF1292" s="7" t="s">
        <v>46</v>
      </c>
      <c r="AG1292" s="7" t="s">
        <v>47</v>
      </c>
      <c r="AH1292" s="7" t="s">
        <v>409</v>
      </c>
      <c r="AI1292" s="7" t="s">
        <v>407</v>
      </c>
      <c r="AJ1292" s="7">
        <v>3.2909999999999999</v>
      </c>
      <c r="AK1292" s="7">
        <v>0.108</v>
      </c>
      <c r="AL1292" s="7" t="s">
        <v>415</v>
      </c>
      <c r="AS1292" s="7">
        <v>2.7</v>
      </c>
      <c r="AV1292" s="7" t="s">
        <v>672</v>
      </c>
      <c r="AW1292" s="7" t="s">
        <v>528</v>
      </c>
      <c r="AZ1292" s="7" t="s">
        <v>280</v>
      </c>
    </row>
    <row r="1293" spans="1:52" x14ac:dyDescent="0.2">
      <c r="A1293" s="7">
        <v>1292</v>
      </c>
      <c r="B1293" s="7">
        <v>4174</v>
      </c>
      <c r="C1293" s="7" t="s">
        <v>57</v>
      </c>
      <c r="D1293" s="7" t="s">
        <v>451</v>
      </c>
      <c r="E1293" s="7" t="s">
        <v>279</v>
      </c>
      <c r="F1293" s="7">
        <v>1.724</v>
      </c>
      <c r="I1293" s="7">
        <v>1.7869999999999999</v>
      </c>
      <c r="J1293" s="7">
        <v>1999</v>
      </c>
      <c r="K1293" s="7">
        <v>10</v>
      </c>
      <c r="L1293" s="7">
        <v>304</v>
      </c>
      <c r="M1293" s="7">
        <v>34.979999999999997</v>
      </c>
      <c r="N1293" s="7">
        <v>-97.52</v>
      </c>
      <c r="O1293" s="7">
        <v>34.75</v>
      </c>
      <c r="P1293" s="7">
        <v>-97.75</v>
      </c>
      <c r="Q1293" s="7">
        <v>17.071999999999999</v>
      </c>
      <c r="S1293" s="7">
        <v>18.838999999999999</v>
      </c>
      <c r="V1293" s="7" t="s">
        <v>26</v>
      </c>
      <c r="X1293" s="7" t="str">
        <f t="shared" si="40"/>
        <v/>
      </c>
      <c r="Z1293" s="7" t="str">
        <f t="shared" si="41"/>
        <v/>
      </c>
      <c r="AC1293" s="7">
        <v>17.3</v>
      </c>
      <c r="AD1293" s="7">
        <v>67.7</v>
      </c>
      <c r="AE1293" s="7" t="s">
        <v>45</v>
      </c>
      <c r="AF1293" s="7" t="s">
        <v>46</v>
      </c>
      <c r="AG1293" s="7" t="s">
        <v>47</v>
      </c>
      <c r="AH1293" s="7" t="s">
        <v>409</v>
      </c>
      <c r="AI1293" s="7" t="s">
        <v>407</v>
      </c>
      <c r="AJ1293" s="7">
        <v>3.2909999999999999</v>
      </c>
      <c r="AK1293" s="7">
        <v>0.108</v>
      </c>
      <c r="AL1293" s="7" t="s">
        <v>415</v>
      </c>
      <c r="AS1293" s="7">
        <v>2.7</v>
      </c>
      <c r="AV1293" s="7" t="s">
        <v>672</v>
      </c>
      <c r="AW1293" s="7" t="s">
        <v>528</v>
      </c>
      <c r="AZ1293" s="7" t="s">
        <v>280</v>
      </c>
    </row>
    <row r="1294" spans="1:52" x14ac:dyDescent="0.2">
      <c r="A1294" s="7">
        <v>1293</v>
      </c>
      <c r="B1294" s="7">
        <v>4174</v>
      </c>
      <c r="C1294" s="7" t="s">
        <v>57</v>
      </c>
      <c r="D1294" s="7" t="s">
        <v>451</v>
      </c>
      <c r="E1294" s="7" t="s">
        <v>279</v>
      </c>
      <c r="F1294" s="7">
        <v>1.2989999999999999</v>
      </c>
      <c r="I1294" s="7">
        <v>1.3460000000000001</v>
      </c>
      <c r="J1294" s="7">
        <v>1999</v>
      </c>
      <c r="K1294" s="7">
        <v>11</v>
      </c>
      <c r="L1294" s="7">
        <v>320</v>
      </c>
      <c r="M1294" s="7">
        <v>34.979999999999997</v>
      </c>
      <c r="N1294" s="7">
        <v>-97.52</v>
      </c>
      <c r="O1294" s="7">
        <v>34.75</v>
      </c>
      <c r="P1294" s="7">
        <v>-97.75</v>
      </c>
      <c r="Q1294" s="7">
        <v>13.326000000000001</v>
      </c>
      <c r="S1294" s="7">
        <v>21.588999999999999</v>
      </c>
      <c r="V1294" s="7" t="s">
        <v>26</v>
      </c>
      <c r="X1294" s="7" t="str">
        <f t="shared" si="40"/>
        <v/>
      </c>
      <c r="Z1294" s="7" t="str">
        <f t="shared" si="41"/>
        <v/>
      </c>
      <c r="AC1294" s="7">
        <v>13.8</v>
      </c>
      <c r="AD1294" s="7">
        <v>7.1</v>
      </c>
      <c r="AE1294" s="7" t="s">
        <v>45</v>
      </c>
      <c r="AF1294" s="7" t="s">
        <v>46</v>
      </c>
      <c r="AG1294" s="7" t="s">
        <v>47</v>
      </c>
      <c r="AH1294" s="7" t="s">
        <v>409</v>
      </c>
      <c r="AI1294" s="7" t="s">
        <v>407</v>
      </c>
      <c r="AJ1294" s="7">
        <v>3.2909999999999999</v>
      </c>
      <c r="AK1294" s="7">
        <v>0.108</v>
      </c>
      <c r="AL1294" s="7" t="s">
        <v>415</v>
      </c>
      <c r="AS1294" s="7">
        <v>2.7</v>
      </c>
      <c r="AV1294" s="7" t="s">
        <v>672</v>
      </c>
      <c r="AW1294" s="7" t="s">
        <v>528</v>
      </c>
      <c r="AZ1294" s="7" t="s">
        <v>280</v>
      </c>
    </row>
    <row r="1295" spans="1:52" x14ac:dyDescent="0.2">
      <c r="A1295" s="7">
        <v>1294</v>
      </c>
      <c r="B1295" s="7">
        <v>4174</v>
      </c>
      <c r="C1295" s="7" t="s">
        <v>57</v>
      </c>
      <c r="D1295" s="7" t="s">
        <v>451</v>
      </c>
      <c r="E1295" s="7" t="s">
        <v>279</v>
      </c>
      <c r="F1295" s="7">
        <v>0.60099999999999998</v>
      </c>
      <c r="I1295" s="7">
        <v>0.623</v>
      </c>
      <c r="J1295" s="7">
        <v>1999</v>
      </c>
      <c r="K1295" s="7">
        <v>12</v>
      </c>
      <c r="L1295" s="7">
        <v>344</v>
      </c>
      <c r="M1295" s="7">
        <v>34.979999999999997</v>
      </c>
      <c r="N1295" s="7">
        <v>-97.52</v>
      </c>
      <c r="O1295" s="7">
        <v>34.75</v>
      </c>
      <c r="P1295" s="7">
        <v>-97.75</v>
      </c>
      <c r="Q1295" s="7">
        <v>4.6669999999999998</v>
      </c>
      <c r="S1295" s="7">
        <v>23.962</v>
      </c>
      <c r="V1295" s="7" t="s">
        <v>26</v>
      </c>
      <c r="X1295" s="7" t="str">
        <f t="shared" si="40"/>
        <v/>
      </c>
      <c r="Z1295" s="7" t="str">
        <f t="shared" si="41"/>
        <v/>
      </c>
      <c r="AC1295" s="7">
        <v>6.5</v>
      </c>
      <c r="AD1295" s="7">
        <v>61.2</v>
      </c>
      <c r="AE1295" s="7" t="s">
        <v>45</v>
      </c>
      <c r="AF1295" s="7" t="s">
        <v>46</v>
      </c>
      <c r="AG1295" s="7" t="s">
        <v>47</v>
      </c>
      <c r="AH1295" s="7" t="s">
        <v>409</v>
      </c>
      <c r="AI1295" s="7" t="s">
        <v>407</v>
      </c>
      <c r="AJ1295" s="7">
        <v>3.2909999999999999</v>
      </c>
      <c r="AK1295" s="7">
        <v>0.108</v>
      </c>
      <c r="AL1295" s="7" t="s">
        <v>415</v>
      </c>
      <c r="AS1295" s="7">
        <v>2.7</v>
      </c>
      <c r="AV1295" s="7" t="s">
        <v>672</v>
      </c>
      <c r="AW1295" s="7" t="s">
        <v>528</v>
      </c>
      <c r="AZ1295" s="7" t="s">
        <v>280</v>
      </c>
    </row>
    <row r="1296" spans="1:52" x14ac:dyDescent="0.2">
      <c r="A1296" s="7">
        <v>1295</v>
      </c>
      <c r="B1296" s="7">
        <v>4174</v>
      </c>
      <c r="C1296" s="7" t="s">
        <v>57</v>
      </c>
      <c r="D1296" s="7" t="s">
        <v>451</v>
      </c>
      <c r="E1296" s="7" t="s">
        <v>279</v>
      </c>
      <c r="F1296" s="7">
        <v>0.52600000000000002</v>
      </c>
      <c r="I1296" s="7">
        <v>0.54500000000000004</v>
      </c>
      <c r="J1296" s="7">
        <v>2000</v>
      </c>
      <c r="K1296" s="7">
        <v>1</v>
      </c>
      <c r="L1296" s="7">
        <v>15</v>
      </c>
      <c r="M1296" s="7">
        <v>34.979999999999997</v>
      </c>
      <c r="N1296" s="7">
        <v>-97.52</v>
      </c>
      <c r="O1296" s="7">
        <v>34.75</v>
      </c>
      <c r="P1296" s="7">
        <v>-97.75</v>
      </c>
      <c r="Q1296" s="7">
        <v>4.5750000000000002</v>
      </c>
      <c r="S1296" s="7">
        <v>21.303999999999998</v>
      </c>
      <c r="V1296" s="7" t="s">
        <v>26</v>
      </c>
      <c r="X1296" s="7" t="str">
        <f t="shared" si="40"/>
        <v/>
      </c>
      <c r="Z1296" s="7" t="str">
        <f t="shared" si="41"/>
        <v/>
      </c>
      <c r="AC1296" s="7">
        <v>5.5</v>
      </c>
      <c r="AD1296" s="7">
        <v>26.4</v>
      </c>
      <c r="AE1296" s="7" t="s">
        <v>45</v>
      </c>
      <c r="AF1296" s="7" t="s">
        <v>46</v>
      </c>
      <c r="AG1296" s="7" t="s">
        <v>47</v>
      </c>
      <c r="AH1296" s="7" t="s">
        <v>409</v>
      </c>
      <c r="AI1296" s="7" t="s">
        <v>407</v>
      </c>
      <c r="AJ1296" s="7">
        <v>3.2909999999999999</v>
      </c>
      <c r="AK1296" s="7">
        <v>0.49</v>
      </c>
      <c r="AL1296" s="7" t="s">
        <v>415</v>
      </c>
      <c r="AS1296" s="7">
        <v>2.7</v>
      </c>
      <c r="AV1296" s="7" t="s">
        <v>672</v>
      </c>
      <c r="AW1296" s="7" t="s">
        <v>528</v>
      </c>
      <c r="AZ1296" s="7" t="s">
        <v>280</v>
      </c>
    </row>
    <row r="1297" spans="1:52" x14ac:dyDescent="0.2">
      <c r="A1297" s="7">
        <v>1296</v>
      </c>
      <c r="B1297" s="7">
        <v>4174</v>
      </c>
      <c r="C1297" s="7" t="s">
        <v>57</v>
      </c>
      <c r="D1297" s="7" t="s">
        <v>451</v>
      </c>
      <c r="E1297" s="7" t="s">
        <v>279</v>
      </c>
      <c r="F1297" s="7">
        <v>0.89300000000000002</v>
      </c>
      <c r="I1297" s="7">
        <v>0.92500000000000004</v>
      </c>
      <c r="J1297" s="7">
        <v>2000</v>
      </c>
      <c r="K1297" s="7">
        <v>2</v>
      </c>
      <c r="L1297" s="7">
        <v>45</v>
      </c>
      <c r="M1297" s="7">
        <v>34.979999999999997</v>
      </c>
      <c r="N1297" s="7">
        <v>-97.52</v>
      </c>
      <c r="O1297" s="7">
        <v>34.75</v>
      </c>
      <c r="P1297" s="7">
        <v>-97.75</v>
      </c>
      <c r="Q1297" s="7">
        <v>8.2379999999999995</v>
      </c>
      <c r="S1297" s="7">
        <v>23.012</v>
      </c>
      <c r="V1297" s="7" t="s">
        <v>26</v>
      </c>
      <c r="X1297" s="7" t="str">
        <f t="shared" si="40"/>
        <v/>
      </c>
      <c r="Z1297" s="7" t="str">
        <f t="shared" si="41"/>
        <v/>
      </c>
      <c r="AC1297" s="7">
        <v>9.1999999999999993</v>
      </c>
      <c r="AD1297" s="7">
        <v>42.1</v>
      </c>
      <c r="AE1297" s="7" t="s">
        <v>45</v>
      </c>
      <c r="AF1297" s="7" t="s">
        <v>46</v>
      </c>
      <c r="AG1297" s="7" t="s">
        <v>47</v>
      </c>
      <c r="AH1297" s="7" t="s">
        <v>409</v>
      </c>
      <c r="AI1297" s="7" t="s">
        <v>407</v>
      </c>
      <c r="AJ1297" s="7">
        <v>3.2909999999999999</v>
      </c>
      <c r="AK1297" s="7">
        <v>0.49</v>
      </c>
      <c r="AL1297" s="7" t="s">
        <v>415</v>
      </c>
      <c r="AS1297" s="7">
        <v>2.7</v>
      </c>
      <c r="AV1297" s="7" t="s">
        <v>672</v>
      </c>
      <c r="AW1297" s="7" t="s">
        <v>528</v>
      </c>
      <c r="AZ1297" s="7" t="s">
        <v>280</v>
      </c>
    </row>
    <row r="1298" spans="1:52" x14ac:dyDescent="0.2">
      <c r="A1298" s="7">
        <v>1297</v>
      </c>
      <c r="B1298" s="7">
        <v>4174</v>
      </c>
      <c r="C1298" s="7" t="s">
        <v>57</v>
      </c>
      <c r="D1298" s="7" t="s">
        <v>451</v>
      </c>
      <c r="E1298" s="7" t="s">
        <v>279</v>
      </c>
      <c r="F1298" s="7">
        <v>1.589</v>
      </c>
      <c r="I1298" s="7">
        <v>1.647</v>
      </c>
      <c r="J1298" s="7">
        <v>2000</v>
      </c>
      <c r="K1298" s="7">
        <v>3</v>
      </c>
      <c r="L1298" s="7">
        <v>75</v>
      </c>
      <c r="M1298" s="7">
        <v>34.979999999999997</v>
      </c>
      <c r="N1298" s="7">
        <v>-97.52</v>
      </c>
      <c r="O1298" s="7">
        <v>34.75</v>
      </c>
      <c r="P1298" s="7">
        <v>-97.75</v>
      </c>
      <c r="Q1298" s="7">
        <v>14.597</v>
      </c>
      <c r="S1298" s="7">
        <v>24.245000000000001</v>
      </c>
      <c r="V1298" s="7" t="s">
        <v>26</v>
      </c>
      <c r="X1298" s="7" t="str">
        <f t="shared" si="40"/>
        <v/>
      </c>
      <c r="Z1298" s="7" t="str">
        <f t="shared" si="41"/>
        <v/>
      </c>
      <c r="AC1298" s="7">
        <v>12.3</v>
      </c>
      <c r="AD1298" s="7">
        <v>70.3</v>
      </c>
      <c r="AE1298" s="7" t="s">
        <v>45</v>
      </c>
      <c r="AF1298" s="7" t="s">
        <v>46</v>
      </c>
      <c r="AG1298" s="7" t="s">
        <v>47</v>
      </c>
      <c r="AH1298" s="7" t="s">
        <v>409</v>
      </c>
      <c r="AI1298" s="7" t="s">
        <v>407</v>
      </c>
      <c r="AJ1298" s="7">
        <v>3.2909999999999999</v>
      </c>
      <c r="AK1298" s="7">
        <v>0.49</v>
      </c>
      <c r="AL1298" s="7" t="s">
        <v>415</v>
      </c>
      <c r="AS1298" s="7">
        <v>2.7</v>
      </c>
      <c r="AV1298" s="7" t="s">
        <v>672</v>
      </c>
      <c r="AW1298" s="7" t="s">
        <v>528</v>
      </c>
      <c r="AZ1298" s="7" t="s">
        <v>280</v>
      </c>
    </row>
    <row r="1299" spans="1:52" x14ac:dyDescent="0.2">
      <c r="A1299" s="7">
        <v>1298</v>
      </c>
      <c r="B1299" s="7">
        <v>4174</v>
      </c>
      <c r="C1299" s="7" t="s">
        <v>57</v>
      </c>
      <c r="D1299" s="7" t="s">
        <v>451</v>
      </c>
      <c r="E1299" s="7" t="s">
        <v>279</v>
      </c>
      <c r="F1299" s="7">
        <v>2.0830000000000002</v>
      </c>
      <c r="I1299" s="7">
        <v>2.1589999999999998</v>
      </c>
      <c r="J1299" s="7">
        <v>2000</v>
      </c>
      <c r="K1299" s="7">
        <v>4</v>
      </c>
      <c r="L1299" s="7">
        <v>105</v>
      </c>
      <c r="M1299" s="7">
        <v>34.979999999999997</v>
      </c>
      <c r="N1299" s="7">
        <v>-97.52</v>
      </c>
      <c r="O1299" s="7">
        <v>34.75</v>
      </c>
      <c r="P1299" s="7">
        <v>-97.75</v>
      </c>
      <c r="Q1299" s="7">
        <v>18.065999999999999</v>
      </c>
      <c r="S1299" s="7">
        <v>22.440999999999999</v>
      </c>
      <c r="V1299" s="7" t="s">
        <v>26</v>
      </c>
      <c r="X1299" s="7" t="str">
        <f t="shared" si="40"/>
        <v/>
      </c>
      <c r="Z1299" s="7" t="str">
        <f t="shared" si="41"/>
        <v/>
      </c>
      <c r="AC1299" s="7">
        <v>15</v>
      </c>
      <c r="AD1299" s="7">
        <v>82.9</v>
      </c>
      <c r="AE1299" s="7" t="s">
        <v>45</v>
      </c>
      <c r="AF1299" s="7" t="s">
        <v>46</v>
      </c>
      <c r="AG1299" s="7" t="s">
        <v>47</v>
      </c>
      <c r="AH1299" s="7" t="s">
        <v>409</v>
      </c>
      <c r="AI1299" s="7" t="s">
        <v>407</v>
      </c>
      <c r="AJ1299" s="7">
        <v>3.2909999999999999</v>
      </c>
      <c r="AK1299" s="7">
        <v>0.49</v>
      </c>
      <c r="AL1299" s="7" t="s">
        <v>415</v>
      </c>
      <c r="AS1299" s="7">
        <v>2.7</v>
      </c>
      <c r="AV1299" s="7" t="s">
        <v>672</v>
      </c>
      <c r="AW1299" s="7" t="s">
        <v>528</v>
      </c>
      <c r="AZ1299" s="7" t="s">
        <v>280</v>
      </c>
    </row>
    <row r="1300" spans="1:52" x14ac:dyDescent="0.2">
      <c r="A1300" s="7">
        <v>1299</v>
      </c>
      <c r="B1300" s="7">
        <v>4174</v>
      </c>
      <c r="C1300" s="7" t="s">
        <v>57</v>
      </c>
      <c r="D1300" s="7" t="s">
        <v>451</v>
      </c>
      <c r="E1300" s="7" t="s">
        <v>279</v>
      </c>
      <c r="F1300" s="7">
        <v>2.931</v>
      </c>
      <c r="I1300" s="7">
        <v>3.0379999999999998</v>
      </c>
      <c r="J1300" s="7">
        <v>2000</v>
      </c>
      <c r="K1300" s="7">
        <v>5</v>
      </c>
      <c r="L1300" s="7">
        <v>135</v>
      </c>
      <c r="M1300" s="7">
        <v>34.979999999999997</v>
      </c>
      <c r="N1300" s="7">
        <v>-97.52</v>
      </c>
      <c r="O1300" s="7">
        <v>34.75</v>
      </c>
      <c r="P1300" s="7">
        <v>-97.75</v>
      </c>
      <c r="Q1300" s="7">
        <v>22.498999999999999</v>
      </c>
      <c r="S1300" s="7">
        <v>12.192</v>
      </c>
      <c r="V1300" s="7" t="s">
        <v>26</v>
      </c>
      <c r="X1300" s="7" t="str">
        <f t="shared" si="40"/>
        <v/>
      </c>
      <c r="Z1300" s="7" t="str">
        <f t="shared" si="41"/>
        <v/>
      </c>
      <c r="AC1300" s="7">
        <v>22</v>
      </c>
      <c r="AD1300" s="7">
        <v>95.6</v>
      </c>
      <c r="AE1300" s="7" t="s">
        <v>45</v>
      </c>
      <c r="AF1300" s="7" t="s">
        <v>46</v>
      </c>
      <c r="AG1300" s="7" t="s">
        <v>47</v>
      </c>
      <c r="AH1300" s="7" t="s">
        <v>409</v>
      </c>
      <c r="AI1300" s="7" t="s">
        <v>407</v>
      </c>
      <c r="AJ1300" s="7">
        <v>3.2909999999999999</v>
      </c>
      <c r="AK1300" s="7">
        <v>0.49</v>
      </c>
      <c r="AL1300" s="7" t="s">
        <v>415</v>
      </c>
      <c r="AS1300" s="7">
        <v>2.7</v>
      </c>
      <c r="AV1300" s="7" t="s">
        <v>672</v>
      </c>
      <c r="AW1300" s="7" t="s">
        <v>528</v>
      </c>
      <c r="AZ1300" s="7" t="s">
        <v>280</v>
      </c>
    </row>
    <row r="1301" spans="1:52" x14ac:dyDescent="0.2">
      <c r="A1301" s="7">
        <v>1300</v>
      </c>
      <c r="B1301" s="7">
        <v>4174</v>
      </c>
      <c r="C1301" s="7" t="s">
        <v>57</v>
      </c>
      <c r="D1301" s="7" t="s">
        <v>451</v>
      </c>
      <c r="E1301" s="7" t="s">
        <v>279</v>
      </c>
      <c r="F1301" s="7">
        <v>3.2229999999999999</v>
      </c>
      <c r="I1301" s="7">
        <v>3.3410000000000002</v>
      </c>
      <c r="J1301" s="7">
        <v>2000</v>
      </c>
      <c r="K1301" s="7">
        <v>6</v>
      </c>
      <c r="L1301" s="7">
        <v>165</v>
      </c>
      <c r="M1301" s="7">
        <v>34.979999999999997</v>
      </c>
      <c r="N1301" s="7">
        <v>-97.52</v>
      </c>
      <c r="O1301" s="7">
        <v>34.75</v>
      </c>
      <c r="P1301" s="7">
        <v>-97.75</v>
      </c>
      <c r="Q1301" s="7">
        <v>24.718</v>
      </c>
      <c r="S1301" s="7">
        <v>31.265000000000001</v>
      </c>
      <c r="V1301" s="7" t="s">
        <v>26</v>
      </c>
      <c r="X1301" s="7" t="str">
        <f t="shared" si="40"/>
        <v/>
      </c>
      <c r="Z1301" s="7" t="str">
        <f t="shared" si="41"/>
        <v/>
      </c>
      <c r="AC1301" s="7">
        <v>23.8</v>
      </c>
      <c r="AD1301" s="7">
        <v>198.9</v>
      </c>
      <c r="AE1301" s="7" t="s">
        <v>45</v>
      </c>
      <c r="AF1301" s="7" t="s">
        <v>46</v>
      </c>
      <c r="AG1301" s="7" t="s">
        <v>47</v>
      </c>
      <c r="AH1301" s="7" t="s">
        <v>409</v>
      </c>
      <c r="AI1301" s="7" t="s">
        <v>407</v>
      </c>
      <c r="AJ1301" s="7">
        <v>3.2909999999999999</v>
      </c>
      <c r="AK1301" s="7">
        <v>0.49</v>
      </c>
      <c r="AL1301" s="7" t="s">
        <v>415</v>
      </c>
      <c r="AS1301" s="7">
        <v>2.7</v>
      </c>
      <c r="AV1301" s="7" t="s">
        <v>672</v>
      </c>
      <c r="AW1301" s="7" t="s">
        <v>528</v>
      </c>
      <c r="AZ1301" s="7" t="s">
        <v>280</v>
      </c>
    </row>
    <row r="1302" spans="1:52" x14ac:dyDescent="0.2">
      <c r="A1302" s="7">
        <v>1301</v>
      </c>
      <c r="B1302" s="7">
        <v>4174</v>
      </c>
      <c r="C1302" s="7" t="s">
        <v>57</v>
      </c>
      <c r="D1302" s="7" t="s">
        <v>451</v>
      </c>
      <c r="E1302" s="7" t="s">
        <v>279</v>
      </c>
      <c r="F1302" s="7">
        <v>5.1989999999999998</v>
      </c>
      <c r="I1302" s="7">
        <v>5.39</v>
      </c>
      <c r="J1302" s="7">
        <v>2000</v>
      </c>
      <c r="K1302" s="7">
        <v>7</v>
      </c>
      <c r="L1302" s="7">
        <v>195</v>
      </c>
      <c r="M1302" s="7">
        <v>34.979999999999997</v>
      </c>
      <c r="N1302" s="7">
        <v>-97.52</v>
      </c>
      <c r="O1302" s="7">
        <v>34.75</v>
      </c>
      <c r="P1302" s="7">
        <v>-97.75</v>
      </c>
      <c r="Q1302" s="7">
        <v>27.227</v>
      </c>
      <c r="S1302" s="7">
        <v>10.956</v>
      </c>
      <c r="V1302" s="7" t="s">
        <v>26</v>
      </c>
      <c r="X1302" s="7" t="str">
        <f t="shared" si="40"/>
        <v/>
      </c>
      <c r="Z1302" s="7" t="str">
        <f t="shared" si="41"/>
        <v/>
      </c>
      <c r="AC1302" s="7">
        <v>27.4</v>
      </c>
      <c r="AD1302" s="7">
        <v>57.6</v>
      </c>
      <c r="AE1302" s="7" t="s">
        <v>45</v>
      </c>
      <c r="AF1302" s="7" t="s">
        <v>46</v>
      </c>
      <c r="AG1302" s="7" t="s">
        <v>47</v>
      </c>
      <c r="AH1302" s="7" t="s">
        <v>409</v>
      </c>
      <c r="AI1302" s="7" t="s">
        <v>407</v>
      </c>
      <c r="AJ1302" s="7">
        <v>3.2909999999999999</v>
      </c>
      <c r="AK1302" s="7">
        <v>0.49</v>
      </c>
      <c r="AL1302" s="7" t="s">
        <v>415</v>
      </c>
      <c r="AS1302" s="7">
        <v>2.7</v>
      </c>
      <c r="AV1302" s="7" t="s">
        <v>672</v>
      </c>
      <c r="AW1302" s="7" t="s">
        <v>528</v>
      </c>
      <c r="AZ1302" s="7" t="s">
        <v>280</v>
      </c>
    </row>
    <row r="1303" spans="1:52" x14ac:dyDescent="0.2">
      <c r="A1303" s="7">
        <v>1302</v>
      </c>
      <c r="B1303" s="7">
        <v>4174</v>
      </c>
      <c r="C1303" s="7" t="s">
        <v>57</v>
      </c>
      <c r="D1303" s="7" t="s">
        <v>451</v>
      </c>
      <c r="E1303" s="7" t="s">
        <v>279</v>
      </c>
      <c r="F1303" s="7">
        <v>2.8290000000000002</v>
      </c>
      <c r="I1303" s="7">
        <v>2.9329999999999998</v>
      </c>
      <c r="J1303" s="7">
        <v>2000</v>
      </c>
      <c r="K1303" s="7">
        <v>8</v>
      </c>
      <c r="L1303" s="7">
        <v>225</v>
      </c>
      <c r="M1303" s="7">
        <v>34.979999999999997</v>
      </c>
      <c r="N1303" s="7">
        <v>-97.52</v>
      </c>
      <c r="O1303" s="7">
        <v>34.75</v>
      </c>
      <c r="P1303" s="7">
        <v>-97.75</v>
      </c>
      <c r="Q1303" s="7">
        <v>34.436</v>
      </c>
      <c r="S1303" s="7">
        <v>6.8760000000000003</v>
      </c>
      <c r="V1303" s="7" t="s">
        <v>26</v>
      </c>
      <c r="X1303" s="7" t="str">
        <f t="shared" si="40"/>
        <v/>
      </c>
      <c r="Z1303" s="7" t="str">
        <f t="shared" si="41"/>
        <v/>
      </c>
      <c r="AC1303" s="7">
        <v>30.4</v>
      </c>
      <c r="AD1303" s="7">
        <v>0</v>
      </c>
      <c r="AE1303" s="7" t="s">
        <v>45</v>
      </c>
      <c r="AF1303" s="7" t="s">
        <v>46</v>
      </c>
      <c r="AG1303" s="7" t="s">
        <v>47</v>
      </c>
      <c r="AH1303" s="7" t="s">
        <v>409</v>
      </c>
      <c r="AI1303" s="7" t="s">
        <v>407</v>
      </c>
      <c r="AJ1303" s="7">
        <v>3.2909999999999999</v>
      </c>
      <c r="AK1303" s="7">
        <v>0.49</v>
      </c>
      <c r="AL1303" s="7" t="s">
        <v>415</v>
      </c>
      <c r="AS1303" s="7">
        <v>2.7</v>
      </c>
      <c r="AV1303" s="7" t="s">
        <v>672</v>
      </c>
      <c r="AW1303" s="7" t="s">
        <v>528</v>
      </c>
      <c r="AZ1303" s="7" t="s">
        <v>280</v>
      </c>
    </row>
    <row r="1304" spans="1:52" x14ac:dyDescent="0.2">
      <c r="A1304" s="7">
        <v>1303</v>
      </c>
      <c r="B1304" s="7">
        <v>4174</v>
      </c>
      <c r="C1304" s="7" t="s">
        <v>57</v>
      </c>
      <c r="D1304" s="7" t="s">
        <v>451</v>
      </c>
      <c r="E1304" s="7" t="s">
        <v>279</v>
      </c>
      <c r="F1304" s="7">
        <v>1.472</v>
      </c>
      <c r="I1304" s="7">
        <v>1.526</v>
      </c>
      <c r="J1304" s="7">
        <v>2000</v>
      </c>
      <c r="K1304" s="7">
        <v>9</v>
      </c>
      <c r="L1304" s="7">
        <v>255</v>
      </c>
      <c r="M1304" s="7">
        <v>34.979999999999997</v>
      </c>
      <c r="N1304" s="7">
        <v>-97.52</v>
      </c>
      <c r="O1304" s="7">
        <v>34.75</v>
      </c>
      <c r="P1304" s="7">
        <v>-97.75</v>
      </c>
      <c r="Q1304" s="7">
        <v>33.107999999999997</v>
      </c>
      <c r="S1304" s="7">
        <v>4.2169999999999996</v>
      </c>
      <c r="V1304" s="7" t="s">
        <v>26</v>
      </c>
      <c r="X1304" s="7" t="str">
        <f t="shared" si="40"/>
        <v/>
      </c>
      <c r="Z1304" s="7" t="str">
        <f t="shared" si="41"/>
        <v/>
      </c>
      <c r="AC1304" s="7">
        <v>24.9</v>
      </c>
      <c r="AD1304" s="7">
        <v>12.6</v>
      </c>
      <c r="AE1304" s="7" t="s">
        <v>45</v>
      </c>
      <c r="AF1304" s="7" t="s">
        <v>46</v>
      </c>
      <c r="AG1304" s="7" t="s">
        <v>47</v>
      </c>
      <c r="AH1304" s="7" t="s">
        <v>409</v>
      </c>
      <c r="AI1304" s="7" t="s">
        <v>407</v>
      </c>
      <c r="AJ1304" s="7">
        <v>3.2909999999999999</v>
      </c>
      <c r="AK1304" s="7">
        <v>0.49</v>
      </c>
      <c r="AL1304" s="7" t="s">
        <v>415</v>
      </c>
      <c r="AS1304" s="7">
        <v>2.7</v>
      </c>
      <c r="AV1304" s="7" t="s">
        <v>672</v>
      </c>
      <c r="AW1304" s="7" t="s">
        <v>528</v>
      </c>
      <c r="AZ1304" s="7" t="s">
        <v>280</v>
      </c>
    </row>
    <row r="1305" spans="1:52" x14ac:dyDescent="0.2">
      <c r="A1305" s="7">
        <v>1304</v>
      </c>
      <c r="B1305" s="7">
        <v>4174</v>
      </c>
      <c r="C1305" s="7" t="s">
        <v>57</v>
      </c>
      <c r="D1305" s="7" t="s">
        <v>451</v>
      </c>
      <c r="E1305" s="7" t="s">
        <v>279</v>
      </c>
      <c r="F1305" s="7">
        <v>0.96399999999999997</v>
      </c>
      <c r="I1305" s="7">
        <v>0.999</v>
      </c>
      <c r="J1305" s="7">
        <v>2000</v>
      </c>
      <c r="K1305" s="7">
        <v>10</v>
      </c>
      <c r="L1305" s="7">
        <v>285</v>
      </c>
      <c r="M1305" s="7">
        <v>34.979999999999997</v>
      </c>
      <c r="N1305" s="7">
        <v>-97.52</v>
      </c>
      <c r="O1305" s="7">
        <v>34.75</v>
      </c>
      <c r="P1305" s="7">
        <v>-97.75</v>
      </c>
      <c r="Q1305" s="7">
        <v>20.116</v>
      </c>
      <c r="S1305" s="7">
        <v>11.999000000000001</v>
      </c>
      <c r="V1305" s="7" t="s">
        <v>26</v>
      </c>
      <c r="X1305" s="7" t="str">
        <f t="shared" si="40"/>
        <v/>
      </c>
      <c r="Z1305" s="7" t="str">
        <f t="shared" si="41"/>
        <v/>
      </c>
      <c r="AC1305" s="7">
        <v>18.600000000000001</v>
      </c>
      <c r="AD1305" s="7">
        <v>223.1</v>
      </c>
      <c r="AE1305" s="7" t="s">
        <v>45</v>
      </c>
      <c r="AF1305" s="7" t="s">
        <v>46</v>
      </c>
      <c r="AG1305" s="7" t="s">
        <v>47</v>
      </c>
      <c r="AH1305" s="7" t="s">
        <v>409</v>
      </c>
      <c r="AI1305" s="7" t="s">
        <v>407</v>
      </c>
      <c r="AJ1305" s="7">
        <v>3.2909999999999999</v>
      </c>
      <c r="AK1305" s="7">
        <v>0.49</v>
      </c>
      <c r="AL1305" s="7" t="s">
        <v>415</v>
      </c>
      <c r="AS1305" s="7">
        <v>2.7</v>
      </c>
      <c r="AV1305" s="7" t="s">
        <v>672</v>
      </c>
      <c r="AW1305" s="7" t="s">
        <v>528</v>
      </c>
      <c r="AZ1305" s="7" t="s">
        <v>280</v>
      </c>
    </row>
    <row r="1306" spans="1:52" x14ac:dyDescent="0.2">
      <c r="A1306" s="7">
        <v>1305</v>
      </c>
      <c r="B1306" s="7">
        <v>4174</v>
      </c>
      <c r="C1306" s="7" t="s">
        <v>57</v>
      </c>
      <c r="D1306" s="7" t="s">
        <v>451</v>
      </c>
      <c r="E1306" s="7" t="s">
        <v>279</v>
      </c>
      <c r="F1306" s="7">
        <v>0.48299999999999998</v>
      </c>
      <c r="I1306" s="7">
        <v>0.5</v>
      </c>
      <c r="J1306" s="7">
        <v>2000</v>
      </c>
      <c r="K1306" s="7">
        <v>11</v>
      </c>
      <c r="L1306" s="7">
        <v>315</v>
      </c>
      <c r="M1306" s="7">
        <v>34.979999999999997</v>
      </c>
      <c r="N1306" s="7">
        <v>-97.52</v>
      </c>
      <c r="O1306" s="7">
        <v>34.75</v>
      </c>
      <c r="P1306" s="7">
        <v>-97.75</v>
      </c>
      <c r="Q1306" s="7">
        <v>7.1239999999999997</v>
      </c>
      <c r="S1306" s="7">
        <v>32.210999999999999</v>
      </c>
      <c r="V1306" s="7" t="s">
        <v>26</v>
      </c>
      <c r="X1306" s="7" t="str">
        <f t="shared" si="40"/>
        <v/>
      </c>
      <c r="Z1306" s="7" t="str">
        <f t="shared" si="41"/>
        <v/>
      </c>
      <c r="AC1306" s="7">
        <v>7.1</v>
      </c>
      <c r="AD1306" s="7">
        <v>118.8</v>
      </c>
      <c r="AE1306" s="7" t="s">
        <v>45</v>
      </c>
      <c r="AF1306" s="7" t="s">
        <v>46</v>
      </c>
      <c r="AG1306" s="7" t="s">
        <v>47</v>
      </c>
      <c r="AH1306" s="7" t="s">
        <v>409</v>
      </c>
      <c r="AI1306" s="7" t="s">
        <v>407</v>
      </c>
      <c r="AJ1306" s="7">
        <v>3.2909999999999999</v>
      </c>
      <c r="AK1306" s="7">
        <v>0.49</v>
      </c>
      <c r="AL1306" s="7" t="s">
        <v>415</v>
      </c>
      <c r="AS1306" s="7">
        <v>2.7</v>
      </c>
      <c r="AV1306" s="7" t="s">
        <v>672</v>
      </c>
      <c r="AW1306" s="7" t="s">
        <v>528</v>
      </c>
      <c r="AZ1306" s="7" t="s">
        <v>280</v>
      </c>
    </row>
    <row r="1307" spans="1:52" x14ac:dyDescent="0.2">
      <c r="A1307" s="7">
        <v>1306</v>
      </c>
      <c r="B1307" s="7">
        <v>4174</v>
      </c>
      <c r="C1307" s="7" t="s">
        <v>57</v>
      </c>
      <c r="D1307" s="7" t="s">
        <v>451</v>
      </c>
      <c r="E1307" s="7" t="s">
        <v>279</v>
      </c>
      <c r="F1307" s="7">
        <v>0.217</v>
      </c>
      <c r="I1307" s="7">
        <v>0.224</v>
      </c>
      <c r="J1307" s="7">
        <v>2000</v>
      </c>
      <c r="K1307" s="7">
        <v>12</v>
      </c>
      <c r="L1307" s="7">
        <v>345</v>
      </c>
      <c r="M1307" s="7">
        <v>34.979999999999997</v>
      </c>
      <c r="N1307" s="7">
        <v>-97.52</v>
      </c>
      <c r="O1307" s="7">
        <v>34.75</v>
      </c>
      <c r="P1307" s="7">
        <v>-97.75</v>
      </c>
      <c r="Q1307" s="7">
        <v>1.0620000000000001</v>
      </c>
      <c r="S1307" s="7">
        <v>34.107999999999997</v>
      </c>
      <c r="V1307" s="7" t="s">
        <v>26</v>
      </c>
      <c r="X1307" s="7" t="str">
        <f t="shared" si="40"/>
        <v/>
      </c>
      <c r="Z1307" s="7" t="str">
        <f t="shared" si="41"/>
        <v/>
      </c>
      <c r="AC1307" s="7">
        <v>0.5</v>
      </c>
      <c r="AD1307" s="7">
        <v>46.6</v>
      </c>
      <c r="AE1307" s="7" t="s">
        <v>45</v>
      </c>
      <c r="AF1307" s="7" t="s">
        <v>46</v>
      </c>
      <c r="AG1307" s="7" t="s">
        <v>47</v>
      </c>
      <c r="AH1307" s="7" t="s">
        <v>409</v>
      </c>
      <c r="AI1307" s="7" t="s">
        <v>407</v>
      </c>
      <c r="AJ1307" s="7">
        <v>3.2909999999999999</v>
      </c>
      <c r="AK1307" s="7">
        <v>0.49</v>
      </c>
      <c r="AL1307" s="7" t="s">
        <v>415</v>
      </c>
      <c r="AS1307" s="7">
        <v>2.7</v>
      </c>
      <c r="AV1307" s="7" t="s">
        <v>672</v>
      </c>
      <c r="AW1307" s="7" t="s">
        <v>528</v>
      </c>
      <c r="AZ1307" s="7" t="s">
        <v>280</v>
      </c>
    </row>
    <row r="1308" spans="1:52" x14ac:dyDescent="0.2">
      <c r="A1308" s="7">
        <v>1307</v>
      </c>
      <c r="B1308" s="7">
        <v>4174</v>
      </c>
      <c r="C1308" s="7" t="s">
        <v>57</v>
      </c>
      <c r="D1308" s="7" t="s">
        <v>452</v>
      </c>
      <c r="E1308" s="7" t="s">
        <v>279</v>
      </c>
      <c r="F1308" s="7">
        <v>0.36699999999999999</v>
      </c>
      <c r="I1308" s="7">
        <v>0.38</v>
      </c>
      <c r="J1308" s="7">
        <v>2001</v>
      </c>
      <c r="K1308" s="7">
        <v>1</v>
      </c>
      <c r="L1308" s="7">
        <v>15</v>
      </c>
      <c r="M1308" s="7">
        <v>34.979999999999997</v>
      </c>
      <c r="N1308" s="7">
        <v>-97.52</v>
      </c>
      <c r="O1308" s="7">
        <v>34.75</v>
      </c>
      <c r="P1308" s="7">
        <v>-97.75</v>
      </c>
      <c r="Q1308" s="7">
        <v>3.3809999999999998</v>
      </c>
      <c r="S1308" s="7">
        <v>37.524000000000001</v>
      </c>
      <c r="V1308" s="7" t="s">
        <v>26</v>
      </c>
      <c r="X1308" s="7" t="str">
        <f t="shared" si="40"/>
        <v/>
      </c>
      <c r="Z1308" s="7" t="str">
        <f t="shared" si="41"/>
        <v/>
      </c>
      <c r="AC1308" s="7">
        <v>2.8</v>
      </c>
      <c r="AD1308" s="7">
        <v>56.2</v>
      </c>
      <c r="AE1308" s="7" t="s">
        <v>45</v>
      </c>
      <c r="AF1308" s="7" t="s">
        <v>46</v>
      </c>
      <c r="AG1308" s="7" t="s">
        <v>47</v>
      </c>
      <c r="AH1308" s="7" t="s">
        <v>409</v>
      </c>
      <c r="AI1308" s="7" t="s">
        <v>407</v>
      </c>
      <c r="AJ1308" s="7">
        <v>3.2909999999999999</v>
      </c>
      <c r="AK1308" s="7">
        <v>-0.47499999999999998</v>
      </c>
      <c r="AL1308" s="7" t="s">
        <v>415</v>
      </c>
      <c r="AS1308" s="7">
        <v>2.15</v>
      </c>
      <c r="AV1308" s="7" t="s">
        <v>672</v>
      </c>
      <c r="AW1308" s="7" t="s">
        <v>528</v>
      </c>
      <c r="AZ1308" s="7" t="s">
        <v>280</v>
      </c>
    </row>
    <row r="1309" spans="1:52" x14ac:dyDescent="0.2">
      <c r="A1309" s="7">
        <v>1308</v>
      </c>
      <c r="B1309" s="7">
        <v>4174</v>
      </c>
      <c r="C1309" s="7" t="s">
        <v>57</v>
      </c>
      <c r="D1309" s="7" t="s">
        <v>452</v>
      </c>
      <c r="E1309" s="7" t="s">
        <v>279</v>
      </c>
      <c r="F1309" s="7">
        <v>0.65900000000000003</v>
      </c>
      <c r="I1309" s="7">
        <v>0.68300000000000005</v>
      </c>
      <c r="J1309" s="7">
        <v>2001</v>
      </c>
      <c r="K1309" s="7">
        <v>2</v>
      </c>
      <c r="L1309" s="7">
        <v>45</v>
      </c>
      <c r="M1309" s="7">
        <v>34.979999999999997</v>
      </c>
      <c r="N1309" s="7">
        <v>-97.52</v>
      </c>
      <c r="O1309" s="7">
        <v>34.75</v>
      </c>
      <c r="P1309" s="7">
        <v>-97.75</v>
      </c>
      <c r="Q1309" s="7">
        <v>8.39</v>
      </c>
      <c r="S1309" s="7">
        <v>33.158000000000001</v>
      </c>
      <c r="V1309" s="7" t="s">
        <v>26</v>
      </c>
      <c r="X1309" s="7" t="str">
        <f t="shared" si="40"/>
        <v/>
      </c>
      <c r="Z1309" s="7" t="str">
        <f t="shared" si="41"/>
        <v/>
      </c>
      <c r="AC1309" s="7">
        <v>5.7</v>
      </c>
      <c r="AD1309" s="7">
        <v>88.5</v>
      </c>
      <c r="AE1309" s="7" t="s">
        <v>45</v>
      </c>
      <c r="AF1309" s="7" t="s">
        <v>46</v>
      </c>
      <c r="AG1309" s="7" t="s">
        <v>47</v>
      </c>
      <c r="AH1309" s="7" t="s">
        <v>409</v>
      </c>
      <c r="AI1309" s="7" t="s">
        <v>407</v>
      </c>
      <c r="AJ1309" s="7">
        <v>3.2909999999999999</v>
      </c>
      <c r="AK1309" s="7">
        <v>-0.47499999999999998</v>
      </c>
      <c r="AL1309" s="7" t="s">
        <v>415</v>
      </c>
      <c r="AS1309" s="7">
        <v>2.15</v>
      </c>
      <c r="AV1309" s="7" t="s">
        <v>672</v>
      </c>
      <c r="AW1309" s="7" t="s">
        <v>528</v>
      </c>
      <c r="AZ1309" s="7" t="s">
        <v>280</v>
      </c>
    </row>
    <row r="1310" spans="1:52" x14ac:dyDescent="0.2">
      <c r="A1310" s="7">
        <v>1309</v>
      </c>
      <c r="B1310" s="7">
        <v>4174</v>
      </c>
      <c r="C1310" s="7" t="s">
        <v>57</v>
      </c>
      <c r="D1310" s="7" t="s">
        <v>452</v>
      </c>
      <c r="E1310" s="7" t="s">
        <v>279</v>
      </c>
      <c r="F1310" s="7">
        <v>1.1399999999999999</v>
      </c>
      <c r="I1310" s="7">
        <v>1.181</v>
      </c>
      <c r="J1310" s="7">
        <v>2001</v>
      </c>
      <c r="K1310" s="7">
        <v>3</v>
      </c>
      <c r="L1310" s="7">
        <v>75</v>
      </c>
      <c r="M1310" s="7">
        <v>34.979999999999997</v>
      </c>
      <c r="N1310" s="7">
        <v>-97.52</v>
      </c>
      <c r="O1310" s="7">
        <v>34.75</v>
      </c>
      <c r="P1310" s="7">
        <v>-97.75</v>
      </c>
      <c r="Q1310" s="7">
        <v>13.207000000000001</v>
      </c>
      <c r="S1310" s="7">
        <v>28.792000000000002</v>
      </c>
      <c r="V1310" s="7" t="s">
        <v>26</v>
      </c>
      <c r="X1310" s="7" t="str">
        <f t="shared" si="40"/>
        <v/>
      </c>
      <c r="Z1310" s="7" t="str">
        <f t="shared" si="41"/>
        <v/>
      </c>
      <c r="AC1310" s="7">
        <v>8.6999999999999993</v>
      </c>
      <c r="AD1310" s="7">
        <v>15</v>
      </c>
      <c r="AE1310" s="7" t="s">
        <v>45</v>
      </c>
      <c r="AF1310" s="7" t="s">
        <v>46</v>
      </c>
      <c r="AG1310" s="7" t="s">
        <v>47</v>
      </c>
      <c r="AH1310" s="7" t="s">
        <v>409</v>
      </c>
      <c r="AI1310" s="7" t="s">
        <v>407</v>
      </c>
      <c r="AJ1310" s="7">
        <v>3.2909999999999999</v>
      </c>
      <c r="AK1310" s="7">
        <v>-0.47499999999999998</v>
      </c>
      <c r="AL1310" s="7" t="s">
        <v>415</v>
      </c>
      <c r="AS1310" s="7">
        <v>2.15</v>
      </c>
      <c r="AV1310" s="7" t="s">
        <v>672</v>
      </c>
      <c r="AW1310" s="7" t="s">
        <v>528</v>
      </c>
      <c r="AZ1310" s="7" t="s">
        <v>280</v>
      </c>
    </row>
    <row r="1311" spans="1:52" x14ac:dyDescent="0.2">
      <c r="A1311" s="7">
        <v>1310</v>
      </c>
      <c r="B1311" s="7">
        <v>4174</v>
      </c>
      <c r="C1311" s="7" t="s">
        <v>57</v>
      </c>
      <c r="D1311" s="7" t="s">
        <v>452</v>
      </c>
      <c r="E1311" s="7" t="s">
        <v>279</v>
      </c>
      <c r="F1311" s="7">
        <v>1.774</v>
      </c>
      <c r="I1311" s="7">
        <v>1.839</v>
      </c>
      <c r="J1311" s="7">
        <v>2001</v>
      </c>
      <c r="K1311" s="7">
        <v>4</v>
      </c>
      <c r="L1311" s="7">
        <v>105</v>
      </c>
      <c r="M1311" s="7">
        <v>34.979999999999997</v>
      </c>
      <c r="N1311" s="7">
        <v>-97.52</v>
      </c>
      <c r="O1311" s="7">
        <v>34.75</v>
      </c>
      <c r="P1311" s="7">
        <v>-97.75</v>
      </c>
      <c r="Q1311" s="7">
        <v>18.41</v>
      </c>
      <c r="S1311" s="7">
        <v>23.951000000000001</v>
      </c>
      <c r="V1311" s="7" t="s">
        <v>26</v>
      </c>
      <c r="X1311" s="7" t="str">
        <f t="shared" si="40"/>
        <v/>
      </c>
      <c r="Z1311" s="7" t="str">
        <f t="shared" si="41"/>
        <v/>
      </c>
      <c r="AC1311" s="7">
        <v>17.8</v>
      </c>
      <c r="AD1311" s="7">
        <v>49.9</v>
      </c>
      <c r="AE1311" s="7" t="s">
        <v>45</v>
      </c>
      <c r="AF1311" s="7" t="s">
        <v>46</v>
      </c>
      <c r="AG1311" s="7" t="s">
        <v>47</v>
      </c>
      <c r="AH1311" s="7" t="s">
        <v>409</v>
      </c>
      <c r="AI1311" s="7" t="s">
        <v>407</v>
      </c>
      <c r="AJ1311" s="7">
        <v>3.2909999999999999</v>
      </c>
      <c r="AK1311" s="7">
        <v>-0.47499999999999998</v>
      </c>
      <c r="AL1311" s="7" t="s">
        <v>415</v>
      </c>
      <c r="AS1311" s="7">
        <v>2.15</v>
      </c>
      <c r="AV1311" s="7" t="s">
        <v>672</v>
      </c>
      <c r="AW1311" s="7" t="s">
        <v>528</v>
      </c>
      <c r="AZ1311" s="7" t="s">
        <v>280</v>
      </c>
    </row>
    <row r="1312" spans="1:52" x14ac:dyDescent="0.2">
      <c r="A1312" s="7">
        <v>1311</v>
      </c>
      <c r="B1312" s="7">
        <v>4174</v>
      </c>
      <c r="C1312" s="7" t="s">
        <v>57</v>
      </c>
      <c r="D1312" s="7" t="s">
        <v>452</v>
      </c>
      <c r="E1312" s="7" t="s">
        <v>279</v>
      </c>
      <c r="F1312" s="7">
        <v>3.661</v>
      </c>
      <c r="I1312" s="7">
        <v>3.7949999999999999</v>
      </c>
      <c r="J1312" s="7">
        <v>2001</v>
      </c>
      <c r="K1312" s="7">
        <v>5</v>
      </c>
      <c r="L1312" s="7">
        <v>135</v>
      </c>
      <c r="M1312" s="7">
        <v>34.979999999999997</v>
      </c>
      <c r="N1312" s="7">
        <v>-97.52</v>
      </c>
      <c r="O1312" s="7">
        <v>34.75</v>
      </c>
      <c r="P1312" s="7">
        <v>-97.75</v>
      </c>
      <c r="Q1312" s="7">
        <v>24.768000000000001</v>
      </c>
      <c r="S1312" s="7">
        <v>20.155000000000001</v>
      </c>
      <c r="V1312" s="7" t="s">
        <v>26</v>
      </c>
      <c r="X1312" s="7" t="str">
        <f t="shared" si="40"/>
        <v/>
      </c>
      <c r="Z1312" s="7" t="str">
        <f t="shared" si="41"/>
        <v/>
      </c>
      <c r="AC1312" s="7">
        <v>21.1</v>
      </c>
      <c r="AD1312" s="7">
        <v>187.4</v>
      </c>
      <c r="AE1312" s="7" t="s">
        <v>45</v>
      </c>
      <c r="AF1312" s="7" t="s">
        <v>46</v>
      </c>
      <c r="AG1312" s="7" t="s">
        <v>47</v>
      </c>
      <c r="AH1312" s="7" t="s">
        <v>409</v>
      </c>
      <c r="AI1312" s="7" t="s">
        <v>407</v>
      </c>
      <c r="AJ1312" s="7">
        <v>3.2909999999999999</v>
      </c>
      <c r="AK1312" s="7">
        <v>-0.47499999999999998</v>
      </c>
      <c r="AL1312" s="7" t="s">
        <v>415</v>
      </c>
      <c r="AS1312" s="7">
        <v>2.15</v>
      </c>
      <c r="AV1312" s="7" t="s">
        <v>672</v>
      </c>
      <c r="AW1312" s="7" t="s">
        <v>528</v>
      </c>
      <c r="AZ1312" s="7" t="s">
        <v>280</v>
      </c>
    </row>
    <row r="1313" spans="1:52" x14ac:dyDescent="0.2">
      <c r="A1313" s="7">
        <v>1312</v>
      </c>
      <c r="B1313" s="7">
        <v>4174</v>
      </c>
      <c r="C1313" s="7" t="s">
        <v>57</v>
      </c>
      <c r="D1313" s="7" t="s">
        <v>452</v>
      </c>
      <c r="E1313" s="7" t="s">
        <v>279</v>
      </c>
      <c r="F1313" s="7">
        <v>3.851</v>
      </c>
      <c r="I1313" s="7">
        <v>3.992</v>
      </c>
      <c r="J1313" s="7">
        <v>2001</v>
      </c>
      <c r="K1313" s="7">
        <v>6</v>
      </c>
      <c r="L1313" s="7">
        <v>165</v>
      </c>
      <c r="M1313" s="7">
        <v>34.979999999999997</v>
      </c>
      <c r="N1313" s="7">
        <v>-97.52</v>
      </c>
      <c r="O1313" s="7">
        <v>34.75</v>
      </c>
      <c r="P1313" s="7">
        <v>-97.75</v>
      </c>
      <c r="Q1313" s="7">
        <v>30.164999999999999</v>
      </c>
      <c r="S1313" s="7">
        <v>14.935</v>
      </c>
      <c r="V1313" s="7" t="s">
        <v>26</v>
      </c>
      <c r="X1313" s="7" t="str">
        <f t="shared" si="40"/>
        <v/>
      </c>
      <c r="Z1313" s="7" t="str">
        <f t="shared" si="41"/>
        <v/>
      </c>
      <c r="AC1313" s="7">
        <v>25.2</v>
      </c>
      <c r="AD1313" s="7">
        <v>56.5</v>
      </c>
      <c r="AE1313" s="7" t="s">
        <v>45</v>
      </c>
      <c r="AF1313" s="7" t="s">
        <v>46</v>
      </c>
      <c r="AG1313" s="7" t="s">
        <v>47</v>
      </c>
      <c r="AH1313" s="7" t="s">
        <v>409</v>
      </c>
      <c r="AI1313" s="7" t="s">
        <v>407</v>
      </c>
      <c r="AJ1313" s="7">
        <v>3.2909999999999999</v>
      </c>
      <c r="AK1313" s="7">
        <v>-0.47499999999999998</v>
      </c>
      <c r="AL1313" s="7" t="s">
        <v>415</v>
      </c>
      <c r="AS1313" s="7">
        <v>2.15</v>
      </c>
      <c r="AV1313" s="7" t="s">
        <v>672</v>
      </c>
      <c r="AW1313" s="7" t="s">
        <v>528</v>
      </c>
      <c r="AZ1313" s="7" t="s">
        <v>280</v>
      </c>
    </row>
    <row r="1314" spans="1:52" x14ac:dyDescent="0.2">
      <c r="A1314" s="7">
        <v>1313</v>
      </c>
      <c r="B1314" s="7">
        <v>4174</v>
      </c>
      <c r="C1314" s="7" t="s">
        <v>57</v>
      </c>
      <c r="D1314" s="7" t="s">
        <v>452</v>
      </c>
      <c r="E1314" s="7" t="s">
        <v>279</v>
      </c>
      <c r="F1314" s="7">
        <v>2.431</v>
      </c>
      <c r="I1314" s="7">
        <v>2.52</v>
      </c>
      <c r="J1314" s="7">
        <v>2001</v>
      </c>
      <c r="K1314" s="7">
        <v>7</v>
      </c>
      <c r="L1314" s="7">
        <v>195</v>
      </c>
      <c r="M1314" s="7">
        <v>34.979999999999997</v>
      </c>
      <c r="N1314" s="7">
        <v>-97.52</v>
      </c>
      <c r="O1314" s="7">
        <v>34.75</v>
      </c>
      <c r="P1314" s="7">
        <v>-97.75</v>
      </c>
      <c r="Q1314" s="7">
        <v>36.716999999999999</v>
      </c>
      <c r="S1314" s="7">
        <v>12.752000000000001</v>
      </c>
      <c r="V1314" s="7" t="s">
        <v>26</v>
      </c>
      <c r="X1314" s="7" t="str">
        <f t="shared" si="40"/>
        <v/>
      </c>
      <c r="Z1314" s="7" t="str">
        <f t="shared" si="41"/>
        <v/>
      </c>
      <c r="AC1314" s="7">
        <v>30.5</v>
      </c>
      <c r="AD1314" s="7">
        <v>25</v>
      </c>
      <c r="AE1314" s="7" t="s">
        <v>45</v>
      </c>
      <c r="AF1314" s="7" t="s">
        <v>46</v>
      </c>
      <c r="AG1314" s="7" t="s">
        <v>47</v>
      </c>
      <c r="AH1314" s="7" t="s">
        <v>409</v>
      </c>
      <c r="AI1314" s="7" t="s">
        <v>407</v>
      </c>
      <c r="AJ1314" s="7">
        <v>3.2909999999999999</v>
      </c>
      <c r="AK1314" s="7">
        <v>-0.47499999999999998</v>
      </c>
      <c r="AL1314" s="7" t="s">
        <v>415</v>
      </c>
      <c r="AS1314" s="7">
        <v>2.15</v>
      </c>
      <c r="AV1314" s="7" t="s">
        <v>672</v>
      </c>
      <c r="AW1314" s="7" t="s">
        <v>528</v>
      </c>
      <c r="AZ1314" s="7" t="s">
        <v>280</v>
      </c>
    </row>
    <row r="1315" spans="1:52" x14ac:dyDescent="0.2">
      <c r="A1315" s="7">
        <v>1314</v>
      </c>
      <c r="B1315" s="7">
        <v>4174</v>
      </c>
      <c r="C1315" s="7" t="s">
        <v>57</v>
      </c>
      <c r="D1315" s="7" t="s">
        <v>452</v>
      </c>
      <c r="E1315" s="7" t="s">
        <v>279</v>
      </c>
      <c r="F1315" s="7">
        <v>4.0019999999999998</v>
      </c>
      <c r="I1315" s="7">
        <v>4.149</v>
      </c>
      <c r="J1315" s="7">
        <v>2001</v>
      </c>
      <c r="K1315" s="7">
        <v>8</v>
      </c>
      <c r="L1315" s="7">
        <v>225</v>
      </c>
      <c r="M1315" s="7">
        <v>34.979999999999997</v>
      </c>
      <c r="N1315" s="7">
        <v>-97.52</v>
      </c>
      <c r="O1315" s="7">
        <v>34.75</v>
      </c>
      <c r="P1315" s="7">
        <v>-97.75</v>
      </c>
      <c r="Q1315" s="7">
        <v>31.263000000000002</v>
      </c>
      <c r="S1315" s="7">
        <v>21.007000000000001</v>
      </c>
      <c r="V1315" s="7" t="s">
        <v>26</v>
      </c>
      <c r="X1315" s="7" t="str">
        <f t="shared" si="40"/>
        <v/>
      </c>
      <c r="Z1315" s="7" t="str">
        <f t="shared" si="41"/>
        <v/>
      </c>
      <c r="AC1315" s="7">
        <v>29.2</v>
      </c>
      <c r="AD1315" s="7">
        <v>42.1</v>
      </c>
      <c r="AE1315" s="7" t="s">
        <v>45</v>
      </c>
      <c r="AF1315" s="7" t="s">
        <v>46</v>
      </c>
      <c r="AG1315" s="7" t="s">
        <v>47</v>
      </c>
      <c r="AH1315" s="7" t="s">
        <v>409</v>
      </c>
      <c r="AI1315" s="7" t="s">
        <v>407</v>
      </c>
      <c r="AJ1315" s="7">
        <v>3.2909999999999999</v>
      </c>
      <c r="AK1315" s="7">
        <v>-0.47499999999999998</v>
      </c>
      <c r="AL1315" s="7" t="s">
        <v>415</v>
      </c>
      <c r="AS1315" s="7">
        <v>2.15</v>
      </c>
      <c r="AV1315" s="7" t="s">
        <v>672</v>
      </c>
      <c r="AW1315" s="7" t="s">
        <v>528</v>
      </c>
      <c r="AZ1315" s="7" t="s">
        <v>280</v>
      </c>
    </row>
    <row r="1316" spans="1:52" x14ac:dyDescent="0.2">
      <c r="A1316" s="7">
        <v>1315</v>
      </c>
      <c r="B1316" s="7">
        <v>4174</v>
      </c>
      <c r="C1316" s="7" t="s">
        <v>57</v>
      </c>
      <c r="D1316" s="7" t="s">
        <v>452</v>
      </c>
      <c r="E1316" s="7" t="s">
        <v>279</v>
      </c>
      <c r="F1316" s="7">
        <v>2.544</v>
      </c>
      <c r="I1316" s="7">
        <v>2.637</v>
      </c>
      <c r="J1316" s="7">
        <v>2001</v>
      </c>
      <c r="K1316" s="7">
        <v>9</v>
      </c>
      <c r="L1316" s="7">
        <v>255</v>
      </c>
      <c r="M1316" s="7">
        <v>34.979999999999997</v>
      </c>
      <c r="N1316" s="7">
        <v>-97.52</v>
      </c>
      <c r="O1316" s="7">
        <v>34.75</v>
      </c>
      <c r="P1316" s="7">
        <v>-97.75</v>
      </c>
      <c r="Q1316" s="7">
        <v>24.79</v>
      </c>
      <c r="S1316" s="7">
        <v>35.621000000000002</v>
      </c>
      <c r="V1316" s="7" t="s">
        <v>26</v>
      </c>
      <c r="X1316" s="7" t="str">
        <f t="shared" si="40"/>
        <v/>
      </c>
      <c r="Z1316" s="7" t="str">
        <f t="shared" si="41"/>
        <v/>
      </c>
      <c r="AC1316" s="7">
        <v>22.3</v>
      </c>
      <c r="AD1316" s="7">
        <v>151.30000000000001</v>
      </c>
      <c r="AE1316" s="7" t="s">
        <v>45</v>
      </c>
      <c r="AF1316" s="7" t="s">
        <v>46</v>
      </c>
      <c r="AG1316" s="7" t="s">
        <v>47</v>
      </c>
      <c r="AH1316" s="7" t="s">
        <v>409</v>
      </c>
      <c r="AI1316" s="7" t="s">
        <v>407</v>
      </c>
      <c r="AJ1316" s="7">
        <v>3.2909999999999999</v>
      </c>
      <c r="AK1316" s="7">
        <v>-0.47499999999999998</v>
      </c>
      <c r="AL1316" s="7" t="s">
        <v>415</v>
      </c>
      <c r="AS1316" s="7">
        <v>2.15</v>
      </c>
      <c r="AV1316" s="7" t="s">
        <v>672</v>
      </c>
      <c r="AW1316" s="7" t="s">
        <v>528</v>
      </c>
      <c r="AZ1316" s="7" t="s">
        <v>280</v>
      </c>
    </row>
    <row r="1317" spans="1:52" x14ac:dyDescent="0.2">
      <c r="A1317" s="7">
        <v>1316</v>
      </c>
      <c r="B1317" s="7">
        <v>4174</v>
      </c>
      <c r="C1317" s="7" t="s">
        <v>57</v>
      </c>
      <c r="D1317" s="7" t="s">
        <v>452</v>
      </c>
      <c r="E1317" s="7" t="s">
        <v>279</v>
      </c>
      <c r="F1317" s="7">
        <v>1.3360000000000001</v>
      </c>
      <c r="I1317" s="7">
        <v>1.385</v>
      </c>
      <c r="J1317" s="7">
        <v>2001</v>
      </c>
      <c r="K1317" s="7">
        <v>10</v>
      </c>
      <c r="L1317" s="7">
        <v>285</v>
      </c>
      <c r="M1317" s="7">
        <v>34.979999999999997</v>
      </c>
      <c r="N1317" s="7">
        <v>-97.52</v>
      </c>
      <c r="O1317" s="7">
        <v>34.75</v>
      </c>
      <c r="P1317" s="7">
        <v>-97.75</v>
      </c>
      <c r="Q1317" s="7">
        <v>16.513999999999999</v>
      </c>
      <c r="S1317" s="7">
        <v>35.619999999999997</v>
      </c>
      <c r="V1317" s="7" t="s">
        <v>26</v>
      </c>
      <c r="X1317" s="7" t="str">
        <f t="shared" si="40"/>
        <v/>
      </c>
      <c r="Z1317" s="7" t="str">
        <f t="shared" si="41"/>
        <v/>
      </c>
      <c r="AC1317" s="7">
        <v>16.3</v>
      </c>
      <c r="AD1317" s="7">
        <v>62.8</v>
      </c>
      <c r="AE1317" s="7" t="s">
        <v>45</v>
      </c>
      <c r="AF1317" s="7" t="s">
        <v>46</v>
      </c>
      <c r="AG1317" s="7" t="s">
        <v>47</v>
      </c>
      <c r="AH1317" s="7" t="s">
        <v>409</v>
      </c>
      <c r="AI1317" s="7" t="s">
        <v>407</v>
      </c>
      <c r="AJ1317" s="7">
        <v>3.2909999999999999</v>
      </c>
      <c r="AK1317" s="7">
        <v>-0.47499999999999998</v>
      </c>
      <c r="AL1317" s="7" t="s">
        <v>415</v>
      </c>
      <c r="AS1317" s="7">
        <v>2.15</v>
      </c>
      <c r="AV1317" s="7" t="s">
        <v>672</v>
      </c>
      <c r="AW1317" s="7" t="s">
        <v>528</v>
      </c>
      <c r="AZ1317" s="7" t="s">
        <v>280</v>
      </c>
    </row>
    <row r="1318" spans="1:52" x14ac:dyDescent="0.2">
      <c r="A1318" s="7">
        <v>1317</v>
      </c>
      <c r="B1318" s="7">
        <v>4174</v>
      </c>
      <c r="C1318" s="7" t="s">
        <v>57</v>
      </c>
      <c r="D1318" s="7" t="s">
        <v>452</v>
      </c>
      <c r="E1318" s="7" t="s">
        <v>279</v>
      </c>
      <c r="F1318" s="7">
        <v>0.64300000000000002</v>
      </c>
      <c r="I1318" s="7">
        <v>0.66600000000000004</v>
      </c>
      <c r="J1318" s="7">
        <v>2001</v>
      </c>
      <c r="K1318" s="7">
        <v>11</v>
      </c>
      <c r="L1318" s="7">
        <v>315</v>
      </c>
      <c r="M1318" s="7">
        <v>34.979999999999997</v>
      </c>
      <c r="N1318" s="7">
        <v>-97.52</v>
      </c>
      <c r="O1318" s="7">
        <v>34.75</v>
      </c>
      <c r="P1318" s="7">
        <v>-97.75</v>
      </c>
      <c r="Q1318" s="7">
        <v>9.8780000000000001</v>
      </c>
      <c r="S1318" s="7">
        <v>29.545999999999999</v>
      </c>
      <c r="V1318" s="7" t="s">
        <v>26</v>
      </c>
      <c r="X1318" s="7" t="str">
        <f t="shared" si="40"/>
        <v/>
      </c>
      <c r="Z1318" s="7" t="str">
        <f t="shared" si="41"/>
        <v/>
      </c>
      <c r="AC1318" s="7">
        <v>12.9</v>
      </c>
      <c r="AD1318" s="7">
        <v>22.3</v>
      </c>
      <c r="AE1318" s="7" t="s">
        <v>45</v>
      </c>
      <c r="AF1318" s="7" t="s">
        <v>46</v>
      </c>
      <c r="AG1318" s="7" t="s">
        <v>47</v>
      </c>
      <c r="AH1318" s="7" t="s">
        <v>409</v>
      </c>
      <c r="AI1318" s="7" t="s">
        <v>407</v>
      </c>
      <c r="AJ1318" s="7">
        <v>3.2909999999999999</v>
      </c>
      <c r="AK1318" s="7">
        <v>-0.47499999999999998</v>
      </c>
      <c r="AL1318" s="7" t="s">
        <v>415</v>
      </c>
      <c r="AS1318" s="7">
        <v>2.15</v>
      </c>
      <c r="AV1318" s="7" t="s">
        <v>672</v>
      </c>
      <c r="AW1318" s="7" t="s">
        <v>528</v>
      </c>
      <c r="AZ1318" s="7" t="s">
        <v>280</v>
      </c>
    </row>
    <row r="1319" spans="1:52" x14ac:dyDescent="0.2">
      <c r="A1319" s="7">
        <v>1318</v>
      </c>
      <c r="B1319" s="7">
        <v>4174</v>
      </c>
      <c r="C1319" s="7" t="s">
        <v>57</v>
      </c>
      <c r="D1319" s="7" t="s">
        <v>452</v>
      </c>
      <c r="E1319" s="7" t="s">
        <v>279</v>
      </c>
      <c r="F1319" s="7">
        <v>0.27500000000000002</v>
      </c>
      <c r="I1319" s="7">
        <v>0.28499999999999998</v>
      </c>
      <c r="J1319" s="7">
        <v>2001</v>
      </c>
      <c r="K1319" s="7">
        <v>12</v>
      </c>
      <c r="L1319" s="7">
        <v>345</v>
      </c>
      <c r="M1319" s="7">
        <v>34.979999999999997</v>
      </c>
      <c r="N1319" s="7">
        <v>-97.52</v>
      </c>
      <c r="O1319" s="7">
        <v>34.75</v>
      </c>
      <c r="P1319" s="7">
        <v>-97.75</v>
      </c>
      <c r="Q1319" s="7">
        <v>5.6479999999999997</v>
      </c>
      <c r="S1319" s="7">
        <v>32.96</v>
      </c>
      <c r="V1319" s="7" t="s">
        <v>26</v>
      </c>
      <c r="X1319" s="7" t="str">
        <f t="shared" si="40"/>
        <v/>
      </c>
      <c r="Z1319" s="7" t="str">
        <f t="shared" si="41"/>
        <v/>
      </c>
      <c r="AC1319" s="7">
        <v>6.2</v>
      </c>
      <c r="AD1319" s="7">
        <v>44.8</v>
      </c>
      <c r="AE1319" s="7" t="s">
        <v>45</v>
      </c>
      <c r="AF1319" s="7" t="s">
        <v>46</v>
      </c>
      <c r="AG1319" s="7" t="s">
        <v>47</v>
      </c>
      <c r="AH1319" s="7" t="s">
        <v>409</v>
      </c>
      <c r="AI1319" s="7" t="s">
        <v>407</v>
      </c>
      <c r="AJ1319" s="7">
        <v>3.2909999999999999</v>
      </c>
      <c r="AK1319" s="7">
        <v>-0.47499999999999998</v>
      </c>
      <c r="AL1319" s="7" t="s">
        <v>415</v>
      </c>
      <c r="AS1319" s="7">
        <v>2.15</v>
      </c>
      <c r="AV1319" s="7" t="s">
        <v>672</v>
      </c>
      <c r="AW1319" s="7" t="s">
        <v>528</v>
      </c>
      <c r="AZ1319" s="7" t="s">
        <v>280</v>
      </c>
    </row>
    <row r="1320" spans="1:52" x14ac:dyDescent="0.2">
      <c r="A1320" s="7">
        <v>1319</v>
      </c>
      <c r="B1320" s="7">
        <v>4174</v>
      </c>
      <c r="C1320" s="7" t="s">
        <v>57</v>
      </c>
      <c r="D1320" s="7" t="s">
        <v>453</v>
      </c>
      <c r="E1320" s="7" t="s">
        <v>279</v>
      </c>
      <c r="F1320" s="7">
        <v>0.41399999999999998</v>
      </c>
      <c r="I1320" s="7">
        <v>0.42899999999999999</v>
      </c>
      <c r="J1320" s="7">
        <v>2002</v>
      </c>
      <c r="K1320" s="7">
        <v>1</v>
      </c>
      <c r="L1320" s="7">
        <v>15</v>
      </c>
      <c r="M1320" s="7">
        <v>34.979999999999997</v>
      </c>
      <c r="N1320" s="7">
        <v>-97.52</v>
      </c>
      <c r="O1320" s="7">
        <v>34.75</v>
      </c>
      <c r="P1320" s="7">
        <v>-97.75</v>
      </c>
      <c r="Q1320" s="7">
        <v>4.78</v>
      </c>
      <c r="S1320" s="7">
        <v>32.676000000000002</v>
      </c>
      <c r="V1320" s="7" t="s">
        <v>26</v>
      </c>
      <c r="W1320" s="7">
        <v>0.34</v>
      </c>
      <c r="X1320" s="7">
        <f t="shared" si="40"/>
        <v>0.34</v>
      </c>
      <c r="Y1320" s="7">
        <v>8.8999999999999996E-2</v>
      </c>
      <c r="Z1320" s="7">
        <f t="shared" si="41"/>
        <v>8.8999999999999996E-2</v>
      </c>
      <c r="AA1320" s="7">
        <v>0.79200000000000004</v>
      </c>
      <c r="AB1320" s="7">
        <v>0.20699999999999999</v>
      </c>
      <c r="AC1320" s="7">
        <v>5.4</v>
      </c>
      <c r="AD1320" s="7">
        <v>38.799999999999997</v>
      </c>
      <c r="AE1320" s="7" t="s">
        <v>45</v>
      </c>
      <c r="AF1320" s="7" t="s">
        <v>46</v>
      </c>
      <c r="AG1320" s="7" t="s">
        <v>47</v>
      </c>
      <c r="AH1320" s="7" t="s">
        <v>409</v>
      </c>
      <c r="AI1320" s="7" t="s">
        <v>407</v>
      </c>
      <c r="AJ1320" s="7">
        <v>3.2909999999999999</v>
      </c>
      <c r="AK1320" s="7">
        <v>0.20899999999999999</v>
      </c>
      <c r="AL1320" s="7" t="s">
        <v>415</v>
      </c>
      <c r="AS1320" s="7">
        <v>2.1150000000000002</v>
      </c>
      <c r="AT1320" s="7">
        <v>1.895</v>
      </c>
      <c r="AU1320" s="7">
        <v>2.31</v>
      </c>
      <c r="AV1320" s="7" t="s">
        <v>672</v>
      </c>
      <c r="AW1320" s="7" t="s">
        <v>528</v>
      </c>
      <c r="AZ1320" s="7" t="s">
        <v>280</v>
      </c>
    </row>
    <row r="1321" spans="1:52" x14ac:dyDescent="0.2">
      <c r="A1321" s="7">
        <v>1320</v>
      </c>
      <c r="B1321" s="7">
        <v>4174</v>
      </c>
      <c r="C1321" s="7" t="s">
        <v>57</v>
      </c>
      <c r="D1321" s="7" t="s">
        <v>453</v>
      </c>
      <c r="E1321" s="7" t="s">
        <v>279</v>
      </c>
      <c r="F1321" s="7">
        <v>0.375</v>
      </c>
      <c r="I1321" s="7">
        <v>0.38800000000000001</v>
      </c>
      <c r="J1321" s="7">
        <v>2002</v>
      </c>
      <c r="K1321" s="7">
        <v>2</v>
      </c>
      <c r="L1321" s="7">
        <v>45</v>
      </c>
      <c r="M1321" s="7">
        <v>34.979999999999997</v>
      </c>
      <c r="N1321" s="7">
        <v>-97.52</v>
      </c>
      <c r="O1321" s="7">
        <v>34.75</v>
      </c>
      <c r="P1321" s="7">
        <v>-97.75</v>
      </c>
      <c r="Q1321" s="7">
        <v>10.279</v>
      </c>
      <c r="S1321" s="7">
        <v>26.792000000000002</v>
      </c>
      <c r="V1321" s="7" t="s">
        <v>26</v>
      </c>
      <c r="W1321" s="7">
        <v>0.3</v>
      </c>
      <c r="X1321" s="7">
        <f t="shared" si="40"/>
        <v>0.3</v>
      </c>
      <c r="Y1321" s="7">
        <v>8.7999999999999995E-2</v>
      </c>
      <c r="Z1321" s="7">
        <f t="shared" si="41"/>
        <v>8.7999999999999995E-2</v>
      </c>
      <c r="AA1321" s="7">
        <v>0.77100000000000002</v>
      </c>
      <c r="AB1321" s="7">
        <v>0.22800000000000001</v>
      </c>
      <c r="AC1321" s="7">
        <v>5.0999999999999996</v>
      </c>
      <c r="AD1321" s="7">
        <v>30.9</v>
      </c>
      <c r="AE1321" s="7" t="s">
        <v>45</v>
      </c>
      <c r="AF1321" s="7" t="s">
        <v>46</v>
      </c>
      <c r="AG1321" s="7" t="s">
        <v>47</v>
      </c>
      <c r="AH1321" s="7" t="s">
        <v>409</v>
      </c>
      <c r="AI1321" s="7" t="s">
        <v>407</v>
      </c>
      <c r="AJ1321" s="7">
        <v>3.2909999999999999</v>
      </c>
      <c r="AK1321" s="7">
        <v>0.20899999999999999</v>
      </c>
      <c r="AL1321" s="7" t="s">
        <v>415</v>
      </c>
      <c r="AS1321" s="7">
        <v>2.1150000000000002</v>
      </c>
      <c r="AT1321" s="7">
        <v>1.895</v>
      </c>
      <c r="AU1321" s="7">
        <v>2.31</v>
      </c>
      <c r="AV1321" s="7" t="s">
        <v>672</v>
      </c>
      <c r="AW1321" s="7" t="s">
        <v>528</v>
      </c>
      <c r="AZ1321" s="7" t="s">
        <v>280</v>
      </c>
    </row>
    <row r="1322" spans="1:52" x14ac:dyDescent="0.2">
      <c r="A1322" s="7">
        <v>1321</v>
      </c>
      <c r="B1322" s="7">
        <v>4174</v>
      </c>
      <c r="C1322" s="7" t="s">
        <v>57</v>
      </c>
      <c r="D1322" s="7" t="s">
        <v>453</v>
      </c>
      <c r="E1322" s="7" t="s">
        <v>279</v>
      </c>
      <c r="F1322" s="7">
        <v>0.55200000000000005</v>
      </c>
      <c r="I1322" s="7">
        <v>0.57199999999999995</v>
      </c>
      <c r="J1322" s="7">
        <v>2002</v>
      </c>
      <c r="K1322" s="7">
        <v>3</v>
      </c>
      <c r="L1322" s="7">
        <v>75</v>
      </c>
      <c r="M1322" s="7">
        <v>34.979999999999997</v>
      </c>
      <c r="N1322" s="7">
        <v>-97.52</v>
      </c>
      <c r="O1322" s="7">
        <v>34.75</v>
      </c>
      <c r="P1322" s="7">
        <v>-97.75</v>
      </c>
      <c r="Q1322" s="7">
        <v>17.311</v>
      </c>
      <c r="S1322" s="7">
        <v>28.783999999999999</v>
      </c>
      <c r="V1322" s="7" t="s">
        <v>26</v>
      </c>
      <c r="W1322" s="7">
        <v>0.4</v>
      </c>
      <c r="X1322" s="7">
        <f t="shared" si="40"/>
        <v>0.4</v>
      </c>
      <c r="Y1322" s="7">
        <v>0.17199999999999999</v>
      </c>
      <c r="Z1322" s="7">
        <f t="shared" si="41"/>
        <v>0.17199999999999999</v>
      </c>
      <c r="AA1322" s="7">
        <v>0.69799999999999995</v>
      </c>
      <c r="AB1322" s="7">
        <v>0.30099999999999999</v>
      </c>
      <c r="AC1322" s="7">
        <v>8.4</v>
      </c>
      <c r="AD1322" s="7">
        <v>56</v>
      </c>
      <c r="AE1322" s="7" t="s">
        <v>45</v>
      </c>
      <c r="AF1322" s="7" t="s">
        <v>46</v>
      </c>
      <c r="AG1322" s="7" t="s">
        <v>47</v>
      </c>
      <c r="AH1322" s="7" t="s">
        <v>409</v>
      </c>
      <c r="AI1322" s="7" t="s">
        <v>407</v>
      </c>
      <c r="AJ1322" s="7">
        <v>3.2909999999999999</v>
      </c>
      <c r="AK1322" s="7">
        <v>0.20899999999999999</v>
      </c>
      <c r="AL1322" s="7" t="s">
        <v>415</v>
      </c>
      <c r="AS1322" s="7">
        <v>2.1150000000000002</v>
      </c>
      <c r="AT1322" s="7">
        <v>1.895</v>
      </c>
      <c r="AU1322" s="7">
        <v>2.31</v>
      </c>
      <c r="AV1322" s="7" t="s">
        <v>672</v>
      </c>
      <c r="AW1322" s="7" t="s">
        <v>528</v>
      </c>
      <c r="AZ1322" s="7" t="s">
        <v>280</v>
      </c>
    </row>
    <row r="1323" spans="1:52" x14ac:dyDescent="0.2">
      <c r="A1323" s="7">
        <v>1322</v>
      </c>
      <c r="B1323" s="7">
        <v>4174</v>
      </c>
      <c r="C1323" s="7" t="s">
        <v>57</v>
      </c>
      <c r="D1323" s="7" t="s">
        <v>453</v>
      </c>
      <c r="E1323" s="7" t="s">
        <v>279</v>
      </c>
      <c r="F1323" s="7">
        <v>1.6160000000000001</v>
      </c>
      <c r="I1323" s="7">
        <v>1.675</v>
      </c>
      <c r="J1323" s="7">
        <v>2002</v>
      </c>
      <c r="K1323" s="7">
        <v>4</v>
      </c>
      <c r="L1323" s="7">
        <v>105</v>
      </c>
      <c r="M1323" s="7">
        <v>34.979999999999997</v>
      </c>
      <c r="N1323" s="7">
        <v>-97.52</v>
      </c>
      <c r="O1323" s="7">
        <v>34.75</v>
      </c>
      <c r="P1323" s="7">
        <v>-97.75</v>
      </c>
      <c r="Q1323" s="7">
        <v>23.475999999999999</v>
      </c>
      <c r="S1323" s="7">
        <v>21.475999999999999</v>
      </c>
      <c r="V1323" s="7" t="s">
        <v>26</v>
      </c>
      <c r="W1323" s="7">
        <v>1.2290000000000001</v>
      </c>
      <c r="X1323" s="7">
        <f t="shared" si="40"/>
        <v>1.2290000000000001</v>
      </c>
      <c r="Y1323" s="7">
        <v>0.44600000000000001</v>
      </c>
      <c r="Z1323" s="7">
        <f t="shared" si="41"/>
        <v>0.44600000000000001</v>
      </c>
      <c r="AA1323" s="7">
        <v>0.73299999999999998</v>
      </c>
      <c r="AB1323" s="7">
        <v>0.26600000000000001</v>
      </c>
      <c r="AC1323" s="7">
        <v>16.5</v>
      </c>
      <c r="AD1323" s="7">
        <v>138.4</v>
      </c>
      <c r="AE1323" s="7" t="s">
        <v>45</v>
      </c>
      <c r="AF1323" s="7" t="s">
        <v>46</v>
      </c>
      <c r="AG1323" s="7" t="s">
        <v>47</v>
      </c>
      <c r="AH1323" s="7" t="s">
        <v>409</v>
      </c>
      <c r="AI1323" s="7" t="s">
        <v>407</v>
      </c>
      <c r="AJ1323" s="7">
        <v>3.2909999999999999</v>
      </c>
      <c r="AK1323" s="7">
        <v>0.20899999999999999</v>
      </c>
      <c r="AL1323" s="7" t="s">
        <v>415</v>
      </c>
      <c r="AS1323" s="7">
        <v>2.1150000000000002</v>
      </c>
      <c r="AT1323" s="7">
        <v>1.895</v>
      </c>
      <c r="AU1323" s="7">
        <v>2.31</v>
      </c>
      <c r="AV1323" s="7" t="s">
        <v>672</v>
      </c>
      <c r="AW1323" s="7" t="s">
        <v>528</v>
      </c>
      <c r="AZ1323" s="7" t="s">
        <v>280</v>
      </c>
    </row>
    <row r="1324" spans="1:52" x14ac:dyDescent="0.2">
      <c r="A1324" s="7">
        <v>1323</v>
      </c>
      <c r="B1324" s="7">
        <v>4174</v>
      </c>
      <c r="C1324" s="7" t="s">
        <v>57</v>
      </c>
      <c r="D1324" s="7" t="s">
        <v>453</v>
      </c>
      <c r="E1324" s="7" t="s">
        <v>279</v>
      </c>
      <c r="F1324" s="7">
        <v>3.593</v>
      </c>
      <c r="I1324" s="7">
        <v>3.7250000000000001</v>
      </c>
      <c r="J1324" s="7">
        <v>2002</v>
      </c>
      <c r="K1324" s="7">
        <v>5</v>
      </c>
      <c r="L1324" s="7">
        <v>135</v>
      </c>
      <c r="M1324" s="7">
        <v>34.979999999999997</v>
      </c>
      <c r="N1324" s="7">
        <v>-97.52</v>
      </c>
      <c r="O1324" s="7">
        <v>34.75</v>
      </c>
      <c r="P1324" s="7">
        <v>-97.75</v>
      </c>
      <c r="Q1324" s="7">
        <v>28.777999999999999</v>
      </c>
      <c r="S1324" s="7">
        <v>22.045000000000002</v>
      </c>
      <c r="V1324" s="7" t="s">
        <v>26</v>
      </c>
      <c r="W1324" s="7">
        <v>2.0369999999999999</v>
      </c>
      <c r="X1324" s="7">
        <f t="shared" si="40"/>
        <v>2.0369999999999999</v>
      </c>
      <c r="Y1324" s="7">
        <v>1.6879999999999999</v>
      </c>
      <c r="Z1324" s="7">
        <f t="shared" si="41"/>
        <v>1.6879999999999999</v>
      </c>
      <c r="AA1324" s="7">
        <v>0.54600000000000004</v>
      </c>
      <c r="AB1324" s="7">
        <v>0.45300000000000001</v>
      </c>
      <c r="AC1324" s="7">
        <v>19.399999999999999</v>
      </c>
      <c r="AD1324" s="7">
        <v>106.2</v>
      </c>
      <c r="AE1324" s="7" t="s">
        <v>45</v>
      </c>
      <c r="AF1324" s="7" t="s">
        <v>46</v>
      </c>
      <c r="AG1324" s="7" t="s">
        <v>47</v>
      </c>
      <c r="AH1324" s="7" t="s">
        <v>409</v>
      </c>
      <c r="AI1324" s="7" t="s">
        <v>407</v>
      </c>
      <c r="AJ1324" s="7">
        <v>3.2909999999999999</v>
      </c>
      <c r="AK1324" s="7">
        <v>0.20899999999999999</v>
      </c>
      <c r="AL1324" s="7" t="s">
        <v>415</v>
      </c>
      <c r="AS1324" s="7">
        <v>2.1150000000000002</v>
      </c>
      <c r="AT1324" s="7">
        <v>1.895</v>
      </c>
      <c r="AU1324" s="7">
        <v>2.31</v>
      </c>
      <c r="AV1324" s="7" t="s">
        <v>672</v>
      </c>
      <c r="AW1324" s="7" t="s">
        <v>528</v>
      </c>
      <c r="AZ1324" s="7" t="s">
        <v>280</v>
      </c>
    </row>
    <row r="1325" spans="1:52" x14ac:dyDescent="0.2">
      <c r="A1325" s="7">
        <v>1324</v>
      </c>
      <c r="B1325" s="7">
        <v>4174</v>
      </c>
      <c r="C1325" s="7" t="s">
        <v>57</v>
      </c>
      <c r="D1325" s="7" t="s">
        <v>453</v>
      </c>
      <c r="E1325" s="7" t="s">
        <v>279</v>
      </c>
      <c r="F1325" s="7">
        <v>5.1509999999999998</v>
      </c>
      <c r="I1325" s="7">
        <v>5.34</v>
      </c>
      <c r="J1325" s="7">
        <v>2002</v>
      </c>
      <c r="K1325" s="7">
        <v>6</v>
      </c>
      <c r="L1325" s="7">
        <v>165</v>
      </c>
      <c r="M1325" s="7">
        <v>34.979999999999997</v>
      </c>
      <c r="N1325" s="7">
        <v>-97.52</v>
      </c>
      <c r="O1325" s="7">
        <v>34.75</v>
      </c>
      <c r="P1325" s="7">
        <v>-97.75</v>
      </c>
      <c r="Q1325" s="7">
        <v>30.995999999999999</v>
      </c>
      <c r="S1325" s="7">
        <v>12.27</v>
      </c>
      <c r="V1325" s="7" t="s">
        <v>26</v>
      </c>
      <c r="W1325" s="7">
        <v>2.8879999999999999</v>
      </c>
      <c r="X1325" s="7">
        <f t="shared" si="40"/>
        <v>2.8879999999999999</v>
      </c>
      <c r="Y1325" s="7">
        <v>2.452</v>
      </c>
      <c r="Z1325" s="7">
        <f t="shared" si="41"/>
        <v>2.452</v>
      </c>
      <c r="AA1325" s="7">
        <v>0.54</v>
      </c>
      <c r="AB1325" s="7">
        <v>0.45900000000000002</v>
      </c>
      <c r="AC1325" s="7">
        <v>24.8</v>
      </c>
      <c r="AD1325" s="7">
        <v>104.4</v>
      </c>
      <c r="AE1325" s="7" t="s">
        <v>45</v>
      </c>
      <c r="AF1325" s="7" t="s">
        <v>46</v>
      </c>
      <c r="AG1325" s="7" t="s">
        <v>47</v>
      </c>
      <c r="AH1325" s="7" t="s">
        <v>409</v>
      </c>
      <c r="AI1325" s="7" t="s">
        <v>407</v>
      </c>
      <c r="AJ1325" s="7">
        <v>3.2909999999999999</v>
      </c>
      <c r="AK1325" s="7">
        <v>0.20899999999999999</v>
      </c>
      <c r="AL1325" s="7" t="s">
        <v>415</v>
      </c>
      <c r="AS1325" s="7">
        <v>2.1150000000000002</v>
      </c>
      <c r="AT1325" s="7">
        <v>1.895</v>
      </c>
      <c r="AU1325" s="7">
        <v>2.31</v>
      </c>
      <c r="AV1325" s="7" t="s">
        <v>672</v>
      </c>
      <c r="AW1325" s="7" t="s">
        <v>528</v>
      </c>
      <c r="AZ1325" s="7" t="s">
        <v>280</v>
      </c>
    </row>
    <row r="1326" spans="1:52" x14ac:dyDescent="0.2">
      <c r="A1326" s="7">
        <v>1325</v>
      </c>
      <c r="B1326" s="7">
        <v>4174</v>
      </c>
      <c r="C1326" s="7" t="s">
        <v>57</v>
      </c>
      <c r="D1326" s="7" t="s">
        <v>453</v>
      </c>
      <c r="E1326" s="7" t="s">
        <v>279</v>
      </c>
      <c r="F1326" s="7">
        <v>4.6559999999999997</v>
      </c>
      <c r="I1326" s="7">
        <v>4.827</v>
      </c>
      <c r="J1326" s="7">
        <v>2002</v>
      </c>
      <c r="K1326" s="7">
        <v>7</v>
      </c>
      <c r="L1326" s="7">
        <v>195</v>
      </c>
      <c r="M1326" s="7">
        <v>34.979999999999997</v>
      </c>
      <c r="N1326" s="7">
        <v>-97.52</v>
      </c>
      <c r="O1326" s="7">
        <v>34.75</v>
      </c>
      <c r="P1326" s="7">
        <v>-97.75</v>
      </c>
      <c r="Q1326" s="7">
        <v>33.887999999999998</v>
      </c>
      <c r="S1326" s="7">
        <v>21.853999999999999</v>
      </c>
      <c r="V1326" s="7" t="s">
        <v>26</v>
      </c>
      <c r="W1326" s="7">
        <v>3.194</v>
      </c>
      <c r="X1326" s="7">
        <f t="shared" si="40"/>
        <v>3.194</v>
      </c>
      <c r="Y1326" s="7">
        <v>1.633</v>
      </c>
      <c r="Z1326" s="7">
        <f t="shared" si="41"/>
        <v>1.633</v>
      </c>
      <c r="AA1326" s="7">
        <v>0.66100000000000003</v>
      </c>
      <c r="AB1326" s="7">
        <v>0.33800000000000002</v>
      </c>
      <c r="AC1326" s="7">
        <v>26.5</v>
      </c>
      <c r="AD1326" s="7">
        <v>82.6</v>
      </c>
      <c r="AE1326" s="7" t="s">
        <v>45</v>
      </c>
      <c r="AF1326" s="7" t="s">
        <v>46</v>
      </c>
      <c r="AG1326" s="7" t="s">
        <v>47</v>
      </c>
      <c r="AH1326" s="7" t="s">
        <v>409</v>
      </c>
      <c r="AI1326" s="7" t="s">
        <v>407</v>
      </c>
      <c r="AJ1326" s="7">
        <v>3.2909999999999999</v>
      </c>
      <c r="AK1326" s="7">
        <v>0.20899999999999999</v>
      </c>
      <c r="AL1326" s="7" t="s">
        <v>415</v>
      </c>
      <c r="AS1326" s="7">
        <v>2.1150000000000002</v>
      </c>
      <c r="AT1326" s="7">
        <v>1.895</v>
      </c>
      <c r="AU1326" s="7">
        <v>2.31</v>
      </c>
      <c r="AV1326" s="7" t="s">
        <v>672</v>
      </c>
      <c r="AW1326" s="7" t="s">
        <v>528</v>
      </c>
      <c r="AZ1326" s="7" t="s">
        <v>280</v>
      </c>
    </row>
    <row r="1327" spans="1:52" x14ac:dyDescent="0.2">
      <c r="A1327" s="7">
        <v>1326</v>
      </c>
      <c r="B1327" s="7">
        <v>4174</v>
      </c>
      <c r="C1327" s="7" t="s">
        <v>57</v>
      </c>
      <c r="D1327" s="7" t="s">
        <v>453</v>
      </c>
      <c r="E1327" s="7" t="s">
        <v>279</v>
      </c>
      <c r="F1327" s="7">
        <v>4.4909999999999997</v>
      </c>
      <c r="I1327" s="7">
        <v>4.6559999999999997</v>
      </c>
      <c r="J1327" s="7">
        <v>2002</v>
      </c>
      <c r="K1327" s="7">
        <v>8</v>
      </c>
      <c r="L1327" s="7">
        <v>225</v>
      </c>
      <c r="M1327" s="7">
        <v>34.979999999999997</v>
      </c>
      <c r="N1327" s="7">
        <v>-97.52</v>
      </c>
      <c r="O1327" s="7">
        <v>34.75</v>
      </c>
      <c r="P1327" s="7">
        <v>-97.75</v>
      </c>
      <c r="Q1327" s="7">
        <v>29.946000000000002</v>
      </c>
      <c r="S1327" s="7">
        <v>26.123999999999999</v>
      </c>
      <c r="V1327" s="7" t="s">
        <v>26</v>
      </c>
      <c r="W1327" s="7">
        <v>2.5179999999999998</v>
      </c>
      <c r="X1327" s="7">
        <f t="shared" si="40"/>
        <v>2.5179999999999998</v>
      </c>
      <c r="Y1327" s="7">
        <v>2.1379999999999999</v>
      </c>
      <c r="Z1327" s="7">
        <f t="shared" si="41"/>
        <v>2.1379999999999999</v>
      </c>
      <c r="AA1327" s="7">
        <v>0.54</v>
      </c>
      <c r="AB1327" s="7">
        <v>0.45900000000000002</v>
      </c>
      <c r="AC1327" s="7">
        <v>27.8</v>
      </c>
      <c r="AD1327" s="7">
        <v>85.5</v>
      </c>
      <c r="AE1327" s="7" t="s">
        <v>45</v>
      </c>
      <c r="AF1327" s="7" t="s">
        <v>46</v>
      </c>
      <c r="AG1327" s="7" t="s">
        <v>47</v>
      </c>
      <c r="AH1327" s="7" t="s">
        <v>409</v>
      </c>
      <c r="AI1327" s="7" t="s">
        <v>407</v>
      </c>
      <c r="AJ1327" s="7">
        <v>3.2909999999999999</v>
      </c>
      <c r="AK1327" s="7">
        <v>0.20899999999999999</v>
      </c>
      <c r="AL1327" s="7" t="s">
        <v>415</v>
      </c>
      <c r="AS1327" s="7">
        <v>2.1150000000000002</v>
      </c>
      <c r="AT1327" s="7">
        <v>1.895</v>
      </c>
      <c r="AU1327" s="7">
        <v>2.31</v>
      </c>
      <c r="AV1327" s="7" t="s">
        <v>672</v>
      </c>
      <c r="AW1327" s="7" t="s">
        <v>528</v>
      </c>
      <c r="AZ1327" s="7" t="s">
        <v>280</v>
      </c>
    </row>
    <row r="1328" spans="1:52" x14ac:dyDescent="0.2">
      <c r="A1328" s="7">
        <v>1327</v>
      </c>
      <c r="B1328" s="7">
        <v>4174</v>
      </c>
      <c r="C1328" s="7" t="s">
        <v>57</v>
      </c>
      <c r="D1328" s="7" t="s">
        <v>453</v>
      </c>
      <c r="E1328" s="7" t="s">
        <v>279</v>
      </c>
      <c r="F1328" s="7">
        <v>3.375</v>
      </c>
      <c r="I1328" s="7">
        <v>3.4990000000000001</v>
      </c>
      <c r="J1328" s="7">
        <v>2002</v>
      </c>
      <c r="K1328" s="7">
        <v>9</v>
      </c>
      <c r="L1328" s="7">
        <v>255</v>
      </c>
      <c r="M1328" s="7">
        <v>34.979999999999997</v>
      </c>
      <c r="N1328" s="7">
        <v>-97.52</v>
      </c>
      <c r="O1328" s="7">
        <v>34.75</v>
      </c>
      <c r="P1328" s="7">
        <v>-97.75</v>
      </c>
      <c r="Q1328" s="7">
        <v>18.783000000000001</v>
      </c>
      <c r="S1328" s="7">
        <v>26.218</v>
      </c>
      <c r="V1328" s="7" t="s">
        <v>26</v>
      </c>
      <c r="W1328" s="7">
        <v>1.712</v>
      </c>
      <c r="X1328" s="7">
        <f t="shared" si="40"/>
        <v>1.712</v>
      </c>
      <c r="Y1328" s="7">
        <v>1.7869999999999999</v>
      </c>
      <c r="Z1328" s="7">
        <f t="shared" si="41"/>
        <v>1.7869999999999999</v>
      </c>
      <c r="AA1328" s="7">
        <v>0.48899999999999999</v>
      </c>
      <c r="AB1328" s="7">
        <v>0.51</v>
      </c>
      <c r="AC1328" s="7">
        <v>23.8</v>
      </c>
      <c r="AD1328" s="7">
        <v>56.2</v>
      </c>
      <c r="AE1328" s="7" t="s">
        <v>45</v>
      </c>
      <c r="AF1328" s="7" t="s">
        <v>46</v>
      </c>
      <c r="AG1328" s="7" t="s">
        <v>47</v>
      </c>
      <c r="AH1328" s="7" t="s">
        <v>409</v>
      </c>
      <c r="AI1328" s="7" t="s">
        <v>407</v>
      </c>
      <c r="AJ1328" s="7">
        <v>3.2909999999999999</v>
      </c>
      <c r="AK1328" s="7">
        <v>0.20899999999999999</v>
      </c>
      <c r="AL1328" s="7" t="s">
        <v>415</v>
      </c>
      <c r="AS1328" s="7">
        <v>2.1150000000000002</v>
      </c>
      <c r="AT1328" s="7">
        <v>1.895</v>
      </c>
      <c r="AU1328" s="7">
        <v>2.31</v>
      </c>
      <c r="AV1328" s="7" t="s">
        <v>672</v>
      </c>
      <c r="AW1328" s="7" t="s">
        <v>528</v>
      </c>
      <c r="AZ1328" s="7" t="s">
        <v>280</v>
      </c>
    </row>
    <row r="1329" spans="1:52" x14ac:dyDescent="0.2">
      <c r="A1329" s="7">
        <v>1328</v>
      </c>
      <c r="B1329" s="7">
        <v>4174</v>
      </c>
      <c r="C1329" s="7" t="s">
        <v>57</v>
      </c>
      <c r="D1329" s="7" t="s">
        <v>453</v>
      </c>
      <c r="E1329" s="7" t="s">
        <v>279</v>
      </c>
      <c r="F1329" s="7">
        <v>2.4249999999999998</v>
      </c>
      <c r="I1329" s="7">
        <v>2.5139999999999998</v>
      </c>
      <c r="J1329" s="7">
        <v>2002</v>
      </c>
      <c r="K1329" s="7">
        <v>10</v>
      </c>
      <c r="L1329" s="7">
        <v>285</v>
      </c>
      <c r="M1329" s="7">
        <v>34.979999999999997</v>
      </c>
      <c r="N1329" s="7">
        <v>-97.52</v>
      </c>
      <c r="O1329" s="7">
        <v>34.75</v>
      </c>
      <c r="P1329" s="7">
        <v>-97.75</v>
      </c>
      <c r="Q1329" s="7">
        <v>13.3</v>
      </c>
      <c r="S1329" s="7">
        <v>31.056999999999999</v>
      </c>
      <c r="V1329" s="7" t="s">
        <v>26</v>
      </c>
      <c r="W1329" s="7">
        <v>1.1890000000000001</v>
      </c>
      <c r="X1329" s="7">
        <f t="shared" si="40"/>
        <v>1.1890000000000001</v>
      </c>
      <c r="Y1329" s="7">
        <v>1.325</v>
      </c>
      <c r="Z1329" s="7">
        <f t="shared" si="41"/>
        <v>1.325</v>
      </c>
      <c r="AA1329" s="7">
        <v>0.47199999999999998</v>
      </c>
      <c r="AB1329" s="7">
        <v>0.52700000000000002</v>
      </c>
      <c r="AC1329" s="7">
        <v>14.8</v>
      </c>
      <c r="AD1329" s="7">
        <v>137.9</v>
      </c>
      <c r="AE1329" s="7" t="s">
        <v>45</v>
      </c>
      <c r="AF1329" s="7" t="s">
        <v>46</v>
      </c>
      <c r="AG1329" s="7" t="s">
        <v>47</v>
      </c>
      <c r="AH1329" s="7" t="s">
        <v>409</v>
      </c>
      <c r="AI1329" s="7" t="s">
        <v>407</v>
      </c>
      <c r="AJ1329" s="7">
        <v>3.2909999999999999</v>
      </c>
      <c r="AK1329" s="7">
        <v>0.20899999999999999</v>
      </c>
      <c r="AL1329" s="7" t="s">
        <v>415</v>
      </c>
      <c r="AS1329" s="7">
        <v>2.1150000000000002</v>
      </c>
      <c r="AT1329" s="7">
        <v>1.895</v>
      </c>
      <c r="AU1329" s="7">
        <v>2.31</v>
      </c>
      <c r="AV1329" s="7" t="s">
        <v>672</v>
      </c>
      <c r="AW1329" s="7" t="s">
        <v>528</v>
      </c>
      <c r="AZ1329" s="7" t="s">
        <v>280</v>
      </c>
    </row>
    <row r="1330" spans="1:52" x14ac:dyDescent="0.2">
      <c r="A1330" s="7">
        <v>1329</v>
      </c>
      <c r="B1330" s="7">
        <v>4174</v>
      </c>
      <c r="C1330" s="7" t="s">
        <v>57</v>
      </c>
      <c r="D1330" s="7" t="s">
        <v>453</v>
      </c>
      <c r="E1330" s="7" t="s">
        <v>279</v>
      </c>
      <c r="F1330" s="7">
        <v>1.1950000000000001</v>
      </c>
      <c r="I1330" s="7">
        <v>1.238</v>
      </c>
      <c r="J1330" s="7">
        <v>2002</v>
      </c>
      <c r="K1330" s="7">
        <v>11</v>
      </c>
      <c r="L1330" s="7">
        <v>315</v>
      </c>
      <c r="M1330" s="7">
        <v>34.979999999999997</v>
      </c>
      <c r="N1330" s="7">
        <v>-97.52</v>
      </c>
      <c r="O1330" s="7">
        <v>34.75</v>
      </c>
      <c r="P1330" s="7">
        <v>-97.75</v>
      </c>
      <c r="Q1330" s="7">
        <v>9.0679999999999996</v>
      </c>
      <c r="S1330" s="7">
        <v>32.195999999999998</v>
      </c>
      <c r="V1330" s="7" t="s">
        <v>26</v>
      </c>
      <c r="W1330" s="7">
        <v>0.70899999999999996</v>
      </c>
      <c r="X1330" s="7">
        <f t="shared" si="40"/>
        <v>0.70899999999999996</v>
      </c>
      <c r="Y1330" s="7">
        <v>0.52900000000000003</v>
      </c>
      <c r="Z1330" s="7">
        <f t="shared" si="41"/>
        <v>0.52900000000000003</v>
      </c>
      <c r="AA1330" s="7">
        <v>0.57199999999999995</v>
      </c>
      <c r="AB1330" s="7">
        <v>0.42699999999999999</v>
      </c>
      <c r="AC1330" s="7">
        <v>9.1999999999999993</v>
      </c>
      <c r="AD1330" s="7">
        <v>15.4</v>
      </c>
      <c r="AE1330" s="7" t="s">
        <v>45</v>
      </c>
      <c r="AF1330" s="7" t="s">
        <v>46</v>
      </c>
      <c r="AG1330" s="7" t="s">
        <v>47</v>
      </c>
      <c r="AH1330" s="7" t="s">
        <v>409</v>
      </c>
      <c r="AI1330" s="7" t="s">
        <v>407</v>
      </c>
      <c r="AJ1330" s="7">
        <v>3.2909999999999999</v>
      </c>
      <c r="AK1330" s="7">
        <v>0.20899999999999999</v>
      </c>
      <c r="AL1330" s="7" t="s">
        <v>415</v>
      </c>
      <c r="AS1330" s="7">
        <v>2.1150000000000002</v>
      </c>
      <c r="AT1330" s="7">
        <v>1.895</v>
      </c>
      <c r="AU1330" s="7">
        <v>2.31</v>
      </c>
      <c r="AV1330" s="7" t="s">
        <v>672</v>
      </c>
      <c r="AW1330" s="7" t="s">
        <v>528</v>
      </c>
      <c r="AZ1330" s="7" t="s">
        <v>280</v>
      </c>
    </row>
    <row r="1331" spans="1:52" x14ac:dyDescent="0.2">
      <c r="A1331" s="7">
        <v>1330</v>
      </c>
      <c r="B1331" s="7">
        <v>4174</v>
      </c>
      <c r="C1331" s="7" t="s">
        <v>57</v>
      </c>
      <c r="D1331" s="7" t="s">
        <v>453</v>
      </c>
      <c r="E1331" s="7" t="s">
        <v>279</v>
      </c>
      <c r="F1331" s="7">
        <v>0.67500000000000004</v>
      </c>
      <c r="I1331" s="7">
        <v>0.69899999999999995</v>
      </c>
      <c r="J1331" s="7">
        <v>2002</v>
      </c>
      <c r="K1331" s="7">
        <v>12</v>
      </c>
      <c r="L1331" s="7">
        <v>345</v>
      </c>
      <c r="M1331" s="7">
        <v>34.979999999999997</v>
      </c>
      <c r="N1331" s="7">
        <v>-97.52</v>
      </c>
      <c r="O1331" s="7">
        <v>34.75</v>
      </c>
      <c r="P1331" s="7">
        <v>-97.75</v>
      </c>
      <c r="Q1331" s="7">
        <v>5.702</v>
      </c>
      <c r="S1331" s="7">
        <v>30.581</v>
      </c>
      <c r="V1331" s="7" t="s">
        <v>26</v>
      </c>
      <c r="W1331" s="7">
        <v>0.48799999999999999</v>
      </c>
      <c r="X1331" s="7">
        <f t="shared" si="40"/>
        <v>0.48799999999999999</v>
      </c>
      <c r="Y1331" s="7">
        <v>0.21099999999999999</v>
      </c>
      <c r="Z1331" s="7">
        <f t="shared" si="41"/>
        <v>0.21099999999999999</v>
      </c>
      <c r="AA1331" s="7">
        <v>0.69699999999999995</v>
      </c>
      <c r="AB1331" s="7">
        <v>0.30199999999999999</v>
      </c>
      <c r="AC1331" s="7">
        <v>5.6</v>
      </c>
      <c r="AD1331" s="7">
        <v>72.2</v>
      </c>
      <c r="AE1331" s="7" t="s">
        <v>45</v>
      </c>
      <c r="AF1331" s="7" t="s">
        <v>46</v>
      </c>
      <c r="AG1331" s="7" t="s">
        <v>47</v>
      </c>
      <c r="AH1331" s="7" t="s">
        <v>409</v>
      </c>
      <c r="AI1331" s="7" t="s">
        <v>407</v>
      </c>
      <c r="AJ1331" s="7">
        <v>3.2909999999999999</v>
      </c>
      <c r="AK1331" s="7">
        <v>0.20899999999999999</v>
      </c>
      <c r="AL1331" s="7" t="s">
        <v>415</v>
      </c>
      <c r="AS1331" s="7">
        <v>2.1150000000000002</v>
      </c>
      <c r="AT1331" s="7">
        <v>1.895</v>
      </c>
      <c r="AU1331" s="7">
        <v>2.31</v>
      </c>
      <c r="AV1331" s="7" t="s">
        <v>672</v>
      </c>
      <c r="AW1331" s="7" t="s">
        <v>528</v>
      </c>
      <c r="AZ1331" s="7" t="s">
        <v>280</v>
      </c>
    </row>
    <row r="1332" spans="1:52" x14ac:dyDescent="0.2">
      <c r="A1332" s="7">
        <v>1331</v>
      </c>
      <c r="B1332" s="7">
        <v>4174</v>
      </c>
      <c r="C1332" s="7" t="s">
        <v>57</v>
      </c>
      <c r="D1332" s="7" t="s">
        <v>454</v>
      </c>
      <c r="E1332" s="7" t="s">
        <v>279</v>
      </c>
      <c r="F1332" s="7">
        <v>0.61099999999999999</v>
      </c>
      <c r="I1332" s="7">
        <v>0.63300000000000001</v>
      </c>
      <c r="J1332" s="7">
        <v>2003</v>
      </c>
      <c r="K1332" s="7">
        <v>1</v>
      </c>
      <c r="L1332" s="7">
        <v>15</v>
      </c>
      <c r="M1332" s="7">
        <v>34.979999999999997</v>
      </c>
      <c r="N1332" s="7">
        <v>-97.52</v>
      </c>
      <c r="O1332" s="7">
        <v>34.75</v>
      </c>
      <c r="P1332" s="7">
        <v>-97.75</v>
      </c>
      <c r="Q1332" s="7">
        <v>5.9020000000000001</v>
      </c>
      <c r="S1332" s="7">
        <v>29.632000000000001</v>
      </c>
      <c r="V1332" s="7" t="s">
        <v>26</v>
      </c>
      <c r="W1332" s="7">
        <v>0.46200000000000002</v>
      </c>
      <c r="X1332" s="7">
        <f t="shared" si="40"/>
        <v>0.46200000000000002</v>
      </c>
      <c r="Y1332" s="7">
        <v>0.17100000000000001</v>
      </c>
      <c r="Z1332" s="7">
        <f t="shared" si="41"/>
        <v>0.17100000000000001</v>
      </c>
      <c r="AA1332" s="7">
        <v>0.72899999999999998</v>
      </c>
      <c r="AB1332" s="7">
        <v>0.27</v>
      </c>
      <c r="AC1332" s="7">
        <v>3.1</v>
      </c>
      <c r="AD1332" s="7">
        <v>0</v>
      </c>
      <c r="AE1332" s="7" t="s">
        <v>45</v>
      </c>
      <c r="AF1332" s="7" t="s">
        <v>46</v>
      </c>
      <c r="AG1332" s="7" t="s">
        <v>47</v>
      </c>
      <c r="AH1332" s="7" t="s">
        <v>409</v>
      </c>
      <c r="AI1332" s="7" t="s">
        <v>407</v>
      </c>
      <c r="AJ1332" s="7">
        <v>3.2909999999999999</v>
      </c>
      <c r="AK1332" s="7">
        <v>-1.599</v>
      </c>
      <c r="AL1332" s="7" t="s">
        <v>415</v>
      </c>
      <c r="AS1332" s="7">
        <v>2.2749999999999999</v>
      </c>
      <c r="AT1332" s="7">
        <v>1.915</v>
      </c>
      <c r="AU1332" s="7">
        <v>3.96</v>
      </c>
      <c r="AV1332" s="7" t="s">
        <v>672</v>
      </c>
      <c r="AW1332" s="7" t="s">
        <v>528</v>
      </c>
      <c r="AZ1332" s="7" t="s">
        <v>280</v>
      </c>
    </row>
    <row r="1333" spans="1:52" x14ac:dyDescent="0.2">
      <c r="A1333" s="7">
        <v>1332</v>
      </c>
      <c r="B1333" s="7">
        <v>4174</v>
      </c>
      <c r="C1333" s="7" t="s">
        <v>57</v>
      </c>
      <c r="D1333" s="7" t="s">
        <v>454</v>
      </c>
      <c r="E1333" s="7" t="s">
        <v>279</v>
      </c>
      <c r="F1333" s="7">
        <v>0.92700000000000005</v>
      </c>
      <c r="I1333" s="7">
        <v>0.96099999999999997</v>
      </c>
      <c r="J1333" s="7">
        <v>2003</v>
      </c>
      <c r="K1333" s="7">
        <v>2</v>
      </c>
      <c r="L1333" s="7">
        <v>45</v>
      </c>
      <c r="M1333" s="7">
        <v>34.979999999999997</v>
      </c>
      <c r="N1333" s="7">
        <v>-97.52</v>
      </c>
      <c r="O1333" s="7">
        <v>34.75</v>
      </c>
      <c r="P1333" s="7">
        <v>-97.75</v>
      </c>
      <c r="Q1333" s="7">
        <v>13.898</v>
      </c>
      <c r="S1333" s="7">
        <v>24.317</v>
      </c>
      <c r="V1333" s="7" t="s">
        <v>26</v>
      </c>
      <c r="W1333" s="7">
        <v>0.6</v>
      </c>
      <c r="X1333" s="7">
        <f t="shared" si="40"/>
        <v>0.6</v>
      </c>
      <c r="Y1333" s="7">
        <v>0.36099999999999999</v>
      </c>
      <c r="Z1333" s="7">
        <f t="shared" si="41"/>
        <v>0.36099999999999999</v>
      </c>
      <c r="AA1333" s="7">
        <v>0.624</v>
      </c>
      <c r="AB1333" s="7">
        <v>0.375</v>
      </c>
      <c r="AC1333" s="7">
        <v>4.3</v>
      </c>
      <c r="AD1333" s="7">
        <v>27.4</v>
      </c>
      <c r="AE1333" s="7" t="s">
        <v>45</v>
      </c>
      <c r="AF1333" s="7" t="s">
        <v>46</v>
      </c>
      <c r="AG1333" s="7" t="s">
        <v>47</v>
      </c>
      <c r="AH1333" s="7" t="s">
        <v>409</v>
      </c>
      <c r="AI1333" s="7" t="s">
        <v>407</v>
      </c>
      <c r="AJ1333" s="7">
        <v>3.2909999999999999</v>
      </c>
      <c r="AK1333" s="7">
        <v>-1.599</v>
      </c>
      <c r="AL1333" s="7" t="s">
        <v>415</v>
      </c>
      <c r="AS1333" s="7">
        <v>2.2749999999999999</v>
      </c>
      <c r="AT1333" s="7">
        <v>1.915</v>
      </c>
      <c r="AU1333" s="7">
        <v>3.96</v>
      </c>
      <c r="AV1333" s="7" t="s">
        <v>672</v>
      </c>
      <c r="AW1333" s="7" t="s">
        <v>528</v>
      </c>
      <c r="AZ1333" s="7" t="s">
        <v>280</v>
      </c>
    </row>
    <row r="1334" spans="1:52" x14ac:dyDescent="0.2">
      <c r="A1334" s="7">
        <v>1333</v>
      </c>
      <c r="B1334" s="7">
        <v>4174</v>
      </c>
      <c r="C1334" s="7" t="s">
        <v>57</v>
      </c>
      <c r="D1334" s="7" t="s">
        <v>454</v>
      </c>
      <c r="E1334" s="7" t="s">
        <v>279</v>
      </c>
      <c r="F1334" s="7">
        <v>1.345</v>
      </c>
      <c r="I1334" s="7">
        <v>1.3939999999999999</v>
      </c>
      <c r="J1334" s="7">
        <v>2003</v>
      </c>
      <c r="K1334" s="7">
        <v>3</v>
      </c>
      <c r="L1334" s="7">
        <v>75</v>
      </c>
      <c r="M1334" s="7">
        <v>34.979999999999997</v>
      </c>
      <c r="N1334" s="7">
        <v>-97.52</v>
      </c>
      <c r="O1334" s="7">
        <v>34.75</v>
      </c>
      <c r="P1334" s="7">
        <v>-97.75</v>
      </c>
      <c r="Q1334" s="7">
        <v>15.347</v>
      </c>
      <c r="S1334" s="7">
        <v>20.425000000000001</v>
      </c>
      <c r="V1334" s="7" t="s">
        <v>26</v>
      </c>
      <c r="W1334" s="7">
        <v>1.214</v>
      </c>
      <c r="X1334" s="7">
        <f t="shared" si="40"/>
        <v>1.214</v>
      </c>
      <c r="Y1334" s="7">
        <v>0.18</v>
      </c>
      <c r="Z1334" s="7">
        <f t="shared" si="41"/>
        <v>0.18</v>
      </c>
      <c r="AA1334" s="7">
        <v>0.87</v>
      </c>
      <c r="AB1334" s="7">
        <v>0.129</v>
      </c>
      <c r="AC1334" s="7">
        <v>11</v>
      </c>
      <c r="AD1334" s="7">
        <v>36</v>
      </c>
      <c r="AE1334" s="7" t="s">
        <v>45</v>
      </c>
      <c r="AF1334" s="7" t="s">
        <v>46</v>
      </c>
      <c r="AG1334" s="7" t="s">
        <v>47</v>
      </c>
      <c r="AH1334" s="7" t="s">
        <v>409</v>
      </c>
      <c r="AI1334" s="7" t="s">
        <v>407</v>
      </c>
      <c r="AJ1334" s="7">
        <v>3.2909999999999999</v>
      </c>
      <c r="AK1334" s="7">
        <v>-1.599</v>
      </c>
      <c r="AL1334" s="7" t="s">
        <v>415</v>
      </c>
      <c r="AS1334" s="7">
        <v>2.2749999999999999</v>
      </c>
      <c r="AT1334" s="7">
        <v>1.915</v>
      </c>
      <c r="AU1334" s="7">
        <v>3.96</v>
      </c>
      <c r="AV1334" s="7" t="s">
        <v>672</v>
      </c>
      <c r="AW1334" s="7" t="s">
        <v>528</v>
      </c>
      <c r="AZ1334" s="7" t="s">
        <v>280</v>
      </c>
    </row>
    <row r="1335" spans="1:52" x14ac:dyDescent="0.2">
      <c r="A1335" s="7">
        <v>1334</v>
      </c>
      <c r="B1335" s="7">
        <v>4174</v>
      </c>
      <c r="C1335" s="7" t="s">
        <v>57</v>
      </c>
      <c r="D1335" s="7" t="s">
        <v>454</v>
      </c>
      <c r="E1335" s="7" t="s">
        <v>279</v>
      </c>
      <c r="F1335" s="7">
        <v>2.6749999999999998</v>
      </c>
      <c r="I1335" s="7">
        <v>2.7730000000000001</v>
      </c>
      <c r="J1335" s="7">
        <v>2003</v>
      </c>
      <c r="K1335" s="7">
        <v>4</v>
      </c>
      <c r="L1335" s="7">
        <v>105</v>
      </c>
      <c r="M1335" s="7">
        <v>34.979999999999997</v>
      </c>
      <c r="N1335" s="7">
        <v>-97.52</v>
      </c>
      <c r="O1335" s="7">
        <v>34.75</v>
      </c>
      <c r="P1335" s="7">
        <v>-97.75</v>
      </c>
      <c r="Q1335" s="7">
        <v>20.744</v>
      </c>
      <c r="S1335" s="7">
        <v>29.344999999999999</v>
      </c>
      <c r="V1335" s="7" t="s">
        <v>26</v>
      </c>
      <c r="W1335" s="7">
        <v>1.9339999999999999</v>
      </c>
      <c r="X1335" s="7">
        <f t="shared" si="40"/>
        <v>1.9339999999999999</v>
      </c>
      <c r="Y1335" s="7">
        <v>0.83899999999999997</v>
      </c>
      <c r="Z1335" s="7">
        <f t="shared" si="41"/>
        <v>0.83899999999999997</v>
      </c>
      <c r="AA1335" s="7">
        <v>0.69699999999999995</v>
      </c>
      <c r="AB1335" s="7">
        <v>0.30199999999999999</v>
      </c>
      <c r="AC1335" s="7">
        <v>17.2</v>
      </c>
      <c r="AD1335" s="7">
        <v>48.1</v>
      </c>
      <c r="AE1335" s="7" t="s">
        <v>45</v>
      </c>
      <c r="AF1335" s="7" t="s">
        <v>46</v>
      </c>
      <c r="AG1335" s="7" t="s">
        <v>47</v>
      </c>
      <c r="AH1335" s="7" t="s">
        <v>409</v>
      </c>
      <c r="AI1335" s="7" t="s">
        <v>407</v>
      </c>
      <c r="AJ1335" s="7">
        <v>3.2909999999999999</v>
      </c>
      <c r="AK1335" s="7">
        <v>-1.599</v>
      </c>
      <c r="AL1335" s="7" t="s">
        <v>415</v>
      </c>
      <c r="AS1335" s="7">
        <v>2.2749999999999999</v>
      </c>
      <c r="AT1335" s="7">
        <v>1.915</v>
      </c>
      <c r="AU1335" s="7">
        <v>3.96</v>
      </c>
      <c r="AV1335" s="7" t="s">
        <v>672</v>
      </c>
      <c r="AW1335" s="7" t="s">
        <v>528</v>
      </c>
      <c r="AZ1335" s="7" t="s">
        <v>280</v>
      </c>
    </row>
    <row r="1336" spans="1:52" x14ac:dyDescent="0.2">
      <c r="A1336" s="7">
        <v>1335</v>
      </c>
      <c r="B1336" s="7">
        <v>4174</v>
      </c>
      <c r="C1336" s="7" t="s">
        <v>57</v>
      </c>
      <c r="D1336" s="7" t="s">
        <v>454</v>
      </c>
      <c r="E1336" s="7" t="s">
        <v>279</v>
      </c>
      <c r="F1336" s="7">
        <v>3.7770000000000001</v>
      </c>
      <c r="I1336" s="7">
        <v>3.9159999999999999</v>
      </c>
      <c r="J1336" s="7">
        <v>2003</v>
      </c>
      <c r="K1336" s="7">
        <v>5</v>
      </c>
      <c r="L1336" s="7">
        <v>135</v>
      </c>
      <c r="M1336" s="7">
        <v>34.979999999999997</v>
      </c>
      <c r="N1336" s="7">
        <v>-97.52</v>
      </c>
      <c r="O1336" s="7">
        <v>34.75</v>
      </c>
      <c r="P1336" s="7">
        <v>-97.75</v>
      </c>
      <c r="Q1336" s="7">
        <v>26.427</v>
      </c>
      <c r="S1336" s="7">
        <v>29.25</v>
      </c>
      <c r="V1336" s="7" t="s">
        <v>26</v>
      </c>
      <c r="W1336" s="7">
        <v>2.698</v>
      </c>
      <c r="X1336" s="7">
        <f t="shared" si="40"/>
        <v>2.698</v>
      </c>
      <c r="Y1336" s="7">
        <v>1.218</v>
      </c>
      <c r="Z1336" s="7">
        <f t="shared" si="41"/>
        <v>1.218</v>
      </c>
      <c r="AA1336" s="7">
        <v>0.68799999999999994</v>
      </c>
      <c r="AB1336" s="7">
        <v>0.311</v>
      </c>
      <c r="AC1336" s="7">
        <v>21.4</v>
      </c>
      <c r="AD1336" s="7">
        <v>112.6</v>
      </c>
      <c r="AE1336" s="7" t="s">
        <v>45</v>
      </c>
      <c r="AF1336" s="7" t="s">
        <v>46</v>
      </c>
      <c r="AG1336" s="7" t="s">
        <v>47</v>
      </c>
      <c r="AH1336" s="7" t="s">
        <v>409</v>
      </c>
      <c r="AI1336" s="7" t="s">
        <v>407</v>
      </c>
      <c r="AJ1336" s="7">
        <v>3.2909999999999999</v>
      </c>
      <c r="AK1336" s="7">
        <v>-1.599</v>
      </c>
      <c r="AL1336" s="7" t="s">
        <v>415</v>
      </c>
      <c r="AS1336" s="7">
        <v>2.2749999999999999</v>
      </c>
      <c r="AT1336" s="7">
        <v>1.915</v>
      </c>
      <c r="AU1336" s="7">
        <v>3.96</v>
      </c>
      <c r="AV1336" s="7" t="s">
        <v>672</v>
      </c>
      <c r="AW1336" s="7" t="s">
        <v>528</v>
      </c>
      <c r="AZ1336" s="7" t="s">
        <v>280</v>
      </c>
    </row>
    <row r="1337" spans="1:52" x14ac:dyDescent="0.2">
      <c r="A1337" s="7">
        <v>1336</v>
      </c>
      <c r="B1337" s="7">
        <v>4174</v>
      </c>
      <c r="C1337" s="7" t="s">
        <v>57</v>
      </c>
      <c r="D1337" s="7" t="s">
        <v>454</v>
      </c>
      <c r="E1337" s="7" t="s">
        <v>279</v>
      </c>
      <c r="F1337" s="7">
        <v>5.0949999999999998</v>
      </c>
      <c r="I1337" s="7">
        <v>5.282</v>
      </c>
      <c r="J1337" s="7">
        <v>2003</v>
      </c>
      <c r="K1337" s="7">
        <v>6</v>
      </c>
      <c r="L1337" s="7">
        <v>165</v>
      </c>
      <c r="M1337" s="7">
        <v>34.979999999999997</v>
      </c>
      <c r="N1337" s="7">
        <v>-97.52</v>
      </c>
      <c r="O1337" s="7">
        <v>34.75</v>
      </c>
      <c r="P1337" s="7">
        <v>-97.75</v>
      </c>
      <c r="Q1337" s="7">
        <v>30.378</v>
      </c>
      <c r="S1337" s="7">
        <v>16.911999999999999</v>
      </c>
      <c r="V1337" s="7" t="s">
        <v>26</v>
      </c>
      <c r="W1337" s="7">
        <v>3.2</v>
      </c>
      <c r="X1337" s="7">
        <f t="shared" si="40"/>
        <v>3.2</v>
      </c>
      <c r="Y1337" s="7">
        <v>2.0819999999999999</v>
      </c>
      <c r="Z1337" s="7">
        <f t="shared" si="41"/>
        <v>2.0819999999999999</v>
      </c>
      <c r="AA1337" s="7">
        <v>0.60499999999999998</v>
      </c>
      <c r="AB1337" s="7">
        <v>0.39400000000000002</v>
      </c>
      <c r="AC1337" s="7">
        <v>23.9</v>
      </c>
      <c r="AD1337" s="7">
        <v>145.9</v>
      </c>
      <c r="AE1337" s="7" t="s">
        <v>45</v>
      </c>
      <c r="AF1337" s="7" t="s">
        <v>46</v>
      </c>
      <c r="AG1337" s="7" t="s">
        <v>47</v>
      </c>
      <c r="AH1337" s="7" t="s">
        <v>409</v>
      </c>
      <c r="AI1337" s="7" t="s">
        <v>407</v>
      </c>
      <c r="AJ1337" s="7">
        <v>3.2909999999999999</v>
      </c>
      <c r="AK1337" s="7">
        <v>-1.599</v>
      </c>
      <c r="AL1337" s="7" t="s">
        <v>415</v>
      </c>
      <c r="AS1337" s="7">
        <v>2.2749999999999999</v>
      </c>
      <c r="AT1337" s="7">
        <v>1.915</v>
      </c>
      <c r="AU1337" s="7">
        <v>3.96</v>
      </c>
      <c r="AV1337" s="7" t="s">
        <v>672</v>
      </c>
      <c r="AW1337" s="7" t="s">
        <v>528</v>
      </c>
      <c r="AZ1337" s="7" t="s">
        <v>280</v>
      </c>
    </row>
    <row r="1338" spans="1:52" x14ac:dyDescent="0.2">
      <c r="A1338" s="7">
        <v>1337</v>
      </c>
      <c r="B1338" s="7">
        <v>4174</v>
      </c>
      <c r="C1338" s="7" t="s">
        <v>57</v>
      </c>
      <c r="D1338" s="7" t="s">
        <v>454</v>
      </c>
      <c r="E1338" s="7" t="s">
        <v>279</v>
      </c>
      <c r="F1338" s="7">
        <v>4.625</v>
      </c>
      <c r="I1338" s="7">
        <v>4.7949999999999999</v>
      </c>
      <c r="J1338" s="7">
        <v>2003</v>
      </c>
      <c r="K1338" s="7">
        <v>7</v>
      </c>
      <c r="L1338" s="7">
        <v>195</v>
      </c>
      <c r="M1338" s="7">
        <v>34.979999999999997</v>
      </c>
      <c r="N1338" s="7">
        <v>-97.52</v>
      </c>
      <c r="O1338" s="7">
        <v>34.75</v>
      </c>
      <c r="P1338" s="7">
        <v>-97.75</v>
      </c>
      <c r="Q1338" s="7">
        <v>29.323</v>
      </c>
      <c r="S1338" s="7">
        <v>9.5090000000000003</v>
      </c>
      <c r="V1338" s="7" t="s">
        <v>26</v>
      </c>
      <c r="W1338" s="7">
        <v>2.851</v>
      </c>
      <c r="X1338" s="7">
        <f t="shared" si="40"/>
        <v>2.851</v>
      </c>
      <c r="Y1338" s="7">
        <v>1.944</v>
      </c>
      <c r="Z1338" s="7">
        <f t="shared" si="41"/>
        <v>1.944</v>
      </c>
      <c r="AA1338" s="7">
        <v>0.59399999999999997</v>
      </c>
      <c r="AB1338" s="7">
        <v>0.40500000000000003</v>
      </c>
      <c r="AC1338" s="7">
        <v>29.1</v>
      </c>
      <c r="AD1338" s="7">
        <v>10</v>
      </c>
      <c r="AE1338" s="7" t="s">
        <v>45</v>
      </c>
      <c r="AF1338" s="7" t="s">
        <v>46</v>
      </c>
      <c r="AG1338" s="7" t="s">
        <v>47</v>
      </c>
      <c r="AH1338" s="7" t="s">
        <v>409</v>
      </c>
      <c r="AI1338" s="7" t="s">
        <v>407</v>
      </c>
      <c r="AJ1338" s="7">
        <v>3.2909999999999999</v>
      </c>
      <c r="AK1338" s="7">
        <v>-1.599</v>
      </c>
      <c r="AL1338" s="7" t="s">
        <v>415</v>
      </c>
      <c r="AS1338" s="7">
        <v>2.2749999999999999</v>
      </c>
      <c r="AT1338" s="7">
        <v>1.915</v>
      </c>
      <c r="AU1338" s="7">
        <v>3.96</v>
      </c>
      <c r="AV1338" s="7" t="s">
        <v>672</v>
      </c>
      <c r="AW1338" s="7" t="s">
        <v>528</v>
      </c>
      <c r="AZ1338" s="7" t="s">
        <v>280</v>
      </c>
    </row>
    <row r="1339" spans="1:52" x14ac:dyDescent="0.2">
      <c r="A1339" s="7">
        <v>1338</v>
      </c>
      <c r="B1339" s="7">
        <v>4174</v>
      </c>
      <c r="C1339" s="7" t="s">
        <v>57</v>
      </c>
      <c r="D1339" s="7" t="s">
        <v>454</v>
      </c>
      <c r="E1339" s="7" t="s">
        <v>279</v>
      </c>
      <c r="F1339" s="7">
        <v>3.6869999999999998</v>
      </c>
      <c r="I1339" s="7">
        <v>3.8220000000000001</v>
      </c>
      <c r="J1339" s="7">
        <v>2003</v>
      </c>
      <c r="K1339" s="7">
        <v>8</v>
      </c>
      <c r="L1339" s="7">
        <v>225</v>
      </c>
      <c r="M1339" s="7">
        <v>34.979999999999997</v>
      </c>
      <c r="N1339" s="7">
        <v>-97.52</v>
      </c>
      <c r="O1339" s="7">
        <v>34.75</v>
      </c>
      <c r="P1339" s="7">
        <v>-97.75</v>
      </c>
      <c r="Q1339" s="7">
        <v>27.015999999999998</v>
      </c>
      <c r="S1339" s="7">
        <v>9.4139999999999997</v>
      </c>
      <c r="V1339" s="7" t="s">
        <v>26</v>
      </c>
      <c r="W1339" s="7">
        <v>2.569</v>
      </c>
      <c r="X1339" s="7">
        <f t="shared" si="40"/>
        <v>2.569</v>
      </c>
      <c r="Y1339" s="7">
        <v>1.2529999999999999</v>
      </c>
      <c r="Z1339" s="7">
        <f t="shared" si="41"/>
        <v>1.2529999999999999</v>
      </c>
      <c r="AA1339" s="7">
        <v>0.67200000000000004</v>
      </c>
      <c r="AB1339" s="7">
        <v>0.32700000000000001</v>
      </c>
      <c r="AC1339" s="7">
        <v>29.3</v>
      </c>
      <c r="AD1339" s="7">
        <v>93</v>
      </c>
      <c r="AE1339" s="7" t="s">
        <v>45</v>
      </c>
      <c r="AF1339" s="7" t="s">
        <v>46</v>
      </c>
      <c r="AG1339" s="7" t="s">
        <v>47</v>
      </c>
      <c r="AH1339" s="7" t="s">
        <v>409</v>
      </c>
      <c r="AI1339" s="7" t="s">
        <v>407</v>
      </c>
      <c r="AJ1339" s="7">
        <v>3.2909999999999999</v>
      </c>
      <c r="AK1339" s="7">
        <v>-1.599</v>
      </c>
      <c r="AL1339" s="7" t="s">
        <v>415</v>
      </c>
      <c r="AS1339" s="7">
        <v>2.2749999999999999</v>
      </c>
      <c r="AT1339" s="7">
        <v>1.915</v>
      </c>
      <c r="AU1339" s="7">
        <v>3.96</v>
      </c>
      <c r="AV1339" s="7" t="s">
        <v>672</v>
      </c>
      <c r="AW1339" s="7" t="s">
        <v>528</v>
      </c>
      <c r="AZ1339" s="7" t="s">
        <v>280</v>
      </c>
    </row>
    <row r="1340" spans="1:52" x14ac:dyDescent="0.2">
      <c r="A1340" s="7">
        <v>1339</v>
      </c>
      <c r="B1340" s="7">
        <v>4174</v>
      </c>
      <c r="C1340" s="7" t="s">
        <v>57</v>
      </c>
      <c r="D1340" s="7" t="s">
        <v>454</v>
      </c>
      <c r="E1340" s="7" t="s">
        <v>279</v>
      </c>
      <c r="F1340" s="7">
        <v>3.3450000000000002</v>
      </c>
      <c r="I1340" s="7">
        <v>3.468</v>
      </c>
      <c r="J1340" s="7">
        <v>2003</v>
      </c>
      <c r="K1340" s="7">
        <v>9</v>
      </c>
      <c r="L1340" s="7">
        <v>255</v>
      </c>
      <c r="M1340" s="7">
        <v>34.979999999999997</v>
      </c>
      <c r="N1340" s="7">
        <v>-97.52</v>
      </c>
      <c r="O1340" s="7">
        <v>34.75</v>
      </c>
      <c r="P1340" s="7">
        <v>-97.75</v>
      </c>
      <c r="Q1340" s="7">
        <v>21.533999999999999</v>
      </c>
      <c r="S1340" s="7">
        <v>25.260999999999999</v>
      </c>
      <c r="V1340" s="7" t="s">
        <v>26</v>
      </c>
      <c r="W1340" s="7">
        <v>2.1989999999999998</v>
      </c>
      <c r="X1340" s="7">
        <f t="shared" si="40"/>
        <v>2.1989999999999998</v>
      </c>
      <c r="Y1340" s="7">
        <v>1.2689999999999999</v>
      </c>
      <c r="Z1340" s="7">
        <f t="shared" si="41"/>
        <v>1.2689999999999999</v>
      </c>
      <c r="AA1340" s="7">
        <v>0.63400000000000001</v>
      </c>
      <c r="AB1340" s="7">
        <v>0.36499999999999999</v>
      </c>
      <c r="AC1340" s="7">
        <v>22.1</v>
      </c>
      <c r="AD1340" s="7">
        <v>56.1</v>
      </c>
      <c r="AE1340" s="7" t="s">
        <v>45</v>
      </c>
      <c r="AF1340" s="7" t="s">
        <v>46</v>
      </c>
      <c r="AG1340" s="7" t="s">
        <v>47</v>
      </c>
      <c r="AH1340" s="7" t="s">
        <v>409</v>
      </c>
      <c r="AI1340" s="7" t="s">
        <v>407</v>
      </c>
      <c r="AJ1340" s="7">
        <v>3.2909999999999999</v>
      </c>
      <c r="AK1340" s="7">
        <v>-1.599</v>
      </c>
      <c r="AL1340" s="7" t="s">
        <v>415</v>
      </c>
      <c r="AS1340" s="7">
        <v>2.2749999999999999</v>
      </c>
      <c r="AT1340" s="7">
        <v>1.915</v>
      </c>
      <c r="AU1340" s="7">
        <v>3.96</v>
      </c>
      <c r="AV1340" s="7" t="s">
        <v>672</v>
      </c>
      <c r="AW1340" s="7" t="s">
        <v>528</v>
      </c>
      <c r="AZ1340" s="7" t="s">
        <v>280</v>
      </c>
    </row>
    <row r="1341" spans="1:52" x14ac:dyDescent="0.2">
      <c r="A1341" s="7">
        <v>1340</v>
      </c>
      <c r="B1341" s="7">
        <v>4174</v>
      </c>
      <c r="C1341" s="7" t="s">
        <v>57</v>
      </c>
      <c r="D1341" s="7" t="s">
        <v>454</v>
      </c>
      <c r="E1341" s="7" t="s">
        <v>279</v>
      </c>
      <c r="F1341" s="7">
        <v>1.734</v>
      </c>
      <c r="I1341" s="7">
        <v>1.7969999999999999</v>
      </c>
      <c r="J1341" s="7">
        <v>2003</v>
      </c>
      <c r="K1341" s="7">
        <v>10</v>
      </c>
      <c r="L1341" s="7">
        <v>285</v>
      </c>
      <c r="M1341" s="7">
        <v>34.979999999999997</v>
      </c>
      <c r="N1341" s="7">
        <v>-97.52</v>
      </c>
      <c r="O1341" s="7">
        <v>34.75</v>
      </c>
      <c r="P1341" s="7">
        <v>-97.75</v>
      </c>
      <c r="Q1341" s="7">
        <v>18.649999999999999</v>
      </c>
      <c r="S1341" s="7">
        <v>15.866</v>
      </c>
      <c r="V1341" s="7" t="s">
        <v>26</v>
      </c>
      <c r="W1341" s="7">
        <v>1.6970000000000001</v>
      </c>
      <c r="X1341" s="7">
        <f t="shared" si="40"/>
        <v>1.6970000000000001</v>
      </c>
      <c r="Y1341" s="7">
        <v>0.1</v>
      </c>
      <c r="Z1341" s="7">
        <f t="shared" si="41"/>
        <v>0.1</v>
      </c>
      <c r="AA1341" s="7">
        <v>0.94299999999999995</v>
      </c>
      <c r="AB1341" s="7">
        <v>5.6000000000000001E-2</v>
      </c>
      <c r="AC1341" s="7">
        <v>18.600000000000001</v>
      </c>
      <c r="AD1341" s="7">
        <v>12.8</v>
      </c>
      <c r="AE1341" s="7" t="s">
        <v>45</v>
      </c>
      <c r="AF1341" s="7" t="s">
        <v>46</v>
      </c>
      <c r="AG1341" s="7" t="s">
        <v>47</v>
      </c>
      <c r="AH1341" s="7" t="s">
        <v>409</v>
      </c>
      <c r="AI1341" s="7" t="s">
        <v>407</v>
      </c>
      <c r="AJ1341" s="7">
        <v>3.2909999999999999</v>
      </c>
      <c r="AK1341" s="7">
        <v>-1.599</v>
      </c>
      <c r="AL1341" s="7" t="s">
        <v>415</v>
      </c>
      <c r="AS1341" s="7">
        <v>2.2749999999999999</v>
      </c>
      <c r="AT1341" s="7">
        <v>1.915</v>
      </c>
      <c r="AU1341" s="7">
        <v>3.96</v>
      </c>
      <c r="AV1341" s="7" t="s">
        <v>672</v>
      </c>
      <c r="AW1341" s="7" t="s">
        <v>528</v>
      </c>
      <c r="AZ1341" s="7" t="s">
        <v>280</v>
      </c>
    </row>
    <row r="1342" spans="1:52" x14ac:dyDescent="0.2">
      <c r="A1342" s="7">
        <v>1341</v>
      </c>
      <c r="B1342" s="7">
        <v>4174</v>
      </c>
      <c r="C1342" s="7" t="s">
        <v>57</v>
      </c>
      <c r="D1342" s="7" t="s">
        <v>454</v>
      </c>
      <c r="E1342" s="7" t="s">
        <v>279</v>
      </c>
      <c r="F1342" s="7">
        <v>0.93600000000000005</v>
      </c>
      <c r="I1342" s="7">
        <v>0.97</v>
      </c>
      <c r="J1342" s="7">
        <v>2003</v>
      </c>
      <c r="K1342" s="7">
        <v>11</v>
      </c>
      <c r="L1342" s="7">
        <v>315</v>
      </c>
      <c r="M1342" s="7">
        <v>34.979999999999997</v>
      </c>
      <c r="N1342" s="7">
        <v>-97.52</v>
      </c>
      <c r="O1342" s="7">
        <v>34.75</v>
      </c>
      <c r="P1342" s="7">
        <v>-97.75</v>
      </c>
      <c r="Q1342" s="7">
        <v>13.744999999999999</v>
      </c>
      <c r="S1342" s="7">
        <v>23.552</v>
      </c>
      <c r="V1342" s="7" t="s">
        <v>26</v>
      </c>
      <c r="W1342" s="7">
        <v>0.86899999999999999</v>
      </c>
      <c r="X1342" s="7">
        <f t="shared" si="40"/>
        <v>0.86899999999999999</v>
      </c>
      <c r="Y1342" s="7">
        <v>0.10100000000000001</v>
      </c>
      <c r="Z1342" s="7">
        <f t="shared" si="41"/>
        <v>0.10100000000000001</v>
      </c>
      <c r="AA1342" s="7">
        <v>0.89500000000000002</v>
      </c>
      <c r="AB1342" s="7">
        <v>0.104</v>
      </c>
      <c r="AC1342" s="7">
        <v>11.5</v>
      </c>
      <c r="AD1342" s="7">
        <v>42.3</v>
      </c>
      <c r="AE1342" s="7" t="s">
        <v>45</v>
      </c>
      <c r="AF1342" s="7" t="s">
        <v>46</v>
      </c>
      <c r="AG1342" s="7" t="s">
        <v>47</v>
      </c>
      <c r="AH1342" s="7" t="s">
        <v>409</v>
      </c>
      <c r="AI1342" s="7" t="s">
        <v>407</v>
      </c>
      <c r="AJ1342" s="7">
        <v>3.2909999999999999</v>
      </c>
      <c r="AK1342" s="7">
        <v>-1.599</v>
      </c>
      <c r="AL1342" s="7" t="s">
        <v>415</v>
      </c>
      <c r="AS1342" s="7">
        <v>2.2749999999999999</v>
      </c>
      <c r="AT1342" s="7">
        <v>1.915</v>
      </c>
      <c r="AU1342" s="7">
        <v>3.96</v>
      </c>
      <c r="AV1342" s="7" t="s">
        <v>672</v>
      </c>
      <c r="AW1342" s="7" t="s">
        <v>528</v>
      </c>
      <c r="AZ1342" s="7" t="s">
        <v>280</v>
      </c>
    </row>
    <row r="1343" spans="1:52" x14ac:dyDescent="0.2">
      <c r="A1343" s="7">
        <v>1342</v>
      </c>
      <c r="B1343" s="7">
        <v>4174</v>
      </c>
      <c r="C1343" s="7" t="s">
        <v>57</v>
      </c>
      <c r="D1343" s="7" t="s">
        <v>454</v>
      </c>
      <c r="E1343" s="7" t="s">
        <v>279</v>
      </c>
      <c r="F1343" s="7">
        <v>0.54300000000000004</v>
      </c>
      <c r="I1343" s="7">
        <v>0.56200000000000006</v>
      </c>
      <c r="J1343" s="7">
        <v>2003</v>
      </c>
      <c r="K1343" s="7">
        <v>12</v>
      </c>
      <c r="L1343" s="7">
        <v>345</v>
      </c>
      <c r="M1343" s="7">
        <v>34.979999999999997</v>
      </c>
      <c r="N1343" s="7">
        <v>-97.52</v>
      </c>
      <c r="O1343" s="7">
        <v>34.75</v>
      </c>
      <c r="P1343" s="7">
        <v>-97.75</v>
      </c>
      <c r="Q1343" s="7">
        <v>5.5670000000000002</v>
      </c>
      <c r="S1343" s="7">
        <v>24.31</v>
      </c>
      <c r="V1343" s="7" t="s">
        <v>26</v>
      </c>
      <c r="W1343" s="7">
        <v>0.52</v>
      </c>
      <c r="X1343" s="7">
        <f t="shared" si="40"/>
        <v>0.52</v>
      </c>
      <c r="Y1343" s="7">
        <v>4.2000000000000003E-2</v>
      </c>
      <c r="Z1343" s="7">
        <f t="shared" si="41"/>
        <v>4.2000000000000003E-2</v>
      </c>
      <c r="AA1343" s="7">
        <v>0.92300000000000004</v>
      </c>
      <c r="AB1343" s="7">
        <v>7.5999999999999998E-2</v>
      </c>
      <c r="AC1343" s="7">
        <v>7</v>
      </c>
      <c r="AD1343" s="7">
        <v>15.9</v>
      </c>
      <c r="AE1343" s="7" t="s">
        <v>45</v>
      </c>
      <c r="AF1343" s="7" t="s">
        <v>46</v>
      </c>
      <c r="AG1343" s="7" t="s">
        <v>47</v>
      </c>
      <c r="AH1343" s="7" t="s">
        <v>409</v>
      </c>
      <c r="AI1343" s="7" t="s">
        <v>407</v>
      </c>
      <c r="AJ1343" s="7">
        <v>3.2909999999999999</v>
      </c>
      <c r="AK1343" s="7">
        <v>-1.599</v>
      </c>
      <c r="AL1343" s="7" t="s">
        <v>415</v>
      </c>
      <c r="AS1343" s="7">
        <v>2.2749999999999999</v>
      </c>
      <c r="AT1343" s="7">
        <v>1.915</v>
      </c>
      <c r="AU1343" s="7">
        <v>3.96</v>
      </c>
      <c r="AV1343" s="7" t="s">
        <v>672</v>
      </c>
      <c r="AW1343" s="7" t="s">
        <v>528</v>
      </c>
      <c r="AZ1343" s="7" t="s">
        <v>280</v>
      </c>
    </row>
    <row r="1344" spans="1:52" x14ac:dyDescent="0.2">
      <c r="A1344" s="7">
        <v>1343</v>
      </c>
      <c r="B1344" s="7">
        <v>4174</v>
      </c>
      <c r="C1344" s="7" t="s">
        <v>57</v>
      </c>
      <c r="D1344" s="7" t="s">
        <v>455</v>
      </c>
      <c r="E1344" s="7" t="s">
        <v>279</v>
      </c>
      <c r="F1344" s="7">
        <v>0.378</v>
      </c>
      <c r="I1344" s="7">
        <v>0.39100000000000001</v>
      </c>
      <c r="J1344" s="7">
        <v>2004</v>
      </c>
      <c r="K1344" s="7">
        <v>1</v>
      </c>
      <c r="L1344" s="7">
        <v>15</v>
      </c>
      <c r="M1344" s="7">
        <v>34.979999999999997</v>
      </c>
      <c r="N1344" s="7">
        <v>-97.52</v>
      </c>
      <c r="O1344" s="7">
        <v>34.75</v>
      </c>
      <c r="P1344" s="7">
        <v>-97.75</v>
      </c>
      <c r="Q1344" s="7">
        <v>3.5510000000000002</v>
      </c>
      <c r="S1344" s="7">
        <v>29.434000000000001</v>
      </c>
      <c r="V1344" s="7" t="s">
        <v>26</v>
      </c>
      <c r="W1344" s="7">
        <v>0.32500000000000001</v>
      </c>
      <c r="X1344" s="7">
        <f t="shared" si="40"/>
        <v>0.32500000000000001</v>
      </c>
      <c r="Y1344" s="7">
        <v>6.6000000000000003E-2</v>
      </c>
      <c r="Z1344" s="7">
        <f t="shared" si="41"/>
        <v>6.6000000000000003E-2</v>
      </c>
      <c r="AA1344" s="7">
        <v>0.82899999999999996</v>
      </c>
      <c r="AB1344" s="7">
        <v>0.17</v>
      </c>
      <c r="AC1344" s="7">
        <v>5.5</v>
      </c>
      <c r="AD1344" s="7">
        <v>36.700000000000003</v>
      </c>
      <c r="AE1344" s="7" t="s">
        <v>45</v>
      </c>
      <c r="AF1344" s="7" t="s">
        <v>46</v>
      </c>
      <c r="AG1344" s="7" t="s">
        <v>47</v>
      </c>
      <c r="AH1344" s="7" t="s">
        <v>409</v>
      </c>
      <c r="AI1344" s="7" t="s">
        <v>407</v>
      </c>
      <c r="AJ1344" s="7">
        <v>3.2909999999999999</v>
      </c>
      <c r="AK1344" s="7">
        <v>0.438</v>
      </c>
      <c r="AL1344" s="7" t="s">
        <v>415</v>
      </c>
      <c r="AS1344" s="7">
        <v>3.4</v>
      </c>
      <c r="AT1344" s="7">
        <v>2.67</v>
      </c>
      <c r="AU1344" s="7">
        <v>4.6749999999999998</v>
      </c>
      <c r="AV1344" s="7" t="s">
        <v>672</v>
      </c>
      <c r="AW1344" s="7" t="s">
        <v>528</v>
      </c>
      <c r="AZ1344" s="7" t="s">
        <v>280</v>
      </c>
    </row>
    <row r="1345" spans="1:52" x14ac:dyDescent="0.2">
      <c r="A1345" s="7">
        <v>1344</v>
      </c>
      <c r="B1345" s="7">
        <v>4174</v>
      </c>
      <c r="C1345" s="7" t="s">
        <v>57</v>
      </c>
      <c r="D1345" s="7" t="s">
        <v>455</v>
      </c>
      <c r="E1345" s="7" t="s">
        <v>279</v>
      </c>
      <c r="F1345" s="7">
        <v>0.71799999999999997</v>
      </c>
      <c r="I1345" s="7">
        <v>0.74399999999999999</v>
      </c>
      <c r="J1345" s="7">
        <v>2004</v>
      </c>
      <c r="K1345" s="7">
        <v>2</v>
      </c>
      <c r="L1345" s="7">
        <v>45</v>
      </c>
      <c r="M1345" s="7">
        <v>34.979999999999997</v>
      </c>
      <c r="N1345" s="7">
        <v>-97.52</v>
      </c>
      <c r="O1345" s="7">
        <v>34.75</v>
      </c>
      <c r="P1345" s="7">
        <v>-97.75</v>
      </c>
      <c r="Q1345" s="7">
        <v>8.4649999999999999</v>
      </c>
      <c r="S1345" s="7">
        <v>31.332000000000001</v>
      </c>
      <c r="V1345" s="7" t="s">
        <v>26</v>
      </c>
      <c r="W1345" s="7">
        <v>0.60899999999999999</v>
      </c>
      <c r="X1345" s="7">
        <f t="shared" si="40"/>
        <v>0.60899999999999999</v>
      </c>
      <c r="Y1345" s="7">
        <v>0.13500000000000001</v>
      </c>
      <c r="Z1345" s="7">
        <f t="shared" si="41"/>
        <v>0.13500000000000001</v>
      </c>
      <c r="AA1345" s="7">
        <v>0.81799999999999995</v>
      </c>
      <c r="AB1345" s="7">
        <v>0.18099999999999999</v>
      </c>
      <c r="AC1345" s="7">
        <v>4.5999999999999996</v>
      </c>
      <c r="AD1345" s="7">
        <v>45.7</v>
      </c>
      <c r="AE1345" s="7" t="s">
        <v>45</v>
      </c>
      <c r="AF1345" s="7" t="s">
        <v>46</v>
      </c>
      <c r="AG1345" s="7" t="s">
        <v>47</v>
      </c>
      <c r="AH1345" s="7" t="s">
        <v>409</v>
      </c>
      <c r="AI1345" s="7" t="s">
        <v>407</v>
      </c>
      <c r="AJ1345" s="7">
        <v>3.2909999999999999</v>
      </c>
      <c r="AK1345" s="7">
        <v>0.438</v>
      </c>
      <c r="AL1345" s="7" t="s">
        <v>415</v>
      </c>
      <c r="AS1345" s="7">
        <v>3.4</v>
      </c>
      <c r="AT1345" s="7">
        <v>2.67</v>
      </c>
      <c r="AU1345" s="7">
        <v>4.6749999999999998</v>
      </c>
      <c r="AV1345" s="7" t="s">
        <v>672</v>
      </c>
      <c r="AW1345" s="7" t="s">
        <v>528</v>
      </c>
      <c r="AZ1345" s="7" t="s">
        <v>280</v>
      </c>
    </row>
    <row r="1346" spans="1:52" x14ac:dyDescent="0.2">
      <c r="A1346" s="7">
        <v>1345</v>
      </c>
      <c r="B1346" s="7">
        <v>4174</v>
      </c>
      <c r="C1346" s="7" t="s">
        <v>57</v>
      </c>
      <c r="D1346" s="7" t="s">
        <v>455</v>
      </c>
      <c r="E1346" s="7" t="s">
        <v>279</v>
      </c>
      <c r="F1346" s="7">
        <v>1.593</v>
      </c>
      <c r="I1346" s="7">
        <v>1.651</v>
      </c>
      <c r="J1346" s="7">
        <v>2004</v>
      </c>
      <c r="K1346" s="7">
        <v>3</v>
      </c>
      <c r="L1346" s="7">
        <v>75</v>
      </c>
      <c r="M1346" s="7">
        <v>34.979999999999997</v>
      </c>
      <c r="N1346" s="7">
        <v>-97.52</v>
      </c>
      <c r="O1346" s="7">
        <v>34.75</v>
      </c>
      <c r="P1346" s="7">
        <v>-97.75</v>
      </c>
      <c r="Q1346" s="7">
        <v>13.281000000000001</v>
      </c>
      <c r="S1346" s="7">
        <v>28.67</v>
      </c>
      <c r="V1346" s="7" t="s">
        <v>26</v>
      </c>
      <c r="W1346" s="7">
        <v>1.024</v>
      </c>
      <c r="X1346" s="7">
        <f t="shared" si="40"/>
        <v>1.024</v>
      </c>
      <c r="Y1346" s="7">
        <v>0.627</v>
      </c>
      <c r="Z1346" s="7">
        <f t="shared" si="41"/>
        <v>0.627</v>
      </c>
      <c r="AA1346" s="7">
        <v>0.61899999999999999</v>
      </c>
      <c r="AB1346" s="7">
        <v>0.38</v>
      </c>
      <c r="AC1346" s="7">
        <v>13.7</v>
      </c>
      <c r="AD1346" s="7">
        <v>73.2</v>
      </c>
      <c r="AE1346" s="7" t="s">
        <v>45</v>
      </c>
      <c r="AF1346" s="7" t="s">
        <v>46</v>
      </c>
      <c r="AG1346" s="7" t="s">
        <v>47</v>
      </c>
      <c r="AH1346" s="7" t="s">
        <v>409</v>
      </c>
      <c r="AI1346" s="7" t="s">
        <v>407</v>
      </c>
      <c r="AJ1346" s="7">
        <v>3.2909999999999999</v>
      </c>
      <c r="AK1346" s="7">
        <v>0.438</v>
      </c>
      <c r="AL1346" s="7" t="s">
        <v>415</v>
      </c>
      <c r="AS1346" s="7">
        <v>3.4</v>
      </c>
      <c r="AT1346" s="7">
        <v>2.67</v>
      </c>
      <c r="AU1346" s="7">
        <v>4.6749999999999998</v>
      </c>
      <c r="AV1346" s="7" t="s">
        <v>672</v>
      </c>
      <c r="AW1346" s="7" t="s">
        <v>528</v>
      </c>
      <c r="AZ1346" s="7" t="s">
        <v>280</v>
      </c>
    </row>
    <row r="1347" spans="1:52" x14ac:dyDescent="0.2">
      <c r="A1347" s="7">
        <v>1346</v>
      </c>
      <c r="B1347" s="7">
        <v>4174</v>
      </c>
      <c r="C1347" s="7" t="s">
        <v>57</v>
      </c>
      <c r="D1347" s="7" t="s">
        <v>455</v>
      </c>
      <c r="E1347" s="7" t="s">
        <v>279</v>
      </c>
      <c r="F1347" s="7">
        <v>2.391</v>
      </c>
      <c r="I1347" s="7">
        <v>2.4790000000000001</v>
      </c>
      <c r="J1347" s="7">
        <v>2004</v>
      </c>
      <c r="K1347" s="7">
        <v>4</v>
      </c>
      <c r="L1347" s="7">
        <v>105</v>
      </c>
      <c r="M1347" s="7">
        <v>34.979999999999997</v>
      </c>
      <c r="N1347" s="7">
        <v>-97.52</v>
      </c>
      <c r="O1347" s="7">
        <v>34.75</v>
      </c>
      <c r="P1347" s="7">
        <v>-97.75</v>
      </c>
      <c r="Q1347" s="7">
        <v>19.448</v>
      </c>
      <c r="S1347" s="7">
        <v>24.593</v>
      </c>
      <c r="V1347" s="7" t="s">
        <v>26</v>
      </c>
      <c r="W1347" s="7">
        <v>1.5</v>
      </c>
      <c r="X1347" s="7">
        <f t="shared" ref="X1347:X1410" si="42">IF(ISBLANK(W1347), "", W1347)</f>
        <v>1.5</v>
      </c>
      <c r="Y1347" s="7">
        <v>0.97899999999999998</v>
      </c>
      <c r="Z1347" s="7">
        <f t="shared" ref="Z1347:Z1410" si="43">IF(ISBLANK(Y1347), "", Y1347)</f>
        <v>0.97899999999999998</v>
      </c>
      <c r="AA1347" s="7">
        <v>0.60499999999999998</v>
      </c>
      <c r="AB1347" s="7">
        <v>0.39400000000000002</v>
      </c>
      <c r="AC1347" s="7">
        <v>16.7</v>
      </c>
      <c r="AD1347" s="7">
        <v>65.900000000000006</v>
      </c>
      <c r="AE1347" s="7" t="s">
        <v>45</v>
      </c>
      <c r="AF1347" s="7" t="s">
        <v>46</v>
      </c>
      <c r="AG1347" s="7" t="s">
        <v>47</v>
      </c>
      <c r="AH1347" s="7" t="s">
        <v>409</v>
      </c>
      <c r="AI1347" s="7" t="s">
        <v>407</v>
      </c>
      <c r="AJ1347" s="7">
        <v>3.2909999999999999</v>
      </c>
      <c r="AK1347" s="7">
        <v>0.438</v>
      </c>
      <c r="AL1347" s="7" t="s">
        <v>415</v>
      </c>
      <c r="AS1347" s="7">
        <v>3.4</v>
      </c>
      <c r="AT1347" s="7">
        <v>2.67</v>
      </c>
      <c r="AU1347" s="7">
        <v>4.6749999999999998</v>
      </c>
      <c r="AV1347" s="7" t="s">
        <v>672</v>
      </c>
      <c r="AW1347" s="7" t="s">
        <v>528</v>
      </c>
      <c r="AZ1347" s="7" t="s">
        <v>280</v>
      </c>
    </row>
    <row r="1348" spans="1:52" x14ac:dyDescent="0.2">
      <c r="A1348" s="7">
        <v>1347</v>
      </c>
      <c r="B1348" s="7">
        <v>4174</v>
      </c>
      <c r="C1348" s="7" t="s">
        <v>57</v>
      </c>
      <c r="D1348" s="7" t="s">
        <v>455</v>
      </c>
      <c r="E1348" s="7" t="s">
        <v>279</v>
      </c>
      <c r="F1348" s="7">
        <v>3.76</v>
      </c>
      <c r="I1348" s="7">
        <v>3.8980000000000001</v>
      </c>
      <c r="J1348" s="7">
        <v>2004</v>
      </c>
      <c r="K1348" s="7">
        <v>5</v>
      </c>
      <c r="L1348" s="7">
        <v>135</v>
      </c>
      <c r="M1348" s="7">
        <v>34.979999999999997</v>
      </c>
      <c r="N1348" s="7">
        <v>-97.52</v>
      </c>
      <c r="O1348" s="7">
        <v>34.75</v>
      </c>
      <c r="P1348" s="7">
        <v>-97.75</v>
      </c>
      <c r="Q1348" s="7">
        <v>23.206</v>
      </c>
      <c r="S1348" s="7">
        <v>23.728000000000002</v>
      </c>
      <c r="V1348" s="7" t="s">
        <v>26</v>
      </c>
      <c r="W1348" s="7">
        <v>2.335</v>
      </c>
      <c r="X1348" s="7">
        <f t="shared" si="42"/>
        <v>2.335</v>
      </c>
      <c r="Y1348" s="7">
        <v>1.5629999999999999</v>
      </c>
      <c r="Z1348" s="7">
        <f t="shared" si="43"/>
        <v>1.5629999999999999</v>
      </c>
      <c r="AA1348" s="7">
        <v>0.59799999999999998</v>
      </c>
      <c r="AB1348" s="7">
        <v>0.40100000000000002</v>
      </c>
      <c r="AC1348" s="7">
        <v>22</v>
      </c>
      <c r="AD1348" s="7">
        <v>54.3</v>
      </c>
      <c r="AE1348" s="7" t="s">
        <v>45</v>
      </c>
      <c r="AF1348" s="7" t="s">
        <v>46</v>
      </c>
      <c r="AG1348" s="7" t="s">
        <v>47</v>
      </c>
      <c r="AH1348" s="7" t="s">
        <v>409</v>
      </c>
      <c r="AI1348" s="7" t="s">
        <v>407</v>
      </c>
      <c r="AJ1348" s="7">
        <v>3.2909999999999999</v>
      </c>
      <c r="AK1348" s="7">
        <v>0.438</v>
      </c>
      <c r="AL1348" s="7" t="s">
        <v>415</v>
      </c>
      <c r="AS1348" s="7">
        <v>3.4</v>
      </c>
      <c r="AT1348" s="7">
        <v>2.67</v>
      </c>
      <c r="AU1348" s="7">
        <v>4.6749999999999998</v>
      </c>
      <c r="AV1348" s="7" t="s">
        <v>672</v>
      </c>
      <c r="AW1348" s="7" t="s">
        <v>528</v>
      </c>
      <c r="AZ1348" s="7" t="s">
        <v>280</v>
      </c>
    </row>
    <row r="1349" spans="1:52" x14ac:dyDescent="0.2">
      <c r="A1349" s="7">
        <v>1348</v>
      </c>
      <c r="B1349" s="7">
        <v>4174</v>
      </c>
      <c r="C1349" s="7" t="s">
        <v>57</v>
      </c>
      <c r="D1349" s="7" t="s">
        <v>455</v>
      </c>
      <c r="E1349" s="7" t="s">
        <v>279</v>
      </c>
      <c r="F1349" s="7">
        <v>4.7220000000000004</v>
      </c>
      <c r="I1349" s="7">
        <v>4.8949999999999996</v>
      </c>
      <c r="J1349" s="7">
        <v>2004</v>
      </c>
      <c r="K1349" s="7">
        <v>6</v>
      </c>
      <c r="L1349" s="7">
        <v>165</v>
      </c>
      <c r="M1349" s="7">
        <v>34.979999999999997</v>
      </c>
      <c r="N1349" s="7">
        <v>-97.52</v>
      </c>
      <c r="O1349" s="7">
        <v>34.75</v>
      </c>
      <c r="P1349" s="7">
        <v>-97.75</v>
      </c>
      <c r="Q1349" s="7">
        <v>26.388000000000002</v>
      </c>
      <c r="S1349" s="7">
        <v>24.686</v>
      </c>
      <c r="V1349" s="7" t="s">
        <v>26</v>
      </c>
      <c r="W1349" s="7">
        <v>2.923</v>
      </c>
      <c r="X1349" s="7">
        <f t="shared" si="42"/>
        <v>2.923</v>
      </c>
      <c r="Y1349" s="7">
        <v>1.972</v>
      </c>
      <c r="Z1349" s="7">
        <f t="shared" si="43"/>
        <v>1.972</v>
      </c>
      <c r="AA1349" s="7">
        <v>0.59699999999999998</v>
      </c>
      <c r="AB1349" s="7">
        <v>0.40200000000000002</v>
      </c>
      <c r="AC1349" s="7">
        <v>24.3</v>
      </c>
      <c r="AD1349" s="7">
        <v>203.1</v>
      </c>
      <c r="AE1349" s="7" t="s">
        <v>45</v>
      </c>
      <c r="AF1349" s="7" t="s">
        <v>46</v>
      </c>
      <c r="AG1349" s="7" t="s">
        <v>47</v>
      </c>
      <c r="AH1349" s="7" t="s">
        <v>409</v>
      </c>
      <c r="AI1349" s="7" t="s">
        <v>407</v>
      </c>
      <c r="AJ1349" s="7">
        <v>3.2909999999999999</v>
      </c>
      <c r="AK1349" s="7">
        <v>0.438</v>
      </c>
      <c r="AL1349" s="7" t="s">
        <v>415</v>
      </c>
      <c r="AS1349" s="7">
        <v>3.4</v>
      </c>
      <c r="AT1349" s="7">
        <v>2.67</v>
      </c>
      <c r="AU1349" s="7">
        <v>4.6749999999999998</v>
      </c>
      <c r="AV1349" s="7" t="s">
        <v>672</v>
      </c>
      <c r="AW1349" s="7" t="s">
        <v>528</v>
      </c>
      <c r="AZ1349" s="7" t="s">
        <v>280</v>
      </c>
    </row>
    <row r="1350" spans="1:52" x14ac:dyDescent="0.2">
      <c r="A1350" s="7">
        <v>1349</v>
      </c>
      <c r="B1350" s="7">
        <v>4174</v>
      </c>
      <c r="C1350" s="7" t="s">
        <v>57</v>
      </c>
      <c r="D1350" s="7" t="s">
        <v>455</v>
      </c>
      <c r="E1350" s="7" t="s">
        <v>279</v>
      </c>
      <c r="F1350" s="7">
        <v>5.1779999999999999</v>
      </c>
      <c r="I1350" s="7">
        <v>5.3680000000000003</v>
      </c>
      <c r="J1350" s="7">
        <v>2004</v>
      </c>
      <c r="K1350" s="7">
        <v>7</v>
      </c>
      <c r="L1350" s="7">
        <v>195</v>
      </c>
      <c r="M1350" s="7">
        <v>34.979999999999997</v>
      </c>
      <c r="N1350" s="7">
        <v>-97.52</v>
      </c>
      <c r="O1350" s="7">
        <v>34.75</v>
      </c>
      <c r="P1350" s="7">
        <v>-97.75</v>
      </c>
      <c r="Q1350" s="7">
        <v>26.875</v>
      </c>
      <c r="S1350" s="7">
        <v>18.327000000000002</v>
      </c>
      <c r="V1350" s="7" t="s">
        <v>26</v>
      </c>
      <c r="W1350" s="7">
        <v>2.6840000000000002</v>
      </c>
      <c r="X1350" s="7">
        <f t="shared" si="42"/>
        <v>2.6840000000000002</v>
      </c>
      <c r="Y1350" s="7">
        <v>2.6840000000000002</v>
      </c>
      <c r="Z1350" s="7">
        <f t="shared" si="43"/>
        <v>2.6840000000000002</v>
      </c>
      <c r="AA1350" s="7">
        <v>0.499</v>
      </c>
      <c r="AB1350" s="7">
        <v>0.5</v>
      </c>
      <c r="AC1350" s="7">
        <v>26.1</v>
      </c>
      <c r="AD1350" s="7">
        <v>103</v>
      </c>
      <c r="AE1350" s="7" t="s">
        <v>45</v>
      </c>
      <c r="AF1350" s="7" t="s">
        <v>46</v>
      </c>
      <c r="AG1350" s="7" t="s">
        <v>47</v>
      </c>
      <c r="AH1350" s="7" t="s">
        <v>409</v>
      </c>
      <c r="AI1350" s="7" t="s">
        <v>407</v>
      </c>
      <c r="AJ1350" s="7">
        <v>3.2909999999999999</v>
      </c>
      <c r="AK1350" s="7">
        <v>0.438</v>
      </c>
      <c r="AL1350" s="7" t="s">
        <v>415</v>
      </c>
      <c r="AS1350" s="7">
        <v>3.4</v>
      </c>
      <c r="AT1350" s="7">
        <v>2.67</v>
      </c>
      <c r="AU1350" s="7">
        <v>4.6749999999999998</v>
      </c>
      <c r="AV1350" s="7" t="s">
        <v>672</v>
      </c>
      <c r="AW1350" s="7" t="s">
        <v>528</v>
      </c>
      <c r="AZ1350" s="7" t="s">
        <v>280</v>
      </c>
    </row>
    <row r="1351" spans="1:52" x14ac:dyDescent="0.2">
      <c r="A1351" s="7">
        <v>1350</v>
      </c>
      <c r="B1351" s="7">
        <v>4174</v>
      </c>
      <c r="C1351" s="7" t="s">
        <v>57</v>
      </c>
      <c r="D1351" s="7" t="s">
        <v>455</v>
      </c>
      <c r="E1351" s="7" t="s">
        <v>279</v>
      </c>
      <c r="F1351" s="7">
        <v>4.29</v>
      </c>
      <c r="I1351" s="7">
        <v>4.4470000000000001</v>
      </c>
      <c r="J1351" s="7">
        <v>2004</v>
      </c>
      <c r="K1351" s="7">
        <v>8</v>
      </c>
      <c r="L1351" s="7">
        <v>225</v>
      </c>
      <c r="M1351" s="7">
        <v>34.979999999999997</v>
      </c>
      <c r="N1351" s="7">
        <v>-97.52</v>
      </c>
      <c r="O1351" s="7">
        <v>34.75</v>
      </c>
      <c r="P1351" s="7">
        <v>-97.75</v>
      </c>
      <c r="Q1351" s="7">
        <v>25.338999999999999</v>
      </c>
      <c r="S1351" s="7">
        <v>25.917999999999999</v>
      </c>
      <c r="V1351" s="7" t="s">
        <v>26</v>
      </c>
      <c r="W1351" s="7">
        <v>2.7280000000000002</v>
      </c>
      <c r="X1351" s="7">
        <f t="shared" si="42"/>
        <v>2.7280000000000002</v>
      </c>
      <c r="Y1351" s="7">
        <v>1.7190000000000001</v>
      </c>
      <c r="Z1351" s="7">
        <f t="shared" si="43"/>
        <v>1.7190000000000001</v>
      </c>
      <c r="AA1351" s="7">
        <v>0.61299999999999999</v>
      </c>
      <c r="AB1351" s="7">
        <v>0.38600000000000001</v>
      </c>
      <c r="AC1351" s="7">
        <v>25.1</v>
      </c>
      <c r="AD1351" s="7">
        <v>85.1</v>
      </c>
      <c r="AE1351" s="7" t="s">
        <v>45</v>
      </c>
      <c r="AF1351" s="7" t="s">
        <v>46</v>
      </c>
      <c r="AG1351" s="7" t="s">
        <v>47</v>
      </c>
      <c r="AH1351" s="7" t="s">
        <v>409</v>
      </c>
      <c r="AI1351" s="7" t="s">
        <v>407</v>
      </c>
      <c r="AJ1351" s="7">
        <v>3.2909999999999999</v>
      </c>
      <c r="AK1351" s="7">
        <v>0.438</v>
      </c>
      <c r="AL1351" s="7" t="s">
        <v>415</v>
      </c>
      <c r="AS1351" s="7">
        <v>3.4</v>
      </c>
      <c r="AT1351" s="7">
        <v>2.67</v>
      </c>
      <c r="AU1351" s="7">
        <v>4.6749999999999998</v>
      </c>
      <c r="AV1351" s="7" t="s">
        <v>672</v>
      </c>
      <c r="AW1351" s="7" t="s">
        <v>528</v>
      </c>
      <c r="AZ1351" s="7" t="s">
        <v>280</v>
      </c>
    </row>
    <row r="1352" spans="1:52" x14ac:dyDescent="0.2">
      <c r="A1352" s="7">
        <v>1351</v>
      </c>
      <c r="B1352" s="7">
        <v>4174</v>
      </c>
      <c r="C1352" s="7" t="s">
        <v>57</v>
      </c>
      <c r="D1352" s="7" t="s">
        <v>455</v>
      </c>
      <c r="E1352" s="7" t="s">
        <v>279</v>
      </c>
      <c r="F1352" s="7">
        <v>3.238</v>
      </c>
      <c r="I1352" s="7">
        <v>3.3570000000000002</v>
      </c>
      <c r="J1352" s="7">
        <v>2004</v>
      </c>
      <c r="K1352" s="7">
        <v>9</v>
      </c>
      <c r="L1352" s="7">
        <v>255</v>
      </c>
      <c r="M1352" s="7">
        <v>34.979999999999997</v>
      </c>
      <c r="N1352" s="7">
        <v>-97.52</v>
      </c>
      <c r="O1352" s="7">
        <v>34.75</v>
      </c>
      <c r="P1352" s="7">
        <v>-97.75</v>
      </c>
      <c r="Q1352" s="7">
        <v>23.803000000000001</v>
      </c>
      <c r="S1352" s="7">
        <v>15.194000000000001</v>
      </c>
      <c r="V1352" s="7" t="s">
        <v>26</v>
      </c>
      <c r="W1352" s="7">
        <v>1.66</v>
      </c>
      <c r="X1352" s="7">
        <f t="shared" si="42"/>
        <v>1.66</v>
      </c>
      <c r="Y1352" s="7">
        <v>1.6970000000000001</v>
      </c>
      <c r="Z1352" s="7">
        <f t="shared" si="43"/>
        <v>1.6970000000000001</v>
      </c>
      <c r="AA1352" s="7">
        <v>0.49399999999999999</v>
      </c>
      <c r="AB1352" s="7">
        <v>0.505</v>
      </c>
      <c r="AC1352" s="7">
        <v>24.3</v>
      </c>
      <c r="AD1352" s="7">
        <v>7.1</v>
      </c>
      <c r="AE1352" s="7" t="s">
        <v>45</v>
      </c>
      <c r="AF1352" s="7" t="s">
        <v>46</v>
      </c>
      <c r="AG1352" s="7" t="s">
        <v>47</v>
      </c>
      <c r="AH1352" s="7" t="s">
        <v>409</v>
      </c>
      <c r="AI1352" s="7" t="s">
        <v>407</v>
      </c>
      <c r="AJ1352" s="7">
        <v>3.2909999999999999</v>
      </c>
      <c r="AK1352" s="7">
        <v>0.438</v>
      </c>
      <c r="AL1352" s="7" t="s">
        <v>415</v>
      </c>
      <c r="AS1352" s="7">
        <v>3.4</v>
      </c>
      <c r="AT1352" s="7">
        <v>2.67</v>
      </c>
      <c r="AU1352" s="7">
        <v>4.6749999999999998</v>
      </c>
      <c r="AV1352" s="7" t="s">
        <v>672</v>
      </c>
      <c r="AW1352" s="7" t="s">
        <v>528</v>
      </c>
      <c r="AZ1352" s="7" t="s">
        <v>280</v>
      </c>
    </row>
    <row r="1353" spans="1:52" x14ac:dyDescent="0.2">
      <c r="A1353" s="7">
        <v>1352</v>
      </c>
      <c r="B1353" s="7">
        <v>4174</v>
      </c>
      <c r="C1353" s="7" t="s">
        <v>57</v>
      </c>
      <c r="D1353" s="7" t="s">
        <v>455</v>
      </c>
      <c r="E1353" s="7" t="s">
        <v>279</v>
      </c>
      <c r="F1353" s="7">
        <v>1.502</v>
      </c>
      <c r="I1353" s="7">
        <v>1.5569999999999999</v>
      </c>
      <c r="J1353" s="7">
        <v>2004</v>
      </c>
      <c r="K1353" s="7">
        <v>10</v>
      </c>
      <c r="L1353" s="7">
        <v>285</v>
      </c>
      <c r="M1353" s="7">
        <v>34.979999999999997</v>
      </c>
      <c r="N1353" s="7">
        <v>-97.52</v>
      </c>
      <c r="O1353" s="7">
        <v>34.75</v>
      </c>
      <c r="P1353" s="7">
        <v>-97.75</v>
      </c>
      <c r="Q1353" s="7">
        <v>17.262</v>
      </c>
      <c r="S1353" s="7">
        <v>28.669</v>
      </c>
      <c r="V1353" s="7" t="s">
        <v>26</v>
      </c>
      <c r="W1353" s="7">
        <v>1.028</v>
      </c>
      <c r="X1353" s="7">
        <f t="shared" si="42"/>
        <v>1.028</v>
      </c>
      <c r="Y1353" s="7">
        <v>0.52900000000000003</v>
      </c>
      <c r="Z1353" s="7">
        <f t="shared" si="43"/>
        <v>0.52900000000000003</v>
      </c>
      <c r="AA1353" s="7">
        <v>0.66</v>
      </c>
      <c r="AB1353" s="7">
        <v>0.33900000000000002</v>
      </c>
      <c r="AC1353" s="7">
        <v>18.7</v>
      </c>
      <c r="AD1353" s="7">
        <v>131.5</v>
      </c>
      <c r="AE1353" s="7" t="s">
        <v>45</v>
      </c>
      <c r="AF1353" s="7" t="s">
        <v>46</v>
      </c>
      <c r="AG1353" s="7" t="s">
        <v>47</v>
      </c>
      <c r="AH1353" s="7" t="s">
        <v>409</v>
      </c>
      <c r="AI1353" s="7" t="s">
        <v>407</v>
      </c>
      <c r="AJ1353" s="7">
        <v>3.2909999999999999</v>
      </c>
      <c r="AK1353" s="7">
        <v>0.438</v>
      </c>
      <c r="AL1353" s="7" t="s">
        <v>415</v>
      </c>
      <c r="AS1353" s="7">
        <v>3.4</v>
      </c>
      <c r="AT1353" s="7">
        <v>2.67</v>
      </c>
      <c r="AU1353" s="7">
        <v>4.6749999999999998</v>
      </c>
      <c r="AV1353" s="7" t="s">
        <v>672</v>
      </c>
      <c r="AW1353" s="7" t="s">
        <v>528</v>
      </c>
      <c r="AZ1353" s="7" t="s">
        <v>280</v>
      </c>
    </row>
    <row r="1354" spans="1:52" x14ac:dyDescent="0.2">
      <c r="A1354" s="7">
        <v>1353</v>
      </c>
      <c r="B1354" s="7">
        <v>4174</v>
      </c>
      <c r="C1354" s="7" t="s">
        <v>57</v>
      </c>
      <c r="D1354" s="7" t="s">
        <v>455</v>
      </c>
      <c r="E1354" s="7" t="s">
        <v>279</v>
      </c>
      <c r="F1354" s="7">
        <v>0.47499999999999998</v>
      </c>
      <c r="I1354" s="7">
        <v>0.49199999999999999</v>
      </c>
      <c r="J1354" s="7">
        <v>2004</v>
      </c>
      <c r="K1354" s="7">
        <v>11</v>
      </c>
      <c r="L1354" s="7">
        <v>315</v>
      </c>
      <c r="M1354" s="7">
        <v>34.979999999999997</v>
      </c>
      <c r="N1354" s="7">
        <v>-97.52</v>
      </c>
      <c r="O1354" s="7">
        <v>34.75</v>
      </c>
      <c r="P1354" s="7">
        <v>-97.75</v>
      </c>
      <c r="Q1354" s="7">
        <v>4.7519999999999998</v>
      </c>
      <c r="S1354" s="7">
        <v>37.113999999999997</v>
      </c>
      <c r="V1354" s="7" t="s">
        <v>26</v>
      </c>
      <c r="W1354" s="7">
        <v>0.38</v>
      </c>
      <c r="X1354" s="7">
        <f t="shared" si="42"/>
        <v>0.38</v>
      </c>
      <c r="Y1354" s="7">
        <v>0.112</v>
      </c>
      <c r="Z1354" s="7">
        <f t="shared" si="43"/>
        <v>0.112</v>
      </c>
      <c r="AA1354" s="7">
        <v>0.77100000000000002</v>
      </c>
      <c r="AB1354" s="7">
        <v>0.22800000000000001</v>
      </c>
      <c r="AC1354" s="7">
        <v>11.3</v>
      </c>
      <c r="AD1354" s="7">
        <v>146.1</v>
      </c>
      <c r="AE1354" s="7" t="s">
        <v>45</v>
      </c>
      <c r="AF1354" s="7" t="s">
        <v>46</v>
      </c>
      <c r="AG1354" s="7" t="s">
        <v>47</v>
      </c>
      <c r="AH1354" s="7" t="s">
        <v>409</v>
      </c>
      <c r="AI1354" s="7" t="s">
        <v>407</v>
      </c>
      <c r="AJ1354" s="7">
        <v>3.2909999999999999</v>
      </c>
      <c r="AK1354" s="7">
        <v>0.438</v>
      </c>
      <c r="AL1354" s="7" t="s">
        <v>415</v>
      </c>
      <c r="AS1354" s="7">
        <v>3.4</v>
      </c>
      <c r="AT1354" s="7">
        <v>2.67</v>
      </c>
      <c r="AU1354" s="7">
        <v>4.6749999999999998</v>
      </c>
      <c r="AV1354" s="7" t="s">
        <v>672</v>
      </c>
      <c r="AW1354" s="7" t="s">
        <v>528</v>
      </c>
      <c r="AZ1354" s="7" t="s">
        <v>280</v>
      </c>
    </row>
    <row r="1355" spans="1:52" x14ac:dyDescent="0.2">
      <c r="A1355" s="7">
        <v>1354</v>
      </c>
      <c r="B1355" s="7">
        <v>4174</v>
      </c>
      <c r="C1355" s="7" t="s">
        <v>57</v>
      </c>
      <c r="D1355" s="7" t="s">
        <v>455</v>
      </c>
      <c r="E1355" s="7" t="s">
        <v>279</v>
      </c>
      <c r="F1355" s="7">
        <v>0.48499999999999999</v>
      </c>
      <c r="I1355" s="7">
        <v>0.502</v>
      </c>
      <c r="J1355" s="7">
        <v>2004</v>
      </c>
      <c r="K1355" s="7">
        <v>12</v>
      </c>
      <c r="L1355" s="7">
        <v>345</v>
      </c>
      <c r="M1355" s="7">
        <v>34.979999999999997</v>
      </c>
      <c r="N1355" s="7">
        <v>-97.52</v>
      </c>
      <c r="O1355" s="7">
        <v>34.75</v>
      </c>
      <c r="P1355" s="7">
        <v>-97.75</v>
      </c>
      <c r="Q1355" s="7">
        <v>5.9109999999999996</v>
      </c>
      <c r="S1355" s="7">
        <v>32.654000000000003</v>
      </c>
      <c r="V1355" s="7" t="s">
        <v>26</v>
      </c>
      <c r="W1355" s="7">
        <v>0.35</v>
      </c>
      <c r="X1355" s="7">
        <f t="shared" si="42"/>
        <v>0.35</v>
      </c>
      <c r="Y1355" s="7">
        <v>0.152</v>
      </c>
      <c r="Z1355" s="7">
        <f t="shared" si="43"/>
        <v>0.152</v>
      </c>
      <c r="AA1355" s="7">
        <v>0.69599999999999995</v>
      </c>
      <c r="AB1355" s="7">
        <v>0.30299999999999999</v>
      </c>
      <c r="AC1355" s="7">
        <v>6.4</v>
      </c>
      <c r="AD1355" s="7">
        <v>13.8</v>
      </c>
      <c r="AE1355" s="7" t="s">
        <v>45</v>
      </c>
      <c r="AF1355" s="7" t="s">
        <v>46</v>
      </c>
      <c r="AG1355" s="7" t="s">
        <v>47</v>
      </c>
      <c r="AH1355" s="7" t="s">
        <v>409</v>
      </c>
      <c r="AI1355" s="7" t="s">
        <v>407</v>
      </c>
      <c r="AJ1355" s="7">
        <v>3.2909999999999999</v>
      </c>
      <c r="AK1355" s="7">
        <v>0.438</v>
      </c>
      <c r="AL1355" s="7" t="s">
        <v>415</v>
      </c>
      <c r="AS1355" s="7">
        <v>3.4</v>
      </c>
      <c r="AT1355" s="7">
        <v>2.67</v>
      </c>
      <c r="AU1355" s="7">
        <v>4.6749999999999998</v>
      </c>
      <c r="AV1355" s="7" t="s">
        <v>672</v>
      </c>
      <c r="AW1355" s="7" t="s">
        <v>528</v>
      </c>
      <c r="AZ1355" s="7" t="s">
        <v>280</v>
      </c>
    </row>
    <row r="1356" spans="1:52" x14ac:dyDescent="0.2">
      <c r="A1356" s="7">
        <v>1355</v>
      </c>
      <c r="B1356" s="7">
        <v>4174</v>
      </c>
      <c r="C1356" s="7" t="s">
        <v>57</v>
      </c>
      <c r="D1356" s="7" t="s">
        <v>456</v>
      </c>
      <c r="E1356" s="7" t="s">
        <v>279</v>
      </c>
      <c r="F1356" s="7">
        <v>0.52400000000000002</v>
      </c>
      <c r="I1356" s="7">
        <v>0.54300000000000004</v>
      </c>
      <c r="J1356" s="7">
        <v>2005</v>
      </c>
      <c r="K1356" s="7">
        <v>1</v>
      </c>
      <c r="L1356" s="7">
        <v>15</v>
      </c>
      <c r="M1356" s="7">
        <v>34.979999999999997</v>
      </c>
      <c r="N1356" s="7">
        <v>-97.52</v>
      </c>
      <c r="O1356" s="7">
        <v>34.75</v>
      </c>
      <c r="P1356" s="7">
        <v>-97.75</v>
      </c>
      <c r="Q1356" s="7">
        <v>6.5890000000000004</v>
      </c>
      <c r="S1356" s="7">
        <v>30.754999999999999</v>
      </c>
      <c r="V1356" s="7" t="s">
        <v>26</v>
      </c>
      <c r="W1356" s="7">
        <v>0.37</v>
      </c>
      <c r="X1356" s="7">
        <f t="shared" si="42"/>
        <v>0.37</v>
      </c>
      <c r="Y1356" s="7">
        <v>0.17299999999999999</v>
      </c>
      <c r="Z1356" s="7">
        <f t="shared" si="43"/>
        <v>0.17299999999999999</v>
      </c>
      <c r="AA1356" s="7">
        <v>0.68100000000000005</v>
      </c>
      <c r="AB1356" s="7">
        <v>0.318</v>
      </c>
      <c r="AC1356" s="7">
        <v>4.9000000000000004</v>
      </c>
      <c r="AD1356" s="7">
        <v>36.700000000000003</v>
      </c>
      <c r="AE1356" s="7" t="s">
        <v>45</v>
      </c>
      <c r="AF1356" s="7" t="s">
        <v>46</v>
      </c>
      <c r="AG1356" s="7" t="s">
        <v>47</v>
      </c>
      <c r="AH1356" s="7" t="s">
        <v>409</v>
      </c>
      <c r="AI1356" s="7" t="s">
        <v>407</v>
      </c>
      <c r="AJ1356" s="7">
        <v>3.2909999999999999</v>
      </c>
      <c r="AK1356" s="7">
        <v>0.438</v>
      </c>
      <c r="AL1356" s="7" t="s">
        <v>415</v>
      </c>
      <c r="AS1356" s="7">
        <v>2.63</v>
      </c>
      <c r="AT1356" s="7">
        <v>2.76</v>
      </c>
      <c r="AU1356" s="7">
        <v>2.8149999999999999</v>
      </c>
      <c r="AV1356" s="7" t="s">
        <v>672</v>
      </c>
      <c r="AW1356" s="7" t="s">
        <v>528</v>
      </c>
      <c r="AZ1356" s="7" t="s">
        <v>280</v>
      </c>
    </row>
    <row r="1357" spans="1:52" x14ac:dyDescent="0.2">
      <c r="A1357" s="7">
        <v>1356</v>
      </c>
      <c r="B1357" s="7">
        <v>4174</v>
      </c>
      <c r="C1357" s="7" t="s">
        <v>57</v>
      </c>
      <c r="D1357" s="7" t="s">
        <v>456</v>
      </c>
      <c r="E1357" s="7" t="s">
        <v>279</v>
      </c>
      <c r="F1357" s="7">
        <v>0.79</v>
      </c>
      <c r="I1357" s="7">
        <v>0.81899999999999995</v>
      </c>
      <c r="J1357" s="7">
        <v>2005</v>
      </c>
      <c r="K1357" s="7">
        <v>2</v>
      </c>
      <c r="L1357" s="7">
        <v>45</v>
      </c>
      <c r="M1357" s="7">
        <v>34.979999999999997</v>
      </c>
      <c r="N1357" s="7">
        <v>-97.52</v>
      </c>
      <c r="O1357" s="7">
        <v>34.75</v>
      </c>
      <c r="P1357" s="7">
        <v>-97.75</v>
      </c>
      <c r="Q1357" s="7">
        <v>11.984</v>
      </c>
      <c r="S1357" s="7">
        <v>32.841999999999999</v>
      </c>
      <c r="V1357" s="7" t="s">
        <v>26</v>
      </c>
      <c r="W1357" s="7">
        <v>0.69</v>
      </c>
      <c r="X1357" s="7">
        <f t="shared" si="42"/>
        <v>0.69</v>
      </c>
      <c r="Y1357" s="7">
        <v>0.129</v>
      </c>
      <c r="Z1357" s="7">
        <f t="shared" si="43"/>
        <v>0.129</v>
      </c>
      <c r="AA1357" s="7">
        <v>0.84199999999999997</v>
      </c>
      <c r="AB1357" s="7">
        <v>0.157</v>
      </c>
      <c r="AC1357" s="7">
        <v>7.8</v>
      </c>
      <c r="AD1357" s="7">
        <v>45.7</v>
      </c>
      <c r="AE1357" s="7" t="s">
        <v>45</v>
      </c>
      <c r="AF1357" s="7" t="s">
        <v>46</v>
      </c>
      <c r="AG1357" s="7" t="s">
        <v>47</v>
      </c>
      <c r="AH1357" s="7" t="s">
        <v>409</v>
      </c>
      <c r="AI1357" s="7" t="s">
        <v>407</v>
      </c>
      <c r="AJ1357" s="7">
        <v>3.2909999999999999</v>
      </c>
      <c r="AK1357" s="7">
        <v>0.438</v>
      </c>
      <c r="AL1357" s="7" t="s">
        <v>415</v>
      </c>
      <c r="AS1357" s="7">
        <v>2.63</v>
      </c>
      <c r="AT1357" s="7">
        <v>2.76</v>
      </c>
      <c r="AU1357" s="7">
        <v>2.8149999999999999</v>
      </c>
      <c r="AV1357" s="7" t="s">
        <v>672</v>
      </c>
      <c r="AW1357" s="7" t="s">
        <v>528</v>
      </c>
      <c r="AZ1357" s="7" t="s">
        <v>280</v>
      </c>
    </row>
    <row r="1358" spans="1:52" x14ac:dyDescent="0.2">
      <c r="A1358" s="7">
        <v>1357</v>
      </c>
      <c r="B1358" s="7">
        <v>4174</v>
      </c>
      <c r="C1358" s="7" t="s">
        <v>57</v>
      </c>
      <c r="D1358" s="7" t="s">
        <v>456</v>
      </c>
      <c r="E1358" s="7" t="s">
        <v>279</v>
      </c>
      <c r="F1358" s="7">
        <v>1.5369999999999999</v>
      </c>
      <c r="I1358" s="7">
        <v>1.593</v>
      </c>
      <c r="J1358" s="7">
        <v>2005</v>
      </c>
      <c r="K1358" s="7">
        <v>3</v>
      </c>
      <c r="L1358" s="7">
        <v>75</v>
      </c>
      <c r="M1358" s="7">
        <v>34.979999999999997</v>
      </c>
      <c r="N1358" s="7">
        <v>-97.52</v>
      </c>
      <c r="O1358" s="7">
        <v>34.75</v>
      </c>
      <c r="P1358" s="7">
        <v>-97.75</v>
      </c>
      <c r="Q1358" s="7">
        <v>15.266</v>
      </c>
      <c r="S1358" s="7">
        <v>25.248999999999999</v>
      </c>
      <c r="V1358" s="7" t="s">
        <v>26</v>
      </c>
      <c r="W1358" s="7">
        <v>1.075</v>
      </c>
      <c r="X1358" s="7">
        <f t="shared" si="42"/>
        <v>1.075</v>
      </c>
      <c r="Y1358" s="7">
        <v>0.51800000000000002</v>
      </c>
      <c r="Z1358" s="7">
        <f t="shared" si="43"/>
        <v>0.51800000000000002</v>
      </c>
      <c r="AA1358" s="7">
        <v>0.67400000000000004</v>
      </c>
      <c r="AB1358" s="7">
        <v>0.32500000000000001</v>
      </c>
      <c r="AC1358" s="7">
        <v>11.2</v>
      </c>
      <c r="AD1358" s="7">
        <v>73.2</v>
      </c>
      <c r="AE1358" s="7" t="s">
        <v>45</v>
      </c>
      <c r="AF1358" s="7" t="s">
        <v>46</v>
      </c>
      <c r="AG1358" s="7" t="s">
        <v>47</v>
      </c>
      <c r="AH1358" s="7" t="s">
        <v>409</v>
      </c>
      <c r="AI1358" s="7" t="s">
        <v>407</v>
      </c>
      <c r="AJ1358" s="7">
        <v>3.2909999999999999</v>
      </c>
      <c r="AK1358" s="7">
        <v>0.438</v>
      </c>
      <c r="AL1358" s="7" t="s">
        <v>415</v>
      </c>
      <c r="AS1358" s="7">
        <v>2.63</v>
      </c>
      <c r="AT1358" s="7">
        <v>2.76</v>
      </c>
      <c r="AU1358" s="7">
        <v>2.8149999999999999</v>
      </c>
      <c r="AV1358" s="7" t="s">
        <v>672</v>
      </c>
      <c r="AW1358" s="7" t="s">
        <v>528</v>
      </c>
      <c r="AZ1358" s="7" t="s">
        <v>280</v>
      </c>
    </row>
    <row r="1359" spans="1:52" x14ac:dyDescent="0.2">
      <c r="A1359" s="7">
        <v>1358</v>
      </c>
      <c r="B1359" s="7">
        <v>4174</v>
      </c>
      <c r="C1359" s="7" t="s">
        <v>57</v>
      </c>
      <c r="D1359" s="7" t="s">
        <v>456</v>
      </c>
      <c r="E1359" s="7" t="s">
        <v>279</v>
      </c>
      <c r="F1359" s="7">
        <v>2.5510000000000002</v>
      </c>
      <c r="I1359" s="7">
        <v>2.6440000000000001</v>
      </c>
      <c r="J1359" s="7">
        <v>2005</v>
      </c>
      <c r="K1359" s="7">
        <v>4</v>
      </c>
      <c r="L1359" s="7">
        <v>105</v>
      </c>
      <c r="M1359" s="7">
        <v>34.979999999999997</v>
      </c>
      <c r="N1359" s="7">
        <v>-97.52</v>
      </c>
      <c r="O1359" s="7">
        <v>34.75</v>
      </c>
      <c r="P1359" s="7">
        <v>-97.75</v>
      </c>
      <c r="Q1359" s="7">
        <v>19.216000000000001</v>
      </c>
      <c r="S1359" s="7">
        <v>19.364999999999998</v>
      </c>
      <c r="V1359" s="7" t="s">
        <v>26</v>
      </c>
      <c r="W1359" s="7">
        <v>1.839</v>
      </c>
      <c r="X1359" s="7">
        <f t="shared" si="42"/>
        <v>1.839</v>
      </c>
      <c r="Y1359" s="7">
        <v>0.80500000000000005</v>
      </c>
      <c r="Z1359" s="7">
        <f t="shared" si="43"/>
        <v>0.80500000000000005</v>
      </c>
      <c r="AA1359" s="7">
        <v>0.69499999999999995</v>
      </c>
      <c r="AB1359" s="7">
        <v>0.30399999999999999</v>
      </c>
      <c r="AC1359" s="7">
        <v>16.2</v>
      </c>
      <c r="AD1359" s="7">
        <v>65.900000000000006</v>
      </c>
      <c r="AE1359" s="7" t="s">
        <v>45</v>
      </c>
      <c r="AF1359" s="7" t="s">
        <v>46</v>
      </c>
      <c r="AG1359" s="7" t="s">
        <v>47</v>
      </c>
      <c r="AH1359" s="7" t="s">
        <v>409</v>
      </c>
      <c r="AI1359" s="7" t="s">
        <v>407</v>
      </c>
      <c r="AJ1359" s="7">
        <v>3.2909999999999999</v>
      </c>
      <c r="AK1359" s="7">
        <v>0.438</v>
      </c>
      <c r="AL1359" s="7" t="s">
        <v>415</v>
      </c>
      <c r="AS1359" s="7">
        <v>2.63</v>
      </c>
      <c r="AT1359" s="7">
        <v>2.76</v>
      </c>
      <c r="AU1359" s="7">
        <v>2.8149999999999999</v>
      </c>
      <c r="AV1359" s="7" t="s">
        <v>672</v>
      </c>
      <c r="AW1359" s="7" t="s">
        <v>528</v>
      </c>
      <c r="AZ1359" s="7" t="s">
        <v>280</v>
      </c>
    </row>
    <row r="1360" spans="1:52" x14ac:dyDescent="0.2">
      <c r="A1360" s="7">
        <v>1359</v>
      </c>
      <c r="B1360" s="7">
        <v>4174</v>
      </c>
      <c r="C1360" s="7" t="s">
        <v>57</v>
      </c>
      <c r="D1360" s="7" t="s">
        <v>456</v>
      </c>
      <c r="E1360" s="7" t="s">
        <v>279</v>
      </c>
      <c r="F1360" s="7">
        <v>3.6779999999999999</v>
      </c>
      <c r="I1360" s="7">
        <v>3.8130000000000002</v>
      </c>
      <c r="J1360" s="7">
        <v>2005</v>
      </c>
      <c r="K1360" s="7">
        <v>5</v>
      </c>
      <c r="L1360" s="7">
        <v>135</v>
      </c>
      <c r="M1360" s="7">
        <v>34.979999999999997</v>
      </c>
      <c r="N1360" s="7">
        <v>-97.52</v>
      </c>
      <c r="O1360" s="7">
        <v>34.75</v>
      </c>
      <c r="P1360" s="7">
        <v>-97.75</v>
      </c>
      <c r="Q1360" s="7">
        <v>20.568000000000001</v>
      </c>
      <c r="S1360" s="7">
        <v>17.655999999999999</v>
      </c>
      <c r="V1360" s="7" t="s">
        <v>26</v>
      </c>
      <c r="W1360" s="7">
        <v>2.6030000000000002</v>
      </c>
      <c r="X1360" s="7">
        <f t="shared" si="42"/>
        <v>2.6030000000000002</v>
      </c>
      <c r="Y1360" s="7">
        <v>1.21</v>
      </c>
      <c r="Z1360" s="7">
        <f t="shared" si="43"/>
        <v>1.21</v>
      </c>
      <c r="AA1360" s="7">
        <v>0.68200000000000005</v>
      </c>
      <c r="AB1360" s="7">
        <v>0.317</v>
      </c>
      <c r="AC1360" s="7">
        <v>20.2</v>
      </c>
      <c r="AD1360" s="7">
        <v>54.3</v>
      </c>
      <c r="AE1360" s="7" t="s">
        <v>45</v>
      </c>
      <c r="AF1360" s="7" t="s">
        <v>46</v>
      </c>
      <c r="AG1360" s="7" t="s">
        <v>47</v>
      </c>
      <c r="AH1360" s="7" t="s">
        <v>409</v>
      </c>
      <c r="AI1360" s="7" t="s">
        <v>407</v>
      </c>
      <c r="AJ1360" s="7">
        <v>3.2909999999999999</v>
      </c>
      <c r="AK1360" s="7">
        <v>0.438</v>
      </c>
      <c r="AL1360" s="7" t="s">
        <v>415</v>
      </c>
      <c r="AS1360" s="7">
        <v>2.63</v>
      </c>
      <c r="AT1360" s="7">
        <v>2.76</v>
      </c>
      <c r="AU1360" s="7">
        <v>2.8149999999999999</v>
      </c>
      <c r="AV1360" s="7" t="s">
        <v>672</v>
      </c>
      <c r="AW1360" s="7" t="s">
        <v>528</v>
      </c>
      <c r="AZ1360" s="7" t="s">
        <v>280</v>
      </c>
    </row>
    <row r="1361" spans="1:52" x14ac:dyDescent="0.2">
      <c r="A1361" s="7">
        <v>1360</v>
      </c>
      <c r="B1361" s="7">
        <v>4174</v>
      </c>
      <c r="C1361" s="7" t="s">
        <v>57</v>
      </c>
      <c r="D1361" s="7" t="s">
        <v>456</v>
      </c>
      <c r="E1361" s="7" t="s">
        <v>279</v>
      </c>
      <c r="F1361" s="7">
        <v>5.5529999999999999</v>
      </c>
      <c r="I1361" s="7">
        <v>5.7569999999999997</v>
      </c>
      <c r="J1361" s="7">
        <v>2005</v>
      </c>
      <c r="K1361" s="7">
        <v>6</v>
      </c>
      <c r="L1361" s="7">
        <v>165</v>
      </c>
      <c r="M1361" s="7">
        <v>34.979999999999997</v>
      </c>
      <c r="N1361" s="7">
        <v>-97.52</v>
      </c>
      <c r="O1361" s="7">
        <v>34.75</v>
      </c>
      <c r="P1361" s="7">
        <v>-97.75</v>
      </c>
      <c r="Q1361" s="7">
        <v>23.75</v>
      </c>
      <c r="S1361" s="7">
        <v>21.831</v>
      </c>
      <c r="V1361" s="7" t="s">
        <v>26</v>
      </c>
      <c r="W1361" s="7">
        <v>3.496</v>
      </c>
      <c r="X1361" s="7">
        <f t="shared" si="42"/>
        <v>3.496</v>
      </c>
      <c r="Y1361" s="7">
        <v>2.2610000000000001</v>
      </c>
      <c r="Z1361" s="7">
        <f t="shared" si="43"/>
        <v>2.2610000000000001</v>
      </c>
      <c r="AA1361" s="7">
        <v>0.60699999999999998</v>
      </c>
      <c r="AB1361" s="7">
        <v>0.39200000000000002</v>
      </c>
      <c r="AC1361" s="7">
        <v>25.5</v>
      </c>
      <c r="AD1361" s="7">
        <v>203.1</v>
      </c>
      <c r="AE1361" s="7" t="s">
        <v>45</v>
      </c>
      <c r="AF1361" s="7" t="s">
        <v>46</v>
      </c>
      <c r="AG1361" s="7" t="s">
        <v>47</v>
      </c>
      <c r="AH1361" s="7" t="s">
        <v>409</v>
      </c>
      <c r="AI1361" s="7" t="s">
        <v>407</v>
      </c>
      <c r="AJ1361" s="7">
        <v>3.2909999999999999</v>
      </c>
      <c r="AK1361" s="7">
        <v>0.438</v>
      </c>
      <c r="AL1361" s="7" t="s">
        <v>415</v>
      </c>
      <c r="AS1361" s="7">
        <v>2.63</v>
      </c>
      <c r="AT1361" s="7">
        <v>2.76</v>
      </c>
      <c r="AU1361" s="7">
        <v>2.8149999999999999</v>
      </c>
      <c r="AV1361" s="7" t="s">
        <v>672</v>
      </c>
      <c r="AW1361" s="7" t="s">
        <v>528</v>
      </c>
      <c r="AZ1361" s="7" t="s">
        <v>280</v>
      </c>
    </row>
    <row r="1362" spans="1:52" x14ac:dyDescent="0.2">
      <c r="A1362" s="7">
        <v>1361</v>
      </c>
      <c r="B1362" s="7">
        <v>4174</v>
      </c>
      <c r="C1362" s="7" t="s">
        <v>57</v>
      </c>
      <c r="D1362" s="7" t="s">
        <v>456</v>
      </c>
      <c r="E1362" s="7" t="s">
        <v>279</v>
      </c>
      <c r="F1362" s="7">
        <v>5.0199999999999996</v>
      </c>
      <c r="I1362" s="7">
        <v>5.2039999999999997</v>
      </c>
      <c r="J1362" s="7">
        <v>2005</v>
      </c>
      <c r="K1362" s="7">
        <v>7</v>
      </c>
      <c r="L1362" s="7">
        <v>195</v>
      </c>
      <c r="M1362" s="7">
        <v>34.979999999999997</v>
      </c>
      <c r="N1362" s="7">
        <v>-97.52</v>
      </c>
      <c r="O1362" s="7">
        <v>34.75</v>
      </c>
      <c r="P1362" s="7">
        <v>-97.75</v>
      </c>
      <c r="Q1362" s="7">
        <v>25.968</v>
      </c>
      <c r="S1362" s="7">
        <v>24.867000000000001</v>
      </c>
      <c r="V1362" s="7" t="s">
        <v>26</v>
      </c>
      <c r="W1362" s="7">
        <v>3.28</v>
      </c>
      <c r="X1362" s="7">
        <f t="shared" si="42"/>
        <v>3.28</v>
      </c>
      <c r="Y1362" s="7">
        <v>1.9239999999999999</v>
      </c>
      <c r="Z1362" s="7">
        <f t="shared" si="43"/>
        <v>1.9239999999999999</v>
      </c>
      <c r="AA1362" s="7">
        <v>0.63</v>
      </c>
      <c r="AB1362" s="7">
        <v>0.36899999999999999</v>
      </c>
      <c r="AC1362" s="7">
        <v>27.7</v>
      </c>
      <c r="AD1362" s="7">
        <v>103</v>
      </c>
      <c r="AE1362" s="7" t="s">
        <v>45</v>
      </c>
      <c r="AF1362" s="7" t="s">
        <v>46</v>
      </c>
      <c r="AG1362" s="7" t="s">
        <v>47</v>
      </c>
      <c r="AH1362" s="7" t="s">
        <v>409</v>
      </c>
      <c r="AI1362" s="7" t="s">
        <v>407</v>
      </c>
      <c r="AJ1362" s="7">
        <v>3.2909999999999999</v>
      </c>
      <c r="AK1362" s="7">
        <v>0.438</v>
      </c>
      <c r="AL1362" s="7" t="s">
        <v>415</v>
      </c>
      <c r="AS1362" s="7">
        <v>2.63</v>
      </c>
      <c r="AT1362" s="7">
        <v>2.76</v>
      </c>
      <c r="AU1362" s="7">
        <v>2.8149999999999999</v>
      </c>
      <c r="AV1362" s="7" t="s">
        <v>672</v>
      </c>
      <c r="AW1362" s="7" t="s">
        <v>528</v>
      </c>
      <c r="AZ1362" s="7" t="s">
        <v>280</v>
      </c>
    </row>
    <row r="1363" spans="1:52" x14ac:dyDescent="0.2">
      <c r="A1363" s="7">
        <v>1362</v>
      </c>
      <c r="B1363" s="7">
        <v>4174</v>
      </c>
      <c r="C1363" s="7" t="s">
        <v>57</v>
      </c>
      <c r="D1363" s="7" t="s">
        <v>456</v>
      </c>
      <c r="E1363" s="7" t="s">
        <v>279</v>
      </c>
      <c r="F1363" s="7">
        <v>4.8099999999999996</v>
      </c>
      <c r="I1363" s="7">
        <v>4.9870000000000001</v>
      </c>
      <c r="J1363" s="7">
        <v>2005</v>
      </c>
      <c r="K1363" s="7">
        <v>8</v>
      </c>
      <c r="L1363" s="7">
        <v>225</v>
      </c>
      <c r="M1363" s="7">
        <v>34.979999999999997</v>
      </c>
      <c r="N1363" s="7">
        <v>-97.52</v>
      </c>
      <c r="O1363" s="7">
        <v>34.75</v>
      </c>
      <c r="P1363" s="7">
        <v>-97.75</v>
      </c>
      <c r="Q1363" s="7">
        <v>27.706</v>
      </c>
      <c r="S1363" s="7">
        <v>22.58</v>
      </c>
      <c r="V1363" s="7" t="s">
        <v>26</v>
      </c>
      <c r="W1363" s="7">
        <v>3.06</v>
      </c>
      <c r="X1363" s="7">
        <f t="shared" si="42"/>
        <v>3.06</v>
      </c>
      <c r="Y1363" s="7">
        <v>1.927</v>
      </c>
      <c r="Z1363" s="7">
        <f t="shared" si="43"/>
        <v>1.927</v>
      </c>
      <c r="AA1363" s="7">
        <v>0.61299999999999999</v>
      </c>
      <c r="AB1363" s="7">
        <v>0.38600000000000001</v>
      </c>
      <c r="AC1363" s="7">
        <v>26.7</v>
      </c>
      <c r="AD1363" s="7">
        <v>85.1</v>
      </c>
      <c r="AE1363" s="7" t="s">
        <v>45</v>
      </c>
      <c r="AF1363" s="7" t="s">
        <v>46</v>
      </c>
      <c r="AG1363" s="7" t="s">
        <v>47</v>
      </c>
      <c r="AH1363" s="7" t="s">
        <v>409</v>
      </c>
      <c r="AI1363" s="7" t="s">
        <v>407</v>
      </c>
      <c r="AJ1363" s="7">
        <v>3.2909999999999999</v>
      </c>
      <c r="AK1363" s="7">
        <v>0.438</v>
      </c>
      <c r="AL1363" s="7" t="s">
        <v>415</v>
      </c>
      <c r="AS1363" s="7">
        <v>2.63</v>
      </c>
      <c r="AT1363" s="7">
        <v>2.76</v>
      </c>
      <c r="AU1363" s="7">
        <v>2.8149999999999999</v>
      </c>
      <c r="AV1363" s="7" t="s">
        <v>672</v>
      </c>
      <c r="AW1363" s="7" t="s">
        <v>528</v>
      </c>
      <c r="AZ1363" s="7" t="s">
        <v>280</v>
      </c>
    </row>
    <row r="1364" spans="1:52" x14ac:dyDescent="0.2">
      <c r="A1364" s="7">
        <v>1363</v>
      </c>
      <c r="B1364" s="7">
        <v>4174</v>
      </c>
      <c r="C1364" s="7" t="s">
        <v>57</v>
      </c>
      <c r="D1364" s="7" t="s">
        <v>456</v>
      </c>
      <c r="E1364" s="7" t="s">
        <v>279</v>
      </c>
      <c r="F1364" s="7">
        <v>3.2330000000000001</v>
      </c>
      <c r="I1364" s="7">
        <v>3.351</v>
      </c>
      <c r="J1364" s="7">
        <v>2005</v>
      </c>
      <c r="K1364" s="7">
        <v>9</v>
      </c>
      <c r="L1364" s="7">
        <v>255</v>
      </c>
      <c r="M1364" s="7">
        <v>34.979999999999997</v>
      </c>
      <c r="N1364" s="7">
        <v>-97.52</v>
      </c>
      <c r="O1364" s="7">
        <v>34.75</v>
      </c>
      <c r="P1364" s="7">
        <v>-97.75</v>
      </c>
      <c r="Q1364" s="7">
        <v>17.123999999999999</v>
      </c>
      <c r="S1364" s="7">
        <v>25.815000000000001</v>
      </c>
      <c r="V1364" s="7" t="s">
        <v>26</v>
      </c>
      <c r="W1364" s="7">
        <v>2.081</v>
      </c>
      <c r="X1364" s="7">
        <f t="shared" si="42"/>
        <v>2.081</v>
      </c>
      <c r="Y1364" s="7">
        <v>1.27</v>
      </c>
      <c r="Z1364" s="7">
        <f t="shared" si="43"/>
        <v>1.27</v>
      </c>
      <c r="AA1364" s="7">
        <v>0.62</v>
      </c>
      <c r="AB1364" s="7">
        <v>0.379</v>
      </c>
      <c r="AC1364" s="7">
        <v>24.6</v>
      </c>
      <c r="AD1364" s="7">
        <v>7.1</v>
      </c>
      <c r="AE1364" s="7" t="s">
        <v>45</v>
      </c>
      <c r="AF1364" s="7" t="s">
        <v>46</v>
      </c>
      <c r="AG1364" s="7" t="s">
        <v>47</v>
      </c>
      <c r="AH1364" s="7" t="s">
        <v>409</v>
      </c>
      <c r="AI1364" s="7" t="s">
        <v>407</v>
      </c>
      <c r="AJ1364" s="7">
        <v>3.2909999999999999</v>
      </c>
      <c r="AK1364" s="7">
        <v>0.438</v>
      </c>
      <c r="AL1364" s="7" t="s">
        <v>415</v>
      </c>
      <c r="AS1364" s="7">
        <v>2.63</v>
      </c>
      <c r="AT1364" s="7">
        <v>2.76</v>
      </c>
      <c r="AU1364" s="7">
        <v>2.8149999999999999</v>
      </c>
      <c r="AV1364" s="7" t="s">
        <v>672</v>
      </c>
      <c r="AW1364" s="7" t="s">
        <v>528</v>
      </c>
      <c r="AZ1364" s="7" t="s">
        <v>280</v>
      </c>
    </row>
    <row r="1365" spans="1:52" x14ac:dyDescent="0.2">
      <c r="A1365" s="7">
        <v>1364</v>
      </c>
      <c r="B1365" s="7">
        <v>4174</v>
      </c>
      <c r="C1365" s="7" t="s">
        <v>57</v>
      </c>
      <c r="D1365" s="7" t="s">
        <v>456</v>
      </c>
      <c r="E1365" s="7" t="s">
        <v>279</v>
      </c>
      <c r="F1365" s="7">
        <v>1.306</v>
      </c>
      <c r="I1365" s="7">
        <v>1.3540000000000001</v>
      </c>
      <c r="J1365" s="7">
        <v>2005</v>
      </c>
      <c r="K1365" s="7">
        <v>10</v>
      </c>
      <c r="L1365" s="7">
        <v>285</v>
      </c>
      <c r="M1365" s="7">
        <v>34.979999999999997</v>
      </c>
      <c r="N1365" s="7">
        <v>-97.52</v>
      </c>
      <c r="O1365" s="7">
        <v>34.75</v>
      </c>
      <c r="P1365" s="7">
        <v>-97.75</v>
      </c>
      <c r="Q1365" s="7">
        <v>11.445</v>
      </c>
      <c r="S1365" s="7">
        <v>23.157</v>
      </c>
      <c r="V1365" s="7" t="s">
        <v>26</v>
      </c>
      <c r="W1365" s="7">
        <v>1.2090000000000001</v>
      </c>
      <c r="X1365" s="7">
        <f t="shared" si="42"/>
        <v>1.2090000000000001</v>
      </c>
      <c r="Y1365" s="7">
        <v>0.14499999999999999</v>
      </c>
      <c r="Z1365" s="7">
        <f t="shared" si="43"/>
        <v>0.14499999999999999</v>
      </c>
      <c r="AA1365" s="7">
        <v>0.89200000000000002</v>
      </c>
      <c r="AB1365" s="7">
        <v>0.107</v>
      </c>
      <c r="AC1365" s="7">
        <v>16.899999999999999</v>
      </c>
      <c r="AD1365" s="7">
        <v>131.5</v>
      </c>
      <c r="AE1365" s="7" t="s">
        <v>45</v>
      </c>
      <c r="AF1365" s="7" t="s">
        <v>46</v>
      </c>
      <c r="AG1365" s="7" t="s">
        <v>47</v>
      </c>
      <c r="AH1365" s="7" t="s">
        <v>409</v>
      </c>
      <c r="AI1365" s="7" t="s">
        <v>407</v>
      </c>
      <c r="AJ1365" s="7">
        <v>3.2909999999999999</v>
      </c>
      <c r="AK1365" s="7">
        <v>0.438</v>
      </c>
      <c r="AL1365" s="7" t="s">
        <v>415</v>
      </c>
      <c r="AS1365" s="7">
        <v>2.63</v>
      </c>
      <c r="AT1365" s="7">
        <v>2.76</v>
      </c>
      <c r="AU1365" s="7">
        <v>2.8149999999999999</v>
      </c>
      <c r="AV1365" s="7" t="s">
        <v>672</v>
      </c>
      <c r="AW1365" s="7" t="s">
        <v>528</v>
      </c>
      <c r="AZ1365" s="7" t="s">
        <v>280</v>
      </c>
    </row>
    <row r="1366" spans="1:52" x14ac:dyDescent="0.2">
      <c r="A1366" s="7">
        <v>1365</v>
      </c>
      <c r="B1366" s="7">
        <v>4174</v>
      </c>
      <c r="C1366" s="7" t="s">
        <v>57</v>
      </c>
      <c r="D1366" s="7" t="s">
        <v>456</v>
      </c>
      <c r="E1366" s="7" t="s">
        <v>279</v>
      </c>
      <c r="F1366" s="7">
        <v>0.65900000000000003</v>
      </c>
      <c r="I1366" s="7">
        <v>0.68300000000000005</v>
      </c>
      <c r="J1366" s="7">
        <v>2005</v>
      </c>
      <c r="K1366" s="7">
        <v>11</v>
      </c>
      <c r="L1366" s="7">
        <v>315</v>
      </c>
      <c r="M1366" s="7">
        <v>34.979999999999997</v>
      </c>
      <c r="N1366" s="7">
        <v>-97.52</v>
      </c>
      <c r="O1366" s="7">
        <v>34.75</v>
      </c>
      <c r="P1366" s="7">
        <v>-97.75</v>
      </c>
      <c r="Q1366" s="7">
        <v>8.5609999999999999</v>
      </c>
      <c r="S1366" s="7">
        <v>18.317</v>
      </c>
      <c r="V1366" s="7" t="s">
        <v>26</v>
      </c>
      <c r="W1366" s="7">
        <v>0.57299999999999995</v>
      </c>
      <c r="X1366" s="7">
        <f t="shared" si="42"/>
        <v>0.57299999999999995</v>
      </c>
      <c r="Y1366" s="7">
        <v>0.11</v>
      </c>
      <c r="Z1366" s="7">
        <f t="shared" si="43"/>
        <v>0.11</v>
      </c>
      <c r="AA1366" s="7">
        <v>0.83799999999999997</v>
      </c>
      <c r="AB1366" s="7">
        <v>0.161</v>
      </c>
      <c r="AC1366" s="7">
        <v>12</v>
      </c>
      <c r="AD1366" s="7">
        <v>146.1</v>
      </c>
      <c r="AE1366" s="7" t="s">
        <v>45</v>
      </c>
      <c r="AF1366" s="7" t="s">
        <v>46</v>
      </c>
      <c r="AG1366" s="7" t="s">
        <v>47</v>
      </c>
      <c r="AH1366" s="7" t="s">
        <v>409</v>
      </c>
      <c r="AI1366" s="7" t="s">
        <v>407</v>
      </c>
      <c r="AJ1366" s="7">
        <v>3.2909999999999999</v>
      </c>
      <c r="AK1366" s="7">
        <v>0.438</v>
      </c>
      <c r="AL1366" s="7" t="s">
        <v>415</v>
      </c>
      <c r="AS1366" s="7">
        <v>2.63</v>
      </c>
      <c r="AT1366" s="7">
        <v>2.76</v>
      </c>
      <c r="AU1366" s="7">
        <v>2.8149999999999999</v>
      </c>
      <c r="AV1366" s="7" t="s">
        <v>672</v>
      </c>
      <c r="AW1366" s="7" t="s">
        <v>528</v>
      </c>
      <c r="AZ1366" s="7" t="s">
        <v>280</v>
      </c>
    </row>
    <row r="1367" spans="1:52" x14ac:dyDescent="0.2">
      <c r="A1367" s="7">
        <v>1366</v>
      </c>
      <c r="B1367" s="7">
        <v>4174</v>
      </c>
      <c r="C1367" s="7" t="s">
        <v>57</v>
      </c>
      <c r="D1367" s="7" t="s">
        <v>456</v>
      </c>
      <c r="E1367" s="7" t="s">
        <v>279</v>
      </c>
      <c r="F1367" s="7">
        <v>0.40600000000000003</v>
      </c>
      <c r="I1367" s="7">
        <v>0.42</v>
      </c>
      <c r="J1367" s="7">
        <v>2005</v>
      </c>
      <c r="K1367" s="7">
        <v>12</v>
      </c>
      <c r="L1367" s="7">
        <v>345</v>
      </c>
      <c r="M1367" s="7">
        <v>34.979999999999997</v>
      </c>
      <c r="N1367" s="7">
        <v>-97.52</v>
      </c>
      <c r="O1367" s="7">
        <v>34.75</v>
      </c>
      <c r="P1367" s="7">
        <v>-97.75</v>
      </c>
      <c r="Q1367" s="7">
        <v>6.931</v>
      </c>
      <c r="S1367" s="7">
        <v>14.141</v>
      </c>
      <c r="V1367" s="7" t="s">
        <v>26</v>
      </c>
      <c r="W1367" s="7">
        <v>0.36799999999999999</v>
      </c>
      <c r="X1367" s="7">
        <f t="shared" si="42"/>
        <v>0.36799999999999999</v>
      </c>
      <c r="Y1367" s="7">
        <v>5.1999999999999998E-2</v>
      </c>
      <c r="Z1367" s="7">
        <f t="shared" si="43"/>
        <v>5.1999999999999998E-2</v>
      </c>
      <c r="AA1367" s="7">
        <v>0.874</v>
      </c>
      <c r="AB1367" s="7">
        <v>0.125</v>
      </c>
      <c r="AC1367" s="7">
        <v>4.2</v>
      </c>
      <c r="AD1367" s="7">
        <v>13.8</v>
      </c>
      <c r="AE1367" s="7" t="s">
        <v>45</v>
      </c>
      <c r="AF1367" s="7" t="s">
        <v>46</v>
      </c>
      <c r="AG1367" s="7" t="s">
        <v>47</v>
      </c>
      <c r="AH1367" s="7" t="s">
        <v>409</v>
      </c>
      <c r="AI1367" s="7" t="s">
        <v>407</v>
      </c>
      <c r="AJ1367" s="7">
        <v>3.2909999999999999</v>
      </c>
      <c r="AK1367" s="7">
        <v>0.438</v>
      </c>
      <c r="AL1367" s="7" t="s">
        <v>415</v>
      </c>
      <c r="AS1367" s="7">
        <v>2.63</v>
      </c>
      <c r="AT1367" s="7">
        <v>2.76</v>
      </c>
      <c r="AU1367" s="7">
        <v>2.8149999999999999</v>
      </c>
      <c r="AV1367" s="7" t="s">
        <v>672</v>
      </c>
      <c r="AW1367" s="7" t="s">
        <v>528</v>
      </c>
      <c r="AZ1367" s="7" t="s">
        <v>280</v>
      </c>
    </row>
    <row r="1368" spans="1:52" x14ac:dyDescent="0.2">
      <c r="A1368" s="7">
        <v>1367</v>
      </c>
      <c r="B1368" s="7">
        <v>4174</v>
      </c>
      <c r="C1368" s="7" t="s">
        <v>57</v>
      </c>
      <c r="D1368" s="7" t="s">
        <v>457</v>
      </c>
      <c r="E1368" s="7" t="s">
        <v>279</v>
      </c>
      <c r="F1368" s="7">
        <v>2.2010000000000001</v>
      </c>
      <c r="I1368" s="7">
        <v>2.282</v>
      </c>
      <c r="J1368" s="7">
        <v>1999</v>
      </c>
      <c r="K1368" s="7">
        <v>8</v>
      </c>
      <c r="L1368" s="7">
        <v>223</v>
      </c>
      <c r="M1368" s="7">
        <v>34.979999999999997</v>
      </c>
      <c r="N1368" s="7">
        <v>-97.52</v>
      </c>
      <c r="O1368" s="7">
        <v>34.75</v>
      </c>
      <c r="P1368" s="7">
        <v>-97.75</v>
      </c>
      <c r="Q1368" s="7">
        <v>26.79</v>
      </c>
      <c r="S1368" s="7">
        <v>21.212</v>
      </c>
      <c r="V1368" s="7" t="s">
        <v>26</v>
      </c>
      <c r="X1368" s="7" t="str">
        <f t="shared" si="42"/>
        <v/>
      </c>
      <c r="Z1368" s="7" t="str">
        <f t="shared" si="43"/>
        <v/>
      </c>
      <c r="AC1368" s="7">
        <v>30</v>
      </c>
      <c r="AD1368" s="7">
        <v>30.7</v>
      </c>
      <c r="AE1368" s="7" t="s">
        <v>45</v>
      </c>
      <c r="AF1368" s="7" t="s">
        <v>46</v>
      </c>
      <c r="AG1368" s="7" t="s">
        <v>47</v>
      </c>
      <c r="AH1368" s="7" t="s">
        <v>409</v>
      </c>
      <c r="AI1368" s="7" t="s">
        <v>407</v>
      </c>
      <c r="AJ1368" s="7">
        <v>3.2909999999999999</v>
      </c>
      <c r="AK1368" s="7">
        <v>0.108</v>
      </c>
      <c r="AL1368" s="7" t="s">
        <v>415</v>
      </c>
      <c r="AS1368" s="7">
        <v>1.94</v>
      </c>
      <c r="AV1368" s="7" t="s">
        <v>672</v>
      </c>
      <c r="AW1368" s="7" t="s">
        <v>528</v>
      </c>
      <c r="AZ1368" s="7" t="s">
        <v>281</v>
      </c>
    </row>
    <row r="1369" spans="1:52" x14ac:dyDescent="0.2">
      <c r="A1369" s="7">
        <v>1368</v>
      </c>
      <c r="B1369" s="7">
        <v>4174</v>
      </c>
      <c r="C1369" s="7" t="s">
        <v>57</v>
      </c>
      <c r="D1369" s="7" t="s">
        <v>457</v>
      </c>
      <c r="E1369" s="7" t="s">
        <v>279</v>
      </c>
      <c r="F1369" s="7">
        <v>1.861</v>
      </c>
      <c r="I1369" s="7">
        <v>1.929</v>
      </c>
      <c r="J1369" s="7">
        <v>1999</v>
      </c>
      <c r="K1369" s="7">
        <v>9</v>
      </c>
      <c r="L1369" s="7">
        <v>255</v>
      </c>
      <c r="M1369" s="7">
        <v>34.979999999999997</v>
      </c>
      <c r="N1369" s="7">
        <v>-97.52</v>
      </c>
      <c r="O1369" s="7">
        <v>34.75</v>
      </c>
      <c r="P1369" s="7">
        <v>-97.75</v>
      </c>
      <c r="Q1369" s="7">
        <v>19.959</v>
      </c>
      <c r="S1369" s="7">
        <v>10.583</v>
      </c>
      <c r="V1369" s="7" t="s">
        <v>26</v>
      </c>
      <c r="X1369" s="7" t="str">
        <f t="shared" si="42"/>
        <v/>
      </c>
      <c r="Z1369" s="7" t="str">
        <f t="shared" si="43"/>
        <v/>
      </c>
      <c r="AC1369" s="7">
        <v>22.6</v>
      </c>
      <c r="AD1369" s="7">
        <v>94.9</v>
      </c>
      <c r="AE1369" s="7" t="s">
        <v>45</v>
      </c>
      <c r="AF1369" s="7" t="s">
        <v>46</v>
      </c>
      <c r="AG1369" s="7" t="s">
        <v>47</v>
      </c>
      <c r="AH1369" s="7" t="s">
        <v>409</v>
      </c>
      <c r="AI1369" s="7" t="s">
        <v>407</v>
      </c>
      <c r="AJ1369" s="7">
        <v>3.2909999999999999</v>
      </c>
      <c r="AK1369" s="7">
        <v>0.108</v>
      </c>
      <c r="AL1369" s="7" t="s">
        <v>415</v>
      </c>
      <c r="AS1369" s="7">
        <v>1.94</v>
      </c>
      <c r="AV1369" s="7" t="s">
        <v>672</v>
      </c>
      <c r="AW1369" s="7" t="s">
        <v>528</v>
      </c>
      <c r="AZ1369" s="7" t="s">
        <v>281</v>
      </c>
    </row>
    <row r="1370" spans="1:52" x14ac:dyDescent="0.2">
      <c r="A1370" s="7">
        <v>1369</v>
      </c>
      <c r="B1370" s="7">
        <v>4174</v>
      </c>
      <c r="C1370" s="7" t="s">
        <v>57</v>
      </c>
      <c r="D1370" s="7" t="s">
        <v>457</v>
      </c>
      <c r="E1370" s="7" t="s">
        <v>279</v>
      </c>
      <c r="F1370" s="7">
        <v>1.6519999999999999</v>
      </c>
      <c r="I1370" s="7">
        <v>1.712</v>
      </c>
      <c r="J1370" s="7">
        <v>1999</v>
      </c>
      <c r="K1370" s="7">
        <v>10</v>
      </c>
      <c r="L1370" s="7">
        <v>289</v>
      </c>
      <c r="M1370" s="7">
        <v>34.979999999999997</v>
      </c>
      <c r="N1370" s="7">
        <v>-97.52</v>
      </c>
      <c r="O1370" s="7">
        <v>34.75</v>
      </c>
      <c r="P1370" s="7">
        <v>-97.75</v>
      </c>
      <c r="Q1370" s="7">
        <v>17.071999999999999</v>
      </c>
      <c r="S1370" s="7">
        <v>18.838999999999999</v>
      </c>
      <c r="V1370" s="7" t="s">
        <v>26</v>
      </c>
      <c r="X1370" s="7" t="str">
        <f t="shared" si="42"/>
        <v/>
      </c>
      <c r="Z1370" s="7" t="str">
        <f t="shared" si="43"/>
        <v/>
      </c>
      <c r="AC1370" s="7">
        <v>17.3</v>
      </c>
      <c r="AD1370" s="7">
        <v>67.7</v>
      </c>
      <c r="AE1370" s="7" t="s">
        <v>45</v>
      </c>
      <c r="AF1370" s="7" t="s">
        <v>46</v>
      </c>
      <c r="AG1370" s="7" t="s">
        <v>47</v>
      </c>
      <c r="AH1370" s="7" t="s">
        <v>409</v>
      </c>
      <c r="AI1370" s="7" t="s">
        <v>407</v>
      </c>
      <c r="AJ1370" s="7">
        <v>3.2909999999999999</v>
      </c>
      <c r="AK1370" s="7">
        <v>0.108</v>
      </c>
      <c r="AL1370" s="7" t="s">
        <v>415</v>
      </c>
      <c r="AS1370" s="7">
        <v>1.94</v>
      </c>
      <c r="AV1370" s="7" t="s">
        <v>672</v>
      </c>
      <c r="AW1370" s="7" t="s">
        <v>528</v>
      </c>
      <c r="AZ1370" s="7" t="s">
        <v>281</v>
      </c>
    </row>
    <row r="1371" spans="1:52" x14ac:dyDescent="0.2">
      <c r="A1371" s="7">
        <v>1370</v>
      </c>
      <c r="B1371" s="7">
        <v>4174</v>
      </c>
      <c r="C1371" s="7" t="s">
        <v>57</v>
      </c>
      <c r="D1371" s="7" t="s">
        <v>457</v>
      </c>
      <c r="E1371" s="7" t="s">
        <v>279</v>
      </c>
      <c r="F1371" s="7">
        <v>1.234</v>
      </c>
      <c r="I1371" s="7">
        <v>1.2789999999999999</v>
      </c>
      <c r="J1371" s="7">
        <v>1999</v>
      </c>
      <c r="K1371" s="7">
        <v>11</v>
      </c>
      <c r="L1371" s="7">
        <v>314</v>
      </c>
      <c r="M1371" s="7">
        <v>34.979999999999997</v>
      </c>
      <c r="N1371" s="7">
        <v>-97.52</v>
      </c>
      <c r="O1371" s="7">
        <v>34.75</v>
      </c>
      <c r="P1371" s="7">
        <v>-97.75</v>
      </c>
      <c r="Q1371" s="7">
        <v>13.326000000000001</v>
      </c>
      <c r="S1371" s="7">
        <v>21.588999999999999</v>
      </c>
      <c r="V1371" s="7" t="s">
        <v>26</v>
      </c>
      <c r="X1371" s="7" t="str">
        <f t="shared" si="42"/>
        <v/>
      </c>
      <c r="Z1371" s="7" t="str">
        <f t="shared" si="43"/>
        <v/>
      </c>
      <c r="AC1371" s="7">
        <v>13.8</v>
      </c>
      <c r="AD1371" s="7">
        <v>7.1</v>
      </c>
      <c r="AE1371" s="7" t="s">
        <v>45</v>
      </c>
      <c r="AF1371" s="7" t="s">
        <v>46</v>
      </c>
      <c r="AG1371" s="7" t="s">
        <v>47</v>
      </c>
      <c r="AH1371" s="7" t="s">
        <v>409</v>
      </c>
      <c r="AI1371" s="7" t="s">
        <v>407</v>
      </c>
      <c r="AJ1371" s="7">
        <v>3.2909999999999999</v>
      </c>
      <c r="AK1371" s="7">
        <v>0.108</v>
      </c>
      <c r="AL1371" s="7" t="s">
        <v>415</v>
      </c>
      <c r="AS1371" s="7">
        <v>1.94</v>
      </c>
      <c r="AV1371" s="7" t="s">
        <v>672</v>
      </c>
      <c r="AW1371" s="7" t="s">
        <v>528</v>
      </c>
      <c r="AZ1371" s="7" t="s">
        <v>281</v>
      </c>
    </row>
    <row r="1372" spans="1:52" x14ac:dyDescent="0.2">
      <c r="A1372" s="7">
        <v>1371</v>
      </c>
      <c r="B1372" s="7">
        <v>4174</v>
      </c>
      <c r="C1372" s="7" t="s">
        <v>57</v>
      </c>
      <c r="D1372" s="7" t="s">
        <v>457</v>
      </c>
      <c r="E1372" s="7" t="s">
        <v>279</v>
      </c>
      <c r="F1372" s="7">
        <v>0.47599999999999998</v>
      </c>
      <c r="I1372" s="7">
        <v>0.49299999999999999</v>
      </c>
      <c r="J1372" s="7">
        <v>1999</v>
      </c>
      <c r="K1372" s="7">
        <v>12</v>
      </c>
      <c r="L1372" s="7">
        <v>350</v>
      </c>
      <c r="M1372" s="7">
        <v>34.979999999999997</v>
      </c>
      <c r="N1372" s="7">
        <v>-97.52</v>
      </c>
      <c r="O1372" s="7">
        <v>34.75</v>
      </c>
      <c r="P1372" s="7">
        <v>-97.75</v>
      </c>
      <c r="Q1372" s="7">
        <v>4.6669999999999998</v>
      </c>
      <c r="S1372" s="7">
        <v>23.962</v>
      </c>
      <c r="V1372" s="7" t="s">
        <v>26</v>
      </c>
      <c r="X1372" s="7" t="str">
        <f t="shared" si="42"/>
        <v/>
      </c>
      <c r="Z1372" s="7" t="str">
        <f t="shared" si="43"/>
        <v/>
      </c>
      <c r="AC1372" s="7">
        <v>6.5</v>
      </c>
      <c r="AD1372" s="7">
        <v>61.2</v>
      </c>
      <c r="AE1372" s="7" t="s">
        <v>45</v>
      </c>
      <c r="AF1372" s="7" t="s">
        <v>46</v>
      </c>
      <c r="AG1372" s="7" t="s">
        <v>47</v>
      </c>
      <c r="AH1372" s="7" t="s">
        <v>409</v>
      </c>
      <c r="AI1372" s="7" t="s">
        <v>407</v>
      </c>
      <c r="AJ1372" s="7">
        <v>3.2909999999999999</v>
      </c>
      <c r="AK1372" s="7">
        <v>0.108</v>
      </c>
      <c r="AL1372" s="7" t="s">
        <v>415</v>
      </c>
      <c r="AS1372" s="7">
        <v>1.94</v>
      </c>
      <c r="AV1372" s="7" t="s">
        <v>672</v>
      </c>
      <c r="AW1372" s="7" t="s">
        <v>528</v>
      </c>
      <c r="AZ1372" s="7" t="s">
        <v>281</v>
      </c>
    </row>
    <row r="1373" spans="1:52" x14ac:dyDescent="0.2">
      <c r="A1373" s="7">
        <v>1372</v>
      </c>
      <c r="B1373" s="7">
        <v>4174</v>
      </c>
      <c r="C1373" s="7" t="s">
        <v>57</v>
      </c>
      <c r="D1373" s="7" t="s">
        <v>457</v>
      </c>
      <c r="E1373" s="7" t="s">
        <v>279</v>
      </c>
      <c r="F1373" s="7">
        <v>0.54200000000000004</v>
      </c>
      <c r="I1373" s="7">
        <v>0.56100000000000005</v>
      </c>
      <c r="J1373" s="7">
        <v>2000</v>
      </c>
      <c r="K1373" s="7">
        <v>1</v>
      </c>
      <c r="L1373" s="7">
        <v>15</v>
      </c>
      <c r="M1373" s="7">
        <v>34.979999999999997</v>
      </c>
      <c r="N1373" s="7">
        <v>-97.52</v>
      </c>
      <c r="O1373" s="7">
        <v>34.75</v>
      </c>
      <c r="P1373" s="7">
        <v>-97.75</v>
      </c>
      <c r="Q1373" s="7">
        <v>4.5750000000000002</v>
      </c>
      <c r="S1373" s="7">
        <v>21.303999999999998</v>
      </c>
      <c r="V1373" s="7" t="s">
        <v>26</v>
      </c>
      <c r="X1373" s="7" t="str">
        <f t="shared" si="42"/>
        <v/>
      </c>
      <c r="Z1373" s="7" t="str">
        <f t="shared" si="43"/>
        <v/>
      </c>
      <c r="AC1373" s="7">
        <v>5.5</v>
      </c>
      <c r="AD1373" s="7">
        <v>26.4</v>
      </c>
      <c r="AE1373" s="7" t="s">
        <v>45</v>
      </c>
      <c r="AF1373" s="7" t="s">
        <v>46</v>
      </c>
      <c r="AG1373" s="7" t="s">
        <v>47</v>
      </c>
      <c r="AH1373" s="7" t="s">
        <v>409</v>
      </c>
      <c r="AI1373" s="7" t="s">
        <v>407</v>
      </c>
      <c r="AJ1373" s="7">
        <v>3.2909999999999999</v>
      </c>
      <c r="AK1373" s="7">
        <v>0.49</v>
      </c>
      <c r="AL1373" s="7" t="s">
        <v>415</v>
      </c>
      <c r="AS1373" s="7">
        <v>1.94</v>
      </c>
      <c r="AV1373" s="7" t="s">
        <v>672</v>
      </c>
      <c r="AW1373" s="7" t="s">
        <v>528</v>
      </c>
      <c r="AZ1373" s="7" t="s">
        <v>281</v>
      </c>
    </row>
    <row r="1374" spans="1:52" x14ac:dyDescent="0.2">
      <c r="A1374" s="7">
        <v>1373</v>
      </c>
      <c r="B1374" s="7">
        <v>4174</v>
      </c>
      <c r="C1374" s="7" t="s">
        <v>57</v>
      </c>
      <c r="D1374" s="7" t="s">
        <v>457</v>
      </c>
      <c r="E1374" s="7" t="s">
        <v>279</v>
      </c>
      <c r="F1374" s="7">
        <v>1.155</v>
      </c>
      <c r="I1374" s="7">
        <v>1.1970000000000001</v>
      </c>
      <c r="J1374" s="7">
        <v>2000</v>
      </c>
      <c r="K1374" s="7">
        <v>2</v>
      </c>
      <c r="L1374" s="7">
        <v>45</v>
      </c>
      <c r="M1374" s="7">
        <v>34.979999999999997</v>
      </c>
      <c r="N1374" s="7">
        <v>-97.52</v>
      </c>
      <c r="O1374" s="7">
        <v>34.75</v>
      </c>
      <c r="P1374" s="7">
        <v>-97.75</v>
      </c>
      <c r="Q1374" s="7">
        <v>8.2379999999999995</v>
      </c>
      <c r="S1374" s="7">
        <v>23.012</v>
      </c>
      <c r="V1374" s="7" t="s">
        <v>26</v>
      </c>
      <c r="X1374" s="7" t="str">
        <f t="shared" si="42"/>
        <v/>
      </c>
      <c r="Z1374" s="7" t="str">
        <f t="shared" si="43"/>
        <v/>
      </c>
      <c r="AC1374" s="7">
        <v>9.1999999999999993</v>
      </c>
      <c r="AD1374" s="7">
        <v>42.1</v>
      </c>
      <c r="AE1374" s="7" t="s">
        <v>45</v>
      </c>
      <c r="AF1374" s="7" t="s">
        <v>46</v>
      </c>
      <c r="AG1374" s="7" t="s">
        <v>47</v>
      </c>
      <c r="AH1374" s="7" t="s">
        <v>409</v>
      </c>
      <c r="AI1374" s="7" t="s">
        <v>407</v>
      </c>
      <c r="AJ1374" s="7">
        <v>3.2909999999999999</v>
      </c>
      <c r="AK1374" s="7">
        <v>0.49</v>
      </c>
      <c r="AL1374" s="7" t="s">
        <v>415</v>
      </c>
      <c r="AS1374" s="7">
        <v>1.94</v>
      </c>
      <c r="AV1374" s="7" t="s">
        <v>672</v>
      </c>
      <c r="AW1374" s="7" t="s">
        <v>528</v>
      </c>
      <c r="AZ1374" s="7" t="s">
        <v>281</v>
      </c>
    </row>
    <row r="1375" spans="1:52" x14ac:dyDescent="0.2">
      <c r="A1375" s="7">
        <v>1374</v>
      </c>
      <c r="B1375" s="7">
        <v>4174</v>
      </c>
      <c r="C1375" s="7" t="s">
        <v>57</v>
      </c>
      <c r="D1375" s="7" t="s">
        <v>457</v>
      </c>
      <c r="E1375" s="7" t="s">
        <v>279</v>
      </c>
      <c r="F1375" s="7">
        <v>1.482</v>
      </c>
      <c r="I1375" s="7">
        <v>1.536</v>
      </c>
      <c r="J1375" s="7">
        <v>2000</v>
      </c>
      <c r="K1375" s="7">
        <v>3</v>
      </c>
      <c r="L1375" s="7">
        <v>75</v>
      </c>
      <c r="M1375" s="7">
        <v>34.979999999999997</v>
      </c>
      <c r="N1375" s="7">
        <v>-97.52</v>
      </c>
      <c r="O1375" s="7">
        <v>34.75</v>
      </c>
      <c r="P1375" s="7">
        <v>-97.75</v>
      </c>
      <c r="Q1375" s="7">
        <v>14.597</v>
      </c>
      <c r="S1375" s="7">
        <v>24.245000000000001</v>
      </c>
      <c r="V1375" s="7" t="s">
        <v>26</v>
      </c>
      <c r="X1375" s="7" t="str">
        <f t="shared" si="42"/>
        <v/>
      </c>
      <c r="Z1375" s="7" t="str">
        <f t="shared" si="43"/>
        <v/>
      </c>
      <c r="AC1375" s="7">
        <v>12.3</v>
      </c>
      <c r="AD1375" s="7">
        <v>70.3</v>
      </c>
      <c r="AE1375" s="7" t="s">
        <v>45</v>
      </c>
      <c r="AF1375" s="7" t="s">
        <v>46</v>
      </c>
      <c r="AG1375" s="7" t="s">
        <v>47</v>
      </c>
      <c r="AH1375" s="7" t="s">
        <v>409</v>
      </c>
      <c r="AI1375" s="7" t="s">
        <v>407</v>
      </c>
      <c r="AJ1375" s="7">
        <v>3.2909999999999999</v>
      </c>
      <c r="AK1375" s="7">
        <v>0.49</v>
      </c>
      <c r="AL1375" s="7" t="s">
        <v>415</v>
      </c>
      <c r="AS1375" s="7">
        <v>1.94</v>
      </c>
      <c r="AV1375" s="7" t="s">
        <v>672</v>
      </c>
      <c r="AW1375" s="7" t="s">
        <v>528</v>
      </c>
      <c r="AZ1375" s="7" t="s">
        <v>281</v>
      </c>
    </row>
    <row r="1376" spans="1:52" x14ac:dyDescent="0.2">
      <c r="A1376" s="7">
        <v>1375</v>
      </c>
      <c r="B1376" s="7">
        <v>4174</v>
      </c>
      <c r="C1376" s="7" t="s">
        <v>57</v>
      </c>
      <c r="D1376" s="7" t="s">
        <v>457</v>
      </c>
      <c r="E1376" s="7" t="s">
        <v>279</v>
      </c>
      <c r="F1376" s="7">
        <v>2.3170000000000002</v>
      </c>
      <c r="I1376" s="7">
        <v>2.4020000000000001</v>
      </c>
      <c r="J1376" s="7">
        <v>2000</v>
      </c>
      <c r="K1376" s="7">
        <v>4</v>
      </c>
      <c r="L1376" s="7">
        <v>105</v>
      </c>
      <c r="M1376" s="7">
        <v>34.979999999999997</v>
      </c>
      <c r="N1376" s="7">
        <v>-97.52</v>
      </c>
      <c r="O1376" s="7">
        <v>34.75</v>
      </c>
      <c r="P1376" s="7">
        <v>-97.75</v>
      </c>
      <c r="Q1376" s="7">
        <v>18.065999999999999</v>
      </c>
      <c r="S1376" s="7">
        <v>22.440999999999999</v>
      </c>
      <c r="V1376" s="7" t="s">
        <v>26</v>
      </c>
      <c r="X1376" s="7" t="str">
        <f t="shared" si="42"/>
        <v/>
      </c>
      <c r="Z1376" s="7" t="str">
        <f t="shared" si="43"/>
        <v/>
      </c>
      <c r="AC1376" s="7">
        <v>15</v>
      </c>
      <c r="AD1376" s="7">
        <v>82.9</v>
      </c>
      <c r="AE1376" s="7" t="s">
        <v>45</v>
      </c>
      <c r="AF1376" s="7" t="s">
        <v>46</v>
      </c>
      <c r="AG1376" s="7" t="s">
        <v>47</v>
      </c>
      <c r="AH1376" s="7" t="s">
        <v>409</v>
      </c>
      <c r="AI1376" s="7" t="s">
        <v>407</v>
      </c>
      <c r="AJ1376" s="7">
        <v>3.2909999999999999</v>
      </c>
      <c r="AK1376" s="7">
        <v>0.49</v>
      </c>
      <c r="AL1376" s="7" t="s">
        <v>415</v>
      </c>
      <c r="AS1376" s="7">
        <v>1.94</v>
      </c>
      <c r="AV1376" s="7" t="s">
        <v>672</v>
      </c>
      <c r="AW1376" s="7" t="s">
        <v>528</v>
      </c>
      <c r="AZ1376" s="7" t="s">
        <v>281</v>
      </c>
    </row>
    <row r="1377" spans="1:52" x14ac:dyDescent="0.2">
      <c r="A1377" s="7">
        <v>1376</v>
      </c>
      <c r="B1377" s="7">
        <v>4174</v>
      </c>
      <c r="C1377" s="7" t="s">
        <v>57</v>
      </c>
      <c r="D1377" s="7" t="s">
        <v>457</v>
      </c>
      <c r="E1377" s="7" t="s">
        <v>279</v>
      </c>
      <c r="F1377" s="7">
        <v>3.218</v>
      </c>
      <c r="I1377" s="7">
        <v>3.3359999999999999</v>
      </c>
      <c r="J1377" s="7">
        <v>2000</v>
      </c>
      <c r="K1377" s="7">
        <v>5</v>
      </c>
      <c r="L1377" s="7">
        <v>135</v>
      </c>
      <c r="M1377" s="7">
        <v>34.979999999999997</v>
      </c>
      <c r="N1377" s="7">
        <v>-97.52</v>
      </c>
      <c r="O1377" s="7">
        <v>34.75</v>
      </c>
      <c r="P1377" s="7">
        <v>-97.75</v>
      </c>
      <c r="Q1377" s="7">
        <v>22.498999999999999</v>
      </c>
      <c r="S1377" s="7">
        <v>12.192</v>
      </c>
      <c r="V1377" s="7" t="s">
        <v>26</v>
      </c>
      <c r="X1377" s="7" t="str">
        <f t="shared" si="42"/>
        <v/>
      </c>
      <c r="Z1377" s="7" t="str">
        <f t="shared" si="43"/>
        <v/>
      </c>
      <c r="AC1377" s="7">
        <v>22</v>
      </c>
      <c r="AD1377" s="7">
        <v>95.6</v>
      </c>
      <c r="AE1377" s="7" t="s">
        <v>45</v>
      </c>
      <c r="AF1377" s="7" t="s">
        <v>46</v>
      </c>
      <c r="AG1377" s="7" t="s">
        <v>47</v>
      </c>
      <c r="AH1377" s="7" t="s">
        <v>409</v>
      </c>
      <c r="AI1377" s="7" t="s">
        <v>407</v>
      </c>
      <c r="AJ1377" s="7">
        <v>3.2909999999999999</v>
      </c>
      <c r="AK1377" s="7">
        <v>0.49</v>
      </c>
      <c r="AL1377" s="7" t="s">
        <v>415</v>
      </c>
      <c r="AS1377" s="7">
        <v>1.94</v>
      </c>
      <c r="AV1377" s="7" t="s">
        <v>672</v>
      </c>
      <c r="AW1377" s="7" t="s">
        <v>528</v>
      </c>
      <c r="AZ1377" s="7" t="s">
        <v>281</v>
      </c>
    </row>
    <row r="1378" spans="1:52" x14ac:dyDescent="0.2">
      <c r="A1378" s="7">
        <v>1377</v>
      </c>
      <c r="B1378" s="7">
        <v>4174</v>
      </c>
      <c r="C1378" s="7" t="s">
        <v>57</v>
      </c>
      <c r="D1378" s="7" t="s">
        <v>457</v>
      </c>
      <c r="E1378" s="7" t="s">
        <v>279</v>
      </c>
      <c r="F1378" s="7">
        <v>3.649</v>
      </c>
      <c r="I1378" s="7">
        <v>3.7829999999999999</v>
      </c>
      <c r="J1378" s="7">
        <v>2000</v>
      </c>
      <c r="K1378" s="7">
        <v>6</v>
      </c>
      <c r="L1378" s="7">
        <v>165</v>
      </c>
      <c r="M1378" s="7">
        <v>34.979999999999997</v>
      </c>
      <c r="N1378" s="7">
        <v>-97.52</v>
      </c>
      <c r="O1378" s="7">
        <v>34.75</v>
      </c>
      <c r="P1378" s="7">
        <v>-97.75</v>
      </c>
      <c r="Q1378" s="7">
        <v>24.718</v>
      </c>
      <c r="S1378" s="7">
        <v>31.265000000000001</v>
      </c>
      <c r="V1378" s="7" t="s">
        <v>26</v>
      </c>
      <c r="X1378" s="7" t="str">
        <f t="shared" si="42"/>
        <v/>
      </c>
      <c r="Z1378" s="7" t="str">
        <f t="shared" si="43"/>
        <v/>
      </c>
      <c r="AC1378" s="7">
        <v>23.8</v>
      </c>
      <c r="AD1378" s="7">
        <v>198.9</v>
      </c>
      <c r="AE1378" s="7" t="s">
        <v>45</v>
      </c>
      <c r="AF1378" s="7" t="s">
        <v>46</v>
      </c>
      <c r="AG1378" s="7" t="s">
        <v>47</v>
      </c>
      <c r="AH1378" s="7" t="s">
        <v>409</v>
      </c>
      <c r="AI1378" s="7" t="s">
        <v>407</v>
      </c>
      <c r="AJ1378" s="7">
        <v>3.2909999999999999</v>
      </c>
      <c r="AK1378" s="7">
        <v>0.49</v>
      </c>
      <c r="AL1378" s="7" t="s">
        <v>415</v>
      </c>
      <c r="AS1378" s="7">
        <v>1.94</v>
      </c>
      <c r="AV1378" s="7" t="s">
        <v>672</v>
      </c>
      <c r="AW1378" s="7" t="s">
        <v>528</v>
      </c>
      <c r="AZ1378" s="7" t="s">
        <v>281</v>
      </c>
    </row>
    <row r="1379" spans="1:52" x14ac:dyDescent="0.2">
      <c r="A1379" s="7">
        <v>1378</v>
      </c>
      <c r="B1379" s="7">
        <v>4174</v>
      </c>
      <c r="C1379" s="7" t="s">
        <v>57</v>
      </c>
      <c r="D1379" s="7" t="s">
        <v>457</v>
      </c>
      <c r="E1379" s="7" t="s">
        <v>279</v>
      </c>
      <c r="F1379" s="7">
        <v>4.9550000000000001</v>
      </c>
      <c r="I1379" s="7">
        <v>5.1369999999999996</v>
      </c>
      <c r="J1379" s="7">
        <v>2000</v>
      </c>
      <c r="K1379" s="7">
        <v>7</v>
      </c>
      <c r="L1379" s="7">
        <v>195</v>
      </c>
      <c r="M1379" s="7">
        <v>34.979999999999997</v>
      </c>
      <c r="N1379" s="7">
        <v>-97.52</v>
      </c>
      <c r="O1379" s="7">
        <v>34.75</v>
      </c>
      <c r="P1379" s="7">
        <v>-97.75</v>
      </c>
      <c r="Q1379" s="7">
        <v>27.227</v>
      </c>
      <c r="S1379" s="7">
        <v>10.956</v>
      </c>
      <c r="V1379" s="7" t="s">
        <v>26</v>
      </c>
      <c r="X1379" s="7" t="str">
        <f t="shared" si="42"/>
        <v/>
      </c>
      <c r="Z1379" s="7" t="str">
        <f t="shared" si="43"/>
        <v/>
      </c>
      <c r="AC1379" s="7">
        <v>27.4</v>
      </c>
      <c r="AD1379" s="7">
        <v>57.6</v>
      </c>
      <c r="AE1379" s="7" t="s">
        <v>45</v>
      </c>
      <c r="AF1379" s="7" t="s">
        <v>46</v>
      </c>
      <c r="AG1379" s="7" t="s">
        <v>47</v>
      </c>
      <c r="AH1379" s="7" t="s">
        <v>409</v>
      </c>
      <c r="AI1379" s="7" t="s">
        <v>407</v>
      </c>
      <c r="AJ1379" s="7">
        <v>3.2909999999999999</v>
      </c>
      <c r="AK1379" s="7">
        <v>0.49</v>
      </c>
      <c r="AL1379" s="7" t="s">
        <v>415</v>
      </c>
      <c r="AS1379" s="7">
        <v>1.94</v>
      </c>
      <c r="AV1379" s="7" t="s">
        <v>672</v>
      </c>
      <c r="AW1379" s="7" t="s">
        <v>528</v>
      </c>
      <c r="AZ1379" s="7" t="s">
        <v>281</v>
      </c>
    </row>
    <row r="1380" spans="1:52" x14ac:dyDescent="0.2">
      <c r="A1380" s="7">
        <v>1379</v>
      </c>
      <c r="B1380" s="7">
        <v>4174</v>
      </c>
      <c r="C1380" s="7" t="s">
        <v>57</v>
      </c>
      <c r="D1380" s="7" t="s">
        <v>457</v>
      </c>
      <c r="E1380" s="7" t="s">
        <v>279</v>
      </c>
      <c r="F1380" s="7">
        <v>3.0739999999999998</v>
      </c>
      <c r="I1380" s="7">
        <v>3.1869999999999998</v>
      </c>
      <c r="J1380" s="7">
        <v>2000</v>
      </c>
      <c r="K1380" s="7">
        <v>8</v>
      </c>
      <c r="L1380" s="7">
        <v>225</v>
      </c>
      <c r="M1380" s="7">
        <v>34.979999999999997</v>
      </c>
      <c r="N1380" s="7">
        <v>-97.52</v>
      </c>
      <c r="O1380" s="7">
        <v>34.75</v>
      </c>
      <c r="P1380" s="7">
        <v>-97.75</v>
      </c>
      <c r="Q1380" s="7">
        <v>34.436</v>
      </c>
      <c r="S1380" s="7">
        <v>6.8760000000000003</v>
      </c>
      <c r="V1380" s="7" t="s">
        <v>26</v>
      </c>
      <c r="X1380" s="7" t="str">
        <f t="shared" si="42"/>
        <v/>
      </c>
      <c r="Z1380" s="7" t="str">
        <f t="shared" si="43"/>
        <v/>
      </c>
      <c r="AC1380" s="7">
        <v>30.4</v>
      </c>
      <c r="AD1380" s="7">
        <v>0</v>
      </c>
      <c r="AE1380" s="7" t="s">
        <v>45</v>
      </c>
      <c r="AF1380" s="7" t="s">
        <v>46</v>
      </c>
      <c r="AG1380" s="7" t="s">
        <v>47</v>
      </c>
      <c r="AH1380" s="7" t="s">
        <v>409</v>
      </c>
      <c r="AI1380" s="7" t="s">
        <v>407</v>
      </c>
      <c r="AJ1380" s="7">
        <v>3.2909999999999999</v>
      </c>
      <c r="AK1380" s="7">
        <v>0.49</v>
      </c>
      <c r="AL1380" s="7" t="s">
        <v>415</v>
      </c>
      <c r="AS1380" s="7">
        <v>1.94</v>
      </c>
      <c r="AV1380" s="7" t="s">
        <v>672</v>
      </c>
      <c r="AW1380" s="7" t="s">
        <v>528</v>
      </c>
      <c r="AZ1380" s="7" t="s">
        <v>281</v>
      </c>
    </row>
    <row r="1381" spans="1:52" x14ac:dyDescent="0.2">
      <c r="A1381" s="7">
        <v>1380</v>
      </c>
      <c r="B1381" s="7">
        <v>4174</v>
      </c>
      <c r="C1381" s="7" t="s">
        <v>57</v>
      </c>
      <c r="D1381" s="7" t="s">
        <v>457</v>
      </c>
      <c r="E1381" s="7" t="s">
        <v>279</v>
      </c>
      <c r="F1381" s="7">
        <v>1.873</v>
      </c>
      <c r="I1381" s="7">
        <v>1.9410000000000001</v>
      </c>
      <c r="J1381" s="7">
        <v>2000</v>
      </c>
      <c r="K1381" s="7">
        <v>9</v>
      </c>
      <c r="L1381" s="7">
        <v>255</v>
      </c>
      <c r="M1381" s="7">
        <v>34.979999999999997</v>
      </c>
      <c r="N1381" s="7">
        <v>-97.52</v>
      </c>
      <c r="O1381" s="7">
        <v>34.75</v>
      </c>
      <c r="P1381" s="7">
        <v>-97.75</v>
      </c>
      <c r="Q1381" s="7">
        <v>33.107999999999997</v>
      </c>
      <c r="S1381" s="7">
        <v>4.2169999999999996</v>
      </c>
      <c r="V1381" s="7" t="s">
        <v>26</v>
      </c>
      <c r="X1381" s="7" t="str">
        <f t="shared" si="42"/>
        <v/>
      </c>
      <c r="Z1381" s="7" t="str">
        <f t="shared" si="43"/>
        <v/>
      </c>
      <c r="AC1381" s="7">
        <v>24.9</v>
      </c>
      <c r="AD1381" s="7">
        <v>12.6</v>
      </c>
      <c r="AE1381" s="7" t="s">
        <v>45</v>
      </c>
      <c r="AF1381" s="7" t="s">
        <v>46</v>
      </c>
      <c r="AG1381" s="7" t="s">
        <v>47</v>
      </c>
      <c r="AH1381" s="7" t="s">
        <v>409</v>
      </c>
      <c r="AI1381" s="7" t="s">
        <v>407</v>
      </c>
      <c r="AJ1381" s="7">
        <v>3.2909999999999999</v>
      </c>
      <c r="AK1381" s="7">
        <v>0.49</v>
      </c>
      <c r="AL1381" s="7" t="s">
        <v>415</v>
      </c>
      <c r="AS1381" s="7">
        <v>1.94</v>
      </c>
      <c r="AV1381" s="7" t="s">
        <v>672</v>
      </c>
      <c r="AW1381" s="7" t="s">
        <v>528</v>
      </c>
      <c r="AZ1381" s="7" t="s">
        <v>281</v>
      </c>
    </row>
    <row r="1382" spans="1:52" x14ac:dyDescent="0.2">
      <c r="A1382" s="7">
        <v>1381</v>
      </c>
      <c r="B1382" s="7">
        <v>4174</v>
      </c>
      <c r="C1382" s="7" t="s">
        <v>57</v>
      </c>
      <c r="D1382" s="7" t="s">
        <v>457</v>
      </c>
      <c r="E1382" s="7" t="s">
        <v>279</v>
      </c>
      <c r="F1382" s="7">
        <v>1.05</v>
      </c>
      <c r="I1382" s="7">
        <v>1.0880000000000001</v>
      </c>
      <c r="J1382" s="7">
        <v>2000</v>
      </c>
      <c r="K1382" s="7">
        <v>10</v>
      </c>
      <c r="L1382" s="7">
        <v>285</v>
      </c>
      <c r="M1382" s="7">
        <v>34.979999999999997</v>
      </c>
      <c r="N1382" s="7">
        <v>-97.52</v>
      </c>
      <c r="O1382" s="7">
        <v>34.75</v>
      </c>
      <c r="P1382" s="7">
        <v>-97.75</v>
      </c>
      <c r="Q1382" s="7">
        <v>20.116</v>
      </c>
      <c r="S1382" s="7">
        <v>11.999000000000001</v>
      </c>
      <c r="V1382" s="7" t="s">
        <v>26</v>
      </c>
      <c r="X1382" s="7" t="str">
        <f t="shared" si="42"/>
        <v/>
      </c>
      <c r="Z1382" s="7" t="str">
        <f t="shared" si="43"/>
        <v/>
      </c>
      <c r="AC1382" s="7">
        <v>18.600000000000001</v>
      </c>
      <c r="AD1382" s="7">
        <v>223.1</v>
      </c>
      <c r="AE1382" s="7" t="s">
        <v>45</v>
      </c>
      <c r="AF1382" s="7" t="s">
        <v>46</v>
      </c>
      <c r="AG1382" s="7" t="s">
        <v>47</v>
      </c>
      <c r="AH1382" s="7" t="s">
        <v>409</v>
      </c>
      <c r="AI1382" s="7" t="s">
        <v>407</v>
      </c>
      <c r="AJ1382" s="7">
        <v>3.2909999999999999</v>
      </c>
      <c r="AK1382" s="7">
        <v>0.49</v>
      </c>
      <c r="AL1382" s="7" t="s">
        <v>415</v>
      </c>
      <c r="AS1382" s="7">
        <v>1.94</v>
      </c>
      <c r="AV1382" s="7" t="s">
        <v>672</v>
      </c>
      <c r="AW1382" s="7" t="s">
        <v>528</v>
      </c>
      <c r="AZ1382" s="7" t="s">
        <v>281</v>
      </c>
    </row>
    <row r="1383" spans="1:52" x14ac:dyDescent="0.2">
      <c r="A1383" s="7">
        <v>1382</v>
      </c>
      <c r="B1383" s="7">
        <v>4174</v>
      </c>
      <c r="C1383" s="7" t="s">
        <v>57</v>
      </c>
      <c r="D1383" s="7" t="s">
        <v>457</v>
      </c>
      <c r="E1383" s="7" t="s">
        <v>279</v>
      </c>
      <c r="F1383" s="7">
        <v>0.45</v>
      </c>
      <c r="I1383" s="7">
        <v>0.46600000000000003</v>
      </c>
      <c r="J1383" s="7">
        <v>2000</v>
      </c>
      <c r="K1383" s="7">
        <v>11</v>
      </c>
      <c r="L1383" s="7">
        <v>315</v>
      </c>
      <c r="M1383" s="7">
        <v>34.979999999999997</v>
      </c>
      <c r="N1383" s="7">
        <v>-97.52</v>
      </c>
      <c r="O1383" s="7">
        <v>34.75</v>
      </c>
      <c r="P1383" s="7">
        <v>-97.75</v>
      </c>
      <c r="Q1383" s="7">
        <v>7.1239999999999997</v>
      </c>
      <c r="S1383" s="7">
        <v>32.210999999999999</v>
      </c>
      <c r="V1383" s="7" t="s">
        <v>26</v>
      </c>
      <c r="X1383" s="7" t="str">
        <f t="shared" si="42"/>
        <v/>
      </c>
      <c r="Z1383" s="7" t="str">
        <f t="shared" si="43"/>
        <v/>
      </c>
      <c r="AC1383" s="7">
        <v>7.1</v>
      </c>
      <c r="AD1383" s="7">
        <v>118.8</v>
      </c>
      <c r="AE1383" s="7" t="s">
        <v>45</v>
      </c>
      <c r="AF1383" s="7" t="s">
        <v>46</v>
      </c>
      <c r="AG1383" s="7" t="s">
        <v>47</v>
      </c>
      <c r="AH1383" s="7" t="s">
        <v>409</v>
      </c>
      <c r="AI1383" s="7" t="s">
        <v>407</v>
      </c>
      <c r="AJ1383" s="7">
        <v>3.2909999999999999</v>
      </c>
      <c r="AK1383" s="7">
        <v>0.49</v>
      </c>
      <c r="AL1383" s="7" t="s">
        <v>415</v>
      </c>
      <c r="AS1383" s="7">
        <v>1.94</v>
      </c>
      <c r="AV1383" s="7" t="s">
        <v>672</v>
      </c>
      <c r="AW1383" s="7" t="s">
        <v>528</v>
      </c>
      <c r="AZ1383" s="7" t="s">
        <v>281</v>
      </c>
    </row>
    <row r="1384" spans="1:52" x14ac:dyDescent="0.2">
      <c r="A1384" s="7">
        <v>1383</v>
      </c>
      <c r="B1384" s="7">
        <v>4174</v>
      </c>
      <c r="C1384" s="7" t="s">
        <v>57</v>
      </c>
      <c r="D1384" s="7" t="s">
        <v>457</v>
      </c>
      <c r="E1384" s="7" t="s">
        <v>279</v>
      </c>
      <c r="F1384" s="7">
        <v>9.7000000000000003E-2</v>
      </c>
      <c r="I1384" s="7">
        <v>0.1</v>
      </c>
      <c r="J1384" s="7">
        <v>2000</v>
      </c>
      <c r="K1384" s="7">
        <v>12</v>
      </c>
      <c r="L1384" s="7">
        <v>345</v>
      </c>
      <c r="M1384" s="7">
        <v>34.979999999999997</v>
      </c>
      <c r="N1384" s="7">
        <v>-97.52</v>
      </c>
      <c r="O1384" s="7">
        <v>34.75</v>
      </c>
      <c r="P1384" s="7">
        <v>-97.75</v>
      </c>
      <c r="Q1384" s="7">
        <v>1.0620000000000001</v>
      </c>
      <c r="S1384" s="7">
        <v>34.107999999999997</v>
      </c>
      <c r="V1384" s="7" t="s">
        <v>26</v>
      </c>
      <c r="X1384" s="7" t="str">
        <f t="shared" si="42"/>
        <v/>
      </c>
      <c r="Z1384" s="7" t="str">
        <f t="shared" si="43"/>
        <v/>
      </c>
      <c r="AC1384" s="7">
        <v>0.5</v>
      </c>
      <c r="AD1384" s="7">
        <v>46.6</v>
      </c>
      <c r="AE1384" s="7" t="s">
        <v>45</v>
      </c>
      <c r="AF1384" s="7" t="s">
        <v>46</v>
      </c>
      <c r="AG1384" s="7" t="s">
        <v>47</v>
      </c>
      <c r="AH1384" s="7" t="s">
        <v>409</v>
      </c>
      <c r="AI1384" s="7" t="s">
        <v>407</v>
      </c>
      <c r="AJ1384" s="7">
        <v>3.2909999999999999</v>
      </c>
      <c r="AK1384" s="7">
        <v>0.49</v>
      </c>
      <c r="AL1384" s="7" t="s">
        <v>415</v>
      </c>
      <c r="AS1384" s="7">
        <v>1.94</v>
      </c>
      <c r="AV1384" s="7" t="s">
        <v>672</v>
      </c>
      <c r="AW1384" s="7" t="s">
        <v>528</v>
      </c>
      <c r="AZ1384" s="7" t="s">
        <v>281</v>
      </c>
    </row>
    <row r="1385" spans="1:52" x14ac:dyDescent="0.2">
      <c r="A1385" s="7">
        <v>1384</v>
      </c>
      <c r="B1385" s="7">
        <v>4174</v>
      </c>
      <c r="C1385" s="7" t="s">
        <v>57</v>
      </c>
      <c r="D1385" s="7" t="s">
        <v>458</v>
      </c>
      <c r="E1385" s="7" t="s">
        <v>279</v>
      </c>
      <c r="F1385" s="7">
        <v>0.30599999999999999</v>
      </c>
      <c r="I1385" s="7">
        <v>0.317</v>
      </c>
      <c r="J1385" s="7">
        <v>2001</v>
      </c>
      <c r="K1385" s="7">
        <v>1</v>
      </c>
      <c r="L1385" s="7">
        <v>15</v>
      </c>
      <c r="M1385" s="7">
        <v>34.979999999999997</v>
      </c>
      <c r="N1385" s="7">
        <v>-97.52</v>
      </c>
      <c r="O1385" s="7">
        <v>34.75</v>
      </c>
      <c r="P1385" s="7">
        <v>-97.75</v>
      </c>
      <c r="Q1385" s="7">
        <v>3.3809999999999998</v>
      </c>
      <c r="S1385" s="7">
        <v>37.524000000000001</v>
      </c>
      <c r="V1385" s="7" t="s">
        <v>26</v>
      </c>
      <c r="X1385" s="7" t="str">
        <f t="shared" si="42"/>
        <v/>
      </c>
      <c r="Z1385" s="7" t="str">
        <f t="shared" si="43"/>
        <v/>
      </c>
      <c r="AC1385" s="7">
        <v>2.8</v>
      </c>
      <c r="AD1385" s="7">
        <v>56.2</v>
      </c>
      <c r="AE1385" s="7" t="s">
        <v>45</v>
      </c>
      <c r="AF1385" s="7" t="s">
        <v>46</v>
      </c>
      <c r="AG1385" s="7" t="s">
        <v>47</v>
      </c>
      <c r="AH1385" s="7" t="s">
        <v>409</v>
      </c>
      <c r="AI1385" s="7" t="s">
        <v>407</v>
      </c>
      <c r="AJ1385" s="7">
        <v>3.2909999999999999</v>
      </c>
      <c r="AK1385" s="7">
        <v>-0.47499999999999998</v>
      </c>
      <c r="AL1385" s="7" t="s">
        <v>415</v>
      </c>
      <c r="AS1385" s="7">
        <v>1.87</v>
      </c>
      <c r="AV1385" s="7" t="s">
        <v>672</v>
      </c>
      <c r="AW1385" s="7" t="s">
        <v>528</v>
      </c>
      <c r="AZ1385" s="7" t="s">
        <v>281</v>
      </c>
    </row>
    <row r="1386" spans="1:52" x14ac:dyDescent="0.2">
      <c r="A1386" s="7">
        <v>1385</v>
      </c>
      <c r="B1386" s="7">
        <v>4174</v>
      </c>
      <c r="C1386" s="7" t="s">
        <v>57</v>
      </c>
      <c r="D1386" s="7" t="s">
        <v>458</v>
      </c>
      <c r="E1386" s="7" t="s">
        <v>279</v>
      </c>
      <c r="F1386" s="7">
        <v>0.59299999999999997</v>
      </c>
      <c r="I1386" s="7">
        <v>0.61399999999999999</v>
      </c>
      <c r="J1386" s="7">
        <v>2001</v>
      </c>
      <c r="K1386" s="7">
        <v>2</v>
      </c>
      <c r="L1386" s="7">
        <v>45</v>
      </c>
      <c r="M1386" s="7">
        <v>34.979999999999997</v>
      </c>
      <c r="N1386" s="7">
        <v>-97.52</v>
      </c>
      <c r="O1386" s="7">
        <v>34.75</v>
      </c>
      <c r="P1386" s="7">
        <v>-97.75</v>
      </c>
      <c r="Q1386" s="7">
        <v>8.39</v>
      </c>
      <c r="S1386" s="7">
        <v>33.158000000000001</v>
      </c>
      <c r="V1386" s="7" t="s">
        <v>26</v>
      </c>
      <c r="X1386" s="7" t="str">
        <f t="shared" si="42"/>
        <v/>
      </c>
      <c r="Z1386" s="7" t="str">
        <f t="shared" si="43"/>
        <v/>
      </c>
      <c r="AC1386" s="7">
        <v>5.7</v>
      </c>
      <c r="AD1386" s="7">
        <v>88.5</v>
      </c>
      <c r="AE1386" s="7" t="s">
        <v>45</v>
      </c>
      <c r="AF1386" s="7" t="s">
        <v>46</v>
      </c>
      <c r="AG1386" s="7" t="s">
        <v>47</v>
      </c>
      <c r="AH1386" s="7" t="s">
        <v>409</v>
      </c>
      <c r="AI1386" s="7" t="s">
        <v>407</v>
      </c>
      <c r="AJ1386" s="7">
        <v>3.2909999999999999</v>
      </c>
      <c r="AK1386" s="7">
        <v>-0.47499999999999998</v>
      </c>
      <c r="AL1386" s="7" t="s">
        <v>415</v>
      </c>
      <c r="AS1386" s="7">
        <v>1.87</v>
      </c>
      <c r="AV1386" s="7" t="s">
        <v>672</v>
      </c>
      <c r="AW1386" s="7" t="s">
        <v>528</v>
      </c>
      <c r="AZ1386" s="7" t="s">
        <v>281</v>
      </c>
    </row>
    <row r="1387" spans="1:52" x14ac:dyDescent="0.2">
      <c r="A1387" s="7">
        <v>1386</v>
      </c>
      <c r="B1387" s="7">
        <v>4174</v>
      </c>
      <c r="C1387" s="7" t="s">
        <v>57</v>
      </c>
      <c r="D1387" s="7" t="s">
        <v>458</v>
      </c>
      <c r="E1387" s="7" t="s">
        <v>279</v>
      </c>
      <c r="F1387" s="7">
        <v>1.18</v>
      </c>
      <c r="I1387" s="7">
        <v>1.2230000000000001</v>
      </c>
      <c r="J1387" s="7">
        <v>2001</v>
      </c>
      <c r="K1387" s="7">
        <v>3</v>
      </c>
      <c r="L1387" s="7">
        <v>75</v>
      </c>
      <c r="M1387" s="7">
        <v>34.979999999999997</v>
      </c>
      <c r="N1387" s="7">
        <v>-97.52</v>
      </c>
      <c r="O1387" s="7">
        <v>34.75</v>
      </c>
      <c r="P1387" s="7">
        <v>-97.75</v>
      </c>
      <c r="Q1387" s="7">
        <v>13.207000000000001</v>
      </c>
      <c r="S1387" s="7">
        <v>28.792000000000002</v>
      </c>
      <c r="V1387" s="7" t="s">
        <v>26</v>
      </c>
      <c r="X1387" s="7" t="str">
        <f t="shared" si="42"/>
        <v/>
      </c>
      <c r="Z1387" s="7" t="str">
        <f t="shared" si="43"/>
        <v/>
      </c>
      <c r="AC1387" s="7">
        <v>8.6999999999999993</v>
      </c>
      <c r="AD1387" s="7">
        <v>15</v>
      </c>
      <c r="AE1387" s="7" t="s">
        <v>45</v>
      </c>
      <c r="AF1387" s="7" t="s">
        <v>46</v>
      </c>
      <c r="AG1387" s="7" t="s">
        <v>47</v>
      </c>
      <c r="AH1387" s="7" t="s">
        <v>409</v>
      </c>
      <c r="AI1387" s="7" t="s">
        <v>407</v>
      </c>
      <c r="AJ1387" s="7">
        <v>3.2909999999999999</v>
      </c>
      <c r="AK1387" s="7">
        <v>-0.47499999999999998</v>
      </c>
      <c r="AL1387" s="7" t="s">
        <v>415</v>
      </c>
      <c r="AS1387" s="7">
        <v>1.87</v>
      </c>
      <c r="AV1387" s="7" t="s">
        <v>672</v>
      </c>
      <c r="AW1387" s="7" t="s">
        <v>528</v>
      </c>
      <c r="AZ1387" s="7" t="s">
        <v>281</v>
      </c>
    </row>
    <row r="1388" spans="1:52" x14ac:dyDescent="0.2">
      <c r="A1388" s="7">
        <v>1387</v>
      </c>
      <c r="B1388" s="7">
        <v>4174</v>
      </c>
      <c r="C1388" s="7" t="s">
        <v>57</v>
      </c>
      <c r="D1388" s="7" t="s">
        <v>458</v>
      </c>
      <c r="E1388" s="7" t="s">
        <v>279</v>
      </c>
      <c r="F1388" s="7">
        <v>1.7809999999999999</v>
      </c>
      <c r="I1388" s="7">
        <v>1.8460000000000001</v>
      </c>
      <c r="J1388" s="7">
        <v>2001</v>
      </c>
      <c r="K1388" s="7">
        <v>4</v>
      </c>
      <c r="L1388" s="7">
        <v>105</v>
      </c>
      <c r="M1388" s="7">
        <v>34.979999999999997</v>
      </c>
      <c r="N1388" s="7">
        <v>-97.52</v>
      </c>
      <c r="O1388" s="7">
        <v>34.75</v>
      </c>
      <c r="P1388" s="7">
        <v>-97.75</v>
      </c>
      <c r="Q1388" s="7">
        <v>18.41</v>
      </c>
      <c r="S1388" s="7">
        <v>23.951000000000001</v>
      </c>
      <c r="V1388" s="7" t="s">
        <v>26</v>
      </c>
      <c r="X1388" s="7" t="str">
        <f t="shared" si="42"/>
        <v/>
      </c>
      <c r="Z1388" s="7" t="str">
        <f t="shared" si="43"/>
        <v/>
      </c>
      <c r="AC1388" s="7">
        <v>17.8</v>
      </c>
      <c r="AD1388" s="7">
        <v>49.9</v>
      </c>
      <c r="AE1388" s="7" t="s">
        <v>45</v>
      </c>
      <c r="AF1388" s="7" t="s">
        <v>46</v>
      </c>
      <c r="AG1388" s="7" t="s">
        <v>47</v>
      </c>
      <c r="AH1388" s="7" t="s">
        <v>409</v>
      </c>
      <c r="AI1388" s="7" t="s">
        <v>407</v>
      </c>
      <c r="AJ1388" s="7">
        <v>3.2909999999999999</v>
      </c>
      <c r="AK1388" s="7">
        <v>-0.47499999999999998</v>
      </c>
      <c r="AL1388" s="7" t="s">
        <v>415</v>
      </c>
      <c r="AS1388" s="7">
        <v>1.87</v>
      </c>
      <c r="AV1388" s="7" t="s">
        <v>672</v>
      </c>
      <c r="AW1388" s="7" t="s">
        <v>528</v>
      </c>
      <c r="AZ1388" s="7" t="s">
        <v>281</v>
      </c>
    </row>
    <row r="1389" spans="1:52" x14ac:dyDescent="0.2">
      <c r="A1389" s="7">
        <v>1388</v>
      </c>
      <c r="B1389" s="7">
        <v>4174</v>
      </c>
      <c r="C1389" s="7" t="s">
        <v>57</v>
      </c>
      <c r="D1389" s="7" t="s">
        <v>458</v>
      </c>
      <c r="E1389" s="7" t="s">
        <v>279</v>
      </c>
      <c r="F1389" s="7">
        <v>3.3220000000000001</v>
      </c>
      <c r="I1389" s="7">
        <v>3.444</v>
      </c>
      <c r="J1389" s="7">
        <v>2001</v>
      </c>
      <c r="K1389" s="7">
        <v>5</v>
      </c>
      <c r="L1389" s="7">
        <v>135</v>
      </c>
      <c r="M1389" s="7">
        <v>34.979999999999997</v>
      </c>
      <c r="N1389" s="7">
        <v>-97.52</v>
      </c>
      <c r="O1389" s="7">
        <v>34.75</v>
      </c>
      <c r="P1389" s="7">
        <v>-97.75</v>
      </c>
      <c r="Q1389" s="7">
        <v>24.768000000000001</v>
      </c>
      <c r="S1389" s="7">
        <v>20.155000000000001</v>
      </c>
      <c r="V1389" s="7" t="s">
        <v>26</v>
      </c>
      <c r="X1389" s="7" t="str">
        <f t="shared" si="42"/>
        <v/>
      </c>
      <c r="Z1389" s="7" t="str">
        <f t="shared" si="43"/>
        <v/>
      </c>
      <c r="AC1389" s="7">
        <v>21.1</v>
      </c>
      <c r="AD1389" s="7">
        <v>187.4</v>
      </c>
      <c r="AE1389" s="7" t="s">
        <v>45</v>
      </c>
      <c r="AF1389" s="7" t="s">
        <v>46</v>
      </c>
      <c r="AG1389" s="7" t="s">
        <v>47</v>
      </c>
      <c r="AH1389" s="7" t="s">
        <v>409</v>
      </c>
      <c r="AI1389" s="7" t="s">
        <v>407</v>
      </c>
      <c r="AJ1389" s="7">
        <v>3.2909999999999999</v>
      </c>
      <c r="AK1389" s="7">
        <v>-0.47499999999999998</v>
      </c>
      <c r="AL1389" s="7" t="s">
        <v>415</v>
      </c>
      <c r="AS1389" s="7">
        <v>1.87</v>
      </c>
      <c r="AV1389" s="7" t="s">
        <v>672</v>
      </c>
      <c r="AW1389" s="7" t="s">
        <v>528</v>
      </c>
      <c r="AZ1389" s="7" t="s">
        <v>281</v>
      </c>
    </row>
    <row r="1390" spans="1:52" x14ac:dyDescent="0.2">
      <c r="A1390" s="7">
        <v>1389</v>
      </c>
      <c r="B1390" s="7">
        <v>4174</v>
      </c>
      <c r="C1390" s="7" t="s">
        <v>57</v>
      </c>
      <c r="D1390" s="7" t="s">
        <v>458</v>
      </c>
      <c r="E1390" s="7" t="s">
        <v>279</v>
      </c>
      <c r="F1390" s="7">
        <v>3.3</v>
      </c>
      <c r="I1390" s="7">
        <v>3.4209999999999998</v>
      </c>
      <c r="J1390" s="7">
        <v>2001</v>
      </c>
      <c r="K1390" s="7">
        <v>6</v>
      </c>
      <c r="L1390" s="7">
        <v>165</v>
      </c>
      <c r="M1390" s="7">
        <v>34.979999999999997</v>
      </c>
      <c r="N1390" s="7">
        <v>-97.52</v>
      </c>
      <c r="O1390" s="7">
        <v>34.75</v>
      </c>
      <c r="P1390" s="7">
        <v>-97.75</v>
      </c>
      <c r="Q1390" s="7">
        <v>30.164999999999999</v>
      </c>
      <c r="S1390" s="7">
        <v>14.935</v>
      </c>
      <c r="V1390" s="7" t="s">
        <v>26</v>
      </c>
      <c r="X1390" s="7" t="str">
        <f t="shared" si="42"/>
        <v/>
      </c>
      <c r="Z1390" s="7" t="str">
        <f t="shared" si="43"/>
        <v/>
      </c>
      <c r="AC1390" s="7">
        <v>25.2</v>
      </c>
      <c r="AD1390" s="7">
        <v>56.5</v>
      </c>
      <c r="AE1390" s="7" t="s">
        <v>45</v>
      </c>
      <c r="AF1390" s="7" t="s">
        <v>46</v>
      </c>
      <c r="AG1390" s="7" t="s">
        <v>47</v>
      </c>
      <c r="AH1390" s="7" t="s">
        <v>409</v>
      </c>
      <c r="AI1390" s="7" t="s">
        <v>407</v>
      </c>
      <c r="AJ1390" s="7">
        <v>3.2909999999999999</v>
      </c>
      <c r="AK1390" s="7">
        <v>-0.47499999999999998</v>
      </c>
      <c r="AL1390" s="7" t="s">
        <v>415</v>
      </c>
      <c r="AS1390" s="7">
        <v>1.87</v>
      </c>
      <c r="AV1390" s="7" t="s">
        <v>672</v>
      </c>
      <c r="AW1390" s="7" t="s">
        <v>528</v>
      </c>
      <c r="AZ1390" s="7" t="s">
        <v>281</v>
      </c>
    </row>
    <row r="1391" spans="1:52" x14ac:dyDescent="0.2">
      <c r="A1391" s="7">
        <v>1390</v>
      </c>
      <c r="B1391" s="7">
        <v>4174</v>
      </c>
      <c r="C1391" s="7" t="s">
        <v>57</v>
      </c>
      <c r="D1391" s="7" t="s">
        <v>458</v>
      </c>
      <c r="E1391" s="7" t="s">
        <v>279</v>
      </c>
      <c r="F1391" s="7">
        <v>3.9220000000000002</v>
      </c>
      <c r="I1391" s="7">
        <v>4.0659999999999998</v>
      </c>
      <c r="J1391" s="7">
        <v>2001</v>
      </c>
      <c r="K1391" s="7">
        <v>7</v>
      </c>
      <c r="L1391" s="7">
        <v>195</v>
      </c>
      <c r="M1391" s="7">
        <v>34.979999999999997</v>
      </c>
      <c r="N1391" s="7">
        <v>-97.52</v>
      </c>
      <c r="O1391" s="7">
        <v>34.75</v>
      </c>
      <c r="P1391" s="7">
        <v>-97.75</v>
      </c>
      <c r="Q1391" s="7">
        <v>36.716999999999999</v>
      </c>
      <c r="S1391" s="7">
        <v>12.752000000000001</v>
      </c>
      <c r="V1391" s="7" t="s">
        <v>26</v>
      </c>
      <c r="X1391" s="7" t="str">
        <f t="shared" si="42"/>
        <v/>
      </c>
      <c r="Z1391" s="7" t="str">
        <f t="shared" si="43"/>
        <v/>
      </c>
      <c r="AC1391" s="7">
        <v>30.5</v>
      </c>
      <c r="AD1391" s="7">
        <v>25</v>
      </c>
      <c r="AE1391" s="7" t="s">
        <v>45</v>
      </c>
      <c r="AF1391" s="7" t="s">
        <v>46</v>
      </c>
      <c r="AG1391" s="7" t="s">
        <v>47</v>
      </c>
      <c r="AH1391" s="7" t="s">
        <v>409</v>
      </c>
      <c r="AI1391" s="7" t="s">
        <v>407</v>
      </c>
      <c r="AJ1391" s="7">
        <v>3.2909999999999999</v>
      </c>
      <c r="AK1391" s="7">
        <v>-0.47499999999999998</v>
      </c>
      <c r="AL1391" s="7" t="s">
        <v>415</v>
      </c>
      <c r="AS1391" s="7">
        <v>1.87</v>
      </c>
      <c r="AV1391" s="7" t="s">
        <v>672</v>
      </c>
      <c r="AW1391" s="7" t="s">
        <v>528</v>
      </c>
      <c r="AZ1391" s="7" t="s">
        <v>281</v>
      </c>
    </row>
    <row r="1392" spans="1:52" x14ac:dyDescent="0.2">
      <c r="A1392" s="7">
        <v>1391</v>
      </c>
      <c r="B1392" s="7">
        <v>4174</v>
      </c>
      <c r="C1392" s="7" t="s">
        <v>57</v>
      </c>
      <c r="D1392" s="7" t="s">
        <v>458</v>
      </c>
      <c r="E1392" s="7" t="s">
        <v>279</v>
      </c>
      <c r="F1392" s="7">
        <v>2.8769999999999998</v>
      </c>
      <c r="I1392" s="7">
        <v>2.9820000000000002</v>
      </c>
      <c r="J1392" s="7">
        <v>2001</v>
      </c>
      <c r="K1392" s="7">
        <v>8</v>
      </c>
      <c r="L1392" s="7">
        <v>225</v>
      </c>
      <c r="M1392" s="7">
        <v>34.979999999999997</v>
      </c>
      <c r="N1392" s="7">
        <v>-97.52</v>
      </c>
      <c r="O1392" s="7">
        <v>34.75</v>
      </c>
      <c r="P1392" s="7">
        <v>-97.75</v>
      </c>
      <c r="Q1392" s="7">
        <v>31.263000000000002</v>
      </c>
      <c r="S1392" s="7">
        <v>21.007000000000001</v>
      </c>
      <c r="V1392" s="7" t="s">
        <v>26</v>
      </c>
      <c r="X1392" s="7" t="str">
        <f t="shared" si="42"/>
        <v/>
      </c>
      <c r="Z1392" s="7" t="str">
        <f t="shared" si="43"/>
        <v/>
      </c>
      <c r="AC1392" s="7">
        <v>29.2</v>
      </c>
      <c r="AD1392" s="7">
        <v>42.1</v>
      </c>
      <c r="AE1392" s="7" t="s">
        <v>45</v>
      </c>
      <c r="AF1392" s="7" t="s">
        <v>46</v>
      </c>
      <c r="AG1392" s="7" t="s">
        <v>47</v>
      </c>
      <c r="AH1392" s="7" t="s">
        <v>409</v>
      </c>
      <c r="AI1392" s="7" t="s">
        <v>407</v>
      </c>
      <c r="AJ1392" s="7">
        <v>3.2909999999999999</v>
      </c>
      <c r="AK1392" s="7">
        <v>-0.47499999999999998</v>
      </c>
      <c r="AL1392" s="7" t="s">
        <v>415</v>
      </c>
      <c r="AS1392" s="7">
        <v>1.87</v>
      </c>
      <c r="AV1392" s="7" t="s">
        <v>672</v>
      </c>
      <c r="AW1392" s="7" t="s">
        <v>528</v>
      </c>
      <c r="AZ1392" s="7" t="s">
        <v>281</v>
      </c>
    </row>
    <row r="1393" spans="1:52" x14ac:dyDescent="0.2">
      <c r="A1393" s="7">
        <v>1392</v>
      </c>
      <c r="B1393" s="7">
        <v>4174</v>
      </c>
      <c r="C1393" s="7" t="s">
        <v>57</v>
      </c>
      <c r="D1393" s="7" t="s">
        <v>458</v>
      </c>
      <c r="E1393" s="7" t="s">
        <v>279</v>
      </c>
      <c r="F1393" s="7">
        <v>1.8069999999999999</v>
      </c>
      <c r="I1393" s="7">
        <v>1.873</v>
      </c>
      <c r="J1393" s="7">
        <v>2001</v>
      </c>
      <c r="K1393" s="7">
        <v>9</v>
      </c>
      <c r="L1393" s="7">
        <v>255</v>
      </c>
      <c r="M1393" s="7">
        <v>34.979999999999997</v>
      </c>
      <c r="N1393" s="7">
        <v>-97.52</v>
      </c>
      <c r="O1393" s="7">
        <v>34.75</v>
      </c>
      <c r="P1393" s="7">
        <v>-97.75</v>
      </c>
      <c r="Q1393" s="7">
        <v>24.79</v>
      </c>
      <c r="S1393" s="7">
        <v>35.621000000000002</v>
      </c>
      <c r="V1393" s="7" t="s">
        <v>26</v>
      </c>
      <c r="X1393" s="7" t="str">
        <f t="shared" si="42"/>
        <v/>
      </c>
      <c r="Z1393" s="7" t="str">
        <f t="shared" si="43"/>
        <v/>
      </c>
      <c r="AC1393" s="7">
        <v>22.3</v>
      </c>
      <c r="AD1393" s="7">
        <v>151.30000000000001</v>
      </c>
      <c r="AE1393" s="7" t="s">
        <v>45</v>
      </c>
      <c r="AF1393" s="7" t="s">
        <v>46</v>
      </c>
      <c r="AG1393" s="7" t="s">
        <v>47</v>
      </c>
      <c r="AH1393" s="7" t="s">
        <v>409</v>
      </c>
      <c r="AI1393" s="7" t="s">
        <v>407</v>
      </c>
      <c r="AJ1393" s="7">
        <v>3.2909999999999999</v>
      </c>
      <c r="AK1393" s="7">
        <v>-0.47499999999999998</v>
      </c>
      <c r="AL1393" s="7" t="s">
        <v>415</v>
      </c>
      <c r="AS1393" s="7">
        <v>1.87</v>
      </c>
      <c r="AV1393" s="7" t="s">
        <v>672</v>
      </c>
      <c r="AW1393" s="7" t="s">
        <v>528</v>
      </c>
      <c r="AZ1393" s="7" t="s">
        <v>281</v>
      </c>
    </row>
    <row r="1394" spans="1:52" x14ac:dyDescent="0.2">
      <c r="A1394" s="7">
        <v>1393</v>
      </c>
      <c r="B1394" s="7">
        <v>4174</v>
      </c>
      <c r="C1394" s="7" t="s">
        <v>57</v>
      </c>
      <c r="D1394" s="7" t="s">
        <v>458</v>
      </c>
      <c r="E1394" s="7" t="s">
        <v>279</v>
      </c>
      <c r="F1394" s="7">
        <v>1.4410000000000001</v>
      </c>
      <c r="I1394" s="7">
        <v>1.494</v>
      </c>
      <c r="J1394" s="7">
        <v>2001</v>
      </c>
      <c r="K1394" s="7">
        <v>10</v>
      </c>
      <c r="L1394" s="7">
        <v>285</v>
      </c>
      <c r="M1394" s="7">
        <v>34.979999999999997</v>
      </c>
      <c r="N1394" s="7">
        <v>-97.52</v>
      </c>
      <c r="O1394" s="7">
        <v>34.75</v>
      </c>
      <c r="P1394" s="7">
        <v>-97.75</v>
      </c>
      <c r="Q1394" s="7">
        <v>16.513999999999999</v>
      </c>
      <c r="S1394" s="7">
        <v>35.619999999999997</v>
      </c>
      <c r="V1394" s="7" t="s">
        <v>26</v>
      </c>
      <c r="X1394" s="7" t="str">
        <f t="shared" si="42"/>
        <v/>
      </c>
      <c r="Z1394" s="7" t="str">
        <f t="shared" si="43"/>
        <v/>
      </c>
      <c r="AC1394" s="7">
        <v>16.3</v>
      </c>
      <c r="AD1394" s="7">
        <v>62.8</v>
      </c>
      <c r="AE1394" s="7" t="s">
        <v>45</v>
      </c>
      <c r="AF1394" s="7" t="s">
        <v>46</v>
      </c>
      <c r="AG1394" s="7" t="s">
        <v>47</v>
      </c>
      <c r="AH1394" s="7" t="s">
        <v>409</v>
      </c>
      <c r="AI1394" s="7" t="s">
        <v>407</v>
      </c>
      <c r="AJ1394" s="7">
        <v>3.2909999999999999</v>
      </c>
      <c r="AK1394" s="7">
        <v>-0.47499999999999998</v>
      </c>
      <c r="AL1394" s="7" t="s">
        <v>415</v>
      </c>
      <c r="AS1394" s="7">
        <v>1.87</v>
      </c>
      <c r="AV1394" s="7" t="s">
        <v>672</v>
      </c>
      <c r="AW1394" s="7" t="s">
        <v>528</v>
      </c>
      <c r="AZ1394" s="7" t="s">
        <v>281</v>
      </c>
    </row>
    <row r="1395" spans="1:52" x14ac:dyDescent="0.2">
      <c r="A1395" s="7">
        <v>1394</v>
      </c>
      <c r="B1395" s="7">
        <v>4174</v>
      </c>
      <c r="C1395" s="7" t="s">
        <v>57</v>
      </c>
      <c r="D1395" s="7" t="s">
        <v>458</v>
      </c>
      <c r="E1395" s="7" t="s">
        <v>279</v>
      </c>
      <c r="F1395" s="7">
        <v>0.78800000000000003</v>
      </c>
      <c r="I1395" s="7">
        <v>0.81699999999999995</v>
      </c>
      <c r="J1395" s="7">
        <v>2001</v>
      </c>
      <c r="K1395" s="7">
        <v>11</v>
      </c>
      <c r="L1395" s="7">
        <v>315</v>
      </c>
      <c r="M1395" s="7">
        <v>34.979999999999997</v>
      </c>
      <c r="N1395" s="7">
        <v>-97.52</v>
      </c>
      <c r="O1395" s="7">
        <v>34.75</v>
      </c>
      <c r="P1395" s="7">
        <v>-97.75</v>
      </c>
      <c r="Q1395" s="7">
        <v>9.8780000000000001</v>
      </c>
      <c r="S1395" s="7">
        <v>29.545999999999999</v>
      </c>
      <c r="V1395" s="7" t="s">
        <v>26</v>
      </c>
      <c r="X1395" s="7" t="str">
        <f t="shared" si="42"/>
        <v/>
      </c>
      <c r="Z1395" s="7" t="str">
        <f t="shared" si="43"/>
        <v/>
      </c>
      <c r="AC1395" s="7">
        <v>12.9</v>
      </c>
      <c r="AD1395" s="7">
        <v>22.3</v>
      </c>
      <c r="AE1395" s="7" t="s">
        <v>45</v>
      </c>
      <c r="AF1395" s="7" t="s">
        <v>46</v>
      </c>
      <c r="AG1395" s="7" t="s">
        <v>47</v>
      </c>
      <c r="AH1395" s="7" t="s">
        <v>409</v>
      </c>
      <c r="AI1395" s="7" t="s">
        <v>407</v>
      </c>
      <c r="AJ1395" s="7">
        <v>3.2909999999999999</v>
      </c>
      <c r="AK1395" s="7">
        <v>-0.47499999999999998</v>
      </c>
      <c r="AL1395" s="7" t="s">
        <v>415</v>
      </c>
      <c r="AS1395" s="7">
        <v>1.87</v>
      </c>
      <c r="AV1395" s="7" t="s">
        <v>672</v>
      </c>
      <c r="AW1395" s="7" t="s">
        <v>528</v>
      </c>
      <c r="AZ1395" s="7" t="s">
        <v>281</v>
      </c>
    </row>
    <row r="1396" spans="1:52" x14ac:dyDescent="0.2">
      <c r="A1396" s="7">
        <v>1395</v>
      </c>
      <c r="B1396" s="7">
        <v>4174</v>
      </c>
      <c r="C1396" s="7" t="s">
        <v>57</v>
      </c>
      <c r="D1396" s="7" t="s">
        <v>458</v>
      </c>
      <c r="E1396" s="7" t="s">
        <v>279</v>
      </c>
      <c r="F1396" s="7">
        <v>0.187</v>
      </c>
      <c r="I1396" s="7">
        <v>0.193</v>
      </c>
      <c r="J1396" s="7">
        <v>2001</v>
      </c>
      <c r="K1396" s="7">
        <v>12</v>
      </c>
      <c r="L1396" s="7">
        <v>345</v>
      </c>
      <c r="M1396" s="7">
        <v>34.979999999999997</v>
      </c>
      <c r="N1396" s="7">
        <v>-97.52</v>
      </c>
      <c r="O1396" s="7">
        <v>34.75</v>
      </c>
      <c r="P1396" s="7">
        <v>-97.75</v>
      </c>
      <c r="Q1396" s="7">
        <v>5.6479999999999997</v>
      </c>
      <c r="S1396" s="7">
        <v>32.96</v>
      </c>
      <c r="V1396" s="7" t="s">
        <v>26</v>
      </c>
      <c r="X1396" s="7" t="str">
        <f t="shared" si="42"/>
        <v/>
      </c>
      <c r="Z1396" s="7" t="str">
        <f t="shared" si="43"/>
        <v/>
      </c>
      <c r="AC1396" s="7">
        <v>6.2</v>
      </c>
      <c r="AD1396" s="7">
        <v>44.8</v>
      </c>
      <c r="AE1396" s="7" t="s">
        <v>45</v>
      </c>
      <c r="AF1396" s="7" t="s">
        <v>46</v>
      </c>
      <c r="AG1396" s="7" t="s">
        <v>47</v>
      </c>
      <c r="AH1396" s="7" t="s">
        <v>409</v>
      </c>
      <c r="AI1396" s="7" t="s">
        <v>407</v>
      </c>
      <c r="AJ1396" s="7">
        <v>3.2909999999999999</v>
      </c>
      <c r="AK1396" s="7">
        <v>-0.47499999999999998</v>
      </c>
      <c r="AL1396" s="7" t="s">
        <v>415</v>
      </c>
      <c r="AS1396" s="7">
        <v>1.87</v>
      </c>
      <c r="AV1396" s="7" t="s">
        <v>672</v>
      </c>
      <c r="AW1396" s="7" t="s">
        <v>528</v>
      </c>
      <c r="AZ1396" s="7" t="s">
        <v>281</v>
      </c>
    </row>
    <row r="1397" spans="1:52" x14ac:dyDescent="0.2">
      <c r="A1397" s="7">
        <v>1396</v>
      </c>
      <c r="B1397" s="7">
        <v>4174</v>
      </c>
      <c r="C1397" s="7" t="s">
        <v>57</v>
      </c>
      <c r="D1397" s="7" t="s">
        <v>537</v>
      </c>
      <c r="E1397" s="7" t="s">
        <v>279</v>
      </c>
      <c r="F1397" s="7">
        <v>0.40899999999999997</v>
      </c>
      <c r="I1397" s="7">
        <v>0.42399999999999999</v>
      </c>
      <c r="J1397" s="7">
        <v>2002</v>
      </c>
      <c r="K1397" s="7">
        <v>1</v>
      </c>
      <c r="L1397" s="7">
        <v>15</v>
      </c>
      <c r="M1397" s="7">
        <v>34.979999999999997</v>
      </c>
      <c r="N1397" s="7">
        <v>-97.52</v>
      </c>
      <c r="O1397" s="7">
        <v>34.75</v>
      </c>
      <c r="P1397" s="7">
        <v>-97.75</v>
      </c>
      <c r="Q1397" s="7">
        <v>4.78</v>
      </c>
      <c r="S1397" s="7">
        <v>32.676000000000002</v>
      </c>
      <c r="V1397" s="7" t="s">
        <v>26</v>
      </c>
      <c r="W1397" s="7">
        <v>0.4</v>
      </c>
      <c r="X1397" s="7">
        <f t="shared" si="42"/>
        <v>0.4</v>
      </c>
      <c r="Y1397" s="7">
        <v>2.4E-2</v>
      </c>
      <c r="Z1397" s="7">
        <f t="shared" si="43"/>
        <v>2.4E-2</v>
      </c>
      <c r="AA1397" s="7">
        <v>0.94299999999999995</v>
      </c>
      <c r="AB1397" s="7">
        <v>5.6000000000000001E-2</v>
      </c>
      <c r="AC1397" s="7">
        <v>5.4</v>
      </c>
      <c r="AD1397" s="7">
        <v>38.799999999999997</v>
      </c>
      <c r="AE1397" s="7" t="s">
        <v>45</v>
      </c>
      <c r="AF1397" s="7" t="s">
        <v>46</v>
      </c>
      <c r="AG1397" s="7" t="s">
        <v>47</v>
      </c>
      <c r="AH1397" s="7" t="s">
        <v>409</v>
      </c>
      <c r="AI1397" s="7" t="s">
        <v>407</v>
      </c>
      <c r="AJ1397" s="7">
        <v>3.2909999999999999</v>
      </c>
      <c r="AK1397" s="7">
        <v>0.20899999999999999</v>
      </c>
      <c r="AL1397" s="7" t="s">
        <v>415</v>
      </c>
      <c r="AS1397" s="7">
        <v>3.41</v>
      </c>
      <c r="AT1397" s="7">
        <v>2.89</v>
      </c>
      <c r="AU1397" s="7">
        <v>4.2249999999999996</v>
      </c>
      <c r="AV1397" s="7" t="s">
        <v>672</v>
      </c>
      <c r="AW1397" s="7" t="s">
        <v>528</v>
      </c>
      <c r="AZ1397" s="7" t="s">
        <v>281</v>
      </c>
    </row>
    <row r="1398" spans="1:52" x14ac:dyDescent="0.2">
      <c r="A1398" s="7">
        <v>1397</v>
      </c>
      <c r="B1398" s="7">
        <v>4174</v>
      </c>
      <c r="C1398" s="7" t="s">
        <v>57</v>
      </c>
      <c r="D1398" s="7" t="s">
        <v>537</v>
      </c>
      <c r="E1398" s="7" t="s">
        <v>279</v>
      </c>
      <c r="F1398" s="7">
        <v>0.46100000000000002</v>
      </c>
      <c r="I1398" s="7">
        <v>0.47699999999999998</v>
      </c>
      <c r="J1398" s="7">
        <v>2002</v>
      </c>
      <c r="K1398" s="7">
        <v>2</v>
      </c>
      <c r="L1398" s="7">
        <v>45</v>
      </c>
      <c r="M1398" s="7">
        <v>34.979999999999997</v>
      </c>
      <c r="N1398" s="7">
        <v>-97.52</v>
      </c>
      <c r="O1398" s="7">
        <v>34.75</v>
      </c>
      <c r="P1398" s="7">
        <v>-97.75</v>
      </c>
      <c r="Q1398" s="7">
        <v>10.279</v>
      </c>
      <c r="S1398" s="7">
        <v>26.792000000000002</v>
      </c>
      <c r="V1398" s="7" t="s">
        <v>26</v>
      </c>
      <c r="W1398" s="7">
        <v>0.4</v>
      </c>
      <c r="X1398" s="7">
        <f t="shared" si="42"/>
        <v>0.4</v>
      </c>
      <c r="Y1398" s="7">
        <v>7.6999999999999999E-2</v>
      </c>
      <c r="Z1398" s="7">
        <f t="shared" si="43"/>
        <v>7.6999999999999999E-2</v>
      </c>
      <c r="AA1398" s="7">
        <v>0.83599999999999997</v>
      </c>
      <c r="AB1398" s="7">
        <v>0.16300000000000001</v>
      </c>
      <c r="AC1398" s="7">
        <v>5.0999999999999996</v>
      </c>
      <c r="AD1398" s="7">
        <v>30.9</v>
      </c>
      <c r="AE1398" s="7" t="s">
        <v>45</v>
      </c>
      <c r="AF1398" s="7" t="s">
        <v>46</v>
      </c>
      <c r="AG1398" s="7" t="s">
        <v>47</v>
      </c>
      <c r="AH1398" s="7" t="s">
        <v>409</v>
      </c>
      <c r="AI1398" s="7" t="s">
        <v>407</v>
      </c>
      <c r="AJ1398" s="7">
        <v>3.2909999999999999</v>
      </c>
      <c r="AK1398" s="7">
        <v>0.20899999999999999</v>
      </c>
      <c r="AL1398" s="7" t="s">
        <v>415</v>
      </c>
      <c r="AS1398" s="7">
        <v>3.41</v>
      </c>
      <c r="AT1398" s="7">
        <v>2.89</v>
      </c>
      <c r="AU1398" s="7">
        <v>4.2249999999999996</v>
      </c>
      <c r="AV1398" s="7" t="s">
        <v>672</v>
      </c>
      <c r="AW1398" s="7" t="s">
        <v>528</v>
      </c>
      <c r="AZ1398" s="7" t="s">
        <v>281</v>
      </c>
    </row>
    <row r="1399" spans="1:52" x14ac:dyDescent="0.2">
      <c r="A1399" s="7">
        <v>1398</v>
      </c>
      <c r="B1399" s="7">
        <v>4174</v>
      </c>
      <c r="C1399" s="7" t="s">
        <v>57</v>
      </c>
      <c r="D1399" s="7" t="s">
        <v>537</v>
      </c>
      <c r="E1399" s="7" t="s">
        <v>279</v>
      </c>
      <c r="F1399" s="7">
        <v>1.4530000000000001</v>
      </c>
      <c r="I1399" s="7">
        <v>1.506</v>
      </c>
      <c r="J1399" s="7">
        <v>2002</v>
      </c>
      <c r="K1399" s="7">
        <v>3</v>
      </c>
      <c r="L1399" s="7">
        <v>75</v>
      </c>
      <c r="M1399" s="7">
        <v>34.979999999999997</v>
      </c>
      <c r="N1399" s="7">
        <v>-97.52</v>
      </c>
      <c r="O1399" s="7">
        <v>34.75</v>
      </c>
      <c r="P1399" s="7">
        <v>-97.75</v>
      </c>
      <c r="Q1399" s="7">
        <v>17.311</v>
      </c>
      <c r="S1399" s="7">
        <v>28.783999999999999</v>
      </c>
      <c r="V1399" s="7" t="s">
        <v>26</v>
      </c>
      <c r="W1399" s="7">
        <v>0.74</v>
      </c>
      <c r="X1399" s="7">
        <f t="shared" si="42"/>
        <v>0.74</v>
      </c>
      <c r="Y1399" s="7">
        <v>0.76600000000000001</v>
      </c>
      <c r="Z1399" s="7">
        <f t="shared" si="43"/>
        <v>0.76600000000000001</v>
      </c>
      <c r="AA1399" s="7">
        <v>0.49099999999999999</v>
      </c>
      <c r="AB1399" s="7">
        <v>0.50800000000000001</v>
      </c>
      <c r="AC1399" s="7">
        <v>8.4</v>
      </c>
      <c r="AD1399" s="7">
        <v>56</v>
      </c>
      <c r="AE1399" s="7" t="s">
        <v>45</v>
      </c>
      <c r="AF1399" s="7" t="s">
        <v>46</v>
      </c>
      <c r="AG1399" s="7" t="s">
        <v>47</v>
      </c>
      <c r="AH1399" s="7" t="s">
        <v>409</v>
      </c>
      <c r="AI1399" s="7" t="s">
        <v>407</v>
      </c>
      <c r="AJ1399" s="7">
        <v>3.2909999999999999</v>
      </c>
      <c r="AK1399" s="7">
        <v>0.20899999999999999</v>
      </c>
      <c r="AL1399" s="7" t="s">
        <v>415</v>
      </c>
      <c r="AS1399" s="7">
        <v>3.41</v>
      </c>
      <c r="AT1399" s="7">
        <v>2.89</v>
      </c>
      <c r="AU1399" s="7">
        <v>4.2249999999999996</v>
      </c>
      <c r="AV1399" s="7" t="s">
        <v>672</v>
      </c>
      <c r="AW1399" s="7" t="s">
        <v>528</v>
      </c>
      <c r="AZ1399" s="7" t="s">
        <v>281</v>
      </c>
    </row>
    <row r="1400" spans="1:52" x14ac:dyDescent="0.2">
      <c r="A1400" s="7">
        <v>1399</v>
      </c>
      <c r="B1400" s="7">
        <v>4174</v>
      </c>
      <c r="C1400" s="7" t="s">
        <v>57</v>
      </c>
      <c r="D1400" s="7" t="s">
        <v>537</v>
      </c>
      <c r="E1400" s="7" t="s">
        <v>279</v>
      </c>
      <c r="F1400" s="7">
        <v>2.746</v>
      </c>
      <c r="I1400" s="7">
        <v>2.847</v>
      </c>
      <c r="J1400" s="7">
        <v>2002</v>
      </c>
      <c r="K1400" s="7">
        <v>4</v>
      </c>
      <c r="L1400" s="7">
        <v>105</v>
      </c>
      <c r="M1400" s="7">
        <v>34.979999999999997</v>
      </c>
      <c r="N1400" s="7">
        <v>-97.52</v>
      </c>
      <c r="O1400" s="7">
        <v>34.75</v>
      </c>
      <c r="P1400" s="7">
        <v>-97.75</v>
      </c>
      <c r="Q1400" s="7">
        <v>23.475999999999999</v>
      </c>
      <c r="S1400" s="7">
        <v>21.475999999999999</v>
      </c>
      <c r="V1400" s="7" t="s">
        <v>26</v>
      </c>
      <c r="W1400" s="7">
        <v>1.2290000000000001</v>
      </c>
      <c r="X1400" s="7">
        <f t="shared" si="42"/>
        <v>1.2290000000000001</v>
      </c>
      <c r="Y1400" s="7">
        <v>1.6180000000000001</v>
      </c>
      <c r="Z1400" s="7">
        <f t="shared" si="43"/>
        <v>1.6180000000000001</v>
      </c>
      <c r="AA1400" s="7">
        <v>0.43099999999999999</v>
      </c>
      <c r="AB1400" s="7">
        <v>0.56799999999999995</v>
      </c>
      <c r="AC1400" s="7">
        <v>16.5</v>
      </c>
      <c r="AD1400" s="7">
        <v>138.4</v>
      </c>
      <c r="AE1400" s="7" t="s">
        <v>45</v>
      </c>
      <c r="AF1400" s="7" t="s">
        <v>46</v>
      </c>
      <c r="AG1400" s="7" t="s">
        <v>47</v>
      </c>
      <c r="AH1400" s="7" t="s">
        <v>409</v>
      </c>
      <c r="AI1400" s="7" t="s">
        <v>407</v>
      </c>
      <c r="AJ1400" s="7">
        <v>3.2909999999999999</v>
      </c>
      <c r="AK1400" s="7">
        <v>0.20899999999999999</v>
      </c>
      <c r="AL1400" s="7" t="s">
        <v>415</v>
      </c>
      <c r="AS1400" s="7">
        <v>3.41</v>
      </c>
      <c r="AT1400" s="7">
        <v>2.89</v>
      </c>
      <c r="AU1400" s="7">
        <v>4.2249999999999996</v>
      </c>
      <c r="AV1400" s="7" t="s">
        <v>672</v>
      </c>
      <c r="AW1400" s="7" t="s">
        <v>528</v>
      </c>
      <c r="AZ1400" s="7" t="s">
        <v>281</v>
      </c>
    </row>
    <row r="1401" spans="1:52" x14ac:dyDescent="0.2">
      <c r="A1401" s="7">
        <v>1400</v>
      </c>
      <c r="B1401" s="7">
        <v>4174</v>
      </c>
      <c r="C1401" s="7" t="s">
        <v>57</v>
      </c>
      <c r="D1401" s="7" t="s">
        <v>537</v>
      </c>
      <c r="E1401" s="7" t="s">
        <v>279</v>
      </c>
      <c r="F1401" s="7">
        <v>3.843</v>
      </c>
      <c r="I1401" s="7">
        <v>3.984</v>
      </c>
      <c r="J1401" s="7">
        <v>2002</v>
      </c>
      <c r="K1401" s="7">
        <v>5</v>
      </c>
      <c r="L1401" s="7">
        <v>135</v>
      </c>
      <c r="M1401" s="7">
        <v>34.979999999999997</v>
      </c>
      <c r="N1401" s="7">
        <v>-97.52</v>
      </c>
      <c r="O1401" s="7">
        <v>34.75</v>
      </c>
      <c r="P1401" s="7">
        <v>-97.75</v>
      </c>
      <c r="Q1401" s="7">
        <v>28.777999999999999</v>
      </c>
      <c r="S1401" s="7">
        <v>22.045000000000002</v>
      </c>
      <c r="V1401" s="7" t="s">
        <v>26</v>
      </c>
      <c r="W1401" s="7">
        <v>2.0369999999999999</v>
      </c>
      <c r="X1401" s="7">
        <f t="shared" si="42"/>
        <v>2.0369999999999999</v>
      </c>
      <c r="Y1401" s="7">
        <v>1.9470000000000001</v>
      </c>
      <c r="Z1401" s="7">
        <f t="shared" si="43"/>
        <v>1.9470000000000001</v>
      </c>
      <c r="AA1401" s="7">
        <v>0.51100000000000001</v>
      </c>
      <c r="AB1401" s="7">
        <v>0.48799999999999999</v>
      </c>
      <c r="AC1401" s="7">
        <v>19.399999999999999</v>
      </c>
      <c r="AD1401" s="7">
        <v>106.2</v>
      </c>
      <c r="AE1401" s="7" t="s">
        <v>45</v>
      </c>
      <c r="AF1401" s="7" t="s">
        <v>46</v>
      </c>
      <c r="AG1401" s="7" t="s">
        <v>47</v>
      </c>
      <c r="AH1401" s="7" t="s">
        <v>409</v>
      </c>
      <c r="AI1401" s="7" t="s">
        <v>407</v>
      </c>
      <c r="AJ1401" s="7">
        <v>3.2909999999999999</v>
      </c>
      <c r="AK1401" s="7">
        <v>0.20899999999999999</v>
      </c>
      <c r="AL1401" s="7" t="s">
        <v>415</v>
      </c>
      <c r="AS1401" s="7">
        <v>3.41</v>
      </c>
      <c r="AT1401" s="7">
        <v>2.89</v>
      </c>
      <c r="AU1401" s="7">
        <v>4.2249999999999996</v>
      </c>
      <c r="AV1401" s="7" t="s">
        <v>672</v>
      </c>
      <c r="AW1401" s="7" t="s">
        <v>528</v>
      </c>
      <c r="AZ1401" s="7" t="s">
        <v>281</v>
      </c>
    </row>
    <row r="1402" spans="1:52" x14ac:dyDescent="0.2">
      <c r="A1402" s="7">
        <v>1401</v>
      </c>
      <c r="B1402" s="7">
        <v>4174</v>
      </c>
      <c r="C1402" s="7" t="s">
        <v>57</v>
      </c>
      <c r="D1402" s="7" t="s">
        <v>537</v>
      </c>
      <c r="E1402" s="7" t="s">
        <v>279</v>
      </c>
      <c r="F1402" s="7">
        <v>5.4619999999999997</v>
      </c>
      <c r="I1402" s="7">
        <v>5.6630000000000003</v>
      </c>
      <c r="J1402" s="7">
        <v>2002</v>
      </c>
      <c r="K1402" s="7">
        <v>6</v>
      </c>
      <c r="L1402" s="7">
        <v>165</v>
      </c>
      <c r="M1402" s="7">
        <v>34.979999999999997</v>
      </c>
      <c r="N1402" s="7">
        <v>-97.52</v>
      </c>
      <c r="O1402" s="7">
        <v>34.75</v>
      </c>
      <c r="P1402" s="7">
        <v>-97.75</v>
      </c>
      <c r="Q1402" s="7">
        <v>30.995999999999999</v>
      </c>
      <c r="S1402" s="7">
        <v>12.27</v>
      </c>
      <c r="V1402" s="7" t="s">
        <v>26</v>
      </c>
      <c r="W1402" s="7">
        <v>2.8879999999999999</v>
      </c>
      <c r="X1402" s="7">
        <f t="shared" si="42"/>
        <v>2.8879999999999999</v>
      </c>
      <c r="Y1402" s="7">
        <v>2.7749999999999999</v>
      </c>
      <c r="Z1402" s="7">
        <f t="shared" si="43"/>
        <v>2.7749999999999999</v>
      </c>
      <c r="AA1402" s="7">
        <v>0.50900000000000001</v>
      </c>
      <c r="AB1402" s="7">
        <v>0.49</v>
      </c>
      <c r="AC1402" s="7">
        <v>24.8</v>
      </c>
      <c r="AD1402" s="7">
        <v>104.4</v>
      </c>
      <c r="AE1402" s="7" t="s">
        <v>45</v>
      </c>
      <c r="AF1402" s="7" t="s">
        <v>46</v>
      </c>
      <c r="AG1402" s="7" t="s">
        <v>47</v>
      </c>
      <c r="AH1402" s="7" t="s">
        <v>409</v>
      </c>
      <c r="AI1402" s="7" t="s">
        <v>407</v>
      </c>
      <c r="AJ1402" s="7">
        <v>3.2909999999999999</v>
      </c>
      <c r="AK1402" s="7">
        <v>0.20899999999999999</v>
      </c>
      <c r="AL1402" s="7" t="s">
        <v>415</v>
      </c>
      <c r="AS1402" s="7">
        <v>3.41</v>
      </c>
      <c r="AT1402" s="7">
        <v>2.89</v>
      </c>
      <c r="AU1402" s="7">
        <v>4.2249999999999996</v>
      </c>
      <c r="AV1402" s="7" t="s">
        <v>672</v>
      </c>
      <c r="AW1402" s="7" t="s">
        <v>528</v>
      </c>
      <c r="AZ1402" s="7" t="s">
        <v>281</v>
      </c>
    </row>
    <row r="1403" spans="1:52" x14ac:dyDescent="0.2">
      <c r="A1403" s="7">
        <v>1402</v>
      </c>
      <c r="B1403" s="7">
        <v>4174</v>
      </c>
      <c r="C1403" s="7" t="s">
        <v>57</v>
      </c>
      <c r="D1403" s="7" t="s">
        <v>537</v>
      </c>
      <c r="E1403" s="7" t="s">
        <v>279</v>
      </c>
      <c r="F1403" s="7">
        <v>4.3259999999999996</v>
      </c>
      <c r="I1403" s="7">
        <v>4.4850000000000003</v>
      </c>
      <c r="J1403" s="7">
        <v>2002</v>
      </c>
      <c r="K1403" s="7">
        <v>7</v>
      </c>
      <c r="L1403" s="7">
        <v>195</v>
      </c>
      <c r="M1403" s="7">
        <v>34.979999999999997</v>
      </c>
      <c r="N1403" s="7">
        <v>-97.52</v>
      </c>
      <c r="O1403" s="7">
        <v>34.75</v>
      </c>
      <c r="P1403" s="7">
        <v>-97.75</v>
      </c>
      <c r="Q1403" s="7">
        <v>33.887999999999998</v>
      </c>
      <c r="S1403" s="7">
        <v>21.853999999999999</v>
      </c>
      <c r="V1403" s="7" t="s">
        <v>26</v>
      </c>
      <c r="W1403" s="7">
        <v>3.194</v>
      </c>
      <c r="X1403" s="7">
        <f t="shared" si="42"/>
        <v>3.194</v>
      </c>
      <c r="Y1403" s="7">
        <v>1.2909999999999999</v>
      </c>
      <c r="Z1403" s="7">
        <f t="shared" si="43"/>
        <v>1.2909999999999999</v>
      </c>
      <c r="AA1403" s="7">
        <v>0.71199999999999997</v>
      </c>
      <c r="AB1403" s="7">
        <v>0.28699999999999998</v>
      </c>
      <c r="AC1403" s="7">
        <v>26.5</v>
      </c>
      <c r="AD1403" s="7">
        <v>82.6</v>
      </c>
      <c r="AE1403" s="7" t="s">
        <v>45</v>
      </c>
      <c r="AF1403" s="7" t="s">
        <v>46</v>
      </c>
      <c r="AG1403" s="7" t="s">
        <v>47</v>
      </c>
      <c r="AH1403" s="7" t="s">
        <v>409</v>
      </c>
      <c r="AI1403" s="7" t="s">
        <v>407</v>
      </c>
      <c r="AJ1403" s="7">
        <v>3.2909999999999999</v>
      </c>
      <c r="AK1403" s="7">
        <v>0.20899999999999999</v>
      </c>
      <c r="AL1403" s="7" t="s">
        <v>415</v>
      </c>
      <c r="AS1403" s="7">
        <v>3.41</v>
      </c>
      <c r="AT1403" s="7">
        <v>2.89</v>
      </c>
      <c r="AU1403" s="7">
        <v>4.2249999999999996</v>
      </c>
      <c r="AV1403" s="7" t="s">
        <v>672</v>
      </c>
      <c r="AW1403" s="7" t="s">
        <v>528</v>
      </c>
      <c r="AZ1403" s="7" t="s">
        <v>281</v>
      </c>
    </row>
    <row r="1404" spans="1:52" x14ac:dyDescent="0.2">
      <c r="A1404" s="7">
        <v>1403</v>
      </c>
      <c r="B1404" s="7">
        <v>4174</v>
      </c>
      <c r="C1404" s="7" t="s">
        <v>57</v>
      </c>
      <c r="D1404" s="7" t="s">
        <v>537</v>
      </c>
      <c r="E1404" s="7" t="s">
        <v>279</v>
      </c>
      <c r="F1404" s="7">
        <v>3.242</v>
      </c>
      <c r="I1404" s="7">
        <v>3.3610000000000002</v>
      </c>
      <c r="J1404" s="7">
        <v>2002</v>
      </c>
      <c r="K1404" s="7">
        <v>8</v>
      </c>
      <c r="L1404" s="7">
        <v>225</v>
      </c>
      <c r="M1404" s="7">
        <v>34.979999999999997</v>
      </c>
      <c r="N1404" s="7">
        <v>-97.52</v>
      </c>
      <c r="O1404" s="7">
        <v>34.75</v>
      </c>
      <c r="P1404" s="7">
        <v>-97.75</v>
      </c>
      <c r="Q1404" s="7">
        <v>29.946000000000002</v>
      </c>
      <c r="S1404" s="7">
        <v>26.123999999999999</v>
      </c>
      <c r="V1404" s="7" t="s">
        <v>26</v>
      </c>
      <c r="W1404" s="7">
        <v>2.5179999999999998</v>
      </c>
      <c r="X1404" s="7">
        <f t="shared" si="42"/>
        <v>2.5179999999999998</v>
      </c>
      <c r="Y1404" s="7">
        <v>0.84299999999999997</v>
      </c>
      <c r="Z1404" s="7">
        <f t="shared" si="43"/>
        <v>0.84299999999999997</v>
      </c>
      <c r="AA1404" s="7">
        <v>0.749</v>
      </c>
      <c r="AB1404" s="7">
        <v>0.25</v>
      </c>
      <c r="AC1404" s="7">
        <v>27.8</v>
      </c>
      <c r="AD1404" s="7">
        <v>85.5</v>
      </c>
      <c r="AE1404" s="7" t="s">
        <v>45</v>
      </c>
      <c r="AF1404" s="7" t="s">
        <v>46</v>
      </c>
      <c r="AG1404" s="7" t="s">
        <v>47</v>
      </c>
      <c r="AH1404" s="7" t="s">
        <v>409</v>
      </c>
      <c r="AI1404" s="7" t="s">
        <v>407</v>
      </c>
      <c r="AJ1404" s="7">
        <v>3.2909999999999999</v>
      </c>
      <c r="AK1404" s="7">
        <v>0.20899999999999999</v>
      </c>
      <c r="AL1404" s="7" t="s">
        <v>415</v>
      </c>
      <c r="AS1404" s="7">
        <v>3.41</v>
      </c>
      <c r="AT1404" s="7">
        <v>2.89</v>
      </c>
      <c r="AU1404" s="7">
        <v>4.2249999999999996</v>
      </c>
      <c r="AV1404" s="7" t="s">
        <v>672</v>
      </c>
      <c r="AW1404" s="7" t="s">
        <v>528</v>
      </c>
      <c r="AZ1404" s="7" t="s">
        <v>281</v>
      </c>
    </row>
    <row r="1405" spans="1:52" x14ac:dyDescent="0.2">
      <c r="A1405" s="7">
        <v>1404</v>
      </c>
      <c r="B1405" s="7">
        <v>4174</v>
      </c>
      <c r="C1405" s="7" t="s">
        <v>57</v>
      </c>
      <c r="D1405" s="7" t="s">
        <v>537</v>
      </c>
      <c r="E1405" s="7" t="s">
        <v>279</v>
      </c>
      <c r="F1405" s="7">
        <v>2.2360000000000002</v>
      </c>
      <c r="I1405" s="7">
        <v>2.3180000000000001</v>
      </c>
      <c r="J1405" s="7">
        <v>2002</v>
      </c>
      <c r="K1405" s="7">
        <v>9</v>
      </c>
      <c r="L1405" s="7">
        <v>255</v>
      </c>
      <c r="M1405" s="7">
        <v>34.979999999999997</v>
      </c>
      <c r="N1405" s="7">
        <v>-97.52</v>
      </c>
      <c r="O1405" s="7">
        <v>34.75</v>
      </c>
      <c r="P1405" s="7">
        <v>-97.75</v>
      </c>
      <c r="Q1405" s="7">
        <v>18.783000000000001</v>
      </c>
      <c r="S1405" s="7">
        <v>26.218</v>
      </c>
      <c r="V1405" s="7" t="s">
        <v>26</v>
      </c>
      <c r="W1405" s="7">
        <v>1.712</v>
      </c>
      <c r="X1405" s="7">
        <f t="shared" si="42"/>
        <v>1.712</v>
      </c>
      <c r="Y1405" s="7">
        <v>0.60599999999999998</v>
      </c>
      <c r="Z1405" s="7">
        <f t="shared" si="43"/>
        <v>0.60599999999999998</v>
      </c>
      <c r="AA1405" s="7">
        <v>0.73799999999999999</v>
      </c>
      <c r="AB1405" s="7">
        <v>0.26100000000000001</v>
      </c>
      <c r="AC1405" s="7">
        <v>23.8</v>
      </c>
      <c r="AD1405" s="7">
        <v>56.2</v>
      </c>
      <c r="AE1405" s="7" t="s">
        <v>45</v>
      </c>
      <c r="AF1405" s="7" t="s">
        <v>46</v>
      </c>
      <c r="AG1405" s="7" t="s">
        <v>47</v>
      </c>
      <c r="AH1405" s="7" t="s">
        <v>409</v>
      </c>
      <c r="AI1405" s="7" t="s">
        <v>407</v>
      </c>
      <c r="AJ1405" s="7">
        <v>3.2909999999999999</v>
      </c>
      <c r="AK1405" s="7">
        <v>0.20899999999999999</v>
      </c>
      <c r="AL1405" s="7" t="s">
        <v>415</v>
      </c>
      <c r="AS1405" s="7">
        <v>3.41</v>
      </c>
      <c r="AT1405" s="7">
        <v>2.89</v>
      </c>
      <c r="AU1405" s="7">
        <v>4.2249999999999996</v>
      </c>
      <c r="AV1405" s="7" t="s">
        <v>672</v>
      </c>
      <c r="AW1405" s="7" t="s">
        <v>528</v>
      </c>
      <c r="AZ1405" s="7" t="s">
        <v>281</v>
      </c>
    </row>
    <row r="1406" spans="1:52" x14ac:dyDescent="0.2">
      <c r="A1406" s="7">
        <v>1405</v>
      </c>
      <c r="B1406" s="7">
        <v>4174</v>
      </c>
      <c r="C1406" s="7" t="s">
        <v>57</v>
      </c>
      <c r="D1406" s="7" t="s">
        <v>537</v>
      </c>
      <c r="E1406" s="7" t="s">
        <v>279</v>
      </c>
      <c r="F1406" s="7">
        <v>1.583</v>
      </c>
      <c r="I1406" s="7">
        <v>1.641</v>
      </c>
      <c r="J1406" s="7">
        <v>2002</v>
      </c>
      <c r="K1406" s="7">
        <v>10</v>
      </c>
      <c r="L1406" s="7">
        <v>285</v>
      </c>
      <c r="M1406" s="7">
        <v>34.979999999999997</v>
      </c>
      <c r="N1406" s="7">
        <v>-97.52</v>
      </c>
      <c r="O1406" s="7">
        <v>34.75</v>
      </c>
      <c r="P1406" s="7">
        <v>-97.75</v>
      </c>
      <c r="Q1406" s="7">
        <v>13.3</v>
      </c>
      <c r="S1406" s="7">
        <v>31.056999999999999</v>
      </c>
      <c r="V1406" s="7" t="s">
        <v>26</v>
      </c>
      <c r="W1406" s="7">
        <v>1.1890000000000001</v>
      </c>
      <c r="X1406" s="7">
        <f t="shared" si="42"/>
        <v>1.1890000000000001</v>
      </c>
      <c r="Y1406" s="7">
        <v>0.45200000000000001</v>
      </c>
      <c r="Z1406" s="7">
        <f t="shared" si="43"/>
        <v>0.45200000000000001</v>
      </c>
      <c r="AA1406" s="7">
        <v>0.72399999999999998</v>
      </c>
      <c r="AB1406" s="7">
        <v>0.27500000000000002</v>
      </c>
      <c r="AC1406" s="7">
        <v>14.8</v>
      </c>
      <c r="AD1406" s="7">
        <v>137.9</v>
      </c>
      <c r="AE1406" s="7" t="s">
        <v>45</v>
      </c>
      <c r="AF1406" s="7" t="s">
        <v>46</v>
      </c>
      <c r="AG1406" s="7" t="s">
        <v>47</v>
      </c>
      <c r="AH1406" s="7" t="s">
        <v>409</v>
      </c>
      <c r="AI1406" s="7" t="s">
        <v>407</v>
      </c>
      <c r="AJ1406" s="7">
        <v>3.2909999999999999</v>
      </c>
      <c r="AK1406" s="7">
        <v>0.20899999999999999</v>
      </c>
      <c r="AL1406" s="7" t="s">
        <v>415</v>
      </c>
      <c r="AS1406" s="7">
        <v>3.41</v>
      </c>
      <c r="AT1406" s="7">
        <v>2.89</v>
      </c>
      <c r="AU1406" s="7">
        <v>4.2249999999999996</v>
      </c>
      <c r="AV1406" s="7" t="s">
        <v>672</v>
      </c>
      <c r="AW1406" s="7" t="s">
        <v>528</v>
      </c>
      <c r="AZ1406" s="7" t="s">
        <v>281</v>
      </c>
    </row>
    <row r="1407" spans="1:52" x14ac:dyDescent="0.2">
      <c r="A1407" s="7">
        <v>1406</v>
      </c>
      <c r="B1407" s="7">
        <v>4174</v>
      </c>
      <c r="C1407" s="7" t="s">
        <v>57</v>
      </c>
      <c r="D1407" s="7" t="s">
        <v>537</v>
      </c>
      <c r="E1407" s="7" t="s">
        <v>279</v>
      </c>
      <c r="F1407" s="7">
        <v>0.89100000000000001</v>
      </c>
      <c r="I1407" s="7">
        <v>0.92300000000000004</v>
      </c>
      <c r="J1407" s="7">
        <v>2002</v>
      </c>
      <c r="K1407" s="7">
        <v>11</v>
      </c>
      <c r="L1407" s="7">
        <v>315</v>
      </c>
      <c r="M1407" s="7">
        <v>34.979999999999997</v>
      </c>
      <c r="N1407" s="7">
        <v>-97.52</v>
      </c>
      <c r="O1407" s="7">
        <v>34.75</v>
      </c>
      <c r="P1407" s="7">
        <v>-97.75</v>
      </c>
      <c r="Q1407" s="7">
        <v>9.0679999999999996</v>
      </c>
      <c r="S1407" s="7">
        <v>32.195999999999998</v>
      </c>
      <c r="V1407" s="7" t="s">
        <v>26</v>
      </c>
      <c r="W1407" s="7">
        <v>0.70899999999999996</v>
      </c>
      <c r="X1407" s="7">
        <f t="shared" si="42"/>
        <v>0.70899999999999996</v>
      </c>
      <c r="Y1407" s="7">
        <v>0.214</v>
      </c>
      <c r="Z1407" s="7">
        <f t="shared" si="43"/>
        <v>0.214</v>
      </c>
      <c r="AA1407" s="7">
        <v>0.76700000000000002</v>
      </c>
      <c r="AB1407" s="7">
        <v>0.23200000000000001</v>
      </c>
      <c r="AC1407" s="7">
        <v>9.1999999999999993</v>
      </c>
      <c r="AD1407" s="7">
        <v>15.4</v>
      </c>
      <c r="AE1407" s="7" t="s">
        <v>45</v>
      </c>
      <c r="AF1407" s="7" t="s">
        <v>46</v>
      </c>
      <c r="AG1407" s="7" t="s">
        <v>47</v>
      </c>
      <c r="AH1407" s="7" t="s">
        <v>409</v>
      </c>
      <c r="AI1407" s="7" t="s">
        <v>407</v>
      </c>
      <c r="AJ1407" s="7">
        <v>3.2909999999999999</v>
      </c>
      <c r="AK1407" s="7">
        <v>0.20899999999999999</v>
      </c>
      <c r="AL1407" s="7" t="s">
        <v>415</v>
      </c>
      <c r="AS1407" s="7">
        <v>3.41</v>
      </c>
      <c r="AT1407" s="7">
        <v>2.89</v>
      </c>
      <c r="AU1407" s="7">
        <v>4.2249999999999996</v>
      </c>
      <c r="AV1407" s="7" t="s">
        <v>672</v>
      </c>
      <c r="AW1407" s="7" t="s">
        <v>528</v>
      </c>
      <c r="AZ1407" s="7" t="s">
        <v>281</v>
      </c>
    </row>
    <row r="1408" spans="1:52" x14ac:dyDescent="0.2">
      <c r="A1408" s="7">
        <v>1407</v>
      </c>
      <c r="B1408" s="7">
        <v>4174</v>
      </c>
      <c r="C1408" s="7" t="s">
        <v>57</v>
      </c>
      <c r="D1408" s="7" t="s">
        <v>537</v>
      </c>
      <c r="E1408" s="7" t="s">
        <v>279</v>
      </c>
      <c r="F1408" s="7">
        <v>0.73399999999999999</v>
      </c>
      <c r="I1408" s="7">
        <v>0.76100000000000001</v>
      </c>
      <c r="J1408" s="7">
        <v>2002</v>
      </c>
      <c r="K1408" s="7">
        <v>12</v>
      </c>
      <c r="L1408" s="7">
        <v>345</v>
      </c>
      <c r="M1408" s="7">
        <v>34.979999999999997</v>
      </c>
      <c r="N1408" s="7">
        <v>-97.52</v>
      </c>
      <c r="O1408" s="7">
        <v>34.75</v>
      </c>
      <c r="P1408" s="7">
        <v>-97.75</v>
      </c>
      <c r="Q1408" s="7">
        <v>5.702</v>
      </c>
      <c r="S1408" s="7">
        <v>30.581</v>
      </c>
      <c r="V1408" s="7" t="s">
        <v>26</v>
      </c>
      <c r="W1408" s="7">
        <v>0.68799999999999994</v>
      </c>
      <c r="X1408" s="7">
        <f t="shared" si="42"/>
        <v>0.68799999999999994</v>
      </c>
      <c r="Y1408" s="7">
        <v>7.2999999999999995E-2</v>
      </c>
      <c r="Z1408" s="7">
        <f t="shared" si="43"/>
        <v>7.2999999999999995E-2</v>
      </c>
      <c r="AA1408" s="7">
        <v>0.90400000000000003</v>
      </c>
      <c r="AB1408" s="7">
        <v>9.5000000000000001E-2</v>
      </c>
      <c r="AC1408" s="7">
        <v>5.6</v>
      </c>
      <c r="AD1408" s="7">
        <v>72.2</v>
      </c>
      <c r="AE1408" s="7" t="s">
        <v>45</v>
      </c>
      <c r="AF1408" s="7" t="s">
        <v>46</v>
      </c>
      <c r="AG1408" s="7" t="s">
        <v>47</v>
      </c>
      <c r="AH1408" s="7" t="s">
        <v>409</v>
      </c>
      <c r="AI1408" s="7" t="s">
        <v>407</v>
      </c>
      <c r="AJ1408" s="7">
        <v>3.2909999999999999</v>
      </c>
      <c r="AK1408" s="7">
        <v>0.20899999999999999</v>
      </c>
      <c r="AL1408" s="7" t="s">
        <v>415</v>
      </c>
      <c r="AS1408" s="7">
        <v>3.41</v>
      </c>
      <c r="AT1408" s="7">
        <v>2.89</v>
      </c>
      <c r="AU1408" s="7">
        <v>4.2249999999999996</v>
      </c>
      <c r="AV1408" s="7" t="s">
        <v>672</v>
      </c>
      <c r="AW1408" s="7" t="s">
        <v>528</v>
      </c>
      <c r="AZ1408" s="7" t="s">
        <v>281</v>
      </c>
    </row>
    <row r="1409" spans="1:52" x14ac:dyDescent="0.2">
      <c r="A1409" s="7">
        <v>1408</v>
      </c>
      <c r="B1409" s="7">
        <v>4174</v>
      </c>
      <c r="C1409" s="7" t="s">
        <v>57</v>
      </c>
      <c r="D1409" s="7" t="s">
        <v>459</v>
      </c>
      <c r="E1409" s="7" t="s">
        <v>279</v>
      </c>
      <c r="F1409" s="7">
        <v>0.81299999999999994</v>
      </c>
      <c r="I1409" s="7">
        <v>0.84199999999999997</v>
      </c>
      <c r="J1409" s="7">
        <v>2003</v>
      </c>
      <c r="K1409" s="7">
        <v>1</v>
      </c>
      <c r="L1409" s="7">
        <v>15</v>
      </c>
      <c r="M1409" s="7">
        <v>34.979999999999997</v>
      </c>
      <c r="N1409" s="7">
        <v>-97.52</v>
      </c>
      <c r="O1409" s="7">
        <v>34.75</v>
      </c>
      <c r="P1409" s="7">
        <v>-97.75</v>
      </c>
      <c r="Q1409" s="7">
        <v>5.9020000000000001</v>
      </c>
      <c r="S1409" s="7">
        <v>29.632000000000001</v>
      </c>
      <c r="V1409" s="7" t="s">
        <v>26</v>
      </c>
      <c r="W1409" s="7">
        <v>0.62</v>
      </c>
      <c r="X1409" s="7">
        <f t="shared" si="42"/>
        <v>0.62</v>
      </c>
      <c r="Y1409" s="7">
        <v>0.222</v>
      </c>
      <c r="Z1409" s="7">
        <f t="shared" si="43"/>
        <v>0.222</v>
      </c>
      <c r="AA1409" s="7">
        <v>0.73499999999999999</v>
      </c>
      <c r="AB1409" s="7">
        <v>0.26400000000000001</v>
      </c>
      <c r="AC1409" s="7">
        <v>3.1</v>
      </c>
      <c r="AD1409" s="7">
        <v>0</v>
      </c>
      <c r="AE1409" s="7" t="s">
        <v>45</v>
      </c>
      <c r="AF1409" s="7" t="s">
        <v>46</v>
      </c>
      <c r="AG1409" s="7" t="s">
        <v>47</v>
      </c>
      <c r="AH1409" s="7" t="s">
        <v>409</v>
      </c>
      <c r="AI1409" s="7" t="s">
        <v>407</v>
      </c>
      <c r="AJ1409" s="7">
        <v>3.2909999999999999</v>
      </c>
      <c r="AK1409" s="7">
        <v>-1.599</v>
      </c>
      <c r="AL1409" s="7" t="s">
        <v>415</v>
      </c>
      <c r="AS1409" s="7">
        <v>2.13</v>
      </c>
      <c r="AT1409" s="7">
        <v>2.1150000000000002</v>
      </c>
      <c r="AU1409" s="7">
        <v>2.5449999999999999</v>
      </c>
      <c r="AV1409" s="7" t="s">
        <v>672</v>
      </c>
      <c r="AW1409" s="7" t="s">
        <v>528</v>
      </c>
      <c r="AZ1409" s="7" t="s">
        <v>281</v>
      </c>
    </row>
    <row r="1410" spans="1:52" x14ac:dyDescent="0.2">
      <c r="A1410" s="7">
        <v>1409</v>
      </c>
      <c r="B1410" s="7">
        <v>4174</v>
      </c>
      <c r="C1410" s="7" t="s">
        <v>57</v>
      </c>
      <c r="D1410" s="7" t="s">
        <v>459</v>
      </c>
      <c r="E1410" s="7" t="s">
        <v>279</v>
      </c>
      <c r="F1410" s="7">
        <v>0.746</v>
      </c>
      <c r="I1410" s="7">
        <v>0.77300000000000002</v>
      </c>
      <c r="J1410" s="7">
        <v>2003</v>
      </c>
      <c r="K1410" s="7">
        <v>2</v>
      </c>
      <c r="L1410" s="7">
        <v>45</v>
      </c>
      <c r="M1410" s="7">
        <v>34.979999999999997</v>
      </c>
      <c r="N1410" s="7">
        <v>-97.52</v>
      </c>
      <c r="O1410" s="7">
        <v>34.75</v>
      </c>
      <c r="P1410" s="7">
        <v>-97.75</v>
      </c>
      <c r="Q1410" s="7">
        <v>13.898</v>
      </c>
      <c r="S1410" s="7">
        <v>24.317</v>
      </c>
      <c r="V1410" s="7" t="s">
        <v>26</v>
      </c>
      <c r="W1410" s="7">
        <v>0.6</v>
      </c>
      <c r="X1410" s="7">
        <f t="shared" si="42"/>
        <v>0.6</v>
      </c>
      <c r="Y1410" s="7">
        <v>0.17299999999999999</v>
      </c>
      <c r="Z1410" s="7">
        <f t="shared" si="43"/>
        <v>0.17299999999999999</v>
      </c>
      <c r="AA1410" s="7">
        <v>0.77500000000000002</v>
      </c>
      <c r="AB1410" s="7">
        <v>0.224</v>
      </c>
      <c r="AC1410" s="7">
        <v>4.3</v>
      </c>
      <c r="AD1410" s="7">
        <v>27.4</v>
      </c>
      <c r="AE1410" s="7" t="s">
        <v>45</v>
      </c>
      <c r="AF1410" s="7" t="s">
        <v>46</v>
      </c>
      <c r="AG1410" s="7" t="s">
        <v>47</v>
      </c>
      <c r="AH1410" s="7" t="s">
        <v>409</v>
      </c>
      <c r="AI1410" s="7" t="s">
        <v>407</v>
      </c>
      <c r="AJ1410" s="7">
        <v>3.2909999999999999</v>
      </c>
      <c r="AK1410" s="7">
        <v>-1.599</v>
      </c>
      <c r="AL1410" s="7" t="s">
        <v>415</v>
      </c>
      <c r="AS1410" s="7">
        <v>2.13</v>
      </c>
      <c r="AT1410" s="7">
        <v>2.1150000000000002</v>
      </c>
      <c r="AU1410" s="7">
        <v>2.5449999999999999</v>
      </c>
      <c r="AV1410" s="7" t="s">
        <v>672</v>
      </c>
      <c r="AW1410" s="7" t="s">
        <v>528</v>
      </c>
      <c r="AZ1410" s="7" t="s">
        <v>281</v>
      </c>
    </row>
    <row r="1411" spans="1:52" x14ac:dyDescent="0.2">
      <c r="A1411" s="7">
        <v>1410</v>
      </c>
      <c r="B1411" s="7">
        <v>4174</v>
      </c>
      <c r="C1411" s="7" t="s">
        <v>57</v>
      </c>
      <c r="D1411" s="7" t="s">
        <v>459</v>
      </c>
      <c r="E1411" s="7" t="s">
        <v>279</v>
      </c>
      <c r="F1411" s="7">
        <v>1.2170000000000001</v>
      </c>
      <c r="I1411" s="7">
        <v>1.2609999999999999</v>
      </c>
      <c r="J1411" s="7">
        <v>2003</v>
      </c>
      <c r="K1411" s="7">
        <v>3</v>
      </c>
      <c r="L1411" s="7">
        <v>75</v>
      </c>
      <c r="M1411" s="7">
        <v>34.979999999999997</v>
      </c>
      <c r="N1411" s="7">
        <v>-97.52</v>
      </c>
      <c r="O1411" s="7">
        <v>34.75</v>
      </c>
      <c r="P1411" s="7">
        <v>-97.75</v>
      </c>
      <c r="Q1411" s="7">
        <v>15.347</v>
      </c>
      <c r="S1411" s="7">
        <v>20.425000000000001</v>
      </c>
      <c r="V1411" s="7" t="s">
        <v>26</v>
      </c>
      <c r="W1411" s="7">
        <v>1.214</v>
      </c>
      <c r="X1411" s="7">
        <f t="shared" ref="X1411:X1474" si="44">IF(ISBLANK(W1411), "", W1411)</f>
        <v>1.214</v>
      </c>
      <c r="Y1411" s="7">
        <v>4.7E-2</v>
      </c>
      <c r="Z1411" s="7">
        <f t="shared" ref="Z1411:Z1474" si="45">IF(ISBLANK(Y1411), "", Y1411)</f>
        <v>4.7E-2</v>
      </c>
      <c r="AA1411" s="7">
        <v>0.96199999999999997</v>
      </c>
      <c r="AB1411" s="7">
        <v>3.6999999999999998E-2</v>
      </c>
      <c r="AC1411" s="7">
        <v>11</v>
      </c>
      <c r="AD1411" s="7">
        <v>36</v>
      </c>
      <c r="AE1411" s="7" t="s">
        <v>45</v>
      </c>
      <c r="AF1411" s="7" t="s">
        <v>46</v>
      </c>
      <c r="AG1411" s="7" t="s">
        <v>47</v>
      </c>
      <c r="AH1411" s="7" t="s">
        <v>409</v>
      </c>
      <c r="AI1411" s="7" t="s">
        <v>407</v>
      </c>
      <c r="AJ1411" s="7">
        <v>3.2909999999999999</v>
      </c>
      <c r="AK1411" s="7">
        <v>-1.599</v>
      </c>
      <c r="AL1411" s="7" t="s">
        <v>415</v>
      </c>
      <c r="AS1411" s="7">
        <v>2.13</v>
      </c>
      <c r="AT1411" s="7">
        <v>2.1150000000000002</v>
      </c>
      <c r="AU1411" s="7">
        <v>2.5449999999999999</v>
      </c>
      <c r="AV1411" s="7" t="s">
        <v>672</v>
      </c>
      <c r="AW1411" s="7" t="s">
        <v>528</v>
      </c>
      <c r="AZ1411" s="7" t="s">
        <v>281</v>
      </c>
    </row>
    <row r="1412" spans="1:52" x14ac:dyDescent="0.2">
      <c r="A1412" s="7">
        <v>1411</v>
      </c>
      <c r="B1412" s="7">
        <v>4174</v>
      </c>
      <c r="C1412" s="7" t="s">
        <v>57</v>
      </c>
      <c r="D1412" s="7" t="s">
        <v>459</v>
      </c>
      <c r="E1412" s="7" t="s">
        <v>279</v>
      </c>
      <c r="F1412" s="7">
        <v>2.21</v>
      </c>
      <c r="I1412" s="7">
        <v>2.2909999999999999</v>
      </c>
      <c r="J1412" s="7">
        <v>2003</v>
      </c>
      <c r="K1412" s="7">
        <v>4</v>
      </c>
      <c r="L1412" s="7">
        <v>105</v>
      </c>
      <c r="M1412" s="7">
        <v>34.979999999999997</v>
      </c>
      <c r="N1412" s="7">
        <v>-97.52</v>
      </c>
      <c r="O1412" s="7">
        <v>34.75</v>
      </c>
      <c r="P1412" s="7">
        <v>-97.75</v>
      </c>
      <c r="Q1412" s="7">
        <v>20.744</v>
      </c>
      <c r="S1412" s="7">
        <v>29.344999999999999</v>
      </c>
      <c r="V1412" s="7" t="s">
        <v>26</v>
      </c>
      <c r="W1412" s="7">
        <v>1.9339999999999999</v>
      </c>
      <c r="X1412" s="7">
        <f t="shared" si="44"/>
        <v>1.9339999999999999</v>
      </c>
      <c r="Y1412" s="7">
        <v>0.35699999999999998</v>
      </c>
      <c r="Z1412" s="7">
        <f t="shared" si="45"/>
        <v>0.35699999999999998</v>
      </c>
      <c r="AA1412" s="7">
        <v>0.84399999999999997</v>
      </c>
      <c r="AB1412" s="7">
        <v>0.155</v>
      </c>
      <c r="AC1412" s="7">
        <v>17.2</v>
      </c>
      <c r="AD1412" s="7">
        <v>48.1</v>
      </c>
      <c r="AE1412" s="7" t="s">
        <v>45</v>
      </c>
      <c r="AF1412" s="7" t="s">
        <v>46</v>
      </c>
      <c r="AG1412" s="7" t="s">
        <v>47</v>
      </c>
      <c r="AH1412" s="7" t="s">
        <v>409</v>
      </c>
      <c r="AI1412" s="7" t="s">
        <v>407</v>
      </c>
      <c r="AJ1412" s="7">
        <v>3.2909999999999999</v>
      </c>
      <c r="AK1412" s="7">
        <v>-1.599</v>
      </c>
      <c r="AL1412" s="7" t="s">
        <v>415</v>
      </c>
      <c r="AS1412" s="7">
        <v>2.13</v>
      </c>
      <c r="AT1412" s="7">
        <v>2.1150000000000002</v>
      </c>
      <c r="AU1412" s="7">
        <v>2.5449999999999999</v>
      </c>
      <c r="AV1412" s="7" t="s">
        <v>672</v>
      </c>
      <c r="AW1412" s="7" t="s">
        <v>528</v>
      </c>
      <c r="AZ1412" s="7" t="s">
        <v>281</v>
      </c>
    </row>
    <row r="1413" spans="1:52" x14ac:dyDescent="0.2">
      <c r="A1413" s="7">
        <v>1412</v>
      </c>
      <c r="B1413" s="7">
        <v>4174</v>
      </c>
      <c r="C1413" s="7" t="s">
        <v>57</v>
      </c>
      <c r="D1413" s="7" t="s">
        <v>459</v>
      </c>
      <c r="E1413" s="7" t="s">
        <v>279</v>
      </c>
      <c r="F1413" s="7">
        <v>3.528</v>
      </c>
      <c r="I1413" s="7">
        <v>3.657</v>
      </c>
      <c r="J1413" s="7">
        <v>2003</v>
      </c>
      <c r="K1413" s="7">
        <v>5</v>
      </c>
      <c r="L1413" s="7">
        <v>135</v>
      </c>
      <c r="M1413" s="7">
        <v>34.979999999999997</v>
      </c>
      <c r="N1413" s="7">
        <v>-97.52</v>
      </c>
      <c r="O1413" s="7">
        <v>34.75</v>
      </c>
      <c r="P1413" s="7">
        <v>-97.75</v>
      </c>
      <c r="Q1413" s="7">
        <v>26.427</v>
      </c>
      <c r="S1413" s="7">
        <v>29.25</v>
      </c>
      <c r="V1413" s="7" t="s">
        <v>26</v>
      </c>
      <c r="W1413" s="7">
        <v>2.698</v>
      </c>
      <c r="X1413" s="7">
        <f t="shared" si="44"/>
        <v>2.698</v>
      </c>
      <c r="Y1413" s="7">
        <v>0.95899999999999996</v>
      </c>
      <c r="Z1413" s="7">
        <f t="shared" si="45"/>
        <v>0.95899999999999996</v>
      </c>
      <c r="AA1413" s="7">
        <v>0.73699999999999999</v>
      </c>
      <c r="AB1413" s="7">
        <v>0.26200000000000001</v>
      </c>
      <c r="AC1413" s="7">
        <v>21.4</v>
      </c>
      <c r="AD1413" s="7">
        <v>112.6</v>
      </c>
      <c r="AE1413" s="7" t="s">
        <v>45</v>
      </c>
      <c r="AF1413" s="7" t="s">
        <v>46</v>
      </c>
      <c r="AG1413" s="7" t="s">
        <v>47</v>
      </c>
      <c r="AH1413" s="7" t="s">
        <v>409</v>
      </c>
      <c r="AI1413" s="7" t="s">
        <v>407</v>
      </c>
      <c r="AJ1413" s="7">
        <v>3.2909999999999999</v>
      </c>
      <c r="AK1413" s="7">
        <v>-1.599</v>
      </c>
      <c r="AL1413" s="7" t="s">
        <v>415</v>
      </c>
      <c r="AS1413" s="7">
        <v>2.13</v>
      </c>
      <c r="AT1413" s="7">
        <v>2.1150000000000002</v>
      </c>
      <c r="AU1413" s="7">
        <v>2.5449999999999999</v>
      </c>
      <c r="AV1413" s="7" t="s">
        <v>672</v>
      </c>
      <c r="AW1413" s="7" t="s">
        <v>528</v>
      </c>
      <c r="AZ1413" s="7" t="s">
        <v>281</v>
      </c>
    </row>
    <row r="1414" spans="1:52" x14ac:dyDescent="0.2">
      <c r="A1414" s="7">
        <v>1413</v>
      </c>
      <c r="B1414" s="7">
        <v>4174</v>
      </c>
      <c r="C1414" s="7" t="s">
        <v>57</v>
      </c>
      <c r="D1414" s="7" t="s">
        <v>459</v>
      </c>
      <c r="E1414" s="7" t="s">
        <v>279</v>
      </c>
      <c r="F1414" s="7">
        <v>4.952</v>
      </c>
      <c r="I1414" s="7">
        <v>5.1340000000000003</v>
      </c>
      <c r="J1414" s="7">
        <v>2003</v>
      </c>
      <c r="K1414" s="7">
        <v>6</v>
      </c>
      <c r="L1414" s="7">
        <v>165</v>
      </c>
      <c r="M1414" s="7">
        <v>34.979999999999997</v>
      </c>
      <c r="N1414" s="7">
        <v>-97.52</v>
      </c>
      <c r="O1414" s="7">
        <v>34.75</v>
      </c>
      <c r="P1414" s="7">
        <v>-97.75</v>
      </c>
      <c r="Q1414" s="7">
        <v>30.378</v>
      </c>
      <c r="S1414" s="7">
        <v>16.911999999999999</v>
      </c>
      <c r="V1414" s="7" t="s">
        <v>26</v>
      </c>
      <c r="W1414" s="7">
        <v>3.2</v>
      </c>
      <c r="X1414" s="7">
        <f t="shared" si="44"/>
        <v>3.2</v>
      </c>
      <c r="Y1414" s="7">
        <v>1.9339999999999999</v>
      </c>
      <c r="Z1414" s="7">
        <f t="shared" si="45"/>
        <v>1.9339999999999999</v>
      </c>
      <c r="AA1414" s="7">
        <v>0.623</v>
      </c>
      <c r="AB1414" s="7">
        <v>0.376</v>
      </c>
      <c r="AC1414" s="7">
        <v>23.9</v>
      </c>
      <c r="AD1414" s="7">
        <v>145.9</v>
      </c>
      <c r="AE1414" s="7" t="s">
        <v>45</v>
      </c>
      <c r="AF1414" s="7" t="s">
        <v>46</v>
      </c>
      <c r="AG1414" s="7" t="s">
        <v>47</v>
      </c>
      <c r="AH1414" s="7" t="s">
        <v>409</v>
      </c>
      <c r="AI1414" s="7" t="s">
        <v>407</v>
      </c>
      <c r="AJ1414" s="7">
        <v>3.2909999999999999</v>
      </c>
      <c r="AK1414" s="7">
        <v>-1.599</v>
      </c>
      <c r="AL1414" s="7" t="s">
        <v>415</v>
      </c>
      <c r="AS1414" s="7">
        <v>2.13</v>
      </c>
      <c r="AT1414" s="7">
        <v>2.1150000000000002</v>
      </c>
      <c r="AU1414" s="7">
        <v>2.5449999999999999</v>
      </c>
      <c r="AV1414" s="7" t="s">
        <v>672</v>
      </c>
      <c r="AW1414" s="7" t="s">
        <v>528</v>
      </c>
      <c r="AZ1414" s="7" t="s">
        <v>281</v>
      </c>
    </row>
    <row r="1415" spans="1:52" x14ac:dyDescent="0.2">
      <c r="A1415" s="7">
        <v>1414</v>
      </c>
      <c r="B1415" s="7">
        <v>4174</v>
      </c>
      <c r="C1415" s="7" t="s">
        <v>57</v>
      </c>
      <c r="D1415" s="7" t="s">
        <v>459</v>
      </c>
      <c r="E1415" s="7" t="s">
        <v>279</v>
      </c>
      <c r="F1415" s="7">
        <v>4.1420000000000003</v>
      </c>
      <c r="I1415" s="7">
        <v>4.2939999999999996</v>
      </c>
      <c r="J1415" s="7">
        <v>2003</v>
      </c>
      <c r="K1415" s="7">
        <v>7</v>
      </c>
      <c r="L1415" s="7">
        <v>195</v>
      </c>
      <c r="M1415" s="7">
        <v>34.979999999999997</v>
      </c>
      <c r="N1415" s="7">
        <v>-97.52</v>
      </c>
      <c r="O1415" s="7">
        <v>34.75</v>
      </c>
      <c r="P1415" s="7">
        <v>-97.75</v>
      </c>
      <c r="Q1415" s="7">
        <v>29.323</v>
      </c>
      <c r="S1415" s="7">
        <v>9.5090000000000003</v>
      </c>
      <c r="V1415" s="7" t="s">
        <v>26</v>
      </c>
      <c r="W1415" s="7">
        <v>2.851</v>
      </c>
      <c r="X1415" s="7">
        <f t="shared" si="44"/>
        <v>2.851</v>
      </c>
      <c r="Y1415" s="7">
        <v>1.4430000000000001</v>
      </c>
      <c r="Z1415" s="7">
        <f t="shared" si="45"/>
        <v>1.4430000000000001</v>
      </c>
      <c r="AA1415" s="7">
        <v>0.66300000000000003</v>
      </c>
      <c r="AB1415" s="7">
        <v>0.33600000000000002</v>
      </c>
      <c r="AC1415" s="7">
        <v>29.1</v>
      </c>
      <c r="AD1415" s="7">
        <v>10</v>
      </c>
      <c r="AE1415" s="7" t="s">
        <v>45</v>
      </c>
      <c r="AF1415" s="7" t="s">
        <v>46</v>
      </c>
      <c r="AG1415" s="7" t="s">
        <v>47</v>
      </c>
      <c r="AH1415" s="7" t="s">
        <v>409</v>
      </c>
      <c r="AI1415" s="7" t="s">
        <v>407</v>
      </c>
      <c r="AJ1415" s="7">
        <v>3.2909999999999999</v>
      </c>
      <c r="AK1415" s="7">
        <v>-1.599</v>
      </c>
      <c r="AL1415" s="7" t="s">
        <v>415</v>
      </c>
      <c r="AS1415" s="7">
        <v>2.13</v>
      </c>
      <c r="AT1415" s="7">
        <v>2.1150000000000002</v>
      </c>
      <c r="AU1415" s="7">
        <v>2.5449999999999999</v>
      </c>
      <c r="AV1415" s="7" t="s">
        <v>672</v>
      </c>
      <c r="AW1415" s="7" t="s">
        <v>528</v>
      </c>
      <c r="AZ1415" s="7" t="s">
        <v>281</v>
      </c>
    </row>
    <row r="1416" spans="1:52" x14ac:dyDescent="0.2">
      <c r="A1416" s="7">
        <v>1415</v>
      </c>
      <c r="B1416" s="7">
        <v>4174</v>
      </c>
      <c r="C1416" s="7" t="s">
        <v>57</v>
      </c>
      <c r="D1416" s="7" t="s">
        <v>459</v>
      </c>
      <c r="E1416" s="7" t="s">
        <v>279</v>
      </c>
      <c r="F1416" s="7">
        <v>3.488</v>
      </c>
      <c r="I1416" s="7">
        <v>3.6160000000000001</v>
      </c>
      <c r="J1416" s="7">
        <v>2003</v>
      </c>
      <c r="K1416" s="7">
        <v>8</v>
      </c>
      <c r="L1416" s="7">
        <v>225</v>
      </c>
      <c r="M1416" s="7">
        <v>34.979999999999997</v>
      </c>
      <c r="N1416" s="7">
        <v>-97.52</v>
      </c>
      <c r="O1416" s="7">
        <v>34.75</v>
      </c>
      <c r="P1416" s="7">
        <v>-97.75</v>
      </c>
      <c r="Q1416" s="7">
        <v>27.015999999999998</v>
      </c>
      <c r="S1416" s="7">
        <v>9.4139999999999997</v>
      </c>
      <c r="V1416" s="7" t="s">
        <v>26</v>
      </c>
      <c r="W1416" s="7">
        <v>2.569</v>
      </c>
      <c r="X1416" s="7">
        <f t="shared" si="44"/>
        <v>2.569</v>
      </c>
      <c r="Y1416" s="7">
        <v>1.0469999999999999</v>
      </c>
      <c r="Z1416" s="7">
        <f t="shared" si="45"/>
        <v>1.0469999999999999</v>
      </c>
      <c r="AA1416" s="7">
        <v>0.71</v>
      </c>
      <c r="AB1416" s="7">
        <v>0.28899999999999998</v>
      </c>
      <c r="AC1416" s="7">
        <v>29.3</v>
      </c>
      <c r="AD1416" s="7">
        <v>93</v>
      </c>
      <c r="AE1416" s="7" t="s">
        <v>45</v>
      </c>
      <c r="AF1416" s="7" t="s">
        <v>46</v>
      </c>
      <c r="AG1416" s="7" t="s">
        <v>47</v>
      </c>
      <c r="AH1416" s="7" t="s">
        <v>409</v>
      </c>
      <c r="AI1416" s="7" t="s">
        <v>407</v>
      </c>
      <c r="AJ1416" s="7">
        <v>3.2909999999999999</v>
      </c>
      <c r="AK1416" s="7">
        <v>-1.599</v>
      </c>
      <c r="AL1416" s="7" t="s">
        <v>415</v>
      </c>
      <c r="AS1416" s="7">
        <v>2.13</v>
      </c>
      <c r="AT1416" s="7">
        <v>2.1150000000000002</v>
      </c>
      <c r="AU1416" s="7">
        <v>2.5449999999999999</v>
      </c>
      <c r="AV1416" s="7" t="s">
        <v>672</v>
      </c>
      <c r="AW1416" s="7" t="s">
        <v>528</v>
      </c>
      <c r="AZ1416" s="7" t="s">
        <v>281</v>
      </c>
    </row>
    <row r="1417" spans="1:52" x14ac:dyDescent="0.2">
      <c r="A1417" s="7">
        <v>1416</v>
      </c>
      <c r="B1417" s="7">
        <v>4174</v>
      </c>
      <c r="C1417" s="7" t="s">
        <v>57</v>
      </c>
      <c r="D1417" s="7" t="s">
        <v>459</v>
      </c>
      <c r="E1417" s="7" t="s">
        <v>279</v>
      </c>
      <c r="F1417" s="7">
        <v>3.1890000000000001</v>
      </c>
      <c r="I1417" s="7">
        <v>3.306</v>
      </c>
      <c r="J1417" s="7">
        <v>2003</v>
      </c>
      <c r="K1417" s="7">
        <v>9</v>
      </c>
      <c r="L1417" s="7">
        <v>255</v>
      </c>
      <c r="M1417" s="7">
        <v>34.979999999999997</v>
      </c>
      <c r="N1417" s="7">
        <v>-97.52</v>
      </c>
      <c r="O1417" s="7">
        <v>34.75</v>
      </c>
      <c r="P1417" s="7">
        <v>-97.75</v>
      </c>
      <c r="Q1417" s="7">
        <v>21.533999999999999</v>
      </c>
      <c r="S1417" s="7">
        <v>25.260999999999999</v>
      </c>
      <c r="V1417" s="7" t="s">
        <v>26</v>
      </c>
      <c r="W1417" s="7">
        <v>2.1989999999999998</v>
      </c>
      <c r="X1417" s="7">
        <f t="shared" si="44"/>
        <v>2.1989999999999998</v>
      </c>
      <c r="Y1417" s="7">
        <v>1.107</v>
      </c>
      <c r="Z1417" s="7">
        <f t="shared" si="45"/>
        <v>1.107</v>
      </c>
      <c r="AA1417" s="7">
        <v>0.66500000000000004</v>
      </c>
      <c r="AB1417" s="7">
        <v>0.33400000000000002</v>
      </c>
      <c r="AC1417" s="7">
        <v>22.1</v>
      </c>
      <c r="AD1417" s="7">
        <v>56.1</v>
      </c>
      <c r="AE1417" s="7" t="s">
        <v>45</v>
      </c>
      <c r="AF1417" s="7" t="s">
        <v>46</v>
      </c>
      <c r="AG1417" s="7" t="s">
        <v>47</v>
      </c>
      <c r="AH1417" s="7" t="s">
        <v>409</v>
      </c>
      <c r="AI1417" s="7" t="s">
        <v>407</v>
      </c>
      <c r="AJ1417" s="7">
        <v>3.2909999999999999</v>
      </c>
      <c r="AK1417" s="7">
        <v>-1.599</v>
      </c>
      <c r="AL1417" s="7" t="s">
        <v>415</v>
      </c>
      <c r="AS1417" s="7">
        <v>2.13</v>
      </c>
      <c r="AT1417" s="7">
        <v>2.1150000000000002</v>
      </c>
      <c r="AU1417" s="7">
        <v>2.5449999999999999</v>
      </c>
      <c r="AV1417" s="7" t="s">
        <v>672</v>
      </c>
      <c r="AW1417" s="7" t="s">
        <v>528</v>
      </c>
      <c r="AZ1417" s="7" t="s">
        <v>281</v>
      </c>
    </row>
    <row r="1418" spans="1:52" x14ac:dyDescent="0.2">
      <c r="A1418" s="7">
        <v>1417</v>
      </c>
      <c r="B1418" s="7">
        <v>4174</v>
      </c>
      <c r="C1418" s="7" t="s">
        <v>57</v>
      </c>
      <c r="D1418" s="7" t="s">
        <v>459</v>
      </c>
      <c r="E1418" s="7" t="s">
        <v>279</v>
      </c>
      <c r="F1418" s="7">
        <v>1.556</v>
      </c>
      <c r="I1418" s="7">
        <v>1.613</v>
      </c>
      <c r="J1418" s="7">
        <v>2003</v>
      </c>
      <c r="K1418" s="7">
        <v>10</v>
      </c>
      <c r="L1418" s="7">
        <v>285</v>
      </c>
      <c r="M1418" s="7">
        <v>34.979999999999997</v>
      </c>
      <c r="N1418" s="7">
        <v>-97.52</v>
      </c>
      <c r="O1418" s="7">
        <v>34.75</v>
      </c>
      <c r="P1418" s="7">
        <v>-97.75</v>
      </c>
      <c r="Q1418" s="7">
        <v>18.649999999999999</v>
      </c>
      <c r="S1418" s="7">
        <v>15.866</v>
      </c>
      <c r="V1418" s="7" t="s">
        <v>26</v>
      </c>
      <c r="W1418" s="7">
        <v>1.369</v>
      </c>
      <c r="X1418" s="7">
        <f t="shared" si="44"/>
        <v>1.369</v>
      </c>
      <c r="Y1418" s="7">
        <v>0.24299999999999999</v>
      </c>
      <c r="Z1418" s="7">
        <f t="shared" si="45"/>
        <v>0.24299999999999999</v>
      </c>
      <c r="AA1418" s="7">
        <v>0.84899999999999998</v>
      </c>
      <c r="AB1418" s="7">
        <v>0.15</v>
      </c>
      <c r="AC1418" s="7">
        <v>18.600000000000001</v>
      </c>
      <c r="AD1418" s="7">
        <v>12.8</v>
      </c>
      <c r="AE1418" s="7" t="s">
        <v>45</v>
      </c>
      <c r="AF1418" s="7" t="s">
        <v>46</v>
      </c>
      <c r="AG1418" s="7" t="s">
        <v>47</v>
      </c>
      <c r="AH1418" s="7" t="s">
        <v>409</v>
      </c>
      <c r="AI1418" s="7" t="s">
        <v>407</v>
      </c>
      <c r="AJ1418" s="7">
        <v>3.2909999999999999</v>
      </c>
      <c r="AK1418" s="7">
        <v>-1.599</v>
      </c>
      <c r="AL1418" s="7" t="s">
        <v>415</v>
      </c>
      <c r="AS1418" s="7">
        <v>2.13</v>
      </c>
      <c r="AT1418" s="7">
        <v>2.1150000000000002</v>
      </c>
      <c r="AU1418" s="7">
        <v>2.5449999999999999</v>
      </c>
      <c r="AV1418" s="7" t="s">
        <v>672</v>
      </c>
      <c r="AW1418" s="7" t="s">
        <v>528</v>
      </c>
      <c r="AZ1418" s="7" t="s">
        <v>281</v>
      </c>
    </row>
    <row r="1419" spans="1:52" x14ac:dyDescent="0.2">
      <c r="A1419" s="7">
        <v>1418</v>
      </c>
      <c r="B1419" s="7">
        <v>4174</v>
      </c>
      <c r="C1419" s="7" t="s">
        <v>57</v>
      </c>
      <c r="D1419" s="7" t="s">
        <v>459</v>
      </c>
      <c r="E1419" s="7" t="s">
        <v>279</v>
      </c>
      <c r="F1419" s="7">
        <v>0.92900000000000005</v>
      </c>
      <c r="I1419" s="7">
        <v>0.96299999999999997</v>
      </c>
      <c r="J1419" s="7">
        <v>2003</v>
      </c>
      <c r="K1419" s="7">
        <v>11</v>
      </c>
      <c r="L1419" s="7">
        <v>315</v>
      </c>
      <c r="M1419" s="7">
        <v>34.979999999999997</v>
      </c>
      <c r="N1419" s="7">
        <v>-97.52</v>
      </c>
      <c r="O1419" s="7">
        <v>34.75</v>
      </c>
      <c r="P1419" s="7">
        <v>-97.75</v>
      </c>
      <c r="Q1419" s="7">
        <v>13.744999999999999</v>
      </c>
      <c r="S1419" s="7">
        <v>23.552</v>
      </c>
      <c r="V1419" s="7" t="s">
        <v>26</v>
      </c>
      <c r="W1419" s="7">
        <v>0.86899999999999999</v>
      </c>
      <c r="X1419" s="7">
        <f t="shared" si="44"/>
        <v>0.86899999999999999</v>
      </c>
      <c r="Y1419" s="7">
        <v>9.4E-2</v>
      </c>
      <c r="Z1419" s="7">
        <f t="shared" si="45"/>
        <v>9.4E-2</v>
      </c>
      <c r="AA1419" s="7">
        <v>0.90200000000000002</v>
      </c>
      <c r="AB1419" s="7">
        <v>9.7000000000000003E-2</v>
      </c>
      <c r="AC1419" s="7">
        <v>11.5</v>
      </c>
      <c r="AD1419" s="7">
        <v>42.3</v>
      </c>
      <c r="AE1419" s="7" t="s">
        <v>45</v>
      </c>
      <c r="AF1419" s="7" t="s">
        <v>46</v>
      </c>
      <c r="AG1419" s="7" t="s">
        <v>47</v>
      </c>
      <c r="AH1419" s="7" t="s">
        <v>409</v>
      </c>
      <c r="AI1419" s="7" t="s">
        <v>407</v>
      </c>
      <c r="AJ1419" s="7">
        <v>3.2909999999999999</v>
      </c>
      <c r="AK1419" s="7">
        <v>-1.599</v>
      </c>
      <c r="AL1419" s="7" t="s">
        <v>415</v>
      </c>
      <c r="AS1419" s="7">
        <v>2.13</v>
      </c>
      <c r="AT1419" s="7">
        <v>2.1150000000000002</v>
      </c>
      <c r="AU1419" s="7">
        <v>2.5449999999999999</v>
      </c>
      <c r="AV1419" s="7" t="s">
        <v>672</v>
      </c>
      <c r="AW1419" s="7" t="s">
        <v>528</v>
      </c>
      <c r="AZ1419" s="7" t="s">
        <v>281</v>
      </c>
    </row>
    <row r="1420" spans="1:52" x14ac:dyDescent="0.2">
      <c r="A1420" s="7">
        <v>1419</v>
      </c>
      <c r="B1420" s="7">
        <v>4174</v>
      </c>
      <c r="C1420" s="7" t="s">
        <v>57</v>
      </c>
      <c r="D1420" s="7" t="s">
        <v>459</v>
      </c>
      <c r="E1420" s="7" t="s">
        <v>279</v>
      </c>
      <c r="F1420" s="7">
        <v>0.45900000000000002</v>
      </c>
      <c r="I1420" s="7">
        <v>0.47499999999999998</v>
      </c>
      <c r="J1420" s="7">
        <v>2003</v>
      </c>
      <c r="K1420" s="7">
        <v>12</v>
      </c>
      <c r="L1420" s="7">
        <v>345</v>
      </c>
      <c r="M1420" s="7">
        <v>34.979999999999997</v>
      </c>
      <c r="N1420" s="7">
        <v>-97.52</v>
      </c>
      <c r="O1420" s="7">
        <v>34.75</v>
      </c>
      <c r="P1420" s="7">
        <v>-97.75</v>
      </c>
      <c r="Q1420" s="7">
        <v>5.5670000000000002</v>
      </c>
      <c r="S1420" s="7">
        <v>24.31</v>
      </c>
      <c r="V1420" s="7" t="s">
        <v>26</v>
      </c>
      <c r="W1420" s="7">
        <v>0.35199999999999998</v>
      </c>
      <c r="X1420" s="7">
        <f t="shared" si="44"/>
        <v>0.35199999999999998</v>
      </c>
      <c r="Y1420" s="7">
        <v>0.123</v>
      </c>
      <c r="Z1420" s="7">
        <f t="shared" si="45"/>
        <v>0.123</v>
      </c>
      <c r="AA1420" s="7">
        <v>0.73899999999999999</v>
      </c>
      <c r="AB1420" s="7">
        <v>0.26</v>
      </c>
      <c r="AC1420" s="7">
        <v>7</v>
      </c>
      <c r="AD1420" s="7">
        <v>15.9</v>
      </c>
      <c r="AE1420" s="7" t="s">
        <v>45</v>
      </c>
      <c r="AF1420" s="7" t="s">
        <v>46</v>
      </c>
      <c r="AG1420" s="7" t="s">
        <v>47</v>
      </c>
      <c r="AH1420" s="7" t="s">
        <v>409</v>
      </c>
      <c r="AI1420" s="7" t="s">
        <v>407</v>
      </c>
      <c r="AJ1420" s="7">
        <v>3.2909999999999999</v>
      </c>
      <c r="AK1420" s="7">
        <v>-1.599</v>
      </c>
      <c r="AL1420" s="7" t="s">
        <v>415</v>
      </c>
      <c r="AS1420" s="7">
        <v>2.13</v>
      </c>
      <c r="AT1420" s="7">
        <v>2.1150000000000002</v>
      </c>
      <c r="AU1420" s="7">
        <v>2.5449999999999999</v>
      </c>
      <c r="AV1420" s="7" t="s">
        <v>672</v>
      </c>
      <c r="AW1420" s="7" t="s">
        <v>528</v>
      </c>
      <c r="AZ1420" s="7" t="s">
        <v>281</v>
      </c>
    </row>
    <row r="1421" spans="1:52" x14ac:dyDescent="0.2">
      <c r="A1421" s="7">
        <v>1420</v>
      </c>
      <c r="B1421" s="7">
        <v>4174</v>
      </c>
      <c r="C1421" s="7" t="s">
        <v>57</v>
      </c>
      <c r="D1421" s="7" t="s">
        <v>460</v>
      </c>
      <c r="E1421" s="7" t="s">
        <v>279</v>
      </c>
      <c r="F1421" s="7">
        <v>0.36699999999999999</v>
      </c>
      <c r="I1421" s="7">
        <v>0.38</v>
      </c>
      <c r="J1421" s="7">
        <v>2004</v>
      </c>
      <c r="K1421" s="7">
        <v>1</v>
      </c>
      <c r="L1421" s="7">
        <v>15</v>
      </c>
      <c r="M1421" s="7">
        <v>34.979999999999997</v>
      </c>
      <c r="N1421" s="7">
        <v>-97.52</v>
      </c>
      <c r="O1421" s="7">
        <v>34.75</v>
      </c>
      <c r="P1421" s="7">
        <v>-97.75</v>
      </c>
      <c r="Q1421" s="7">
        <v>3.5510000000000002</v>
      </c>
      <c r="S1421" s="7">
        <v>29.434000000000001</v>
      </c>
      <c r="V1421" s="7" t="s">
        <v>26</v>
      </c>
      <c r="W1421" s="7">
        <v>0.32500000000000001</v>
      </c>
      <c r="X1421" s="7">
        <f t="shared" si="44"/>
        <v>0.32500000000000001</v>
      </c>
      <c r="Y1421" s="7">
        <v>5.5E-2</v>
      </c>
      <c r="Z1421" s="7">
        <f t="shared" si="45"/>
        <v>5.5E-2</v>
      </c>
      <c r="AA1421" s="7">
        <v>0.85399999999999998</v>
      </c>
      <c r="AB1421" s="7">
        <v>0.14499999999999999</v>
      </c>
      <c r="AC1421" s="7">
        <v>5.5</v>
      </c>
      <c r="AD1421" s="7">
        <v>36.700000000000003</v>
      </c>
      <c r="AE1421" s="7" t="s">
        <v>45</v>
      </c>
      <c r="AF1421" s="7" t="s">
        <v>46</v>
      </c>
      <c r="AG1421" s="7" t="s">
        <v>47</v>
      </c>
      <c r="AH1421" s="7" t="s">
        <v>409</v>
      </c>
      <c r="AI1421" s="7" t="s">
        <v>407</v>
      </c>
      <c r="AJ1421" s="7">
        <v>3.2909999999999999</v>
      </c>
      <c r="AK1421" s="7">
        <v>0.438</v>
      </c>
      <c r="AL1421" s="7" t="s">
        <v>415</v>
      </c>
      <c r="AS1421" s="7">
        <v>3.41</v>
      </c>
      <c r="AT1421" s="7">
        <v>2.89</v>
      </c>
      <c r="AU1421" s="7">
        <v>4.2249999999999996</v>
      </c>
      <c r="AV1421" s="7" t="s">
        <v>672</v>
      </c>
      <c r="AW1421" s="7" t="s">
        <v>528</v>
      </c>
      <c r="AZ1421" s="7" t="s">
        <v>281</v>
      </c>
    </row>
    <row r="1422" spans="1:52" x14ac:dyDescent="0.2">
      <c r="A1422" s="7">
        <v>1421</v>
      </c>
      <c r="B1422" s="7">
        <v>4174</v>
      </c>
      <c r="C1422" s="7" t="s">
        <v>57</v>
      </c>
      <c r="D1422" s="7" t="s">
        <v>460</v>
      </c>
      <c r="E1422" s="7" t="s">
        <v>279</v>
      </c>
      <c r="F1422" s="7">
        <v>0.69399999999999995</v>
      </c>
      <c r="I1422" s="7">
        <v>0.71899999999999997</v>
      </c>
      <c r="J1422" s="7">
        <v>2004</v>
      </c>
      <c r="K1422" s="7">
        <v>2</v>
      </c>
      <c r="L1422" s="7">
        <v>45</v>
      </c>
      <c r="M1422" s="7">
        <v>34.979999999999997</v>
      </c>
      <c r="N1422" s="7">
        <v>-97.52</v>
      </c>
      <c r="O1422" s="7">
        <v>34.75</v>
      </c>
      <c r="P1422" s="7">
        <v>-97.75</v>
      </c>
      <c r="Q1422" s="7">
        <v>8.4649999999999999</v>
      </c>
      <c r="S1422" s="7">
        <v>31.332000000000001</v>
      </c>
      <c r="V1422" s="7" t="s">
        <v>26</v>
      </c>
      <c r="W1422" s="7">
        <v>0.60899999999999999</v>
      </c>
      <c r="X1422" s="7">
        <f t="shared" si="44"/>
        <v>0.60899999999999999</v>
      </c>
      <c r="Y1422" s="7">
        <v>0.11</v>
      </c>
      <c r="Z1422" s="7">
        <f t="shared" si="45"/>
        <v>0.11</v>
      </c>
      <c r="AA1422" s="7">
        <v>0.84599999999999997</v>
      </c>
      <c r="AB1422" s="7">
        <v>0.153</v>
      </c>
      <c r="AC1422" s="7">
        <v>4.5999999999999996</v>
      </c>
      <c r="AD1422" s="7">
        <v>45.7</v>
      </c>
      <c r="AE1422" s="7" t="s">
        <v>45</v>
      </c>
      <c r="AF1422" s="7" t="s">
        <v>46</v>
      </c>
      <c r="AG1422" s="7" t="s">
        <v>47</v>
      </c>
      <c r="AH1422" s="7" t="s">
        <v>409</v>
      </c>
      <c r="AI1422" s="7" t="s">
        <v>407</v>
      </c>
      <c r="AJ1422" s="7">
        <v>3.2909999999999999</v>
      </c>
      <c r="AK1422" s="7">
        <v>0.438</v>
      </c>
      <c r="AL1422" s="7" t="s">
        <v>415</v>
      </c>
      <c r="AS1422" s="7">
        <v>3.41</v>
      </c>
      <c r="AT1422" s="7">
        <v>2.89</v>
      </c>
      <c r="AU1422" s="7">
        <v>4.2249999999999996</v>
      </c>
      <c r="AV1422" s="7" t="s">
        <v>672</v>
      </c>
      <c r="AW1422" s="7" t="s">
        <v>528</v>
      </c>
      <c r="AZ1422" s="7" t="s">
        <v>281</v>
      </c>
    </row>
    <row r="1423" spans="1:52" x14ac:dyDescent="0.2">
      <c r="A1423" s="7">
        <v>1422</v>
      </c>
      <c r="B1423" s="7">
        <v>4174</v>
      </c>
      <c r="C1423" s="7" t="s">
        <v>57</v>
      </c>
      <c r="D1423" s="7" t="s">
        <v>460</v>
      </c>
      <c r="E1423" s="7" t="s">
        <v>279</v>
      </c>
      <c r="F1423" s="7">
        <v>1.3080000000000001</v>
      </c>
      <c r="I1423" s="7">
        <v>1.3560000000000001</v>
      </c>
      <c r="J1423" s="7">
        <v>2004</v>
      </c>
      <c r="K1423" s="7">
        <v>3</v>
      </c>
      <c r="L1423" s="7">
        <v>75</v>
      </c>
      <c r="M1423" s="7">
        <v>34.979999999999997</v>
      </c>
      <c r="N1423" s="7">
        <v>-97.52</v>
      </c>
      <c r="O1423" s="7">
        <v>34.75</v>
      </c>
      <c r="P1423" s="7">
        <v>-97.75</v>
      </c>
      <c r="Q1423" s="7">
        <v>13.281000000000001</v>
      </c>
      <c r="S1423" s="7">
        <v>28.67</v>
      </c>
      <c r="V1423" s="7" t="s">
        <v>26</v>
      </c>
      <c r="W1423" s="7">
        <v>1.024</v>
      </c>
      <c r="X1423" s="7">
        <f t="shared" si="44"/>
        <v>1.024</v>
      </c>
      <c r="Y1423" s="7">
        <v>0.33200000000000002</v>
      </c>
      <c r="Z1423" s="7">
        <f t="shared" si="45"/>
        <v>0.33200000000000002</v>
      </c>
      <c r="AA1423" s="7">
        <v>0.755</v>
      </c>
      <c r="AB1423" s="7">
        <v>0.24399999999999999</v>
      </c>
      <c r="AC1423" s="7">
        <v>13.7</v>
      </c>
      <c r="AD1423" s="7">
        <v>73.2</v>
      </c>
      <c r="AE1423" s="7" t="s">
        <v>45</v>
      </c>
      <c r="AF1423" s="7" t="s">
        <v>46</v>
      </c>
      <c r="AG1423" s="7" t="s">
        <v>47</v>
      </c>
      <c r="AH1423" s="7" t="s">
        <v>409</v>
      </c>
      <c r="AI1423" s="7" t="s">
        <v>407</v>
      </c>
      <c r="AJ1423" s="7">
        <v>3.2909999999999999</v>
      </c>
      <c r="AK1423" s="7">
        <v>0.438</v>
      </c>
      <c r="AL1423" s="7" t="s">
        <v>415</v>
      </c>
      <c r="AS1423" s="7">
        <v>3.41</v>
      </c>
      <c r="AT1423" s="7">
        <v>2.89</v>
      </c>
      <c r="AU1423" s="7">
        <v>4.2249999999999996</v>
      </c>
      <c r="AV1423" s="7" t="s">
        <v>672</v>
      </c>
      <c r="AW1423" s="7" t="s">
        <v>528</v>
      </c>
      <c r="AZ1423" s="7" t="s">
        <v>281</v>
      </c>
    </row>
    <row r="1424" spans="1:52" x14ac:dyDescent="0.2">
      <c r="A1424" s="7">
        <v>1423</v>
      </c>
      <c r="B1424" s="7">
        <v>4174</v>
      </c>
      <c r="C1424" s="7" t="s">
        <v>57</v>
      </c>
      <c r="D1424" s="7" t="s">
        <v>460</v>
      </c>
      <c r="E1424" s="7" t="s">
        <v>279</v>
      </c>
      <c r="F1424" s="7">
        <v>2.4180000000000001</v>
      </c>
      <c r="I1424" s="7">
        <v>2.5059999999999998</v>
      </c>
      <c r="J1424" s="7">
        <v>2004</v>
      </c>
      <c r="K1424" s="7">
        <v>4</v>
      </c>
      <c r="L1424" s="7">
        <v>105</v>
      </c>
      <c r="M1424" s="7">
        <v>34.979999999999997</v>
      </c>
      <c r="N1424" s="7">
        <v>-97.52</v>
      </c>
      <c r="O1424" s="7">
        <v>34.75</v>
      </c>
      <c r="P1424" s="7">
        <v>-97.75</v>
      </c>
      <c r="Q1424" s="7">
        <v>19.448</v>
      </c>
      <c r="S1424" s="7">
        <v>24.593</v>
      </c>
      <c r="V1424" s="7" t="s">
        <v>26</v>
      </c>
      <c r="W1424" s="7">
        <v>1.5</v>
      </c>
      <c r="X1424" s="7">
        <f t="shared" si="44"/>
        <v>1.5</v>
      </c>
      <c r="Y1424" s="7">
        <v>1.006</v>
      </c>
      <c r="Z1424" s="7">
        <f t="shared" si="45"/>
        <v>1.006</v>
      </c>
      <c r="AA1424" s="7">
        <v>0.59799999999999998</v>
      </c>
      <c r="AB1424" s="7">
        <v>0.40100000000000002</v>
      </c>
      <c r="AC1424" s="7">
        <v>16.7</v>
      </c>
      <c r="AD1424" s="7">
        <v>65.900000000000006</v>
      </c>
      <c r="AE1424" s="7" t="s">
        <v>45</v>
      </c>
      <c r="AF1424" s="7" t="s">
        <v>46</v>
      </c>
      <c r="AG1424" s="7" t="s">
        <v>47</v>
      </c>
      <c r="AH1424" s="7" t="s">
        <v>409</v>
      </c>
      <c r="AI1424" s="7" t="s">
        <v>407</v>
      </c>
      <c r="AJ1424" s="7">
        <v>3.2909999999999999</v>
      </c>
      <c r="AK1424" s="7">
        <v>0.438</v>
      </c>
      <c r="AL1424" s="7" t="s">
        <v>415</v>
      </c>
      <c r="AS1424" s="7">
        <v>3.41</v>
      </c>
      <c r="AT1424" s="7">
        <v>2.89</v>
      </c>
      <c r="AU1424" s="7">
        <v>4.2249999999999996</v>
      </c>
      <c r="AV1424" s="7" t="s">
        <v>672</v>
      </c>
      <c r="AW1424" s="7" t="s">
        <v>528</v>
      </c>
      <c r="AZ1424" s="7" t="s">
        <v>281</v>
      </c>
    </row>
    <row r="1425" spans="1:52" x14ac:dyDescent="0.2">
      <c r="A1425" s="7">
        <v>1424</v>
      </c>
      <c r="B1425" s="7">
        <v>4174</v>
      </c>
      <c r="C1425" s="7" t="s">
        <v>57</v>
      </c>
      <c r="D1425" s="7" t="s">
        <v>460</v>
      </c>
      <c r="E1425" s="7" t="s">
        <v>279</v>
      </c>
      <c r="F1425" s="7">
        <v>3.5009999999999999</v>
      </c>
      <c r="I1425" s="7">
        <v>3.629</v>
      </c>
      <c r="J1425" s="7">
        <v>2004</v>
      </c>
      <c r="K1425" s="7">
        <v>5</v>
      </c>
      <c r="L1425" s="7">
        <v>135</v>
      </c>
      <c r="M1425" s="7">
        <v>34.979999999999997</v>
      </c>
      <c r="N1425" s="7">
        <v>-97.52</v>
      </c>
      <c r="O1425" s="7">
        <v>34.75</v>
      </c>
      <c r="P1425" s="7">
        <v>-97.75</v>
      </c>
      <c r="Q1425" s="7">
        <v>23.206</v>
      </c>
      <c r="S1425" s="7">
        <v>23.728000000000002</v>
      </c>
      <c r="V1425" s="7" t="s">
        <v>26</v>
      </c>
      <c r="W1425" s="7">
        <v>2.335</v>
      </c>
      <c r="X1425" s="7">
        <f t="shared" si="44"/>
        <v>2.335</v>
      </c>
      <c r="Y1425" s="7">
        <v>1.294</v>
      </c>
      <c r="Z1425" s="7">
        <f t="shared" si="45"/>
        <v>1.294</v>
      </c>
      <c r="AA1425" s="7">
        <v>0.64300000000000002</v>
      </c>
      <c r="AB1425" s="7">
        <v>0.35599999999999998</v>
      </c>
      <c r="AC1425" s="7">
        <v>22</v>
      </c>
      <c r="AD1425" s="7">
        <v>54.3</v>
      </c>
      <c r="AE1425" s="7" t="s">
        <v>45</v>
      </c>
      <c r="AF1425" s="7" t="s">
        <v>46</v>
      </c>
      <c r="AG1425" s="7" t="s">
        <v>47</v>
      </c>
      <c r="AH1425" s="7" t="s">
        <v>409</v>
      </c>
      <c r="AI1425" s="7" t="s">
        <v>407</v>
      </c>
      <c r="AJ1425" s="7">
        <v>3.2909999999999999</v>
      </c>
      <c r="AK1425" s="7">
        <v>0.438</v>
      </c>
      <c r="AL1425" s="7" t="s">
        <v>415</v>
      </c>
      <c r="AS1425" s="7">
        <v>3.41</v>
      </c>
      <c r="AT1425" s="7">
        <v>2.89</v>
      </c>
      <c r="AU1425" s="7">
        <v>4.2249999999999996</v>
      </c>
      <c r="AV1425" s="7" t="s">
        <v>672</v>
      </c>
      <c r="AW1425" s="7" t="s">
        <v>528</v>
      </c>
      <c r="AZ1425" s="7" t="s">
        <v>281</v>
      </c>
    </row>
    <row r="1426" spans="1:52" x14ac:dyDescent="0.2">
      <c r="A1426" s="7">
        <v>1425</v>
      </c>
      <c r="B1426" s="7">
        <v>4174</v>
      </c>
      <c r="C1426" s="7" t="s">
        <v>57</v>
      </c>
      <c r="D1426" s="7" t="s">
        <v>460</v>
      </c>
      <c r="E1426" s="7" t="s">
        <v>279</v>
      </c>
      <c r="F1426" s="7">
        <v>4.5330000000000004</v>
      </c>
      <c r="I1426" s="7">
        <v>4.6989999999999998</v>
      </c>
      <c r="J1426" s="7">
        <v>2004</v>
      </c>
      <c r="K1426" s="7">
        <v>6</v>
      </c>
      <c r="L1426" s="7">
        <v>165</v>
      </c>
      <c r="M1426" s="7">
        <v>34.979999999999997</v>
      </c>
      <c r="N1426" s="7">
        <v>-97.52</v>
      </c>
      <c r="O1426" s="7">
        <v>34.75</v>
      </c>
      <c r="P1426" s="7">
        <v>-97.75</v>
      </c>
      <c r="Q1426" s="7">
        <v>26.388000000000002</v>
      </c>
      <c r="S1426" s="7">
        <v>24.686</v>
      </c>
      <c r="V1426" s="7" t="s">
        <v>26</v>
      </c>
      <c r="W1426" s="7">
        <v>2.923</v>
      </c>
      <c r="X1426" s="7">
        <f t="shared" si="44"/>
        <v>2.923</v>
      </c>
      <c r="Y1426" s="7">
        <v>1.776</v>
      </c>
      <c r="Z1426" s="7">
        <f t="shared" si="45"/>
        <v>1.776</v>
      </c>
      <c r="AA1426" s="7">
        <v>0.621</v>
      </c>
      <c r="AB1426" s="7">
        <v>0.378</v>
      </c>
      <c r="AC1426" s="7">
        <v>24.3</v>
      </c>
      <c r="AD1426" s="7">
        <v>203.1</v>
      </c>
      <c r="AE1426" s="7" t="s">
        <v>45</v>
      </c>
      <c r="AF1426" s="7" t="s">
        <v>46</v>
      </c>
      <c r="AG1426" s="7" t="s">
        <v>47</v>
      </c>
      <c r="AH1426" s="7" t="s">
        <v>409</v>
      </c>
      <c r="AI1426" s="7" t="s">
        <v>407</v>
      </c>
      <c r="AJ1426" s="7">
        <v>3.2909999999999999</v>
      </c>
      <c r="AK1426" s="7">
        <v>0.438</v>
      </c>
      <c r="AL1426" s="7" t="s">
        <v>415</v>
      </c>
      <c r="AS1426" s="7">
        <v>3.41</v>
      </c>
      <c r="AT1426" s="7">
        <v>2.89</v>
      </c>
      <c r="AU1426" s="7">
        <v>4.2249999999999996</v>
      </c>
      <c r="AV1426" s="7" t="s">
        <v>672</v>
      </c>
      <c r="AW1426" s="7" t="s">
        <v>528</v>
      </c>
      <c r="AZ1426" s="7" t="s">
        <v>281</v>
      </c>
    </row>
    <row r="1427" spans="1:52" x14ac:dyDescent="0.2">
      <c r="A1427" s="7">
        <v>1426</v>
      </c>
      <c r="B1427" s="7">
        <v>4174</v>
      </c>
      <c r="C1427" s="7" t="s">
        <v>57</v>
      </c>
      <c r="D1427" s="7" t="s">
        <v>460</v>
      </c>
      <c r="E1427" s="7" t="s">
        <v>279</v>
      </c>
      <c r="F1427" s="7">
        <v>4.819</v>
      </c>
      <c r="I1427" s="7">
        <v>4.9960000000000004</v>
      </c>
      <c r="J1427" s="7">
        <v>2004</v>
      </c>
      <c r="K1427" s="7">
        <v>7</v>
      </c>
      <c r="L1427" s="7">
        <v>195</v>
      </c>
      <c r="M1427" s="7">
        <v>34.979999999999997</v>
      </c>
      <c r="N1427" s="7">
        <v>-97.52</v>
      </c>
      <c r="O1427" s="7">
        <v>34.75</v>
      </c>
      <c r="P1427" s="7">
        <v>-97.75</v>
      </c>
      <c r="Q1427" s="7">
        <v>26.875</v>
      </c>
      <c r="S1427" s="7">
        <v>18.327000000000002</v>
      </c>
      <c r="V1427" s="7" t="s">
        <v>26</v>
      </c>
      <c r="W1427" s="7">
        <v>2.6840000000000002</v>
      </c>
      <c r="X1427" s="7">
        <f t="shared" si="44"/>
        <v>2.6840000000000002</v>
      </c>
      <c r="Y1427" s="7">
        <v>2.3119999999999998</v>
      </c>
      <c r="Z1427" s="7">
        <f t="shared" si="45"/>
        <v>2.3119999999999998</v>
      </c>
      <c r="AA1427" s="7">
        <v>0.53700000000000003</v>
      </c>
      <c r="AB1427" s="7">
        <v>0.46200000000000002</v>
      </c>
      <c r="AC1427" s="7">
        <v>26.1</v>
      </c>
      <c r="AD1427" s="7">
        <v>103</v>
      </c>
      <c r="AE1427" s="7" t="s">
        <v>45</v>
      </c>
      <c r="AF1427" s="7" t="s">
        <v>46</v>
      </c>
      <c r="AG1427" s="7" t="s">
        <v>47</v>
      </c>
      <c r="AH1427" s="7" t="s">
        <v>409</v>
      </c>
      <c r="AI1427" s="7" t="s">
        <v>407</v>
      </c>
      <c r="AJ1427" s="7">
        <v>3.2909999999999999</v>
      </c>
      <c r="AK1427" s="7">
        <v>0.438</v>
      </c>
      <c r="AL1427" s="7" t="s">
        <v>415</v>
      </c>
      <c r="AS1427" s="7">
        <v>3.41</v>
      </c>
      <c r="AT1427" s="7">
        <v>2.89</v>
      </c>
      <c r="AU1427" s="7">
        <v>4.2249999999999996</v>
      </c>
      <c r="AV1427" s="7" t="s">
        <v>672</v>
      </c>
      <c r="AW1427" s="7" t="s">
        <v>528</v>
      </c>
      <c r="AZ1427" s="7" t="s">
        <v>281</v>
      </c>
    </row>
    <row r="1428" spans="1:52" x14ac:dyDescent="0.2">
      <c r="A1428" s="7">
        <v>1427</v>
      </c>
      <c r="B1428" s="7">
        <v>4174</v>
      </c>
      <c r="C1428" s="7" t="s">
        <v>57</v>
      </c>
      <c r="D1428" s="7" t="s">
        <v>460</v>
      </c>
      <c r="E1428" s="7" t="s">
        <v>279</v>
      </c>
      <c r="F1428" s="7">
        <v>4.0229999999999997</v>
      </c>
      <c r="I1428" s="7">
        <v>4.1710000000000003</v>
      </c>
      <c r="J1428" s="7">
        <v>2004</v>
      </c>
      <c r="K1428" s="7">
        <v>8</v>
      </c>
      <c r="L1428" s="7">
        <v>225</v>
      </c>
      <c r="M1428" s="7">
        <v>34.979999999999997</v>
      </c>
      <c r="N1428" s="7">
        <v>-97.52</v>
      </c>
      <c r="O1428" s="7">
        <v>34.75</v>
      </c>
      <c r="P1428" s="7">
        <v>-97.75</v>
      </c>
      <c r="Q1428" s="7">
        <v>25.338999999999999</v>
      </c>
      <c r="S1428" s="7">
        <v>25.917999999999999</v>
      </c>
      <c r="V1428" s="7" t="s">
        <v>26</v>
      </c>
      <c r="W1428" s="7">
        <v>2.7280000000000002</v>
      </c>
      <c r="X1428" s="7">
        <f t="shared" si="44"/>
        <v>2.7280000000000002</v>
      </c>
      <c r="Y1428" s="7">
        <v>1.4430000000000001</v>
      </c>
      <c r="Z1428" s="7">
        <f t="shared" si="45"/>
        <v>1.4430000000000001</v>
      </c>
      <c r="AA1428" s="7">
        <v>0.65400000000000003</v>
      </c>
      <c r="AB1428" s="7">
        <v>0.34499999999999997</v>
      </c>
      <c r="AC1428" s="7">
        <v>25.1</v>
      </c>
      <c r="AD1428" s="7">
        <v>85.1</v>
      </c>
      <c r="AE1428" s="7" t="s">
        <v>45</v>
      </c>
      <c r="AF1428" s="7" t="s">
        <v>46</v>
      </c>
      <c r="AG1428" s="7" t="s">
        <v>47</v>
      </c>
      <c r="AH1428" s="7" t="s">
        <v>409</v>
      </c>
      <c r="AI1428" s="7" t="s">
        <v>407</v>
      </c>
      <c r="AJ1428" s="7">
        <v>3.2909999999999999</v>
      </c>
      <c r="AK1428" s="7">
        <v>0.438</v>
      </c>
      <c r="AL1428" s="7" t="s">
        <v>415</v>
      </c>
      <c r="AS1428" s="7">
        <v>3.41</v>
      </c>
      <c r="AT1428" s="7">
        <v>2.89</v>
      </c>
      <c r="AU1428" s="7">
        <v>4.2249999999999996</v>
      </c>
      <c r="AV1428" s="7" t="s">
        <v>672</v>
      </c>
      <c r="AW1428" s="7" t="s">
        <v>528</v>
      </c>
      <c r="AZ1428" s="7" t="s">
        <v>281</v>
      </c>
    </row>
    <row r="1429" spans="1:52" x14ac:dyDescent="0.2">
      <c r="A1429" s="7">
        <v>1428</v>
      </c>
      <c r="B1429" s="7">
        <v>4174</v>
      </c>
      <c r="C1429" s="7" t="s">
        <v>57</v>
      </c>
      <c r="D1429" s="7" t="s">
        <v>460</v>
      </c>
      <c r="E1429" s="7" t="s">
        <v>279</v>
      </c>
      <c r="F1429" s="7">
        <v>2.339</v>
      </c>
      <c r="I1429" s="7">
        <v>2.4249999999999998</v>
      </c>
      <c r="J1429" s="7">
        <v>2004</v>
      </c>
      <c r="K1429" s="7">
        <v>9</v>
      </c>
      <c r="L1429" s="7">
        <v>255</v>
      </c>
      <c r="M1429" s="7">
        <v>34.979999999999997</v>
      </c>
      <c r="N1429" s="7">
        <v>-97.52</v>
      </c>
      <c r="O1429" s="7">
        <v>34.75</v>
      </c>
      <c r="P1429" s="7">
        <v>-97.75</v>
      </c>
      <c r="Q1429" s="7">
        <v>23.803000000000001</v>
      </c>
      <c r="S1429" s="7">
        <v>15.194000000000001</v>
      </c>
      <c r="V1429" s="7" t="s">
        <v>26</v>
      </c>
      <c r="W1429" s="7">
        <v>1.66</v>
      </c>
      <c r="X1429" s="7">
        <f t="shared" si="44"/>
        <v>1.66</v>
      </c>
      <c r="Y1429" s="7">
        <v>0.76500000000000001</v>
      </c>
      <c r="Z1429" s="7">
        <f t="shared" si="45"/>
        <v>0.76500000000000001</v>
      </c>
      <c r="AA1429" s="7">
        <v>0.68400000000000005</v>
      </c>
      <c r="AB1429" s="7">
        <v>0.315</v>
      </c>
      <c r="AC1429" s="7">
        <v>24.3</v>
      </c>
      <c r="AD1429" s="7">
        <v>7.1</v>
      </c>
      <c r="AE1429" s="7" t="s">
        <v>45</v>
      </c>
      <c r="AF1429" s="7" t="s">
        <v>46</v>
      </c>
      <c r="AG1429" s="7" t="s">
        <v>47</v>
      </c>
      <c r="AH1429" s="7" t="s">
        <v>409</v>
      </c>
      <c r="AI1429" s="7" t="s">
        <v>407</v>
      </c>
      <c r="AJ1429" s="7">
        <v>3.2909999999999999</v>
      </c>
      <c r="AK1429" s="7">
        <v>0.438</v>
      </c>
      <c r="AL1429" s="7" t="s">
        <v>415</v>
      </c>
      <c r="AS1429" s="7">
        <v>3.41</v>
      </c>
      <c r="AT1429" s="7">
        <v>2.89</v>
      </c>
      <c r="AU1429" s="7">
        <v>4.2249999999999996</v>
      </c>
      <c r="AV1429" s="7" t="s">
        <v>672</v>
      </c>
      <c r="AW1429" s="7" t="s">
        <v>528</v>
      </c>
      <c r="AZ1429" s="7" t="s">
        <v>281</v>
      </c>
    </row>
    <row r="1430" spans="1:52" x14ac:dyDescent="0.2">
      <c r="A1430" s="7">
        <v>1429</v>
      </c>
      <c r="B1430" s="7">
        <v>4174</v>
      </c>
      <c r="C1430" s="7" t="s">
        <v>57</v>
      </c>
      <c r="D1430" s="7" t="s">
        <v>460</v>
      </c>
      <c r="E1430" s="7" t="s">
        <v>279</v>
      </c>
      <c r="F1430" s="7">
        <v>1.35</v>
      </c>
      <c r="I1430" s="7">
        <v>1.399</v>
      </c>
      <c r="J1430" s="7">
        <v>2004</v>
      </c>
      <c r="K1430" s="7">
        <v>10</v>
      </c>
      <c r="L1430" s="7">
        <v>285</v>
      </c>
      <c r="M1430" s="7">
        <v>34.979999999999997</v>
      </c>
      <c r="N1430" s="7">
        <v>-97.52</v>
      </c>
      <c r="O1430" s="7">
        <v>34.75</v>
      </c>
      <c r="P1430" s="7">
        <v>-97.75</v>
      </c>
      <c r="Q1430" s="7">
        <v>17.262</v>
      </c>
      <c r="S1430" s="7">
        <v>28.669</v>
      </c>
      <c r="V1430" s="7" t="s">
        <v>26</v>
      </c>
      <c r="W1430" s="7">
        <v>1.028</v>
      </c>
      <c r="X1430" s="7">
        <f t="shared" si="44"/>
        <v>1.028</v>
      </c>
      <c r="Y1430" s="7">
        <v>0.371</v>
      </c>
      <c r="Z1430" s="7">
        <f t="shared" si="45"/>
        <v>0.371</v>
      </c>
      <c r="AA1430" s="7">
        <v>0.73399999999999999</v>
      </c>
      <c r="AB1430" s="7">
        <v>0.26500000000000001</v>
      </c>
      <c r="AC1430" s="7">
        <v>18.7</v>
      </c>
      <c r="AD1430" s="7">
        <v>131.5</v>
      </c>
      <c r="AE1430" s="7" t="s">
        <v>45</v>
      </c>
      <c r="AF1430" s="7" t="s">
        <v>46</v>
      </c>
      <c r="AG1430" s="7" t="s">
        <v>47</v>
      </c>
      <c r="AH1430" s="7" t="s">
        <v>409</v>
      </c>
      <c r="AI1430" s="7" t="s">
        <v>407</v>
      </c>
      <c r="AJ1430" s="7">
        <v>3.2909999999999999</v>
      </c>
      <c r="AK1430" s="7">
        <v>0.438</v>
      </c>
      <c r="AL1430" s="7" t="s">
        <v>415</v>
      </c>
      <c r="AS1430" s="7">
        <v>3.41</v>
      </c>
      <c r="AT1430" s="7">
        <v>2.89</v>
      </c>
      <c r="AU1430" s="7">
        <v>4.2249999999999996</v>
      </c>
      <c r="AV1430" s="7" t="s">
        <v>672</v>
      </c>
      <c r="AW1430" s="7" t="s">
        <v>528</v>
      </c>
      <c r="AZ1430" s="7" t="s">
        <v>281</v>
      </c>
    </row>
    <row r="1431" spans="1:52" x14ac:dyDescent="0.2">
      <c r="A1431" s="7">
        <v>1430</v>
      </c>
      <c r="B1431" s="7">
        <v>4174</v>
      </c>
      <c r="C1431" s="7" t="s">
        <v>57</v>
      </c>
      <c r="D1431" s="7" t="s">
        <v>460</v>
      </c>
      <c r="E1431" s="7" t="s">
        <v>279</v>
      </c>
      <c r="F1431" s="7">
        <v>0.315</v>
      </c>
      <c r="I1431" s="7">
        <v>0.32600000000000001</v>
      </c>
      <c r="J1431" s="7">
        <v>2004</v>
      </c>
      <c r="K1431" s="7">
        <v>11</v>
      </c>
      <c r="L1431" s="7">
        <v>315</v>
      </c>
      <c r="M1431" s="7">
        <v>34.979999999999997</v>
      </c>
      <c r="N1431" s="7">
        <v>-97.52</v>
      </c>
      <c r="O1431" s="7">
        <v>34.75</v>
      </c>
      <c r="P1431" s="7">
        <v>-97.75</v>
      </c>
      <c r="Q1431" s="7">
        <v>4.7519999999999998</v>
      </c>
      <c r="S1431" s="7">
        <v>37.113999999999997</v>
      </c>
      <c r="V1431" s="7" t="s">
        <v>26</v>
      </c>
      <c r="W1431" s="7">
        <v>0.23</v>
      </c>
      <c r="X1431" s="7">
        <f t="shared" si="44"/>
        <v>0.23</v>
      </c>
      <c r="Y1431" s="7">
        <v>9.6000000000000002E-2</v>
      </c>
      <c r="Z1431" s="7">
        <f t="shared" si="45"/>
        <v>9.6000000000000002E-2</v>
      </c>
      <c r="AA1431" s="7">
        <v>0.70399999999999996</v>
      </c>
      <c r="AB1431" s="7">
        <v>0.29499999999999998</v>
      </c>
      <c r="AC1431" s="7">
        <v>11.3</v>
      </c>
      <c r="AD1431" s="7">
        <v>146.1</v>
      </c>
      <c r="AE1431" s="7" t="s">
        <v>45</v>
      </c>
      <c r="AF1431" s="7" t="s">
        <v>46</v>
      </c>
      <c r="AG1431" s="7" t="s">
        <v>47</v>
      </c>
      <c r="AH1431" s="7" t="s">
        <v>409</v>
      </c>
      <c r="AI1431" s="7" t="s">
        <v>407</v>
      </c>
      <c r="AJ1431" s="7">
        <v>3.2909999999999999</v>
      </c>
      <c r="AK1431" s="7">
        <v>0.438</v>
      </c>
      <c r="AL1431" s="7" t="s">
        <v>415</v>
      </c>
      <c r="AS1431" s="7">
        <v>3.41</v>
      </c>
      <c r="AT1431" s="7">
        <v>2.89</v>
      </c>
      <c r="AU1431" s="7">
        <v>4.2249999999999996</v>
      </c>
      <c r="AV1431" s="7" t="s">
        <v>672</v>
      </c>
      <c r="AW1431" s="7" t="s">
        <v>528</v>
      </c>
      <c r="AZ1431" s="7" t="s">
        <v>281</v>
      </c>
    </row>
    <row r="1432" spans="1:52" x14ac:dyDescent="0.2">
      <c r="A1432" s="7">
        <v>1431</v>
      </c>
      <c r="B1432" s="7">
        <v>4174</v>
      </c>
      <c r="C1432" s="7" t="s">
        <v>57</v>
      </c>
      <c r="D1432" s="7" t="s">
        <v>460</v>
      </c>
      <c r="E1432" s="7" t="s">
        <v>279</v>
      </c>
      <c r="F1432" s="7">
        <v>0.53600000000000003</v>
      </c>
      <c r="I1432" s="7">
        <v>0.55500000000000005</v>
      </c>
      <c r="J1432" s="7">
        <v>2004</v>
      </c>
      <c r="K1432" s="7">
        <v>12</v>
      </c>
      <c r="L1432" s="7">
        <v>345</v>
      </c>
      <c r="M1432" s="7">
        <v>34.979999999999997</v>
      </c>
      <c r="N1432" s="7">
        <v>-97.52</v>
      </c>
      <c r="O1432" s="7">
        <v>34.75</v>
      </c>
      <c r="P1432" s="7">
        <v>-97.75</v>
      </c>
      <c r="Q1432" s="7">
        <v>5.9109999999999996</v>
      </c>
      <c r="S1432" s="7">
        <v>32.654000000000003</v>
      </c>
      <c r="V1432" s="7" t="s">
        <v>26</v>
      </c>
      <c r="W1432" s="7">
        <v>0.5</v>
      </c>
      <c r="X1432" s="7">
        <f t="shared" si="44"/>
        <v>0.5</v>
      </c>
      <c r="Y1432" s="7">
        <v>5.5E-2</v>
      </c>
      <c r="Z1432" s="7">
        <f t="shared" si="45"/>
        <v>5.5E-2</v>
      </c>
      <c r="AA1432" s="7">
        <v>0.89900000000000002</v>
      </c>
      <c r="AB1432" s="7">
        <v>0.1</v>
      </c>
      <c r="AC1432" s="7">
        <v>6.4</v>
      </c>
      <c r="AD1432" s="7">
        <v>13.8</v>
      </c>
      <c r="AE1432" s="7" t="s">
        <v>45</v>
      </c>
      <c r="AF1432" s="7" t="s">
        <v>46</v>
      </c>
      <c r="AG1432" s="7" t="s">
        <v>47</v>
      </c>
      <c r="AH1432" s="7" t="s">
        <v>409</v>
      </c>
      <c r="AI1432" s="7" t="s">
        <v>407</v>
      </c>
      <c r="AJ1432" s="7">
        <v>3.2909999999999999</v>
      </c>
      <c r="AK1432" s="7">
        <v>0.438</v>
      </c>
      <c r="AL1432" s="7" t="s">
        <v>415</v>
      </c>
      <c r="AS1432" s="7">
        <v>3.41</v>
      </c>
      <c r="AT1432" s="7">
        <v>2.89</v>
      </c>
      <c r="AU1432" s="7">
        <v>4.2249999999999996</v>
      </c>
      <c r="AV1432" s="7" t="s">
        <v>672</v>
      </c>
      <c r="AW1432" s="7" t="s">
        <v>528</v>
      </c>
      <c r="AZ1432" s="7" t="s">
        <v>281</v>
      </c>
    </row>
    <row r="1433" spans="1:52" x14ac:dyDescent="0.2">
      <c r="A1433" s="7">
        <v>1432</v>
      </c>
      <c r="B1433" s="7">
        <v>4174</v>
      </c>
      <c r="C1433" s="7" t="s">
        <v>57</v>
      </c>
      <c r="D1433" s="7" t="s">
        <v>461</v>
      </c>
      <c r="E1433" s="7" t="s">
        <v>279</v>
      </c>
      <c r="F1433" s="7">
        <v>0.47099999999999997</v>
      </c>
      <c r="I1433" s="7">
        <v>0.48799999999999999</v>
      </c>
      <c r="J1433" s="7">
        <v>2005</v>
      </c>
      <c r="K1433" s="7">
        <v>1</v>
      </c>
      <c r="L1433" s="7">
        <v>15</v>
      </c>
      <c r="M1433" s="7">
        <v>34.979999999999997</v>
      </c>
      <c r="N1433" s="7">
        <v>-97.52</v>
      </c>
      <c r="O1433" s="7">
        <v>34.75</v>
      </c>
      <c r="P1433" s="7">
        <v>-97.75</v>
      </c>
      <c r="Q1433" s="7">
        <v>6.5890000000000004</v>
      </c>
      <c r="S1433" s="7">
        <v>30.754999999999999</v>
      </c>
      <c r="V1433" s="7" t="s">
        <v>26</v>
      </c>
      <c r="W1433" s="7">
        <v>0.33700000000000002</v>
      </c>
      <c r="X1433" s="7">
        <f t="shared" si="44"/>
        <v>0.33700000000000002</v>
      </c>
      <c r="Y1433" s="7">
        <v>0.151</v>
      </c>
      <c r="Z1433" s="7">
        <f t="shared" si="45"/>
        <v>0.151</v>
      </c>
      <c r="AA1433" s="7">
        <v>0.69</v>
      </c>
      <c r="AB1433" s="7">
        <v>0.309</v>
      </c>
      <c r="AC1433" s="7">
        <v>4.9000000000000004</v>
      </c>
      <c r="AD1433" s="7">
        <v>36.700000000000003</v>
      </c>
      <c r="AE1433" s="7" t="s">
        <v>45</v>
      </c>
      <c r="AF1433" s="7" t="s">
        <v>46</v>
      </c>
      <c r="AG1433" s="7" t="s">
        <v>47</v>
      </c>
      <c r="AH1433" s="7" t="s">
        <v>409</v>
      </c>
      <c r="AI1433" s="7" t="s">
        <v>407</v>
      </c>
      <c r="AJ1433" s="7">
        <v>3.2909999999999999</v>
      </c>
      <c r="AK1433" s="7">
        <v>0.438</v>
      </c>
      <c r="AL1433" s="7" t="s">
        <v>415</v>
      </c>
      <c r="AS1433" s="7">
        <v>2.29</v>
      </c>
      <c r="AT1433" s="7">
        <v>2.38</v>
      </c>
      <c r="AU1433" s="7">
        <v>2.39</v>
      </c>
      <c r="AV1433" s="7" t="s">
        <v>672</v>
      </c>
      <c r="AW1433" s="7" t="s">
        <v>528</v>
      </c>
      <c r="AZ1433" s="7" t="s">
        <v>281</v>
      </c>
    </row>
    <row r="1434" spans="1:52" x14ac:dyDescent="0.2">
      <c r="A1434" s="7">
        <v>1433</v>
      </c>
      <c r="B1434" s="7">
        <v>4174</v>
      </c>
      <c r="C1434" s="7" t="s">
        <v>57</v>
      </c>
      <c r="D1434" s="7" t="s">
        <v>461</v>
      </c>
      <c r="E1434" s="7" t="s">
        <v>279</v>
      </c>
      <c r="F1434" s="7">
        <v>0.876</v>
      </c>
      <c r="I1434" s="7">
        <v>0.90800000000000003</v>
      </c>
      <c r="J1434" s="7">
        <v>2005</v>
      </c>
      <c r="K1434" s="7">
        <v>2</v>
      </c>
      <c r="L1434" s="7">
        <v>45</v>
      </c>
      <c r="M1434" s="7">
        <v>34.979999999999997</v>
      </c>
      <c r="N1434" s="7">
        <v>-97.52</v>
      </c>
      <c r="O1434" s="7">
        <v>34.75</v>
      </c>
      <c r="P1434" s="7">
        <v>-97.75</v>
      </c>
      <c r="Q1434" s="7">
        <v>11.984</v>
      </c>
      <c r="S1434" s="7">
        <v>32.841999999999999</v>
      </c>
      <c r="V1434" s="7" t="s">
        <v>26</v>
      </c>
      <c r="W1434" s="7">
        <v>0.69</v>
      </c>
      <c r="X1434" s="7">
        <f t="shared" si="44"/>
        <v>0.69</v>
      </c>
      <c r="Y1434" s="7">
        <v>0.218</v>
      </c>
      <c r="Z1434" s="7">
        <f t="shared" si="45"/>
        <v>0.218</v>
      </c>
      <c r="AA1434" s="7">
        <v>0.75900000000000001</v>
      </c>
      <c r="AB1434" s="7">
        <v>0.24</v>
      </c>
      <c r="AC1434" s="7">
        <v>7.8</v>
      </c>
      <c r="AD1434" s="7">
        <v>45.7</v>
      </c>
      <c r="AE1434" s="7" t="s">
        <v>45</v>
      </c>
      <c r="AF1434" s="7" t="s">
        <v>46</v>
      </c>
      <c r="AG1434" s="7" t="s">
        <v>47</v>
      </c>
      <c r="AH1434" s="7" t="s">
        <v>409</v>
      </c>
      <c r="AI1434" s="7" t="s">
        <v>407</v>
      </c>
      <c r="AJ1434" s="7">
        <v>3.2909999999999999</v>
      </c>
      <c r="AK1434" s="7">
        <v>0.438</v>
      </c>
      <c r="AL1434" s="7" t="s">
        <v>415</v>
      </c>
      <c r="AS1434" s="7">
        <v>2.29</v>
      </c>
      <c r="AT1434" s="7">
        <v>2.38</v>
      </c>
      <c r="AU1434" s="7">
        <v>2.39</v>
      </c>
      <c r="AV1434" s="7" t="s">
        <v>672</v>
      </c>
      <c r="AW1434" s="7" t="s">
        <v>528</v>
      </c>
      <c r="AZ1434" s="7" t="s">
        <v>281</v>
      </c>
    </row>
    <row r="1435" spans="1:52" x14ac:dyDescent="0.2">
      <c r="A1435" s="7">
        <v>1434</v>
      </c>
      <c r="B1435" s="7">
        <v>4174</v>
      </c>
      <c r="C1435" s="7" t="s">
        <v>57</v>
      </c>
      <c r="D1435" s="7" t="s">
        <v>461</v>
      </c>
      <c r="E1435" s="7" t="s">
        <v>279</v>
      </c>
      <c r="F1435" s="7">
        <v>1.7509999999999999</v>
      </c>
      <c r="I1435" s="7">
        <v>1.8149999999999999</v>
      </c>
      <c r="J1435" s="7">
        <v>2005</v>
      </c>
      <c r="K1435" s="7">
        <v>3</v>
      </c>
      <c r="L1435" s="7">
        <v>75</v>
      </c>
      <c r="M1435" s="7">
        <v>34.979999999999997</v>
      </c>
      <c r="N1435" s="7">
        <v>-97.52</v>
      </c>
      <c r="O1435" s="7">
        <v>34.75</v>
      </c>
      <c r="P1435" s="7">
        <v>-97.75</v>
      </c>
      <c r="Q1435" s="7">
        <v>15.266</v>
      </c>
      <c r="S1435" s="7">
        <v>25.248999999999999</v>
      </c>
      <c r="V1435" s="7" t="s">
        <v>26</v>
      </c>
      <c r="W1435" s="7">
        <v>1.075</v>
      </c>
      <c r="X1435" s="7">
        <f t="shared" si="44"/>
        <v>1.075</v>
      </c>
      <c r="Y1435" s="7">
        <v>0.74</v>
      </c>
      <c r="Z1435" s="7">
        <f t="shared" si="45"/>
        <v>0.74</v>
      </c>
      <c r="AA1435" s="7">
        <v>0.59199999999999997</v>
      </c>
      <c r="AB1435" s="7">
        <v>0.40699999999999997</v>
      </c>
      <c r="AC1435" s="7">
        <v>11.2</v>
      </c>
      <c r="AD1435" s="7">
        <v>73.2</v>
      </c>
      <c r="AE1435" s="7" t="s">
        <v>45</v>
      </c>
      <c r="AF1435" s="7" t="s">
        <v>46</v>
      </c>
      <c r="AG1435" s="7" t="s">
        <v>47</v>
      </c>
      <c r="AH1435" s="7" t="s">
        <v>409</v>
      </c>
      <c r="AI1435" s="7" t="s">
        <v>407</v>
      </c>
      <c r="AJ1435" s="7">
        <v>3.2909999999999999</v>
      </c>
      <c r="AK1435" s="7">
        <v>0.438</v>
      </c>
      <c r="AL1435" s="7" t="s">
        <v>415</v>
      </c>
      <c r="AS1435" s="7">
        <v>2.29</v>
      </c>
      <c r="AT1435" s="7">
        <v>2.38</v>
      </c>
      <c r="AU1435" s="7">
        <v>2.39</v>
      </c>
      <c r="AV1435" s="7" t="s">
        <v>672</v>
      </c>
      <c r="AW1435" s="7" t="s">
        <v>528</v>
      </c>
      <c r="AZ1435" s="7" t="s">
        <v>281</v>
      </c>
    </row>
    <row r="1436" spans="1:52" x14ac:dyDescent="0.2">
      <c r="A1436" s="7">
        <v>1435</v>
      </c>
      <c r="B1436" s="7">
        <v>4174</v>
      </c>
      <c r="C1436" s="7" t="s">
        <v>57</v>
      </c>
      <c r="D1436" s="7" t="s">
        <v>461</v>
      </c>
      <c r="E1436" s="7" t="s">
        <v>279</v>
      </c>
      <c r="F1436" s="7">
        <v>2.234</v>
      </c>
      <c r="I1436" s="7">
        <v>2.3159999999999998</v>
      </c>
      <c r="J1436" s="7">
        <v>2005</v>
      </c>
      <c r="K1436" s="7">
        <v>4</v>
      </c>
      <c r="L1436" s="7">
        <v>105</v>
      </c>
      <c r="M1436" s="7">
        <v>34.979999999999997</v>
      </c>
      <c r="N1436" s="7">
        <v>-97.52</v>
      </c>
      <c r="O1436" s="7">
        <v>34.75</v>
      </c>
      <c r="P1436" s="7">
        <v>-97.75</v>
      </c>
      <c r="Q1436" s="7">
        <v>19.216000000000001</v>
      </c>
      <c r="S1436" s="7">
        <v>19.364999999999998</v>
      </c>
      <c r="V1436" s="7" t="s">
        <v>26</v>
      </c>
      <c r="W1436" s="7">
        <v>1.839</v>
      </c>
      <c r="X1436" s="7">
        <f t="shared" si="44"/>
        <v>1.839</v>
      </c>
      <c r="Y1436" s="7">
        <v>0.47699999999999998</v>
      </c>
      <c r="Z1436" s="7">
        <f t="shared" si="45"/>
        <v>0.47699999999999998</v>
      </c>
      <c r="AA1436" s="7">
        <v>0.79300000000000004</v>
      </c>
      <c r="AB1436" s="7">
        <v>0.20599999999999999</v>
      </c>
      <c r="AC1436" s="7">
        <v>16.2</v>
      </c>
      <c r="AD1436" s="7">
        <v>65.900000000000006</v>
      </c>
      <c r="AE1436" s="7" t="s">
        <v>45</v>
      </c>
      <c r="AF1436" s="7" t="s">
        <v>46</v>
      </c>
      <c r="AG1436" s="7" t="s">
        <v>47</v>
      </c>
      <c r="AH1436" s="7" t="s">
        <v>409</v>
      </c>
      <c r="AI1436" s="7" t="s">
        <v>407</v>
      </c>
      <c r="AJ1436" s="7">
        <v>3.2909999999999999</v>
      </c>
      <c r="AK1436" s="7">
        <v>0.438</v>
      </c>
      <c r="AL1436" s="7" t="s">
        <v>415</v>
      </c>
      <c r="AS1436" s="7">
        <v>2.29</v>
      </c>
      <c r="AT1436" s="7">
        <v>2.38</v>
      </c>
      <c r="AU1436" s="7">
        <v>2.39</v>
      </c>
      <c r="AV1436" s="7" t="s">
        <v>672</v>
      </c>
      <c r="AW1436" s="7" t="s">
        <v>528</v>
      </c>
      <c r="AZ1436" s="7" t="s">
        <v>281</v>
      </c>
    </row>
    <row r="1437" spans="1:52" x14ac:dyDescent="0.2">
      <c r="A1437" s="7">
        <v>1436</v>
      </c>
      <c r="B1437" s="7">
        <v>4174</v>
      </c>
      <c r="C1437" s="7" t="s">
        <v>57</v>
      </c>
      <c r="D1437" s="7" t="s">
        <v>461</v>
      </c>
      <c r="E1437" s="7" t="s">
        <v>279</v>
      </c>
      <c r="F1437" s="7">
        <v>3.6829999999999998</v>
      </c>
      <c r="I1437" s="7">
        <v>3.8180000000000001</v>
      </c>
      <c r="J1437" s="7">
        <v>2005</v>
      </c>
      <c r="K1437" s="7">
        <v>5</v>
      </c>
      <c r="L1437" s="7">
        <v>135</v>
      </c>
      <c r="M1437" s="7">
        <v>34.979999999999997</v>
      </c>
      <c r="N1437" s="7">
        <v>-97.52</v>
      </c>
      <c r="O1437" s="7">
        <v>34.75</v>
      </c>
      <c r="P1437" s="7">
        <v>-97.75</v>
      </c>
      <c r="Q1437" s="7">
        <v>20.568000000000001</v>
      </c>
      <c r="S1437" s="7">
        <v>17.655999999999999</v>
      </c>
      <c r="V1437" s="7" t="s">
        <v>26</v>
      </c>
      <c r="W1437" s="7">
        <v>2.6030000000000002</v>
      </c>
      <c r="X1437" s="7">
        <f t="shared" si="44"/>
        <v>2.6030000000000002</v>
      </c>
      <c r="Y1437" s="7">
        <v>1.2150000000000001</v>
      </c>
      <c r="Z1437" s="7">
        <f t="shared" si="45"/>
        <v>1.2150000000000001</v>
      </c>
      <c r="AA1437" s="7">
        <v>0.68100000000000005</v>
      </c>
      <c r="AB1437" s="7">
        <v>0.318</v>
      </c>
      <c r="AC1437" s="7">
        <v>20.2</v>
      </c>
      <c r="AD1437" s="7">
        <v>54.3</v>
      </c>
      <c r="AE1437" s="7" t="s">
        <v>45</v>
      </c>
      <c r="AF1437" s="7" t="s">
        <v>46</v>
      </c>
      <c r="AG1437" s="7" t="s">
        <v>47</v>
      </c>
      <c r="AH1437" s="7" t="s">
        <v>409</v>
      </c>
      <c r="AI1437" s="7" t="s">
        <v>407</v>
      </c>
      <c r="AJ1437" s="7">
        <v>3.2909999999999999</v>
      </c>
      <c r="AK1437" s="7">
        <v>0.438</v>
      </c>
      <c r="AL1437" s="7" t="s">
        <v>415</v>
      </c>
      <c r="AS1437" s="7">
        <v>2.29</v>
      </c>
      <c r="AT1437" s="7">
        <v>2.38</v>
      </c>
      <c r="AU1437" s="7">
        <v>2.39</v>
      </c>
      <c r="AV1437" s="7" t="s">
        <v>672</v>
      </c>
      <c r="AW1437" s="7" t="s">
        <v>528</v>
      </c>
      <c r="AZ1437" s="7" t="s">
        <v>281</v>
      </c>
    </row>
    <row r="1438" spans="1:52" x14ac:dyDescent="0.2">
      <c r="A1438" s="7">
        <v>1437</v>
      </c>
      <c r="B1438" s="7">
        <v>4174</v>
      </c>
      <c r="C1438" s="7" t="s">
        <v>57</v>
      </c>
      <c r="D1438" s="7" t="s">
        <v>461</v>
      </c>
      <c r="E1438" s="7" t="s">
        <v>279</v>
      </c>
      <c r="F1438" s="7">
        <v>4.78</v>
      </c>
      <c r="I1438" s="7">
        <v>4.9550000000000001</v>
      </c>
      <c r="J1438" s="7">
        <v>2005</v>
      </c>
      <c r="K1438" s="7">
        <v>6</v>
      </c>
      <c r="L1438" s="7">
        <v>165</v>
      </c>
      <c r="M1438" s="7">
        <v>34.979999999999997</v>
      </c>
      <c r="N1438" s="7">
        <v>-97.52</v>
      </c>
      <c r="O1438" s="7">
        <v>34.75</v>
      </c>
      <c r="P1438" s="7">
        <v>-97.75</v>
      </c>
      <c r="Q1438" s="7">
        <v>23.75</v>
      </c>
      <c r="S1438" s="7">
        <v>21.831</v>
      </c>
      <c r="V1438" s="7" t="s">
        <v>26</v>
      </c>
      <c r="W1438" s="7">
        <v>3.496</v>
      </c>
      <c r="X1438" s="7">
        <f t="shared" si="44"/>
        <v>3.496</v>
      </c>
      <c r="Y1438" s="7">
        <v>1.4590000000000001</v>
      </c>
      <c r="Z1438" s="7">
        <f t="shared" si="45"/>
        <v>1.4590000000000001</v>
      </c>
      <c r="AA1438" s="7">
        <v>0.70499999999999996</v>
      </c>
      <c r="AB1438" s="7">
        <v>0.29399999999999998</v>
      </c>
      <c r="AC1438" s="7">
        <v>25.5</v>
      </c>
      <c r="AD1438" s="7">
        <v>203.1</v>
      </c>
      <c r="AE1438" s="7" t="s">
        <v>45</v>
      </c>
      <c r="AF1438" s="7" t="s">
        <v>46</v>
      </c>
      <c r="AG1438" s="7" t="s">
        <v>47</v>
      </c>
      <c r="AH1438" s="7" t="s">
        <v>409</v>
      </c>
      <c r="AI1438" s="7" t="s">
        <v>407</v>
      </c>
      <c r="AJ1438" s="7">
        <v>3.2909999999999999</v>
      </c>
      <c r="AK1438" s="7">
        <v>0.438</v>
      </c>
      <c r="AL1438" s="7" t="s">
        <v>415</v>
      </c>
      <c r="AS1438" s="7">
        <v>2.29</v>
      </c>
      <c r="AT1438" s="7">
        <v>2.38</v>
      </c>
      <c r="AU1438" s="7">
        <v>2.39</v>
      </c>
      <c r="AV1438" s="7" t="s">
        <v>672</v>
      </c>
      <c r="AW1438" s="7" t="s">
        <v>528</v>
      </c>
      <c r="AZ1438" s="7" t="s">
        <v>281</v>
      </c>
    </row>
    <row r="1439" spans="1:52" x14ac:dyDescent="0.2">
      <c r="A1439" s="7">
        <v>1438</v>
      </c>
      <c r="B1439" s="7">
        <v>4174</v>
      </c>
      <c r="C1439" s="7" t="s">
        <v>57</v>
      </c>
      <c r="D1439" s="7" t="s">
        <v>461</v>
      </c>
      <c r="E1439" s="7" t="s">
        <v>279</v>
      </c>
      <c r="F1439" s="7">
        <v>4.3230000000000004</v>
      </c>
      <c r="I1439" s="7">
        <v>4.4820000000000002</v>
      </c>
      <c r="J1439" s="7">
        <v>2005</v>
      </c>
      <c r="K1439" s="7">
        <v>7</v>
      </c>
      <c r="L1439" s="7">
        <v>195</v>
      </c>
      <c r="M1439" s="7">
        <v>34.979999999999997</v>
      </c>
      <c r="N1439" s="7">
        <v>-97.52</v>
      </c>
      <c r="O1439" s="7">
        <v>34.75</v>
      </c>
      <c r="P1439" s="7">
        <v>-97.75</v>
      </c>
      <c r="Q1439" s="7">
        <v>25.968</v>
      </c>
      <c r="S1439" s="7">
        <v>24.867000000000001</v>
      </c>
      <c r="V1439" s="7" t="s">
        <v>26</v>
      </c>
      <c r="W1439" s="7">
        <v>3.28</v>
      </c>
      <c r="X1439" s="7">
        <f t="shared" si="44"/>
        <v>3.28</v>
      </c>
      <c r="Y1439" s="7">
        <v>1.202</v>
      </c>
      <c r="Z1439" s="7">
        <f t="shared" si="45"/>
        <v>1.202</v>
      </c>
      <c r="AA1439" s="7">
        <v>0.73099999999999998</v>
      </c>
      <c r="AB1439" s="7">
        <v>0.26800000000000002</v>
      </c>
      <c r="AC1439" s="7">
        <v>27.7</v>
      </c>
      <c r="AD1439" s="7">
        <v>103</v>
      </c>
      <c r="AE1439" s="7" t="s">
        <v>45</v>
      </c>
      <c r="AF1439" s="7" t="s">
        <v>46</v>
      </c>
      <c r="AG1439" s="7" t="s">
        <v>47</v>
      </c>
      <c r="AH1439" s="7" t="s">
        <v>409</v>
      </c>
      <c r="AI1439" s="7" t="s">
        <v>407</v>
      </c>
      <c r="AJ1439" s="7">
        <v>3.2909999999999999</v>
      </c>
      <c r="AK1439" s="7">
        <v>0.438</v>
      </c>
      <c r="AL1439" s="7" t="s">
        <v>415</v>
      </c>
      <c r="AS1439" s="7">
        <v>2.29</v>
      </c>
      <c r="AT1439" s="7">
        <v>2.38</v>
      </c>
      <c r="AU1439" s="7">
        <v>2.39</v>
      </c>
      <c r="AV1439" s="7" t="s">
        <v>672</v>
      </c>
      <c r="AW1439" s="7" t="s">
        <v>528</v>
      </c>
      <c r="AZ1439" s="7" t="s">
        <v>281</v>
      </c>
    </row>
    <row r="1440" spans="1:52" x14ac:dyDescent="0.2">
      <c r="A1440" s="7">
        <v>1439</v>
      </c>
      <c r="B1440" s="7">
        <v>4174</v>
      </c>
      <c r="C1440" s="7" t="s">
        <v>57</v>
      </c>
      <c r="D1440" s="7" t="s">
        <v>461</v>
      </c>
      <c r="E1440" s="7" t="s">
        <v>279</v>
      </c>
      <c r="F1440" s="7">
        <v>4.1399999999999997</v>
      </c>
      <c r="I1440" s="7">
        <v>4.2919999999999998</v>
      </c>
      <c r="J1440" s="7">
        <v>2005</v>
      </c>
      <c r="K1440" s="7">
        <v>8</v>
      </c>
      <c r="L1440" s="7">
        <v>225</v>
      </c>
      <c r="M1440" s="7">
        <v>34.979999999999997</v>
      </c>
      <c r="N1440" s="7">
        <v>-97.52</v>
      </c>
      <c r="O1440" s="7">
        <v>34.75</v>
      </c>
      <c r="P1440" s="7">
        <v>-97.75</v>
      </c>
      <c r="Q1440" s="7">
        <v>27.706</v>
      </c>
      <c r="S1440" s="7">
        <v>22.58</v>
      </c>
      <c r="V1440" s="7" t="s">
        <v>26</v>
      </c>
      <c r="W1440" s="7">
        <v>3.06</v>
      </c>
      <c r="X1440" s="7">
        <f t="shared" si="44"/>
        <v>3.06</v>
      </c>
      <c r="Y1440" s="7">
        <v>1.232</v>
      </c>
      <c r="Z1440" s="7">
        <f t="shared" si="45"/>
        <v>1.232</v>
      </c>
      <c r="AA1440" s="7">
        <v>0.71199999999999997</v>
      </c>
      <c r="AB1440" s="7">
        <v>0.28699999999999998</v>
      </c>
      <c r="AC1440" s="7">
        <v>26.7</v>
      </c>
      <c r="AD1440" s="7">
        <v>85.1</v>
      </c>
      <c r="AE1440" s="7" t="s">
        <v>45</v>
      </c>
      <c r="AF1440" s="7" t="s">
        <v>46</v>
      </c>
      <c r="AG1440" s="7" t="s">
        <v>47</v>
      </c>
      <c r="AH1440" s="7" t="s">
        <v>409</v>
      </c>
      <c r="AI1440" s="7" t="s">
        <v>407</v>
      </c>
      <c r="AJ1440" s="7">
        <v>3.2909999999999999</v>
      </c>
      <c r="AK1440" s="7">
        <v>0.438</v>
      </c>
      <c r="AL1440" s="7" t="s">
        <v>415</v>
      </c>
      <c r="AS1440" s="7">
        <v>2.29</v>
      </c>
      <c r="AT1440" s="7">
        <v>2.38</v>
      </c>
      <c r="AU1440" s="7">
        <v>2.39</v>
      </c>
      <c r="AV1440" s="7" t="s">
        <v>672</v>
      </c>
      <c r="AW1440" s="7" t="s">
        <v>528</v>
      </c>
      <c r="AZ1440" s="7" t="s">
        <v>281</v>
      </c>
    </row>
    <row r="1441" spans="1:52" x14ac:dyDescent="0.2">
      <c r="A1441" s="7">
        <v>1440</v>
      </c>
      <c r="B1441" s="7">
        <v>4174</v>
      </c>
      <c r="C1441" s="7" t="s">
        <v>57</v>
      </c>
      <c r="D1441" s="7" t="s">
        <v>461</v>
      </c>
      <c r="E1441" s="7" t="s">
        <v>279</v>
      </c>
      <c r="F1441" s="7">
        <v>2.6120000000000001</v>
      </c>
      <c r="I1441" s="7">
        <v>2.7080000000000002</v>
      </c>
      <c r="J1441" s="7">
        <v>2005</v>
      </c>
      <c r="K1441" s="7">
        <v>9</v>
      </c>
      <c r="L1441" s="7">
        <v>255</v>
      </c>
      <c r="M1441" s="7">
        <v>34.979999999999997</v>
      </c>
      <c r="N1441" s="7">
        <v>-97.52</v>
      </c>
      <c r="O1441" s="7">
        <v>34.75</v>
      </c>
      <c r="P1441" s="7">
        <v>-97.75</v>
      </c>
      <c r="Q1441" s="7">
        <v>17.123999999999999</v>
      </c>
      <c r="S1441" s="7">
        <v>25.815000000000001</v>
      </c>
      <c r="V1441" s="7" t="s">
        <v>26</v>
      </c>
      <c r="W1441" s="7">
        <v>2.081</v>
      </c>
      <c r="X1441" s="7">
        <f t="shared" si="44"/>
        <v>2.081</v>
      </c>
      <c r="Y1441" s="7">
        <v>0.627</v>
      </c>
      <c r="Z1441" s="7">
        <f t="shared" si="45"/>
        <v>0.627</v>
      </c>
      <c r="AA1441" s="7">
        <v>0.76800000000000002</v>
      </c>
      <c r="AB1441" s="7">
        <v>0.23100000000000001</v>
      </c>
      <c r="AC1441" s="7">
        <v>24.6</v>
      </c>
      <c r="AD1441" s="7">
        <v>7.1</v>
      </c>
      <c r="AE1441" s="7" t="s">
        <v>45</v>
      </c>
      <c r="AF1441" s="7" t="s">
        <v>46</v>
      </c>
      <c r="AG1441" s="7" t="s">
        <v>47</v>
      </c>
      <c r="AH1441" s="7" t="s">
        <v>409</v>
      </c>
      <c r="AI1441" s="7" t="s">
        <v>407</v>
      </c>
      <c r="AJ1441" s="7">
        <v>3.2909999999999999</v>
      </c>
      <c r="AK1441" s="7">
        <v>0.438</v>
      </c>
      <c r="AL1441" s="7" t="s">
        <v>415</v>
      </c>
      <c r="AS1441" s="7">
        <v>2.29</v>
      </c>
      <c r="AT1441" s="7">
        <v>2.38</v>
      </c>
      <c r="AU1441" s="7">
        <v>2.39</v>
      </c>
      <c r="AV1441" s="7" t="s">
        <v>672</v>
      </c>
      <c r="AW1441" s="7" t="s">
        <v>528</v>
      </c>
      <c r="AZ1441" s="7" t="s">
        <v>281</v>
      </c>
    </row>
    <row r="1442" spans="1:52" x14ac:dyDescent="0.2">
      <c r="A1442" s="7">
        <v>1441</v>
      </c>
      <c r="B1442" s="7">
        <v>4174</v>
      </c>
      <c r="C1442" s="7" t="s">
        <v>57</v>
      </c>
      <c r="D1442" s="7" t="s">
        <v>461</v>
      </c>
      <c r="E1442" s="7" t="s">
        <v>279</v>
      </c>
      <c r="F1442" s="7">
        <v>1.397</v>
      </c>
      <c r="I1442" s="7">
        <v>1.448</v>
      </c>
      <c r="J1442" s="7">
        <v>2005</v>
      </c>
      <c r="K1442" s="7">
        <v>10</v>
      </c>
      <c r="L1442" s="7">
        <v>285</v>
      </c>
      <c r="M1442" s="7">
        <v>34.979999999999997</v>
      </c>
      <c r="N1442" s="7">
        <v>-97.52</v>
      </c>
      <c r="O1442" s="7">
        <v>34.75</v>
      </c>
      <c r="P1442" s="7">
        <v>-97.75</v>
      </c>
      <c r="Q1442" s="7">
        <v>11.445</v>
      </c>
      <c r="S1442" s="7">
        <v>23.157</v>
      </c>
      <c r="V1442" s="7" t="s">
        <v>26</v>
      </c>
      <c r="W1442" s="7">
        <v>1.2090000000000001</v>
      </c>
      <c r="X1442" s="7">
        <f t="shared" si="44"/>
        <v>1.2090000000000001</v>
      </c>
      <c r="Y1442" s="7">
        <v>0.23899999999999999</v>
      </c>
      <c r="Z1442" s="7">
        <f t="shared" si="45"/>
        <v>0.23899999999999999</v>
      </c>
      <c r="AA1442" s="7">
        <v>0.83399999999999996</v>
      </c>
      <c r="AB1442" s="7">
        <v>0.16500000000000001</v>
      </c>
      <c r="AC1442" s="7">
        <v>16.899999999999999</v>
      </c>
      <c r="AD1442" s="7">
        <v>131.5</v>
      </c>
      <c r="AE1442" s="7" t="s">
        <v>45</v>
      </c>
      <c r="AF1442" s="7" t="s">
        <v>46</v>
      </c>
      <c r="AG1442" s="7" t="s">
        <v>47</v>
      </c>
      <c r="AH1442" s="7" t="s">
        <v>409</v>
      </c>
      <c r="AI1442" s="7" t="s">
        <v>407</v>
      </c>
      <c r="AJ1442" s="7">
        <v>3.2909999999999999</v>
      </c>
      <c r="AK1442" s="7">
        <v>0.438</v>
      </c>
      <c r="AL1442" s="7" t="s">
        <v>415</v>
      </c>
      <c r="AS1442" s="7">
        <v>2.29</v>
      </c>
      <c r="AT1442" s="7">
        <v>2.38</v>
      </c>
      <c r="AU1442" s="7">
        <v>2.39</v>
      </c>
      <c r="AV1442" s="7" t="s">
        <v>672</v>
      </c>
      <c r="AW1442" s="7" t="s">
        <v>528</v>
      </c>
      <c r="AZ1442" s="7" t="s">
        <v>281</v>
      </c>
    </row>
    <row r="1443" spans="1:52" x14ac:dyDescent="0.2">
      <c r="A1443" s="7">
        <v>1442</v>
      </c>
      <c r="B1443" s="7">
        <v>4174</v>
      </c>
      <c r="C1443" s="7" t="s">
        <v>57</v>
      </c>
      <c r="D1443" s="7" t="s">
        <v>461</v>
      </c>
      <c r="E1443" s="7" t="s">
        <v>279</v>
      </c>
      <c r="F1443" s="7">
        <v>0.88800000000000001</v>
      </c>
      <c r="I1443" s="7">
        <v>0.92</v>
      </c>
      <c r="J1443" s="7">
        <v>2005</v>
      </c>
      <c r="K1443" s="7">
        <v>11</v>
      </c>
      <c r="L1443" s="7">
        <v>315</v>
      </c>
      <c r="M1443" s="7">
        <v>34.979999999999997</v>
      </c>
      <c r="N1443" s="7">
        <v>-97.52</v>
      </c>
      <c r="O1443" s="7">
        <v>34.75</v>
      </c>
      <c r="P1443" s="7">
        <v>-97.75</v>
      </c>
      <c r="Q1443" s="7">
        <v>8.5609999999999999</v>
      </c>
      <c r="S1443" s="7">
        <v>18.317</v>
      </c>
      <c r="V1443" s="7" t="s">
        <v>26</v>
      </c>
      <c r="W1443" s="7">
        <v>0.73</v>
      </c>
      <c r="X1443" s="7">
        <f t="shared" si="44"/>
        <v>0.73</v>
      </c>
      <c r="Y1443" s="7">
        <v>0.19</v>
      </c>
      <c r="Z1443" s="7">
        <f t="shared" si="45"/>
        <v>0.19</v>
      </c>
      <c r="AA1443" s="7">
        <v>0.79200000000000004</v>
      </c>
      <c r="AB1443" s="7">
        <v>0.20699999999999999</v>
      </c>
      <c r="AC1443" s="7">
        <v>12</v>
      </c>
      <c r="AD1443" s="7">
        <v>146.1</v>
      </c>
      <c r="AE1443" s="7" t="s">
        <v>45</v>
      </c>
      <c r="AF1443" s="7" t="s">
        <v>46</v>
      </c>
      <c r="AG1443" s="7" t="s">
        <v>47</v>
      </c>
      <c r="AH1443" s="7" t="s">
        <v>409</v>
      </c>
      <c r="AI1443" s="7" t="s">
        <v>407</v>
      </c>
      <c r="AJ1443" s="7">
        <v>3.2909999999999999</v>
      </c>
      <c r="AK1443" s="7">
        <v>0.438</v>
      </c>
      <c r="AL1443" s="7" t="s">
        <v>415</v>
      </c>
      <c r="AS1443" s="7">
        <v>2.29</v>
      </c>
      <c r="AT1443" s="7">
        <v>2.38</v>
      </c>
      <c r="AU1443" s="7">
        <v>2.39</v>
      </c>
      <c r="AV1443" s="7" t="s">
        <v>672</v>
      </c>
      <c r="AW1443" s="7" t="s">
        <v>528</v>
      </c>
      <c r="AZ1443" s="7" t="s">
        <v>281</v>
      </c>
    </row>
    <row r="1444" spans="1:52" x14ac:dyDescent="0.2">
      <c r="A1444" s="7">
        <v>1443</v>
      </c>
      <c r="B1444" s="7">
        <v>4174</v>
      </c>
      <c r="C1444" s="7" t="s">
        <v>57</v>
      </c>
      <c r="D1444" s="7" t="s">
        <v>461</v>
      </c>
      <c r="E1444" s="7" t="s">
        <v>279</v>
      </c>
      <c r="F1444" s="7">
        <v>0.53500000000000003</v>
      </c>
      <c r="I1444" s="7">
        <v>0.55400000000000005</v>
      </c>
      <c r="J1444" s="7">
        <v>2005</v>
      </c>
      <c r="K1444" s="7">
        <v>12</v>
      </c>
      <c r="L1444" s="7">
        <v>345</v>
      </c>
      <c r="M1444" s="7">
        <v>34.979999999999997</v>
      </c>
      <c r="N1444" s="7">
        <v>-97.52</v>
      </c>
      <c r="O1444" s="7">
        <v>34.75</v>
      </c>
      <c r="P1444" s="7">
        <v>-97.75</v>
      </c>
      <c r="Q1444" s="7">
        <v>6.931</v>
      </c>
      <c r="S1444" s="7">
        <v>14.141</v>
      </c>
      <c r="V1444" s="7" t="s">
        <v>26</v>
      </c>
      <c r="W1444" s="7">
        <v>0.46800000000000003</v>
      </c>
      <c r="X1444" s="7">
        <f t="shared" si="44"/>
        <v>0.46800000000000003</v>
      </c>
      <c r="Y1444" s="7">
        <v>8.5999999999999993E-2</v>
      </c>
      <c r="Z1444" s="7">
        <f t="shared" si="45"/>
        <v>8.5999999999999993E-2</v>
      </c>
      <c r="AA1444" s="7">
        <v>0.84299999999999997</v>
      </c>
      <c r="AB1444" s="7">
        <v>0.156</v>
      </c>
      <c r="AC1444" s="7">
        <v>4.2</v>
      </c>
      <c r="AD1444" s="7">
        <v>13.8</v>
      </c>
      <c r="AE1444" s="7" t="s">
        <v>45</v>
      </c>
      <c r="AF1444" s="7" t="s">
        <v>46</v>
      </c>
      <c r="AG1444" s="7" t="s">
        <v>47</v>
      </c>
      <c r="AH1444" s="7" t="s">
        <v>409</v>
      </c>
      <c r="AI1444" s="7" t="s">
        <v>407</v>
      </c>
      <c r="AJ1444" s="7">
        <v>3.2909999999999999</v>
      </c>
      <c r="AK1444" s="7">
        <v>0.438</v>
      </c>
      <c r="AL1444" s="7" t="s">
        <v>415</v>
      </c>
      <c r="AS1444" s="7">
        <v>2.29</v>
      </c>
      <c r="AT1444" s="7">
        <v>2.38</v>
      </c>
      <c r="AU1444" s="7">
        <v>2.39</v>
      </c>
      <c r="AV1444" s="7" t="s">
        <v>672</v>
      </c>
      <c r="AW1444" s="7" t="s">
        <v>528</v>
      </c>
      <c r="AZ1444" s="7" t="s">
        <v>281</v>
      </c>
    </row>
    <row r="1445" spans="1:52" x14ac:dyDescent="0.2">
      <c r="A1445" s="7">
        <v>1444</v>
      </c>
      <c r="B1445" s="7">
        <v>4303</v>
      </c>
      <c r="C1445" s="7" t="s">
        <v>61</v>
      </c>
      <c r="D1445" s="7" t="s">
        <v>62</v>
      </c>
      <c r="E1445" s="7" t="s">
        <v>63</v>
      </c>
      <c r="F1445" s="7">
        <v>0.22</v>
      </c>
      <c r="I1445" s="7">
        <v>0.22800000000000001</v>
      </c>
      <c r="J1445" s="7">
        <v>2001</v>
      </c>
      <c r="K1445" s="7">
        <v>1</v>
      </c>
      <c r="L1445" s="7">
        <v>3</v>
      </c>
      <c r="M1445" s="7">
        <v>54</v>
      </c>
      <c r="N1445" s="7">
        <v>-105.1</v>
      </c>
      <c r="O1445" s="7">
        <v>54.25</v>
      </c>
      <c r="P1445" s="7">
        <v>-105.25</v>
      </c>
      <c r="Q1445" s="7">
        <v>-10.074</v>
      </c>
      <c r="S1445" s="7">
        <v>6.3630000000000004</v>
      </c>
      <c r="V1445" s="7" t="s">
        <v>26</v>
      </c>
      <c r="W1445" s="7">
        <v>0.185</v>
      </c>
      <c r="X1445" s="7">
        <f t="shared" si="44"/>
        <v>0.185</v>
      </c>
      <c r="Y1445" s="7">
        <v>4.2999999999999997E-2</v>
      </c>
      <c r="Z1445" s="7">
        <f t="shared" si="45"/>
        <v>4.2999999999999997E-2</v>
      </c>
      <c r="AA1445" s="7">
        <v>0.81100000000000005</v>
      </c>
      <c r="AB1445" s="7">
        <v>0.188</v>
      </c>
      <c r="AC1445" s="7">
        <v>-9.3000000000000007</v>
      </c>
      <c r="AD1445" s="7">
        <v>95.1</v>
      </c>
      <c r="AE1445" s="7" t="s">
        <v>28</v>
      </c>
      <c r="AF1445" s="7" t="s">
        <v>29</v>
      </c>
      <c r="AG1445" s="7" t="s">
        <v>30</v>
      </c>
      <c r="AH1445" s="7" t="s">
        <v>421</v>
      </c>
      <c r="AI1445" s="7" t="s">
        <v>417</v>
      </c>
      <c r="AJ1445" s="7">
        <v>1.3280000000000001</v>
      </c>
      <c r="AK1445" s="7">
        <v>-0.20399999999999999</v>
      </c>
      <c r="AL1445" s="7" t="s">
        <v>442</v>
      </c>
      <c r="AQ1445" s="7">
        <v>3.7</v>
      </c>
      <c r="AS1445" s="7">
        <v>3.5</v>
      </c>
      <c r="AT1445" s="7">
        <v>3</v>
      </c>
      <c r="AU1445" s="7">
        <v>4</v>
      </c>
      <c r="AV1445" s="7" t="s">
        <v>659</v>
      </c>
      <c r="AW1445" s="7" t="s">
        <v>528</v>
      </c>
      <c r="AZ1445" s="7" t="s">
        <v>38</v>
      </c>
    </row>
    <row r="1446" spans="1:52" x14ac:dyDescent="0.2">
      <c r="A1446" s="7">
        <v>1445</v>
      </c>
      <c r="B1446" s="7">
        <v>4303</v>
      </c>
      <c r="C1446" s="7" t="s">
        <v>61</v>
      </c>
      <c r="D1446" s="7" t="s">
        <v>62</v>
      </c>
      <c r="E1446" s="7" t="s">
        <v>63</v>
      </c>
      <c r="F1446" s="7">
        <v>7.1999999999999995E-2</v>
      </c>
      <c r="I1446" s="7">
        <v>7.3999999999999996E-2</v>
      </c>
      <c r="J1446" s="7">
        <v>2001</v>
      </c>
      <c r="K1446" s="7">
        <v>1</v>
      </c>
      <c r="L1446" s="7">
        <v>18</v>
      </c>
      <c r="M1446" s="7">
        <v>54</v>
      </c>
      <c r="N1446" s="7">
        <v>-105.1</v>
      </c>
      <c r="O1446" s="7">
        <v>54.25</v>
      </c>
      <c r="P1446" s="7">
        <v>-105.25</v>
      </c>
      <c r="Q1446" s="7">
        <v>-4.4480000000000004</v>
      </c>
      <c r="S1446" s="7">
        <v>5.3209999999999997</v>
      </c>
      <c r="V1446" s="7" t="s">
        <v>26</v>
      </c>
      <c r="W1446" s="7">
        <v>0.05</v>
      </c>
      <c r="X1446" s="7">
        <f t="shared" si="44"/>
        <v>0.05</v>
      </c>
      <c r="Y1446" s="7">
        <v>2.4E-2</v>
      </c>
      <c r="Z1446" s="7">
        <f t="shared" si="45"/>
        <v>2.4E-2</v>
      </c>
      <c r="AA1446" s="7">
        <v>0.66900000000000004</v>
      </c>
      <c r="AB1446" s="7">
        <v>0.33</v>
      </c>
      <c r="AC1446" s="7">
        <v>-9.3000000000000007</v>
      </c>
      <c r="AD1446" s="7">
        <v>95.1</v>
      </c>
      <c r="AE1446" s="7" t="s">
        <v>28</v>
      </c>
      <c r="AF1446" s="7" t="s">
        <v>29</v>
      </c>
      <c r="AG1446" s="7" t="s">
        <v>30</v>
      </c>
      <c r="AH1446" s="7" t="s">
        <v>421</v>
      </c>
      <c r="AI1446" s="7" t="s">
        <v>417</v>
      </c>
      <c r="AJ1446" s="7">
        <v>1.3280000000000001</v>
      </c>
      <c r="AK1446" s="7">
        <v>-0.20399999999999999</v>
      </c>
      <c r="AL1446" s="7" t="s">
        <v>442</v>
      </c>
      <c r="AQ1446" s="7">
        <v>3.7</v>
      </c>
      <c r="AS1446" s="7">
        <v>3.5</v>
      </c>
      <c r="AT1446" s="7">
        <v>3</v>
      </c>
      <c r="AU1446" s="7">
        <v>4</v>
      </c>
      <c r="AV1446" s="7" t="s">
        <v>659</v>
      </c>
      <c r="AW1446" s="7" t="s">
        <v>528</v>
      </c>
      <c r="AZ1446" s="7" t="s">
        <v>38</v>
      </c>
    </row>
    <row r="1447" spans="1:52" x14ac:dyDescent="0.2">
      <c r="A1447" s="7">
        <v>1446</v>
      </c>
      <c r="B1447" s="7">
        <v>4303</v>
      </c>
      <c r="C1447" s="7" t="s">
        <v>61</v>
      </c>
      <c r="D1447" s="7" t="s">
        <v>62</v>
      </c>
      <c r="E1447" s="7" t="s">
        <v>63</v>
      </c>
      <c r="F1447" s="7">
        <v>0.05</v>
      </c>
      <c r="I1447" s="7">
        <v>5.0999999999999997E-2</v>
      </c>
      <c r="J1447" s="7">
        <v>2001</v>
      </c>
      <c r="K1447" s="7">
        <v>2</v>
      </c>
      <c r="L1447" s="7">
        <v>33</v>
      </c>
      <c r="M1447" s="7">
        <v>54</v>
      </c>
      <c r="N1447" s="7">
        <v>-105.1</v>
      </c>
      <c r="O1447" s="7">
        <v>54.25</v>
      </c>
      <c r="P1447" s="7">
        <v>-105.25</v>
      </c>
      <c r="Q1447" s="7">
        <v>-8.6769999999999996</v>
      </c>
      <c r="S1447" s="7">
        <v>5.2969999999999997</v>
      </c>
      <c r="V1447" s="7" t="s">
        <v>26</v>
      </c>
      <c r="W1447" s="7">
        <v>0.04</v>
      </c>
      <c r="X1447" s="7">
        <f t="shared" si="44"/>
        <v>0.04</v>
      </c>
      <c r="Y1447" s="7">
        <v>1.0999999999999999E-2</v>
      </c>
      <c r="Z1447" s="7">
        <f t="shared" si="45"/>
        <v>1.0999999999999999E-2</v>
      </c>
      <c r="AA1447" s="7">
        <v>0.77100000000000002</v>
      </c>
      <c r="AB1447" s="7">
        <v>0.22800000000000001</v>
      </c>
      <c r="AC1447" s="7">
        <v>-18.399999999999999</v>
      </c>
      <c r="AD1447" s="7">
        <v>11.7</v>
      </c>
      <c r="AE1447" s="7" t="s">
        <v>28</v>
      </c>
      <c r="AF1447" s="7" t="s">
        <v>29</v>
      </c>
      <c r="AG1447" s="7" t="s">
        <v>30</v>
      </c>
      <c r="AH1447" s="7" t="s">
        <v>421</v>
      </c>
      <c r="AI1447" s="7" t="s">
        <v>417</v>
      </c>
      <c r="AJ1447" s="7">
        <v>1.3280000000000001</v>
      </c>
      <c r="AK1447" s="7">
        <v>-0.20399999999999999</v>
      </c>
      <c r="AL1447" s="7" t="s">
        <v>442</v>
      </c>
      <c r="AQ1447" s="7">
        <v>3.7</v>
      </c>
      <c r="AS1447" s="7">
        <v>3.5</v>
      </c>
      <c r="AT1447" s="7">
        <v>3</v>
      </c>
      <c r="AU1447" s="7">
        <v>4</v>
      </c>
      <c r="AV1447" s="7" t="s">
        <v>659</v>
      </c>
      <c r="AW1447" s="7" t="s">
        <v>528</v>
      </c>
      <c r="AZ1447" s="7" t="s">
        <v>38</v>
      </c>
    </row>
    <row r="1448" spans="1:52" x14ac:dyDescent="0.2">
      <c r="A1448" s="7">
        <v>1447</v>
      </c>
      <c r="B1448" s="7">
        <v>4303</v>
      </c>
      <c r="C1448" s="7" t="s">
        <v>61</v>
      </c>
      <c r="D1448" s="7" t="s">
        <v>62</v>
      </c>
      <c r="E1448" s="7" t="s">
        <v>63</v>
      </c>
      <c r="F1448" s="7">
        <v>0.216</v>
      </c>
      <c r="I1448" s="7">
        <v>0.223</v>
      </c>
      <c r="J1448" s="7">
        <v>2001</v>
      </c>
      <c r="K1448" s="7">
        <v>2</v>
      </c>
      <c r="L1448" s="7">
        <v>48</v>
      </c>
      <c r="M1448" s="7">
        <v>54</v>
      </c>
      <c r="N1448" s="7">
        <v>-105.1</v>
      </c>
      <c r="O1448" s="7">
        <v>54.25</v>
      </c>
      <c r="P1448" s="7">
        <v>-105.25</v>
      </c>
      <c r="Q1448" s="7">
        <v>-5.516</v>
      </c>
      <c r="S1448" s="7">
        <v>4.9329999999999998</v>
      </c>
      <c r="V1448" s="7" t="s">
        <v>26</v>
      </c>
      <c r="W1448" s="7">
        <v>0.2</v>
      </c>
      <c r="X1448" s="7">
        <f t="shared" si="44"/>
        <v>0.2</v>
      </c>
      <c r="Y1448" s="7">
        <v>2.3E-2</v>
      </c>
      <c r="Z1448" s="7">
        <f t="shared" si="45"/>
        <v>2.3E-2</v>
      </c>
      <c r="AA1448" s="7">
        <v>0.89300000000000002</v>
      </c>
      <c r="AB1448" s="7">
        <v>0.106</v>
      </c>
      <c r="AC1448" s="7">
        <v>-18.399999999999999</v>
      </c>
      <c r="AD1448" s="7">
        <v>11.7</v>
      </c>
      <c r="AE1448" s="7" t="s">
        <v>28</v>
      </c>
      <c r="AF1448" s="7" t="s">
        <v>29</v>
      </c>
      <c r="AG1448" s="7" t="s">
        <v>30</v>
      </c>
      <c r="AH1448" s="7" t="s">
        <v>421</v>
      </c>
      <c r="AI1448" s="7" t="s">
        <v>417</v>
      </c>
      <c r="AJ1448" s="7">
        <v>1.3280000000000001</v>
      </c>
      <c r="AK1448" s="7">
        <v>-0.20399999999999999</v>
      </c>
      <c r="AL1448" s="7" t="s">
        <v>442</v>
      </c>
      <c r="AQ1448" s="7">
        <v>3.7</v>
      </c>
      <c r="AS1448" s="7">
        <v>3.5</v>
      </c>
      <c r="AT1448" s="7">
        <v>3</v>
      </c>
      <c r="AU1448" s="7">
        <v>4</v>
      </c>
      <c r="AV1448" s="7" t="s">
        <v>659</v>
      </c>
      <c r="AW1448" s="7" t="s">
        <v>528</v>
      </c>
      <c r="AZ1448" s="7" t="s">
        <v>38</v>
      </c>
    </row>
    <row r="1449" spans="1:52" x14ac:dyDescent="0.2">
      <c r="A1449" s="7">
        <v>1448</v>
      </c>
      <c r="B1449" s="7">
        <v>4303</v>
      </c>
      <c r="C1449" s="7" t="s">
        <v>61</v>
      </c>
      <c r="D1449" s="7" t="s">
        <v>62</v>
      </c>
      <c r="E1449" s="7" t="s">
        <v>63</v>
      </c>
      <c r="F1449" s="7">
        <v>0.29799999999999999</v>
      </c>
      <c r="I1449" s="7">
        <v>0.308</v>
      </c>
      <c r="J1449" s="7">
        <v>2001</v>
      </c>
      <c r="K1449" s="7">
        <v>3</v>
      </c>
      <c r="L1449" s="7">
        <v>63</v>
      </c>
      <c r="M1449" s="7">
        <v>54</v>
      </c>
      <c r="N1449" s="7">
        <v>-105.1</v>
      </c>
      <c r="O1449" s="7">
        <v>54.25</v>
      </c>
      <c r="P1449" s="7">
        <v>-105.25</v>
      </c>
      <c r="Q1449" s="7">
        <v>-4.9939999999999998</v>
      </c>
      <c r="S1449" s="7">
        <v>5.7569999999999997</v>
      </c>
      <c r="V1449" s="7" t="s">
        <v>26</v>
      </c>
      <c r="W1449" s="7">
        <v>0.3</v>
      </c>
      <c r="X1449" s="7">
        <f t="shared" si="44"/>
        <v>0.3</v>
      </c>
      <c r="Y1449" s="7">
        <v>8.0000000000000002E-3</v>
      </c>
      <c r="Z1449" s="7">
        <f t="shared" si="45"/>
        <v>8.0000000000000002E-3</v>
      </c>
      <c r="AA1449" s="7">
        <v>0.97</v>
      </c>
      <c r="AB1449" s="7">
        <v>2.9000000000000001E-2</v>
      </c>
      <c r="AC1449" s="7">
        <v>-5.0999999999999996</v>
      </c>
      <c r="AD1449" s="7">
        <v>15.7</v>
      </c>
      <c r="AE1449" s="7" t="s">
        <v>28</v>
      </c>
      <c r="AF1449" s="7" t="s">
        <v>29</v>
      </c>
      <c r="AG1449" s="7" t="s">
        <v>30</v>
      </c>
      <c r="AH1449" s="7" t="s">
        <v>421</v>
      </c>
      <c r="AI1449" s="7" t="s">
        <v>417</v>
      </c>
      <c r="AJ1449" s="7">
        <v>1.3280000000000001</v>
      </c>
      <c r="AK1449" s="7">
        <v>-0.20399999999999999</v>
      </c>
      <c r="AL1449" s="7" t="s">
        <v>442</v>
      </c>
      <c r="AQ1449" s="7">
        <v>3.7</v>
      </c>
      <c r="AS1449" s="7">
        <v>3.5</v>
      </c>
      <c r="AT1449" s="7">
        <v>3</v>
      </c>
      <c r="AU1449" s="7">
        <v>4</v>
      </c>
      <c r="AV1449" s="7" t="s">
        <v>659</v>
      </c>
      <c r="AW1449" s="7" t="s">
        <v>528</v>
      </c>
      <c r="AZ1449" s="7" t="s">
        <v>38</v>
      </c>
    </row>
    <row r="1450" spans="1:52" x14ac:dyDescent="0.2">
      <c r="A1450" s="7">
        <v>1449</v>
      </c>
      <c r="B1450" s="7">
        <v>4303</v>
      </c>
      <c r="C1450" s="7" t="s">
        <v>61</v>
      </c>
      <c r="D1450" s="7" t="s">
        <v>62</v>
      </c>
      <c r="E1450" s="7" t="s">
        <v>63</v>
      </c>
      <c r="F1450" s="7">
        <v>0.38</v>
      </c>
      <c r="I1450" s="7">
        <v>0.39300000000000002</v>
      </c>
      <c r="J1450" s="7">
        <v>2001</v>
      </c>
      <c r="K1450" s="7">
        <v>3</v>
      </c>
      <c r="L1450" s="7">
        <v>78</v>
      </c>
      <c r="M1450" s="7">
        <v>54</v>
      </c>
      <c r="N1450" s="7">
        <v>-105.1</v>
      </c>
      <c r="O1450" s="7">
        <v>54.25</v>
      </c>
      <c r="P1450" s="7">
        <v>-105.25</v>
      </c>
      <c r="Q1450" s="7">
        <v>-2.4470000000000001</v>
      </c>
      <c r="S1450" s="7">
        <v>5.9</v>
      </c>
      <c r="V1450" s="7" t="s">
        <v>26</v>
      </c>
      <c r="W1450" s="7">
        <v>0.36899999999999999</v>
      </c>
      <c r="X1450" s="7">
        <f t="shared" si="44"/>
        <v>0.36899999999999999</v>
      </c>
      <c r="Y1450" s="7">
        <v>2.4E-2</v>
      </c>
      <c r="Z1450" s="7">
        <f t="shared" si="45"/>
        <v>2.4E-2</v>
      </c>
      <c r="AA1450" s="7">
        <v>0.93600000000000005</v>
      </c>
      <c r="AB1450" s="7">
        <v>6.3E-2</v>
      </c>
      <c r="AC1450" s="7">
        <v>-5.0999999999999996</v>
      </c>
      <c r="AD1450" s="7">
        <v>15.7</v>
      </c>
      <c r="AE1450" s="7" t="s">
        <v>28</v>
      </c>
      <c r="AF1450" s="7" t="s">
        <v>29</v>
      </c>
      <c r="AG1450" s="7" t="s">
        <v>30</v>
      </c>
      <c r="AH1450" s="7" t="s">
        <v>421</v>
      </c>
      <c r="AI1450" s="7" t="s">
        <v>417</v>
      </c>
      <c r="AJ1450" s="7">
        <v>1.3280000000000001</v>
      </c>
      <c r="AK1450" s="7">
        <v>-0.20399999999999999</v>
      </c>
      <c r="AL1450" s="7" t="s">
        <v>442</v>
      </c>
      <c r="AQ1450" s="7">
        <v>3.7</v>
      </c>
      <c r="AS1450" s="7">
        <v>3.5</v>
      </c>
      <c r="AT1450" s="7">
        <v>3</v>
      </c>
      <c r="AU1450" s="7">
        <v>4</v>
      </c>
      <c r="AV1450" s="7" t="s">
        <v>659</v>
      </c>
      <c r="AW1450" s="7" t="s">
        <v>528</v>
      </c>
      <c r="AZ1450" s="7" t="s">
        <v>38</v>
      </c>
    </row>
    <row r="1451" spans="1:52" x14ac:dyDescent="0.2">
      <c r="A1451" s="7">
        <v>1450</v>
      </c>
      <c r="B1451" s="7">
        <v>4303</v>
      </c>
      <c r="C1451" s="7" t="s">
        <v>61</v>
      </c>
      <c r="D1451" s="7" t="s">
        <v>62</v>
      </c>
      <c r="E1451" s="7" t="s">
        <v>63</v>
      </c>
      <c r="F1451" s="7">
        <v>0.90200000000000002</v>
      </c>
      <c r="I1451" s="7">
        <v>0.93500000000000005</v>
      </c>
      <c r="J1451" s="7">
        <v>2001</v>
      </c>
      <c r="K1451" s="7">
        <v>4</v>
      </c>
      <c r="L1451" s="7">
        <v>93</v>
      </c>
      <c r="M1451" s="7">
        <v>54</v>
      </c>
      <c r="N1451" s="7">
        <v>-105.1</v>
      </c>
      <c r="O1451" s="7">
        <v>54.25</v>
      </c>
      <c r="P1451" s="7">
        <v>-105.25</v>
      </c>
      <c r="Q1451" s="7">
        <v>0.01</v>
      </c>
      <c r="S1451" s="7">
        <v>8.7629999999999999</v>
      </c>
      <c r="V1451" s="7" t="s">
        <v>26</v>
      </c>
      <c r="W1451" s="7">
        <v>0.91100000000000003</v>
      </c>
      <c r="X1451" s="7">
        <f t="shared" si="44"/>
        <v>0.91100000000000003</v>
      </c>
      <c r="Y1451" s="7">
        <v>2.4E-2</v>
      </c>
      <c r="Z1451" s="7">
        <f t="shared" si="45"/>
        <v>2.4E-2</v>
      </c>
      <c r="AA1451" s="7">
        <v>0.97399999999999998</v>
      </c>
      <c r="AB1451" s="7">
        <v>2.5000000000000001E-2</v>
      </c>
      <c r="AC1451" s="7">
        <v>2.2999999999999998</v>
      </c>
      <c r="AD1451" s="7">
        <v>27.8</v>
      </c>
      <c r="AE1451" s="7" t="s">
        <v>28</v>
      </c>
      <c r="AF1451" s="7" t="s">
        <v>29</v>
      </c>
      <c r="AG1451" s="7" t="s">
        <v>30</v>
      </c>
      <c r="AH1451" s="7" t="s">
        <v>421</v>
      </c>
      <c r="AI1451" s="7" t="s">
        <v>417</v>
      </c>
      <c r="AJ1451" s="7">
        <v>1.3280000000000001</v>
      </c>
      <c r="AK1451" s="7">
        <v>-0.20399999999999999</v>
      </c>
      <c r="AL1451" s="7" t="s">
        <v>442</v>
      </c>
      <c r="AQ1451" s="7">
        <v>3.7</v>
      </c>
      <c r="AS1451" s="7">
        <v>3.5</v>
      </c>
      <c r="AT1451" s="7">
        <v>3</v>
      </c>
      <c r="AU1451" s="7">
        <v>4</v>
      </c>
      <c r="AV1451" s="7" t="s">
        <v>659</v>
      </c>
      <c r="AW1451" s="7" t="s">
        <v>528</v>
      </c>
      <c r="AZ1451" s="7" t="s">
        <v>38</v>
      </c>
    </row>
    <row r="1452" spans="1:52" x14ac:dyDescent="0.2">
      <c r="A1452" s="7">
        <v>1451</v>
      </c>
      <c r="B1452" s="7">
        <v>4303</v>
      </c>
      <c r="C1452" s="7" t="s">
        <v>61</v>
      </c>
      <c r="D1452" s="7" t="s">
        <v>62</v>
      </c>
      <c r="E1452" s="7" t="s">
        <v>63</v>
      </c>
      <c r="F1452" s="7">
        <v>0.755</v>
      </c>
      <c r="I1452" s="7">
        <v>0.78200000000000003</v>
      </c>
      <c r="J1452" s="7">
        <v>2001</v>
      </c>
      <c r="K1452" s="7">
        <v>4</v>
      </c>
      <c r="L1452" s="7">
        <v>108</v>
      </c>
      <c r="M1452" s="7">
        <v>54</v>
      </c>
      <c r="N1452" s="7">
        <v>-105.1</v>
      </c>
      <c r="O1452" s="7">
        <v>54.25</v>
      </c>
      <c r="P1452" s="7">
        <v>-105.25</v>
      </c>
      <c r="Q1452" s="7">
        <v>5.0000000000000001E-3</v>
      </c>
      <c r="S1452" s="7">
        <v>10.775</v>
      </c>
      <c r="V1452" s="7" t="s">
        <v>26</v>
      </c>
      <c r="W1452" s="7">
        <v>0.60399999999999998</v>
      </c>
      <c r="X1452" s="7">
        <f t="shared" si="44"/>
        <v>0.60399999999999998</v>
      </c>
      <c r="Y1452" s="7">
        <v>0.17799999999999999</v>
      </c>
      <c r="Z1452" s="7">
        <f t="shared" si="45"/>
        <v>0.17799999999999999</v>
      </c>
      <c r="AA1452" s="7">
        <v>0.77100000000000002</v>
      </c>
      <c r="AB1452" s="7">
        <v>0.22800000000000001</v>
      </c>
      <c r="AC1452" s="7">
        <v>2.2999999999999998</v>
      </c>
      <c r="AD1452" s="7">
        <v>27.8</v>
      </c>
      <c r="AE1452" s="7" t="s">
        <v>28</v>
      </c>
      <c r="AF1452" s="7" t="s">
        <v>29</v>
      </c>
      <c r="AG1452" s="7" t="s">
        <v>30</v>
      </c>
      <c r="AH1452" s="7" t="s">
        <v>421</v>
      </c>
      <c r="AI1452" s="7" t="s">
        <v>417</v>
      </c>
      <c r="AJ1452" s="7">
        <v>1.3280000000000001</v>
      </c>
      <c r="AK1452" s="7">
        <v>-0.20399999999999999</v>
      </c>
      <c r="AL1452" s="7" t="s">
        <v>442</v>
      </c>
      <c r="AQ1452" s="7">
        <v>3.7</v>
      </c>
      <c r="AS1452" s="7">
        <v>3.5</v>
      </c>
      <c r="AT1452" s="7">
        <v>3</v>
      </c>
      <c r="AU1452" s="7">
        <v>4</v>
      </c>
      <c r="AV1452" s="7" t="s">
        <v>659</v>
      </c>
      <c r="AW1452" s="7" t="s">
        <v>528</v>
      </c>
      <c r="AZ1452" s="7" t="s">
        <v>38</v>
      </c>
    </row>
    <row r="1453" spans="1:52" x14ac:dyDescent="0.2">
      <c r="A1453" s="7">
        <v>1452</v>
      </c>
      <c r="B1453" s="7">
        <v>4303</v>
      </c>
      <c r="C1453" s="7" t="s">
        <v>61</v>
      </c>
      <c r="D1453" s="7" t="s">
        <v>62</v>
      </c>
      <c r="E1453" s="7" t="s">
        <v>63</v>
      </c>
      <c r="F1453" s="7">
        <v>0.94199999999999995</v>
      </c>
      <c r="I1453" s="7">
        <v>0.97599999999999998</v>
      </c>
      <c r="J1453" s="7">
        <v>2001</v>
      </c>
      <c r="K1453" s="7">
        <v>5</v>
      </c>
      <c r="L1453" s="7">
        <v>123</v>
      </c>
      <c r="M1453" s="7">
        <v>54</v>
      </c>
      <c r="N1453" s="7">
        <v>-105.1</v>
      </c>
      <c r="O1453" s="7">
        <v>54.25</v>
      </c>
      <c r="P1453" s="7">
        <v>-105.25</v>
      </c>
      <c r="Q1453" s="7">
        <v>0.35099999999999998</v>
      </c>
      <c r="S1453" s="7">
        <v>16.353000000000002</v>
      </c>
      <c r="V1453" s="7" t="s">
        <v>26</v>
      </c>
      <c r="W1453" s="7">
        <v>0.60099999999999998</v>
      </c>
      <c r="X1453" s="7">
        <f t="shared" si="44"/>
        <v>0.60099999999999998</v>
      </c>
      <c r="Y1453" s="7">
        <v>0.375</v>
      </c>
      <c r="Z1453" s="7">
        <f t="shared" si="45"/>
        <v>0.375</v>
      </c>
      <c r="AA1453" s="7">
        <v>0.61499999999999999</v>
      </c>
      <c r="AB1453" s="7">
        <v>0.38400000000000001</v>
      </c>
      <c r="AC1453" s="7">
        <v>10.199999999999999</v>
      </c>
      <c r="AD1453" s="7">
        <v>20.399999999999999</v>
      </c>
      <c r="AE1453" s="7" t="s">
        <v>28</v>
      </c>
      <c r="AF1453" s="7" t="s">
        <v>29</v>
      </c>
      <c r="AG1453" s="7" t="s">
        <v>30</v>
      </c>
      <c r="AH1453" s="7" t="s">
        <v>421</v>
      </c>
      <c r="AI1453" s="7" t="s">
        <v>417</v>
      </c>
      <c r="AJ1453" s="7">
        <v>1.3280000000000001</v>
      </c>
      <c r="AK1453" s="7">
        <v>-0.20399999999999999</v>
      </c>
      <c r="AL1453" s="7" t="s">
        <v>442</v>
      </c>
      <c r="AQ1453" s="7">
        <v>3.7</v>
      </c>
      <c r="AS1453" s="7">
        <v>3.5</v>
      </c>
      <c r="AT1453" s="7">
        <v>3</v>
      </c>
      <c r="AU1453" s="7">
        <v>4</v>
      </c>
      <c r="AV1453" s="7" t="s">
        <v>659</v>
      </c>
      <c r="AW1453" s="7" t="s">
        <v>528</v>
      </c>
      <c r="AZ1453" s="7" t="s">
        <v>38</v>
      </c>
    </row>
    <row r="1454" spans="1:52" x14ac:dyDescent="0.2">
      <c r="A1454" s="7">
        <v>1453</v>
      </c>
      <c r="B1454" s="7">
        <v>4303</v>
      </c>
      <c r="C1454" s="7" t="s">
        <v>61</v>
      </c>
      <c r="D1454" s="7" t="s">
        <v>62</v>
      </c>
      <c r="E1454" s="7" t="s">
        <v>63</v>
      </c>
      <c r="F1454" s="7">
        <v>0.77300000000000002</v>
      </c>
      <c r="I1454" s="7">
        <v>0.80100000000000005</v>
      </c>
      <c r="J1454" s="7">
        <v>2001</v>
      </c>
      <c r="K1454" s="7">
        <v>5</v>
      </c>
      <c r="L1454" s="7">
        <v>138</v>
      </c>
      <c r="M1454" s="7">
        <v>54</v>
      </c>
      <c r="N1454" s="7">
        <v>-105.1</v>
      </c>
      <c r="O1454" s="7">
        <v>54.25</v>
      </c>
      <c r="P1454" s="7">
        <v>-105.25</v>
      </c>
      <c r="Q1454" s="7">
        <v>0.78500000000000003</v>
      </c>
      <c r="S1454" s="7">
        <v>17.347000000000001</v>
      </c>
      <c r="V1454" s="7" t="s">
        <v>26</v>
      </c>
      <c r="W1454" s="7">
        <v>0.57699999999999996</v>
      </c>
      <c r="X1454" s="7">
        <f t="shared" si="44"/>
        <v>0.57699999999999996</v>
      </c>
      <c r="Y1454" s="7">
        <v>0.224</v>
      </c>
      <c r="Z1454" s="7">
        <f t="shared" si="45"/>
        <v>0.224</v>
      </c>
      <c r="AA1454" s="7">
        <v>0.71899999999999997</v>
      </c>
      <c r="AB1454" s="7">
        <v>0.28000000000000003</v>
      </c>
      <c r="AC1454" s="7">
        <v>10.199999999999999</v>
      </c>
      <c r="AD1454" s="7">
        <v>20.399999999999999</v>
      </c>
      <c r="AE1454" s="7" t="s">
        <v>28</v>
      </c>
      <c r="AF1454" s="7" t="s">
        <v>29</v>
      </c>
      <c r="AG1454" s="7" t="s">
        <v>30</v>
      </c>
      <c r="AH1454" s="7" t="s">
        <v>421</v>
      </c>
      <c r="AI1454" s="7" t="s">
        <v>417</v>
      </c>
      <c r="AJ1454" s="7">
        <v>1.3280000000000001</v>
      </c>
      <c r="AK1454" s="7">
        <v>-0.20399999999999999</v>
      </c>
      <c r="AL1454" s="7" t="s">
        <v>442</v>
      </c>
      <c r="AQ1454" s="7">
        <v>3.7</v>
      </c>
      <c r="AS1454" s="7">
        <v>3.5</v>
      </c>
      <c r="AT1454" s="7">
        <v>3</v>
      </c>
      <c r="AU1454" s="7">
        <v>4</v>
      </c>
      <c r="AV1454" s="7" t="s">
        <v>659</v>
      </c>
      <c r="AW1454" s="7" t="s">
        <v>528</v>
      </c>
      <c r="AZ1454" s="7" t="s">
        <v>38</v>
      </c>
    </row>
    <row r="1455" spans="1:52" x14ac:dyDescent="0.2">
      <c r="A1455" s="7">
        <v>1454</v>
      </c>
      <c r="B1455" s="7">
        <v>4303</v>
      </c>
      <c r="C1455" s="7" t="s">
        <v>61</v>
      </c>
      <c r="D1455" s="7" t="s">
        <v>62</v>
      </c>
      <c r="E1455" s="7" t="s">
        <v>63</v>
      </c>
      <c r="F1455" s="7">
        <v>1.7969999999999999</v>
      </c>
      <c r="I1455" s="7">
        <v>1.863</v>
      </c>
      <c r="J1455" s="7">
        <v>2001</v>
      </c>
      <c r="K1455" s="7">
        <v>6</v>
      </c>
      <c r="L1455" s="7">
        <v>153</v>
      </c>
      <c r="M1455" s="7">
        <v>54</v>
      </c>
      <c r="N1455" s="7">
        <v>-105.1</v>
      </c>
      <c r="O1455" s="7">
        <v>54.25</v>
      </c>
      <c r="P1455" s="7">
        <v>-105.25</v>
      </c>
      <c r="Q1455" s="7">
        <v>4.1230000000000002</v>
      </c>
      <c r="S1455" s="7">
        <v>19.02</v>
      </c>
      <c r="V1455" s="7" t="s">
        <v>26</v>
      </c>
      <c r="W1455" s="7">
        <v>1.337</v>
      </c>
      <c r="X1455" s="7">
        <f t="shared" si="44"/>
        <v>1.337</v>
      </c>
      <c r="Y1455" s="7">
        <v>0.52600000000000002</v>
      </c>
      <c r="Z1455" s="7">
        <f t="shared" si="45"/>
        <v>0.52600000000000002</v>
      </c>
      <c r="AA1455" s="7">
        <v>0.71699999999999997</v>
      </c>
      <c r="AB1455" s="7">
        <v>0.28199999999999997</v>
      </c>
      <c r="AC1455" s="7">
        <v>13.6</v>
      </c>
      <c r="AD1455" s="7">
        <v>62.4</v>
      </c>
      <c r="AE1455" s="7" t="s">
        <v>28</v>
      </c>
      <c r="AF1455" s="7" t="s">
        <v>29</v>
      </c>
      <c r="AG1455" s="7" t="s">
        <v>30</v>
      </c>
      <c r="AH1455" s="7" t="s">
        <v>421</v>
      </c>
      <c r="AI1455" s="7" t="s">
        <v>417</v>
      </c>
      <c r="AJ1455" s="7">
        <v>1.3280000000000001</v>
      </c>
      <c r="AK1455" s="7">
        <v>-0.20399999999999999</v>
      </c>
      <c r="AL1455" s="7" t="s">
        <v>442</v>
      </c>
      <c r="AQ1455" s="7">
        <v>3.7</v>
      </c>
      <c r="AS1455" s="7">
        <v>3.5</v>
      </c>
      <c r="AT1455" s="7">
        <v>3</v>
      </c>
      <c r="AU1455" s="7">
        <v>4</v>
      </c>
      <c r="AV1455" s="7" t="s">
        <v>659</v>
      </c>
      <c r="AW1455" s="7" t="s">
        <v>528</v>
      </c>
      <c r="AZ1455" s="7" t="s">
        <v>38</v>
      </c>
    </row>
    <row r="1456" spans="1:52" x14ac:dyDescent="0.2">
      <c r="A1456" s="7">
        <v>1455</v>
      </c>
      <c r="B1456" s="7">
        <v>4303</v>
      </c>
      <c r="C1456" s="7" t="s">
        <v>61</v>
      </c>
      <c r="D1456" s="7" t="s">
        <v>62</v>
      </c>
      <c r="E1456" s="7" t="s">
        <v>63</v>
      </c>
      <c r="F1456" s="7">
        <v>2.3820000000000001</v>
      </c>
      <c r="I1456" s="7">
        <v>2.4689999999999999</v>
      </c>
      <c r="J1456" s="7">
        <v>2001</v>
      </c>
      <c r="K1456" s="7">
        <v>6</v>
      </c>
      <c r="L1456" s="7">
        <v>168</v>
      </c>
      <c r="M1456" s="7">
        <v>54</v>
      </c>
      <c r="N1456" s="7">
        <v>-105.1</v>
      </c>
      <c r="O1456" s="7">
        <v>54.25</v>
      </c>
      <c r="P1456" s="7">
        <v>-105.25</v>
      </c>
      <c r="Q1456" s="7">
        <v>5.5259999999999998</v>
      </c>
      <c r="S1456" s="7">
        <v>34.280999999999999</v>
      </c>
      <c r="V1456" s="7" t="s">
        <v>26</v>
      </c>
      <c r="W1456" s="7">
        <v>1.052</v>
      </c>
      <c r="X1456" s="7">
        <f t="shared" si="44"/>
        <v>1.052</v>
      </c>
      <c r="Y1456" s="7">
        <v>1.417</v>
      </c>
      <c r="Z1456" s="7">
        <f t="shared" si="45"/>
        <v>1.417</v>
      </c>
      <c r="AA1456" s="7">
        <v>0.42499999999999999</v>
      </c>
      <c r="AB1456" s="7">
        <v>0.57399999999999995</v>
      </c>
      <c r="AC1456" s="7">
        <v>13.6</v>
      </c>
      <c r="AD1456" s="7">
        <v>62.4</v>
      </c>
      <c r="AE1456" s="7" t="s">
        <v>28</v>
      </c>
      <c r="AF1456" s="7" t="s">
        <v>29</v>
      </c>
      <c r="AG1456" s="7" t="s">
        <v>30</v>
      </c>
      <c r="AH1456" s="7" t="s">
        <v>421</v>
      </c>
      <c r="AI1456" s="7" t="s">
        <v>417</v>
      </c>
      <c r="AJ1456" s="7">
        <v>1.3280000000000001</v>
      </c>
      <c r="AK1456" s="7">
        <v>-0.20399999999999999</v>
      </c>
      <c r="AL1456" s="7" t="s">
        <v>442</v>
      </c>
      <c r="AQ1456" s="7">
        <v>3.7</v>
      </c>
      <c r="AS1456" s="7">
        <v>3.5</v>
      </c>
      <c r="AT1456" s="7">
        <v>3</v>
      </c>
      <c r="AU1456" s="7">
        <v>4</v>
      </c>
      <c r="AV1456" s="7" t="s">
        <v>659</v>
      </c>
      <c r="AW1456" s="7" t="s">
        <v>528</v>
      </c>
      <c r="AZ1456" s="7" t="s">
        <v>38</v>
      </c>
    </row>
    <row r="1457" spans="1:52" x14ac:dyDescent="0.2">
      <c r="A1457" s="7">
        <v>1456</v>
      </c>
      <c r="B1457" s="7">
        <v>4303</v>
      </c>
      <c r="C1457" s="7" t="s">
        <v>61</v>
      </c>
      <c r="D1457" s="7" t="s">
        <v>62</v>
      </c>
      <c r="E1457" s="7" t="s">
        <v>63</v>
      </c>
      <c r="F1457" s="7">
        <v>3.448</v>
      </c>
      <c r="I1457" s="7">
        <v>3.5739999999999998</v>
      </c>
      <c r="J1457" s="7">
        <v>2001</v>
      </c>
      <c r="K1457" s="7">
        <v>7</v>
      </c>
      <c r="L1457" s="7">
        <v>183</v>
      </c>
      <c r="M1457" s="7">
        <v>54</v>
      </c>
      <c r="N1457" s="7">
        <v>-105.1</v>
      </c>
      <c r="O1457" s="7">
        <v>54.25</v>
      </c>
      <c r="P1457" s="7">
        <v>-105.25</v>
      </c>
      <c r="Q1457" s="7">
        <v>9.391</v>
      </c>
      <c r="S1457" s="7">
        <v>31.370999999999999</v>
      </c>
      <c r="V1457" s="7" t="s">
        <v>26</v>
      </c>
      <c r="W1457" s="7">
        <v>1.877</v>
      </c>
      <c r="X1457" s="7">
        <f t="shared" si="44"/>
        <v>1.877</v>
      </c>
      <c r="Y1457" s="7">
        <v>1.6970000000000001</v>
      </c>
      <c r="Z1457" s="7">
        <f t="shared" si="45"/>
        <v>1.6970000000000001</v>
      </c>
      <c r="AA1457" s="7">
        <v>0.52500000000000002</v>
      </c>
      <c r="AB1457" s="7">
        <v>0.47399999999999998</v>
      </c>
      <c r="AC1457" s="7">
        <v>17.3</v>
      </c>
      <c r="AD1457" s="7">
        <v>74.2</v>
      </c>
      <c r="AE1457" s="7" t="s">
        <v>28</v>
      </c>
      <c r="AF1457" s="7" t="s">
        <v>29</v>
      </c>
      <c r="AG1457" s="7" t="s">
        <v>30</v>
      </c>
      <c r="AH1457" s="7" t="s">
        <v>421</v>
      </c>
      <c r="AI1457" s="7" t="s">
        <v>417</v>
      </c>
      <c r="AJ1457" s="7">
        <v>1.3280000000000001</v>
      </c>
      <c r="AK1457" s="7">
        <v>-0.20399999999999999</v>
      </c>
      <c r="AL1457" s="7" t="s">
        <v>442</v>
      </c>
      <c r="AQ1457" s="7">
        <v>3.7</v>
      </c>
      <c r="AS1457" s="7">
        <v>3.5</v>
      </c>
      <c r="AT1457" s="7">
        <v>3</v>
      </c>
      <c r="AU1457" s="7">
        <v>4</v>
      </c>
      <c r="AV1457" s="7" t="s">
        <v>659</v>
      </c>
      <c r="AW1457" s="7" t="s">
        <v>528</v>
      </c>
      <c r="AZ1457" s="7" t="s">
        <v>38</v>
      </c>
    </row>
    <row r="1458" spans="1:52" x14ac:dyDescent="0.2">
      <c r="A1458" s="7">
        <v>1457</v>
      </c>
      <c r="B1458" s="7">
        <v>4303</v>
      </c>
      <c r="C1458" s="7" t="s">
        <v>61</v>
      </c>
      <c r="D1458" s="7" t="s">
        <v>62</v>
      </c>
      <c r="E1458" s="7" t="s">
        <v>63</v>
      </c>
      <c r="F1458" s="7">
        <v>5.8529999999999998</v>
      </c>
      <c r="I1458" s="7">
        <v>6.0679999999999996</v>
      </c>
      <c r="J1458" s="7">
        <v>2001</v>
      </c>
      <c r="K1458" s="7">
        <v>7</v>
      </c>
      <c r="L1458" s="7">
        <v>198</v>
      </c>
      <c r="M1458" s="7">
        <v>54</v>
      </c>
      <c r="N1458" s="7">
        <v>-105.1</v>
      </c>
      <c r="O1458" s="7">
        <v>54.25</v>
      </c>
      <c r="P1458" s="7">
        <v>-105.25</v>
      </c>
      <c r="Q1458" s="7">
        <v>12.202</v>
      </c>
      <c r="S1458" s="7">
        <v>29.645</v>
      </c>
      <c r="V1458" s="7" t="s">
        <v>26</v>
      </c>
      <c r="W1458" s="7">
        <v>2.8109999999999999</v>
      </c>
      <c r="X1458" s="7">
        <f t="shared" si="44"/>
        <v>2.8109999999999999</v>
      </c>
      <c r="Y1458" s="7">
        <v>3.2570000000000001</v>
      </c>
      <c r="Z1458" s="7">
        <f t="shared" si="45"/>
        <v>3.2570000000000001</v>
      </c>
      <c r="AA1458" s="7">
        <v>0.46300000000000002</v>
      </c>
      <c r="AB1458" s="7">
        <v>0.53600000000000003</v>
      </c>
      <c r="AC1458" s="7">
        <v>17.3</v>
      </c>
      <c r="AD1458" s="7">
        <v>74.2</v>
      </c>
      <c r="AE1458" s="7" t="s">
        <v>28</v>
      </c>
      <c r="AF1458" s="7" t="s">
        <v>29</v>
      </c>
      <c r="AG1458" s="7" t="s">
        <v>30</v>
      </c>
      <c r="AH1458" s="7" t="s">
        <v>421</v>
      </c>
      <c r="AI1458" s="7" t="s">
        <v>417</v>
      </c>
      <c r="AJ1458" s="7">
        <v>1.3280000000000001</v>
      </c>
      <c r="AK1458" s="7">
        <v>-0.20399999999999999</v>
      </c>
      <c r="AL1458" s="7" t="s">
        <v>442</v>
      </c>
      <c r="AQ1458" s="7">
        <v>3.7</v>
      </c>
      <c r="AS1458" s="7">
        <v>3.5</v>
      </c>
      <c r="AT1458" s="7">
        <v>3</v>
      </c>
      <c r="AU1458" s="7">
        <v>4</v>
      </c>
      <c r="AV1458" s="7" t="s">
        <v>659</v>
      </c>
      <c r="AW1458" s="7" t="s">
        <v>528</v>
      </c>
      <c r="AZ1458" s="7" t="s">
        <v>38</v>
      </c>
    </row>
    <row r="1459" spans="1:52" x14ac:dyDescent="0.2">
      <c r="A1459" s="7">
        <v>1458</v>
      </c>
      <c r="B1459" s="7">
        <v>4303</v>
      </c>
      <c r="C1459" s="7" t="s">
        <v>61</v>
      </c>
      <c r="D1459" s="7" t="s">
        <v>62</v>
      </c>
      <c r="E1459" s="7" t="s">
        <v>63</v>
      </c>
      <c r="F1459" s="7">
        <v>4.4080000000000004</v>
      </c>
      <c r="I1459" s="7">
        <v>4.57</v>
      </c>
      <c r="J1459" s="7">
        <v>2001</v>
      </c>
      <c r="K1459" s="7">
        <v>8</v>
      </c>
      <c r="L1459" s="7">
        <v>213</v>
      </c>
      <c r="M1459" s="7">
        <v>54</v>
      </c>
      <c r="N1459" s="7">
        <v>-105.1</v>
      </c>
      <c r="O1459" s="7">
        <v>54.25</v>
      </c>
      <c r="P1459" s="7">
        <v>-105.25</v>
      </c>
      <c r="Q1459" s="7">
        <v>9.2050000000000001</v>
      </c>
      <c r="S1459" s="7">
        <v>31.318000000000001</v>
      </c>
      <c r="V1459" s="7" t="s">
        <v>26</v>
      </c>
      <c r="W1459" s="7">
        <v>1.851</v>
      </c>
      <c r="X1459" s="7">
        <f t="shared" si="44"/>
        <v>1.851</v>
      </c>
      <c r="Y1459" s="7">
        <v>2.7189999999999999</v>
      </c>
      <c r="Z1459" s="7">
        <f t="shared" si="45"/>
        <v>2.7189999999999999</v>
      </c>
      <c r="AA1459" s="7">
        <v>0.40500000000000003</v>
      </c>
      <c r="AB1459" s="7">
        <v>0.59399999999999997</v>
      </c>
      <c r="AC1459" s="7">
        <v>17.899999999999999</v>
      </c>
      <c r="AD1459" s="7">
        <v>13.8</v>
      </c>
      <c r="AE1459" s="7" t="s">
        <v>28</v>
      </c>
      <c r="AF1459" s="7" t="s">
        <v>29</v>
      </c>
      <c r="AG1459" s="7" t="s">
        <v>30</v>
      </c>
      <c r="AH1459" s="7" t="s">
        <v>421</v>
      </c>
      <c r="AI1459" s="7" t="s">
        <v>417</v>
      </c>
      <c r="AJ1459" s="7">
        <v>1.3280000000000001</v>
      </c>
      <c r="AK1459" s="7">
        <v>-0.20399999999999999</v>
      </c>
      <c r="AL1459" s="7" t="s">
        <v>442</v>
      </c>
      <c r="AQ1459" s="7">
        <v>3.7</v>
      </c>
      <c r="AS1459" s="7">
        <v>3.5</v>
      </c>
      <c r="AT1459" s="7">
        <v>3</v>
      </c>
      <c r="AU1459" s="7">
        <v>4</v>
      </c>
      <c r="AV1459" s="7" t="s">
        <v>659</v>
      </c>
      <c r="AW1459" s="7" t="s">
        <v>528</v>
      </c>
      <c r="AZ1459" s="7" t="s">
        <v>38</v>
      </c>
    </row>
    <row r="1460" spans="1:52" x14ac:dyDescent="0.2">
      <c r="A1460" s="7">
        <v>1459</v>
      </c>
      <c r="B1460" s="7">
        <v>4303</v>
      </c>
      <c r="C1460" s="7" t="s">
        <v>61</v>
      </c>
      <c r="D1460" s="7" t="s">
        <v>62</v>
      </c>
      <c r="E1460" s="7" t="s">
        <v>63</v>
      </c>
      <c r="F1460" s="7">
        <v>5.5990000000000002</v>
      </c>
      <c r="I1460" s="7">
        <v>5.8049999999999997</v>
      </c>
      <c r="J1460" s="7">
        <v>2001</v>
      </c>
      <c r="K1460" s="7">
        <v>8</v>
      </c>
      <c r="L1460" s="7">
        <v>228</v>
      </c>
      <c r="M1460" s="7">
        <v>54</v>
      </c>
      <c r="N1460" s="7">
        <v>-105.1</v>
      </c>
      <c r="O1460" s="7">
        <v>54.25</v>
      </c>
      <c r="P1460" s="7">
        <v>-105.25</v>
      </c>
      <c r="Q1460" s="7">
        <v>11.222</v>
      </c>
      <c r="S1460" s="7">
        <v>33.843000000000004</v>
      </c>
      <c r="V1460" s="7" t="s">
        <v>26</v>
      </c>
      <c r="W1460" s="7">
        <v>2.262</v>
      </c>
      <c r="X1460" s="7">
        <f t="shared" si="44"/>
        <v>2.262</v>
      </c>
      <c r="Y1460" s="7">
        <v>3.5430000000000001</v>
      </c>
      <c r="Z1460" s="7">
        <f t="shared" si="45"/>
        <v>3.5430000000000001</v>
      </c>
      <c r="AA1460" s="7">
        <v>0.38900000000000001</v>
      </c>
      <c r="AB1460" s="7">
        <v>0.61</v>
      </c>
      <c r="AC1460" s="7">
        <v>17.899999999999999</v>
      </c>
      <c r="AD1460" s="7">
        <v>13.8</v>
      </c>
      <c r="AE1460" s="7" t="s">
        <v>28</v>
      </c>
      <c r="AF1460" s="7" t="s">
        <v>29</v>
      </c>
      <c r="AG1460" s="7" t="s">
        <v>30</v>
      </c>
      <c r="AH1460" s="7" t="s">
        <v>421</v>
      </c>
      <c r="AI1460" s="7" t="s">
        <v>417</v>
      </c>
      <c r="AJ1460" s="7">
        <v>1.3280000000000001</v>
      </c>
      <c r="AK1460" s="7">
        <v>-0.20399999999999999</v>
      </c>
      <c r="AL1460" s="7" t="s">
        <v>442</v>
      </c>
      <c r="AQ1460" s="7">
        <v>3.7</v>
      </c>
      <c r="AS1460" s="7">
        <v>3.5</v>
      </c>
      <c r="AT1460" s="7">
        <v>3</v>
      </c>
      <c r="AU1460" s="7">
        <v>4</v>
      </c>
      <c r="AV1460" s="7" t="s">
        <v>659</v>
      </c>
      <c r="AW1460" s="7" t="s">
        <v>528</v>
      </c>
      <c r="AZ1460" s="7" t="s">
        <v>38</v>
      </c>
    </row>
    <row r="1461" spans="1:52" x14ac:dyDescent="0.2">
      <c r="A1461" s="7">
        <v>1460</v>
      </c>
      <c r="B1461" s="7">
        <v>4303</v>
      </c>
      <c r="C1461" s="7" t="s">
        <v>61</v>
      </c>
      <c r="D1461" s="7" t="s">
        <v>62</v>
      </c>
      <c r="E1461" s="7" t="s">
        <v>63</v>
      </c>
      <c r="F1461" s="7">
        <v>4.4050000000000002</v>
      </c>
      <c r="I1461" s="7">
        <v>4.5670000000000002</v>
      </c>
      <c r="J1461" s="7">
        <v>2001</v>
      </c>
      <c r="K1461" s="7">
        <v>8</v>
      </c>
      <c r="L1461" s="7">
        <v>243</v>
      </c>
      <c r="M1461" s="7">
        <v>54</v>
      </c>
      <c r="N1461" s="7">
        <v>-105.1</v>
      </c>
      <c r="O1461" s="7">
        <v>54.25</v>
      </c>
      <c r="P1461" s="7">
        <v>-105.25</v>
      </c>
      <c r="Q1461" s="7">
        <v>9.1940000000000008</v>
      </c>
      <c r="S1461" s="7">
        <v>32.286999999999999</v>
      </c>
      <c r="V1461" s="7" t="s">
        <v>26</v>
      </c>
      <c r="W1461" s="7">
        <v>2.0419999999999998</v>
      </c>
      <c r="X1461" s="7">
        <f t="shared" si="44"/>
        <v>2.0419999999999998</v>
      </c>
      <c r="Y1461" s="7">
        <v>2.5249999999999999</v>
      </c>
      <c r="Z1461" s="7">
        <f t="shared" si="45"/>
        <v>2.5249999999999999</v>
      </c>
      <c r="AA1461" s="7">
        <v>0.44700000000000001</v>
      </c>
      <c r="AB1461" s="7">
        <v>0.55200000000000005</v>
      </c>
      <c r="AC1461" s="7">
        <v>17.899999999999999</v>
      </c>
      <c r="AD1461" s="7">
        <v>13.8</v>
      </c>
      <c r="AE1461" s="7" t="s">
        <v>28</v>
      </c>
      <c r="AF1461" s="7" t="s">
        <v>29</v>
      </c>
      <c r="AG1461" s="7" t="s">
        <v>30</v>
      </c>
      <c r="AH1461" s="7" t="s">
        <v>421</v>
      </c>
      <c r="AI1461" s="7" t="s">
        <v>417</v>
      </c>
      <c r="AJ1461" s="7">
        <v>1.3280000000000001</v>
      </c>
      <c r="AK1461" s="7">
        <v>-0.20399999999999999</v>
      </c>
      <c r="AL1461" s="7" t="s">
        <v>442</v>
      </c>
      <c r="AQ1461" s="7">
        <v>3.7</v>
      </c>
      <c r="AS1461" s="7">
        <v>3.5</v>
      </c>
      <c r="AT1461" s="7">
        <v>3</v>
      </c>
      <c r="AU1461" s="7">
        <v>4</v>
      </c>
      <c r="AV1461" s="7" t="s">
        <v>659</v>
      </c>
      <c r="AW1461" s="7" t="s">
        <v>528</v>
      </c>
      <c r="AZ1461" s="7" t="s">
        <v>38</v>
      </c>
    </row>
    <row r="1462" spans="1:52" x14ac:dyDescent="0.2">
      <c r="A1462" s="7">
        <v>1461</v>
      </c>
      <c r="B1462" s="7">
        <v>4303</v>
      </c>
      <c r="C1462" s="7" t="s">
        <v>61</v>
      </c>
      <c r="D1462" s="7" t="s">
        <v>62</v>
      </c>
      <c r="E1462" s="7" t="s">
        <v>63</v>
      </c>
      <c r="F1462" s="7">
        <v>3.3580000000000001</v>
      </c>
      <c r="I1462" s="7">
        <v>3.4809999999999999</v>
      </c>
      <c r="J1462" s="7">
        <v>2001</v>
      </c>
      <c r="K1462" s="7">
        <v>9</v>
      </c>
      <c r="L1462" s="7">
        <v>258</v>
      </c>
      <c r="M1462" s="7">
        <v>54</v>
      </c>
      <c r="N1462" s="7">
        <v>-105.1</v>
      </c>
      <c r="O1462" s="7">
        <v>54.25</v>
      </c>
      <c r="P1462" s="7">
        <v>-105.25</v>
      </c>
      <c r="Q1462" s="7">
        <v>6.4619999999999997</v>
      </c>
      <c r="S1462" s="7">
        <v>33.625999999999998</v>
      </c>
      <c r="V1462" s="7" t="s">
        <v>26</v>
      </c>
      <c r="W1462" s="7">
        <v>1.496</v>
      </c>
      <c r="X1462" s="7">
        <f t="shared" si="44"/>
        <v>1.496</v>
      </c>
      <c r="Y1462" s="7">
        <v>1.9850000000000001</v>
      </c>
      <c r="Z1462" s="7">
        <f t="shared" si="45"/>
        <v>1.9850000000000001</v>
      </c>
      <c r="AA1462" s="7">
        <v>0.42899999999999999</v>
      </c>
      <c r="AB1462" s="7">
        <v>0.56999999999999995</v>
      </c>
      <c r="AC1462" s="7">
        <v>11.9</v>
      </c>
      <c r="AD1462" s="7">
        <v>100.2</v>
      </c>
      <c r="AE1462" s="7" t="s">
        <v>28</v>
      </c>
      <c r="AF1462" s="7" t="s">
        <v>29</v>
      </c>
      <c r="AG1462" s="7" t="s">
        <v>30</v>
      </c>
      <c r="AH1462" s="7" t="s">
        <v>421</v>
      </c>
      <c r="AI1462" s="7" t="s">
        <v>417</v>
      </c>
      <c r="AJ1462" s="7">
        <v>1.3280000000000001</v>
      </c>
      <c r="AK1462" s="7">
        <v>-0.20399999999999999</v>
      </c>
      <c r="AL1462" s="7" t="s">
        <v>442</v>
      </c>
      <c r="AQ1462" s="7">
        <v>3.7</v>
      </c>
      <c r="AS1462" s="7">
        <v>3.5</v>
      </c>
      <c r="AT1462" s="7">
        <v>3</v>
      </c>
      <c r="AU1462" s="7">
        <v>4</v>
      </c>
      <c r="AV1462" s="7" t="s">
        <v>659</v>
      </c>
      <c r="AW1462" s="7" t="s">
        <v>528</v>
      </c>
      <c r="AZ1462" s="7" t="s">
        <v>38</v>
      </c>
    </row>
    <row r="1463" spans="1:52" x14ac:dyDescent="0.2">
      <c r="A1463" s="7">
        <v>1462</v>
      </c>
      <c r="B1463" s="7">
        <v>4303</v>
      </c>
      <c r="C1463" s="7" t="s">
        <v>61</v>
      </c>
      <c r="D1463" s="7" t="s">
        <v>62</v>
      </c>
      <c r="E1463" s="7" t="s">
        <v>63</v>
      </c>
      <c r="F1463" s="7">
        <v>2.6659999999999999</v>
      </c>
      <c r="I1463" s="7">
        <v>2.7639999999999998</v>
      </c>
      <c r="J1463" s="7">
        <v>2001</v>
      </c>
      <c r="K1463" s="7">
        <v>9</v>
      </c>
      <c r="L1463" s="7">
        <v>273</v>
      </c>
      <c r="M1463" s="7">
        <v>54</v>
      </c>
      <c r="N1463" s="7">
        <v>-105.1</v>
      </c>
      <c r="O1463" s="7">
        <v>54.25</v>
      </c>
      <c r="P1463" s="7">
        <v>-105.25</v>
      </c>
      <c r="Q1463" s="7">
        <v>3.8149999999999999</v>
      </c>
      <c r="S1463" s="7">
        <v>32.576999999999998</v>
      </c>
      <c r="V1463" s="7" t="s">
        <v>26</v>
      </c>
      <c r="W1463" s="7">
        <v>1.2110000000000001</v>
      </c>
      <c r="X1463" s="7">
        <f t="shared" si="44"/>
        <v>1.2110000000000001</v>
      </c>
      <c r="Y1463" s="7">
        <v>1.5529999999999999</v>
      </c>
      <c r="Z1463" s="7">
        <f t="shared" si="45"/>
        <v>1.5529999999999999</v>
      </c>
      <c r="AA1463" s="7">
        <v>0.438</v>
      </c>
      <c r="AB1463" s="7">
        <v>0.56100000000000005</v>
      </c>
      <c r="AC1463" s="7">
        <v>11.9</v>
      </c>
      <c r="AD1463" s="7">
        <v>100.2</v>
      </c>
      <c r="AE1463" s="7" t="s">
        <v>28</v>
      </c>
      <c r="AF1463" s="7" t="s">
        <v>29</v>
      </c>
      <c r="AG1463" s="7" t="s">
        <v>30</v>
      </c>
      <c r="AH1463" s="7" t="s">
        <v>421</v>
      </c>
      <c r="AI1463" s="7" t="s">
        <v>417</v>
      </c>
      <c r="AJ1463" s="7">
        <v>1.3280000000000001</v>
      </c>
      <c r="AK1463" s="7">
        <v>-0.20399999999999999</v>
      </c>
      <c r="AL1463" s="7" t="s">
        <v>442</v>
      </c>
      <c r="AQ1463" s="7">
        <v>3.7</v>
      </c>
      <c r="AS1463" s="7">
        <v>3.5</v>
      </c>
      <c r="AT1463" s="7">
        <v>3</v>
      </c>
      <c r="AU1463" s="7">
        <v>4</v>
      </c>
      <c r="AV1463" s="7" t="s">
        <v>659</v>
      </c>
      <c r="AW1463" s="7" t="s">
        <v>528</v>
      </c>
      <c r="AZ1463" s="7" t="s">
        <v>38</v>
      </c>
    </row>
    <row r="1464" spans="1:52" x14ac:dyDescent="0.2">
      <c r="A1464" s="7">
        <v>1463</v>
      </c>
      <c r="B1464" s="7">
        <v>4303</v>
      </c>
      <c r="C1464" s="7" t="s">
        <v>61</v>
      </c>
      <c r="D1464" s="7" t="s">
        <v>62</v>
      </c>
      <c r="E1464" s="7" t="s">
        <v>63</v>
      </c>
      <c r="F1464" s="7">
        <v>1.9319999999999999</v>
      </c>
      <c r="I1464" s="7">
        <v>2.0030000000000001</v>
      </c>
      <c r="J1464" s="7">
        <v>2001</v>
      </c>
      <c r="K1464" s="7">
        <v>10</v>
      </c>
      <c r="L1464" s="7">
        <v>288</v>
      </c>
      <c r="M1464" s="7">
        <v>54</v>
      </c>
      <c r="N1464" s="7">
        <v>-105.1</v>
      </c>
      <c r="O1464" s="7">
        <v>54.25</v>
      </c>
      <c r="P1464" s="7">
        <v>-105.25</v>
      </c>
      <c r="Q1464" s="7">
        <v>2.1379999999999999</v>
      </c>
      <c r="S1464" s="7">
        <v>30.687999999999999</v>
      </c>
      <c r="V1464" s="7" t="s">
        <v>26</v>
      </c>
      <c r="W1464" s="7">
        <v>1.056</v>
      </c>
      <c r="X1464" s="7">
        <f t="shared" si="44"/>
        <v>1.056</v>
      </c>
      <c r="Y1464" s="7">
        <v>0.94699999999999995</v>
      </c>
      <c r="Z1464" s="7">
        <f t="shared" si="45"/>
        <v>0.94699999999999995</v>
      </c>
      <c r="AA1464" s="7">
        <v>0.52700000000000002</v>
      </c>
      <c r="AB1464" s="7">
        <v>0.47199999999999998</v>
      </c>
      <c r="AC1464" s="7">
        <v>1.4</v>
      </c>
      <c r="AD1464" s="7">
        <v>13.6</v>
      </c>
      <c r="AE1464" s="7" t="s">
        <v>28</v>
      </c>
      <c r="AF1464" s="7" t="s">
        <v>29</v>
      </c>
      <c r="AG1464" s="7" t="s">
        <v>30</v>
      </c>
      <c r="AH1464" s="7" t="s">
        <v>421</v>
      </c>
      <c r="AI1464" s="7" t="s">
        <v>417</v>
      </c>
      <c r="AJ1464" s="7">
        <v>1.3280000000000001</v>
      </c>
      <c r="AK1464" s="7">
        <v>-0.20399999999999999</v>
      </c>
      <c r="AL1464" s="7" t="s">
        <v>442</v>
      </c>
      <c r="AQ1464" s="7">
        <v>3.7</v>
      </c>
      <c r="AS1464" s="7">
        <v>3.5</v>
      </c>
      <c r="AT1464" s="7">
        <v>3</v>
      </c>
      <c r="AU1464" s="7">
        <v>4</v>
      </c>
      <c r="AV1464" s="7" t="s">
        <v>659</v>
      </c>
      <c r="AW1464" s="7" t="s">
        <v>528</v>
      </c>
      <c r="AZ1464" s="7" t="s">
        <v>38</v>
      </c>
    </row>
    <row r="1465" spans="1:52" x14ac:dyDescent="0.2">
      <c r="A1465" s="7">
        <v>1464</v>
      </c>
      <c r="B1465" s="7">
        <v>4303</v>
      </c>
      <c r="C1465" s="7" t="s">
        <v>61</v>
      </c>
      <c r="D1465" s="7" t="s">
        <v>62</v>
      </c>
      <c r="E1465" s="7" t="s">
        <v>63</v>
      </c>
      <c r="F1465" s="7">
        <v>0.78</v>
      </c>
      <c r="I1465" s="7">
        <v>0.80800000000000005</v>
      </c>
      <c r="J1465" s="7">
        <v>2001</v>
      </c>
      <c r="K1465" s="7">
        <v>10</v>
      </c>
      <c r="L1465" s="7">
        <v>303</v>
      </c>
      <c r="M1465" s="7">
        <v>54</v>
      </c>
      <c r="N1465" s="7">
        <v>-105.1</v>
      </c>
      <c r="O1465" s="7">
        <v>54.25</v>
      </c>
      <c r="P1465" s="7">
        <v>-105.25</v>
      </c>
      <c r="Q1465" s="7">
        <v>1.694</v>
      </c>
      <c r="S1465" s="7">
        <v>29.984000000000002</v>
      </c>
      <c r="V1465" s="7" t="s">
        <v>26</v>
      </c>
      <c r="W1465" s="7">
        <v>0.57499999999999996</v>
      </c>
      <c r="X1465" s="7">
        <f t="shared" si="44"/>
        <v>0.57499999999999996</v>
      </c>
      <c r="Y1465" s="7">
        <v>0.23300000000000001</v>
      </c>
      <c r="Z1465" s="7">
        <f t="shared" si="45"/>
        <v>0.23300000000000001</v>
      </c>
      <c r="AA1465" s="7">
        <v>0.71099999999999997</v>
      </c>
      <c r="AB1465" s="7">
        <v>0.28799999999999998</v>
      </c>
      <c r="AC1465" s="7">
        <v>1.4</v>
      </c>
      <c r="AD1465" s="7">
        <v>13.6</v>
      </c>
      <c r="AE1465" s="7" t="s">
        <v>28</v>
      </c>
      <c r="AF1465" s="7" t="s">
        <v>29</v>
      </c>
      <c r="AG1465" s="7" t="s">
        <v>30</v>
      </c>
      <c r="AH1465" s="7" t="s">
        <v>421</v>
      </c>
      <c r="AI1465" s="7" t="s">
        <v>417</v>
      </c>
      <c r="AJ1465" s="7">
        <v>1.3280000000000001</v>
      </c>
      <c r="AK1465" s="7">
        <v>-0.20399999999999999</v>
      </c>
      <c r="AL1465" s="7" t="s">
        <v>442</v>
      </c>
      <c r="AQ1465" s="7">
        <v>3.7</v>
      </c>
      <c r="AS1465" s="7">
        <v>3.5</v>
      </c>
      <c r="AT1465" s="7">
        <v>3</v>
      </c>
      <c r="AU1465" s="7">
        <v>4</v>
      </c>
      <c r="AV1465" s="7" t="s">
        <v>659</v>
      </c>
      <c r="AW1465" s="7" t="s">
        <v>528</v>
      </c>
      <c r="AZ1465" s="7" t="s">
        <v>38</v>
      </c>
    </row>
    <row r="1466" spans="1:52" x14ac:dyDescent="0.2">
      <c r="A1466" s="7">
        <v>1465</v>
      </c>
      <c r="B1466" s="7">
        <v>4303</v>
      </c>
      <c r="C1466" s="7" t="s">
        <v>61</v>
      </c>
      <c r="D1466" s="7" t="s">
        <v>62</v>
      </c>
      <c r="E1466" s="7" t="s">
        <v>63</v>
      </c>
      <c r="F1466" s="7">
        <v>0.75700000000000001</v>
      </c>
      <c r="I1466" s="7">
        <v>0.78400000000000003</v>
      </c>
      <c r="J1466" s="7">
        <v>2001</v>
      </c>
      <c r="K1466" s="7">
        <v>11</v>
      </c>
      <c r="L1466" s="7">
        <v>318</v>
      </c>
      <c r="M1466" s="7">
        <v>54</v>
      </c>
      <c r="N1466" s="7">
        <v>-105.1</v>
      </c>
      <c r="O1466" s="7">
        <v>54.25</v>
      </c>
      <c r="P1466" s="7">
        <v>-105.25</v>
      </c>
      <c r="Q1466" s="7">
        <v>0.105</v>
      </c>
      <c r="S1466" s="7">
        <v>27.581</v>
      </c>
      <c r="V1466" s="7" t="s">
        <v>26</v>
      </c>
      <c r="W1466" s="7">
        <v>0.66</v>
      </c>
      <c r="X1466" s="7">
        <f t="shared" si="44"/>
        <v>0.66</v>
      </c>
      <c r="Y1466" s="7">
        <v>0.124</v>
      </c>
      <c r="Z1466" s="7">
        <f t="shared" si="45"/>
        <v>0.124</v>
      </c>
      <c r="AA1466" s="7">
        <v>0.84</v>
      </c>
      <c r="AB1466" s="7">
        <v>0.159</v>
      </c>
      <c r="AC1466" s="7">
        <v>-3.5</v>
      </c>
      <c r="AD1466" s="7">
        <v>12.2</v>
      </c>
      <c r="AE1466" s="7" t="s">
        <v>28</v>
      </c>
      <c r="AF1466" s="7" t="s">
        <v>29</v>
      </c>
      <c r="AG1466" s="7" t="s">
        <v>30</v>
      </c>
      <c r="AH1466" s="7" t="s">
        <v>421</v>
      </c>
      <c r="AI1466" s="7" t="s">
        <v>417</v>
      </c>
      <c r="AJ1466" s="7">
        <v>1.3280000000000001</v>
      </c>
      <c r="AK1466" s="7">
        <v>-0.20399999999999999</v>
      </c>
      <c r="AL1466" s="7" t="s">
        <v>442</v>
      </c>
      <c r="AQ1466" s="7">
        <v>3.7</v>
      </c>
      <c r="AS1466" s="7">
        <v>3.5</v>
      </c>
      <c r="AT1466" s="7">
        <v>3</v>
      </c>
      <c r="AU1466" s="7">
        <v>4</v>
      </c>
      <c r="AV1466" s="7" t="s">
        <v>659</v>
      </c>
      <c r="AW1466" s="7" t="s">
        <v>528</v>
      </c>
      <c r="AZ1466" s="7" t="s">
        <v>38</v>
      </c>
    </row>
    <row r="1467" spans="1:52" x14ac:dyDescent="0.2">
      <c r="A1467" s="7">
        <v>1466</v>
      </c>
      <c r="B1467" s="7">
        <v>4303</v>
      </c>
      <c r="C1467" s="7" t="s">
        <v>61</v>
      </c>
      <c r="D1467" s="7" t="s">
        <v>62</v>
      </c>
      <c r="E1467" s="7" t="s">
        <v>63</v>
      </c>
      <c r="F1467" s="7">
        <v>0.52600000000000002</v>
      </c>
      <c r="I1467" s="7">
        <v>0.54500000000000004</v>
      </c>
      <c r="J1467" s="7">
        <v>2001</v>
      </c>
      <c r="K1467" s="7">
        <v>11</v>
      </c>
      <c r="L1467" s="7">
        <v>333</v>
      </c>
      <c r="M1467" s="7">
        <v>54</v>
      </c>
      <c r="N1467" s="7">
        <v>-105.1</v>
      </c>
      <c r="O1467" s="7">
        <v>54.25</v>
      </c>
      <c r="P1467" s="7">
        <v>-105.25</v>
      </c>
      <c r="Q1467" s="7">
        <v>-1.3959999999999999</v>
      </c>
      <c r="S1467" s="7">
        <v>25.181999999999999</v>
      </c>
      <c r="V1467" s="7" t="s">
        <v>26</v>
      </c>
      <c r="W1467" s="7">
        <v>0.309</v>
      </c>
      <c r="X1467" s="7">
        <f t="shared" si="44"/>
        <v>0.309</v>
      </c>
      <c r="Y1467" s="7">
        <v>0.23599999999999999</v>
      </c>
      <c r="Z1467" s="7">
        <f t="shared" si="45"/>
        <v>0.23599999999999999</v>
      </c>
      <c r="AA1467" s="7">
        <v>0.56599999999999995</v>
      </c>
      <c r="AB1467" s="7">
        <v>0.433</v>
      </c>
      <c r="AC1467" s="7">
        <v>-3.5</v>
      </c>
      <c r="AD1467" s="7">
        <v>12.2</v>
      </c>
      <c r="AE1467" s="7" t="s">
        <v>28</v>
      </c>
      <c r="AF1467" s="7" t="s">
        <v>29</v>
      </c>
      <c r="AG1467" s="7" t="s">
        <v>30</v>
      </c>
      <c r="AH1467" s="7" t="s">
        <v>421</v>
      </c>
      <c r="AI1467" s="7" t="s">
        <v>417</v>
      </c>
      <c r="AJ1467" s="7">
        <v>1.3280000000000001</v>
      </c>
      <c r="AK1467" s="7">
        <v>-0.20399999999999999</v>
      </c>
      <c r="AL1467" s="7" t="s">
        <v>442</v>
      </c>
      <c r="AQ1467" s="7">
        <v>3.7</v>
      </c>
      <c r="AS1467" s="7">
        <v>3.5</v>
      </c>
      <c r="AT1467" s="7">
        <v>3</v>
      </c>
      <c r="AU1467" s="7">
        <v>4</v>
      </c>
      <c r="AV1467" s="7" t="s">
        <v>659</v>
      </c>
      <c r="AW1467" s="7" t="s">
        <v>528</v>
      </c>
      <c r="AZ1467" s="7" t="s">
        <v>38</v>
      </c>
    </row>
    <row r="1468" spans="1:52" x14ac:dyDescent="0.2">
      <c r="A1468" s="7">
        <v>1467</v>
      </c>
      <c r="B1468" s="7">
        <v>4303</v>
      </c>
      <c r="C1468" s="7" t="s">
        <v>61</v>
      </c>
      <c r="D1468" s="7" t="s">
        <v>62</v>
      </c>
      <c r="E1468" s="7" t="s">
        <v>63</v>
      </c>
      <c r="F1468" s="7">
        <v>0.441</v>
      </c>
      <c r="I1468" s="7">
        <v>0.45700000000000002</v>
      </c>
      <c r="J1468" s="7">
        <v>2001</v>
      </c>
      <c r="K1468" s="7">
        <v>12</v>
      </c>
      <c r="L1468" s="7">
        <v>348</v>
      </c>
      <c r="M1468" s="7">
        <v>54</v>
      </c>
      <c r="N1468" s="7">
        <v>-105.1</v>
      </c>
      <c r="O1468" s="7">
        <v>54.25</v>
      </c>
      <c r="P1468" s="7">
        <v>-105.25</v>
      </c>
      <c r="Q1468" s="7">
        <v>-2.105</v>
      </c>
      <c r="S1468" s="7">
        <v>18.704000000000001</v>
      </c>
      <c r="V1468" s="7" t="s">
        <v>26</v>
      </c>
      <c r="W1468" s="7">
        <v>0.28499999999999998</v>
      </c>
      <c r="X1468" s="7">
        <f t="shared" si="44"/>
        <v>0.28499999999999998</v>
      </c>
      <c r="Y1468" s="7">
        <v>0.17199999999999999</v>
      </c>
      <c r="Z1468" s="7">
        <f t="shared" si="45"/>
        <v>0.17199999999999999</v>
      </c>
      <c r="AA1468" s="7">
        <v>0.623</v>
      </c>
      <c r="AB1468" s="7">
        <v>0.376</v>
      </c>
      <c r="AC1468" s="7">
        <v>-13.9</v>
      </c>
      <c r="AD1468" s="7">
        <v>20.5</v>
      </c>
      <c r="AE1468" s="7" t="s">
        <v>28</v>
      </c>
      <c r="AF1468" s="7" t="s">
        <v>29</v>
      </c>
      <c r="AG1468" s="7" t="s">
        <v>30</v>
      </c>
      <c r="AH1468" s="7" t="s">
        <v>421</v>
      </c>
      <c r="AI1468" s="7" t="s">
        <v>417</v>
      </c>
      <c r="AJ1468" s="7">
        <v>1.3280000000000001</v>
      </c>
      <c r="AK1468" s="7">
        <v>-0.20399999999999999</v>
      </c>
      <c r="AL1468" s="7" t="s">
        <v>442</v>
      </c>
      <c r="AQ1468" s="7">
        <v>3.7</v>
      </c>
      <c r="AS1468" s="7">
        <v>3.5</v>
      </c>
      <c r="AT1468" s="7">
        <v>3</v>
      </c>
      <c r="AU1468" s="7">
        <v>4</v>
      </c>
      <c r="AV1468" s="7" t="s">
        <v>659</v>
      </c>
      <c r="AW1468" s="7" t="s">
        <v>528</v>
      </c>
      <c r="AZ1468" s="7" t="s">
        <v>38</v>
      </c>
    </row>
    <row r="1469" spans="1:52" x14ac:dyDescent="0.2">
      <c r="A1469" s="7">
        <v>1468</v>
      </c>
      <c r="B1469" s="7">
        <v>4303</v>
      </c>
      <c r="C1469" s="7" t="s">
        <v>61</v>
      </c>
      <c r="D1469" s="7" t="s">
        <v>62</v>
      </c>
      <c r="E1469" s="7" t="s">
        <v>63</v>
      </c>
      <c r="F1469" s="7">
        <v>0.189</v>
      </c>
      <c r="I1469" s="7">
        <v>0.19500000000000001</v>
      </c>
      <c r="J1469" s="7">
        <v>2001</v>
      </c>
      <c r="K1469" s="7">
        <v>12</v>
      </c>
      <c r="L1469" s="7">
        <v>363</v>
      </c>
      <c r="M1469" s="7">
        <v>54</v>
      </c>
      <c r="N1469" s="7">
        <v>-105.1</v>
      </c>
      <c r="O1469" s="7">
        <v>54.25</v>
      </c>
      <c r="P1469" s="7">
        <v>-105.25</v>
      </c>
      <c r="Q1469" s="7">
        <v>-2.286</v>
      </c>
      <c r="S1469" s="7">
        <v>12.906000000000001</v>
      </c>
      <c r="V1469" s="7" t="s">
        <v>26</v>
      </c>
      <c r="W1469" s="7">
        <v>0.14899999999999999</v>
      </c>
      <c r="X1469" s="7">
        <f t="shared" si="44"/>
        <v>0.14899999999999999</v>
      </c>
      <c r="Y1469" s="7">
        <v>4.5999999999999999E-2</v>
      </c>
      <c r="Z1469" s="7">
        <f t="shared" si="45"/>
        <v>4.5999999999999999E-2</v>
      </c>
      <c r="AA1469" s="7">
        <v>0.76</v>
      </c>
      <c r="AB1469" s="7">
        <v>0.23899999999999999</v>
      </c>
      <c r="AC1469" s="7">
        <v>-13.9</v>
      </c>
      <c r="AD1469" s="7">
        <v>20.5</v>
      </c>
      <c r="AE1469" s="7" t="s">
        <v>28</v>
      </c>
      <c r="AF1469" s="7" t="s">
        <v>29</v>
      </c>
      <c r="AG1469" s="7" t="s">
        <v>30</v>
      </c>
      <c r="AH1469" s="7" t="s">
        <v>421</v>
      </c>
      <c r="AI1469" s="7" t="s">
        <v>417</v>
      </c>
      <c r="AJ1469" s="7">
        <v>1.3280000000000001</v>
      </c>
      <c r="AK1469" s="7">
        <v>-0.20399999999999999</v>
      </c>
      <c r="AL1469" s="7" t="s">
        <v>442</v>
      </c>
      <c r="AQ1469" s="7">
        <v>3.7</v>
      </c>
      <c r="AS1469" s="7">
        <v>3.5</v>
      </c>
      <c r="AT1469" s="7">
        <v>3</v>
      </c>
      <c r="AU1469" s="7">
        <v>4</v>
      </c>
      <c r="AV1469" s="7" t="s">
        <v>659</v>
      </c>
      <c r="AW1469" s="7" t="s">
        <v>528</v>
      </c>
      <c r="AZ1469" s="7" t="s">
        <v>38</v>
      </c>
    </row>
    <row r="1470" spans="1:52" x14ac:dyDescent="0.2">
      <c r="A1470" s="7">
        <v>1469</v>
      </c>
      <c r="B1470" s="7">
        <v>4303</v>
      </c>
      <c r="C1470" s="7" t="s">
        <v>61</v>
      </c>
      <c r="D1470" s="7" t="s">
        <v>62</v>
      </c>
      <c r="E1470" s="7" t="s">
        <v>63</v>
      </c>
      <c r="F1470" s="7">
        <v>0.22</v>
      </c>
      <c r="I1470" s="7">
        <v>0.22800000000000001</v>
      </c>
      <c r="J1470" s="7">
        <v>2003</v>
      </c>
      <c r="K1470" s="7">
        <v>1</v>
      </c>
      <c r="L1470" s="7">
        <v>3</v>
      </c>
      <c r="M1470" s="7">
        <v>54</v>
      </c>
      <c r="N1470" s="7">
        <v>-105.1</v>
      </c>
      <c r="O1470" s="7">
        <v>54.25</v>
      </c>
      <c r="P1470" s="7">
        <v>-105.25</v>
      </c>
      <c r="Q1470" s="7">
        <v>-10.074</v>
      </c>
      <c r="S1470" s="7">
        <v>6.3630000000000004</v>
      </c>
      <c r="V1470" s="7" t="s">
        <v>26</v>
      </c>
      <c r="W1470" s="7">
        <v>0.185</v>
      </c>
      <c r="X1470" s="7">
        <f t="shared" si="44"/>
        <v>0.185</v>
      </c>
      <c r="Y1470" s="7">
        <v>4.2999999999999997E-2</v>
      </c>
      <c r="Z1470" s="7">
        <f t="shared" si="45"/>
        <v>4.2999999999999997E-2</v>
      </c>
      <c r="AA1470" s="7">
        <v>0.81100000000000005</v>
      </c>
      <c r="AB1470" s="7">
        <v>0.188</v>
      </c>
      <c r="AC1470" s="7">
        <v>-20.2</v>
      </c>
      <c r="AD1470" s="7">
        <v>24.4</v>
      </c>
      <c r="AE1470" s="7" t="s">
        <v>28</v>
      </c>
      <c r="AF1470" s="7" t="s">
        <v>29</v>
      </c>
      <c r="AG1470" s="7" t="s">
        <v>30</v>
      </c>
      <c r="AH1470" s="7" t="s">
        <v>421</v>
      </c>
      <c r="AI1470" s="7" t="s">
        <v>417</v>
      </c>
      <c r="AJ1470" s="7">
        <v>1.3280000000000001</v>
      </c>
      <c r="AK1470" s="7">
        <v>-9.2999999999999999E-2</v>
      </c>
      <c r="AL1470" s="7" t="s">
        <v>442</v>
      </c>
      <c r="AQ1470" s="7">
        <v>3.7</v>
      </c>
      <c r="AS1470" s="7">
        <v>3.5</v>
      </c>
      <c r="AT1470" s="7">
        <v>3</v>
      </c>
      <c r="AU1470" s="7">
        <v>4</v>
      </c>
      <c r="AV1470" s="7" t="s">
        <v>659</v>
      </c>
      <c r="AW1470" s="7" t="s">
        <v>528</v>
      </c>
      <c r="AZ1470" s="7" t="s">
        <v>38</v>
      </c>
    </row>
    <row r="1471" spans="1:52" x14ac:dyDescent="0.2">
      <c r="A1471" s="7">
        <v>1470</v>
      </c>
      <c r="B1471" s="7">
        <v>4303</v>
      </c>
      <c r="C1471" s="7" t="s">
        <v>61</v>
      </c>
      <c r="D1471" s="7" t="s">
        <v>62</v>
      </c>
      <c r="E1471" s="7" t="s">
        <v>63</v>
      </c>
      <c r="F1471" s="7">
        <v>7.1999999999999995E-2</v>
      </c>
      <c r="I1471" s="7">
        <v>7.3999999999999996E-2</v>
      </c>
      <c r="J1471" s="7">
        <v>2003</v>
      </c>
      <c r="K1471" s="7">
        <v>1</v>
      </c>
      <c r="L1471" s="7">
        <v>18</v>
      </c>
      <c r="M1471" s="7">
        <v>54</v>
      </c>
      <c r="N1471" s="7">
        <v>-105.1</v>
      </c>
      <c r="O1471" s="7">
        <v>54.25</v>
      </c>
      <c r="P1471" s="7">
        <v>-105.25</v>
      </c>
      <c r="Q1471" s="7">
        <v>-4.4480000000000004</v>
      </c>
      <c r="S1471" s="7">
        <v>5.3209999999999997</v>
      </c>
      <c r="V1471" s="7" t="s">
        <v>26</v>
      </c>
      <c r="W1471" s="7">
        <v>0.05</v>
      </c>
      <c r="X1471" s="7">
        <f t="shared" si="44"/>
        <v>0.05</v>
      </c>
      <c r="Y1471" s="7">
        <v>2.4E-2</v>
      </c>
      <c r="Z1471" s="7">
        <f t="shared" si="45"/>
        <v>2.4E-2</v>
      </c>
      <c r="AA1471" s="7">
        <v>0.66900000000000004</v>
      </c>
      <c r="AB1471" s="7">
        <v>0.33</v>
      </c>
      <c r="AC1471" s="7">
        <v>-20.2</v>
      </c>
      <c r="AD1471" s="7">
        <v>24.4</v>
      </c>
      <c r="AE1471" s="7" t="s">
        <v>28</v>
      </c>
      <c r="AF1471" s="7" t="s">
        <v>29</v>
      </c>
      <c r="AG1471" s="7" t="s">
        <v>30</v>
      </c>
      <c r="AH1471" s="7" t="s">
        <v>421</v>
      </c>
      <c r="AI1471" s="7" t="s">
        <v>417</v>
      </c>
      <c r="AJ1471" s="7">
        <v>1.3280000000000001</v>
      </c>
      <c r="AK1471" s="7">
        <v>-9.2999999999999999E-2</v>
      </c>
      <c r="AL1471" s="7" t="s">
        <v>442</v>
      </c>
      <c r="AQ1471" s="7">
        <v>3.7</v>
      </c>
      <c r="AS1471" s="7">
        <v>3.5</v>
      </c>
      <c r="AT1471" s="7">
        <v>3</v>
      </c>
      <c r="AU1471" s="7">
        <v>4</v>
      </c>
      <c r="AV1471" s="7" t="s">
        <v>659</v>
      </c>
      <c r="AW1471" s="7" t="s">
        <v>528</v>
      </c>
      <c r="AZ1471" s="7" t="s">
        <v>38</v>
      </c>
    </row>
    <row r="1472" spans="1:52" x14ac:dyDescent="0.2">
      <c r="A1472" s="7">
        <v>1471</v>
      </c>
      <c r="B1472" s="7">
        <v>4303</v>
      </c>
      <c r="C1472" s="7" t="s">
        <v>61</v>
      </c>
      <c r="D1472" s="7" t="s">
        <v>62</v>
      </c>
      <c r="E1472" s="7" t="s">
        <v>63</v>
      </c>
      <c r="F1472" s="7">
        <v>0.05</v>
      </c>
      <c r="I1472" s="7">
        <v>5.0999999999999997E-2</v>
      </c>
      <c r="J1472" s="7">
        <v>2003</v>
      </c>
      <c r="K1472" s="7">
        <v>2</v>
      </c>
      <c r="L1472" s="7">
        <v>33</v>
      </c>
      <c r="M1472" s="7">
        <v>54</v>
      </c>
      <c r="N1472" s="7">
        <v>-105.1</v>
      </c>
      <c r="O1472" s="7">
        <v>54.25</v>
      </c>
      <c r="P1472" s="7">
        <v>-105.25</v>
      </c>
      <c r="Q1472" s="7">
        <v>-8.6769999999999996</v>
      </c>
      <c r="S1472" s="7">
        <v>5.2969999999999997</v>
      </c>
      <c r="V1472" s="7" t="s">
        <v>26</v>
      </c>
      <c r="W1472" s="7">
        <v>0.04</v>
      </c>
      <c r="X1472" s="7">
        <f t="shared" si="44"/>
        <v>0.04</v>
      </c>
      <c r="Y1472" s="7">
        <v>1.0999999999999999E-2</v>
      </c>
      <c r="Z1472" s="7">
        <f t="shared" si="45"/>
        <v>1.0999999999999999E-2</v>
      </c>
      <c r="AA1472" s="7">
        <v>0.77100000000000002</v>
      </c>
      <c r="AB1472" s="7">
        <v>0.22800000000000001</v>
      </c>
      <c r="AC1472" s="7">
        <v>-18.600000000000001</v>
      </c>
      <c r="AD1472" s="7">
        <v>38.799999999999997</v>
      </c>
      <c r="AE1472" s="7" t="s">
        <v>28</v>
      </c>
      <c r="AF1472" s="7" t="s">
        <v>29</v>
      </c>
      <c r="AG1472" s="7" t="s">
        <v>30</v>
      </c>
      <c r="AH1472" s="7" t="s">
        <v>421</v>
      </c>
      <c r="AI1472" s="7" t="s">
        <v>417</v>
      </c>
      <c r="AJ1472" s="7">
        <v>1.3280000000000001</v>
      </c>
      <c r="AK1472" s="7">
        <v>-9.2999999999999999E-2</v>
      </c>
      <c r="AL1472" s="7" t="s">
        <v>442</v>
      </c>
      <c r="AQ1472" s="7">
        <v>3.7</v>
      </c>
      <c r="AS1472" s="7">
        <v>3.5</v>
      </c>
      <c r="AT1472" s="7">
        <v>3</v>
      </c>
      <c r="AU1472" s="7">
        <v>4</v>
      </c>
      <c r="AV1472" s="7" t="s">
        <v>659</v>
      </c>
      <c r="AW1472" s="7" t="s">
        <v>528</v>
      </c>
      <c r="AZ1472" s="7" t="s">
        <v>38</v>
      </c>
    </row>
    <row r="1473" spans="1:52" x14ac:dyDescent="0.2">
      <c r="A1473" s="7">
        <v>1472</v>
      </c>
      <c r="B1473" s="7">
        <v>4303</v>
      </c>
      <c r="C1473" s="7" t="s">
        <v>61</v>
      </c>
      <c r="D1473" s="7" t="s">
        <v>62</v>
      </c>
      <c r="E1473" s="7" t="s">
        <v>63</v>
      </c>
      <c r="F1473" s="7">
        <v>0.216</v>
      </c>
      <c r="I1473" s="7">
        <v>0.223</v>
      </c>
      <c r="J1473" s="7">
        <v>2003</v>
      </c>
      <c r="K1473" s="7">
        <v>2</v>
      </c>
      <c r="L1473" s="7">
        <v>48</v>
      </c>
      <c r="M1473" s="7">
        <v>54</v>
      </c>
      <c r="N1473" s="7">
        <v>-105.1</v>
      </c>
      <c r="O1473" s="7">
        <v>54.25</v>
      </c>
      <c r="P1473" s="7">
        <v>-105.25</v>
      </c>
      <c r="Q1473" s="7">
        <v>-5.516</v>
      </c>
      <c r="S1473" s="7">
        <v>4.9329999999999998</v>
      </c>
      <c r="V1473" s="7" t="s">
        <v>26</v>
      </c>
      <c r="W1473" s="7">
        <v>0.2</v>
      </c>
      <c r="X1473" s="7">
        <f t="shared" si="44"/>
        <v>0.2</v>
      </c>
      <c r="Y1473" s="7">
        <v>2.3E-2</v>
      </c>
      <c r="Z1473" s="7">
        <f t="shared" si="45"/>
        <v>2.3E-2</v>
      </c>
      <c r="AA1473" s="7">
        <v>0.89300000000000002</v>
      </c>
      <c r="AB1473" s="7">
        <v>0.106</v>
      </c>
      <c r="AC1473" s="7">
        <v>-18.600000000000001</v>
      </c>
      <c r="AD1473" s="7">
        <v>38.799999999999997</v>
      </c>
      <c r="AE1473" s="7" t="s">
        <v>28</v>
      </c>
      <c r="AF1473" s="7" t="s">
        <v>29</v>
      </c>
      <c r="AG1473" s="7" t="s">
        <v>30</v>
      </c>
      <c r="AH1473" s="7" t="s">
        <v>421</v>
      </c>
      <c r="AI1473" s="7" t="s">
        <v>417</v>
      </c>
      <c r="AJ1473" s="7">
        <v>1.3280000000000001</v>
      </c>
      <c r="AK1473" s="7">
        <v>-9.2999999999999999E-2</v>
      </c>
      <c r="AL1473" s="7" t="s">
        <v>442</v>
      </c>
      <c r="AQ1473" s="7">
        <v>3.7</v>
      </c>
      <c r="AS1473" s="7">
        <v>3.5</v>
      </c>
      <c r="AT1473" s="7">
        <v>3</v>
      </c>
      <c r="AU1473" s="7">
        <v>4</v>
      </c>
      <c r="AV1473" s="7" t="s">
        <v>659</v>
      </c>
      <c r="AW1473" s="7" t="s">
        <v>528</v>
      </c>
      <c r="AZ1473" s="7" t="s">
        <v>38</v>
      </c>
    </row>
    <row r="1474" spans="1:52" x14ac:dyDescent="0.2">
      <c r="A1474" s="7">
        <v>1473</v>
      </c>
      <c r="B1474" s="7">
        <v>4303</v>
      </c>
      <c r="C1474" s="7" t="s">
        <v>61</v>
      </c>
      <c r="D1474" s="7" t="s">
        <v>62</v>
      </c>
      <c r="E1474" s="7" t="s">
        <v>63</v>
      </c>
      <c r="F1474" s="7">
        <v>0.13100000000000001</v>
      </c>
      <c r="I1474" s="7">
        <v>0.13500000000000001</v>
      </c>
      <c r="J1474" s="7">
        <v>2003</v>
      </c>
      <c r="K1474" s="7">
        <v>3</v>
      </c>
      <c r="L1474" s="7">
        <v>63</v>
      </c>
      <c r="M1474" s="7">
        <v>54</v>
      </c>
      <c r="N1474" s="7">
        <v>-105.1</v>
      </c>
      <c r="O1474" s="7">
        <v>54.25</v>
      </c>
      <c r="P1474" s="7">
        <v>-105.25</v>
      </c>
      <c r="Q1474" s="7">
        <v>-4.9939999999999998</v>
      </c>
      <c r="S1474" s="7">
        <v>5.7569999999999997</v>
      </c>
      <c r="V1474" s="7" t="s">
        <v>26</v>
      </c>
      <c r="W1474" s="7">
        <v>0.1</v>
      </c>
      <c r="X1474" s="7">
        <f t="shared" si="44"/>
        <v>0.1</v>
      </c>
      <c r="Y1474" s="7">
        <v>3.5000000000000003E-2</v>
      </c>
      <c r="Z1474" s="7">
        <f t="shared" si="45"/>
        <v>3.5000000000000003E-2</v>
      </c>
      <c r="AA1474" s="7">
        <v>0.73599999999999999</v>
      </c>
      <c r="AB1474" s="7">
        <v>0.26300000000000001</v>
      </c>
      <c r="AC1474" s="7">
        <v>-10.5</v>
      </c>
      <c r="AD1474" s="7">
        <v>56.9</v>
      </c>
      <c r="AE1474" s="7" t="s">
        <v>28</v>
      </c>
      <c r="AF1474" s="7" t="s">
        <v>29</v>
      </c>
      <c r="AG1474" s="7" t="s">
        <v>30</v>
      </c>
      <c r="AH1474" s="7" t="s">
        <v>421</v>
      </c>
      <c r="AI1474" s="7" t="s">
        <v>417</v>
      </c>
      <c r="AJ1474" s="7">
        <v>1.3280000000000001</v>
      </c>
      <c r="AK1474" s="7">
        <v>-9.2999999999999999E-2</v>
      </c>
      <c r="AL1474" s="7" t="s">
        <v>442</v>
      </c>
      <c r="AQ1474" s="7">
        <v>3.7</v>
      </c>
      <c r="AS1474" s="7">
        <v>3.5</v>
      </c>
      <c r="AT1474" s="7">
        <v>3</v>
      </c>
      <c r="AU1474" s="7">
        <v>4</v>
      </c>
      <c r="AV1474" s="7" t="s">
        <v>659</v>
      </c>
      <c r="AW1474" s="7" t="s">
        <v>528</v>
      </c>
      <c r="AZ1474" s="7" t="s">
        <v>38</v>
      </c>
    </row>
    <row r="1475" spans="1:52" x14ac:dyDescent="0.2">
      <c r="A1475" s="7">
        <v>1474</v>
      </c>
      <c r="B1475" s="7">
        <v>4303</v>
      </c>
      <c r="C1475" s="7" t="s">
        <v>61</v>
      </c>
      <c r="D1475" s="7" t="s">
        <v>62</v>
      </c>
      <c r="E1475" s="7" t="s">
        <v>63</v>
      </c>
      <c r="F1475" s="7">
        <v>0.255</v>
      </c>
      <c r="I1475" s="7">
        <v>0.26400000000000001</v>
      </c>
      <c r="J1475" s="7">
        <v>2003</v>
      </c>
      <c r="K1475" s="7">
        <v>3</v>
      </c>
      <c r="L1475" s="7">
        <v>78</v>
      </c>
      <c r="M1475" s="7">
        <v>54</v>
      </c>
      <c r="N1475" s="7">
        <v>-105.1</v>
      </c>
      <c r="O1475" s="7">
        <v>54.25</v>
      </c>
      <c r="P1475" s="7">
        <v>-105.25</v>
      </c>
      <c r="Q1475" s="7">
        <v>-2.4470000000000001</v>
      </c>
      <c r="S1475" s="7">
        <v>5.9</v>
      </c>
      <c r="V1475" s="7" t="s">
        <v>26</v>
      </c>
      <c r="W1475" s="7">
        <v>0.16900000000000001</v>
      </c>
      <c r="X1475" s="7">
        <f t="shared" ref="X1475:X1538" si="46">IF(ISBLANK(W1475), "", W1475)</f>
        <v>0.16900000000000001</v>
      </c>
      <c r="Y1475" s="7">
        <v>9.5000000000000001E-2</v>
      </c>
      <c r="Z1475" s="7">
        <f t="shared" ref="Z1475:Z1538" si="47">IF(ISBLANK(Y1475), "", Y1475)</f>
        <v>9.5000000000000001E-2</v>
      </c>
      <c r="AA1475" s="7">
        <v>0.63900000000000001</v>
      </c>
      <c r="AB1475" s="7">
        <v>0.36</v>
      </c>
      <c r="AC1475" s="7">
        <v>-10.5</v>
      </c>
      <c r="AD1475" s="7">
        <v>56.9</v>
      </c>
      <c r="AE1475" s="7" t="s">
        <v>28</v>
      </c>
      <c r="AF1475" s="7" t="s">
        <v>29</v>
      </c>
      <c r="AG1475" s="7" t="s">
        <v>30</v>
      </c>
      <c r="AH1475" s="7" t="s">
        <v>421</v>
      </c>
      <c r="AI1475" s="7" t="s">
        <v>417</v>
      </c>
      <c r="AJ1475" s="7">
        <v>1.3280000000000001</v>
      </c>
      <c r="AK1475" s="7">
        <v>-9.2999999999999999E-2</v>
      </c>
      <c r="AL1475" s="7" t="s">
        <v>442</v>
      </c>
      <c r="AQ1475" s="7">
        <v>3.7</v>
      </c>
      <c r="AS1475" s="7">
        <v>3.5</v>
      </c>
      <c r="AT1475" s="7">
        <v>3</v>
      </c>
      <c r="AU1475" s="7">
        <v>4</v>
      </c>
      <c r="AV1475" s="7" t="s">
        <v>659</v>
      </c>
      <c r="AW1475" s="7" t="s">
        <v>528</v>
      </c>
      <c r="AZ1475" s="7" t="s">
        <v>38</v>
      </c>
    </row>
    <row r="1476" spans="1:52" x14ac:dyDescent="0.2">
      <c r="A1476" s="7">
        <v>1475</v>
      </c>
      <c r="B1476" s="7">
        <v>4303</v>
      </c>
      <c r="C1476" s="7" t="s">
        <v>61</v>
      </c>
      <c r="D1476" s="7" t="s">
        <v>62</v>
      </c>
      <c r="E1476" s="7" t="s">
        <v>63</v>
      </c>
      <c r="F1476" s="7">
        <v>0.98199999999999998</v>
      </c>
      <c r="I1476" s="7">
        <v>1.018</v>
      </c>
      <c r="J1476" s="7">
        <v>2003</v>
      </c>
      <c r="K1476" s="7">
        <v>4</v>
      </c>
      <c r="L1476" s="7">
        <v>93</v>
      </c>
      <c r="M1476" s="7">
        <v>54</v>
      </c>
      <c r="N1476" s="7">
        <v>-105.1</v>
      </c>
      <c r="O1476" s="7">
        <v>54.25</v>
      </c>
      <c r="P1476" s="7">
        <v>-105.25</v>
      </c>
      <c r="Q1476" s="7">
        <v>0.01</v>
      </c>
      <c r="S1476" s="7">
        <v>8.7629999999999999</v>
      </c>
      <c r="V1476" s="7" t="s">
        <v>26</v>
      </c>
      <c r="W1476" s="7">
        <v>0.91100000000000003</v>
      </c>
      <c r="X1476" s="7">
        <f t="shared" si="46"/>
        <v>0.91100000000000003</v>
      </c>
      <c r="Y1476" s="7">
        <v>0.107</v>
      </c>
      <c r="Z1476" s="7">
        <f t="shared" si="47"/>
        <v>0.107</v>
      </c>
      <c r="AA1476" s="7">
        <v>0.89400000000000002</v>
      </c>
      <c r="AB1476" s="7">
        <v>0.105</v>
      </c>
      <c r="AC1476" s="7">
        <v>2</v>
      </c>
      <c r="AD1476" s="7">
        <v>39.9</v>
      </c>
      <c r="AE1476" s="7" t="s">
        <v>28</v>
      </c>
      <c r="AF1476" s="7" t="s">
        <v>29</v>
      </c>
      <c r="AG1476" s="7" t="s">
        <v>30</v>
      </c>
      <c r="AH1476" s="7" t="s">
        <v>421</v>
      </c>
      <c r="AI1476" s="7" t="s">
        <v>417</v>
      </c>
      <c r="AJ1476" s="7">
        <v>1.3280000000000001</v>
      </c>
      <c r="AK1476" s="7">
        <v>-9.2999999999999999E-2</v>
      </c>
      <c r="AL1476" s="7" t="s">
        <v>442</v>
      </c>
      <c r="AQ1476" s="7">
        <v>3.7</v>
      </c>
      <c r="AS1476" s="7">
        <v>3.5</v>
      </c>
      <c r="AT1476" s="7">
        <v>3</v>
      </c>
      <c r="AU1476" s="7">
        <v>4</v>
      </c>
      <c r="AV1476" s="7" t="s">
        <v>659</v>
      </c>
      <c r="AW1476" s="7" t="s">
        <v>528</v>
      </c>
      <c r="AZ1476" s="7" t="s">
        <v>38</v>
      </c>
    </row>
    <row r="1477" spans="1:52" x14ac:dyDescent="0.2">
      <c r="A1477" s="7">
        <v>1476</v>
      </c>
      <c r="B1477" s="7">
        <v>4303</v>
      </c>
      <c r="C1477" s="7" t="s">
        <v>61</v>
      </c>
      <c r="D1477" s="7" t="s">
        <v>62</v>
      </c>
      <c r="E1477" s="7" t="s">
        <v>63</v>
      </c>
      <c r="F1477" s="7">
        <v>1.006</v>
      </c>
      <c r="I1477" s="7">
        <v>1.0429999999999999</v>
      </c>
      <c r="J1477" s="7">
        <v>2003</v>
      </c>
      <c r="K1477" s="7">
        <v>4</v>
      </c>
      <c r="L1477" s="7">
        <v>108</v>
      </c>
      <c r="M1477" s="7">
        <v>54</v>
      </c>
      <c r="N1477" s="7">
        <v>-105.1</v>
      </c>
      <c r="O1477" s="7">
        <v>54.25</v>
      </c>
      <c r="P1477" s="7">
        <v>-105.25</v>
      </c>
      <c r="Q1477" s="7">
        <v>5.0000000000000001E-3</v>
      </c>
      <c r="S1477" s="7">
        <v>10.775</v>
      </c>
      <c r="V1477" s="7" t="s">
        <v>26</v>
      </c>
      <c r="W1477" s="7">
        <v>0.89300000000000002</v>
      </c>
      <c r="X1477" s="7">
        <f t="shared" si="46"/>
        <v>0.89300000000000002</v>
      </c>
      <c r="Y1477" s="7">
        <v>0.15</v>
      </c>
      <c r="Z1477" s="7">
        <f t="shared" si="47"/>
        <v>0.15</v>
      </c>
      <c r="AA1477" s="7">
        <v>0.85599999999999998</v>
      </c>
      <c r="AB1477" s="7">
        <v>0.14299999999999999</v>
      </c>
      <c r="AC1477" s="7">
        <v>2</v>
      </c>
      <c r="AD1477" s="7">
        <v>39.9</v>
      </c>
      <c r="AE1477" s="7" t="s">
        <v>28</v>
      </c>
      <c r="AF1477" s="7" t="s">
        <v>29</v>
      </c>
      <c r="AG1477" s="7" t="s">
        <v>30</v>
      </c>
      <c r="AH1477" s="7" t="s">
        <v>421</v>
      </c>
      <c r="AI1477" s="7" t="s">
        <v>417</v>
      </c>
      <c r="AJ1477" s="7">
        <v>1.3280000000000001</v>
      </c>
      <c r="AK1477" s="7">
        <v>-9.2999999999999999E-2</v>
      </c>
      <c r="AL1477" s="7" t="s">
        <v>442</v>
      </c>
      <c r="AQ1477" s="7">
        <v>3.7</v>
      </c>
      <c r="AS1477" s="7">
        <v>3.5</v>
      </c>
      <c r="AT1477" s="7">
        <v>3</v>
      </c>
      <c r="AU1477" s="7">
        <v>4</v>
      </c>
      <c r="AV1477" s="7" t="s">
        <v>659</v>
      </c>
      <c r="AW1477" s="7" t="s">
        <v>528</v>
      </c>
      <c r="AZ1477" s="7" t="s">
        <v>38</v>
      </c>
    </row>
    <row r="1478" spans="1:52" x14ac:dyDescent="0.2">
      <c r="A1478" s="7">
        <v>1477</v>
      </c>
      <c r="B1478" s="7">
        <v>4303</v>
      </c>
      <c r="C1478" s="7" t="s">
        <v>61</v>
      </c>
      <c r="D1478" s="7" t="s">
        <v>62</v>
      </c>
      <c r="E1478" s="7" t="s">
        <v>63</v>
      </c>
      <c r="F1478" s="7">
        <v>0.94199999999999995</v>
      </c>
      <c r="I1478" s="7">
        <v>0.97599999999999998</v>
      </c>
      <c r="J1478" s="7">
        <v>2003</v>
      </c>
      <c r="K1478" s="7">
        <v>5</v>
      </c>
      <c r="L1478" s="7">
        <v>123</v>
      </c>
      <c r="M1478" s="7">
        <v>54</v>
      </c>
      <c r="N1478" s="7">
        <v>-105.1</v>
      </c>
      <c r="O1478" s="7">
        <v>54.25</v>
      </c>
      <c r="P1478" s="7">
        <v>-105.25</v>
      </c>
      <c r="Q1478" s="7">
        <v>0.35099999999999998</v>
      </c>
      <c r="S1478" s="7">
        <v>16.353000000000002</v>
      </c>
      <c r="V1478" s="7" t="s">
        <v>26</v>
      </c>
      <c r="W1478" s="7">
        <v>0.77600000000000002</v>
      </c>
      <c r="X1478" s="7">
        <f t="shared" si="46"/>
        <v>0.77600000000000002</v>
      </c>
      <c r="Y1478" s="7">
        <v>0.2</v>
      </c>
      <c r="Z1478" s="7">
        <f t="shared" si="47"/>
        <v>0.2</v>
      </c>
      <c r="AA1478" s="7">
        <v>0.79400000000000004</v>
      </c>
      <c r="AB1478" s="7">
        <v>0.20499999999999999</v>
      </c>
      <c r="AC1478" s="7">
        <v>10.5</v>
      </c>
      <c r="AD1478" s="7">
        <v>38.299999999999997</v>
      </c>
      <c r="AE1478" s="7" t="s">
        <v>28</v>
      </c>
      <c r="AF1478" s="7" t="s">
        <v>29</v>
      </c>
      <c r="AG1478" s="7" t="s">
        <v>30</v>
      </c>
      <c r="AH1478" s="7" t="s">
        <v>421</v>
      </c>
      <c r="AI1478" s="7" t="s">
        <v>417</v>
      </c>
      <c r="AJ1478" s="7">
        <v>1.3280000000000001</v>
      </c>
      <c r="AK1478" s="7">
        <v>-9.2999999999999999E-2</v>
      </c>
      <c r="AL1478" s="7" t="s">
        <v>442</v>
      </c>
      <c r="AQ1478" s="7">
        <v>3.7</v>
      </c>
      <c r="AS1478" s="7">
        <v>3.5</v>
      </c>
      <c r="AT1478" s="7">
        <v>3</v>
      </c>
      <c r="AU1478" s="7">
        <v>4</v>
      </c>
      <c r="AV1478" s="7" t="s">
        <v>659</v>
      </c>
      <c r="AW1478" s="7" t="s">
        <v>528</v>
      </c>
      <c r="AZ1478" s="7" t="s">
        <v>38</v>
      </c>
    </row>
    <row r="1479" spans="1:52" x14ac:dyDescent="0.2">
      <c r="A1479" s="7">
        <v>1478</v>
      </c>
      <c r="B1479" s="7">
        <v>4303</v>
      </c>
      <c r="C1479" s="7" t="s">
        <v>61</v>
      </c>
      <c r="D1479" s="7" t="s">
        <v>62</v>
      </c>
      <c r="E1479" s="7" t="s">
        <v>63</v>
      </c>
      <c r="F1479" s="7">
        <v>0.83299999999999996</v>
      </c>
      <c r="I1479" s="7">
        <v>0.86299999999999999</v>
      </c>
      <c r="J1479" s="7">
        <v>2003</v>
      </c>
      <c r="K1479" s="7">
        <v>5</v>
      </c>
      <c r="L1479" s="7">
        <v>138</v>
      </c>
      <c r="M1479" s="7">
        <v>54</v>
      </c>
      <c r="N1479" s="7">
        <v>-105.1</v>
      </c>
      <c r="O1479" s="7">
        <v>54.25</v>
      </c>
      <c r="P1479" s="7">
        <v>-105.25</v>
      </c>
      <c r="Q1479" s="7">
        <v>0.78500000000000003</v>
      </c>
      <c r="S1479" s="7">
        <v>17.347000000000001</v>
      </c>
      <c r="V1479" s="7" t="s">
        <v>26</v>
      </c>
      <c r="W1479" s="7">
        <v>0.77400000000000002</v>
      </c>
      <c r="X1479" s="7">
        <f t="shared" si="46"/>
        <v>0.77400000000000002</v>
      </c>
      <c r="Y1479" s="7">
        <v>8.8999999999999996E-2</v>
      </c>
      <c r="Z1479" s="7">
        <f t="shared" si="47"/>
        <v>8.8999999999999996E-2</v>
      </c>
      <c r="AA1479" s="7">
        <v>0.89600000000000002</v>
      </c>
      <c r="AB1479" s="7">
        <v>0.10299999999999999</v>
      </c>
      <c r="AC1479" s="7">
        <v>10.5</v>
      </c>
      <c r="AD1479" s="7">
        <v>38.299999999999997</v>
      </c>
      <c r="AE1479" s="7" t="s">
        <v>28</v>
      </c>
      <c r="AF1479" s="7" t="s">
        <v>29</v>
      </c>
      <c r="AG1479" s="7" t="s">
        <v>30</v>
      </c>
      <c r="AH1479" s="7" t="s">
        <v>421</v>
      </c>
      <c r="AI1479" s="7" t="s">
        <v>417</v>
      </c>
      <c r="AJ1479" s="7">
        <v>1.3280000000000001</v>
      </c>
      <c r="AK1479" s="7">
        <v>-9.2999999999999999E-2</v>
      </c>
      <c r="AL1479" s="7" t="s">
        <v>442</v>
      </c>
      <c r="AQ1479" s="7">
        <v>3.7</v>
      </c>
      <c r="AS1479" s="7">
        <v>3.5</v>
      </c>
      <c r="AT1479" s="7">
        <v>3</v>
      </c>
      <c r="AU1479" s="7">
        <v>4</v>
      </c>
      <c r="AV1479" s="7" t="s">
        <v>659</v>
      </c>
      <c r="AW1479" s="7" t="s">
        <v>528</v>
      </c>
      <c r="AZ1479" s="7" t="s">
        <v>38</v>
      </c>
    </row>
    <row r="1480" spans="1:52" x14ac:dyDescent="0.2">
      <c r="A1480" s="7">
        <v>1479</v>
      </c>
      <c r="B1480" s="7">
        <v>4303</v>
      </c>
      <c r="C1480" s="7" t="s">
        <v>61</v>
      </c>
      <c r="D1480" s="7" t="s">
        <v>62</v>
      </c>
      <c r="E1480" s="7" t="s">
        <v>63</v>
      </c>
      <c r="F1480" s="7">
        <v>1.7969999999999999</v>
      </c>
      <c r="I1480" s="7">
        <v>1.863</v>
      </c>
      <c r="J1480" s="7">
        <v>2003</v>
      </c>
      <c r="K1480" s="7">
        <v>6</v>
      </c>
      <c r="L1480" s="7">
        <v>153</v>
      </c>
      <c r="M1480" s="7">
        <v>54</v>
      </c>
      <c r="N1480" s="7">
        <v>-105.1</v>
      </c>
      <c r="O1480" s="7">
        <v>54.25</v>
      </c>
      <c r="P1480" s="7">
        <v>-105.25</v>
      </c>
      <c r="Q1480" s="7">
        <v>4.1230000000000002</v>
      </c>
      <c r="S1480" s="7">
        <v>19.02</v>
      </c>
      <c r="V1480" s="7" t="s">
        <v>26</v>
      </c>
      <c r="W1480" s="7">
        <v>1.337</v>
      </c>
      <c r="X1480" s="7">
        <f t="shared" si="46"/>
        <v>1.337</v>
      </c>
      <c r="Y1480" s="7">
        <v>0.52600000000000002</v>
      </c>
      <c r="Z1480" s="7">
        <f t="shared" si="47"/>
        <v>0.52600000000000002</v>
      </c>
      <c r="AA1480" s="7">
        <v>0.71699999999999997</v>
      </c>
      <c r="AB1480" s="7">
        <v>0.28199999999999997</v>
      </c>
      <c r="AC1480" s="7">
        <v>14.5</v>
      </c>
      <c r="AD1480" s="7">
        <v>71.400000000000006</v>
      </c>
      <c r="AE1480" s="7" t="s">
        <v>28</v>
      </c>
      <c r="AF1480" s="7" t="s">
        <v>29</v>
      </c>
      <c r="AG1480" s="7" t="s">
        <v>30</v>
      </c>
      <c r="AH1480" s="7" t="s">
        <v>421</v>
      </c>
      <c r="AI1480" s="7" t="s">
        <v>417</v>
      </c>
      <c r="AJ1480" s="7">
        <v>1.3280000000000001</v>
      </c>
      <c r="AK1480" s="7">
        <v>-9.2999999999999999E-2</v>
      </c>
      <c r="AL1480" s="7" t="s">
        <v>442</v>
      </c>
      <c r="AQ1480" s="7">
        <v>3.7</v>
      </c>
      <c r="AS1480" s="7">
        <v>3.5</v>
      </c>
      <c r="AT1480" s="7">
        <v>3</v>
      </c>
      <c r="AU1480" s="7">
        <v>4</v>
      </c>
      <c r="AV1480" s="7" t="s">
        <v>659</v>
      </c>
      <c r="AW1480" s="7" t="s">
        <v>528</v>
      </c>
      <c r="AZ1480" s="7" t="s">
        <v>38</v>
      </c>
    </row>
    <row r="1481" spans="1:52" x14ac:dyDescent="0.2">
      <c r="A1481" s="7">
        <v>1480</v>
      </c>
      <c r="B1481" s="7">
        <v>4303</v>
      </c>
      <c r="C1481" s="7" t="s">
        <v>61</v>
      </c>
      <c r="D1481" s="7" t="s">
        <v>62</v>
      </c>
      <c r="E1481" s="7" t="s">
        <v>63</v>
      </c>
      <c r="F1481" s="7">
        <v>2.7170000000000001</v>
      </c>
      <c r="I1481" s="7">
        <v>2.8170000000000002</v>
      </c>
      <c r="J1481" s="7">
        <v>2003</v>
      </c>
      <c r="K1481" s="7">
        <v>6</v>
      </c>
      <c r="L1481" s="7">
        <v>168</v>
      </c>
      <c r="M1481" s="7">
        <v>54</v>
      </c>
      <c r="N1481" s="7">
        <v>-105.1</v>
      </c>
      <c r="O1481" s="7">
        <v>54.25</v>
      </c>
      <c r="P1481" s="7">
        <v>-105.25</v>
      </c>
      <c r="Q1481" s="7">
        <v>5.5259999999999998</v>
      </c>
      <c r="S1481" s="7">
        <v>34.280999999999999</v>
      </c>
      <c r="V1481" s="7" t="s">
        <v>26</v>
      </c>
      <c r="W1481" s="7">
        <v>1.161</v>
      </c>
      <c r="X1481" s="7">
        <f t="shared" si="46"/>
        <v>1.161</v>
      </c>
      <c r="Y1481" s="7">
        <v>1.6559999999999999</v>
      </c>
      <c r="Z1481" s="7">
        <f t="shared" si="47"/>
        <v>1.6559999999999999</v>
      </c>
      <c r="AA1481" s="7">
        <v>0.41199999999999998</v>
      </c>
      <c r="AB1481" s="7">
        <v>0.58699999999999997</v>
      </c>
      <c r="AC1481" s="7">
        <v>14.5</v>
      </c>
      <c r="AD1481" s="7">
        <v>71.400000000000006</v>
      </c>
      <c r="AE1481" s="7" t="s">
        <v>28</v>
      </c>
      <c r="AF1481" s="7" t="s">
        <v>29</v>
      </c>
      <c r="AG1481" s="7" t="s">
        <v>30</v>
      </c>
      <c r="AH1481" s="7" t="s">
        <v>421</v>
      </c>
      <c r="AI1481" s="7" t="s">
        <v>417</v>
      </c>
      <c r="AJ1481" s="7">
        <v>1.3280000000000001</v>
      </c>
      <c r="AK1481" s="7">
        <v>-9.2999999999999999E-2</v>
      </c>
      <c r="AL1481" s="7" t="s">
        <v>442</v>
      </c>
      <c r="AQ1481" s="7">
        <v>3.7</v>
      </c>
      <c r="AS1481" s="7">
        <v>3.5</v>
      </c>
      <c r="AT1481" s="7">
        <v>3</v>
      </c>
      <c r="AU1481" s="7">
        <v>4</v>
      </c>
      <c r="AV1481" s="7" t="s">
        <v>659</v>
      </c>
      <c r="AW1481" s="7" t="s">
        <v>528</v>
      </c>
      <c r="AZ1481" s="7" t="s">
        <v>38</v>
      </c>
    </row>
    <row r="1482" spans="1:52" x14ac:dyDescent="0.2">
      <c r="A1482" s="7">
        <v>1481</v>
      </c>
      <c r="B1482" s="7">
        <v>4303</v>
      </c>
      <c r="C1482" s="7" t="s">
        <v>61</v>
      </c>
      <c r="D1482" s="7" t="s">
        <v>62</v>
      </c>
      <c r="E1482" s="7" t="s">
        <v>63</v>
      </c>
      <c r="F1482" s="7">
        <v>3.448</v>
      </c>
      <c r="I1482" s="7">
        <v>3.5739999999999998</v>
      </c>
      <c r="J1482" s="7">
        <v>2003</v>
      </c>
      <c r="K1482" s="7">
        <v>7</v>
      </c>
      <c r="L1482" s="7">
        <v>183</v>
      </c>
      <c r="M1482" s="7">
        <v>54</v>
      </c>
      <c r="N1482" s="7">
        <v>-105.1</v>
      </c>
      <c r="O1482" s="7">
        <v>54.25</v>
      </c>
      <c r="P1482" s="7">
        <v>-105.25</v>
      </c>
      <c r="Q1482" s="7">
        <v>9.391</v>
      </c>
      <c r="S1482" s="7">
        <v>31.370999999999999</v>
      </c>
      <c r="V1482" s="7" t="s">
        <v>26</v>
      </c>
      <c r="W1482" s="7">
        <v>2.4870000000000001</v>
      </c>
      <c r="X1482" s="7">
        <f t="shared" si="46"/>
        <v>2.4870000000000001</v>
      </c>
      <c r="Y1482" s="7">
        <v>1.087</v>
      </c>
      <c r="Z1482" s="7">
        <f t="shared" si="47"/>
        <v>1.087</v>
      </c>
      <c r="AA1482" s="7">
        <v>0.69499999999999995</v>
      </c>
      <c r="AB1482" s="7">
        <v>0.30399999999999999</v>
      </c>
      <c r="AC1482" s="7">
        <v>16.899999999999999</v>
      </c>
      <c r="AD1482" s="7">
        <v>59</v>
      </c>
      <c r="AE1482" s="7" t="s">
        <v>28</v>
      </c>
      <c r="AF1482" s="7" t="s">
        <v>29</v>
      </c>
      <c r="AG1482" s="7" t="s">
        <v>30</v>
      </c>
      <c r="AH1482" s="7" t="s">
        <v>421</v>
      </c>
      <c r="AI1482" s="7" t="s">
        <v>417</v>
      </c>
      <c r="AJ1482" s="7">
        <v>1.3280000000000001</v>
      </c>
      <c r="AK1482" s="7">
        <v>-9.2999999999999999E-2</v>
      </c>
      <c r="AL1482" s="7" t="s">
        <v>442</v>
      </c>
      <c r="AQ1482" s="7">
        <v>3.7</v>
      </c>
      <c r="AS1482" s="7">
        <v>3.5</v>
      </c>
      <c r="AT1482" s="7">
        <v>3</v>
      </c>
      <c r="AU1482" s="7">
        <v>4</v>
      </c>
      <c r="AV1482" s="7" t="s">
        <v>659</v>
      </c>
      <c r="AW1482" s="7" t="s">
        <v>528</v>
      </c>
      <c r="AZ1482" s="7" t="s">
        <v>38</v>
      </c>
    </row>
    <row r="1483" spans="1:52" x14ac:dyDescent="0.2">
      <c r="A1483" s="7">
        <v>1482</v>
      </c>
      <c r="B1483" s="7">
        <v>4303</v>
      </c>
      <c r="C1483" s="7" t="s">
        <v>61</v>
      </c>
      <c r="D1483" s="7" t="s">
        <v>62</v>
      </c>
      <c r="E1483" s="7" t="s">
        <v>63</v>
      </c>
      <c r="F1483" s="7">
        <v>5.3090000000000002</v>
      </c>
      <c r="I1483" s="7">
        <v>5.5039999999999996</v>
      </c>
      <c r="J1483" s="7">
        <v>2003</v>
      </c>
      <c r="K1483" s="7">
        <v>7</v>
      </c>
      <c r="L1483" s="7">
        <v>198</v>
      </c>
      <c r="M1483" s="7">
        <v>54</v>
      </c>
      <c r="N1483" s="7">
        <v>-105.1</v>
      </c>
      <c r="O1483" s="7">
        <v>54.25</v>
      </c>
      <c r="P1483" s="7">
        <v>-105.25</v>
      </c>
      <c r="Q1483" s="7">
        <v>12.202</v>
      </c>
      <c r="S1483" s="7">
        <v>29.645</v>
      </c>
      <c r="V1483" s="7" t="s">
        <v>26</v>
      </c>
      <c r="W1483" s="7">
        <v>3.746</v>
      </c>
      <c r="X1483" s="7">
        <f t="shared" si="46"/>
        <v>3.746</v>
      </c>
      <c r="Y1483" s="7">
        <v>1.758</v>
      </c>
      <c r="Z1483" s="7">
        <f t="shared" si="47"/>
        <v>1.758</v>
      </c>
      <c r="AA1483" s="7">
        <v>0.68</v>
      </c>
      <c r="AB1483" s="7">
        <v>0.31900000000000001</v>
      </c>
      <c r="AC1483" s="7">
        <v>16.899999999999999</v>
      </c>
      <c r="AD1483" s="7">
        <v>59</v>
      </c>
      <c r="AE1483" s="7" t="s">
        <v>28</v>
      </c>
      <c r="AF1483" s="7" t="s">
        <v>29</v>
      </c>
      <c r="AG1483" s="7" t="s">
        <v>30</v>
      </c>
      <c r="AH1483" s="7" t="s">
        <v>421</v>
      </c>
      <c r="AI1483" s="7" t="s">
        <v>417</v>
      </c>
      <c r="AJ1483" s="7">
        <v>1.3280000000000001</v>
      </c>
      <c r="AK1483" s="7">
        <v>-9.2999999999999999E-2</v>
      </c>
      <c r="AL1483" s="7" t="s">
        <v>442</v>
      </c>
      <c r="AQ1483" s="7">
        <v>3.7</v>
      </c>
      <c r="AS1483" s="7">
        <v>3.5</v>
      </c>
      <c r="AT1483" s="7">
        <v>3</v>
      </c>
      <c r="AU1483" s="7">
        <v>4</v>
      </c>
      <c r="AV1483" s="7" t="s">
        <v>659</v>
      </c>
      <c r="AW1483" s="7" t="s">
        <v>528</v>
      </c>
      <c r="AZ1483" s="7" t="s">
        <v>38</v>
      </c>
    </row>
    <row r="1484" spans="1:52" x14ac:dyDescent="0.2">
      <c r="A1484" s="7">
        <v>1483</v>
      </c>
      <c r="B1484" s="7">
        <v>4303</v>
      </c>
      <c r="C1484" s="7" t="s">
        <v>61</v>
      </c>
      <c r="D1484" s="7" t="s">
        <v>62</v>
      </c>
      <c r="E1484" s="7" t="s">
        <v>63</v>
      </c>
      <c r="F1484" s="7">
        <v>4.93</v>
      </c>
      <c r="I1484" s="7">
        <v>5.1109999999999998</v>
      </c>
      <c r="J1484" s="7">
        <v>2003</v>
      </c>
      <c r="K1484" s="7">
        <v>8</v>
      </c>
      <c r="L1484" s="7">
        <v>213</v>
      </c>
      <c r="M1484" s="7">
        <v>54</v>
      </c>
      <c r="N1484" s="7">
        <v>-105.1</v>
      </c>
      <c r="O1484" s="7">
        <v>54.25</v>
      </c>
      <c r="P1484" s="7">
        <v>-105.25</v>
      </c>
      <c r="Q1484" s="7">
        <v>9.2050000000000001</v>
      </c>
      <c r="S1484" s="7">
        <v>31.318000000000001</v>
      </c>
      <c r="V1484" s="7" t="s">
        <v>26</v>
      </c>
      <c r="W1484" s="7">
        <v>2.2639999999999998</v>
      </c>
      <c r="X1484" s="7">
        <f t="shared" si="46"/>
        <v>2.2639999999999998</v>
      </c>
      <c r="Y1484" s="7">
        <v>2.847</v>
      </c>
      <c r="Z1484" s="7">
        <f t="shared" si="47"/>
        <v>2.847</v>
      </c>
      <c r="AA1484" s="7">
        <v>0.442</v>
      </c>
      <c r="AB1484" s="7">
        <v>0.55700000000000005</v>
      </c>
      <c r="AC1484" s="7">
        <v>18.399999999999999</v>
      </c>
      <c r="AD1484" s="7">
        <v>42.8</v>
      </c>
      <c r="AE1484" s="7" t="s">
        <v>28</v>
      </c>
      <c r="AF1484" s="7" t="s">
        <v>29</v>
      </c>
      <c r="AG1484" s="7" t="s">
        <v>30</v>
      </c>
      <c r="AH1484" s="7" t="s">
        <v>421</v>
      </c>
      <c r="AI1484" s="7" t="s">
        <v>417</v>
      </c>
      <c r="AJ1484" s="7">
        <v>1.3280000000000001</v>
      </c>
      <c r="AK1484" s="7">
        <v>-9.2999999999999999E-2</v>
      </c>
      <c r="AL1484" s="7" t="s">
        <v>442</v>
      </c>
      <c r="AQ1484" s="7">
        <v>3.7</v>
      </c>
      <c r="AS1484" s="7">
        <v>3.5</v>
      </c>
      <c r="AT1484" s="7">
        <v>3</v>
      </c>
      <c r="AU1484" s="7">
        <v>4</v>
      </c>
      <c r="AV1484" s="7" t="s">
        <v>659</v>
      </c>
      <c r="AW1484" s="7" t="s">
        <v>528</v>
      </c>
      <c r="AZ1484" s="7" t="s">
        <v>38</v>
      </c>
    </row>
    <row r="1485" spans="1:52" x14ac:dyDescent="0.2">
      <c r="A1485" s="7">
        <v>1484</v>
      </c>
      <c r="B1485" s="7">
        <v>4303</v>
      </c>
      <c r="C1485" s="7" t="s">
        <v>61</v>
      </c>
      <c r="D1485" s="7" t="s">
        <v>62</v>
      </c>
      <c r="E1485" s="7" t="s">
        <v>63</v>
      </c>
      <c r="F1485" s="7">
        <v>5.516</v>
      </c>
      <c r="I1485" s="7">
        <v>5.7190000000000003</v>
      </c>
      <c r="J1485" s="7">
        <v>2003</v>
      </c>
      <c r="K1485" s="7">
        <v>8</v>
      </c>
      <c r="L1485" s="7">
        <v>228</v>
      </c>
      <c r="M1485" s="7">
        <v>54</v>
      </c>
      <c r="N1485" s="7">
        <v>-105.1</v>
      </c>
      <c r="O1485" s="7">
        <v>54.25</v>
      </c>
      <c r="P1485" s="7">
        <v>-105.25</v>
      </c>
      <c r="Q1485" s="7">
        <v>11.222</v>
      </c>
      <c r="S1485" s="7">
        <v>33.843000000000004</v>
      </c>
      <c r="V1485" s="7" t="s">
        <v>26</v>
      </c>
      <c r="W1485" s="7">
        <v>3.3069999999999999</v>
      </c>
      <c r="X1485" s="7">
        <f t="shared" si="46"/>
        <v>3.3069999999999999</v>
      </c>
      <c r="Y1485" s="7">
        <v>2.4119999999999999</v>
      </c>
      <c r="Z1485" s="7">
        <f t="shared" si="47"/>
        <v>2.4119999999999999</v>
      </c>
      <c r="AA1485" s="7">
        <v>0.57799999999999996</v>
      </c>
      <c r="AB1485" s="7">
        <v>0.42099999999999999</v>
      </c>
      <c r="AC1485" s="7">
        <v>18.399999999999999</v>
      </c>
      <c r="AD1485" s="7">
        <v>42.8</v>
      </c>
      <c r="AE1485" s="7" t="s">
        <v>28</v>
      </c>
      <c r="AF1485" s="7" t="s">
        <v>29</v>
      </c>
      <c r="AG1485" s="7" t="s">
        <v>30</v>
      </c>
      <c r="AH1485" s="7" t="s">
        <v>421</v>
      </c>
      <c r="AI1485" s="7" t="s">
        <v>417</v>
      </c>
      <c r="AJ1485" s="7">
        <v>1.3280000000000001</v>
      </c>
      <c r="AK1485" s="7">
        <v>-9.2999999999999999E-2</v>
      </c>
      <c r="AL1485" s="7" t="s">
        <v>442</v>
      </c>
      <c r="AQ1485" s="7">
        <v>3.7</v>
      </c>
      <c r="AS1485" s="7">
        <v>3.5</v>
      </c>
      <c r="AT1485" s="7">
        <v>3</v>
      </c>
      <c r="AU1485" s="7">
        <v>4</v>
      </c>
      <c r="AV1485" s="7" t="s">
        <v>659</v>
      </c>
      <c r="AW1485" s="7" t="s">
        <v>528</v>
      </c>
      <c r="AZ1485" s="7" t="s">
        <v>38</v>
      </c>
    </row>
    <row r="1486" spans="1:52" x14ac:dyDescent="0.2">
      <c r="A1486" s="7">
        <v>1485</v>
      </c>
      <c r="B1486" s="7">
        <v>4303</v>
      </c>
      <c r="C1486" s="7" t="s">
        <v>61</v>
      </c>
      <c r="D1486" s="7" t="s">
        <v>62</v>
      </c>
      <c r="E1486" s="7" t="s">
        <v>63</v>
      </c>
      <c r="F1486" s="7">
        <v>4.8860000000000001</v>
      </c>
      <c r="I1486" s="7">
        <v>5.0650000000000004</v>
      </c>
      <c r="J1486" s="7">
        <v>2003</v>
      </c>
      <c r="K1486" s="7">
        <v>8</v>
      </c>
      <c r="L1486" s="7">
        <v>243</v>
      </c>
      <c r="M1486" s="7">
        <v>54</v>
      </c>
      <c r="N1486" s="7">
        <v>-105.1</v>
      </c>
      <c r="O1486" s="7">
        <v>54.25</v>
      </c>
      <c r="P1486" s="7">
        <v>-105.25</v>
      </c>
      <c r="Q1486" s="7">
        <v>9.1940000000000008</v>
      </c>
      <c r="S1486" s="7">
        <v>32.286999999999999</v>
      </c>
      <c r="V1486" s="7" t="s">
        <v>26</v>
      </c>
      <c r="W1486" s="7">
        <v>2.956</v>
      </c>
      <c r="X1486" s="7">
        <f t="shared" si="46"/>
        <v>2.956</v>
      </c>
      <c r="Y1486" s="7">
        <v>2.109</v>
      </c>
      <c r="Z1486" s="7">
        <f t="shared" si="47"/>
        <v>2.109</v>
      </c>
      <c r="AA1486" s="7">
        <v>0.58299999999999996</v>
      </c>
      <c r="AB1486" s="7">
        <v>0.41599999999999998</v>
      </c>
      <c r="AC1486" s="7">
        <v>18.399999999999999</v>
      </c>
      <c r="AD1486" s="7">
        <v>42.8</v>
      </c>
      <c r="AE1486" s="7" t="s">
        <v>28</v>
      </c>
      <c r="AF1486" s="7" t="s">
        <v>29</v>
      </c>
      <c r="AG1486" s="7" t="s">
        <v>30</v>
      </c>
      <c r="AH1486" s="7" t="s">
        <v>421</v>
      </c>
      <c r="AI1486" s="7" t="s">
        <v>417</v>
      </c>
      <c r="AJ1486" s="7">
        <v>1.3280000000000001</v>
      </c>
      <c r="AK1486" s="7">
        <v>-9.2999999999999999E-2</v>
      </c>
      <c r="AL1486" s="7" t="s">
        <v>442</v>
      </c>
      <c r="AQ1486" s="7">
        <v>3.7</v>
      </c>
      <c r="AS1486" s="7">
        <v>3.5</v>
      </c>
      <c r="AT1486" s="7">
        <v>3</v>
      </c>
      <c r="AU1486" s="7">
        <v>4</v>
      </c>
      <c r="AV1486" s="7" t="s">
        <v>659</v>
      </c>
      <c r="AW1486" s="7" t="s">
        <v>528</v>
      </c>
      <c r="AZ1486" s="7" t="s">
        <v>38</v>
      </c>
    </row>
    <row r="1487" spans="1:52" x14ac:dyDescent="0.2">
      <c r="A1487" s="7">
        <v>1486</v>
      </c>
      <c r="B1487" s="7">
        <v>4303</v>
      </c>
      <c r="C1487" s="7" t="s">
        <v>61</v>
      </c>
      <c r="D1487" s="7" t="s">
        <v>62</v>
      </c>
      <c r="E1487" s="7" t="s">
        <v>63</v>
      </c>
      <c r="F1487" s="7">
        <v>3.923</v>
      </c>
      <c r="I1487" s="7">
        <v>4.0670000000000002</v>
      </c>
      <c r="J1487" s="7">
        <v>2003</v>
      </c>
      <c r="K1487" s="7">
        <v>9</v>
      </c>
      <c r="L1487" s="7">
        <v>258</v>
      </c>
      <c r="M1487" s="7">
        <v>54</v>
      </c>
      <c r="N1487" s="7">
        <v>-105.1</v>
      </c>
      <c r="O1487" s="7">
        <v>54.25</v>
      </c>
      <c r="P1487" s="7">
        <v>-105.25</v>
      </c>
      <c r="Q1487" s="7">
        <v>6.4619999999999997</v>
      </c>
      <c r="S1487" s="7">
        <v>33.625999999999998</v>
      </c>
      <c r="V1487" s="7" t="s">
        <v>26</v>
      </c>
      <c r="W1487" s="7">
        <v>1.974</v>
      </c>
      <c r="X1487" s="7">
        <f t="shared" si="46"/>
        <v>1.974</v>
      </c>
      <c r="Y1487" s="7">
        <v>2.093</v>
      </c>
      <c r="Z1487" s="7">
        <f t="shared" si="47"/>
        <v>2.093</v>
      </c>
      <c r="AA1487" s="7">
        <v>0.48499999999999999</v>
      </c>
      <c r="AB1487" s="7">
        <v>0.51400000000000001</v>
      </c>
      <c r="AC1487" s="7">
        <v>9.5</v>
      </c>
      <c r="AD1487" s="7">
        <v>33.9</v>
      </c>
      <c r="AE1487" s="7" t="s">
        <v>28</v>
      </c>
      <c r="AF1487" s="7" t="s">
        <v>29</v>
      </c>
      <c r="AG1487" s="7" t="s">
        <v>30</v>
      </c>
      <c r="AH1487" s="7" t="s">
        <v>421</v>
      </c>
      <c r="AI1487" s="7" t="s">
        <v>417</v>
      </c>
      <c r="AJ1487" s="7">
        <v>1.3280000000000001</v>
      </c>
      <c r="AK1487" s="7">
        <v>-9.2999999999999999E-2</v>
      </c>
      <c r="AL1487" s="7" t="s">
        <v>442</v>
      </c>
      <c r="AQ1487" s="7">
        <v>3.7</v>
      </c>
      <c r="AS1487" s="7">
        <v>3.5</v>
      </c>
      <c r="AT1487" s="7">
        <v>3</v>
      </c>
      <c r="AU1487" s="7">
        <v>4</v>
      </c>
      <c r="AV1487" s="7" t="s">
        <v>659</v>
      </c>
      <c r="AW1487" s="7" t="s">
        <v>528</v>
      </c>
      <c r="AZ1487" s="7" t="s">
        <v>38</v>
      </c>
    </row>
    <row r="1488" spans="1:52" x14ac:dyDescent="0.2">
      <c r="A1488" s="7">
        <v>1487</v>
      </c>
      <c r="B1488" s="7">
        <v>4303</v>
      </c>
      <c r="C1488" s="7" t="s">
        <v>61</v>
      </c>
      <c r="D1488" s="7" t="s">
        <v>62</v>
      </c>
      <c r="E1488" s="7" t="s">
        <v>63</v>
      </c>
      <c r="F1488" s="7">
        <v>2.6659999999999999</v>
      </c>
      <c r="I1488" s="7">
        <v>2.7639999999999998</v>
      </c>
      <c r="J1488" s="7">
        <v>2003</v>
      </c>
      <c r="K1488" s="7">
        <v>9</v>
      </c>
      <c r="L1488" s="7">
        <v>273</v>
      </c>
      <c r="M1488" s="7">
        <v>54</v>
      </c>
      <c r="N1488" s="7">
        <v>-105.1</v>
      </c>
      <c r="O1488" s="7">
        <v>54.25</v>
      </c>
      <c r="P1488" s="7">
        <v>-105.25</v>
      </c>
      <c r="Q1488" s="7">
        <v>3.8149999999999999</v>
      </c>
      <c r="S1488" s="7">
        <v>32.576999999999998</v>
      </c>
      <c r="V1488" s="7" t="s">
        <v>26</v>
      </c>
      <c r="W1488" s="7">
        <v>1.885</v>
      </c>
      <c r="X1488" s="7">
        <f t="shared" si="46"/>
        <v>1.885</v>
      </c>
      <c r="Y1488" s="7">
        <v>0.879</v>
      </c>
      <c r="Z1488" s="7">
        <f t="shared" si="47"/>
        <v>0.879</v>
      </c>
      <c r="AA1488" s="7">
        <v>0.68100000000000005</v>
      </c>
      <c r="AB1488" s="7">
        <v>0.318</v>
      </c>
      <c r="AC1488" s="7">
        <v>9.5</v>
      </c>
      <c r="AD1488" s="7">
        <v>33.9</v>
      </c>
      <c r="AE1488" s="7" t="s">
        <v>28</v>
      </c>
      <c r="AF1488" s="7" t="s">
        <v>29</v>
      </c>
      <c r="AG1488" s="7" t="s">
        <v>30</v>
      </c>
      <c r="AH1488" s="7" t="s">
        <v>421</v>
      </c>
      <c r="AI1488" s="7" t="s">
        <v>417</v>
      </c>
      <c r="AJ1488" s="7">
        <v>1.3280000000000001</v>
      </c>
      <c r="AK1488" s="7">
        <v>-9.2999999999999999E-2</v>
      </c>
      <c r="AL1488" s="7" t="s">
        <v>442</v>
      </c>
      <c r="AQ1488" s="7">
        <v>3.7</v>
      </c>
      <c r="AS1488" s="7">
        <v>3.5</v>
      </c>
      <c r="AT1488" s="7">
        <v>3</v>
      </c>
      <c r="AU1488" s="7">
        <v>4</v>
      </c>
      <c r="AV1488" s="7" t="s">
        <v>659</v>
      </c>
      <c r="AW1488" s="7" t="s">
        <v>528</v>
      </c>
      <c r="AZ1488" s="7" t="s">
        <v>38</v>
      </c>
    </row>
    <row r="1489" spans="1:52" x14ac:dyDescent="0.2">
      <c r="A1489" s="7">
        <v>1488</v>
      </c>
      <c r="B1489" s="7">
        <v>4303</v>
      </c>
      <c r="C1489" s="7" t="s">
        <v>61</v>
      </c>
      <c r="D1489" s="7" t="s">
        <v>62</v>
      </c>
      <c r="E1489" s="7" t="s">
        <v>63</v>
      </c>
      <c r="F1489" s="7">
        <v>1.869</v>
      </c>
      <c r="I1489" s="7">
        <v>1.9370000000000001</v>
      </c>
      <c r="J1489" s="7">
        <v>2003</v>
      </c>
      <c r="K1489" s="7">
        <v>10</v>
      </c>
      <c r="L1489" s="7">
        <v>288</v>
      </c>
      <c r="M1489" s="7">
        <v>54</v>
      </c>
      <c r="N1489" s="7">
        <v>-105.1</v>
      </c>
      <c r="O1489" s="7">
        <v>54.25</v>
      </c>
      <c r="P1489" s="7">
        <v>-105.25</v>
      </c>
      <c r="Q1489" s="7">
        <v>2.1379999999999999</v>
      </c>
      <c r="S1489" s="7">
        <v>30.687999999999999</v>
      </c>
      <c r="V1489" s="7" t="s">
        <v>26</v>
      </c>
      <c r="W1489" s="7">
        <v>1.5349999999999999</v>
      </c>
      <c r="X1489" s="7">
        <f t="shared" si="46"/>
        <v>1.5349999999999999</v>
      </c>
      <c r="Y1489" s="7">
        <v>0.40200000000000002</v>
      </c>
      <c r="Z1489" s="7">
        <f t="shared" si="47"/>
        <v>0.40200000000000002</v>
      </c>
      <c r="AA1489" s="7">
        <v>0.79200000000000004</v>
      </c>
      <c r="AB1489" s="7">
        <v>0.20699999999999999</v>
      </c>
      <c r="AC1489" s="7">
        <v>4.5</v>
      </c>
      <c r="AD1489" s="7">
        <v>35.6</v>
      </c>
      <c r="AE1489" s="7" t="s">
        <v>28</v>
      </c>
      <c r="AF1489" s="7" t="s">
        <v>29</v>
      </c>
      <c r="AG1489" s="7" t="s">
        <v>30</v>
      </c>
      <c r="AH1489" s="7" t="s">
        <v>421</v>
      </c>
      <c r="AI1489" s="7" t="s">
        <v>417</v>
      </c>
      <c r="AJ1489" s="7">
        <v>1.3280000000000001</v>
      </c>
      <c r="AK1489" s="7">
        <v>-9.2999999999999999E-2</v>
      </c>
      <c r="AL1489" s="7" t="s">
        <v>442</v>
      </c>
      <c r="AQ1489" s="7">
        <v>3.7</v>
      </c>
      <c r="AS1489" s="7">
        <v>3.5</v>
      </c>
      <c r="AT1489" s="7">
        <v>3</v>
      </c>
      <c r="AU1489" s="7">
        <v>4</v>
      </c>
      <c r="AV1489" s="7" t="s">
        <v>659</v>
      </c>
      <c r="AW1489" s="7" t="s">
        <v>528</v>
      </c>
      <c r="AZ1489" s="7" t="s">
        <v>38</v>
      </c>
    </row>
    <row r="1490" spans="1:52" x14ac:dyDescent="0.2">
      <c r="A1490" s="7">
        <v>1489</v>
      </c>
      <c r="B1490" s="7">
        <v>4303</v>
      </c>
      <c r="C1490" s="7" t="s">
        <v>61</v>
      </c>
      <c r="D1490" s="7" t="s">
        <v>62</v>
      </c>
      <c r="E1490" s="7" t="s">
        <v>63</v>
      </c>
      <c r="F1490" s="7">
        <v>1.198</v>
      </c>
      <c r="I1490" s="7">
        <v>1.242</v>
      </c>
      <c r="J1490" s="7">
        <v>2003</v>
      </c>
      <c r="K1490" s="7">
        <v>10</v>
      </c>
      <c r="L1490" s="7">
        <v>303</v>
      </c>
      <c r="M1490" s="7">
        <v>54</v>
      </c>
      <c r="N1490" s="7">
        <v>-105.1</v>
      </c>
      <c r="O1490" s="7">
        <v>54.25</v>
      </c>
      <c r="P1490" s="7">
        <v>-105.25</v>
      </c>
      <c r="Q1490" s="7">
        <v>1.694</v>
      </c>
      <c r="S1490" s="7">
        <v>29.984000000000002</v>
      </c>
      <c r="V1490" s="7" t="s">
        <v>26</v>
      </c>
      <c r="W1490" s="7">
        <v>0.94399999999999995</v>
      </c>
      <c r="X1490" s="7">
        <f t="shared" si="46"/>
        <v>0.94399999999999995</v>
      </c>
      <c r="Y1490" s="7">
        <v>0.29799999999999999</v>
      </c>
      <c r="Z1490" s="7">
        <f t="shared" si="47"/>
        <v>0.29799999999999999</v>
      </c>
      <c r="AA1490" s="7">
        <v>0.76</v>
      </c>
      <c r="AB1490" s="7">
        <v>0.23899999999999999</v>
      </c>
      <c r="AC1490" s="7">
        <v>4.5</v>
      </c>
      <c r="AD1490" s="7">
        <v>35.6</v>
      </c>
      <c r="AE1490" s="7" t="s">
        <v>28</v>
      </c>
      <c r="AF1490" s="7" t="s">
        <v>29</v>
      </c>
      <c r="AG1490" s="7" t="s">
        <v>30</v>
      </c>
      <c r="AH1490" s="7" t="s">
        <v>421</v>
      </c>
      <c r="AI1490" s="7" t="s">
        <v>417</v>
      </c>
      <c r="AJ1490" s="7">
        <v>1.3280000000000001</v>
      </c>
      <c r="AK1490" s="7">
        <v>-9.2999999999999999E-2</v>
      </c>
      <c r="AL1490" s="7" t="s">
        <v>442</v>
      </c>
      <c r="AQ1490" s="7">
        <v>3.7</v>
      </c>
      <c r="AS1490" s="7">
        <v>3.5</v>
      </c>
      <c r="AT1490" s="7">
        <v>3</v>
      </c>
      <c r="AU1490" s="7">
        <v>4</v>
      </c>
      <c r="AV1490" s="7" t="s">
        <v>659</v>
      </c>
      <c r="AW1490" s="7" t="s">
        <v>528</v>
      </c>
      <c r="AZ1490" s="7" t="s">
        <v>38</v>
      </c>
    </row>
    <row r="1491" spans="1:52" x14ac:dyDescent="0.2">
      <c r="A1491" s="7">
        <v>1490</v>
      </c>
      <c r="B1491" s="7">
        <v>4303</v>
      </c>
      <c r="C1491" s="7" t="s">
        <v>61</v>
      </c>
      <c r="D1491" s="7" t="s">
        <v>62</v>
      </c>
      <c r="E1491" s="7" t="s">
        <v>63</v>
      </c>
      <c r="F1491" s="7">
        <v>0.75700000000000001</v>
      </c>
      <c r="I1491" s="7">
        <v>0.78400000000000003</v>
      </c>
      <c r="J1491" s="7">
        <v>2003</v>
      </c>
      <c r="K1491" s="7">
        <v>11</v>
      </c>
      <c r="L1491" s="7">
        <v>318</v>
      </c>
      <c r="M1491" s="7">
        <v>54</v>
      </c>
      <c r="N1491" s="7">
        <v>-105.1</v>
      </c>
      <c r="O1491" s="7">
        <v>54.25</v>
      </c>
      <c r="P1491" s="7">
        <v>-105.25</v>
      </c>
      <c r="Q1491" s="7">
        <v>0.105</v>
      </c>
      <c r="S1491" s="7">
        <v>27.581</v>
      </c>
      <c r="V1491" s="7" t="s">
        <v>26</v>
      </c>
      <c r="W1491" s="7">
        <v>0.69499999999999995</v>
      </c>
      <c r="X1491" s="7">
        <f t="shared" si="46"/>
        <v>0.69499999999999995</v>
      </c>
      <c r="Y1491" s="7">
        <v>8.8999999999999996E-2</v>
      </c>
      <c r="Z1491" s="7">
        <f t="shared" si="47"/>
        <v>8.8999999999999996E-2</v>
      </c>
      <c r="AA1491" s="7">
        <v>0.88500000000000001</v>
      </c>
      <c r="AB1491" s="7">
        <v>0.114</v>
      </c>
      <c r="AC1491" s="7">
        <v>-9.6999999999999993</v>
      </c>
      <c r="AD1491" s="7">
        <v>8.6999999999999993</v>
      </c>
      <c r="AE1491" s="7" t="s">
        <v>28</v>
      </c>
      <c r="AF1491" s="7" t="s">
        <v>29</v>
      </c>
      <c r="AG1491" s="7" t="s">
        <v>30</v>
      </c>
      <c r="AH1491" s="7" t="s">
        <v>421</v>
      </c>
      <c r="AI1491" s="7" t="s">
        <v>417</v>
      </c>
      <c r="AJ1491" s="7">
        <v>1.3280000000000001</v>
      </c>
      <c r="AK1491" s="7">
        <v>-9.2999999999999999E-2</v>
      </c>
      <c r="AL1491" s="7" t="s">
        <v>442</v>
      </c>
      <c r="AQ1491" s="7">
        <v>3.7</v>
      </c>
      <c r="AS1491" s="7">
        <v>3.5</v>
      </c>
      <c r="AT1491" s="7">
        <v>3</v>
      </c>
      <c r="AU1491" s="7">
        <v>4</v>
      </c>
      <c r="AV1491" s="7" t="s">
        <v>659</v>
      </c>
      <c r="AW1491" s="7" t="s">
        <v>528</v>
      </c>
      <c r="AZ1491" s="7" t="s">
        <v>38</v>
      </c>
    </row>
    <row r="1492" spans="1:52" x14ac:dyDescent="0.2">
      <c r="A1492" s="7">
        <v>1491</v>
      </c>
      <c r="B1492" s="7">
        <v>4303</v>
      </c>
      <c r="C1492" s="7" t="s">
        <v>61</v>
      </c>
      <c r="D1492" s="7" t="s">
        <v>62</v>
      </c>
      <c r="E1492" s="7" t="s">
        <v>63</v>
      </c>
      <c r="F1492" s="7">
        <v>0.52600000000000002</v>
      </c>
      <c r="I1492" s="7">
        <v>0.54500000000000004</v>
      </c>
      <c r="J1492" s="7">
        <v>2003</v>
      </c>
      <c r="K1492" s="7">
        <v>11</v>
      </c>
      <c r="L1492" s="7">
        <v>333</v>
      </c>
      <c r="M1492" s="7">
        <v>54</v>
      </c>
      <c r="N1492" s="7">
        <v>-105.1</v>
      </c>
      <c r="O1492" s="7">
        <v>54.25</v>
      </c>
      <c r="P1492" s="7">
        <v>-105.25</v>
      </c>
      <c r="Q1492" s="7">
        <v>-1.3959999999999999</v>
      </c>
      <c r="S1492" s="7">
        <v>25.181999999999999</v>
      </c>
      <c r="V1492" s="7" t="s">
        <v>26</v>
      </c>
      <c r="W1492" s="7">
        <v>0.436</v>
      </c>
      <c r="X1492" s="7">
        <f t="shared" si="46"/>
        <v>0.436</v>
      </c>
      <c r="Y1492" s="7">
        <v>0.109</v>
      </c>
      <c r="Z1492" s="7">
        <f t="shared" si="47"/>
        <v>0.109</v>
      </c>
      <c r="AA1492" s="7">
        <v>0.79900000000000004</v>
      </c>
      <c r="AB1492" s="7">
        <v>0.2</v>
      </c>
      <c r="AC1492" s="7">
        <v>-9.6999999999999993</v>
      </c>
      <c r="AD1492" s="7">
        <v>8.6999999999999993</v>
      </c>
      <c r="AE1492" s="7" t="s">
        <v>28</v>
      </c>
      <c r="AF1492" s="7" t="s">
        <v>29</v>
      </c>
      <c r="AG1492" s="7" t="s">
        <v>30</v>
      </c>
      <c r="AH1492" s="7" t="s">
        <v>421</v>
      </c>
      <c r="AI1492" s="7" t="s">
        <v>417</v>
      </c>
      <c r="AJ1492" s="7">
        <v>1.3280000000000001</v>
      </c>
      <c r="AK1492" s="7">
        <v>-9.2999999999999999E-2</v>
      </c>
      <c r="AL1492" s="7" t="s">
        <v>442</v>
      </c>
      <c r="AQ1492" s="7">
        <v>3.7</v>
      </c>
      <c r="AS1492" s="7">
        <v>3.5</v>
      </c>
      <c r="AT1492" s="7">
        <v>3</v>
      </c>
      <c r="AU1492" s="7">
        <v>4</v>
      </c>
      <c r="AV1492" s="7" t="s">
        <v>659</v>
      </c>
      <c r="AW1492" s="7" t="s">
        <v>528</v>
      </c>
      <c r="AZ1492" s="7" t="s">
        <v>38</v>
      </c>
    </row>
    <row r="1493" spans="1:52" x14ac:dyDescent="0.2">
      <c r="A1493" s="7">
        <v>1492</v>
      </c>
      <c r="B1493" s="7">
        <v>4303</v>
      </c>
      <c r="C1493" s="7" t="s">
        <v>61</v>
      </c>
      <c r="D1493" s="7" t="s">
        <v>62</v>
      </c>
      <c r="E1493" s="7" t="s">
        <v>63</v>
      </c>
      <c r="F1493" s="7">
        <v>0.23200000000000001</v>
      </c>
      <c r="I1493" s="7">
        <v>0.24</v>
      </c>
      <c r="J1493" s="7">
        <v>2003</v>
      </c>
      <c r="K1493" s="7">
        <v>12</v>
      </c>
      <c r="L1493" s="7">
        <v>348</v>
      </c>
      <c r="M1493" s="7">
        <v>54</v>
      </c>
      <c r="N1493" s="7">
        <v>-105.1</v>
      </c>
      <c r="O1493" s="7">
        <v>54.25</v>
      </c>
      <c r="P1493" s="7">
        <v>-105.25</v>
      </c>
      <c r="Q1493" s="7">
        <v>-2.105</v>
      </c>
      <c r="S1493" s="7">
        <v>18.704000000000001</v>
      </c>
      <c r="V1493" s="7" t="s">
        <v>26</v>
      </c>
      <c r="W1493" s="7">
        <v>0.19800000000000001</v>
      </c>
      <c r="X1493" s="7">
        <f t="shared" si="46"/>
        <v>0.19800000000000001</v>
      </c>
      <c r="Y1493" s="7">
        <v>4.2000000000000003E-2</v>
      </c>
      <c r="Z1493" s="7">
        <f t="shared" si="47"/>
        <v>4.2000000000000003E-2</v>
      </c>
      <c r="AA1493" s="7">
        <v>0.82299999999999995</v>
      </c>
      <c r="AB1493" s="7">
        <v>0.17599999999999999</v>
      </c>
      <c r="AC1493" s="7">
        <v>-11.4</v>
      </c>
      <c r="AD1493" s="7">
        <v>26.1</v>
      </c>
      <c r="AE1493" s="7" t="s">
        <v>28</v>
      </c>
      <c r="AF1493" s="7" t="s">
        <v>29</v>
      </c>
      <c r="AG1493" s="7" t="s">
        <v>30</v>
      </c>
      <c r="AH1493" s="7" t="s">
        <v>421</v>
      </c>
      <c r="AI1493" s="7" t="s">
        <v>417</v>
      </c>
      <c r="AJ1493" s="7">
        <v>1.3280000000000001</v>
      </c>
      <c r="AK1493" s="7">
        <v>-9.2999999999999999E-2</v>
      </c>
      <c r="AL1493" s="7" t="s">
        <v>442</v>
      </c>
      <c r="AQ1493" s="7">
        <v>3.7</v>
      </c>
      <c r="AS1493" s="7">
        <v>3.5</v>
      </c>
      <c r="AT1493" s="7">
        <v>3</v>
      </c>
      <c r="AU1493" s="7">
        <v>4</v>
      </c>
      <c r="AV1493" s="7" t="s">
        <v>659</v>
      </c>
      <c r="AW1493" s="7" t="s">
        <v>528</v>
      </c>
      <c r="AZ1493" s="7" t="s">
        <v>38</v>
      </c>
    </row>
    <row r="1494" spans="1:52" x14ac:dyDescent="0.2">
      <c r="A1494" s="7">
        <v>1493</v>
      </c>
      <c r="B1494" s="7">
        <v>4303</v>
      </c>
      <c r="C1494" s="7" t="s">
        <v>61</v>
      </c>
      <c r="D1494" s="7" t="s">
        <v>62</v>
      </c>
      <c r="E1494" s="7" t="s">
        <v>63</v>
      </c>
      <c r="F1494" s="7">
        <v>0.189</v>
      </c>
      <c r="I1494" s="7">
        <v>0.19500000000000001</v>
      </c>
      <c r="J1494" s="7">
        <v>2003</v>
      </c>
      <c r="K1494" s="7">
        <v>12</v>
      </c>
      <c r="L1494" s="7">
        <v>363</v>
      </c>
      <c r="M1494" s="7">
        <v>54</v>
      </c>
      <c r="N1494" s="7">
        <v>-105.1</v>
      </c>
      <c r="O1494" s="7">
        <v>54.25</v>
      </c>
      <c r="P1494" s="7">
        <v>-105.25</v>
      </c>
      <c r="Q1494" s="7">
        <v>-2.286</v>
      </c>
      <c r="S1494" s="7">
        <v>12.906000000000001</v>
      </c>
      <c r="V1494" s="7" t="s">
        <v>26</v>
      </c>
      <c r="W1494" s="7">
        <v>0.14899999999999999</v>
      </c>
      <c r="X1494" s="7">
        <f t="shared" si="46"/>
        <v>0.14899999999999999</v>
      </c>
      <c r="Y1494" s="7">
        <v>4.5999999999999999E-2</v>
      </c>
      <c r="Z1494" s="7">
        <f t="shared" si="47"/>
        <v>4.5999999999999999E-2</v>
      </c>
      <c r="AA1494" s="7">
        <v>0.76</v>
      </c>
      <c r="AB1494" s="7">
        <v>0.23899999999999999</v>
      </c>
      <c r="AC1494" s="7">
        <v>-11.4</v>
      </c>
      <c r="AD1494" s="7">
        <v>26.1</v>
      </c>
      <c r="AE1494" s="7" t="s">
        <v>28</v>
      </c>
      <c r="AF1494" s="7" t="s">
        <v>29</v>
      </c>
      <c r="AG1494" s="7" t="s">
        <v>30</v>
      </c>
      <c r="AH1494" s="7" t="s">
        <v>421</v>
      </c>
      <c r="AI1494" s="7" t="s">
        <v>417</v>
      </c>
      <c r="AJ1494" s="7">
        <v>1.3280000000000001</v>
      </c>
      <c r="AK1494" s="7">
        <v>-9.2999999999999999E-2</v>
      </c>
      <c r="AL1494" s="7" t="s">
        <v>442</v>
      </c>
      <c r="AQ1494" s="7">
        <v>3.7</v>
      </c>
      <c r="AS1494" s="7">
        <v>3.5</v>
      </c>
      <c r="AT1494" s="7">
        <v>3</v>
      </c>
      <c r="AU1494" s="7">
        <v>4</v>
      </c>
      <c r="AV1494" s="7" t="s">
        <v>659</v>
      </c>
      <c r="AW1494" s="7" t="s">
        <v>528</v>
      </c>
      <c r="AZ1494" s="7" t="s">
        <v>38</v>
      </c>
    </row>
    <row r="1495" spans="1:52" x14ac:dyDescent="0.2">
      <c r="A1495" s="7">
        <v>1494</v>
      </c>
      <c r="B1495" s="7">
        <v>4303</v>
      </c>
      <c r="C1495" s="7" t="s">
        <v>61</v>
      </c>
      <c r="D1495" s="7" t="s">
        <v>62</v>
      </c>
      <c r="E1495" s="7" t="s">
        <v>63</v>
      </c>
      <c r="F1495" s="7">
        <v>0.376</v>
      </c>
      <c r="I1495" s="7">
        <v>0.38900000000000001</v>
      </c>
      <c r="J1495" s="7">
        <v>2004</v>
      </c>
      <c r="K1495" s="7">
        <v>1</v>
      </c>
      <c r="L1495" s="7">
        <v>3</v>
      </c>
      <c r="M1495" s="7">
        <v>54</v>
      </c>
      <c r="N1495" s="7">
        <v>-105.1</v>
      </c>
      <c r="O1495" s="7">
        <v>54.25</v>
      </c>
      <c r="P1495" s="7">
        <v>-105.25</v>
      </c>
      <c r="Q1495" s="7">
        <v>-10.074</v>
      </c>
      <c r="S1495" s="7">
        <v>6.3630000000000004</v>
      </c>
      <c r="V1495" s="7" t="s">
        <v>26</v>
      </c>
      <c r="W1495" s="7">
        <v>0.23</v>
      </c>
      <c r="X1495" s="7">
        <f t="shared" si="46"/>
        <v>0.23</v>
      </c>
      <c r="Y1495" s="7">
        <v>0.159</v>
      </c>
      <c r="Z1495" s="7">
        <f t="shared" si="47"/>
        <v>0.159</v>
      </c>
      <c r="AA1495" s="7">
        <v>0.58899999999999997</v>
      </c>
      <c r="AB1495" s="7">
        <v>0.41</v>
      </c>
      <c r="AC1495" s="7">
        <v>-22.3</v>
      </c>
      <c r="AD1495" s="7">
        <v>55.2</v>
      </c>
      <c r="AE1495" s="7" t="s">
        <v>28</v>
      </c>
      <c r="AF1495" s="7" t="s">
        <v>29</v>
      </c>
      <c r="AG1495" s="7" t="s">
        <v>30</v>
      </c>
      <c r="AH1495" s="7" t="s">
        <v>421</v>
      </c>
      <c r="AI1495" s="7" t="s">
        <v>417</v>
      </c>
      <c r="AJ1495" s="7">
        <v>1.3280000000000001</v>
      </c>
      <c r="AK1495" s="7">
        <v>3.1139999999999999</v>
      </c>
      <c r="AL1495" s="7" t="s">
        <v>442</v>
      </c>
      <c r="AQ1495" s="7">
        <v>3.7</v>
      </c>
      <c r="AS1495" s="7">
        <v>3.5</v>
      </c>
      <c r="AT1495" s="7">
        <v>3</v>
      </c>
      <c r="AU1495" s="7">
        <v>4</v>
      </c>
      <c r="AV1495" s="7" t="s">
        <v>659</v>
      </c>
      <c r="AW1495" s="7" t="s">
        <v>528</v>
      </c>
      <c r="AZ1495" s="7" t="s">
        <v>38</v>
      </c>
    </row>
    <row r="1496" spans="1:52" x14ac:dyDescent="0.2">
      <c r="A1496" s="7">
        <v>1495</v>
      </c>
      <c r="B1496" s="7">
        <v>4303</v>
      </c>
      <c r="C1496" s="7" t="s">
        <v>61</v>
      </c>
      <c r="D1496" s="7" t="s">
        <v>62</v>
      </c>
      <c r="E1496" s="7" t="s">
        <v>63</v>
      </c>
      <c r="F1496" s="7">
        <v>0.21299999999999999</v>
      </c>
      <c r="I1496" s="7">
        <v>0.22</v>
      </c>
      <c r="J1496" s="7">
        <v>2004</v>
      </c>
      <c r="K1496" s="7">
        <v>1</v>
      </c>
      <c r="L1496" s="7">
        <v>18</v>
      </c>
      <c r="M1496" s="7">
        <v>54</v>
      </c>
      <c r="N1496" s="7">
        <v>-105.1</v>
      </c>
      <c r="O1496" s="7">
        <v>54.25</v>
      </c>
      <c r="P1496" s="7">
        <v>-105.25</v>
      </c>
      <c r="Q1496" s="7">
        <v>-4.4480000000000004</v>
      </c>
      <c r="S1496" s="7">
        <v>5.3209999999999997</v>
      </c>
      <c r="V1496" s="7" t="s">
        <v>26</v>
      </c>
      <c r="W1496" s="7">
        <v>0.154</v>
      </c>
      <c r="X1496" s="7">
        <f t="shared" si="46"/>
        <v>0.154</v>
      </c>
      <c r="Y1496" s="7">
        <v>6.6000000000000003E-2</v>
      </c>
      <c r="Z1496" s="7">
        <f t="shared" si="47"/>
        <v>6.6000000000000003E-2</v>
      </c>
      <c r="AA1496" s="7">
        <v>0.69699999999999995</v>
      </c>
      <c r="AB1496" s="7">
        <v>0.30199999999999999</v>
      </c>
      <c r="AC1496" s="7">
        <v>-22.3</v>
      </c>
      <c r="AD1496" s="7">
        <v>55.2</v>
      </c>
      <c r="AE1496" s="7" t="s">
        <v>28</v>
      </c>
      <c r="AF1496" s="7" t="s">
        <v>29</v>
      </c>
      <c r="AG1496" s="7" t="s">
        <v>30</v>
      </c>
      <c r="AH1496" s="7" t="s">
        <v>421</v>
      </c>
      <c r="AI1496" s="7" t="s">
        <v>417</v>
      </c>
      <c r="AJ1496" s="7">
        <v>1.3280000000000001</v>
      </c>
      <c r="AK1496" s="7">
        <v>3.1139999999999999</v>
      </c>
      <c r="AL1496" s="7" t="s">
        <v>442</v>
      </c>
      <c r="AQ1496" s="7">
        <v>3.7</v>
      </c>
      <c r="AS1496" s="7">
        <v>3.5</v>
      </c>
      <c r="AT1496" s="7">
        <v>3</v>
      </c>
      <c r="AU1496" s="7">
        <v>4</v>
      </c>
      <c r="AV1496" s="7" t="s">
        <v>659</v>
      </c>
      <c r="AW1496" s="7" t="s">
        <v>528</v>
      </c>
      <c r="AZ1496" s="7" t="s">
        <v>38</v>
      </c>
    </row>
    <row r="1497" spans="1:52" x14ac:dyDescent="0.2">
      <c r="A1497" s="7">
        <v>1496</v>
      </c>
      <c r="B1497" s="7">
        <v>4303</v>
      </c>
      <c r="C1497" s="7" t="s">
        <v>61</v>
      </c>
      <c r="D1497" s="7" t="s">
        <v>62</v>
      </c>
      <c r="E1497" s="7" t="s">
        <v>63</v>
      </c>
      <c r="F1497" s="7">
        <v>0.16400000000000001</v>
      </c>
      <c r="I1497" s="7">
        <v>0.17</v>
      </c>
      <c r="J1497" s="7">
        <v>2004</v>
      </c>
      <c r="K1497" s="7">
        <v>2</v>
      </c>
      <c r="L1497" s="7">
        <v>33</v>
      </c>
      <c r="M1497" s="7">
        <v>54</v>
      </c>
      <c r="N1497" s="7">
        <v>-105.1</v>
      </c>
      <c r="O1497" s="7">
        <v>54.25</v>
      </c>
      <c r="P1497" s="7">
        <v>-105.25</v>
      </c>
      <c r="Q1497" s="7">
        <v>-8.6769999999999996</v>
      </c>
      <c r="S1497" s="7">
        <v>5.2969999999999997</v>
      </c>
      <c r="V1497" s="7" t="s">
        <v>26</v>
      </c>
      <c r="W1497" s="7">
        <v>0.104</v>
      </c>
      <c r="X1497" s="7">
        <f t="shared" si="46"/>
        <v>0.104</v>
      </c>
      <c r="Y1497" s="7">
        <v>6.6000000000000003E-2</v>
      </c>
      <c r="Z1497" s="7">
        <f t="shared" si="47"/>
        <v>6.6000000000000003E-2</v>
      </c>
      <c r="AA1497" s="7">
        <v>0.61099999999999999</v>
      </c>
      <c r="AB1497" s="7">
        <v>0.38800000000000001</v>
      </c>
      <c r="AC1497" s="7">
        <v>-11.1</v>
      </c>
      <c r="AD1497" s="7">
        <v>101</v>
      </c>
      <c r="AE1497" s="7" t="s">
        <v>28</v>
      </c>
      <c r="AF1497" s="7" t="s">
        <v>29</v>
      </c>
      <c r="AG1497" s="7" t="s">
        <v>30</v>
      </c>
      <c r="AH1497" s="7" t="s">
        <v>421</v>
      </c>
      <c r="AI1497" s="7" t="s">
        <v>417</v>
      </c>
      <c r="AJ1497" s="7">
        <v>1.3280000000000001</v>
      </c>
      <c r="AK1497" s="7">
        <v>3.1139999999999999</v>
      </c>
      <c r="AL1497" s="7" t="s">
        <v>442</v>
      </c>
      <c r="AQ1497" s="7">
        <v>3.7</v>
      </c>
      <c r="AS1497" s="7">
        <v>3.5</v>
      </c>
      <c r="AT1497" s="7">
        <v>3</v>
      </c>
      <c r="AU1497" s="7">
        <v>4</v>
      </c>
      <c r="AV1497" s="7" t="s">
        <v>659</v>
      </c>
      <c r="AW1497" s="7" t="s">
        <v>528</v>
      </c>
      <c r="AZ1497" s="7" t="s">
        <v>38</v>
      </c>
    </row>
    <row r="1498" spans="1:52" x14ac:dyDescent="0.2">
      <c r="A1498" s="7">
        <v>1497</v>
      </c>
      <c r="B1498" s="7">
        <v>4303</v>
      </c>
      <c r="C1498" s="7" t="s">
        <v>61</v>
      </c>
      <c r="D1498" s="7" t="s">
        <v>62</v>
      </c>
      <c r="E1498" s="7" t="s">
        <v>63</v>
      </c>
      <c r="F1498" s="7">
        <v>0.22900000000000001</v>
      </c>
      <c r="I1498" s="7">
        <v>0.23699999999999999</v>
      </c>
      <c r="J1498" s="7">
        <v>2004</v>
      </c>
      <c r="K1498" s="7">
        <v>2</v>
      </c>
      <c r="L1498" s="7">
        <v>48</v>
      </c>
      <c r="M1498" s="7">
        <v>54</v>
      </c>
      <c r="N1498" s="7">
        <v>-105.1</v>
      </c>
      <c r="O1498" s="7">
        <v>54.25</v>
      </c>
      <c r="P1498" s="7">
        <v>-105.25</v>
      </c>
      <c r="Q1498" s="7">
        <v>-5.516</v>
      </c>
      <c r="S1498" s="7">
        <v>4.9329999999999998</v>
      </c>
      <c r="V1498" s="7" t="s">
        <v>26</v>
      </c>
      <c r="W1498" s="7">
        <v>0.222</v>
      </c>
      <c r="X1498" s="7">
        <f t="shared" si="46"/>
        <v>0.222</v>
      </c>
      <c r="Y1498" s="7">
        <v>1.4999999999999999E-2</v>
      </c>
      <c r="Z1498" s="7">
        <f t="shared" si="47"/>
        <v>1.4999999999999999E-2</v>
      </c>
      <c r="AA1498" s="7">
        <v>0.93500000000000005</v>
      </c>
      <c r="AB1498" s="7">
        <v>6.4000000000000001E-2</v>
      </c>
      <c r="AC1498" s="7">
        <v>-11.1</v>
      </c>
      <c r="AD1498" s="7">
        <v>101</v>
      </c>
      <c r="AE1498" s="7" t="s">
        <v>28</v>
      </c>
      <c r="AF1498" s="7" t="s">
        <v>29</v>
      </c>
      <c r="AG1498" s="7" t="s">
        <v>30</v>
      </c>
      <c r="AH1498" s="7" t="s">
        <v>421</v>
      </c>
      <c r="AI1498" s="7" t="s">
        <v>417</v>
      </c>
      <c r="AJ1498" s="7">
        <v>1.3280000000000001</v>
      </c>
      <c r="AK1498" s="7">
        <v>3.1139999999999999</v>
      </c>
      <c r="AL1498" s="7" t="s">
        <v>442</v>
      </c>
      <c r="AQ1498" s="7">
        <v>3.7</v>
      </c>
      <c r="AS1498" s="7">
        <v>3.5</v>
      </c>
      <c r="AT1498" s="7">
        <v>3</v>
      </c>
      <c r="AU1498" s="7">
        <v>4</v>
      </c>
      <c r="AV1498" s="7" t="s">
        <v>659</v>
      </c>
      <c r="AW1498" s="7" t="s">
        <v>528</v>
      </c>
      <c r="AZ1498" s="7" t="s">
        <v>38</v>
      </c>
    </row>
    <row r="1499" spans="1:52" x14ac:dyDescent="0.2">
      <c r="A1499" s="7">
        <v>1498</v>
      </c>
      <c r="B1499" s="7">
        <v>4303</v>
      </c>
      <c r="C1499" s="7" t="s">
        <v>61</v>
      </c>
      <c r="D1499" s="7" t="s">
        <v>62</v>
      </c>
      <c r="E1499" s="7" t="s">
        <v>63</v>
      </c>
      <c r="F1499" s="7">
        <v>0.317</v>
      </c>
      <c r="I1499" s="7">
        <v>0.32800000000000001</v>
      </c>
      <c r="J1499" s="7">
        <v>2004</v>
      </c>
      <c r="K1499" s="7">
        <v>3</v>
      </c>
      <c r="L1499" s="7">
        <v>63</v>
      </c>
      <c r="M1499" s="7">
        <v>54</v>
      </c>
      <c r="N1499" s="7">
        <v>-105.1</v>
      </c>
      <c r="O1499" s="7">
        <v>54.25</v>
      </c>
      <c r="P1499" s="7">
        <v>-105.25</v>
      </c>
      <c r="Q1499" s="7">
        <v>-4.9939999999999998</v>
      </c>
      <c r="S1499" s="7">
        <v>5.7569999999999997</v>
      </c>
      <c r="V1499" s="7" t="s">
        <v>26</v>
      </c>
      <c r="W1499" s="7">
        <v>0.24</v>
      </c>
      <c r="X1499" s="7">
        <f t="shared" si="46"/>
        <v>0.24</v>
      </c>
      <c r="Y1499" s="7">
        <v>8.7999999999999995E-2</v>
      </c>
      <c r="Z1499" s="7">
        <f t="shared" si="47"/>
        <v>8.7999999999999995E-2</v>
      </c>
      <c r="AA1499" s="7">
        <v>0.73</v>
      </c>
      <c r="AB1499" s="7">
        <v>0.26900000000000002</v>
      </c>
      <c r="AC1499" s="7">
        <v>-6.7</v>
      </c>
      <c r="AD1499" s="7">
        <v>39.9</v>
      </c>
      <c r="AE1499" s="7" t="s">
        <v>28</v>
      </c>
      <c r="AF1499" s="7" t="s">
        <v>29</v>
      </c>
      <c r="AG1499" s="7" t="s">
        <v>30</v>
      </c>
      <c r="AH1499" s="7" t="s">
        <v>421</v>
      </c>
      <c r="AI1499" s="7" t="s">
        <v>417</v>
      </c>
      <c r="AJ1499" s="7">
        <v>1.3280000000000001</v>
      </c>
      <c r="AK1499" s="7">
        <v>3.1139999999999999</v>
      </c>
      <c r="AL1499" s="7" t="s">
        <v>442</v>
      </c>
      <c r="AQ1499" s="7">
        <v>3.7</v>
      </c>
      <c r="AS1499" s="7">
        <v>3.5</v>
      </c>
      <c r="AT1499" s="7">
        <v>3</v>
      </c>
      <c r="AU1499" s="7">
        <v>4</v>
      </c>
      <c r="AV1499" s="7" t="s">
        <v>659</v>
      </c>
      <c r="AW1499" s="7" t="s">
        <v>528</v>
      </c>
      <c r="AZ1499" s="7" t="s">
        <v>38</v>
      </c>
    </row>
    <row r="1500" spans="1:52" x14ac:dyDescent="0.2">
      <c r="A1500" s="7">
        <v>1499</v>
      </c>
      <c r="B1500" s="7">
        <v>4303</v>
      </c>
      <c r="C1500" s="7" t="s">
        <v>61</v>
      </c>
      <c r="D1500" s="7" t="s">
        <v>62</v>
      </c>
      <c r="E1500" s="7" t="s">
        <v>63</v>
      </c>
      <c r="F1500" s="7">
        <v>0.29099999999999998</v>
      </c>
      <c r="I1500" s="7">
        <v>0.30099999999999999</v>
      </c>
      <c r="J1500" s="7">
        <v>2004</v>
      </c>
      <c r="K1500" s="7">
        <v>3</v>
      </c>
      <c r="L1500" s="7">
        <v>78</v>
      </c>
      <c r="M1500" s="7">
        <v>54</v>
      </c>
      <c r="N1500" s="7">
        <v>-105.1</v>
      </c>
      <c r="O1500" s="7">
        <v>54.25</v>
      </c>
      <c r="P1500" s="7">
        <v>-105.25</v>
      </c>
      <c r="Q1500" s="7">
        <v>-2.4470000000000001</v>
      </c>
      <c r="S1500" s="7">
        <v>5.9</v>
      </c>
      <c r="V1500" s="7" t="s">
        <v>26</v>
      </c>
      <c r="W1500" s="7">
        <v>0.26200000000000001</v>
      </c>
      <c r="X1500" s="7">
        <f t="shared" si="46"/>
        <v>0.26200000000000001</v>
      </c>
      <c r="Y1500" s="7">
        <v>3.9E-2</v>
      </c>
      <c r="Z1500" s="7">
        <f t="shared" si="47"/>
        <v>3.9E-2</v>
      </c>
      <c r="AA1500" s="7">
        <v>0.86799999999999999</v>
      </c>
      <c r="AB1500" s="7">
        <v>0.13100000000000001</v>
      </c>
      <c r="AC1500" s="7">
        <v>-6.7</v>
      </c>
      <c r="AD1500" s="7">
        <v>39.9</v>
      </c>
      <c r="AE1500" s="7" t="s">
        <v>28</v>
      </c>
      <c r="AF1500" s="7" t="s">
        <v>29</v>
      </c>
      <c r="AG1500" s="7" t="s">
        <v>30</v>
      </c>
      <c r="AH1500" s="7" t="s">
        <v>421</v>
      </c>
      <c r="AI1500" s="7" t="s">
        <v>417</v>
      </c>
      <c r="AJ1500" s="7">
        <v>1.3280000000000001</v>
      </c>
      <c r="AK1500" s="7">
        <v>3.1139999999999999</v>
      </c>
      <c r="AL1500" s="7" t="s">
        <v>442</v>
      </c>
      <c r="AQ1500" s="7">
        <v>3.7</v>
      </c>
      <c r="AS1500" s="7">
        <v>3.5</v>
      </c>
      <c r="AT1500" s="7">
        <v>3</v>
      </c>
      <c r="AU1500" s="7">
        <v>4</v>
      </c>
      <c r="AV1500" s="7" t="s">
        <v>659</v>
      </c>
      <c r="AW1500" s="7" t="s">
        <v>528</v>
      </c>
      <c r="AZ1500" s="7" t="s">
        <v>38</v>
      </c>
    </row>
    <row r="1501" spans="1:52" x14ac:dyDescent="0.2">
      <c r="A1501" s="7">
        <v>1500</v>
      </c>
      <c r="B1501" s="7">
        <v>4303</v>
      </c>
      <c r="C1501" s="7" t="s">
        <v>61</v>
      </c>
      <c r="D1501" s="7" t="s">
        <v>62</v>
      </c>
      <c r="E1501" s="7" t="s">
        <v>63</v>
      </c>
      <c r="F1501" s="7">
        <v>0.83499999999999996</v>
      </c>
      <c r="I1501" s="7">
        <v>0.86499999999999999</v>
      </c>
      <c r="J1501" s="7">
        <v>2004</v>
      </c>
      <c r="K1501" s="7">
        <v>4</v>
      </c>
      <c r="L1501" s="7">
        <v>93</v>
      </c>
      <c r="M1501" s="7">
        <v>54</v>
      </c>
      <c r="N1501" s="7">
        <v>-105.1</v>
      </c>
      <c r="O1501" s="7">
        <v>54.25</v>
      </c>
      <c r="P1501" s="7">
        <v>-105.25</v>
      </c>
      <c r="Q1501" s="7">
        <v>0.01</v>
      </c>
      <c r="S1501" s="7">
        <v>8.7629999999999999</v>
      </c>
      <c r="V1501" s="7" t="s">
        <v>26</v>
      </c>
      <c r="W1501" s="7">
        <v>0.80900000000000005</v>
      </c>
      <c r="X1501" s="7">
        <f t="shared" si="46"/>
        <v>0.80900000000000005</v>
      </c>
      <c r="Y1501" s="7">
        <v>5.6000000000000001E-2</v>
      </c>
      <c r="Z1501" s="7">
        <f t="shared" si="47"/>
        <v>5.6000000000000001E-2</v>
      </c>
      <c r="AA1501" s="7">
        <v>0.93400000000000005</v>
      </c>
      <c r="AB1501" s="7">
        <v>6.5000000000000002E-2</v>
      </c>
      <c r="AC1501" s="7">
        <v>1.5</v>
      </c>
      <c r="AD1501" s="7">
        <v>33.1</v>
      </c>
      <c r="AE1501" s="7" t="s">
        <v>28</v>
      </c>
      <c r="AF1501" s="7" t="s">
        <v>29</v>
      </c>
      <c r="AG1501" s="7" t="s">
        <v>30</v>
      </c>
      <c r="AH1501" s="7" t="s">
        <v>421</v>
      </c>
      <c r="AI1501" s="7" t="s">
        <v>417</v>
      </c>
      <c r="AJ1501" s="7">
        <v>1.3280000000000001</v>
      </c>
      <c r="AK1501" s="7">
        <v>3.1139999999999999</v>
      </c>
      <c r="AL1501" s="7" t="s">
        <v>442</v>
      </c>
      <c r="AQ1501" s="7">
        <v>3.7</v>
      </c>
      <c r="AS1501" s="7">
        <v>3.5</v>
      </c>
      <c r="AT1501" s="7">
        <v>3</v>
      </c>
      <c r="AU1501" s="7">
        <v>4</v>
      </c>
      <c r="AV1501" s="7" t="s">
        <v>659</v>
      </c>
      <c r="AW1501" s="7" t="s">
        <v>528</v>
      </c>
      <c r="AZ1501" s="7" t="s">
        <v>38</v>
      </c>
    </row>
    <row r="1502" spans="1:52" x14ac:dyDescent="0.2">
      <c r="A1502" s="7">
        <v>1501</v>
      </c>
      <c r="B1502" s="7">
        <v>4303</v>
      </c>
      <c r="C1502" s="7" t="s">
        <v>61</v>
      </c>
      <c r="D1502" s="7" t="s">
        <v>62</v>
      </c>
      <c r="E1502" s="7" t="s">
        <v>63</v>
      </c>
      <c r="F1502" s="7">
        <v>0.90100000000000002</v>
      </c>
      <c r="I1502" s="7">
        <v>0.93400000000000005</v>
      </c>
      <c r="J1502" s="7">
        <v>2004</v>
      </c>
      <c r="K1502" s="7">
        <v>4</v>
      </c>
      <c r="L1502" s="7">
        <v>108</v>
      </c>
      <c r="M1502" s="7">
        <v>54</v>
      </c>
      <c r="N1502" s="7">
        <v>-105.1</v>
      </c>
      <c r="O1502" s="7">
        <v>54.25</v>
      </c>
      <c r="P1502" s="7">
        <v>-105.25</v>
      </c>
      <c r="Q1502" s="7">
        <v>5.0000000000000001E-3</v>
      </c>
      <c r="S1502" s="7">
        <v>10.775</v>
      </c>
      <c r="V1502" s="7" t="s">
        <v>26</v>
      </c>
      <c r="W1502" s="7">
        <v>0.83499999999999996</v>
      </c>
      <c r="X1502" s="7">
        <f t="shared" si="46"/>
        <v>0.83499999999999996</v>
      </c>
      <c r="Y1502" s="7">
        <v>9.9000000000000005E-2</v>
      </c>
      <c r="Z1502" s="7">
        <f t="shared" si="47"/>
        <v>9.9000000000000005E-2</v>
      </c>
      <c r="AA1502" s="7">
        <v>0.89300000000000002</v>
      </c>
      <c r="AB1502" s="7">
        <v>0.106</v>
      </c>
      <c r="AC1502" s="7">
        <v>1.5</v>
      </c>
      <c r="AD1502" s="7">
        <v>33.1</v>
      </c>
      <c r="AE1502" s="7" t="s">
        <v>28</v>
      </c>
      <c r="AF1502" s="7" t="s">
        <v>29</v>
      </c>
      <c r="AG1502" s="7" t="s">
        <v>30</v>
      </c>
      <c r="AH1502" s="7" t="s">
        <v>421</v>
      </c>
      <c r="AI1502" s="7" t="s">
        <v>417</v>
      </c>
      <c r="AJ1502" s="7">
        <v>1.3280000000000001</v>
      </c>
      <c r="AK1502" s="7">
        <v>3.1139999999999999</v>
      </c>
      <c r="AL1502" s="7" t="s">
        <v>442</v>
      </c>
      <c r="AQ1502" s="7">
        <v>3.7</v>
      </c>
      <c r="AS1502" s="7">
        <v>3.5</v>
      </c>
      <c r="AT1502" s="7">
        <v>3</v>
      </c>
      <c r="AU1502" s="7">
        <v>4</v>
      </c>
      <c r="AV1502" s="7" t="s">
        <v>659</v>
      </c>
      <c r="AW1502" s="7" t="s">
        <v>528</v>
      </c>
      <c r="AZ1502" s="7" t="s">
        <v>38</v>
      </c>
    </row>
    <row r="1503" spans="1:52" x14ac:dyDescent="0.2">
      <c r="A1503" s="7">
        <v>1502</v>
      </c>
      <c r="B1503" s="7">
        <v>4303</v>
      </c>
      <c r="C1503" s="7" t="s">
        <v>61</v>
      </c>
      <c r="D1503" s="7" t="s">
        <v>62</v>
      </c>
      <c r="E1503" s="7" t="s">
        <v>63</v>
      </c>
      <c r="F1503" s="7">
        <v>1.012</v>
      </c>
      <c r="I1503" s="7">
        <v>1.0489999999999999</v>
      </c>
      <c r="J1503" s="7">
        <v>2004</v>
      </c>
      <c r="K1503" s="7">
        <v>5</v>
      </c>
      <c r="L1503" s="7">
        <v>123</v>
      </c>
      <c r="M1503" s="7">
        <v>54</v>
      </c>
      <c r="N1503" s="7">
        <v>-105.1</v>
      </c>
      <c r="O1503" s="7">
        <v>54.25</v>
      </c>
      <c r="P1503" s="7">
        <v>-105.25</v>
      </c>
      <c r="Q1503" s="7">
        <v>0.35099999999999998</v>
      </c>
      <c r="S1503" s="7">
        <v>16.353000000000002</v>
      </c>
      <c r="V1503" s="7" t="s">
        <v>26</v>
      </c>
      <c r="W1503" s="7">
        <v>0.73799999999999999</v>
      </c>
      <c r="X1503" s="7">
        <f t="shared" si="46"/>
        <v>0.73799999999999999</v>
      </c>
      <c r="Y1503" s="7">
        <v>0.311</v>
      </c>
      <c r="Z1503" s="7">
        <f t="shared" si="47"/>
        <v>0.311</v>
      </c>
      <c r="AA1503" s="7">
        <v>0.70299999999999996</v>
      </c>
      <c r="AB1503" s="7">
        <v>0.29599999999999999</v>
      </c>
      <c r="AC1503" s="7">
        <v>5.4</v>
      </c>
      <c r="AD1503" s="7">
        <v>35.799999999999997</v>
      </c>
      <c r="AE1503" s="7" t="s">
        <v>28</v>
      </c>
      <c r="AF1503" s="7" t="s">
        <v>29</v>
      </c>
      <c r="AG1503" s="7" t="s">
        <v>30</v>
      </c>
      <c r="AH1503" s="7" t="s">
        <v>421</v>
      </c>
      <c r="AI1503" s="7" t="s">
        <v>417</v>
      </c>
      <c r="AJ1503" s="7">
        <v>1.3280000000000001</v>
      </c>
      <c r="AK1503" s="7">
        <v>3.1139999999999999</v>
      </c>
      <c r="AL1503" s="7" t="s">
        <v>442</v>
      </c>
      <c r="AQ1503" s="7">
        <v>3.7</v>
      </c>
      <c r="AS1503" s="7">
        <v>3.5</v>
      </c>
      <c r="AT1503" s="7">
        <v>3</v>
      </c>
      <c r="AU1503" s="7">
        <v>4</v>
      </c>
      <c r="AV1503" s="7" t="s">
        <v>659</v>
      </c>
      <c r="AW1503" s="7" t="s">
        <v>528</v>
      </c>
      <c r="AZ1503" s="7" t="s">
        <v>38</v>
      </c>
    </row>
    <row r="1504" spans="1:52" x14ac:dyDescent="0.2">
      <c r="A1504" s="7">
        <v>1503</v>
      </c>
      <c r="B1504" s="7">
        <v>4303</v>
      </c>
      <c r="C1504" s="7" t="s">
        <v>61</v>
      </c>
      <c r="D1504" s="7" t="s">
        <v>62</v>
      </c>
      <c r="E1504" s="7" t="s">
        <v>63</v>
      </c>
      <c r="F1504" s="7">
        <v>0.94</v>
      </c>
      <c r="I1504" s="7">
        <v>0.97399999999999998</v>
      </c>
      <c r="J1504" s="7">
        <v>2004</v>
      </c>
      <c r="K1504" s="7">
        <v>5</v>
      </c>
      <c r="L1504" s="7">
        <v>138</v>
      </c>
      <c r="M1504" s="7">
        <v>54</v>
      </c>
      <c r="N1504" s="7">
        <v>-105.1</v>
      </c>
      <c r="O1504" s="7">
        <v>54.25</v>
      </c>
      <c r="P1504" s="7">
        <v>-105.25</v>
      </c>
      <c r="Q1504" s="7">
        <v>0.78500000000000003</v>
      </c>
      <c r="S1504" s="7">
        <v>17.347000000000001</v>
      </c>
      <c r="V1504" s="7" t="s">
        <v>26</v>
      </c>
      <c r="W1504" s="7">
        <v>0.80900000000000005</v>
      </c>
      <c r="X1504" s="7">
        <f t="shared" si="46"/>
        <v>0.80900000000000005</v>
      </c>
      <c r="Y1504" s="7">
        <v>0.16500000000000001</v>
      </c>
      <c r="Z1504" s="7">
        <f t="shared" si="47"/>
        <v>0.16500000000000001</v>
      </c>
      <c r="AA1504" s="7">
        <v>0.83</v>
      </c>
      <c r="AB1504" s="7">
        <v>0.16900000000000001</v>
      </c>
      <c r="AC1504" s="7">
        <v>5.4</v>
      </c>
      <c r="AD1504" s="7">
        <v>35.799999999999997</v>
      </c>
      <c r="AE1504" s="7" t="s">
        <v>28</v>
      </c>
      <c r="AF1504" s="7" t="s">
        <v>29</v>
      </c>
      <c r="AG1504" s="7" t="s">
        <v>30</v>
      </c>
      <c r="AH1504" s="7" t="s">
        <v>421</v>
      </c>
      <c r="AI1504" s="7" t="s">
        <v>417</v>
      </c>
      <c r="AJ1504" s="7">
        <v>1.3280000000000001</v>
      </c>
      <c r="AK1504" s="7">
        <v>3.1139999999999999</v>
      </c>
      <c r="AL1504" s="7" t="s">
        <v>442</v>
      </c>
      <c r="AQ1504" s="7">
        <v>3.7</v>
      </c>
      <c r="AS1504" s="7">
        <v>3.5</v>
      </c>
      <c r="AT1504" s="7">
        <v>3</v>
      </c>
      <c r="AU1504" s="7">
        <v>4</v>
      </c>
      <c r="AV1504" s="7" t="s">
        <v>659</v>
      </c>
      <c r="AW1504" s="7" t="s">
        <v>528</v>
      </c>
      <c r="AZ1504" s="7" t="s">
        <v>38</v>
      </c>
    </row>
    <row r="1505" spans="1:52" x14ac:dyDescent="0.2">
      <c r="A1505" s="7">
        <v>1504</v>
      </c>
      <c r="B1505" s="7">
        <v>4303</v>
      </c>
      <c r="C1505" s="7" t="s">
        <v>61</v>
      </c>
      <c r="D1505" s="7" t="s">
        <v>62</v>
      </c>
      <c r="E1505" s="7" t="s">
        <v>63</v>
      </c>
      <c r="F1505" s="7">
        <v>1.851</v>
      </c>
      <c r="I1505" s="7">
        <v>1.919</v>
      </c>
      <c r="J1505" s="7">
        <v>2004</v>
      </c>
      <c r="K1505" s="7">
        <v>6</v>
      </c>
      <c r="L1505" s="7">
        <v>153</v>
      </c>
      <c r="M1505" s="7">
        <v>54</v>
      </c>
      <c r="N1505" s="7">
        <v>-105.1</v>
      </c>
      <c r="O1505" s="7">
        <v>54.25</v>
      </c>
      <c r="P1505" s="7">
        <v>-105.25</v>
      </c>
      <c r="Q1505" s="7">
        <v>4.1230000000000002</v>
      </c>
      <c r="S1505" s="7">
        <v>19.02</v>
      </c>
      <c r="V1505" s="7" t="s">
        <v>26</v>
      </c>
      <c r="W1505" s="7">
        <v>1.403</v>
      </c>
      <c r="X1505" s="7">
        <f t="shared" si="46"/>
        <v>1.403</v>
      </c>
      <c r="Y1505" s="7">
        <v>0.51600000000000001</v>
      </c>
      <c r="Z1505" s="7">
        <f t="shared" si="47"/>
        <v>0.51600000000000001</v>
      </c>
      <c r="AA1505" s="7">
        <v>0.73099999999999998</v>
      </c>
      <c r="AB1505" s="7">
        <v>0.26800000000000002</v>
      </c>
      <c r="AC1505" s="7">
        <v>11.9</v>
      </c>
      <c r="AD1505" s="7">
        <v>103.8</v>
      </c>
      <c r="AE1505" s="7" t="s">
        <v>28</v>
      </c>
      <c r="AF1505" s="7" t="s">
        <v>29</v>
      </c>
      <c r="AG1505" s="7" t="s">
        <v>30</v>
      </c>
      <c r="AH1505" s="7" t="s">
        <v>421</v>
      </c>
      <c r="AI1505" s="7" t="s">
        <v>417</v>
      </c>
      <c r="AJ1505" s="7">
        <v>1.3280000000000001</v>
      </c>
      <c r="AK1505" s="7">
        <v>3.1139999999999999</v>
      </c>
      <c r="AL1505" s="7" t="s">
        <v>442</v>
      </c>
      <c r="AQ1505" s="7">
        <v>3.7</v>
      </c>
      <c r="AS1505" s="7">
        <v>3.5</v>
      </c>
      <c r="AT1505" s="7">
        <v>3</v>
      </c>
      <c r="AU1505" s="7">
        <v>4</v>
      </c>
      <c r="AV1505" s="7" t="s">
        <v>659</v>
      </c>
      <c r="AW1505" s="7" t="s">
        <v>528</v>
      </c>
      <c r="AZ1505" s="7" t="s">
        <v>38</v>
      </c>
    </row>
    <row r="1506" spans="1:52" x14ac:dyDescent="0.2">
      <c r="A1506" s="7">
        <v>1505</v>
      </c>
      <c r="B1506" s="7">
        <v>4303</v>
      </c>
      <c r="C1506" s="7" t="s">
        <v>61</v>
      </c>
      <c r="D1506" s="7" t="s">
        <v>62</v>
      </c>
      <c r="E1506" s="7" t="s">
        <v>63</v>
      </c>
      <c r="F1506" s="7">
        <v>2.5099999999999998</v>
      </c>
      <c r="I1506" s="7">
        <v>2.6019999999999999</v>
      </c>
      <c r="J1506" s="7">
        <v>2004</v>
      </c>
      <c r="K1506" s="7">
        <v>6</v>
      </c>
      <c r="L1506" s="7">
        <v>168</v>
      </c>
      <c r="M1506" s="7">
        <v>54</v>
      </c>
      <c r="N1506" s="7">
        <v>-105.1</v>
      </c>
      <c r="O1506" s="7">
        <v>54.25</v>
      </c>
      <c r="P1506" s="7">
        <v>-105.25</v>
      </c>
      <c r="Q1506" s="7">
        <v>5.5259999999999998</v>
      </c>
      <c r="S1506" s="7">
        <v>34.280999999999999</v>
      </c>
      <c r="V1506" s="7" t="s">
        <v>26</v>
      </c>
      <c r="W1506" s="7">
        <v>1.2589999999999999</v>
      </c>
      <c r="X1506" s="7">
        <f t="shared" si="46"/>
        <v>1.2589999999999999</v>
      </c>
      <c r="Y1506" s="7">
        <v>1.343</v>
      </c>
      <c r="Z1506" s="7">
        <f t="shared" si="47"/>
        <v>1.343</v>
      </c>
      <c r="AA1506" s="7">
        <v>0.48299999999999998</v>
      </c>
      <c r="AB1506" s="7">
        <v>0.51600000000000001</v>
      </c>
      <c r="AC1506" s="7">
        <v>11.9</v>
      </c>
      <c r="AD1506" s="7">
        <v>103.8</v>
      </c>
      <c r="AE1506" s="7" t="s">
        <v>28</v>
      </c>
      <c r="AF1506" s="7" t="s">
        <v>29</v>
      </c>
      <c r="AG1506" s="7" t="s">
        <v>30</v>
      </c>
      <c r="AH1506" s="7" t="s">
        <v>421</v>
      </c>
      <c r="AI1506" s="7" t="s">
        <v>417</v>
      </c>
      <c r="AJ1506" s="7">
        <v>1.3280000000000001</v>
      </c>
      <c r="AK1506" s="7">
        <v>3.1139999999999999</v>
      </c>
      <c r="AL1506" s="7" t="s">
        <v>442</v>
      </c>
      <c r="AQ1506" s="7">
        <v>3.7</v>
      </c>
      <c r="AS1506" s="7">
        <v>3.5</v>
      </c>
      <c r="AT1506" s="7">
        <v>3</v>
      </c>
      <c r="AU1506" s="7">
        <v>4</v>
      </c>
      <c r="AV1506" s="7" t="s">
        <v>659</v>
      </c>
      <c r="AW1506" s="7" t="s">
        <v>528</v>
      </c>
      <c r="AZ1506" s="7" t="s">
        <v>38</v>
      </c>
    </row>
    <row r="1507" spans="1:52" x14ac:dyDescent="0.2">
      <c r="A1507" s="7">
        <v>1506</v>
      </c>
      <c r="B1507" s="7">
        <v>4303</v>
      </c>
      <c r="C1507" s="7" t="s">
        <v>61</v>
      </c>
      <c r="D1507" s="7" t="s">
        <v>62</v>
      </c>
      <c r="E1507" s="7" t="s">
        <v>63</v>
      </c>
      <c r="F1507" s="7">
        <v>3.1459999999999999</v>
      </c>
      <c r="I1507" s="7">
        <v>3.2610000000000001</v>
      </c>
      <c r="J1507" s="7">
        <v>2004</v>
      </c>
      <c r="K1507" s="7">
        <v>7</v>
      </c>
      <c r="L1507" s="7">
        <v>183</v>
      </c>
      <c r="M1507" s="7">
        <v>54</v>
      </c>
      <c r="N1507" s="7">
        <v>-105.1</v>
      </c>
      <c r="O1507" s="7">
        <v>54.25</v>
      </c>
      <c r="P1507" s="7">
        <v>-105.25</v>
      </c>
      <c r="Q1507" s="7">
        <v>9.391</v>
      </c>
      <c r="S1507" s="7">
        <v>31.370999999999999</v>
      </c>
      <c r="V1507" s="7" t="s">
        <v>26</v>
      </c>
      <c r="W1507" s="7">
        <v>2.044</v>
      </c>
      <c r="X1507" s="7">
        <f t="shared" si="46"/>
        <v>2.044</v>
      </c>
      <c r="Y1507" s="7">
        <v>1.2170000000000001</v>
      </c>
      <c r="Z1507" s="7">
        <f t="shared" si="47"/>
        <v>1.2170000000000001</v>
      </c>
      <c r="AA1507" s="7">
        <v>0.626</v>
      </c>
      <c r="AB1507" s="7">
        <v>0.373</v>
      </c>
      <c r="AC1507" s="7">
        <v>15.7</v>
      </c>
      <c r="AD1507" s="7">
        <v>106.4</v>
      </c>
      <c r="AE1507" s="7" t="s">
        <v>28</v>
      </c>
      <c r="AF1507" s="7" t="s">
        <v>29</v>
      </c>
      <c r="AG1507" s="7" t="s">
        <v>30</v>
      </c>
      <c r="AH1507" s="7" t="s">
        <v>421</v>
      </c>
      <c r="AI1507" s="7" t="s">
        <v>417</v>
      </c>
      <c r="AJ1507" s="7">
        <v>1.3280000000000001</v>
      </c>
      <c r="AK1507" s="7">
        <v>3.1139999999999999</v>
      </c>
      <c r="AL1507" s="7" t="s">
        <v>442</v>
      </c>
      <c r="AQ1507" s="7">
        <v>3.7</v>
      </c>
      <c r="AS1507" s="7">
        <v>3.5</v>
      </c>
      <c r="AT1507" s="7">
        <v>3</v>
      </c>
      <c r="AU1507" s="7">
        <v>4</v>
      </c>
      <c r="AV1507" s="7" t="s">
        <v>659</v>
      </c>
      <c r="AW1507" s="7" t="s">
        <v>528</v>
      </c>
      <c r="AZ1507" s="7" t="s">
        <v>38</v>
      </c>
    </row>
    <row r="1508" spans="1:52" x14ac:dyDescent="0.2">
      <c r="A1508" s="7">
        <v>1507</v>
      </c>
      <c r="B1508" s="7">
        <v>4303</v>
      </c>
      <c r="C1508" s="7" t="s">
        <v>61</v>
      </c>
      <c r="D1508" s="7" t="s">
        <v>62</v>
      </c>
      <c r="E1508" s="7" t="s">
        <v>63</v>
      </c>
      <c r="F1508" s="7">
        <v>5.0380000000000003</v>
      </c>
      <c r="I1508" s="7">
        <v>5.2229999999999999</v>
      </c>
      <c r="J1508" s="7">
        <v>2004</v>
      </c>
      <c r="K1508" s="7">
        <v>7</v>
      </c>
      <c r="L1508" s="7">
        <v>198</v>
      </c>
      <c r="M1508" s="7">
        <v>54</v>
      </c>
      <c r="N1508" s="7">
        <v>-105.1</v>
      </c>
      <c r="O1508" s="7">
        <v>54.25</v>
      </c>
      <c r="P1508" s="7">
        <v>-105.25</v>
      </c>
      <c r="Q1508" s="7">
        <v>12.202</v>
      </c>
      <c r="S1508" s="7">
        <v>29.645</v>
      </c>
      <c r="V1508" s="7" t="s">
        <v>26</v>
      </c>
      <c r="W1508" s="7">
        <v>3.0670000000000002</v>
      </c>
      <c r="X1508" s="7">
        <f t="shared" si="46"/>
        <v>3.0670000000000002</v>
      </c>
      <c r="Y1508" s="7">
        <v>2.1560000000000001</v>
      </c>
      <c r="Z1508" s="7">
        <f t="shared" si="47"/>
        <v>2.1560000000000001</v>
      </c>
      <c r="AA1508" s="7">
        <v>0.58699999999999997</v>
      </c>
      <c r="AB1508" s="7">
        <v>0.41199999999999998</v>
      </c>
      <c r="AC1508" s="7">
        <v>15.7</v>
      </c>
      <c r="AD1508" s="7">
        <v>106.4</v>
      </c>
      <c r="AE1508" s="7" t="s">
        <v>28</v>
      </c>
      <c r="AF1508" s="7" t="s">
        <v>29</v>
      </c>
      <c r="AG1508" s="7" t="s">
        <v>30</v>
      </c>
      <c r="AH1508" s="7" t="s">
        <v>421</v>
      </c>
      <c r="AI1508" s="7" t="s">
        <v>417</v>
      </c>
      <c r="AJ1508" s="7">
        <v>1.3280000000000001</v>
      </c>
      <c r="AK1508" s="7">
        <v>3.1139999999999999</v>
      </c>
      <c r="AL1508" s="7" t="s">
        <v>442</v>
      </c>
      <c r="AQ1508" s="7">
        <v>3.7</v>
      </c>
      <c r="AS1508" s="7">
        <v>3.5</v>
      </c>
      <c r="AT1508" s="7">
        <v>3</v>
      </c>
      <c r="AU1508" s="7">
        <v>4</v>
      </c>
      <c r="AV1508" s="7" t="s">
        <v>659</v>
      </c>
      <c r="AW1508" s="7" t="s">
        <v>528</v>
      </c>
      <c r="AZ1508" s="7" t="s">
        <v>38</v>
      </c>
    </row>
    <row r="1509" spans="1:52" x14ac:dyDescent="0.2">
      <c r="A1509" s="7">
        <v>1508</v>
      </c>
      <c r="B1509" s="7">
        <v>4303</v>
      </c>
      <c r="C1509" s="7" t="s">
        <v>61</v>
      </c>
      <c r="D1509" s="7" t="s">
        <v>62</v>
      </c>
      <c r="E1509" s="7" t="s">
        <v>63</v>
      </c>
      <c r="F1509" s="7">
        <v>4.234</v>
      </c>
      <c r="I1509" s="7">
        <v>4.3890000000000002</v>
      </c>
      <c r="J1509" s="7">
        <v>2004</v>
      </c>
      <c r="K1509" s="7">
        <v>7</v>
      </c>
      <c r="L1509" s="7">
        <v>213</v>
      </c>
      <c r="M1509" s="7">
        <v>54</v>
      </c>
      <c r="N1509" s="7">
        <v>-105.1</v>
      </c>
      <c r="O1509" s="7">
        <v>54.25</v>
      </c>
      <c r="P1509" s="7">
        <v>-105.25</v>
      </c>
      <c r="Q1509" s="7">
        <v>9.2050000000000001</v>
      </c>
      <c r="S1509" s="7">
        <v>31.318000000000001</v>
      </c>
      <c r="V1509" s="7" t="s">
        <v>26</v>
      </c>
      <c r="W1509" s="7">
        <v>2.2789999999999999</v>
      </c>
      <c r="X1509" s="7">
        <f t="shared" si="46"/>
        <v>2.2789999999999999</v>
      </c>
      <c r="Y1509" s="7">
        <v>2.11</v>
      </c>
      <c r="Z1509" s="7">
        <f t="shared" si="47"/>
        <v>2.11</v>
      </c>
      <c r="AA1509" s="7">
        <v>0.51900000000000002</v>
      </c>
      <c r="AB1509" s="7">
        <v>0.48</v>
      </c>
      <c r="AC1509" s="7">
        <v>15.7</v>
      </c>
      <c r="AD1509" s="7">
        <v>106.4</v>
      </c>
      <c r="AE1509" s="7" t="s">
        <v>28</v>
      </c>
      <c r="AF1509" s="7" t="s">
        <v>29</v>
      </c>
      <c r="AG1509" s="7" t="s">
        <v>30</v>
      </c>
      <c r="AH1509" s="7" t="s">
        <v>421</v>
      </c>
      <c r="AI1509" s="7" t="s">
        <v>417</v>
      </c>
      <c r="AJ1509" s="7">
        <v>1.3280000000000001</v>
      </c>
      <c r="AK1509" s="7">
        <v>3.1139999999999999</v>
      </c>
      <c r="AL1509" s="7" t="s">
        <v>442</v>
      </c>
      <c r="AQ1509" s="7">
        <v>3.7</v>
      </c>
      <c r="AS1509" s="7">
        <v>3.5</v>
      </c>
      <c r="AT1509" s="7">
        <v>3</v>
      </c>
      <c r="AU1509" s="7">
        <v>4</v>
      </c>
      <c r="AV1509" s="7" t="s">
        <v>659</v>
      </c>
      <c r="AW1509" s="7" t="s">
        <v>528</v>
      </c>
      <c r="AZ1509" s="7" t="s">
        <v>38</v>
      </c>
    </row>
    <row r="1510" spans="1:52" x14ac:dyDescent="0.2">
      <c r="A1510" s="7">
        <v>1509</v>
      </c>
      <c r="B1510" s="7">
        <v>4303</v>
      </c>
      <c r="C1510" s="7" t="s">
        <v>61</v>
      </c>
      <c r="D1510" s="7" t="s">
        <v>62</v>
      </c>
      <c r="E1510" s="7" t="s">
        <v>63</v>
      </c>
      <c r="F1510" s="7">
        <v>4.9630000000000001</v>
      </c>
      <c r="I1510" s="7">
        <v>5.1449999999999996</v>
      </c>
      <c r="J1510" s="7">
        <v>2004</v>
      </c>
      <c r="K1510" s="7">
        <v>8</v>
      </c>
      <c r="L1510" s="7">
        <v>228</v>
      </c>
      <c r="M1510" s="7">
        <v>54</v>
      </c>
      <c r="N1510" s="7">
        <v>-105.1</v>
      </c>
      <c r="O1510" s="7">
        <v>54.25</v>
      </c>
      <c r="P1510" s="7">
        <v>-105.25</v>
      </c>
      <c r="Q1510" s="7">
        <v>11.222</v>
      </c>
      <c r="S1510" s="7">
        <v>33.843000000000004</v>
      </c>
      <c r="V1510" s="7" t="s">
        <v>26</v>
      </c>
      <c r="W1510" s="7">
        <v>2.6829999999999998</v>
      </c>
      <c r="X1510" s="7">
        <f t="shared" si="46"/>
        <v>2.6829999999999998</v>
      </c>
      <c r="Y1510" s="7">
        <v>2.4620000000000002</v>
      </c>
      <c r="Z1510" s="7">
        <f t="shared" si="47"/>
        <v>2.4620000000000002</v>
      </c>
      <c r="AA1510" s="7">
        <v>0.52100000000000002</v>
      </c>
      <c r="AB1510" s="7">
        <v>0.47799999999999998</v>
      </c>
      <c r="AC1510" s="7">
        <v>12.6</v>
      </c>
      <c r="AD1510" s="7">
        <v>77.7</v>
      </c>
      <c r="AE1510" s="7" t="s">
        <v>28</v>
      </c>
      <c r="AF1510" s="7" t="s">
        <v>29</v>
      </c>
      <c r="AG1510" s="7" t="s">
        <v>30</v>
      </c>
      <c r="AH1510" s="7" t="s">
        <v>421</v>
      </c>
      <c r="AI1510" s="7" t="s">
        <v>417</v>
      </c>
      <c r="AJ1510" s="7">
        <v>1.3280000000000001</v>
      </c>
      <c r="AK1510" s="7">
        <v>3.1139999999999999</v>
      </c>
      <c r="AL1510" s="7" t="s">
        <v>442</v>
      </c>
      <c r="AQ1510" s="7">
        <v>3.7</v>
      </c>
      <c r="AS1510" s="7">
        <v>3.5</v>
      </c>
      <c r="AT1510" s="7">
        <v>3</v>
      </c>
      <c r="AU1510" s="7">
        <v>4</v>
      </c>
      <c r="AV1510" s="7" t="s">
        <v>659</v>
      </c>
      <c r="AW1510" s="7" t="s">
        <v>528</v>
      </c>
      <c r="AZ1510" s="7" t="s">
        <v>38</v>
      </c>
    </row>
    <row r="1511" spans="1:52" x14ac:dyDescent="0.2">
      <c r="A1511" s="7">
        <v>1510</v>
      </c>
      <c r="B1511" s="7">
        <v>4303</v>
      </c>
      <c r="C1511" s="7" t="s">
        <v>61</v>
      </c>
      <c r="D1511" s="7" t="s">
        <v>62</v>
      </c>
      <c r="E1511" s="7" t="s">
        <v>63</v>
      </c>
      <c r="F1511" s="7">
        <v>4.2969999999999997</v>
      </c>
      <c r="I1511" s="7">
        <v>4.4550000000000001</v>
      </c>
      <c r="J1511" s="7">
        <v>2004</v>
      </c>
      <c r="K1511" s="7">
        <v>8</v>
      </c>
      <c r="L1511" s="7">
        <v>243</v>
      </c>
      <c r="M1511" s="7">
        <v>54</v>
      </c>
      <c r="N1511" s="7">
        <v>-105.1</v>
      </c>
      <c r="O1511" s="7">
        <v>54.25</v>
      </c>
      <c r="P1511" s="7">
        <v>-105.25</v>
      </c>
      <c r="Q1511" s="7">
        <v>9.1940000000000008</v>
      </c>
      <c r="S1511" s="7">
        <v>32.286999999999999</v>
      </c>
      <c r="V1511" s="7" t="s">
        <v>26</v>
      </c>
      <c r="W1511" s="7">
        <v>2.371</v>
      </c>
      <c r="X1511" s="7">
        <f t="shared" si="46"/>
        <v>2.371</v>
      </c>
      <c r="Y1511" s="7">
        <v>2.0840000000000001</v>
      </c>
      <c r="Z1511" s="7">
        <f t="shared" si="47"/>
        <v>2.0840000000000001</v>
      </c>
      <c r="AA1511" s="7">
        <v>0.53200000000000003</v>
      </c>
      <c r="AB1511" s="7">
        <v>0.46700000000000003</v>
      </c>
      <c r="AC1511" s="7">
        <v>12.6</v>
      </c>
      <c r="AD1511" s="7">
        <v>77.7</v>
      </c>
      <c r="AE1511" s="7" t="s">
        <v>28</v>
      </c>
      <c r="AF1511" s="7" t="s">
        <v>29</v>
      </c>
      <c r="AG1511" s="7" t="s">
        <v>30</v>
      </c>
      <c r="AH1511" s="7" t="s">
        <v>421</v>
      </c>
      <c r="AI1511" s="7" t="s">
        <v>417</v>
      </c>
      <c r="AJ1511" s="7">
        <v>1.3280000000000001</v>
      </c>
      <c r="AK1511" s="7">
        <v>3.1139999999999999</v>
      </c>
      <c r="AL1511" s="7" t="s">
        <v>442</v>
      </c>
      <c r="AQ1511" s="7">
        <v>3.7</v>
      </c>
      <c r="AS1511" s="7">
        <v>3.5</v>
      </c>
      <c r="AT1511" s="7">
        <v>3</v>
      </c>
      <c r="AU1511" s="7">
        <v>4</v>
      </c>
      <c r="AV1511" s="7" t="s">
        <v>659</v>
      </c>
      <c r="AW1511" s="7" t="s">
        <v>528</v>
      </c>
      <c r="AZ1511" s="7" t="s">
        <v>38</v>
      </c>
    </row>
    <row r="1512" spans="1:52" x14ac:dyDescent="0.2">
      <c r="A1512" s="7">
        <v>1511</v>
      </c>
      <c r="B1512" s="7">
        <v>4303</v>
      </c>
      <c r="C1512" s="7" t="s">
        <v>61</v>
      </c>
      <c r="D1512" s="7" t="s">
        <v>62</v>
      </c>
      <c r="E1512" s="7" t="s">
        <v>63</v>
      </c>
      <c r="F1512" s="7">
        <v>3.13</v>
      </c>
      <c r="I1512" s="7">
        <v>3.2450000000000001</v>
      </c>
      <c r="J1512" s="7">
        <v>2004</v>
      </c>
      <c r="K1512" s="7">
        <v>9</v>
      </c>
      <c r="L1512" s="7">
        <v>258</v>
      </c>
      <c r="M1512" s="7">
        <v>54</v>
      </c>
      <c r="N1512" s="7">
        <v>-105.1</v>
      </c>
      <c r="O1512" s="7">
        <v>54.25</v>
      </c>
      <c r="P1512" s="7">
        <v>-105.25</v>
      </c>
      <c r="Q1512" s="7">
        <v>6.4619999999999997</v>
      </c>
      <c r="S1512" s="7">
        <v>33.625999999999998</v>
      </c>
      <c r="V1512" s="7" t="s">
        <v>26</v>
      </c>
      <c r="W1512" s="7">
        <v>1.631</v>
      </c>
      <c r="X1512" s="7">
        <f t="shared" si="46"/>
        <v>1.631</v>
      </c>
      <c r="Y1512" s="7">
        <v>1.6140000000000001</v>
      </c>
      <c r="Z1512" s="7">
        <f t="shared" si="47"/>
        <v>1.6140000000000001</v>
      </c>
      <c r="AA1512" s="7">
        <v>0.502</v>
      </c>
      <c r="AB1512" s="7">
        <v>0.497</v>
      </c>
      <c r="AC1512" s="7">
        <v>7.6</v>
      </c>
      <c r="AD1512" s="7">
        <v>71.7</v>
      </c>
      <c r="AE1512" s="7" t="s">
        <v>28</v>
      </c>
      <c r="AF1512" s="7" t="s">
        <v>29</v>
      </c>
      <c r="AG1512" s="7" t="s">
        <v>30</v>
      </c>
      <c r="AH1512" s="7" t="s">
        <v>421</v>
      </c>
      <c r="AI1512" s="7" t="s">
        <v>417</v>
      </c>
      <c r="AJ1512" s="7">
        <v>1.3280000000000001</v>
      </c>
      <c r="AK1512" s="7">
        <v>3.1139999999999999</v>
      </c>
      <c r="AL1512" s="7" t="s">
        <v>442</v>
      </c>
      <c r="AQ1512" s="7">
        <v>3.7</v>
      </c>
      <c r="AS1512" s="7">
        <v>3.5</v>
      </c>
      <c r="AT1512" s="7">
        <v>3</v>
      </c>
      <c r="AU1512" s="7">
        <v>4</v>
      </c>
      <c r="AV1512" s="7" t="s">
        <v>659</v>
      </c>
      <c r="AW1512" s="7" t="s">
        <v>528</v>
      </c>
      <c r="AZ1512" s="7" t="s">
        <v>38</v>
      </c>
    </row>
    <row r="1513" spans="1:52" x14ac:dyDescent="0.2">
      <c r="A1513" s="7">
        <v>1512</v>
      </c>
      <c r="B1513" s="7">
        <v>4303</v>
      </c>
      <c r="C1513" s="7" t="s">
        <v>61</v>
      </c>
      <c r="D1513" s="7" t="s">
        <v>62</v>
      </c>
      <c r="E1513" s="7" t="s">
        <v>63</v>
      </c>
      <c r="F1513" s="7">
        <v>2.464</v>
      </c>
      <c r="I1513" s="7">
        <v>2.5539999999999998</v>
      </c>
      <c r="J1513" s="7">
        <v>2004</v>
      </c>
      <c r="K1513" s="7">
        <v>9</v>
      </c>
      <c r="L1513" s="7">
        <v>273</v>
      </c>
      <c r="M1513" s="7">
        <v>54</v>
      </c>
      <c r="N1513" s="7">
        <v>-105.1</v>
      </c>
      <c r="O1513" s="7">
        <v>54.25</v>
      </c>
      <c r="P1513" s="7">
        <v>-105.25</v>
      </c>
      <c r="Q1513" s="7">
        <v>3.8149999999999999</v>
      </c>
      <c r="S1513" s="7">
        <v>32.576999999999998</v>
      </c>
      <c r="V1513" s="7" t="s">
        <v>26</v>
      </c>
      <c r="W1513" s="7">
        <v>1.63</v>
      </c>
      <c r="X1513" s="7">
        <f t="shared" si="46"/>
        <v>1.63</v>
      </c>
      <c r="Y1513" s="7">
        <v>0.92400000000000004</v>
      </c>
      <c r="Z1513" s="7">
        <f t="shared" si="47"/>
        <v>0.92400000000000004</v>
      </c>
      <c r="AA1513" s="7">
        <v>0.63800000000000001</v>
      </c>
      <c r="AB1513" s="7">
        <v>0.36099999999999999</v>
      </c>
      <c r="AC1513" s="7">
        <v>7.6</v>
      </c>
      <c r="AD1513" s="7">
        <v>71.7</v>
      </c>
      <c r="AE1513" s="7" t="s">
        <v>28</v>
      </c>
      <c r="AF1513" s="7" t="s">
        <v>29</v>
      </c>
      <c r="AG1513" s="7" t="s">
        <v>30</v>
      </c>
      <c r="AH1513" s="7" t="s">
        <v>421</v>
      </c>
      <c r="AI1513" s="7" t="s">
        <v>417</v>
      </c>
      <c r="AJ1513" s="7">
        <v>1.3280000000000001</v>
      </c>
      <c r="AK1513" s="7">
        <v>3.1139999999999999</v>
      </c>
      <c r="AL1513" s="7" t="s">
        <v>442</v>
      </c>
      <c r="AQ1513" s="7">
        <v>3.7</v>
      </c>
      <c r="AS1513" s="7">
        <v>3.5</v>
      </c>
      <c r="AT1513" s="7">
        <v>3</v>
      </c>
      <c r="AU1513" s="7">
        <v>4</v>
      </c>
      <c r="AV1513" s="7" t="s">
        <v>659</v>
      </c>
      <c r="AW1513" s="7" t="s">
        <v>528</v>
      </c>
      <c r="AZ1513" s="7" t="s">
        <v>38</v>
      </c>
    </row>
    <row r="1514" spans="1:52" x14ac:dyDescent="0.2">
      <c r="A1514" s="7">
        <v>1513</v>
      </c>
      <c r="B1514" s="7">
        <v>4303</v>
      </c>
      <c r="C1514" s="7" t="s">
        <v>61</v>
      </c>
      <c r="D1514" s="7" t="s">
        <v>62</v>
      </c>
      <c r="E1514" s="7" t="s">
        <v>63</v>
      </c>
      <c r="F1514" s="7">
        <v>1.958</v>
      </c>
      <c r="I1514" s="7">
        <v>2.0299999999999998</v>
      </c>
      <c r="J1514" s="7">
        <v>2004</v>
      </c>
      <c r="K1514" s="7">
        <v>10</v>
      </c>
      <c r="L1514" s="7">
        <v>288</v>
      </c>
      <c r="M1514" s="7">
        <v>54</v>
      </c>
      <c r="N1514" s="7">
        <v>-105.1</v>
      </c>
      <c r="O1514" s="7">
        <v>54.25</v>
      </c>
      <c r="P1514" s="7">
        <v>-105.25</v>
      </c>
      <c r="Q1514" s="7">
        <v>2.1379999999999999</v>
      </c>
      <c r="S1514" s="7">
        <v>30.687999999999999</v>
      </c>
      <c r="V1514" s="7" t="s">
        <v>26</v>
      </c>
      <c r="W1514" s="7">
        <v>1.296</v>
      </c>
      <c r="X1514" s="7">
        <f t="shared" si="46"/>
        <v>1.296</v>
      </c>
      <c r="Y1514" s="7">
        <v>0.73399999999999999</v>
      </c>
      <c r="Z1514" s="7">
        <f t="shared" si="47"/>
        <v>0.73399999999999999</v>
      </c>
      <c r="AA1514" s="7">
        <v>0.63800000000000001</v>
      </c>
      <c r="AB1514" s="7">
        <v>0.36099999999999999</v>
      </c>
      <c r="AC1514" s="7">
        <v>0.2</v>
      </c>
      <c r="AD1514" s="7">
        <v>31.2</v>
      </c>
      <c r="AE1514" s="7" t="s">
        <v>28</v>
      </c>
      <c r="AF1514" s="7" t="s">
        <v>29</v>
      </c>
      <c r="AG1514" s="7" t="s">
        <v>30</v>
      </c>
      <c r="AH1514" s="7" t="s">
        <v>421</v>
      </c>
      <c r="AI1514" s="7" t="s">
        <v>417</v>
      </c>
      <c r="AJ1514" s="7">
        <v>1.3280000000000001</v>
      </c>
      <c r="AK1514" s="7">
        <v>3.1139999999999999</v>
      </c>
      <c r="AL1514" s="7" t="s">
        <v>442</v>
      </c>
      <c r="AQ1514" s="7">
        <v>3.7</v>
      </c>
      <c r="AS1514" s="7">
        <v>3.5</v>
      </c>
      <c r="AT1514" s="7">
        <v>3</v>
      </c>
      <c r="AU1514" s="7">
        <v>4</v>
      </c>
      <c r="AV1514" s="7" t="s">
        <v>659</v>
      </c>
      <c r="AW1514" s="7" t="s">
        <v>528</v>
      </c>
      <c r="AZ1514" s="7" t="s">
        <v>38</v>
      </c>
    </row>
    <row r="1515" spans="1:52" x14ac:dyDescent="0.2">
      <c r="A1515" s="7">
        <v>1514</v>
      </c>
      <c r="B1515" s="7">
        <v>4303</v>
      </c>
      <c r="C1515" s="7" t="s">
        <v>61</v>
      </c>
      <c r="D1515" s="7" t="s">
        <v>62</v>
      </c>
      <c r="E1515" s="7" t="s">
        <v>63</v>
      </c>
      <c r="F1515" s="7">
        <v>1.087</v>
      </c>
      <c r="I1515" s="7">
        <v>1.127</v>
      </c>
      <c r="J1515" s="7">
        <v>2004</v>
      </c>
      <c r="K1515" s="7">
        <v>10</v>
      </c>
      <c r="L1515" s="7">
        <v>303</v>
      </c>
      <c r="M1515" s="7">
        <v>54</v>
      </c>
      <c r="N1515" s="7">
        <v>-105.1</v>
      </c>
      <c r="O1515" s="7">
        <v>54.25</v>
      </c>
      <c r="P1515" s="7">
        <v>-105.25</v>
      </c>
      <c r="Q1515" s="7">
        <v>1.694</v>
      </c>
      <c r="S1515" s="7">
        <v>29.984000000000002</v>
      </c>
      <c r="V1515" s="7" t="s">
        <v>26</v>
      </c>
      <c r="W1515" s="7">
        <v>0.81699999999999995</v>
      </c>
      <c r="X1515" s="7">
        <f t="shared" si="46"/>
        <v>0.81699999999999995</v>
      </c>
      <c r="Y1515" s="7">
        <v>0.31</v>
      </c>
      <c r="Z1515" s="7">
        <f t="shared" si="47"/>
        <v>0.31</v>
      </c>
      <c r="AA1515" s="7">
        <v>0.72399999999999998</v>
      </c>
      <c r="AB1515" s="7">
        <v>0.27500000000000002</v>
      </c>
      <c r="AC1515" s="7">
        <v>0.2</v>
      </c>
      <c r="AD1515" s="7">
        <v>31.2</v>
      </c>
      <c r="AE1515" s="7" t="s">
        <v>28</v>
      </c>
      <c r="AF1515" s="7" t="s">
        <v>29</v>
      </c>
      <c r="AG1515" s="7" t="s">
        <v>30</v>
      </c>
      <c r="AH1515" s="7" t="s">
        <v>421</v>
      </c>
      <c r="AI1515" s="7" t="s">
        <v>417</v>
      </c>
      <c r="AJ1515" s="7">
        <v>1.3280000000000001</v>
      </c>
      <c r="AK1515" s="7">
        <v>3.1139999999999999</v>
      </c>
      <c r="AL1515" s="7" t="s">
        <v>442</v>
      </c>
      <c r="AQ1515" s="7">
        <v>3.7</v>
      </c>
      <c r="AS1515" s="7">
        <v>3.5</v>
      </c>
      <c r="AT1515" s="7">
        <v>3</v>
      </c>
      <c r="AU1515" s="7">
        <v>4</v>
      </c>
      <c r="AV1515" s="7" t="s">
        <v>659</v>
      </c>
      <c r="AW1515" s="7" t="s">
        <v>528</v>
      </c>
      <c r="AZ1515" s="7" t="s">
        <v>38</v>
      </c>
    </row>
    <row r="1516" spans="1:52" x14ac:dyDescent="0.2">
      <c r="A1516" s="7">
        <v>1515</v>
      </c>
      <c r="B1516" s="7">
        <v>4303</v>
      </c>
      <c r="C1516" s="7" t="s">
        <v>61</v>
      </c>
      <c r="D1516" s="7" t="s">
        <v>62</v>
      </c>
      <c r="E1516" s="7" t="s">
        <v>63</v>
      </c>
      <c r="F1516" s="7">
        <v>0.83299999999999996</v>
      </c>
      <c r="I1516" s="7">
        <v>0.86299999999999999</v>
      </c>
      <c r="J1516" s="7">
        <v>2004</v>
      </c>
      <c r="K1516" s="7">
        <v>11</v>
      </c>
      <c r="L1516" s="7">
        <v>318</v>
      </c>
      <c r="M1516" s="7">
        <v>54</v>
      </c>
      <c r="N1516" s="7">
        <v>-105.1</v>
      </c>
      <c r="O1516" s="7">
        <v>54.25</v>
      </c>
      <c r="P1516" s="7">
        <v>-105.25</v>
      </c>
      <c r="Q1516" s="7">
        <v>0.105</v>
      </c>
      <c r="S1516" s="7">
        <v>27.581</v>
      </c>
      <c r="V1516" s="7" t="s">
        <v>26</v>
      </c>
      <c r="W1516" s="7">
        <v>0.83899999999999997</v>
      </c>
      <c r="X1516" s="7">
        <f t="shared" si="46"/>
        <v>0.83899999999999997</v>
      </c>
      <c r="Y1516" s="7">
        <v>2.4E-2</v>
      </c>
      <c r="Z1516" s="7">
        <f t="shared" si="47"/>
        <v>2.4E-2</v>
      </c>
      <c r="AA1516" s="7">
        <v>0.97099999999999997</v>
      </c>
      <c r="AB1516" s="7">
        <v>2.8000000000000001E-2</v>
      </c>
      <c r="AC1516" s="7">
        <v>-4.2</v>
      </c>
      <c r="AD1516" s="7">
        <v>8.5</v>
      </c>
      <c r="AE1516" s="7" t="s">
        <v>28</v>
      </c>
      <c r="AF1516" s="7" t="s">
        <v>29</v>
      </c>
      <c r="AG1516" s="7" t="s">
        <v>30</v>
      </c>
      <c r="AH1516" s="7" t="s">
        <v>421</v>
      </c>
      <c r="AI1516" s="7" t="s">
        <v>417</v>
      </c>
      <c r="AJ1516" s="7">
        <v>1.3280000000000001</v>
      </c>
      <c r="AK1516" s="7">
        <v>3.1139999999999999</v>
      </c>
      <c r="AL1516" s="7" t="s">
        <v>442</v>
      </c>
      <c r="AQ1516" s="7">
        <v>3.7</v>
      </c>
      <c r="AS1516" s="7">
        <v>3.5</v>
      </c>
      <c r="AT1516" s="7">
        <v>3</v>
      </c>
      <c r="AU1516" s="7">
        <v>4</v>
      </c>
      <c r="AV1516" s="7" t="s">
        <v>659</v>
      </c>
      <c r="AW1516" s="7" t="s">
        <v>528</v>
      </c>
      <c r="AZ1516" s="7" t="s">
        <v>38</v>
      </c>
    </row>
    <row r="1517" spans="1:52" x14ac:dyDescent="0.2">
      <c r="A1517" s="7">
        <v>1516</v>
      </c>
      <c r="B1517" s="7">
        <v>4303</v>
      </c>
      <c r="C1517" s="7" t="s">
        <v>61</v>
      </c>
      <c r="D1517" s="7" t="s">
        <v>62</v>
      </c>
      <c r="E1517" s="7" t="s">
        <v>63</v>
      </c>
      <c r="F1517" s="7">
        <v>0.53300000000000003</v>
      </c>
      <c r="I1517" s="7">
        <v>0.55200000000000005</v>
      </c>
      <c r="J1517" s="7">
        <v>2004</v>
      </c>
      <c r="K1517" s="7">
        <v>11</v>
      </c>
      <c r="L1517" s="7">
        <v>333</v>
      </c>
      <c r="M1517" s="7">
        <v>54</v>
      </c>
      <c r="N1517" s="7">
        <v>-105.1</v>
      </c>
      <c r="O1517" s="7">
        <v>54.25</v>
      </c>
      <c r="P1517" s="7">
        <v>-105.25</v>
      </c>
      <c r="Q1517" s="7">
        <v>-1.3959999999999999</v>
      </c>
      <c r="S1517" s="7">
        <v>25.181999999999999</v>
      </c>
      <c r="V1517" s="7" t="s">
        <v>26</v>
      </c>
      <c r="W1517" s="7">
        <v>0.38500000000000001</v>
      </c>
      <c r="X1517" s="7">
        <f t="shared" si="46"/>
        <v>0.38500000000000001</v>
      </c>
      <c r="Y1517" s="7">
        <v>0.16700000000000001</v>
      </c>
      <c r="Z1517" s="7">
        <f t="shared" si="47"/>
        <v>0.16700000000000001</v>
      </c>
      <c r="AA1517" s="7">
        <v>0.69599999999999995</v>
      </c>
      <c r="AB1517" s="7">
        <v>0.30299999999999999</v>
      </c>
      <c r="AC1517" s="7">
        <v>-4.2</v>
      </c>
      <c r="AD1517" s="7">
        <v>8.5</v>
      </c>
      <c r="AE1517" s="7" t="s">
        <v>28</v>
      </c>
      <c r="AF1517" s="7" t="s">
        <v>29</v>
      </c>
      <c r="AG1517" s="7" t="s">
        <v>30</v>
      </c>
      <c r="AH1517" s="7" t="s">
        <v>421</v>
      </c>
      <c r="AI1517" s="7" t="s">
        <v>417</v>
      </c>
      <c r="AJ1517" s="7">
        <v>1.3280000000000001</v>
      </c>
      <c r="AK1517" s="7">
        <v>3.1139999999999999</v>
      </c>
      <c r="AL1517" s="7" t="s">
        <v>442</v>
      </c>
      <c r="AQ1517" s="7">
        <v>3.7</v>
      </c>
      <c r="AS1517" s="7">
        <v>3.5</v>
      </c>
      <c r="AT1517" s="7">
        <v>3</v>
      </c>
      <c r="AU1517" s="7">
        <v>4</v>
      </c>
      <c r="AV1517" s="7" t="s">
        <v>659</v>
      </c>
      <c r="AW1517" s="7" t="s">
        <v>528</v>
      </c>
      <c r="AZ1517" s="7" t="s">
        <v>38</v>
      </c>
    </row>
    <row r="1518" spans="1:52" x14ac:dyDescent="0.2">
      <c r="A1518" s="7">
        <v>1517</v>
      </c>
      <c r="B1518" s="7">
        <v>4303</v>
      </c>
      <c r="C1518" s="7" t="s">
        <v>61</v>
      </c>
      <c r="D1518" s="7" t="s">
        <v>62</v>
      </c>
      <c r="E1518" s="7" t="s">
        <v>63</v>
      </c>
      <c r="F1518" s="7">
        <v>0.41499999999999998</v>
      </c>
      <c r="I1518" s="7">
        <v>0.43</v>
      </c>
      <c r="J1518" s="7">
        <v>2004</v>
      </c>
      <c r="K1518" s="7">
        <v>12</v>
      </c>
      <c r="L1518" s="7">
        <v>348</v>
      </c>
      <c r="M1518" s="7">
        <v>54</v>
      </c>
      <c r="N1518" s="7">
        <v>-105.1</v>
      </c>
      <c r="O1518" s="7">
        <v>54.25</v>
      </c>
      <c r="P1518" s="7">
        <v>-105.25</v>
      </c>
      <c r="Q1518" s="7">
        <v>-2.105</v>
      </c>
      <c r="S1518" s="7">
        <v>18.704000000000001</v>
      </c>
      <c r="V1518" s="7" t="s">
        <v>26</v>
      </c>
      <c r="W1518" s="7">
        <v>0.28799999999999998</v>
      </c>
      <c r="X1518" s="7">
        <f t="shared" si="46"/>
        <v>0.28799999999999998</v>
      </c>
      <c r="Y1518" s="7">
        <v>0.14199999999999999</v>
      </c>
      <c r="Z1518" s="7">
        <f t="shared" si="47"/>
        <v>0.14199999999999999</v>
      </c>
      <c r="AA1518" s="7">
        <v>0.66900000000000004</v>
      </c>
      <c r="AB1518" s="7">
        <v>0.33</v>
      </c>
      <c r="AC1518" s="7">
        <v>-17.8</v>
      </c>
      <c r="AD1518" s="7">
        <v>46.9</v>
      </c>
      <c r="AE1518" s="7" t="s">
        <v>28</v>
      </c>
      <c r="AF1518" s="7" t="s">
        <v>29</v>
      </c>
      <c r="AG1518" s="7" t="s">
        <v>30</v>
      </c>
      <c r="AH1518" s="7" t="s">
        <v>421</v>
      </c>
      <c r="AI1518" s="7" t="s">
        <v>417</v>
      </c>
      <c r="AJ1518" s="7">
        <v>1.3280000000000001</v>
      </c>
      <c r="AK1518" s="7">
        <v>3.1139999999999999</v>
      </c>
      <c r="AL1518" s="7" t="s">
        <v>442</v>
      </c>
      <c r="AQ1518" s="7">
        <v>3.7</v>
      </c>
      <c r="AS1518" s="7">
        <v>3.5</v>
      </c>
      <c r="AT1518" s="7">
        <v>3</v>
      </c>
      <c r="AU1518" s="7">
        <v>4</v>
      </c>
      <c r="AV1518" s="7" t="s">
        <v>659</v>
      </c>
      <c r="AW1518" s="7" t="s">
        <v>528</v>
      </c>
      <c r="AZ1518" s="7" t="s">
        <v>38</v>
      </c>
    </row>
    <row r="1519" spans="1:52" x14ac:dyDescent="0.2">
      <c r="A1519" s="7">
        <v>1518</v>
      </c>
      <c r="B1519" s="7">
        <v>4303</v>
      </c>
      <c r="C1519" s="7" t="s">
        <v>61</v>
      </c>
      <c r="D1519" s="7" t="s">
        <v>62</v>
      </c>
      <c r="E1519" s="7" t="s">
        <v>63</v>
      </c>
      <c r="F1519" s="7">
        <v>0.2</v>
      </c>
      <c r="I1519" s="7">
        <v>0.20699999999999999</v>
      </c>
      <c r="J1519" s="7">
        <v>2004</v>
      </c>
      <c r="K1519" s="7">
        <v>12</v>
      </c>
      <c r="L1519" s="7">
        <v>363</v>
      </c>
      <c r="M1519" s="7">
        <v>54</v>
      </c>
      <c r="N1519" s="7">
        <v>-105.1</v>
      </c>
      <c r="O1519" s="7">
        <v>54.25</v>
      </c>
      <c r="P1519" s="7">
        <v>-105.25</v>
      </c>
      <c r="Q1519" s="7">
        <v>-2.286</v>
      </c>
      <c r="S1519" s="7">
        <v>12.906000000000001</v>
      </c>
      <c r="V1519" s="7" t="s">
        <v>26</v>
      </c>
      <c r="W1519" s="7">
        <v>0.18</v>
      </c>
      <c r="X1519" s="7">
        <f t="shared" si="46"/>
        <v>0.18</v>
      </c>
      <c r="Y1519" s="7">
        <v>2.7E-2</v>
      </c>
      <c r="Z1519" s="7">
        <f t="shared" si="47"/>
        <v>2.7E-2</v>
      </c>
      <c r="AA1519" s="7">
        <v>0.86799999999999999</v>
      </c>
      <c r="AB1519" s="7">
        <v>0.13100000000000001</v>
      </c>
      <c r="AC1519" s="7">
        <v>-17.8</v>
      </c>
      <c r="AD1519" s="7">
        <v>46.9</v>
      </c>
      <c r="AE1519" s="7" t="s">
        <v>28</v>
      </c>
      <c r="AF1519" s="7" t="s">
        <v>29</v>
      </c>
      <c r="AG1519" s="7" t="s">
        <v>30</v>
      </c>
      <c r="AH1519" s="7" t="s">
        <v>421</v>
      </c>
      <c r="AI1519" s="7" t="s">
        <v>417</v>
      </c>
      <c r="AJ1519" s="7">
        <v>1.3280000000000001</v>
      </c>
      <c r="AK1519" s="7">
        <v>3.1139999999999999</v>
      </c>
      <c r="AL1519" s="7" t="s">
        <v>442</v>
      </c>
      <c r="AQ1519" s="7">
        <v>3.7</v>
      </c>
      <c r="AS1519" s="7">
        <v>3.5</v>
      </c>
      <c r="AT1519" s="7">
        <v>3</v>
      </c>
      <c r="AU1519" s="7">
        <v>4</v>
      </c>
      <c r="AV1519" s="7" t="s">
        <v>659</v>
      </c>
      <c r="AW1519" s="7" t="s">
        <v>528</v>
      </c>
      <c r="AZ1519" s="7" t="s">
        <v>38</v>
      </c>
    </row>
    <row r="1520" spans="1:52" x14ac:dyDescent="0.2">
      <c r="A1520" s="7">
        <v>1519</v>
      </c>
      <c r="B1520" s="7">
        <v>4348</v>
      </c>
      <c r="C1520" s="7" t="s">
        <v>57</v>
      </c>
      <c r="D1520" s="7" t="s">
        <v>206</v>
      </c>
      <c r="E1520" s="7" t="s">
        <v>207</v>
      </c>
      <c r="F1520" s="7">
        <v>2.3340000000000001</v>
      </c>
      <c r="I1520" s="7">
        <v>2.419</v>
      </c>
      <c r="J1520" s="7">
        <v>2004</v>
      </c>
      <c r="K1520" s="7">
        <v>4</v>
      </c>
      <c r="L1520" s="7">
        <v>109</v>
      </c>
      <c r="M1520" s="7">
        <v>44.45</v>
      </c>
      <c r="N1520" s="7">
        <v>-121.56</v>
      </c>
      <c r="O1520" s="7">
        <v>44.25</v>
      </c>
      <c r="P1520" s="7">
        <v>-121.75</v>
      </c>
      <c r="Q1520" s="7">
        <v>4.8310000000000004</v>
      </c>
      <c r="S1520" s="7">
        <v>25.513000000000002</v>
      </c>
      <c r="V1520" s="7" t="s">
        <v>26</v>
      </c>
      <c r="X1520" s="7" t="str">
        <f t="shared" si="46"/>
        <v/>
      </c>
      <c r="Z1520" s="7" t="str">
        <f t="shared" si="47"/>
        <v/>
      </c>
      <c r="AC1520" s="7">
        <v>3.2</v>
      </c>
      <c r="AD1520" s="7">
        <v>63.5</v>
      </c>
      <c r="AE1520" s="7" t="s">
        <v>28</v>
      </c>
      <c r="AF1520" s="7" t="s">
        <v>29</v>
      </c>
      <c r="AG1520" s="7" t="s">
        <v>30</v>
      </c>
      <c r="AH1520" s="7" t="s">
        <v>425</v>
      </c>
      <c r="AI1520" s="7" t="s">
        <v>426</v>
      </c>
      <c r="AJ1520" s="7">
        <v>2.2829999999999999</v>
      </c>
      <c r="AK1520" s="7">
        <v>-0.49099999999999999</v>
      </c>
      <c r="AS1520" s="7">
        <v>2.718</v>
      </c>
      <c r="AV1520" s="7" t="s">
        <v>658</v>
      </c>
      <c r="AW1520" s="7" t="s">
        <v>528</v>
      </c>
      <c r="AX1520" s="7" t="s">
        <v>14</v>
      </c>
      <c r="AY1520" s="7" t="s">
        <v>563</v>
      </c>
      <c r="AZ1520" s="7" t="s">
        <v>38</v>
      </c>
    </row>
    <row r="1521" spans="1:52" x14ac:dyDescent="0.2">
      <c r="A1521" s="7">
        <v>1520</v>
      </c>
      <c r="B1521" s="7">
        <v>4348</v>
      </c>
      <c r="C1521" s="7" t="s">
        <v>57</v>
      </c>
      <c r="D1521" s="7" t="s">
        <v>206</v>
      </c>
      <c r="E1521" s="7" t="s">
        <v>207</v>
      </c>
      <c r="F1521" s="7">
        <v>3.0379999999999998</v>
      </c>
      <c r="I1521" s="7">
        <v>3.149</v>
      </c>
      <c r="J1521" s="7">
        <v>2004</v>
      </c>
      <c r="K1521" s="7">
        <v>4</v>
      </c>
      <c r="L1521" s="7">
        <v>116</v>
      </c>
      <c r="M1521" s="7">
        <v>44.45</v>
      </c>
      <c r="N1521" s="7">
        <v>-121.56</v>
      </c>
      <c r="O1521" s="7">
        <v>44.25</v>
      </c>
      <c r="P1521" s="7">
        <v>-121.75</v>
      </c>
      <c r="Q1521" s="7">
        <v>7.2809999999999997</v>
      </c>
      <c r="S1521" s="7">
        <v>25.934999999999999</v>
      </c>
      <c r="V1521" s="7" t="s">
        <v>26</v>
      </c>
      <c r="X1521" s="7" t="str">
        <f t="shared" si="46"/>
        <v/>
      </c>
      <c r="Z1521" s="7" t="str">
        <f t="shared" si="47"/>
        <v/>
      </c>
      <c r="AC1521" s="7">
        <v>3.2</v>
      </c>
      <c r="AD1521" s="7">
        <v>63.5</v>
      </c>
      <c r="AE1521" s="7" t="s">
        <v>28</v>
      </c>
      <c r="AF1521" s="7" t="s">
        <v>29</v>
      </c>
      <c r="AG1521" s="7" t="s">
        <v>30</v>
      </c>
      <c r="AH1521" s="7" t="s">
        <v>425</v>
      </c>
      <c r="AI1521" s="7" t="s">
        <v>426</v>
      </c>
      <c r="AJ1521" s="7">
        <v>2.2829999999999999</v>
      </c>
      <c r="AK1521" s="7">
        <v>-0.49099999999999999</v>
      </c>
      <c r="AS1521" s="7">
        <v>2.718</v>
      </c>
      <c r="AV1521" s="7" t="s">
        <v>658</v>
      </c>
      <c r="AW1521" s="7" t="s">
        <v>528</v>
      </c>
      <c r="AX1521" s="7" t="s">
        <v>14</v>
      </c>
      <c r="AY1521" s="7" t="s">
        <v>563</v>
      </c>
      <c r="AZ1521" s="7" t="s">
        <v>38</v>
      </c>
    </row>
    <row r="1522" spans="1:52" x14ac:dyDescent="0.2">
      <c r="A1522" s="7">
        <v>1521</v>
      </c>
      <c r="B1522" s="7">
        <v>4348</v>
      </c>
      <c r="C1522" s="7" t="s">
        <v>57</v>
      </c>
      <c r="D1522" s="7" t="s">
        <v>206</v>
      </c>
      <c r="E1522" s="7" t="s">
        <v>207</v>
      </c>
      <c r="F1522" s="7">
        <v>3.653</v>
      </c>
      <c r="I1522" s="7">
        <v>3.7869999999999999</v>
      </c>
      <c r="J1522" s="7">
        <v>2004</v>
      </c>
      <c r="K1522" s="7">
        <v>5</v>
      </c>
      <c r="L1522" s="7">
        <v>123</v>
      </c>
      <c r="M1522" s="7">
        <v>44.45</v>
      </c>
      <c r="N1522" s="7">
        <v>-121.56</v>
      </c>
      <c r="O1522" s="7">
        <v>44.25</v>
      </c>
      <c r="P1522" s="7">
        <v>-121.75</v>
      </c>
      <c r="Q1522" s="7">
        <v>10.007999999999999</v>
      </c>
      <c r="S1522" s="7">
        <v>24.27</v>
      </c>
      <c r="V1522" s="7" t="s">
        <v>26</v>
      </c>
      <c r="X1522" s="7" t="str">
        <f t="shared" si="46"/>
        <v/>
      </c>
      <c r="Z1522" s="7" t="str">
        <f t="shared" si="47"/>
        <v/>
      </c>
      <c r="AC1522" s="7">
        <v>5.8</v>
      </c>
      <c r="AD1522" s="7">
        <v>81.3</v>
      </c>
      <c r="AE1522" s="7" t="s">
        <v>28</v>
      </c>
      <c r="AF1522" s="7" t="s">
        <v>29</v>
      </c>
      <c r="AG1522" s="7" t="s">
        <v>30</v>
      </c>
      <c r="AH1522" s="7" t="s">
        <v>425</v>
      </c>
      <c r="AI1522" s="7" t="s">
        <v>426</v>
      </c>
      <c r="AJ1522" s="7">
        <v>2.2829999999999999</v>
      </c>
      <c r="AK1522" s="7">
        <v>-0.49099999999999999</v>
      </c>
      <c r="AS1522" s="7">
        <v>2.718</v>
      </c>
      <c r="AV1522" s="7" t="s">
        <v>658</v>
      </c>
      <c r="AW1522" s="7" t="s">
        <v>528</v>
      </c>
      <c r="AX1522" s="7" t="s">
        <v>14</v>
      </c>
      <c r="AY1522" s="7" t="s">
        <v>563</v>
      </c>
      <c r="AZ1522" s="7" t="s">
        <v>38</v>
      </c>
    </row>
    <row r="1523" spans="1:52" x14ac:dyDescent="0.2">
      <c r="A1523" s="7">
        <v>1522</v>
      </c>
      <c r="B1523" s="7">
        <v>4348</v>
      </c>
      <c r="C1523" s="7" t="s">
        <v>57</v>
      </c>
      <c r="D1523" s="7" t="s">
        <v>206</v>
      </c>
      <c r="E1523" s="7" t="s">
        <v>207</v>
      </c>
      <c r="F1523" s="7">
        <v>2.66</v>
      </c>
      <c r="I1523" s="7">
        <v>2.7570000000000001</v>
      </c>
      <c r="J1523" s="7">
        <v>2004</v>
      </c>
      <c r="K1523" s="7">
        <v>5</v>
      </c>
      <c r="L1523" s="7">
        <v>129</v>
      </c>
      <c r="M1523" s="7">
        <v>44.45</v>
      </c>
      <c r="N1523" s="7">
        <v>-121.56</v>
      </c>
      <c r="O1523" s="7">
        <v>44.25</v>
      </c>
      <c r="P1523" s="7">
        <v>-121.75</v>
      </c>
      <c r="Q1523" s="7">
        <v>9.0210000000000008</v>
      </c>
      <c r="S1523" s="7">
        <v>22.911999999999999</v>
      </c>
      <c r="V1523" s="7" t="s">
        <v>26</v>
      </c>
      <c r="X1523" s="7" t="str">
        <f t="shared" si="46"/>
        <v/>
      </c>
      <c r="Z1523" s="7" t="str">
        <f t="shared" si="47"/>
        <v/>
      </c>
      <c r="AC1523" s="7">
        <v>5.8</v>
      </c>
      <c r="AD1523" s="7">
        <v>81.3</v>
      </c>
      <c r="AE1523" s="7" t="s">
        <v>28</v>
      </c>
      <c r="AF1523" s="7" t="s">
        <v>29</v>
      </c>
      <c r="AG1523" s="7" t="s">
        <v>30</v>
      </c>
      <c r="AH1523" s="7" t="s">
        <v>425</v>
      </c>
      <c r="AI1523" s="7" t="s">
        <v>426</v>
      </c>
      <c r="AJ1523" s="7">
        <v>2.2829999999999999</v>
      </c>
      <c r="AK1523" s="7">
        <v>-0.49099999999999999</v>
      </c>
      <c r="AS1523" s="7">
        <v>2.718</v>
      </c>
      <c r="AV1523" s="7" t="s">
        <v>658</v>
      </c>
      <c r="AW1523" s="7" t="s">
        <v>528</v>
      </c>
      <c r="AX1523" s="7" t="s">
        <v>14</v>
      </c>
      <c r="AY1523" s="7" t="s">
        <v>563</v>
      </c>
      <c r="AZ1523" s="7" t="s">
        <v>38</v>
      </c>
    </row>
    <row r="1524" spans="1:52" x14ac:dyDescent="0.2">
      <c r="A1524" s="7">
        <v>1523</v>
      </c>
      <c r="B1524" s="7">
        <v>4348</v>
      </c>
      <c r="C1524" s="7" t="s">
        <v>57</v>
      </c>
      <c r="D1524" s="7" t="s">
        <v>206</v>
      </c>
      <c r="E1524" s="7" t="s">
        <v>207</v>
      </c>
      <c r="F1524" s="7">
        <v>3.6040000000000001</v>
      </c>
      <c r="I1524" s="7">
        <v>3.7360000000000002</v>
      </c>
      <c r="J1524" s="7">
        <v>2004</v>
      </c>
      <c r="K1524" s="7">
        <v>5</v>
      </c>
      <c r="L1524" s="7">
        <v>137</v>
      </c>
      <c r="M1524" s="7">
        <v>44.45</v>
      </c>
      <c r="N1524" s="7">
        <v>-121.56</v>
      </c>
      <c r="O1524" s="7">
        <v>44.25</v>
      </c>
      <c r="P1524" s="7">
        <v>-121.75</v>
      </c>
      <c r="Q1524" s="7">
        <v>10.067</v>
      </c>
      <c r="S1524" s="7">
        <v>21.863</v>
      </c>
      <c r="V1524" s="7" t="s">
        <v>26</v>
      </c>
      <c r="X1524" s="7" t="str">
        <f t="shared" si="46"/>
        <v/>
      </c>
      <c r="Z1524" s="7" t="str">
        <f t="shared" si="47"/>
        <v/>
      </c>
      <c r="AC1524" s="7">
        <v>5.8</v>
      </c>
      <c r="AD1524" s="7">
        <v>81.3</v>
      </c>
      <c r="AE1524" s="7" t="s">
        <v>28</v>
      </c>
      <c r="AF1524" s="7" t="s">
        <v>29</v>
      </c>
      <c r="AG1524" s="7" t="s">
        <v>30</v>
      </c>
      <c r="AH1524" s="7" t="s">
        <v>425</v>
      </c>
      <c r="AI1524" s="7" t="s">
        <v>426</v>
      </c>
      <c r="AJ1524" s="7">
        <v>2.2829999999999999</v>
      </c>
      <c r="AK1524" s="7">
        <v>-0.49099999999999999</v>
      </c>
      <c r="AS1524" s="7">
        <v>2.718</v>
      </c>
      <c r="AV1524" s="7" t="s">
        <v>658</v>
      </c>
      <c r="AW1524" s="7" t="s">
        <v>528</v>
      </c>
      <c r="AX1524" s="7" t="s">
        <v>14</v>
      </c>
      <c r="AY1524" s="7" t="s">
        <v>563</v>
      </c>
      <c r="AZ1524" s="7" t="s">
        <v>38</v>
      </c>
    </row>
    <row r="1525" spans="1:52" x14ac:dyDescent="0.2">
      <c r="A1525" s="7">
        <v>1524</v>
      </c>
      <c r="B1525" s="7">
        <v>4348</v>
      </c>
      <c r="C1525" s="7" t="s">
        <v>57</v>
      </c>
      <c r="D1525" s="7" t="s">
        <v>206</v>
      </c>
      <c r="E1525" s="7" t="s">
        <v>207</v>
      </c>
      <c r="F1525" s="7">
        <v>3.8130000000000002</v>
      </c>
      <c r="I1525" s="7">
        <v>3.9529999999999998</v>
      </c>
      <c r="J1525" s="7">
        <v>2004</v>
      </c>
      <c r="K1525" s="7">
        <v>5</v>
      </c>
      <c r="L1525" s="7">
        <v>143</v>
      </c>
      <c r="M1525" s="7">
        <v>44.45</v>
      </c>
      <c r="N1525" s="7">
        <v>-121.56</v>
      </c>
      <c r="O1525" s="7">
        <v>44.25</v>
      </c>
      <c r="P1525" s="7">
        <v>-121.75</v>
      </c>
      <c r="Q1525" s="7">
        <v>10.760999999999999</v>
      </c>
      <c r="S1525" s="7">
        <v>21.241</v>
      </c>
      <c r="V1525" s="7" t="s">
        <v>26</v>
      </c>
      <c r="X1525" s="7" t="str">
        <f t="shared" si="46"/>
        <v/>
      </c>
      <c r="Z1525" s="7" t="str">
        <f t="shared" si="47"/>
        <v/>
      </c>
      <c r="AC1525" s="7">
        <v>5.8</v>
      </c>
      <c r="AD1525" s="7">
        <v>81.3</v>
      </c>
      <c r="AE1525" s="7" t="s">
        <v>28</v>
      </c>
      <c r="AF1525" s="7" t="s">
        <v>29</v>
      </c>
      <c r="AG1525" s="7" t="s">
        <v>30</v>
      </c>
      <c r="AH1525" s="7" t="s">
        <v>425</v>
      </c>
      <c r="AI1525" s="7" t="s">
        <v>426</v>
      </c>
      <c r="AJ1525" s="7">
        <v>2.2829999999999999</v>
      </c>
      <c r="AK1525" s="7">
        <v>-0.49099999999999999</v>
      </c>
      <c r="AS1525" s="7">
        <v>2.718</v>
      </c>
      <c r="AV1525" s="7" t="s">
        <v>658</v>
      </c>
      <c r="AW1525" s="7" t="s">
        <v>528</v>
      </c>
      <c r="AX1525" s="7" t="s">
        <v>14</v>
      </c>
      <c r="AY1525" s="7" t="s">
        <v>563</v>
      </c>
      <c r="AZ1525" s="7" t="s">
        <v>38</v>
      </c>
    </row>
    <row r="1526" spans="1:52" x14ac:dyDescent="0.2">
      <c r="A1526" s="7">
        <v>1525</v>
      </c>
      <c r="B1526" s="7">
        <v>4348</v>
      </c>
      <c r="C1526" s="7" t="s">
        <v>57</v>
      </c>
      <c r="D1526" s="7" t="s">
        <v>206</v>
      </c>
      <c r="E1526" s="7" t="s">
        <v>207</v>
      </c>
      <c r="F1526" s="7">
        <v>3.8860000000000001</v>
      </c>
      <c r="I1526" s="7">
        <v>4.0289999999999999</v>
      </c>
      <c r="J1526" s="7">
        <v>2004</v>
      </c>
      <c r="K1526" s="7">
        <v>5</v>
      </c>
      <c r="L1526" s="7">
        <v>151</v>
      </c>
      <c r="M1526" s="7">
        <v>44.45</v>
      </c>
      <c r="N1526" s="7">
        <v>-121.56</v>
      </c>
      <c r="O1526" s="7">
        <v>44.25</v>
      </c>
      <c r="P1526" s="7">
        <v>-121.75</v>
      </c>
      <c r="Q1526" s="7">
        <v>10.683</v>
      </c>
      <c r="S1526" s="7">
        <v>20.558</v>
      </c>
      <c r="V1526" s="7" t="s">
        <v>26</v>
      </c>
      <c r="X1526" s="7" t="str">
        <f t="shared" si="46"/>
        <v/>
      </c>
      <c r="Z1526" s="7" t="str">
        <f t="shared" si="47"/>
        <v/>
      </c>
      <c r="AC1526" s="7">
        <v>5.8</v>
      </c>
      <c r="AD1526" s="7">
        <v>81.3</v>
      </c>
      <c r="AE1526" s="7" t="s">
        <v>28</v>
      </c>
      <c r="AF1526" s="7" t="s">
        <v>29</v>
      </c>
      <c r="AG1526" s="7" t="s">
        <v>30</v>
      </c>
      <c r="AH1526" s="7" t="s">
        <v>425</v>
      </c>
      <c r="AI1526" s="7" t="s">
        <v>426</v>
      </c>
      <c r="AJ1526" s="7">
        <v>2.2829999999999999</v>
      </c>
      <c r="AK1526" s="7">
        <v>-0.49099999999999999</v>
      </c>
      <c r="AS1526" s="7">
        <v>2.718</v>
      </c>
      <c r="AV1526" s="7" t="s">
        <v>658</v>
      </c>
      <c r="AW1526" s="7" t="s">
        <v>528</v>
      </c>
      <c r="AX1526" s="7" t="s">
        <v>14</v>
      </c>
      <c r="AY1526" s="7" t="s">
        <v>563</v>
      </c>
      <c r="AZ1526" s="7" t="s">
        <v>38</v>
      </c>
    </row>
    <row r="1527" spans="1:52" x14ac:dyDescent="0.2">
      <c r="A1527" s="7">
        <v>1526</v>
      </c>
      <c r="B1527" s="7">
        <v>4348</v>
      </c>
      <c r="C1527" s="7" t="s">
        <v>57</v>
      </c>
      <c r="D1527" s="7" t="s">
        <v>206</v>
      </c>
      <c r="E1527" s="7" t="s">
        <v>207</v>
      </c>
      <c r="F1527" s="7">
        <v>4.4400000000000004</v>
      </c>
      <c r="I1527" s="7">
        <v>4.6029999999999998</v>
      </c>
      <c r="J1527" s="7">
        <v>2004</v>
      </c>
      <c r="K1527" s="7">
        <v>6</v>
      </c>
      <c r="L1527" s="7">
        <v>159</v>
      </c>
      <c r="M1527" s="7">
        <v>44.45</v>
      </c>
      <c r="N1527" s="7">
        <v>-121.56</v>
      </c>
      <c r="O1527" s="7">
        <v>44.25</v>
      </c>
      <c r="P1527" s="7">
        <v>-121.75</v>
      </c>
      <c r="Q1527" s="7">
        <v>12.64</v>
      </c>
      <c r="S1527" s="7">
        <v>19.937999999999999</v>
      </c>
      <c r="V1527" s="7" t="s">
        <v>26</v>
      </c>
      <c r="X1527" s="7" t="str">
        <f t="shared" si="46"/>
        <v/>
      </c>
      <c r="Z1527" s="7" t="str">
        <f t="shared" si="47"/>
        <v/>
      </c>
      <c r="AC1527" s="7">
        <v>10.3</v>
      </c>
      <c r="AD1527" s="7">
        <v>30.6</v>
      </c>
      <c r="AE1527" s="7" t="s">
        <v>28</v>
      </c>
      <c r="AF1527" s="7" t="s">
        <v>29</v>
      </c>
      <c r="AG1527" s="7" t="s">
        <v>30</v>
      </c>
      <c r="AH1527" s="7" t="s">
        <v>425</v>
      </c>
      <c r="AI1527" s="7" t="s">
        <v>426</v>
      </c>
      <c r="AJ1527" s="7">
        <v>2.2829999999999999</v>
      </c>
      <c r="AK1527" s="7">
        <v>-0.49099999999999999</v>
      </c>
      <c r="AS1527" s="7">
        <v>2.718</v>
      </c>
      <c r="AV1527" s="7" t="s">
        <v>658</v>
      </c>
      <c r="AW1527" s="7" t="s">
        <v>528</v>
      </c>
      <c r="AX1527" s="7" t="s">
        <v>14</v>
      </c>
      <c r="AY1527" s="7" t="s">
        <v>563</v>
      </c>
      <c r="AZ1527" s="7" t="s">
        <v>38</v>
      </c>
    </row>
    <row r="1528" spans="1:52" x14ac:dyDescent="0.2">
      <c r="A1528" s="7">
        <v>1527</v>
      </c>
      <c r="B1528" s="7">
        <v>4348</v>
      </c>
      <c r="C1528" s="7" t="s">
        <v>57</v>
      </c>
      <c r="D1528" s="7" t="s">
        <v>206</v>
      </c>
      <c r="E1528" s="7" t="s">
        <v>207</v>
      </c>
      <c r="F1528" s="7">
        <v>4.2290000000000001</v>
      </c>
      <c r="I1528" s="7">
        <v>4.3840000000000003</v>
      </c>
      <c r="J1528" s="7">
        <v>2004</v>
      </c>
      <c r="K1528" s="7">
        <v>6</v>
      </c>
      <c r="L1528" s="7">
        <v>165</v>
      </c>
      <c r="M1528" s="7">
        <v>44.45</v>
      </c>
      <c r="N1528" s="7">
        <v>-121.56</v>
      </c>
      <c r="O1528" s="7">
        <v>44.25</v>
      </c>
      <c r="P1528" s="7">
        <v>-121.75</v>
      </c>
      <c r="Q1528" s="7">
        <v>11.721</v>
      </c>
      <c r="S1528" s="7">
        <v>19.256</v>
      </c>
      <c r="V1528" s="7" t="s">
        <v>26</v>
      </c>
      <c r="X1528" s="7" t="str">
        <f t="shared" si="46"/>
        <v/>
      </c>
      <c r="Z1528" s="7" t="str">
        <f t="shared" si="47"/>
        <v/>
      </c>
      <c r="AC1528" s="7">
        <v>10.3</v>
      </c>
      <c r="AD1528" s="7">
        <v>30.6</v>
      </c>
      <c r="AE1528" s="7" t="s">
        <v>28</v>
      </c>
      <c r="AF1528" s="7" t="s">
        <v>29</v>
      </c>
      <c r="AG1528" s="7" t="s">
        <v>30</v>
      </c>
      <c r="AH1528" s="7" t="s">
        <v>425</v>
      </c>
      <c r="AI1528" s="7" t="s">
        <v>426</v>
      </c>
      <c r="AJ1528" s="7">
        <v>2.2829999999999999</v>
      </c>
      <c r="AK1528" s="7">
        <v>-0.49099999999999999</v>
      </c>
      <c r="AS1528" s="7">
        <v>2.718</v>
      </c>
      <c r="AV1528" s="7" t="s">
        <v>658</v>
      </c>
      <c r="AW1528" s="7" t="s">
        <v>528</v>
      </c>
      <c r="AX1528" s="7" t="s">
        <v>14</v>
      </c>
      <c r="AY1528" s="7" t="s">
        <v>563</v>
      </c>
      <c r="AZ1528" s="7" t="s">
        <v>38</v>
      </c>
    </row>
    <row r="1529" spans="1:52" x14ac:dyDescent="0.2">
      <c r="A1529" s="7">
        <v>1528</v>
      </c>
      <c r="B1529" s="7">
        <v>4348</v>
      </c>
      <c r="C1529" s="7" t="s">
        <v>57</v>
      </c>
      <c r="D1529" s="7" t="s">
        <v>206</v>
      </c>
      <c r="E1529" s="7" t="s">
        <v>207</v>
      </c>
      <c r="F1529" s="7">
        <v>5.0380000000000003</v>
      </c>
      <c r="I1529" s="7">
        <v>5.2229999999999999</v>
      </c>
      <c r="J1529" s="7">
        <v>2004</v>
      </c>
      <c r="K1529" s="7">
        <v>6</v>
      </c>
      <c r="L1529" s="7">
        <v>171</v>
      </c>
      <c r="M1529" s="7">
        <v>44.45</v>
      </c>
      <c r="N1529" s="7">
        <v>-121.56</v>
      </c>
      <c r="O1529" s="7">
        <v>44.25</v>
      </c>
      <c r="P1529" s="7">
        <v>-121.75</v>
      </c>
      <c r="Q1529" s="7">
        <v>14.943</v>
      </c>
      <c r="S1529" s="7">
        <v>17.04</v>
      </c>
      <c r="V1529" s="7" t="s">
        <v>26</v>
      </c>
      <c r="X1529" s="7" t="str">
        <f t="shared" si="46"/>
        <v/>
      </c>
      <c r="Z1529" s="7" t="str">
        <f t="shared" si="47"/>
        <v/>
      </c>
      <c r="AC1529" s="7">
        <v>10.3</v>
      </c>
      <c r="AD1529" s="7">
        <v>30.6</v>
      </c>
      <c r="AE1529" s="7" t="s">
        <v>28</v>
      </c>
      <c r="AF1529" s="7" t="s">
        <v>29</v>
      </c>
      <c r="AG1529" s="7" t="s">
        <v>30</v>
      </c>
      <c r="AH1529" s="7" t="s">
        <v>425</v>
      </c>
      <c r="AI1529" s="7" t="s">
        <v>426</v>
      </c>
      <c r="AJ1529" s="7">
        <v>2.2829999999999999</v>
      </c>
      <c r="AK1529" s="7">
        <v>-0.49099999999999999</v>
      </c>
      <c r="AS1529" s="7">
        <v>2.718</v>
      </c>
      <c r="AV1529" s="7" t="s">
        <v>658</v>
      </c>
      <c r="AW1529" s="7" t="s">
        <v>528</v>
      </c>
      <c r="AX1529" s="7" t="s">
        <v>14</v>
      </c>
      <c r="AY1529" s="7" t="s">
        <v>563</v>
      </c>
      <c r="AZ1529" s="7" t="s">
        <v>38</v>
      </c>
    </row>
    <row r="1530" spans="1:52" x14ac:dyDescent="0.2">
      <c r="A1530" s="7">
        <v>1529</v>
      </c>
      <c r="B1530" s="7">
        <v>4348</v>
      </c>
      <c r="C1530" s="7" t="s">
        <v>57</v>
      </c>
      <c r="D1530" s="7" t="s">
        <v>206</v>
      </c>
      <c r="E1530" s="7" t="s">
        <v>207</v>
      </c>
      <c r="F1530" s="7">
        <v>4.4960000000000004</v>
      </c>
      <c r="I1530" s="7">
        <v>4.6609999999999996</v>
      </c>
      <c r="J1530" s="7">
        <v>2004</v>
      </c>
      <c r="K1530" s="7">
        <v>6</v>
      </c>
      <c r="L1530" s="7">
        <v>178</v>
      </c>
      <c r="M1530" s="7">
        <v>44.45</v>
      </c>
      <c r="N1530" s="7">
        <v>-121.56</v>
      </c>
      <c r="O1530" s="7">
        <v>44.25</v>
      </c>
      <c r="P1530" s="7">
        <v>-121.75</v>
      </c>
      <c r="Q1530" s="7">
        <v>17.460999999999999</v>
      </c>
      <c r="S1530" s="7">
        <v>12.734</v>
      </c>
      <c r="V1530" s="7" t="s">
        <v>26</v>
      </c>
      <c r="X1530" s="7" t="str">
        <f t="shared" si="46"/>
        <v/>
      </c>
      <c r="Z1530" s="7" t="str">
        <f t="shared" si="47"/>
        <v/>
      </c>
      <c r="AC1530" s="7">
        <v>10.3</v>
      </c>
      <c r="AD1530" s="7">
        <v>30.6</v>
      </c>
      <c r="AE1530" s="7" t="s">
        <v>28</v>
      </c>
      <c r="AF1530" s="7" t="s">
        <v>29</v>
      </c>
      <c r="AG1530" s="7" t="s">
        <v>30</v>
      </c>
      <c r="AH1530" s="7" t="s">
        <v>425</v>
      </c>
      <c r="AI1530" s="7" t="s">
        <v>426</v>
      </c>
      <c r="AJ1530" s="7">
        <v>2.2829999999999999</v>
      </c>
      <c r="AK1530" s="7">
        <v>-0.49099999999999999</v>
      </c>
      <c r="AS1530" s="7">
        <v>2.718</v>
      </c>
      <c r="AV1530" s="7" t="s">
        <v>658</v>
      </c>
      <c r="AW1530" s="7" t="s">
        <v>528</v>
      </c>
      <c r="AX1530" s="7" t="s">
        <v>14</v>
      </c>
      <c r="AY1530" s="7" t="s">
        <v>563</v>
      </c>
      <c r="AZ1530" s="7" t="s">
        <v>38</v>
      </c>
    </row>
    <row r="1531" spans="1:52" x14ac:dyDescent="0.2">
      <c r="A1531" s="7">
        <v>1530</v>
      </c>
      <c r="B1531" s="7">
        <v>4348</v>
      </c>
      <c r="C1531" s="7" t="s">
        <v>57</v>
      </c>
      <c r="D1531" s="7" t="s">
        <v>206</v>
      </c>
      <c r="E1531" s="7" t="s">
        <v>207</v>
      </c>
      <c r="F1531" s="7">
        <v>4.1340000000000003</v>
      </c>
      <c r="I1531" s="7">
        <v>4.2859999999999996</v>
      </c>
      <c r="J1531" s="7">
        <v>2004</v>
      </c>
      <c r="K1531" s="7">
        <v>7</v>
      </c>
      <c r="L1531" s="7">
        <v>185</v>
      </c>
      <c r="M1531" s="7">
        <v>44.45</v>
      </c>
      <c r="N1531" s="7">
        <v>-121.56</v>
      </c>
      <c r="O1531" s="7">
        <v>44.25</v>
      </c>
      <c r="P1531" s="7">
        <v>-121.75</v>
      </c>
      <c r="Q1531" s="7">
        <v>17.593</v>
      </c>
      <c r="S1531" s="7">
        <v>10.885</v>
      </c>
      <c r="V1531" s="7" t="s">
        <v>26</v>
      </c>
      <c r="X1531" s="7" t="str">
        <f t="shared" si="46"/>
        <v/>
      </c>
      <c r="Z1531" s="7" t="str">
        <f t="shared" si="47"/>
        <v/>
      </c>
      <c r="AC1531" s="7">
        <v>14.3</v>
      </c>
      <c r="AD1531" s="7">
        <v>2.9</v>
      </c>
      <c r="AE1531" s="7" t="s">
        <v>28</v>
      </c>
      <c r="AF1531" s="7" t="s">
        <v>29</v>
      </c>
      <c r="AG1531" s="7" t="s">
        <v>30</v>
      </c>
      <c r="AH1531" s="7" t="s">
        <v>425</v>
      </c>
      <c r="AI1531" s="7" t="s">
        <v>426</v>
      </c>
      <c r="AJ1531" s="7">
        <v>2.2829999999999999</v>
      </c>
      <c r="AK1531" s="7">
        <v>-0.49099999999999999</v>
      </c>
      <c r="AS1531" s="7">
        <v>2.718</v>
      </c>
      <c r="AV1531" s="7" t="s">
        <v>658</v>
      </c>
      <c r="AW1531" s="7" t="s">
        <v>528</v>
      </c>
      <c r="AX1531" s="7" t="s">
        <v>14</v>
      </c>
      <c r="AY1531" s="7" t="s">
        <v>563</v>
      </c>
      <c r="AZ1531" s="7" t="s">
        <v>38</v>
      </c>
    </row>
    <row r="1532" spans="1:52" x14ac:dyDescent="0.2">
      <c r="A1532" s="7">
        <v>1531</v>
      </c>
      <c r="B1532" s="7">
        <v>4348</v>
      </c>
      <c r="C1532" s="7" t="s">
        <v>57</v>
      </c>
      <c r="D1532" s="7" t="s">
        <v>206</v>
      </c>
      <c r="E1532" s="7" t="s">
        <v>207</v>
      </c>
      <c r="F1532" s="7">
        <v>3.6970000000000001</v>
      </c>
      <c r="I1532" s="7">
        <v>3.8330000000000002</v>
      </c>
      <c r="J1532" s="7">
        <v>2004</v>
      </c>
      <c r="K1532" s="7">
        <v>7</v>
      </c>
      <c r="L1532" s="7">
        <v>193</v>
      </c>
      <c r="M1532" s="7">
        <v>44.45</v>
      </c>
      <c r="N1532" s="7">
        <v>-121.56</v>
      </c>
      <c r="O1532" s="7">
        <v>44.25</v>
      </c>
      <c r="P1532" s="7">
        <v>-121.75</v>
      </c>
      <c r="Q1532" s="7">
        <v>16.954999999999998</v>
      </c>
      <c r="S1532" s="7">
        <v>9.0980000000000008</v>
      </c>
      <c r="V1532" s="7" t="s">
        <v>26</v>
      </c>
      <c r="X1532" s="7" t="str">
        <f t="shared" si="46"/>
        <v/>
      </c>
      <c r="Z1532" s="7" t="str">
        <f t="shared" si="47"/>
        <v/>
      </c>
      <c r="AC1532" s="7">
        <v>14.3</v>
      </c>
      <c r="AD1532" s="7">
        <v>2.9</v>
      </c>
      <c r="AE1532" s="7" t="s">
        <v>28</v>
      </c>
      <c r="AF1532" s="7" t="s">
        <v>29</v>
      </c>
      <c r="AG1532" s="7" t="s">
        <v>30</v>
      </c>
      <c r="AH1532" s="7" t="s">
        <v>425</v>
      </c>
      <c r="AI1532" s="7" t="s">
        <v>426</v>
      </c>
      <c r="AJ1532" s="7">
        <v>2.2829999999999999</v>
      </c>
      <c r="AK1532" s="7">
        <v>-0.49099999999999999</v>
      </c>
      <c r="AS1532" s="7">
        <v>2.718</v>
      </c>
      <c r="AV1532" s="7" t="s">
        <v>658</v>
      </c>
      <c r="AW1532" s="7" t="s">
        <v>528</v>
      </c>
      <c r="AX1532" s="7" t="s">
        <v>14</v>
      </c>
      <c r="AY1532" s="7" t="s">
        <v>563</v>
      </c>
      <c r="AZ1532" s="7" t="s">
        <v>38</v>
      </c>
    </row>
    <row r="1533" spans="1:52" x14ac:dyDescent="0.2">
      <c r="A1533" s="7">
        <v>1532</v>
      </c>
      <c r="B1533" s="7">
        <v>4348</v>
      </c>
      <c r="C1533" s="7" t="s">
        <v>57</v>
      </c>
      <c r="D1533" s="7" t="s">
        <v>206</v>
      </c>
      <c r="E1533" s="7" t="s">
        <v>207</v>
      </c>
      <c r="F1533" s="7">
        <v>4.2359999999999998</v>
      </c>
      <c r="I1533" s="7">
        <v>4.391</v>
      </c>
      <c r="J1533" s="7">
        <v>2004</v>
      </c>
      <c r="K1533" s="7">
        <v>7</v>
      </c>
      <c r="L1533" s="7">
        <v>200</v>
      </c>
      <c r="M1533" s="7">
        <v>44.45</v>
      </c>
      <c r="N1533" s="7">
        <v>-121.56</v>
      </c>
      <c r="O1533" s="7">
        <v>44.25</v>
      </c>
      <c r="P1533" s="7">
        <v>-121.75</v>
      </c>
      <c r="Q1533" s="7">
        <v>19.052</v>
      </c>
      <c r="S1533" s="7">
        <v>8.2319999999999993</v>
      </c>
      <c r="V1533" s="7" t="s">
        <v>26</v>
      </c>
      <c r="X1533" s="7" t="str">
        <f t="shared" si="46"/>
        <v/>
      </c>
      <c r="Z1533" s="7" t="str">
        <f t="shared" si="47"/>
        <v/>
      </c>
      <c r="AC1533" s="7">
        <v>14.3</v>
      </c>
      <c r="AD1533" s="7">
        <v>2.9</v>
      </c>
      <c r="AE1533" s="7" t="s">
        <v>28</v>
      </c>
      <c r="AF1533" s="7" t="s">
        <v>29</v>
      </c>
      <c r="AG1533" s="7" t="s">
        <v>30</v>
      </c>
      <c r="AH1533" s="7" t="s">
        <v>425</v>
      </c>
      <c r="AI1533" s="7" t="s">
        <v>426</v>
      </c>
      <c r="AJ1533" s="7">
        <v>2.2829999999999999</v>
      </c>
      <c r="AK1533" s="7">
        <v>-0.49099999999999999</v>
      </c>
      <c r="AS1533" s="7">
        <v>2.718</v>
      </c>
      <c r="AV1533" s="7" t="s">
        <v>658</v>
      </c>
      <c r="AW1533" s="7" t="s">
        <v>528</v>
      </c>
      <c r="AX1533" s="7" t="s">
        <v>14</v>
      </c>
      <c r="AY1533" s="7" t="s">
        <v>563</v>
      </c>
      <c r="AZ1533" s="7" t="s">
        <v>38</v>
      </c>
    </row>
    <row r="1534" spans="1:52" x14ac:dyDescent="0.2">
      <c r="A1534" s="7">
        <v>1533</v>
      </c>
      <c r="B1534" s="7">
        <v>4348</v>
      </c>
      <c r="C1534" s="7" t="s">
        <v>57</v>
      </c>
      <c r="D1534" s="7" t="s">
        <v>206</v>
      </c>
      <c r="E1534" s="7" t="s">
        <v>207</v>
      </c>
      <c r="F1534" s="7">
        <v>4.1740000000000004</v>
      </c>
      <c r="I1534" s="7">
        <v>4.327</v>
      </c>
      <c r="J1534" s="7">
        <v>2004</v>
      </c>
      <c r="K1534" s="7">
        <v>7</v>
      </c>
      <c r="L1534" s="7">
        <v>207</v>
      </c>
      <c r="M1534" s="7">
        <v>44.45</v>
      </c>
      <c r="N1534" s="7">
        <v>-121.56</v>
      </c>
      <c r="O1534" s="7">
        <v>44.25</v>
      </c>
      <c r="P1534" s="7">
        <v>-121.75</v>
      </c>
      <c r="Q1534" s="7">
        <v>19.187000000000001</v>
      </c>
      <c r="S1534" s="7">
        <v>7.98</v>
      </c>
      <c r="V1534" s="7" t="s">
        <v>26</v>
      </c>
      <c r="W1534" s="7">
        <v>3.1840000000000002</v>
      </c>
      <c r="X1534" s="7">
        <f t="shared" si="46"/>
        <v>3.1840000000000002</v>
      </c>
      <c r="Y1534" s="7">
        <v>1.143</v>
      </c>
      <c r="Z1534" s="7">
        <f t="shared" si="47"/>
        <v>1.143</v>
      </c>
      <c r="AA1534" s="7">
        <v>0.73499999999999999</v>
      </c>
      <c r="AB1534" s="7">
        <v>0.26400000000000001</v>
      </c>
      <c r="AC1534" s="7">
        <v>14.3</v>
      </c>
      <c r="AD1534" s="7">
        <v>2.9</v>
      </c>
      <c r="AE1534" s="7" t="s">
        <v>28</v>
      </c>
      <c r="AF1534" s="7" t="s">
        <v>29</v>
      </c>
      <c r="AG1534" s="7" t="s">
        <v>30</v>
      </c>
      <c r="AH1534" s="7" t="s">
        <v>425</v>
      </c>
      <c r="AI1534" s="7" t="s">
        <v>426</v>
      </c>
      <c r="AJ1534" s="7">
        <v>2.2829999999999999</v>
      </c>
      <c r="AK1534" s="7">
        <v>-0.49099999999999999</v>
      </c>
      <c r="AS1534" s="7">
        <v>2.718</v>
      </c>
      <c r="AV1534" s="7" t="s">
        <v>658</v>
      </c>
      <c r="AW1534" s="7" t="s">
        <v>528</v>
      </c>
      <c r="AX1534" s="7" t="s">
        <v>14</v>
      </c>
      <c r="AY1534" s="7" t="s">
        <v>563</v>
      </c>
      <c r="AZ1534" s="7" t="s">
        <v>38</v>
      </c>
    </row>
    <row r="1535" spans="1:52" x14ac:dyDescent="0.2">
      <c r="A1535" s="7">
        <v>1534</v>
      </c>
      <c r="B1535" s="7">
        <v>4348</v>
      </c>
      <c r="C1535" s="7" t="s">
        <v>57</v>
      </c>
      <c r="D1535" s="7" t="s">
        <v>206</v>
      </c>
      <c r="E1535" s="7" t="s">
        <v>207</v>
      </c>
      <c r="F1535" s="7">
        <v>3.6469999999999998</v>
      </c>
      <c r="I1535" s="7">
        <v>3.7810000000000001</v>
      </c>
      <c r="J1535" s="7">
        <v>2004</v>
      </c>
      <c r="K1535" s="7">
        <v>8</v>
      </c>
      <c r="L1535" s="7">
        <v>214</v>
      </c>
      <c r="M1535" s="7">
        <v>44.45</v>
      </c>
      <c r="N1535" s="7">
        <v>-121.56</v>
      </c>
      <c r="O1535" s="7">
        <v>44.25</v>
      </c>
      <c r="P1535" s="7">
        <v>-121.75</v>
      </c>
      <c r="Q1535" s="7">
        <v>19.809999999999999</v>
      </c>
      <c r="S1535" s="7">
        <v>7.6660000000000004</v>
      </c>
      <c r="V1535" s="7" t="s">
        <v>26</v>
      </c>
      <c r="W1535" s="7">
        <v>2.2850000000000001</v>
      </c>
      <c r="X1535" s="7">
        <f t="shared" si="46"/>
        <v>2.2850000000000001</v>
      </c>
      <c r="Y1535" s="7">
        <v>1.496</v>
      </c>
      <c r="Z1535" s="7">
        <f t="shared" si="47"/>
        <v>1.496</v>
      </c>
      <c r="AA1535" s="7">
        <v>0.60399999999999998</v>
      </c>
      <c r="AB1535" s="7">
        <v>0.39500000000000002</v>
      </c>
      <c r="AC1535" s="7">
        <v>13.8</v>
      </c>
      <c r="AD1535" s="7">
        <v>64.7</v>
      </c>
      <c r="AE1535" s="7" t="s">
        <v>28</v>
      </c>
      <c r="AF1535" s="7" t="s">
        <v>29</v>
      </c>
      <c r="AG1535" s="7" t="s">
        <v>30</v>
      </c>
      <c r="AH1535" s="7" t="s">
        <v>425</v>
      </c>
      <c r="AI1535" s="7" t="s">
        <v>426</v>
      </c>
      <c r="AJ1535" s="7">
        <v>2.2829999999999999</v>
      </c>
      <c r="AK1535" s="7">
        <v>-0.49099999999999999</v>
      </c>
      <c r="AS1535" s="7">
        <v>2.718</v>
      </c>
      <c r="AV1535" s="7" t="s">
        <v>658</v>
      </c>
      <c r="AW1535" s="7" t="s">
        <v>528</v>
      </c>
      <c r="AX1535" s="7" t="s">
        <v>14</v>
      </c>
      <c r="AY1535" s="7" t="s">
        <v>563</v>
      </c>
      <c r="AZ1535" s="7" t="s">
        <v>38</v>
      </c>
    </row>
    <row r="1536" spans="1:52" x14ac:dyDescent="0.2">
      <c r="A1536" s="7">
        <v>1535</v>
      </c>
      <c r="B1536" s="7">
        <v>4348</v>
      </c>
      <c r="C1536" s="7" t="s">
        <v>57</v>
      </c>
      <c r="D1536" s="7" t="s">
        <v>206</v>
      </c>
      <c r="E1536" s="7" t="s">
        <v>207</v>
      </c>
      <c r="F1536" s="7">
        <v>3.7959999999999998</v>
      </c>
      <c r="I1536" s="7">
        <v>3.9350000000000001</v>
      </c>
      <c r="J1536" s="7">
        <v>2004</v>
      </c>
      <c r="K1536" s="7">
        <v>8</v>
      </c>
      <c r="L1536" s="7">
        <v>221</v>
      </c>
      <c r="M1536" s="7">
        <v>44.45</v>
      </c>
      <c r="N1536" s="7">
        <v>-121.56</v>
      </c>
      <c r="O1536" s="7">
        <v>44.25</v>
      </c>
      <c r="P1536" s="7">
        <v>-121.75</v>
      </c>
      <c r="Q1536" s="7">
        <v>16.154</v>
      </c>
      <c r="S1536" s="7">
        <v>8.1509999999999998</v>
      </c>
      <c r="V1536" s="7" t="s">
        <v>26</v>
      </c>
      <c r="W1536" s="7">
        <v>2.4380000000000002</v>
      </c>
      <c r="X1536" s="7">
        <f t="shared" si="46"/>
        <v>2.4380000000000002</v>
      </c>
      <c r="Y1536" s="7">
        <v>1.4970000000000001</v>
      </c>
      <c r="Z1536" s="7">
        <f t="shared" si="47"/>
        <v>1.4970000000000001</v>
      </c>
      <c r="AA1536" s="7">
        <v>0.61899999999999999</v>
      </c>
      <c r="AB1536" s="7">
        <v>0.38</v>
      </c>
      <c r="AC1536" s="7">
        <v>13.8</v>
      </c>
      <c r="AD1536" s="7">
        <v>64.7</v>
      </c>
      <c r="AE1536" s="7" t="s">
        <v>28</v>
      </c>
      <c r="AF1536" s="7" t="s">
        <v>29</v>
      </c>
      <c r="AG1536" s="7" t="s">
        <v>30</v>
      </c>
      <c r="AH1536" s="7" t="s">
        <v>425</v>
      </c>
      <c r="AI1536" s="7" t="s">
        <v>426</v>
      </c>
      <c r="AJ1536" s="7">
        <v>2.2829999999999999</v>
      </c>
      <c r="AK1536" s="7">
        <v>-0.49099999999999999</v>
      </c>
      <c r="AS1536" s="7">
        <v>2.718</v>
      </c>
      <c r="AV1536" s="7" t="s">
        <v>658</v>
      </c>
      <c r="AW1536" s="7" t="s">
        <v>528</v>
      </c>
      <c r="AX1536" s="7" t="s">
        <v>14</v>
      </c>
      <c r="AY1536" s="7" t="s">
        <v>563</v>
      </c>
      <c r="AZ1536" s="7" t="s">
        <v>38</v>
      </c>
    </row>
    <row r="1537" spans="1:52" x14ac:dyDescent="0.2">
      <c r="A1537" s="7">
        <v>1536</v>
      </c>
      <c r="B1537" s="7">
        <v>4348</v>
      </c>
      <c r="C1537" s="7" t="s">
        <v>57</v>
      </c>
      <c r="D1537" s="7" t="s">
        <v>206</v>
      </c>
      <c r="E1537" s="7" t="s">
        <v>207</v>
      </c>
      <c r="F1537" s="7">
        <v>4.92</v>
      </c>
      <c r="I1537" s="7">
        <v>5.101</v>
      </c>
      <c r="J1537" s="7">
        <v>2004</v>
      </c>
      <c r="K1537" s="7">
        <v>8</v>
      </c>
      <c r="L1537" s="7">
        <v>228</v>
      </c>
      <c r="M1537" s="7">
        <v>44.45</v>
      </c>
      <c r="N1537" s="7">
        <v>-121.56</v>
      </c>
      <c r="O1537" s="7">
        <v>44.25</v>
      </c>
      <c r="P1537" s="7">
        <v>-121.75</v>
      </c>
      <c r="Q1537" s="7">
        <v>19.446000000000002</v>
      </c>
      <c r="S1537" s="7">
        <v>8.9</v>
      </c>
      <c r="V1537" s="7" t="s">
        <v>26</v>
      </c>
      <c r="W1537" s="7">
        <v>3.3029999999999999</v>
      </c>
      <c r="X1537" s="7">
        <f t="shared" si="46"/>
        <v>3.3029999999999999</v>
      </c>
      <c r="Y1537" s="7">
        <v>1.798</v>
      </c>
      <c r="Z1537" s="7">
        <f t="shared" si="47"/>
        <v>1.798</v>
      </c>
      <c r="AA1537" s="7">
        <v>0.64700000000000002</v>
      </c>
      <c r="AB1537" s="7">
        <v>0.35199999999999998</v>
      </c>
      <c r="AC1537" s="7">
        <v>13.8</v>
      </c>
      <c r="AD1537" s="7">
        <v>64.7</v>
      </c>
      <c r="AE1537" s="7" t="s">
        <v>28</v>
      </c>
      <c r="AF1537" s="7" t="s">
        <v>29</v>
      </c>
      <c r="AG1537" s="7" t="s">
        <v>30</v>
      </c>
      <c r="AH1537" s="7" t="s">
        <v>425</v>
      </c>
      <c r="AI1537" s="7" t="s">
        <v>426</v>
      </c>
      <c r="AJ1537" s="7">
        <v>2.2829999999999999</v>
      </c>
      <c r="AK1537" s="7">
        <v>-0.49099999999999999</v>
      </c>
      <c r="AS1537" s="7">
        <v>2.718</v>
      </c>
      <c r="AV1537" s="7" t="s">
        <v>658</v>
      </c>
      <c r="AW1537" s="7" t="s">
        <v>528</v>
      </c>
      <c r="AX1537" s="7" t="s">
        <v>14</v>
      </c>
      <c r="AY1537" s="7" t="s">
        <v>563</v>
      </c>
      <c r="AZ1537" s="7" t="s">
        <v>38</v>
      </c>
    </row>
    <row r="1538" spans="1:52" x14ac:dyDescent="0.2">
      <c r="A1538" s="7">
        <v>1537</v>
      </c>
      <c r="B1538" s="7">
        <v>4348</v>
      </c>
      <c r="C1538" s="7" t="s">
        <v>57</v>
      </c>
      <c r="D1538" s="7" t="s">
        <v>206</v>
      </c>
      <c r="E1538" s="7" t="s">
        <v>207</v>
      </c>
      <c r="F1538" s="7">
        <v>4.7690000000000001</v>
      </c>
      <c r="I1538" s="7">
        <v>4.944</v>
      </c>
      <c r="J1538" s="7">
        <v>2004</v>
      </c>
      <c r="K1538" s="7">
        <v>8</v>
      </c>
      <c r="L1538" s="7">
        <v>234</v>
      </c>
      <c r="M1538" s="7">
        <v>44.45</v>
      </c>
      <c r="N1538" s="7">
        <v>-121.56</v>
      </c>
      <c r="O1538" s="7">
        <v>44.25</v>
      </c>
      <c r="P1538" s="7">
        <v>-121.75</v>
      </c>
      <c r="Q1538" s="7">
        <v>16.209</v>
      </c>
      <c r="S1538" s="7">
        <v>10.536</v>
      </c>
      <c r="V1538" s="7" t="s">
        <v>26</v>
      </c>
      <c r="W1538" s="7">
        <v>3.085</v>
      </c>
      <c r="X1538" s="7">
        <f t="shared" si="46"/>
        <v>3.085</v>
      </c>
      <c r="Y1538" s="7">
        <v>1.859</v>
      </c>
      <c r="Z1538" s="7">
        <f t="shared" si="47"/>
        <v>1.859</v>
      </c>
      <c r="AA1538" s="7">
        <v>0.623</v>
      </c>
      <c r="AB1538" s="7">
        <v>0.376</v>
      </c>
      <c r="AC1538" s="7">
        <v>13.8</v>
      </c>
      <c r="AD1538" s="7">
        <v>64.7</v>
      </c>
      <c r="AE1538" s="7" t="s">
        <v>28</v>
      </c>
      <c r="AF1538" s="7" t="s">
        <v>29</v>
      </c>
      <c r="AG1538" s="7" t="s">
        <v>30</v>
      </c>
      <c r="AH1538" s="7" t="s">
        <v>425</v>
      </c>
      <c r="AI1538" s="7" t="s">
        <v>426</v>
      </c>
      <c r="AJ1538" s="7">
        <v>2.2829999999999999</v>
      </c>
      <c r="AK1538" s="7">
        <v>-0.49099999999999999</v>
      </c>
      <c r="AS1538" s="7">
        <v>2.718</v>
      </c>
      <c r="AV1538" s="7" t="s">
        <v>658</v>
      </c>
      <c r="AW1538" s="7" t="s">
        <v>528</v>
      </c>
      <c r="AX1538" s="7" t="s">
        <v>14</v>
      </c>
      <c r="AY1538" s="7" t="s">
        <v>563</v>
      </c>
      <c r="AZ1538" s="7" t="s">
        <v>38</v>
      </c>
    </row>
    <row r="1539" spans="1:52" x14ac:dyDescent="0.2">
      <c r="A1539" s="7">
        <v>1538</v>
      </c>
      <c r="B1539" s="7">
        <v>4348</v>
      </c>
      <c r="C1539" s="7" t="s">
        <v>57</v>
      </c>
      <c r="D1539" s="7" t="s">
        <v>206</v>
      </c>
      <c r="E1539" s="7" t="s">
        <v>207</v>
      </c>
      <c r="F1539" s="7">
        <v>4.4820000000000002</v>
      </c>
      <c r="I1539" s="7">
        <v>4.6459999999999999</v>
      </c>
      <c r="J1539" s="7">
        <v>2004</v>
      </c>
      <c r="K1539" s="7">
        <v>8</v>
      </c>
      <c r="L1539" s="7">
        <v>242</v>
      </c>
      <c r="M1539" s="7">
        <v>44.45</v>
      </c>
      <c r="N1539" s="7">
        <v>-121.56</v>
      </c>
      <c r="O1539" s="7">
        <v>44.25</v>
      </c>
      <c r="P1539" s="7">
        <v>-121.75</v>
      </c>
      <c r="Q1539" s="7">
        <v>14.307</v>
      </c>
      <c r="S1539" s="7">
        <v>13.29</v>
      </c>
      <c r="V1539" s="7" t="s">
        <v>26</v>
      </c>
      <c r="W1539" s="7">
        <v>3.238</v>
      </c>
      <c r="X1539" s="7">
        <f t="shared" ref="X1539:X1602" si="48">IF(ISBLANK(W1539), "", W1539)</f>
        <v>3.238</v>
      </c>
      <c r="Y1539" s="7">
        <v>1.4079999999999999</v>
      </c>
      <c r="Z1539" s="7">
        <f t="shared" ref="Z1539:Z1602" si="49">IF(ISBLANK(Y1539), "", Y1539)</f>
        <v>1.4079999999999999</v>
      </c>
      <c r="AA1539" s="7">
        <v>0.69599999999999995</v>
      </c>
      <c r="AB1539" s="7">
        <v>0.30299999999999999</v>
      </c>
      <c r="AC1539" s="7">
        <v>13.8</v>
      </c>
      <c r="AD1539" s="7">
        <v>64.7</v>
      </c>
      <c r="AE1539" s="7" t="s">
        <v>28</v>
      </c>
      <c r="AF1539" s="7" t="s">
        <v>29</v>
      </c>
      <c r="AG1539" s="7" t="s">
        <v>30</v>
      </c>
      <c r="AH1539" s="7" t="s">
        <v>425</v>
      </c>
      <c r="AI1539" s="7" t="s">
        <v>426</v>
      </c>
      <c r="AJ1539" s="7">
        <v>2.2829999999999999</v>
      </c>
      <c r="AK1539" s="7">
        <v>-0.49099999999999999</v>
      </c>
      <c r="AS1539" s="7">
        <v>2.718</v>
      </c>
      <c r="AV1539" s="7" t="s">
        <v>658</v>
      </c>
      <c r="AW1539" s="7" t="s">
        <v>528</v>
      </c>
      <c r="AX1539" s="7" t="s">
        <v>14</v>
      </c>
      <c r="AY1539" s="7" t="s">
        <v>563</v>
      </c>
      <c r="AZ1539" s="7" t="s">
        <v>38</v>
      </c>
    </row>
    <row r="1540" spans="1:52" x14ac:dyDescent="0.2">
      <c r="A1540" s="7">
        <v>1539</v>
      </c>
      <c r="B1540" s="7">
        <v>4348</v>
      </c>
      <c r="C1540" s="7" t="s">
        <v>57</v>
      </c>
      <c r="D1540" s="7" t="s">
        <v>206</v>
      </c>
      <c r="E1540" s="7" t="s">
        <v>207</v>
      </c>
      <c r="F1540" s="7">
        <v>3.7440000000000002</v>
      </c>
      <c r="I1540" s="7">
        <v>3.8809999999999998</v>
      </c>
      <c r="J1540" s="7">
        <v>2004</v>
      </c>
      <c r="K1540" s="7">
        <v>9</v>
      </c>
      <c r="L1540" s="7">
        <v>249</v>
      </c>
      <c r="M1540" s="7">
        <v>44.45</v>
      </c>
      <c r="N1540" s="7">
        <v>-121.56</v>
      </c>
      <c r="O1540" s="7">
        <v>44.25</v>
      </c>
      <c r="P1540" s="7">
        <v>-121.75</v>
      </c>
      <c r="Q1540" s="7">
        <v>12.967000000000001</v>
      </c>
      <c r="S1540" s="7">
        <v>12.24</v>
      </c>
      <c r="V1540" s="7" t="s">
        <v>26</v>
      </c>
      <c r="W1540" s="7">
        <v>2.3079999999999998</v>
      </c>
      <c r="X1540" s="7">
        <f t="shared" si="48"/>
        <v>2.3079999999999998</v>
      </c>
      <c r="Y1540" s="7">
        <v>1.573</v>
      </c>
      <c r="Z1540" s="7">
        <f t="shared" si="49"/>
        <v>1.573</v>
      </c>
      <c r="AA1540" s="7">
        <v>0.59399999999999997</v>
      </c>
      <c r="AB1540" s="7">
        <v>0.40500000000000003</v>
      </c>
      <c r="AC1540" s="7">
        <v>8</v>
      </c>
      <c r="AD1540" s="7">
        <v>52.2</v>
      </c>
      <c r="AE1540" s="7" t="s">
        <v>28</v>
      </c>
      <c r="AF1540" s="7" t="s">
        <v>29</v>
      </c>
      <c r="AG1540" s="7" t="s">
        <v>30</v>
      </c>
      <c r="AH1540" s="7" t="s">
        <v>425</v>
      </c>
      <c r="AI1540" s="7" t="s">
        <v>426</v>
      </c>
      <c r="AJ1540" s="7">
        <v>2.2829999999999999</v>
      </c>
      <c r="AK1540" s="7">
        <v>-0.49099999999999999</v>
      </c>
      <c r="AS1540" s="7">
        <v>2.718</v>
      </c>
      <c r="AV1540" s="7" t="s">
        <v>658</v>
      </c>
      <c r="AW1540" s="7" t="s">
        <v>528</v>
      </c>
      <c r="AX1540" s="7" t="s">
        <v>14</v>
      </c>
      <c r="AY1540" s="7" t="s">
        <v>563</v>
      </c>
      <c r="AZ1540" s="7" t="s">
        <v>38</v>
      </c>
    </row>
    <row r="1541" spans="1:52" x14ac:dyDescent="0.2">
      <c r="A1541" s="7">
        <v>1540</v>
      </c>
      <c r="B1541" s="7">
        <v>4348</v>
      </c>
      <c r="C1541" s="7" t="s">
        <v>57</v>
      </c>
      <c r="D1541" s="7" t="s">
        <v>206</v>
      </c>
      <c r="E1541" s="7" t="s">
        <v>207</v>
      </c>
      <c r="F1541" s="7">
        <v>2.992</v>
      </c>
      <c r="I1541" s="7">
        <v>3.1019999999999999</v>
      </c>
      <c r="J1541" s="7">
        <v>2004</v>
      </c>
      <c r="K1541" s="7">
        <v>9</v>
      </c>
      <c r="L1541" s="7">
        <v>256</v>
      </c>
      <c r="M1541" s="7">
        <v>44.45</v>
      </c>
      <c r="N1541" s="7">
        <v>-121.56</v>
      </c>
      <c r="O1541" s="7">
        <v>44.25</v>
      </c>
      <c r="P1541" s="7">
        <v>-121.75</v>
      </c>
      <c r="Q1541" s="7">
        <v>12.678000000000001</v>
      </c>
      <c r="S1541" s="7">
        <v>11.129</v>
      </c>
      <c r="V1541" s="7" t="s">
        <v>26</v>
      </c>
      <c r="W1541" s="7">
        <v>1.843</v>
      </c>
      <c r="X1541" s="7">
        <f t="shared" si="48"/>
        <v>1.843</v>
      </c>
      <c r="Y1541" s="7">
        <v>1.2589999999999999</v>
      </c>
      <c r="Z1541" s="7">
        <f t="shared" si="49"/>
        <v>1.2589999999999999</v>
      </c>
      <c r="AA1541" s="7">
        <v>0.59399999999999997</v>
      </c>
      <c r="AB1541" s="7">
        <v>0.40500000000000003</v>
      </c>
      <c r="AC1541" s="7">
        <v>8</v>
      </c>
      <c r="AD1541" s="7">
        <v>52.2</v>
      </c>
      <c r="AE1541" s="7" t="s">
        <v>28</v>
      </c>
      <c r="AF1541" s="7" t="s">
        <v>29</v>
      </c>
      <c r="AG1541" s="7" t="s">
        <v>30</v>
      </c>
      <c r="AH1541" s="7" t="s">
        <v>425</v>
      </c>
      <c r="AI1541" s="7" t="s">
        <v>426</v>
      </c>
      <c r="AJ1541" s="7">
        <v>2.2829999999999999</v>
      </c>
      <c r="AK1541" s="7">
        <v>-0.49099999999999999</v>
      </c>
      <c r="AS1541" s="7">
        <v>2.718</v>
      </c>
      <c r="AV1541" s="7" t="s">
        <v>658</v>
      </c>
      <c r="AW1541" s="7" t="s">
        <v>528</v>
      </c>
      <c r="AX1541" s="7" t="s">
        <v>14</v>
      </c>
      <c r="AY1541" s="7" t="s">
        <v>563</v>
      </c>
      <c r="AZ1541" s="7" t="s">
        <v>38</v>
      </c>
    </row>
    <row r="1542" spans="1:52" x14ac:dyDescent="0.2">
      <c r="A1542" s="7">
        <v>1541</v>
      </c>
      <c r="B1542" s="7">
        <v>4348</v>
      </c>
      <c r="C1542" s="7" t="s">
        <v>57</v>
      </c>
      <c r="D1542" s="7" t="s">
        <v>206</v>
      </c>
      <c r="E1542" s="7" t="s">
        <v>207</v>
      </c>
      <c r="F1542" s="7">
        <v>2.42</v>
      </c>
      <c r="I1542" s="7">
        <v>2.5089999999999999</v>
      </c>
      <c r="J1542" s="7">
        <v>2004</v>
      </c>
      <c r="K1542" s="7">
        <v>9</v>
      </c>
      <c r="L1542" s="7">
        <v>262</v>
      </c>
      <c r="M1542" s="7">
        <v>44.45</v>
      </c>
      <c r="N1542" s="7">
        <v>-121.56</v>
      </c>
      <c r="O1542" s="7">
        <v>44.25</v>
      </c>
      <c r="P1542" s="7">
        <v>-121.75</v>
      </c>
      <c r="Q1542" s="7">
        <v>9.1620000000000008</v>
      </c>
      <c r="S1542" s="7">
        <v>10.507</v>
      </c>
      <c r="V1542" s="7" t="s">
        <v>26</v>
      </c>
      <c r="W1542" s="7">
        <v>1.6240000000000001</v>
      </c>
      <c r="X1542" s="7">
        <f t="shared" si="48"/>
        <v>1.6240000000000001</v>
      </c>
      <c r="Y1542" s="7">
        <v>0.88500000000000001</v>
      </c>
      <c r="Z1542" s="7">
        <f t="shared" si="49"/>
        <v>0.88500000000000001</v>
      </c>
      <c r="AA1542" s="7">
        <v>0.64700000000000002</v>
      </c>
      <c r="AB1542" s="7">
        <v>0.35199999999999998</v>
      </c>
      <c r="AC1542" s="7">
        <v>8</v>
      </c>
      <c r="AD1542" s="7">
        <v>52.2</v>
      </c>
      <c r="AE1542" s="7" t="s">
        <v>28</v>
      </c>
      <c r="AF1542" s="7" t="s">
        <v>29</v>
      </c>
      <c r="AG1542" s="7" t="s">
        <v>30</v>
      </c>
      <c r="AH1542" s="7" t="s">
        <v>425</v>
      </c>
      <c r="AI1542" s="7" t="s">
        <v>426</v>
      </c>
      <c r="AJ1542" s="7">
        <v>2.2829999999999999</v>
      </c>
      <c r="AK1542" s="7">
        <v>-0.49099999999999999</v>
      </c>
      <c r="AS1542" s="7">
        <v>2.718</v>
      </c>
      <c r="AV1542" s="7" t="s">
        <v>658</v>
      </c>
      <c r="AW1542" s="7" t="s">
        <v>528</v>
      </c>
      <c r="AX1542" s="7" t="s">
        <v>14</v>
      </c>
      <c r="AY1542" s="7" t="s">
        <v>563</v>
      </c>
      <c r="AZ1542" s="7" t="s">
        <v>38</v>
      </c>
    </row>
    <row r="1543" spans="1:52" x14ac:dyDescent="0.2">
      <c r="A1543" s="7">
        <v>1542</v>
      </c>
      <c r="B1543" s="7">
        <v>4348</v>
      </c>
      <c r="C1543" s="7" t="s">
        <v>57</v>
      </c>
      <c r="D1543" s="7" t="s">
        <v>206</v>
      </c>
      <c r="E1543" s="7" t="s">
        <v>207</v>
      </c>
      <c r="F1543" s="7">
        <v>2.613</v>
      </c>
      <c r="I1543" s="7">
        <v>2.7090000000000001</v>
      </c>
      <c r="J1543" s="7">
        <v>2004</v>
      </c>
      <c r="K1543" s="7">
        <v>9</v>
      </c>
      <c r="L1543" s="7">
        <v>269</v>
      </c>
      <c r="M1543" s="7">
        <v>44.45</v>
      </c>
      <c r="N1543" s="7">
        <v>-121.56</v>
      </c>
      <c r="O1543" s="7">
        <v>44.25</v>
      </c>
      <c r="P1543" s="7">
        <v>-121.75</v>
      </c>
      <c r="Q1543" s="7">
        <v>12.313000000000001</v>
      </c>
      <c r="S1543" s="7">
        <v>9.9480000000000004</v>
      </c>
      <c r="V1543" s="7" t="s">
        <v>26</v>
      </c>
      <c r="W1543" s="7">
        <v>1.6559999999999999</v>
      </c>
      <c r="X1543" s="7">
        <f t="shared" si="48"/>
        <v>1.6559999999999999</v>
      </c>
      <c r="Y1543" s="7">
        <v>1.052</v>
      </c>
      <c r="Z1543" s="7">
        <f t="shared" si="49"/>
        <v>1.052</v>
      </c>
      <c r="AA1543" s="7">
        <v>0.61099999999999999</v>
      </c>
      <c r="AB1543" s="7">
        <v>0.38800000000000001</v>
      </c>
      <c r="AC1543" s="7">
        <v>8</v>
      </c>
      <c r="AD1543" s="7">
        <v>52.2</v>
      </c>
      <c r="AE1543" s="7" t="s">
        <v>28</v>
      </c>
      <c r="AF1543" s="7" t="s">
        <v>29</v>
      </c>
      <c r="AG1543" s="7" t="s">
        <v>30</v>
      </c>
      <c r="AH1543" s="7" t="s">
        <v>425</v>
      </c>
      <c r="AI1543" s="7" t="s">
        <v>426</v>
      </c>
      <c r="AJ1543" s="7">
        <v>2.2829999999999999</v>
      </c>
      <c r="AK1543" s="7">
        <v>-0.49099999999999999</v>
      </c>
      <c r="AS1543" s="7">
        <v>2.718</v>
      </c>
      <c r="AV1543" s="7" t="s">
        <v>658</v>
      </c>
      <c r="AW1543" s="7" t="s">
        <v>528</v>
      </c>
      <c r="AX1543" s="7" t="s">
        <v>14</v>
      </c>
      <c r="AY1543" s="7" t="s">
        <v>563</v>
      </c>
      <c r="AZ1543" s="7" t="s">
        <v>38</v>
      </c>
    </row>
    <row r="1544" spans="1:52" x14ac:dyDescent="0.2">
      <c r="A1544" s="7">
        <v>1543</v>
      </c>
      <c r="B1544" s="7">
        <v>4348</v>
      </c>
      <c r="C1544" s="7" t="s">
        <v>57</v>
      </c>
      <c r="D1544" s="7" t="s">
        <v>206</v>
      </c>
      <c r="E1544" s="7" t="s">
        <v>207</v>
      </c>
      <c r="F1544" s="7">
        <v>2.0499999999999998</v>
      </c>
      <c r="I1544" s="7">
        <v>2.125</v>
      </c>
      <c r="J1544" s="7">
        <v>2004</v>
      </c>
      <c r="K1544" s="7">
        <v>10</v>
      </c>
      <c r="L1544" s="7">
        <v>276</v>
      </c>
      <c r="M1544" s="7">
        <v>44.45</v>
      </c>
      <c r="N1544" s="7">
        <v>-121.56</v>
      </c>
      <c r="O1544" s="7">
        <v>44.25</v>
      </c>
      <c r="P1544" s="7">
        <v>-121.75</v>
      </c>
      <c r="Q1544" s="7">
        <v>11.675000000000001</v>
      </c>
      <c r="S1544" s="7">
        <v>9.7579999999999991</v>
      </c>
      <c r="V1544" s="7" t="s">
        <v>26</v>
      </c>
      <c r="W1544" s="7">
        <v>1.6519999999999999</v>
      </c>
      <c r="X1544" s="7">
        <f t="shared" si="48"/>
        <v>1.6519999999999999</v>
      </c>
      <c r="Y1544" s="7">
        <v>0.47299999999999998</v>
      </c>
      <c r="Z1544" s="7">
        <f t="shared" si="49"/>
        <v>0.47299999999999998</v>
      </c>
      <c r="AA1544" s="7">
        <v>0.77700000000000002</v>
      </c>
      <c r="AB1544" s="7">
        <v>0.222</v>
      </c>
      <c r="AC1544" s="7">
        <v>3.9</v>
      </c>
      <c r="AD1544" s="7">
        <v>74.3</v>
      </c>
      <c r="AE1544" s="7" t="s">
        <v>28</v>
      </c>
      <c r="AF1544" s="7" t="s">
        <v>29</v>
      </c>
      <c r="AG1544" s="7" t="s">
        <v>30</v>
      </c>
      <c r="AH1544" s="7" t="s">
        <v>425</v>
      </c>
      <c r="AI1544" s="7" t="s">
        <v>426</v>
      </c>
      <c r="AJ1544" s="7">
        <v>2.2829999999999999</v>
      </c>
      <c r="AK1544" s="7">
        <v>-0.49099999999999999</v>
      </c>
      <c r="AS1544" s="7">
        <v>2.718</v>
      </c>
      <c r="AV1544" s="7" t="s">
        <v>658</v>
      </c>
      <c r="AW1544" s="7" t="s">
        <v>528</v>
      </c>
      <c r="AX1544" s="7" t="s">
        <v>14</v>
      </c>
      <c r="AY1544" s="7" t="s">
        <v>563</v>
      </c>
      <c r="AZ1544" s="7" t="s">
        <v>38</v>
      </c>
    </row>
    <row r="1545" spans="1:52" x14ac:dyDescent="0.2">
      <c r="A1545" s="7">
        <v>1544</v>
      </c>
      <c r="B1545" s="7">
        <v>4348</v>
      </c>
      <c r="C1545" s="7" t="s">
        <v>57</v>
      </c>
      <c r="D1545" s="7" t="s">
        <v>206</v>
      </c>
      <c r="E1545" s="7" t="s">
        <v>207</v>
      </c>
      <c r="F1545" s="7">
        <v>1.724</v>
      </c>
      <c r="I1545" s="7">
        <v>1.7869999999999999</v>
      </c>
      <c r="J1545" s="7">
        <v>2004</v>
      </c>
      <c r="K1545" s="7">
        <v>10</v>
      </c>
      <c r="L1545" s="7">
        <v>283</v>
      </c>
      <c r="M1545" s="7">
        <v>44.45</v>
      </c>
      <c r="N1545" s="7">
        <v>-121.56</v>
      </c>
      <c r="O1545" s="7">
        <v>44.25</v>
      </c>
      <c r="P1545" s="7">
        <v>-121.75</v>
      </c>
      <c r="Q1545" s="7">
        <v>10.1</v>
      </c>
      <c r="S1545" s="7">
        <v>9.3800000000000008</v>
      </c>
      <c r="V1545" s="7" t="s">
        <v>26</v>
      </c>
      <c r="W1545" s="7">
        <v>1.496</v>
      </c>
      <c r="X1545" s="7">
        <f t="shared" si="48"/>
        <v>1.496</v>
      </c>
      <c r="Y1545" s="7">
        <v>0.29099999999999998</v>
      </c>
      <c r="Z1545" s="7">
        <f t="shared" si="49"/>
        <v>0.29099999999999998</v>
      </c>
      <c r="AA1545" s="7">
        <v>0.83599999999999997</v>
      </c>
      <c r="AB1545" s="7">
        <v>0.16300000000000001</v>
      </c>
      <c r="AC1545" s="7">
        <v>3.9</v>
      </c>
      <c r="AD1545" s="7">
        <v>74.3</v>
      </c>
      <c r="AE1545" s="7" t="s">
        <v>28</v>
      </c>
      <c r="AF1545" s="7" t="s">
        <v>29</v>
      </c>
      <c r="AG1545" s="7" t="s">
        <v>30</v>
      </c>
      <c r="AH1545" s="7" t="s">
        <v>425</v>
      </c>
      <c r="AI1545" s="7" t="s">
        <v>426</v>
      </c>
      <c r="AJ1545" s="7">
        <v>2.2829999999999999</v>
      </c>
      <c r="AK1545" s="7">
        <v>-0.49099999999999999</v>
      </c>
      <c r="AS1545" s="7">
        <v>2.718</v>
      </c>
      <c r="AV1545" s="7" t="s">
        <v>658</v>
      </c>
      <c r="AW1545" s="7" t="s">
        <v>528</v>
      </c>
      <c r="AX1545" s="7" t="s">
        <v>14</v>
      </c>
      <c r="AY1545" s="7" t="s">
        <v>563</v>
      </c>
      <c r="AZ1545" s="7" t="s">
        <v>38</v>
      </c>
    </row>
    <row r="1546" spans="1:52" x14ac:dyDescent="0.2">
      <c r="A1546" s="7">
        <v>1545</v>
      </c>
      <c r="B1546" s="7">
        <v>4348</v>
      </c>
      <c r="C1546" s="7" t="s">
        <v>57</v>
      </c>
      <c r="D1546" s="7" t="s">
        <v>206</v>
      </c>
      <c r="E1546" s="7" t="s">
        <v>207</v>
      </c>
      <c r="F1546" s="7">
        <v>1.377</v>
      </c>
      <c r="I1546" s="7">
        <v>1.427</v>
      </c>
      <c r="J1546" s="7">
        <v>2005</v>
      </c>
      <c r="K1546" s="7">
        <v>3</v>
      </c>
      <c r="L1546" s="7">
        <v>73</v>
      </c>
      <c r="M1546" s="7">
        <v>44.45</v>
      </c>
      <c r="N1546" s="7">
        <v>-121.56</v>
      </c>
      <c r="O1546" s="7">
        <v>44.25</v>
      </c>
      <c r="P1546" s="7">
        <v>-121.75</v>
      </c>
      <c r="Q1546" s="7">
        <v>7</v>
      </c>
      <c r="S1546" s="7">
        <v>21.765999999999998</v>
      </c>
      <c r="V1546" s="7" t="s">
        <v>26</v>
      </c>
      <c r="W1546" s="7">
        <v>1.2949999999999999</v>
      </c>
      <c r="X1546" s="7">
        <f t="shared" si="48"/>
        <v>1.2949999999999999</v>
      </c>
      <c r="Y1546" s="7">
        <v>0.13200000000000001</v>
      </c>
      <c r="Z1546" s="7">
        <f t="shared" si="49"/>
        <v>0.13200000000000001</v>
      </c>
      <c r="AA1546" s="7">
        <v>0.90700000000000003</v>
      </c>
      <c r="AB1546" s="7">
        <v>9.1999999999999998E-2</v>
      </c>
      <c r="AC1546" s="7">
        <v>1</v>
      </c>
      <c r="AD1546" s="7">
        <v>56.4</v>
      </c>
      <c r="AE1546" s="7" t="s">
        <v>28</v>
      </c>
      <c r="AF1546" s="7" t="s">
        <v>29</v>
      </c>
      <c r="AG1546" s="7" t="s">
        <v>30</v>
      </c>
      <c r="AH1546" s="7" t="s">
        <v>425</v>
      </c>
      <c r="AI1546" s="7" t="s">
        <v>426</v>
      </c>
      <c r="AJ1546" s="7">
        <v>2.2829999999999999</v>
      </c>
      <c r="AK1546" s="7">
        <v>-0.49099999999999999</v>
      </c>
      <c r="AS1546" s="7">
        <v>2.718</v>
      </c>
      <c r="AV1546" s="7" t="s">
        <v>658</v>
      </c>
      <c r="AW1546" s="7" t="s">
        <v>528</v>
      </c>
      <c r="AX1546" s="7" t="s">
        <v>14</v>
      </c>
      <c r="AY1546" s="7" t="s">
        <v>563</v>
      </c>
      <c r="AZ1546" s="7" t="s">
        <v>38</v>
      </c>
    </row>
    <row r="1547" spans="1:52" x14ac:dyDescent="0.2">
      <c r="A1547" s="7">
        <v>1546</v>
      </c>
      <c r="B1547" s="7">
        <v>4348</v>
      </c>
      <c r="C1547" s="7" t="s">
        <v>57</v>
      </c>
      <c r="D1547" s="7" t="s">
        <v>206</v>
      </c>
      <c r="E1547" s="7" t="s">
        <v>207</v>
      </c>
      <c r="F1547" s="7">
        <v>1.798</v>
      </c>
      <c r="I1547" s="7">
        <v>1.8640000000000001</v>
      </c>
      <c r="J1547" s="7">
        <v>2005</v>
      </c>
      <c r="K1547" s="7">
        <v>4</v>
      </c>
      <c r="L1547" s="7">
        <v>93</v>
      </c>
      <c r="M1547" s="7">
        <v>44.45</v>
      </c>
      <c r="N1547" s="7">
        <v>-121.56</v>
      </c>
      <c r="O1547" s="7">
        <v>44.25</v>
      </c>
      <c r="P1547" s="7">
        <v>-121.75</v>
      </c>
      <c r="Q1547" s="7">
        <v>5.5339999999999998</v>
      </c>
      <c r="S1547" s="7">
        <v>25.378</v>
      </c>
      <c r="V1547" s="7" t="s">
        <v>26</v>
      </c>
      <c r="W1547" s="7">
        <v>1.3839999999999999</v>
      </c>
      <c r="X1547" s="7">
        <f t="shared" si="48"/>
        <v>1.3839999999999999</v>
      </c>
      <c r="Y1547" s="7">
        <v>0.48</v>
      </c>
      <c r="Z1547" s="7">
        <f t="shared" si="49"/>
        <v>0.48</v>
      </c>
      <c r="AA1547" s="7">
        <v>0.74199999999999999</v>
      </c>
      <c r="AB1547" s="7">
        <v>0.25700000000000001</v>
      </c>
      <c r="AC1547" s="7">
        <v>3</v>
      </c>
      <c r="AD1547" s="7">
        <v>63.5</v>
      </c>
      <c r="AE1547" s="7" t="s">
        <v>28</v>
      </c>
      <c r="AF1547" s="7" t="s">
        <v>29</v>
      </c>
      <c r="AG1547" s="7" t="s">
        <v>30</v>
      </c>
      <c r="AH1547" s="7" t="s">
        <v>425</v>
      </c>
      <c r="AI1547" s="7" t="s">
        <v>426</v>
      </c>
      <c r="AJ1547" s="7">
        <v>2.2829999999999999</v>
      </c>
      <c r="AK1547" s="7">
        <v>-0.49099999999999999</v>
      </c>
      <c r="AS1547" s="7">
        <v>2.718</v>
      </c>
      <c r="AV1547" s="7" t="s">
        <v>658</v>
      </c>
      <c r="AW1547" s="7" t="s">
        <v>528</v>
      </c>
      <c r="AX1547" s="7" t="s">
        <v>14</v>
      </c>
      <c r="AY1547" s="7" t="s">
        <v>563</v>
      </c>
      <c r="AZ1547" s="7" t="s">
        <v>38</v>
      </c>
    </row>
    <row r="1548" spans="1:52" x14ac:dyDescent="0.2">
      <c r="A1548" s="7">
        <v>1547</v>
      </c>
      <c r="B1548" s="7">
        <v>4348</v>
      </c>
      <c r="C1548" s="7" t="s">
        <v>57</v>
      </c>
      <c r="D1548" s="7" t="s">
        <v>206</v>
      </c>
      <c r="E1548" s="7" t="s">
        <v>207</v>
      </c>
      <c r="F1548" s="7">
        <v>1.948</v>
      </c>
      <c r="I1548" s="7">
        <v>2.0190000000000001</v>
      </c>
      <c r="J1548" s="7">
        <v>2005</v>
      </c>
      <c r="K1548" s="7">
        <v>4</v>
      </c>
      <c r="L1548" s="7">
        <v>107</v>
      </c>
      <c r="M1548" s="7">
        <v>44.45</v>
      </c>
      <c r="N1548" s="7">
        <v>-121.56</v>
      </c>
      <c r="O1548" s="7">
        <v>44.25</v>
      </c>
      <c r="P1548" s="7">
        <v>-121.75</v>
      </c>
      <c r="Q1548" s="7">
        <v>6.5030000000000001</v>
      </c>
      <c r="S1548" s="7">
        <v>24.881</v>
      </c>
      <c r="V1548" s="7" t="s">
        <v>26</v>
      </c>
      <c r="W1548" s="7">
        <v>1.5049999999999999</v>
      </c>
      <c r="X1548" s="7">
        <f t="shared" si="48"/>
        <v>1.5049999999999999</v>
      </c>
      <c r="Y1548" s="7">
        <v>0.51400000000000001</v>
      </c>
      <c r="Z1548" s="7">
        <f t="shared" si="49"/>
        <v>0.51400000000000001</v>
      </c>
      <c r="AA1548" s="7">
        <v>0.745</v>
      </c>
      <c r="AB1548" s="7">
        <v>0.254</v>
      </c>
      <c r="AC1548" s="7">
        <v>3</v>
      </c>
      <c r="AD1548" s="7">
        <v>63.5</v>
      </c>
      <c r="AE1548" s="7" t="s">
        <v>28</v>
      </c>
      <c r="AF1548" s="7" t="s">
        <v>29</v>
      </c>
      <c r="AG1548" s="7" t="s">
        <v>30</v>
      </c>
      <c r="AH1548" s="7" t="s">
        <v>425</v>
      </c>
      <c r="AI1548" s="7" t="s">
        <v>426</v>
      </c>
      <c r="AJ1548" s="7">
        <v>2.2829999999999999</v>
      </c>
      <c r="AK1548" s="7">
        <v>-0.49099999999999999</v>
      </c>
      <c r="AS1548" s="7">
        <v>2.718</v>
      </c>
      <c r="AV1548" s="7" t="s">
        <v>658</v>
      </c>
      <c r="AW1548" s="7" t="s">
        <v>528</v>
      </c>
      <c r="AX1548" s="7" t="s">
        <v>14</v>
      </c>
      <c r="AY1548" s="7" t="s">
        <v>563</v>
      </c>
      <c r="AZ1548" s="7" t="s">
        <v>38</v>
      </c>
    </row>
    <row r="1549" spans="1:52" x14ac:dyDescent="0.2">
      <c r="A1549" s="7">
        <v>1548</v>
      </c>
      <c r="B1549" s="7">
        <v>4348</v>
      </c>
      <c r="C1549" s="7" t="s">
        <v>57</v>
      </c>
      <c r="D1549" s="7" t="s">
        <v>206</v>
      </c>
      <c r="E1549" s="7" t="s">
        <v>207</v>
      </c>
      <c r="F1549" s="7">
        <v>3.601</v>
      </c>
      <c r="I1549" s="7">
        <v>3.7330000000000001</v>
      </c>
      <c r="J1549" s="7">
        <v>2005</v>
      </c>
      <c r="K1549" s="7">
        <v>5</v>
      </c>
      <c r="L1549" s="7">
        <v>122</v>
      </c>
      <c r="M1549" s="7">
        <v>44.45</v>
      </c>
      <c r="N1549" s="7">
        <v>-121.56</v>
      </c>
      <c r="O1549" s="7">
        <v>44.25</v>
      </c>
      <c r="P1549" s="7">
        <v>-121.75</v>
      </c>
      <c r="Q1549" s="7">
        <v>10.462</v>
      </c>
      <c r="S1549" s="7">
        <v>24.863</v>
      </c>
      <c r="V1549" s="7" t="s">
        <v>26</v>
      </c>
      <c r="W1549" s="7">
        <v>2.617</v>
      </c>
      <c r="X1549" s="7">
        <f t="shared" si="48"/>
        <v>2.617</v>
      </c>
      <c r="Y1549" s="7">
        <v>1.1160000000000001</v>
      </c>
      <c r="Z1549" s="7">
        <f t="shared" si="49"/>
        <v>1.1160000000000001</v>
      </c>
      <c r="AA1549" s="7">
        <v>0.7</v>
      </c>
      <c r="AB1549" s="7">
        <v>0.29899999999999999</v>
      </c>
      <c r="AC1549" s="7">
        <v>7.3</v>
      </c>
      <c r="AD1549" s="7">
        <v>81.3</v>
      </c>
      <c r="AE1549" s="7" t="s">
        <v>28</v>
      </c>
      <c r="AF1549" s="7" t="s">
        <v>29</v>
      </c>
      <c r="AG1549" s="7" t="s">
        <v>30</v>
      </c>
      <c r="AH1549" s="7" t="s">
        <v>425</v>
      </c>
      <c r="AI1549" s="7" t="s">
        <v>426</v>
      </c>
      <c r="AJ1549" s="7">
        <v>2.2829999999999999</v>
      </c>
      <c r="AK1549" s="7">
        <v>-0.49099999999999999</v>
      </c>
      <c r="AS1549" s="7">
        <v>2.718</v>
      </c>
      <c r="AV1549" s="7" t="s">
        <v>658</v>
      </c>
      <c r="AW1549" s="7" t="s">
        <v>528</v>
      </c>
      <c r="AX1549" s="7" t="s">
        <v>14</v>
      </c>
      <c r="AY1549" s="7" t="s">
        <v>563</v>
      </c>
      <c r="AZ1549" s="7" t="s">
        <v>38</v>
      </c>
    </row>
    <row r="1550" spans="1:52" x14ac:dyDescent="0.2">
      <c r="A1550" s="7">
        <v>1549</v>
      </c>
      <c r="B1550" s="7">
        <v>4348</v>
      </c>
      <c r="C1550" s="7" t="s">
        <v>57</v>
      </c>
      <c r="D1550" s="7" t="s">
        <v>206</v>
      </c>
      <c r="E1550" s="7" t="s">
        <v>207</v>
      </c>
      <c r="F1550" s="7">
        <v>4.6539999999999999</v>
      </c>
      <c r="I1550" s="7">
        <v>4.8250000000000002</v>
      </c>
      <c r="J1550" s="7">
        <v>2005</v>
      </c>
      <c r="K1550" s="7">
        <v>5</v>
      </c>
      <c r="L1550" s="7">
        <v>136</v>
      </c>
      <c r="M1550" s="7">
        <v>44.45</v>
      </c>
      <c r="N1550" s="7">
        <v>-121.56</v>
      </c>
      <c r="O1550" s="7">
        <v>44.25</v>
      </c>
      <c r="P1550" s="7">
        <v>-121.75</v>
      </c>
      <c r="Q1550" s="7">
        <v>11.432</v>
      </c>
      <c r="S1550" s="7">
        <v>26.131</v>
      </c>
      <c r="V1550" s="7" t="s">
        <v>26</v>
      </c>
      <c r="W1550" s="7">
        <v>2.831</v>
      </c>
      <c r="X1550" s="7">
        <f t="shared" si="48"/>
        <v>2.831</v>
      </c>
      <c r="Y1550" s="7">
        <v>1.994</v>
      </c>
      <c r="Z1550" s="7">
        <f t="shared" si="49"/>
        <v>1.994</v>
      </c>
      <c r="AA1550" s="7">
        <v>0.58599999999999997</v>
      </c>
      <c r="AB1550" s="7">
        <v>0.41299999999999998</v>
      </c>
      <c r="AC1550" s="7">
        <v>7.3</v>
      </c>
      <c r="AD1550" s="7">
        <v>81.3</v>
      </c>
      <c r="AE1550" s="7" t="s">
        <v>28</v>
      </c>
      <c r="AF1550" s="7" t="s">
        <v>29</v>
      </c>
      <c r="AG1550" s="7" t="s">
        <v>30</v>
      </c>
      <c r="AH1550" s="7" t="s">
        <v>425</v>
      </c>
      <c r="AI1550" s="7" t="s">
        <v>426</v>
      </c>
      <c r="AJ1550" s="7">
        <v>2.2829999999999999</v>
      </c>
      <c r="AK1550" s="7">
        <v>-0.49099999999999999</v>
      </c>
      <c r="AS1550" s="7">
        <v>2.718</v>
      </c>
      <c r="AV1550" s="7" t="s">
        <v>658</v>
      </c>
      <c r="AW1550" s="7" t="s">
        <v>528</v>
      </c>
      <c r="AX1550" s="7" t="s">
        <v>14</v>
      </c>
      <c r="AY1550" s="7" t="s">
        <v>563</v>
      </c>
      <c r="AZ1550" s="7" t="s">
        <v>38</v>
      </c>
    </row>
    <row r="1551" spans="1:52" x14ac:dyDescent="0.2">
      <c r="A1551" s="7">
        <v>1550</v>
      </c>
      <c r="B1551" s="7">
        <v>4348</v>
      </c>
      <c r="C1551" s="7" t="s">
        <v>57</v>
      </c>
      <c r="D1551" s="7" t="s">
        <v>206</v>
      </c>
      <c r="E1551" s="7" t="s">
        <v>207</v>
      </c>
      <c r="F1551" s="7">
        <v>5.3150000000000004</v>
      </c>
      <c r="I1551" s="7">
        <v>5.51</v>
      </c>
      <c r="J1551" s="7">
        <v>2005</v>
      </c>
      <c r="K1551" s="7">
        <v>5</v>
      </c>
      <c r="L1551" s="7">
        <v>151</v>
      </c>
      <c r="M1551" s="7">
        <v>44.45</v>
      </c>
      <c r="N1551" s="7">
        <v>-121.56</v>
      </c>
      <c r="O1551" s="7">
        <v>44.25</v>
      </c>
      <c r="P1551" s="7">
        <v>-121.75</v>
      </c>
      <c r="Q1551" s="7">
        <v>12.968</v>
      </c>
      <c r="S1551" s="7">
        <v>23.753</v>
      </c>
      <c r="V1551" s="7" t="s">
        <v>26</v>
      </c>
      <c r="W1551" s="7">
        <v>2.9830000000000001</v>
      </c>
      <c r="X1551" s="7">
        <f t="shared" si="48"/>
        <v>2.9830000000000001</v>
      </c>
      <c r="Y1551" s="7">
        <v>2.5270000000000001</v>
      </c>
      <c r="Z1551" s="7">
        <f t="shared" si="49"/>
        <v>2.5270000000000001</v>
      </c>
      <c r="AA1551" s="7">
        <v>0.54100000000000004</v>
      </c>
      <c r="AB1551" s="7">
        <v>0.45800000000000002</v>
      </c>
      <c r="AC1551" s="7">
        <v>7.3</v>
      </c>
      <c r="AD1551" s="7">
        <v>81.3</v>
      </c>
      <c r="AE1551" s="7" t="s">
        <v>28</v>
      </c>
      <c r="AF1551" s="7" t="s">
        <v>29</v>
      </c>
      <c r="AG1551" s="7" t="s">
        <v>30</v>
      </c>
      <c r="AH1551" s="7" t="s">
        <v>425</v>
      </c>
      <c r="AI1551" s="7" t="s">
        <v>426</v>
      </c>
      <c r="AJ1551" s="7">
        <v>2.2829999999999999</v>
      </c>
      <c r="AK1551" s="7">
        <v>-0.49099999999999999</v>
      </c>
      <c r="AS1551" s="7">
        <v>2.718</v>
      </c>
      <c r="AV1551" s="7" t="s">
        <v>658</v>
      </c>
      <c r="AW1551" s="7" t="s">
        <v>528</v>
      </c>
      <c r="AX1551" s="7" t="s">
        <v>14</v>
      </c>
      <c r="AY1551" s="7" t="s">
        <v>563</v>
      </c>
      <c r="AZ1551" s="7" t="s">
        <v>38</v>
      </c>
    </row>
    <row r="1552" spans="1:52" x14ac:dyDescent="0.2">
      <c r="A1552" s="7">
        <v>1551</v>
      </c>
      <c r="B1552" s="7">
        <v>4348</v>
      </c>
      <c r="C1552" s="7" t="s">
        <v>57</v>
      </c>
      <c r="D1552" s="7" t="s">
        <v>206</v>
      </c>
      <c r="E1552" s="7" t="s">
        <v>207</v>
      </c>
      <c r="F1552" s="7">
        <v>4.6550000000000002</v>
      </c>
      <c r="I1552" s="7">
        <v>4.8259999999999996</v>
      </c>
      <c r="J1552" s="7">
        <v>2005</v>
      </c>
      <c r="K1552" s="7">
        <v>6</v>
      </c>
      <c r="L1552" s="7">
        <v>164</v>
      </c>
      <c r="M1552" s="7">
        <v>44.45</v>
      </c>
      <c r="N1552" s="7">
        <v>-121.56</v>
      </c>
      <c r="O1552" s="7">
        <v>44.25</v>
      </c>
      <c r="P1552" s="7">
        <v>-121.75</v>
      </c>
      <c r="Q1552" s="7">
        <v>12.797000000000001</v>
      </c>
      <c r="S1552" s="7">
        <v>21.263999999999999</v>
      </c>
      <c r="V1552" s="7" t="s">
        <v>26</v>
      </c>
      <c r="W1552" s="7">
        <v>2.2370000000000001</v>
      </c>
      <c r="X1552" s="7">
        <f t="shared" si="48"/>
        <v>2.2370000000000001</v>
      </c>
      <c r="Y1552" s="7">
        <v>2.589</v>
      </c>
      <c r="Z1552" s="7">
        <f t="shared" si="49"/>
        <v>2.589</v>
      </c>
      <c r="AA1552" s="7">
        <v>0.46300000000000002</v>
      </c>
      <c r="AB1552" s="7">
        <v>0.53600000000000003</v>
      </c>
      <c r="AC1552" s="7">
        <v>8</v>
      </c>
      <c r="AD1552" s="7">
        <v>30.6</v>
      </c>
      <c r="AE1552" s="7" t="s">
        <v>28</v>
      </c>
      <c r="AF1552" s="7" t="s">
        <v>29</v>
      </c>
      <c r="AG1552" s="7" t="s">
        <v>30</v>
      </c>
      <c r="AH1552" s="7" t="s">
        <v>425</v>
      </c>
      <c r="AI1552" s="7" t="s">
        <v>426</v>
      </c>
      <c r="AJ1552" s="7">
        <v>2.2829999999999999</v>
      </c>
      <c r="AK1552" s="7">
        <v>-0.49099999999999999</v>
      </c>
      <c r="AS1552" s="7">
        <v>2.718</v>
      </c>
      <c r="AV1552" s="7" t="s">
        <v>658</v>
      </c>
      <c r="AW1552" s="7" t="s">
        <v>528</v>
      </c>
      <c r="AX1552" s="7" t="s">
        <v>14</v>
      </c>
      <c r="AY1552" s="7" t="s">
        <v>563</v>
      </c>
      <c r="AZ1552" s="7" t="s">
        <v>38</v>
      </c>
    </row>
    <row r="1553" spans="1:52" x14ac:dyDescent="0.2">
      <c r="A1553" s="7">
        <v>1552</v>
      </c>
      <c r="B1553" s="7">
        <v>4348</v>
      </c>
      <c r="C1553" s="7" t="s">
        <v>57</v>
      </c>
      <c r="D1553" s="7" t="s">
        <v>206</v>
      </c>
      <c r="E1553" s="7" t="s">
        <v>207</v>
      </c>
      <c r="F1553" s="7">
        <v>5.077</v>
      </c>
      <c r="I1553" s="7">
        <v>5.2629999999999999</v>
      </c>
      <c r="J1553" s="7">
        <v>2005</v>
      </c>
      <c r="K1553" s="7">
        <v>6</v>
      </c>
      <c r="L1553" s="7">
        <v>179</v>
      </c>
      <c r="M1553" s="7">
        <v>44.45</v>
      </c>
      <c r="N1553" s="7">
        <v>-121.56</v>
      </c>
      <c r="O1553" s="7">
        <v>44.25</v>
      </c>
      <c r="P1553" s="7">
        <v>-121.75</v>
      </c>
      <c r="Q1553" s="7">
        <v>14.621</v>
      </c>
      <c r="S1553" s="7">
        <v>19.363</v>
      </c>
      <c r="V1553" s="7" t="s">
        <v>26</v>
      </c>
      <c r="W1553" s="7">
        <v>2.4820000000000002</v>
      </c>
      <c r="X1553" s="7">
        <f t="shared" si="48"/>
        <v>2.4820000000000002</v>
      </c>
      <c r="Y1553" s="7">
        <v>2.7810000000000001</v>
      </c>
      <c r="Z1553" s="7">
        <f t="shared" si="49"/>
        <v>2.7810000000000001</v>
      </c>
      <c r="AA1553" s="7">
        <v>0.47099999999999997</v>
      </c>
      <c r="AB1553" s="7">
        <v>0.52800000000000002</v>
      </c>
      <c r="AC1553" s="7">
        <v>8</v>
      </c>
      <c r="AD1553" s="7">
        <v>30.6</v>
      </c>
      <c r="AE1553" s="7" t="s">
        <v>28</v>
      </c>
      <c r="AF1553" s="7" t="s">
        <v>29</v>
      </c>
      <c r="AG1553" s="7" t="s">
        <v>30</v>
      </c>
      <c r="AH1553" s="7" t="s">
        <v>425</v>
      </c>
      <c r="AI1553" s="7" t="s">
        <v>426</v>
      </c>
      <c r="AJ1553" s="7">
        <v>2.2829999999999999</v>
      </c>
      <c r="AK1553" s="7">
        <v>-0.49099999999999999</v>
      </c>
      <c r="AS1553" s="7">
        <v>2.718</v>
      </c>
      <c r="AV1553" s="7" t="s">
        <v>658</v>
      </c>
      <c r="AW1553" s="7" t="s">
        <v>528</v>
      </c>
      <c r="AX1553" s="7" t="s">
        <v>14</v>
      </c>
      <c r="AY1553" s="7" t="s">
        <v>563</v>
      </c>
      <c r="AZ1553" s="7" t="s">
        <v>38</v>
      </c>
    </row>
    <row r="1554" spans="1:52" x14ac:dyDescent="0.2">
      <c r="A1554" s="7">
        <v>1553</v>
      </c>
      <c r="B1554" s="7">
        <v>4348</v>
      </c>
      <c r="C1554" s="7" t="s">
        <v>57</v>
      </c>
      <c r="D1554" s="7" t="s">
        <v>206</v>
      </c>
      <c r="E1554" s="7" t="s">
        <v>207</v>
      </c>
      <c r="F1554" s="7">
        <v>4.867</v>
      </c>
      <c r="I1554" s="7">
        <v>5.0460000000000003</v>
      </c>
      <c r="J1554" s="7">
        <v>2005</v>
      </c>
      <c r="K1554" s="7">
        <v>7</v>
      </c>
      <c r="L1554" s="7">
        <v>186</v>
      </c>
      <c r="M1554" s="7">
        <v>44.45</v>
      </c>
      <c r="N1554" s="7">
        <v>-121.56</v>
      </c>
      <c r="O1554" s="7">
        <v>44.25</v>
      </c>
      <c r="P1554" s="7">
        <v>-121.75</v>
      </c>
      <c r="Q1554" s="7">
        <v>16.884</v>
      </c>
      <c r="S1554" s="7">
        <v>16.53</v>
      </c>
      <c r="V1554" s="7" t="s">
        <v>26</v>
      </c>
      <c r="W1554" s="7">
        <v>2.3260000000000001</v>
      </c>
      <c r="X1554" s="7">
        <f t="shared" si="48"/>
        <v>2.3260000000000001</v>
      </c>
      <c r="Y1554" s="7">
        <v>2.72</v>
      </c>
      <c r="Z1554" s="7">
        <f t="shared" si="49"/>
        <v>2.72</v>
      </c>
      <c r="AA1554" s="7">
        <v>0.46</v>
      </c>
      <c r="AB1554" s="7">
        <v>0.53900000000000003</v>
      </c>
      <c r="AC1554" s="7">
        <v>13.8</v>
      </c>
      <c r="AD1554" s="7">
        <v>2.9</v>
      </c>
      <c r="AE1554" s="7" t="s">
        <v>28</v>
      </c>
      <c r="AF1554" s="7" t="s">
        <v>29</v>
      </c>
      <c r="AG1554" s="7" t="s">
        <v>30</v>
      </c>
      <c r="AH1554" s="7" t="s">
        <v>425</v>
      </c>
      <c r="AI1554" s="7" t="s">
        <v>426</v>
      </c>
      <c r="AJ1554" s="7">
        <v>2.2829999999999999</v>
      </c>
      <c r="AK1554" s="7">
        <v>-0.49099999999999999</v>
      </c>
      <c r="AS1554" s="7">
        <v>2.718</v>
      </c>
      <c r="AV1554" s="7" t="s">
        <v>658</v>
      </c>
      <c r="AW1554" s="7" t="s">
        <v>528</v>
      </c>
      <c r="AX1554" s="7" t="s">
        <v>14</v>
      </c>
      <c r="AY1554" s="7" t="s">
        <v>563</v>
      </c>
      <c r="AZ1554" s="7" t="s">
        <v>38</v>
      </c>
    </row>
    <row r="1555" spans="1:52" x14ac:dyDescent="0.2">
      <c r="A1555" s="7">
        <v>1554</v>
      </c>
      <c r="B1555" s="7">
        <v>4348</v>
      </c>
      <c r="C1555" s="7" t="s">
        <v>57</v>
      </c>
      <c r="D1555" s="7" t="s">
        <v>206</v>
      </c>
      <c r="E1555" s="7" t="s">
        <v>207</v>
      </c>
      <c r="F1555" s="7">
        <v>3.3370000000000002</v>
      </c>
      <c r="I1555" s="7">
        <v>3.4590000000000001</v>
      </c>
      <c r="J1555" s="7">
        <v>2005</v>
      </c>
      <c r="K1555" s="7">
        <v>8</v>
      </c>
      <c r="L1555" s="7">
        <v>213</v>
      </c>
      <c r="M1555" s="7">
        <v>44.45</v>
      </c>
      <c r="N1555" s="7">
        <v>-121.56</v>
      </c>
      <c r="O1555" s="7">
        <v>44.25</v>
      </c>
      <c r="P1555" s="7">
        <v>-121.75</v>
      </c>
      <c r="Q1555" s="7">
        <v>19.533999999999999</v>
      </c>
      <c r="S1555" s="7">
        <v>11.787000000000001</v>
      </c>
      <c r="V1555" s="7" t="s">
        <v>26</v>
      </c>
      <c r="W1555" s="7">
        <v>2.4140000000000001</v>
      </c>
      <c r="X1555" s="7">
        <f t="shared" si="48"/>
        <v>2.4140000000000001</v>
      </c>
      <c r="Y1555" s="7">
        <v>1.0449999999999999</v>
      </c>
      <c r="Z1555" s="7">
        <f t="shared" si="49"/>
        <v>1.0449999999999999</v>
      </c>
      <c r="AA1555" s="7">
        <v>0.69699999999999995</v>
      </c>
      <c r="AB1555" s="7">
        <v>0.30199999999999999</v>
      </c>
      <c r="AC1555" s="7">
        <v>14</v>
      </c>
      <c r="AD1555" s="7">
        <v>64.7</v>
      </c>
      <c r="AE1555" s="7" t="s">
        <v>28</v>
      </c>
      <c r="AF1555" s="7" t="s">
        <v>29</v>
      </c>
      <c r="AG1555" s="7" t="s">
        <v>30</v>
      </c>
      <c r="AH1555" s="7" t="s">
        <v>425</v>
      </c>
      <c r="AI1555" s="7" t="s">
        <v>426</v>
      </c>
      <c r="AJ1555" s="7">
        <v>2.2829999999999999</v>
      </c>
      <c r="AK1555" s="7">
        <v>-0.49099999999999999</v>
      </c>
      <c r="AS1555" s="7">
        <v>2.718</v>
      </c>
      <c r="AV1555" s="7" t="s">
        <v>658</v>
      </c>
      <c r="AW1555" s="7" t="s">
        <v>528</v>
      </c>
      <c r="AX1555" s="7" t="s">
        <v>14</v>
      </c>
      <c r="AY1555" s="7" t="s">
        <v>563</v>
      </c>
      <c r="AZ1555" s="7" t="s">
        <v>38</v>
      </c>
    </row>
    <row r="1556" spans="1:52" x14ac:dyDescent="0.2">
      <c r="A1556" s="7">
        <v>1555</v>
      </c>
      <c r="B1556" s="7">
        <v>4348</v>
      </c>
      <c r="C1556" s="7" t="s">
        <v>57</v>
      </c>
      <c r="D1556" s="7" t="s">
        <v>206</v>
      </c>
      <c r="E1556" s="7" t="s">
        <v>207</v>
      </c>
      <c r="F1556" s="7">
        <v>2.887</v>
      </c>
      <c r="I1556" s="7">
        <v>2.9929999999999999</v>
      </c>
      <c r="J1556" s="7">
        <v>2005</v>
      </c>
      <c r="K1556" s="7">
        <v>8</v>
      </c>
      <c r="L1556" s="7">
        <v>221</v>
      </c>
      <c r="M1556" s="7">
        <v>44.45</v>
      </c>
      <c r="N1556" s="7">
        <v>-121.56</v>
      </c>
      <c r="O1556" s="7">
        <v>44.25</v>
      </c>
      <c r="P1556" s="7">
        <v>-121.75</v>
      </c>
      <c r="Q1556" s="7">
        <v>20.085999999999999</v>
      </c>
      <c r="S1556" s="7">
        <v>10.95</v>
      </c>
      <c r="V1556" s="7" t="s">
        <v>26</v>
      </c>
      <c r="W1556" s="7">
        <v>2.2890000000000001</v>
      </c>
      <c r="X1556" s="7">
        <f t="shared" si="48"/>
        <v>2.2890000000000001</v>
      </c>
      <c r="Y1556" s="7">
        <v>0.70399999999999996</v>
      </c>
      <c r="Z1556" s="7">
        <f t="shared" si="49"/>
        <v>0.70399999999999996</v>
      </c>
      <c r="AA1556" s="7">
        <v>0.76400000000000001</v>
      </c>
      <c r="AB1556" s="7">
        <v>0.23499999999999999</v>
      </c>
      <c r="AC1556" s="7">
        <v>14</v>
      </c>
      <c r="AD1556" s="7">
        <v>64.7</v>
      </c>
      <c r="AE1556" s="7" t="s">
        <v>28</v>
      </c>
      <c r="AF1556" s="7" t="s">
        <v>29</v>
      </c>
      <c r="AG1556" s="7" t="s">
        <v>30</v>
      </c>
      <c r="AH1556" s="7" t="s">
        <v>425</v>
      </c>
      <c r="AI1556" s="7" t="s">
        <v>426</v>
      </c>
      <c r="AJ1556" s="7">
        <v>2.2829999999999999</v>
      </c>
      <c r="AK1556" s="7">
        <v>-0.49099999999999999</v>
      </c>
      <c r="AS1556" s="7">
        <v>2.718</v>
      </c>
      <c r="AV1556" s="7" t="s">
        <v>658</v>
      </c>
      <c r="AW1556" s="7" t="s">
        <v>528</v>
      </c>
      <c r="AX1556" s="7" t="s">
        <v>14</v>
      </c>
      <c r="AY1556" s="7" t="s">
        <v>563</v>
      </c>
      <c r="AZ1556" s="7" t="s">
        <v>38</v>
      </c>
    </row>
    <row r="1557" spans="1:52" x14ac:dyDescent="0.2">
      <c r="A1557" s="7">
        <v>1556</v>
      </c>
      <c r="B1557" s="7">
        <v>4348</v>
      </c>
      <c r="C1557" s="7" t="s">
        <v>57</v>
      </c>
      <c r="D1557" s="7" t="s">
        <v>206</v>
      </c>
      <c r="E1557" s="7" t="s">
        <v>207</v>
      </c>
      <c r="F1557" s="7">
        <v>1.5069999999999999</v>
      </c>
      <c r="I1557" s="7">
        <v>1.5620000000000001</v>
      </c>
      <c r="J1557" s="7">
        <v>2005</v>
      </c>
      <c r="K1557" s="7">
        <v>8</v>
      </c>
      <c r="L1557" s="7">
        <v>241</v>
      </c>
      <c r="M1557" s="7">
        <v>44.45</v>
      </c>
      <c r="N1557" s="7">
        <v>-121.56</v>
      </c>
      <c r="O1557" s="7">
        <v>44.25</v>
      </c>
      <c r="P1557" s="7">
        <v>-121.75</v>
      </c>
      <c r="Q1557" s="7">
        <v>16.347000000000001</v>
      </c>
      <c r="S1557" s="7">
        <v>9.7449999999999992</v>
      </c>
      <c r="V1557" s="7" t="s">
        <v>26</v>
      </c>
      <c r="W1557" s="7">
        <v>1.4590000000000001</v>
      </c>
      <c r="X1557" s="7">
        <f t="shared" si="48"/>
        <v>1.4590000000000001</v>
      </c>
      <c r="Y1557" s="7">
        <v>0.10299999999999999</v>
      </c>
      <c r="Z1557" s="7">
        <f t="shared" si="49"/>
        <v>0.10299999999999999</v>
      </c>
      <c r="AA1557" s="7">
        <v>0.93300000000000005</v>
      </c>
      <c r="AB1557" s="7">
        <v>6.6000000000000003E-2</v>
      </c>
      <c r="AC1557" s="7">
        <v>14</v>
      </c>
      <c r="AD1557" s="7">
        <v>64.7</v>
      </c>
      <c r="AE1557" s="7" t="s">
        <v>28</v>
      </c>
      <c r="AF1557" s="7" t="s">
        <v>29</v>
      </c>
      <c r="AG1557" s="7" t="s">
        <v>30</v>
      </c>
      <c r="AH1557" s="7" t="s">
        <v>425</v>
      </c>
      <c r="AI1557" s="7" t="s">
        <v>426</v>
      </c>
      <c r="AJ1557" s="7">
        <v>2.2829999999999999</v>
      </c>
      <c r="AK1557" s="7">
        <v>-0.49099999999999999</v>
      </c>
      <c r="AS1557" s="7">
        <v>2.718</v>
      </c>
      <c r="AV1557" s="7" t="s">
        <v>658</v>
      </c>
      <c r="AW1557" s="7" t="s">
        <v>528</v>
      </c>
      <c r="AX1557" s="7" t="s">
        <v>14</v>
      </c>
      <c r="AY1557" s="7" t="s">
        <v>563</v>
      </c>
      <c r="AZ1557" s="7" t="s">
        <v>38</v>
      </c>
    </row>
    <row r="1558" spans="1:52" x14ac:dyDescent="0.2">
      <c r="A1558" s="7">
        <v>1557</v>
      </c>
      <c r="B1558" s="7">
        <v>4348</v>
      </c>
      <c r="C1558" s="7" t="s">
        <v>57</v>
      </c>
      <c r="D1558" s="7" t="s">
        <v>206</v>
      </c>
      <c r="E1558" s="7" t="s">
        <v>207</v>
      </c>
      <c r="F1558" s="7">
        <v>1.3280000000000001</v>
      </c>
      <c r="I1558" s="7">
        <v>1.3759999999999999</v>
      </c>
      <c r="J1558" s="7">
        <v>2005</v>
      </c>
      <c r="K1558" s="7">
        <v>9</v>
      </c>
      <c r="L1558" s="7">
        <v>255</v>
      </c>
      <c r="M1558" s="7">
        <v>44.45</v>
      </c>
      <c r="N1558" s="7">
        <v>-121.56</v>
      </c>
      <c r="O1558" s="7">
        <v>44.25</v>
      </c>
      <c r="P1558" s="7">
        <v>-121.75</v>
      </c>
      <c r="Q1558" s="7">
        <v>12.192</v>
      </c>
      <c r="S1558" s="7">
        <v>9.4860000000000007</v>
      </c>
      <c r="V1558" s="7" t="s">
        <v>26</v>
      </c>
      <c r="W1558" s="7">
        <v>1.363</v>
      </c>
      <c r="X1558" s="7">
        <f t="shared" si="48"/>
        <v>1.363</v>
      </c>
      <c r="Y1558" s="7">
        <v>1.2999999999999999E-2</v>
      </c>
      <c r="Z1558" s="7">
        <f t="shared" si="49"/>
        <v>1.2999999999999999E-2</v>
      </c>
      <c r="AA1558" s="7">
        <v>0.98899999999999999</v>
      </c>
      <c r="AB1558" s="7">
        <v>0.01</v>
      </c>
      <c r="AC1558" s="7">
        <v>8</v>
      </c>
      <c r="AD1558" s="7">
        <v>52.2</v>
      </c>
      <c r="AE1558" s="7" t="s">
        <v>28</v>
      </c>
      <c r="AF1558" s="7" t="s">
        <v>29</v>
      </c>
      <c r="AG1558" s="7" t="s">
        <v>30</v>
      </c>
      <c r="AH1558" s="7" t="s">
        <v>425</v>
      </c>
      <c r="AI1558" s="7" t="s">
        <v>426</v>
      </c>
      <c r="AJ1558" s="7">
        <v>2.2829999999999999</v>
      </c>
      <c r="AK1558" s="7">
        <v>-0.49099999999999999</v>
      </c>
      <c r="AS1558" s="7">
        <v>2.718</v>
      </c>
      <c r="AV1558" s="7" t="s">
        <v>658</v>
      </c>
      <c r="AW1558" s="7" t="s">
        <v>528</v>
      </c>
      <c r="AX1558" s="7" t="s">
        <v>14</v>
      </c>
      <c r="AY1558" s="7" t="s">
        <v>563</v>
      </c>
      <c r="AZ1558" s="7" t="s">
        <v>38</v>
      </c>
    </row>
    <row r="1559" spans="1:52" x14ac:dyDescent="0.2">
      <c r="A1559" s="7">
        <v>1558</v>
      </c>
      <c r="B1559" s="7">
        <v>4348</v>
      </c>
      <c r="C1559" s="7" t="s">
        <v>57</v>
      </c>
      <c r="D1559" s="7" t="s">
        <v>206</v>
      </c>
      <c r="E1559" s="7" t="s">
        <v>207</v>
      </c>
      <c r="F1559" s="7">
        <v>1.117</v>
      </c>
      <c r="I1559" s="7">
        <v>1.1579999999999999</v>
      </c>
      <c r="J1559" s="7">
        <v>2005</v>
      </c>
      <c r="K1559" s="7">
        <v>9</v>
      </c>
      <c r="L1559" s="7">
        <v>270</v>
      </c>
      <c r="M1559" s="7">
        <v>44.45</v>
      </c>
      <c r="N1559" s="7">
        <v>-121.56</v>
      </c>
      <c r="O1559" s="7">
        <v>44.25</v>
      </c>
      <c r="P1559" s="7">
        <v>-121.75</v>
      </c>
      <c r="Q1559" s="7">
        <v>11.163</v>
      </c>
      <c r="S1559" s="7">
        <v>11.222</v>
      </c>
      <c r="V1559" s="7" t="s">
        <v>26</v>
      </c>
      <c r="W1559" s="7">
        <v>1.1439999999999999</v>
      </c>
      <c r="X1559" s="7">
        <f t="shared" si="48"/>
        <v>1.1439999999999999</v>
      </c>
      <c r="Y1559" s="7">
        <v>1.4E-2</v>
      </c>
      <c r="Z1559" s="7">
        <f t="shared" si="49"/>
        <v>1.4E-2</v>
      </c>
      <c r="AA1559" s="7">
        <v>0.98699999999999999</v>
      </c>
      <c r="AB1559" s="7">
        <v>1.2E-2</v>
      </c>
      <c r="AC1559" s="7">
        <v>8</v>
      </c>
      <c r="AD1559" s="7">
        <v>52.2</v>
      </c>
      <c r="AE1559" s="7" t="s">
        <v>28</v>
      </c>
      <c r="AF1559" s="7" t="s">
        <v>29</v>
      </c>
      <c r="AG1559" s="7" t="s">
        <v>30</v>
      </c>
      <c r="AH1559" s="7" t="s">
        <v>425</v>
      </c>
      <c r="AI1559" s="7" t="s">
        <v>426</v>
      </c>
      <c r="AJ1559" s="7">
        <v>2.2829999999999999</v>
      </c>
      <c r="AK1559" s="7">
        <v>-0.49099999999999999</v>
      </c>
      <c r="AS1559" s="7">
        <v>2.718</v>
      </c>
      <c r="AV1559" s="7" t="s">
        <v>658</v>
      </c>
      <c r="AW1559" s="7" t="s">
        <v>528</v>
      </c>
      <c r="AX1559" s="7" t="s">
        <v>14</v>
      </c>
      <c r="AY1559" s="7" t="s">
        <v>563</v>
      </c>
      <c r="AZ1559" s="7" t="s">
        <v>38</v>
      </c>
    </row>
    <row r="1560" spans="1:52" x14ac:dyDescent="0.2">
      <c r="A1560" s="7">
        <v>1559</v>
      </c>
      <c r="B1560" s="7">
        <v>4348</v>
      </c>
      <c r="C1560" s="7" t="s">
        <v>57</v>
      </c>
      <c r="D1560" s="7" t="s">
        <v>206</v>
      </c>
      <c r="E1560" s="7" t="s">
        <v>207</v>
      </c>
      <c r="F1560" s="7">
        <v>2.08</v>
      </c>
      <c r="I1560" s="7">
        <v>2.1560000000000001</v>
      </c>
      <c r="J1560" s="7">
        <v>2005</v>
      </c>
      <c r="K1560" s="7">
        <v>10</v>
      </c>
      <c r="L1560" s="7">
        <v>277</v>
      </c>
      <c r="M1560" s="7">
        <v>44.45</v>
      </c>
      <c r="N1560" s="7">
        <v>-121.56</v>
      </c>
      <c r="O1560" s="7">
        <v>44.25</v>
      </c>
      <c r="P1560" s="7">
        <v>-121.75</v>
      </c>
      <c r="Q1560" s="7">
        <v>8.73</v>
      </c>
      <c r="S1560" s="7">
        <v>12.975</v>
      </c>
      <c r="V1560" s="7" t="s">
        <v>26</v>
      </c>
      <c r="W1560" s="7">
        <v>2.1230000000000002</v>
      </c>
      <c r="X1560" s="7">
        <f t="shared" si="48"/>
        <v>2.1230000000000002</v>
      </c>
      <c r="Y1560" s="7">
        <v>3.3000000000000002E-2</v>
      </c>
      <c r="Z1560" s="7">
        <f t="shared" si="49"/>
        <v>3.3000000000000002E-2</v>
      </c>
      <c r="AA1560" s="7">
        <v>0.98399999999999999</v>
      </c>
      <c r="AB1560" s="7">
        <v>1.4999999999999999E-2</v>
      </c>
      <c r="AC1560" s="7">
        <v>4.2</v>
      </c>
      <c r="AD1560" s="7">
        <v>74.3</v>
      </c>
      <c r="AE1560" s="7" t="s">
        <v>28</v>
      </c>
      <c r="AF1560" s="7" t="s">
        <v>29</v>
      </c>
      <c r="AG1560" s="7" t="s">
        <v>30</v>
      </c>
      <c r="AH1560" s="7" t="s">
        <v>425</v>
      </c>
      <c r="AI1560" s="7" t="s">
        <v>426</v>
      </c>
      <c r="AJ1560" s="7">
        <v>2.2829999999999999</v>
      </c>
      <c r="AK1560" s="7">
        <v>-0.49099999999999999</v>
      </c>
      <c r="AS1560" s="7">
        <v>2.718</v>
      </c>
      <c r="AV1560" s="7" t="s">
        <v>658</v>
      </c>
      <c r="AW1560" s="7" t="s">
        <v>528</v>
      </c>
      <c r="AX1560" s="7" t="s">
        <v>14</v>
      </c>
      <c r="AY1560" s="7" t="s">
        <v>563</v>
      </c>
      <c r="AZ1560" s="7" t="s">
        <v>38</v>
      </c>
    </row>
    <row r="1561" spans="1:52" x14ac:dyDescent="0.2">
      <c r="A1561" s="7">
        <v>1560</v>
      </c>
      <c r="B1561" s="7">
        <v>4348</v>
      </c>
      <c r="C1561" s="7" t="s">
        <v>57</v>
      </c>
      <c r="D1561" s="7" t="s">
        <v>206</v>
      </c>
      <c r="E1561" s="7" t="s">
        <v>207</v>
      </c>
      <c r="F1561" s="7">
        <v>2.1110000000000002</v>
      </c>
      <c r="I1561" s="7">
        <v>2.1880000000000002</v>
      </c>
      <c r="J1561" s="7">
        <v>2005</v>
      </c>
      <c r="K1561" s="7">
        <v>10</v>
      </c>
      <c r="L1561" s="7">
        <v>298</v>
      </c>
      <c r="M1561" s="7">
        <v>44.45</v>
      </c>
      <c r="N1561" s="7">
        <v>-121.56</v>
      </c>
      <c r="O1561" s="7">
        <v>44.25</v>
      </c>
      <c r="P1561" s="7">
        <v>-121.75</v>
      </c>
      <c r="Q1561" s="7">
        <v>7.5519999999999996</v>
      </c>
      <c r="S1561" s="7">
        <v>11.885</v>
      </c>
      <c r="V1561" s="7" t="s">
        <v>26</v>
      </c>
      <c r="W1561" s="7">
        <v>1.6559999999999999</v>
      </c>
      <c r="X1561" s="7">
        <f t="shared" si="48"/>
        <v>1.6559999999999999</v>
      </c>
      <c r="Y1561" s="7">
        <v>0.53200000000000003</v>
      </c>
      <c r="Z1561" s="7">
        <f t="shared" si="49"/>
        <v>0.53200000000000003</v>
      </c>
      <c r="AA1561" s="7">
        <v>0.75600000000000001</v>
      </c>
      <c r="AB1561" s="7">
        <v>0.24299999999999999</v>
      </c>
      <c r="AC1561" s="7">
        <v>4.2</v>
      </c>
      <c r="AD1561" s="7">
        <v>74.3</v>
      </c>
      <c r="AE1561" s="7" t="s">
        <v>28</v>
      </c>
      <c r="AF1561" s="7" t="s">
        <v>29</v>
      </c>
      <c r="AG1561" s="7" t="s">
        <v>30</v>
      </c>
      <c r="AH1561" s="7" t="s">
        <v>425</v>
      </c>
      <c r="AI1561" s="7" t="s">
        <v>426</v>
      </c>
      <c r="AJ1561" s="7">
        <v>2.2829999999999999</v>
      </c>
      <c r="AK1561" s="7">
        <v>-0.49099999999999999</v>
      </c>
      <c r="AS1561" s="7">
        <v>2.718</v>
      </c>
      <c r="AV1561" s="7" t="s">
        <v>658</v>
      </c>
      <c r="AW1561" s="7" t="s">
        <v>528</v>
      </c>
      <c r="AX1561" s="7" t="s">
        <v>14</v>
      </c>
      <c r="AY1561" s="7" t="s">
        <v>563</v>
      </c>
      <c r="AZ1561" s="7" t="s">
        <v>38</v>
      </c>
    </row>
    <row r="1562" spans="1:52" x14ac:dyDescent="0.2">
      <c r="A1562" s="7">
        <v>1561</v>
      </c>
      <c r="B1562" s="7">
        <v>4435</v>
      </c>
      <c r="C1562" s="7" t="s">
        <v>144</v>
      </c>
      <c r="D1562" s="7" t="s">
        <v>345</v>
      </c>
      <c r="E1562" s="7" t="s">
        <v>346</v>
      </c>
      <c r="F1562" s="7">
        <v>5.7000000000000002E-2</v>
      </c>
      <c r="I1562" s="7">
        <v>0.373</v>
      </c>
      <c r="J1562" s="7">
        <v>2004</v>
      </c>
      <c r="K1562" s="7">
        <v>1</v>
      </c>
      <c r="L1562" s="7">
        <v>27</v>
      </c>
      <c r="M1562" s="7">
        <v>65.92</v>
      </c>
      <c r="N1562" s="7">
        <v>23.85</v>
      </c>
      <c r="O1562" s="7">
        <v>65.75</v>
      </c>
      <c r="P1562" s="7">
        <v>23.75</v>
      </c>
      <c r="Q1562" s="7">
        <v>-0.65900000000000003</v>
      </c>
      <c r="V1562" s="7" t="s">
        <v>26</v>
      </c>
      <c r="W1562" s="7">
        <v>0.15</v>
      </c>
      <c r="X1562" s="7">
        <f t="shared" si="48"/>
        <v>0.15</v>
      </c>
      <c r="Y1562" s="7">
        <v>0.223</v>
      </c>
      <c r="Z1562" s="7">
        <f t="shared" si="49"/>
        <v>0.223</v>
      </c>
      <c r="AA1562" s="7">
        <v>0.40200000000000002</v>
      </c>
      <c r="AB1562" s="7">
        <v>0.59699999999999998</v>
      </c>
      <c r="AE1562" s="7" t="s">
        <v>52</v>
      </c>
      <c r="AF1562" s="7" t="s">
        <v>29</v>
      </c>
      <c r="AG1562" s="7" t="s">
        <v>47</v>
      </c>
      <c r="AH1562" s="7" t="s">
        <v>421</v>
      </c>
      <c r="AI1562" s="7" t="s">
        <v>417</v>
      </c>
      <c r="AJ1562" s="7">
        <v>2.6019999999999999</v>
      </c>
      <c r="AL1562" s="7" t="s">
        <v>415</v>
      </c>
      <c r="AV1562" s="7" t="s">
        <v>675</v>
      </c>
      <c r="AW1562" s="7" t="s">
        <v>528</v>
      </c>
      <c r="AX1562" s="7" t="s">
        <v>14</v>
      </c>
      <c r="AY1562" s="7" t="s">
        <v>563</v>
      </c>
      <c r="AZ1562" s="7" t="s">
        <v>347</v>
      </c>
    </row>
    <row r="1563" spans="1:52" x14ac:dyDescent="0.2">
      <c r="A1563" s="7">
        <v>1562</v>
      </c>
      <c r="B1563" s="7">
        <v>4435</v>
      </c>
      <c r="C1563" s="7" t="s">
        <v>144</v>
      </c>
      <c r="D1563" s="7" t="s">
        <v>345</v>
      </c>
      <c r="E1563" s="7" t="s">
        <v>346</v>
      </c>
      <c r="F1563" s="7">
        <v>6.0999999999999999E-2</v>
      </c>
      <c r="I1563" s="7">
        <v>0.39900000000000002</v>
      </c>
      <c r="J1563" s="7">
        <v>2004</v>
      </c>
      <c r="K1563" s="7">
        <v>3</v>
      </c>
      <c r="L1563" s="7">
        <v>63</v>
      </c>
      <c r="M1563" s="7">
        <v>65.92</v>
      </c>
      <c r="N1563" s="7">
        <v>23.85</v>
      </c>
      <c r="O1563" s="7">
        <v>65.75</v>
      </c>
      <c r="P1563" s="7">
        <v>23.75</v>
      </c>
      <c r="Q1563" s="7">
        <v>-1.3859999999999999</v>
      </c>
      <c r="V1563" s="7" t="s">
        <v>26</v>
      </c>
      <c r="W1563" s="7">
        <v>0.28000000000000003</v>
      </c>
      <c r="X1563" s="7">
        <f t="shared" si="48"/>
        <v>0.28000000000000003</v>
      </c>
      <c r="Y1563" s="7">
        <v>0.11899999999999999</v>
      </c>
      <c r="Z1563" s="7">
        <f t="shared" si="49"/>
        <v>0.11899999999999999</v>
      </c>
      <c r="AA1563" s="7">
        <v>0.70099999999999996</v>
      </c>
      <c r="AB1563" s="7">
        <v>0.29799999999999999</v>
      </c>
      <c r="AE1563" s="7" t="s">
        <v>52</v>
      </c>
      <c r="AF1563" s="7" t="s">
        <v>29</v>
      </c>
      <c r="AG1563" s="7" t="s">
        <v>47</v>
      </c>
      <c r="AH1563" s="7" t="s">
        <v>421</v>
      </c>
      <c r="AI1563" s="7" t="s">
        <v>417</v>
      </c>
      <c r="AJ1563" s="7">
        <v>2.6019999999999999</v>
      </c>
      <c r="AL1563" s="7" t="s">
        <v>415</v>
      </c>
      <c r="AV1563" s="7" t="s">
        <v>675</v>
      </c>
      <c r="AW1563" s="7" t="s">
        <v>528</v>
      </c>
      <c r="AX1563" s="7" t="s">
        <v>14</v>
      </c>
      <c r="AY1563" s="7" t="s">
        <v>563</v>
      </c>
      <c r="AZ1563" s="7" t="s">
        <v>347</v>
      </c>
    </row>
    <row r="1564" spans="1:52" x14ac:dyDescent="0.2">
      <c r="A1564" s="7">
        <v>1563</v>
      </c>
      <c r="B1564" s="7">
        <v>4435</v>
      </c>
      <c r="C1564" s="7" t="s">
        <v>144</v>
      </c>
      <c r="D1564" s="7" t="s">
        <v>345</v>
      </c>
      <c r="E1564" s="7" t="s">
        <v>346</v>
      </c>
      <c r="F1564" s="7">
        <v>2.4E-2</v>
      </c>
      <c r="I1564" s="7">
        <v>0.157</v>
      </c>
      <c r="J1564" s="7">
        <v>2004</v>
      </c>
      <c r="K1564" s="7">
        <v>4</v>
      </c>
      <c r="L1564" s="7">
        <v>92</v>
      </c>
      <c r="M1564" s="7">
        <v>65.92</v>
      </c>
      <c r="N1564" s="7">
        <v>23.85</v>
      </c>
      <c r="O1564" s="7">
        <v>65.75</v>
      </c>
      <c r="P1564" s="7">
        <v>23.75</v>
      </c>
      <c r="Q1564" s="7">
        <v>-0.40200000000000002</v>
      </c>
      <c r="V1564" s="7" t="s">
        <v>26</v>
      </c>
      <c r="W1564" s="7">
        <v>0.12</v>
      </c>
      <c r="X1564" s="7">
        <f t="shared" si="48"/>
        <v>0.12</v>
      </c>
      <c r="Y1564" s="7">
        <v>3.6999999999999998E-2</v>
      </c>
      <c r="Z1564" s="7">
        <f t="shared" si="49"/>
        <v>3.6999999999999998E-2</v>
      </c>
      <c r="AA1564" s="7">
        <v>0.76300000000000001</v>
      </c>
      <c r="AB1564" s="7">
        <v>0.23599999999999999</v>
      </c>
      <c r="AE1564" s="7" t="s">
        <v>52</v>
      </c>
      <c r="AF1564" s="7" t="s">
        <v>29</v>
      </c>
      <c r="AG1564" s="7" t="s">
        <v>47</v>
      </c>
      <c r="AH1564" s="7" t="s">
        <v>421</v>
      </c>
      <c r="AI1564" s="7" t="s">
        <v>417</v>
      </c>
      <c r="AJ1564" s="7">
        <v>2.6019999999999999</v>
      </c>
      <c r="AL1564" s="7" t="s">
        <v>415</v>
      </c>
      <c r="AV1564" s="7" t="s">
        <v>675</v>
      </c>
      <c r="AW1564" s="7" t="s">
        <v>528</v>
      </c>
      <c r="AX1564" s="7" t="s">
        <v>14</v>
      </c>
      <c r="AY1564" s="7" t="s">
        <v>563</v>
      </c>
      <c r="AZ1564" s="7" t="s">
        <v>347</v>
      </c>
    </row>
    <row r="1565" spans="1:52" x14ac:dyDescent="0.2">
      <c r="A1565" s="7">
        <v>1564</v>
      </c>
      <c r="B1565" s="7">
        <v>4435</v>
      </c>
      <c r="C1565" s="7" t="s">
        <v>144</v>
      </c>
      <c r="D1565" s="7" t="s">
        <v>345</v>
      </c>
      <c r="E1565" s="7" t="s">
        <v>346</v>
      </c>
      <c r="F1565" s="7">
        <v>0.09</v>
      </c>
      <c r="I1565" s="7">
        <v>0.58899999999999997</v>
      </c>
      <c r="J1565" s="7">
        <v>2004</v>
      </c>
      <c r="K1565" s="7">
        <v>4</v>
      </c>
      <c r="L1565" s="7">
        <v>110</v>
      </c>
      <c r="M1565" s="7">
        <v>65.92</v>
      </c>
      <c r="N1565" s="7">
        <v>23.85</v>
      </c>
      <c r="O1565" s="7">
        <v>65.75</v>
      </c>
      <c r="P1565" s="7">
        <v>23.75</v>
      </c>
      <c r="Q1565" s="7">
        <v>-0.14299999999999999</v>
      </c>
      <c r="V1565" s="7" t="s">
        <v>26</v>
      </c>
      <c r="W1565" s="7">
        <v>0.41799999999999998</v>
      </c>
      <c r="X1565" s="7">
        <f t="shared" si="48"/>
        <v>0.41799999999999998</v>
      </c>
      <c r="Y1565" s="7">
        <v>0.17100000000000001</v>
      </c>
      <c r="Z1565" s="7">
        <f t="shared" si="49"/>
        <v>0.17100000000000001</v>
      </c>
      <c r="AA1565" s="7">
        <v>0.70899999999999996</v>
      </c>
      <c r="AB1565" s="7">
        <v>0.28999999999999998</v>
      </c>
      <c r="AE1565" s="7" t="s">
        <v>52</v>
      </c>
      <c r="AF1565" s="7" t="s">
        <v>29</v>
      </c>
      <c r="AG1565" s="7" t="s">
        <v>47</v>
      </c>
      <c r="AH1565" s="7" t="s">
        <v>421</v>
      </c>
      <c r="AI1565" s="7" t="s">
        <v>417</v>
      </c>
      <c r="AJ1565" s="7">
        <v>2.6019999999999999</v>
      </c>
      <c r="AL1565" s="7" t="s">
        <v>415</v>
      </c>
      <c r="AV1565" s="7" t="s">
        <v>675</v>
      </c>
      <c r="AW1565" s="7" t="s">
        <v>528</v>
      </c>
      <c r="AX1565" s="7" t="s">
        <v>14</v>
      </c>
      <c r="AY1565" s="7" t="s">
        <v>563</v>
      </c>
      <c r="AZ1565" s="7" t="s">
        <v>347</v>
      </c>
    </row>
    <row r="1566" spans="1:52" x14ac:dyDescent="0.2">
      <c r="A1566" s="7">
        <v>1565</v>
      </c>
      <c r="B1566" s="7">
        <v>4435</v>
      </c>
      <c r="C1566" s="7" t="s">
        <v>144</v>
      </c>
      <c r="D1566" s="7" t="s">
        <v>345</v>
      </c>
      <c r="E1566" s="7" t="s">
        <v>346</v>
      </c>
      <c r="F1566" s="7">
        <v>0.16</v>
      </c>
      <c r="I1566" s="7">
        <v>1.0469999999999999</v>
      </c>
      <c r="J1566" s="7">
        <v>2004</v>
      </c>
      <c r="K1566" s="7">
        <v>5</v>
      </c>
      <c r="L1566" s="7">
        <v>135</v>
      </c>
      <c r="M1566" s="7">
        <v>65.92</v>
      </c>
      <c r="N1566" s="7">
        <v>23.85</v>
      </c>
      <c r="O1566" s="7">
        <v>65.75</v>
      </c>
      <c r="P1566" s="7">
        <v>23.75</v>
      </c>
      <c r="Q1566" s="7">
        <v>5.1440000000000001</v>
      </c>
      <c r="V1566" s="7" t="s">
        <v>26</v>
      </c>
      <c r="W1566" s="7">
        <v>0.63600000000000001</v>
      </c>
      <c r="X1566" s="7">
        <f t="shared" si="48"/>
        <v>0.63600000000000001</v>
      </c>
      <c r="Y1566" s="7">
        <v>0.41099999999999998</v>
      </c>
      <c r="Z1566" s="7">
        <f t="shared" si="49"/>
        <v>0.41099999999999998</v>
      </c>
      <c r="AA1566" s="7">
        <v>0.60699999999999998</v>
      </c>
      <c r="AB1566" s="7">
        <v>0.39200000000000002</v>
      </c>
      <c r="AE1566" s="7" t="s">
        <v>52</v>
      </c>
      <c r="AF1566" s="7" t="s">
        <v>29</v>
      </c>
      <c r="AG1566" s="7" t="s">
        <v>47</v>
      </c>
      <c r="AH1566" s="7" t="s">
        <v>421</v>
      </c>
      <c r="AI1566" s="7" t="s">
        <v>417</v>
      </c>
      <c r="AJ1566" s="7">
        <v>2.6019999999999999</v>
      </c>
      <c r="AL1566" s="7" t="s">
        <v>415</v>
      </c>
      <c r="AV1566" s="7" t="s">
        <v>675</v>
      </c>
      <c r="AW1566" s="7" t="s">
        <v>528</v>
      </c>
      <c r="AX1566" s="7" t="s">
        <v>14</v>
      </c>
      <c r="AY1566" s="7" t="s">
        <v>563</v>
      </c>
      <c r="AZ1566" s="7" t="s">
        <v>347</v>
      </c>
    </row>
    <row r="1567" spans="1:52" x14ac:dyDescent="0.2">
      <c r="A1567" s="7">
        <v>1566</v>
      </c>
      <c r="B1567" s="7">
        <v>4435</v>
      </c>
      <c r="C1567" s="7" t="s">
        <v>144</v>
      </c>
      <c r="D1567" s="7" t="s">
        <v>345</v>
      </c>
      <c r="E1567" s="7" t="s">
        <v>346</v>
      </c>
      <c r="F1567" s="7">
        <v>0.31</v>
      </c>
      <c r="I1567" s="7">
        <v>2.0289999999999999</v>
      </c>
      <c r="J1567" s="7">
        <v>2004</v>
      </c>
      <c r="K1567" s="7">
        <v>6</v>
      </c>
      <c r="L1567" s="7">
        <v>156</v>
      </c>
      <c r="M1567" s="7">
        <v>65.92</v>
      </c>
      <c r="N1567" s="7">
        <v>23.85</v>
      </c>
      <c r="O1567" s="7">
        <v>65.75</v>
      </c>
      <c r="P1567" s="7">
        <v>23.75</v>
      </c>
      <c r="Q1567" s="7">
        <v>9.2379999999999995</v>
      </c>
      <c r="V1567" s="7" t="s">
        <v>26</v>
      </c>
      <c r="W1567" s="7">
        <v>1.1279999999999999</v>
      </c>
      <c r="X1567" s="7">
        <f t="shared" si="48"/>
        <v>1.1279999999999999</v>
      </c>
      <c r="Y1567" s="7">
        <v>0.90100000000000002</v>
      </c>
      <c r="Z1567" s="7">
        <f t="shared" si="49"/>
        <v>0.90100000000000002</v>
      </c>
      <c r="AA1567" s="7">
        <v>0.55500000000000005</v>
      </c>
      <c r="AB1567" s="7">
        <v>0.44400000000000001</v>
      </c>
      <c r="AE1567" s="7" t="s">
        <v>52</v>
      </c>
      <c r="AF1567" s="7" t="s">
        <v>29</v>
      </c>
      <c r="AG1567" s="7" t="s">
        <v>47</v>
      </c>
      <c r="AH1567" s="7" t="s">
        <v>421</v>
      </c>
      <c r="AI1567" s="7" t="s">
        <v>417</v>
      </c>
      <c r="AJ1567" s="7">
        <v>2.6019999999999999</v>
      </c>
      <c r="AL1567" s="7" t="s">
        <v>415</v>
      </c>
      <c r="AV1567" s="7" t="s">
        <v>675</v>
      </c>
      <c r="AW1567" s="7" t="s">
        <v>528</v>
      </c>
      <c r="AX1567" s="7" t="s">
        <v>14</v>
      </c>
      <c r="AY1567" s="7" t="s">
        <v>563</v>
      </c>
      <c r="AZ1567" s="7" t="s">
        <v>347</v>
      </c>
    </row>
    <row r="1568" spans="1:52" x14ac:dyDescent="0.2">
      <c r="A1568" s="7">
        <v>1567</v>
      </c>
      <c r="B1568" s="7">
        <v>4435</v>
      </c>
      <c r="C1568" s="7" t="s">
        <v>144</v>
      </c>
      <c r="D1568" s="7" t="s">
        <v>345</v>
      </c>
      <c r="E1568" s="7" t="s">
        <v>346</v>
      </c>
      <c r="F1568" s="7">
        <v>0.68300000000000005</v>
      </c>
      <c r="I1568" s="7">
        <v>4.47</v>
      </c>
      <c r="J1568" s="7">
        <v>2004</v>
      </c>
      <c r="K1568" s="7">
        <v>7</v>
      </c>
      <c r="L1568" s="7">
        <v>183</v>
      </c>
      <c r="M1568" s="7">
        <v>65.92</v>
      </c>
      <c r="N1568" s="7">
        <v>23.85</v>
      </c>
      <c r="O1568" s="7">
        <v>65.75</v>
      </c>
      <c r="P1568" s="7">
        <v>23.75</v>
      </c>
      <c r="Q1568" s="7">
        <v>13.904</v>
      </c>
      <c r="V1568" s="7" t="s">
        <v>26</v>
      </c>
      <c r="W1568" s="7">
        <v>2.3010000000000002</v>
      </c>
      <c r="X1568" s="7">
        <f t="shared" si="48"/>
        <v>2.3010000000000002</v>
      </c>
      <c r="Y1568" s="7">
        <v>2.169</v>
      </c>
      <c r="Z1568" s="7">
        <f t="shared" si="49"/>
        <v>2.169</v>
      </c>
      <c r="AA1568" s="7">
        <v>0.51400000000000001</v>
      </c>
      <c r="AB1568" s="7">
        <v>0.48499999999999999</v>
      </c>
      <c r="AE1568" s="7" t="s">
        <v>52</v>
      </c>
      <c r="AF1568" s="7" t="s">
        <v>29</v>
      </c>
      <c r="AG1568" s="7" t="s">
        <v>47</v>
      </c>
      <c r="AH1568" s="7" t="s">
        <v>421</v>
      </c>
      <c r="AI1568" s="7" t="s">
        <v>417</v>
      </c>
      <c r="AJ1568" s="7">
        <v>2.6019999999999999</v>
      </c>
      <c r="AL1568" s="7" t="s">
        <v>415</v>
      </c>
      <c r="AV1568" s="7" t="s">
        <v>675</v>
      </c>
      <c r="AW1568" s="7" t="s">
        <v>528</v>
      </c>
      <c r="AX1568" s="7" t="s">
        <v>14</v>
      </c>
      <c r="AY1568" s="7" t="s">
        <v>563</v>
      </c>
      <c r="AZ1568" s="7" t="s">
        <v>347</v>
      </c>
    </row>
    <row r="1569" spans="1:52" x14ac:dyDescent="0.2">
      <c r="A1569" s="7">
        <v>1568</v>
      </c>
      <c r="B1569" s="7">
        <v>4435</v>
      </c>
      <c r="C1569" s="7" t="s">
        <v>144</v>
      </c>
      <c r="D1569" s="7" t="s">
        <v>345</v>
      </c>
      <c r="E1569" s="7" t="s">
        <v>346</v>
      </c>
      <c r="F1569" s="7">
        <v>0.77400000000000002</v>
      </c>
      <c r="I1569" s="7">
        <v>5.0659999999999998</v>
      </c>
      <c r="J1569" s="7">
        <v>2004</v>
      </c>
      <c r="K1569" s="7">
        <v>8</v>
      </c>
      <c r="L1569" s="7">
        <v>216</v>
      </c>
      <c r="M1569" s="7">
        <v>65.92</v>
      </c>
      <c r="N1569" s="7">
        <v>23.85</v>
      </c>
      <c r="O1569" s="7">
        <v>65.75</v>
      </c>
      <c r="P1569" s="7">
        <v>23.75</v>
      </c>
      <c r="Q1569" s="7">
        <v>16.443999999999999</v>
      </c>
      <c r="V1569" s="7" t="s">
        <v>26</v>
      </c>
      <c r="W1569" s="7">
        <v>2.738</v>
      </c>
      <c r="X1569" s="7">
        <f t="shared" si="48"/>
        <v>2.738</v>
      </c>
      <c r="Y1569" s="7">
        <v>2.3279999999999998</v>
      </c>
      <c r="Z1569" s="7">
        <f t="shared" si="49"/>
        <v>2.3279999999999998</v>
      </c>
      <c r="AA1569" s="7">
        <v>0.54</v>
      </c>
      <c r="AB1569" s="7">
        <v>0.45900000000000002</v>
      </c>
      <c r="AE1569" s="7" t="s">
        <v>52</v>
      </c>
      <c r="AF1569" s="7" t="s">
        <v>29</v>
      </c>
      <c r="AG1569" s="7" t="s">
        <v>47</v>
      </c>
      <c r="AH1569" s="7" t="s">
        <v>421</v>
      </c>
      <c r="AI1569" s="7" t="s">
        <v>417</v>
      </c>
      <c r="AJ1569" s="7">
        <v>2.6019999999999999</v>
      </c>
      <c r="AL1569" s="7" t="s">
        <v>415</v>
      </c>
      <c r="AV1569" s="7" t="s">
        <v>675</v>
      </c>
      <c r="AW1569" s="7" t="s">
        <v>528</v>
      </c>
      <c r="AX1569" s="7" t="s">
        <v>14</v>
      </c>
      <c r="AY1569" s="7" t="s">
        <v>563</v>
      </c>
      <c r="AZ1569" s="7" t="s">
        <v>347</v>
      </c>
    </row>
    <row r="1570" spans="1:52" x14ac:dyDescent="0.2">
      <c r="A1570" s="7">
        <v>1569</v>
      </c>
      <c r="B1570" s="7">
        <v>4435</v>
      </c>
      <c r="C1570" s="7" t="s">
        <v>144</v>
      </c>
      <c r="D1570" s="7" t="s">
        <v>345</v>
      </c>
      <c r="E1570" s="7" t="s">
        <v>346</v>
      </c>
      <c r="F1570" s="7">
        <v>0.54600000000000004</v>
      </c>
      <c r="I1570" s="7">
        <v>3.573</v>
      </c>
      <c r="J1570" s="7">
        <v>2004</v>
      </c>
      <c r="K1570" s="7">
        <v>8</v>
      </c>
      <c r="L1570" s="7">
        <v>237</v>
      </c>
      <c r="M1570" s="7">
        <v>65.92</v>
      </c>
      <c r="N1570" s="7">
        <v>23.85</v>
      </c>
      <c r="O1570" s="7">
        <v>65.75</v>
      </c>
      <c r="P1570" s="7">
        <v>23.75</v>
      </c>
      <c r="Q1570" s="7">
        <v>12.606999999999999</v>
      </c>
      <c r="V1570" s="7" t="s">
        <v>26</v>
      </c>
      <c r="W1570" s="7">
        <v>1.893</v>
      </c>
      <c r="X1570" s="7">
        <f t="shared" si="48"/>
        <v>1.893</v>
      </c>
      <c r="Y1570" s="7">
        <v>1.68</v>
      </c>
      <c r="Z1570" s="7">
        <f t="shared" si="49"/>
        <v>1.68</v>
      </c>
      <c r="AA1570" s="7">
        <v>0.52900000000000003</v>
      </c>
      <c r="AB1570" s="7">
        <v>0.47</v>
      </c>
      <c r="AE1570" s="7" t="s">
        <v>52</v>
      </c>
      <c r="AF1570" s="7" t="s">
        <v>29</v>
      </c>
      <c r="AG1570" s="7" t="s">
        <v>47</v>
      </c>
      <c r="AH1570" s="7" t="s">
        <v>421</v>
      </c>
      <c r="AI1570" s="7" t="s">
        <v>417</v>
      </c>
      <c r="AJ1570" s="7">
        <v>2.6019999999999999</v>
      </c>
      <c r="AL1570" s="7" t="s">
        <v>415</v>
      </c>
      <c r="AV1570" s="7" t="s">
        <v>675</v>
      </c>
      <c r="AW1570" s="7" t="s">
        <v>528</v>
      </c>
      <c r="AX1570" s="7" t="s">
        <v>14</v>
      </c>
      <c r="AY1570" s="7" t="s">
        <v>563</v>
      </c>
      <c r="AZ1570" s="7" t="s">
        <v>347</v>
      </c>
    </row>
    <row r="1571" spans="1:52" x14ac:dyDescent="0.2">
      <c r="A1571" s="7">
        <v>1570</v>
      </c>
      <c r="B1571" s="7">
        <v>4435</v>
      </c>
      <c r="C1571" s="7" t="s">
        <v>144</v>
      </c>
      <c r="D1571" s="7" t="s">
        <v>345</v>
      </c>
      <c r="E1571" s="7" t="s">
        <v>346</v>
      </c>
      <c r="F1571" s="7">
        <v>0.318</v>
      </c>
      <c r="I1571" s="7">
        <v>2.081</v>
      </c>
      <c r="J1571" s="7">
        <v>2004</v>
      </c>
      <c r="K1571" s="7">
        <v>9</v>
      </c>
      <c r="L1571" s="7">
        <v>269</v>
      </c>
      <c r="M1571" s="7">
        <v>65.92</v>
      </c>
      <c r="N1571" s="7">
        <v>23.85</v>
      </c>
      <c r="O1571" s="7">
        <v>65.75</v>
      </c>
      <c r="P1571" s="7">
        <v>23.75</v>
      </c>
      <c r="Q1571" s="7">
        <v>9.5470000000000006</v>
      </c>
      <c r="V1571" s="7" t="s">
        <v>26</v>
      </c>
      <c r="W1571" s="7">
        <v>1.2110000000000001</v>
      </c>
      <c r="X1571" s="7">
        <f t="shared" si="48"/>
        <v>1.2110000000000001</v>
      </c>
      <c r="Y1571" s="7">
        <v>0.87</v>
      </c>
      <c r="Z1571" s="7">
        <f t="shared" si="49"/>
        <v>0.87</v>
      </c>
      <c r="AA1571" s="7">
        <v>0.58099999999999996</v>
      </c>
      <c r="AB1571" s="7">
        <v>0.41799999999999998</v>
      </c>
      <c r="AE1571" s="7" t="s">
        <v>52</v>
      </c>
      <c r="AF1571" s="7" t="s">
        <v>29</v>
      </c>
      <c r="AG1571" s="7" t="s">
        <v>47</v>
      </c>
      <c r="AH1571" s="7" t="s">
        <v>421</v>
      </c>
      <c r="AI1571" s="7" t="s">
        <v>417</v>
      </c>
      <c r="AJ1571" s="7">
        <v>2.6019999999999999</v>
      </c>
      <c r="AL1571" s="7" t="s">
        <v>415</v>
      </c>
      <c r="AV1571" s="7" t="s">
        <v>675</v>
      </c>
      <c r="AW1571" s="7" t="s">
        <v>528</v>
      </c>
      <c r="AX1571" s="7" t="s">
        <v>14</v>
      </c>
      <c r="AY1571" s="7" t="s">
        <v>563</v>
      </c>
      <c r="AZ1571" s="7" t="s">
        <v>347</v>
      </c>
    </row>
    <row r="1572" spans="1:52" x14ac:dyDescent="0.2">
      <c r="A1572" s="7">
        <v>1571</v>
      </c>
      <c r="B1572" s="7">
        <v>4435</v>
      </c>
      <c r="C1572" s="7" t="s">
        <v>144</v>
      </c>
      <c r="D1572" s="7" t="s">
        <v>345</v>
      </c>
      <c r="E1572" s="7" t="s">
        <v>346</v>
      </c>
      <c r="F1572" s="7">
        <v>0.14399999999999999</v>
      </c>
      <c r="I1572" s="7">
        <v>0.94199999999999995</v>
      </c>
      <c r="J1572" s="7">
        <v>2004</v>
      </c>
      <c r="K1572" s="7">
        <v>10</v>
      </c>
      <c r="L1572" s="7">
        <v>291</v>
      </c>
      <c r="M1572" s="7">
        <v>65.92</v>
      </c>
      <c r="N1572" s="7">
        <v>23.85</v>
      </c>
      <c r="O1572" s="7">
        <v>65.75</v>
      </c>
      <c r="P1572" s="7">
        <v>23.75</v>
      </c>
      <c r="Q1572" s="7">
        <v>3.5329999999999999</v>
      </c>
      <c r="V1572" s="7" t="s">
        <v>26</v>
      </c>
      <c r="W1572" s="7">
        <v>0.80700000000000005</v>
      </c>
      <c r="X1572" s="7">
        <f t="shared" si="48"/>
        <v>0.80700000000000005</v>
      </c>
      <c r="Y1572" s="7">
        <v>0.13500000000000001</v>
      </c>
      <c r="Z1572" s="7">
        <f t="shared" si="49"/>
        <v>0.13500000000000001</v>
      </c>
      <c r="AA1572" s="7">
        <v>0.85599999999999998</v>
      </c>
      <c r="AB1572" s="7">
        <v>0.14299999999999999</v>
      </c>
      <c r="AE1572" s="7" t="s">
        <v>52</v>
      </c>
      <c r="AF1572" s="7" t="s">
        <v>29</v>
      </c>
      <c r="AG1572" s="7" t="s">
        <v>47</v>
      </c>
      <c r="AH1572" s="7" t="s">
        <v>421</v>
      </c>
      <c r="AI1572" s="7" t="s">
        <v>417</v>
      </c>
      <c r="AJ1572" s="7">
        <v>2.6019999999999999</v>
      </c>
      <c r="AL1572" s="7" t="s">
        <v>415</v>
      </c>
      <c r="AV1572" s="7" t="s">
        <v>675</v>
      </c>
      <c r="AW1572" s="7" t="s">
        <v>528</v>
      </c>
      <c r="AX1572" s="7" t="s">
        <v>14</v>
      </c>
      <c r="AY1572" s="7" t="s">
        <v>563</v>
      </c>
      <c r="AZ1572" s="7" t="s">
        <v>347</v>
      </c>
    </row>
    <row r="1573" spans="1:52" x14ac:dyDescent="0.2">
      <c r="A1573" s="7">
        <v>1572</v>
      </c>
      <c r="B1573" s="7">
        <v>4435</v>
      </c>
      <c r="C1573" s="7" t="s">
        <v>144</v>
      </c>
      <c r="D1573" s="7" t="s">
        <v>345</v>
      </c>
      <c r="E1573" s="7" t="s">
        <v>346</v>
      </c>
      <c r="F1573" s="7">
        <v>0.10199999999999999</v>
      </c>
      <c r="I1573" s="7">
        <v>0.66700000000000004</v>
      </c>
      <c r="J1573" s="7">
        <v>2004</v>
      </c>
      <c r="K1573" s="7">
        <v>11</v>
      </c>
      <c r="L1573" s="7">
        <v>318</v>
      </c>
      <c r="M1573" s="7">
        <v>65.92</v>
      </c>
      <c r="N1573" s="7">
        <v>23.85</v>
      </c>
      <c r="O1573" s="7">
        <v>65.75</v>
      </c>
      <c r="P1573" s="7">
        <v>23.75</v>
      </c>
      <c r="Q1573" s="7">
        <v>1.355</v>
      </c>
      <c r="V1573" s="7" t="s">
        <v>26</v>
      </c>
      <c r="W1573" s="7">
        <v>0.60899999999999999</v>
      </c>
      <c r="X1573" s="7">
        <f t="shared" si="48"/>
        <v>0.60899999999999999</v>
      </c>
      <c r="Y1573" s="7">
        <v>5.8000000000000003E-2</v>
      </c>
      <c r="Z1573" s="7">
        <f t="shared" si="49"/>
        <v>5.8000000000000003E-2</v>
      </c>
      <c r="AA1573" s="7">
        <v>0.91200000000000003</v>
      </c>
      <c r="AB1573" s="7">
        <v>8.6999999999999994E-2</v>
      </c>
      <c r="AE1573" s="7" t="s">
        <v>52</v>
      </c>
      <c r="AF1573" s="7" t="s">
        <v>29</v>
      </c>
      <c r="AG1573" s="7" t="s">
        <v>47</v>
      </c>
      <c r="AH1573" s="7" t="s">
        <v>421</v>
      </c>
      <c r="AI1573" s="7" t="s">
        <v>417</v>
      </c>
      <c r="AJ1573" s="7">
        <v>2.6019999999999999</v>
      </c>
      <c r="AL1573" s="7" t="s">
        <v>415</v>
      </c>
      <c r="AV1573" s="7" t="s">
        <v>675</v>
      </c>
      <c r="AW1573" s="7" t="s">
        <v>528</v>
      </c>
      <c r="AX1573" s="7" t="s">
        <v>14</v>
      </c>
      <c r="AY1573" s="7" t="s">
        <v>563</v>
      </c>
      <c r="AZ1573" s="7" t="s">
        <v>347</v>
      </c>
    </row>
    <row r="1574" spans="1:52" x14ac:dyDescent="0.2">
      <c r="A1574" s="7">
        <v>1573</v>
      </c>
      <c r="B1574" s="7">
        <v>4435</v>
      </c>
      <c r="C1574" s="7" t="s">
        <v>144</v>
      </c>
      <c r="D1574" s="7" t="s">
        <v>345</v>
      </c>
      <c r="E1574" s="7" t="s">
        <v>346</v>
      </c>
      <c r="F1574" s="7">
        <v>9.2999999999999999E-2</v>
      </c>
      <c r="I1574" s="7">
        <v>0.60799999999999998</v>
      </c>
      <c r="J1574" s="7">
        <v>2004</v>
      </c>
      <c r="K1574" s="7">
        <v>12</v>
      </c>
      <c r="L1574" s="7">
        <v>348</v>
      </c>
      <c r="M1574" s="7">
        <v>65.92</v>
      </c>
      <c r="N1574" s="7">
        <v>23.85</v>
      </c>
      <c r="O1574" s="7">
        <v>65.75</v>
      </c>
      <c r="P1574" s="7">
        <v>23.75</v>
      </c>
      <c r="Q1574" s="7">
        <v>-4.4999999999999998E-2</v>
      </c>
      <c r="V1574" s="7" t="s">
        <v>26</v>
      </c>
      <c r="W1574" s="7">
        <v>0.503</v>
      </c>
      <c r="X1574" s="7">
        <f t="shared" si="48"/>
        <v>0.503</v>
      </c>
      <c r="Y1574" s="7">
        <v>0.105</v>
      </c>
      <c r="Z1574" s="7">
        <f t="shared" si="49"/>
        <v>0.105</v>
      </c>
      <c r="AA1574" s="7">
        <v>0.82599999999999996</v>
      </c>
      <c r="AB1574" s="7">
        <v>0.17299999999999999</v>
      </c>
      <c r="AE1574" s="7" t="s">
        <v>52</v>
      </c>
      <c r="AF1574" s="7" t="s">
        <v>29</v>
      </c>
      <c r="AG1574" s="7" t="s">
        <v>47</v>
      </c>
      <c r="AH1574" s="7" t="s">
        <v>421</v>
      </c>
      <c r="AI1574" s="7" t="s">
        <v>417</v>
      </c>
      <c r="AJ1574" s="7">
        <v>2.6019999999999999</v>
      </c>
      <c r="AL1574" s="7" t="s">
        <v>415</v>
      </c>
      <c r="AV1574" s="7" t="s">
        <v>675</v>
      </c>
      <c r="AW1574" s="7" t="s">
        <v>528</v>
      </c>
      <c r="AX1574" s="7" t="s">
        <v>14</v>
      </c>
      <c r="AY1574" s="7" t="s">
        <v>563</v>
      </c>
      <c r="AZ1574" s="7" t="s">
        <v>347</v>
      </c>
    </row>
    <row r="1575" spans="1:52" x14ac:dyDescent="0.2">
      <c r="A1575" s="7">
        <v>1574</v>
      </c>
      <c r="B1575" s="7">
        <v>4435</v>
      </c>
      <c r="C1575" s="7" t="s">
        <v>144</v>
      </c>
      <c r="D1575" s="7" t="s">
        <v>345</v>
      </c>
      <c r="E1575" s="7" t="s">
        <v>346</v>
      </c>
      <c r="F1575" s="7">
        <v>8.8999999999999996E-2</v>
      </c>
      <c r="I1575" s="7">
        <v>0.58199999999999996</v>
      </c>
      <c r="J1575" s="7">
        <v>2005</v>
      </c>
      <c r="K1575" s="7">
        <v>1</v>
      </c>
      <c r="L1575" s="7">
        <v>11</v>
      </c>
      <c r="M1575" s="7">
        <v>65.92</v>
      </c>
      <c r="N1575" s="7">
        <v>23.85</v>
      </c>
      <c r="O1575" s="7">
        <v>65.75</v>
      </c>
      <c r="P1575" s="7">
        <v>23.75</v>
      </c>
      <c r="Q1575" s="7">
        <v>-5.8000000000000003E-2</v>
      </c>
      <c r="V1575" s="7" t="s">
        <v>26</v>
      </c>
      <c r="W1575" s="7">
        <v>0.47599999999999998</v>
      </c>
      <c r="X1575" s="7">
        <f t="shared" si="48"/>
        <v>0.47599999999999998</v>
      </c>
      <c r="Y1575" s="7">
        <v>0.106</v>
      </c>
      <c r="Z1575" s="7">
        <f t="shared" si="49"/>
        <v>0.106</v>
      </c>
      <c r="AA1575" s="7">
        <v>0.81699999999999995</v>
      </c>
      <c r="AB1575" s="7">
        <v>0.182</v>
      </c>
      <c r="AE1575" s="7" t="s">
        <v>52</v>
      </c>
      <c r="AF1575" s="7" t="s">
        <v>29</v>
      </c>
      <c r="AG1575" s="7" t="s">
        <v>47</v>
      </c>
      <c r="AH1575" s="7" t="s">
        <v>421</v>
      </c>
      <c r="AI1575" s="7" t="s">
        <v>417</v>
      </c>
      <c r="AJ1575" s="7">
        <v>2.6019999999999999</v>
      </c>
      <c r="AL1575" s="7" t="s">
        <v>415</v>
      </c>
      <c r="AV1575" s="7" t="s">
        <v>675</v>
      </c>
      <c r="AW1575" s="7" t="s">
        <v>528</v>
      </c>
      <c r="AX1575" s="7" t="s">
        <v>14</v>
      </c>
      <c r="AY1575" s="7" t="s">
        <v>563</v>
      </c>
      <c r="AZ1575" s="7" t="s">
        <v>347</v>
      </c>
    </row>
    <row r="1576" spans="1:52" x14ac:dyDescent="0.2">
      <c r="A1576" s="7">
        <v>1575</v>
      </c>
      <c r="B1576" s="7">
        <v>4435</v>
      </c>
      <c r="C1576" s="7" t="s">
        <v>144</v>
      </c>
      <c r="D1576" s="7" t="s">
        <v>345</v>
      </c>
      <c r="E1576" s="7" t="s">
        <v>346</v>
      </c>
      <c r="F1576" s="7">
        <v>6.9000000000000006E-2</v>
      </c>
      <c r="I1576" s="7">
        <v>0.45100000000000001</v>
      </c>
      <c r="J1576" s="7">
        <v>2005</v>
      </c>
      <c r="K1576" s="7">
        <v>2</v>
      </c>
      <c r="L1576" s="7">
        <v>47</v>
      </c>
      <c r="M1576" s="7">
        <v>65.92</v>
      </c>
      <c r="N1576" s="7">
        <v>23.85</v>
      </c>
      <c r="O1576" s="7">
        <v>65.75</v>
      </c>
      <c r="P1576" s="7">
        <v>23.75</v>
      </c>
      <c r="Q1576" s="7">
        <v>-0.09</v>
      </c>
      <c r="V1576" s="7" t="s">
        <v>26</v>
      </c>
      <c r="W1576" s="7">
        <v>0.34</v>
      </c>
      <c r="X1576" s="7">
        <f t="shared" si="48"/>
        <v>0.34</v>
      </c>
      <c r="Y1576" s="7">
        <v>0.111</v>
      </c>
      <c r="Z1576" s="7">
        <f t="shared" si="49"/>
        <v>0.111</v>
      </c>
      <c r="AA1576" s="7">
        <v>0.752</v>
      </c>
      <c r="AB1576" s="7">
        <v>0.247</v>
      </c>
      <c r="AE1576" s="7" t="s">
        <v>52</v>
      </c>
      <c r="AF1576" s="7" t="s">
        <v>29</v>
      </c>
      <c r="AG1576" s="7" t="s">
        <v>47</v>
      </c>
      <c r="AH1576" s="7" t="s">
        <v>421</v>
      </c>
      <c r="AI1576" s="7" t="s">
        <v>417</v>
      </c>
      <c r="AJ1576" s="7">
        <v>2.6019999999999999</v>
      </c>
      <c r="AL1576" s="7" t="s">
        <v>415</v>
      </c>
      <c r="AV1576" s="7" t="s">
        <v>675</v>
      </c>
      <c r="AW1576" s="7" t="s">
        <v>528</v>
      </c>
      <c r="AX1576" s="7" t="s">
        <v>14</v>
      </c>
      <c r="AY1576" s="7" t="s">
        <v>563</v>
      </c>
      <c r="AZ1576" s="7" t="s">
        <v>347</v>
      </c>
    </row>
    <row r="1577" spans="1:52" x14ac:dyDescent="0.2">
      <c r="A1577" s="7">
        <v>1576</v>
      </c>
      <c r="B1577" s="7">
        <v>4435</v>
      </c>
      <c r="C1577" s="7" t="s">
        <v>144</v>
      </c>
      <c r="D1577" s="7" t="s">
        <v>345</v>
      </c>
      <c r="E1577" s="7" t="s">
        <v>346</v>
      </c>
      <c r="F1577" s="7">
        <v>0.14299999999999999</v>
      </c>
      <c r="I1577" s="7">
        <v>0.93600000000000005</v>
      </c>
      <c r="J1577" s="7">
        <v>2005</v>
      </c>
      <c r="K1577" s="7">
        <v>4</v>
      </c>
      <c r="L1577" s="7">
        <v>118</v>
      </c>
      <c r="M1577" s="7">
        <v>65.92</v>
      </c>
      <c r="N1577" s="7">
        <v>23.85</v>
      </c>
      <c r="O1577" s="7">
        <v>65.75</v>
      </c>
      <c r="P1577" s="7">
        <v>23.75</v>
      </c>
      <c r="Q1577" s="7">
        <v>1.04</v>
      </c>
      <c r="V1577" s="7" t="s">
        <v>26</v>
      </c>
      <c r="W1577" s="7">
        <v>0.45</v>
      </c>
      <c r="X1577" s="7">
        <f t="shared" si="48"/>
        <v>0.45</v>
      </c>
      <c r="Y1577" s="7">
        <v>0.48599999999999999</v>
      </c>
      <c r="Z1577" s="7">
        <f t="shared" si="49"/>
        <v>0.48599999999999999</v>
      </c>
      <c r="AA1577" s="7">
        <v>0.48</v>
      </c>
      <c r="AB1577" s="7">
        <v>0.51900000000000002</v>
      </c>
      <c r="AE1577" s="7" t="s">
        <v>52</v>
      </c>
      <c r="AF1577" s="7" t="s">
        <v>29</v>
      </c>
      <c r="AG1577" s="7" t="s">
        <v>47</v>
      </c>
      <c r="AH1577" s="7" t="s">
        <v>421</v>
      </c>
      <c r="AI1577" s="7" t="s">
        <v>417</v>
      </c>
      <c r="AJ1577" s="7">
        <v>2.6019999999999999</v>
      </c>
      <c r="AL1577" s="7" t="s">
        <v>415</v>
      </c>
      <c r="AV1577" s="7" t="s">
        <v>675</v>
      </c>
      <c r="AW1577" s="7" t="s">
        <v>528</v>
      </c>
      <c r="AX1577" s="7" t="s">
        <v>14</v>
      </c>
      <c r="AY1577" s="7" t="s">
        <v>563</v>
      </c>
      <c r="AZ1577" s="7" t="s">
        <v>347</v>
      </c>
    </row>
    <row r="1578" spans="1:52" x14ac:dyDescent="0.2">
      <c r="A1578" s="7">
        <v>1577</v>
      </c>
      <c r="B1578" s="7">
        <v>4554</v>
      </c>
      <c r="C1578" s="7" t="s">
        <v>144</v>
      </c>
      <c r="D1578" s="7" t="s">
        <v>145</v>
      </c>
      <c r="E1578" s="7" t="s">
        <v>146</v>
      </c>
      <c r="F1578" s="7">
        <v>1.4510000000000001</v>
      </c>
      <c r="I1578" s="7">
        <v>1.4510000000000001</v>
      </c>
      <c r="J1578" s="7">
        <v>2004</v>
      </c>
      <c r="K1578" s="7">
        <v>6</v>
      </c>
      <c r="L1578" s="7">
        <v>154</v>
      </c>
      <c r="M1578" s="7">
        <v>62.5</v>
      </c>
      <c r="N1578" s="7">
        <v>30.5</v>
      </c>
      <c r="O1578" s="7">
        <v>62.75</v>
      </c>
      <c r="P1578" s="7">
        <v>30.75</v>
      </c>
      <c r="Q1578" s="7">
        <v>12.263999999999999</v>
      </c>
      <c r="V1578" s="7" t="s">
        <v>26</v>
      </c>
      <c r="W1578" s="7">
        <v>0.69399999999999995</v>
      </c>
      <c r="X1578" s="7">
        <f t="shared" si="48"/>
        <v>0.69399999999999995</v>
      </c>
      <c r="Y1578" s="7">
        <v>0.75700000000000001</v>
      </c>
      <c r="Z1578" s="7">
        <f t="shared" si="49"/>
        <v>0.75700000000000001</v>
      </c>
      <c r="AA1578" s="7">
        <v>0.47799999999999998</v>
      </c>
      <c r="AB1578" s="7">
        <v>0.52100000000000002</v>
      </c>
      <c r="AC1578" s="7">
        <v>12.3</v>
      </c>
      <c r="AD1578" s="7">
        <v>42.7</v>
      </c>
      <c r="AE1578" s="7" t="s">
        <v>132</v>
      </c>
      <c r="AF1578" s="7" t="s">
        <v>133</v>
      </c>
      <c r="AH1578" s="7" t="s">
        <v>421</v>
      </c>
      <c r="AI1578" s="7" t="s">
        <v>417</v>
      </c>
      <c r="AJ1578" s="7">
        <v>3.1909999999999998</v>
      </c>
      <c r="AK1578" s="7">
        <v>-0.03</v>
      </c>
      <c r="AT1578" s="7">
        <v>1.7330000000000001</v>
      </c>
      <c r="AV1578" s="7" t="s">
        <v>675</v>
      </c>
      <c r="AW1578" s="7" t="s">
        <v>528</v>
      </c>
      <c r="AX1578" s="7" t="s">
        <v>14</v>
      </c>
      <c r="AY1578" s="7" t="s">
        <v>562</v>
      </c>
    </row>
    <row r="1579" spans="1:52" x14ac:dyDescent="0.2">
      <c r="A1579" s="7">
        <v>1578</v>
      </c>
      <c r="B1579" s="7">
        <v>4554</v>
      </c>
      <c r="C1579" s="7" t="s">
        <v>144</v>
      </c>
      <c r="D1579" s="7" t="s">
        <v>145</v>
      </c>
      <c r="E1579" s="7" t="s">
        <v>146</v>
      </c>
      <c r="F1579" s="7">
        <v>1.5289999999999999</v>
      </c>
      <c r="I1579" s="7">
        <v>1.5289999999999999</v>
      </c>
      <c r="J1579" s="7">
        <v>2004</v>
      </c>
      <c r="K1579" s="7">
        <v>6</v>
      </c>
      <c r="L1579" s="7">
        <v>163</v>
      </c>
      <c r="M1579" s="7">
        <v>62.5</v>
      </c>
      <c r="N1579" s="7">
        <v>30.5</v>
      </c>
      <c r="O1579" s="7">
        <v>62.75</v>
      </c>
      <c r="P1579" s="7">
        <v>30.75</v>
      </c>
      <c r="Q1579" s="7">
        <v>16.882999999999999</v>
      </c>
      <c r="V1579" s="7" t="s">
        <v>26</v>
      </c>
      <c r="W1579" s="7">
        <v>0.55400000000000005</v>
      </c>
      <c r="X1579" s="7">
        <f t="shared" si="48"/>
        <v>0.55400000000000005</v>
      </c>
      <c r="Y1579" s="7">
        <v>0.97499999999999998</v>
      </c>
      <c r="Z1579" s="7">
        <f t="shared" si="49"/>
        <v>0.97499999999999998</v>
      </c>
      <c r="AA1579" s="7">
        <v>0.36199999999999999</v>
      </c>
      <c r="AB1579" s="7">
        <v>0.63700000000000001</v>
      </c>
      <c r="AC1579" s="7">
        <v>12.3</v>
      </c>
      <c r="AD1579" s="7">
        <v>42.7</v>
      </c>
      <c r="AE1579" s="7" t="s">
        <v>132</v>
      </c>
      <c r="AF1579" s="7" t="s">
        <v>133</v>
      </c>
      <c r="AH1579" s="7" t="s">
        <v>421</v>
      </c>
      <c r="AI1579" s="7" t="s">
        <v>417</v>
      </c>
      <c r="AJ1579" s="7">
        <v>3.1909999999999998</v>
      </c>
      <c r="AK1579" s="7">
        <v>-0.03</v>
      </c>
      <c r="AT1579" s="7">
        <v>1.7330000000000001</v>
      </c>
      <c r="AV1579" s="7" t="s">
        <v>675</v>
      </c>
      <c r="AW1579" s="7" t="s">
        <v>528</v>
      </c>
      <c r="AX1579" s="7" t="s">
        <v>14</v>
      </c>
      <c r="AY1579" s="7" t="s">
        <v>562</v>
      </c>
    </row>
    <row r="1580" spans="1:52" x14ac:dyDescent="0.2">
      <c r="A1580" s="7">
        <v>1579</v>
      </c>
      <c r="B1580" s="7">
        <v>4554</v>
      </c>
      <c r="C1580" s="7" t="s">
        <v>144</v>
      </c>
      <c r="D1580" s="7" t="s">
        <v>145</v>
      </c>
      <c r="E1580" s="7" t="s">
        <v>146</v>
      </c>
      <c r="F1580" s="7">
        <v>1.3620000000000001</v>
      </c>
      <c r="I1580" s="7">
        <v>1.3620000000000001</v>
      </c>
      <c r="J1580" s="7">
        <v>2004</v>
      </c>
      <c r="K1580" s="7">
        <v>6</v>
      </c>
      <c r="L1580" s="7">
        <v>167</v>
      </c>
      <c r="M1580" s="7">
        <v>62.5</v>
      </c>
      <c r="N1580" s="7">
        <v>30.5</v>
      </c>
      <c r="O1580" s="7">
        <v>62.75</v>
      </c>
      <c r="P1580" s="7">
        <v>30.75</v>
      </c>
      <c r="Q1580" s="7">
        <v>13.464</v>
      </c>
      <c r="V1580" s="7" t="s">
        <v>26</v>
      </c>
      <c r="W1580" s="7">
        <v>0.52200000000000002</v>
      </c>
      <c r="X1580" s="7">
        <f t="shared" si="48"/>
        <v>0.52200000000000002</v>
      </c>
      <c r="Y1580" s="7">
        <v>0.84</v>
      </c>
      <c r="Z1580" s="7">
        <f t="shared" si="49"/>
        <v>0.84</v>
      </c>
      <c r="AA1580" s="7">
        <v>0.38300000000000001</v>
      </c>
      <c r="AB1580" s="7">
        <v>0.61599999999999999</v>
      </c>
      <c r="AC1580" s="7">
        <v>12.3</v>
      </c>
      <c r="AD1580" s="7">
        <v>42.7</v>
      </c>
      <c r="AE1580" s="7" t="s">
        <v>132</v>
      </c>
      <c r="AF1580" s="7" t="s">
        <v>133</v>
      </c>
      <c r="AH1580" s="7" t="s">
        <v>421</v>
      </c>
      <c r="AI1580" s="7" t="s">
        <v>417</v>
      </c>
      <c r="AJ1580" s="7">
        <v>3.1909999999999998</v>
      </c>
      <c r="AK1580" s="7">
        <v>-0.03</v>
      </c>
      <c r="AT1580" s="7">
        <v>1.7330000000000001</v>
      </c>
      <c r="AV1580" s="7" t="s">
        <v>675</v>
      </c>
      <c r="AW1580" s="7" t="s">
        <v>528</v>
      </c>
      <c r="AX1580" s="7" t="s">
        <v>14</v>
      </c>
      <c r="AY1580" s="7" t="s">
        <v>562</v>
      </c>
    </row>
    <row r="1581" spans="1:52" x14ac:dyDescent="0.2">
      <c r="A1581" s="7">
        <v>1580</v>
      </c>
      <c r="B1581" s="7">
        <v>4554</v>
      </c>
      <c r="C1581" s="7" t="s">
        <v>144</v>
      </c>
      <c r="D1581" s="7" t="s">
        <v>145</v>
      </c>
      <c r="E1581" s="7" t="s">
        <v>146</v>
      </c>
      <c r="F1581" s="7">
        <v>1.161</v>
      </c>
      <c r="I1581" s="7">
        <v>1.161</v>
      </c>
      <c r="J1581" s="7">
        <v>2004</v>
      </c>
      <c r="K1581" s="7">
        <v>6</v>
      </c>
      <c r="L1581" s="7">
        <v>170</v>
      </c>
      <c r="M1581" s="7">
        <v>62.5</v>
      </c>
      <c r="N1581" s="7">
        <v>30.5</v>
      </c>
      <c r="O1581" s="7">
        <v>62.75</v>
      </c>
      <c r="P1581" s="7">
        <v>30.75</v>
      </c>
      <c r="Q1581" s="7">
        <v>11.564</v>
      </c>
      <c r="V1581" s="7" t="s">
        <v>26</v>
      </c>
      <c r="W1581" s="7">
        <v>0.38100000000000001</v>
      </c>
      <c r="X1581" s="7">
        <f t="shared" si="48"/>
        <v>0.38100000000000001</v>
      </c>
      <c r="Y1581" s="7">
        <v>0.78</v>
      </c>
      <c r="Z1581" s="7">
        <f t="shared" si="49"/>
        <v>0.78</v>
      </c>
      <c r="AA1581" s="7">
        <v>0.32800000000000001</v>
      </c>
      <c r="AB1581" s="7">
        <v>0.67100000000000004</v>
      </c>
      <c r="AC1581" s="7">
        <v>12.3</v>
      </c>
      <c r="AD1581" s="7">
        <v>42.7</v>
      </c>
      <c r="AE1581" s="7" t="s">
        <v>132</v>
      </c>
      <c r="AF1581" s="7" t="s">
        <v>133</v>
      </c>
      <c r="AH1581" s="7" t="s">
        <v>421</v>
      </c>
      <c r="AI1581" s="7" t="s">
        <v>417</v>
      </c>
      <c r="AJ1581" s="7">
        <v>3.1909999999999998</v>
      </c>
      <c r="AK1581" s="7">
        <v>-0.03</v>
      </c>
      <c r="AT1581" s="7">
        <v>1.7330000000000001</v>
      </c>
      <c r="AV1581" s="7" t="s">
        <v>675</v>
      </c>
      <c r="AW1581" s="7" t="s">
        <v>528</v>
      </c>
      <c r="AX1581" s="7" t="s">
        <v>14</v>
      </c>
      <c r="AY1581" s="7" t="s">
        <v>562</v>
      </c>
    </row>
    <row r="1582" spans="1:52" x14ac:dyDescent="0.2">
      <c r="A1582" s="7">
        <v>1581</v>
      </c>
      <c r="B1582" s="7">
        <v>4554</v>
      </c>
      <c r="C1582" s="7" t="s">
        <v>144</v>
      </c>
      <c r="D1582" s="7" t="s">
        <v>145</v>
      </c>
      <c r="E1582" s="7" t="s">
        <v>146</v>
      </c>
      <c r="F1582" s="7">
        <v>1.6080000000000001</v>
      </c>
      <c r="I1582" s="7">
        <v>1.6080000000000001</v>
      </c>
      <c r="J1582" s="7">
        <v>2004</v>
      </c>
      <c r="K1582" s="7">
        <v>6</v>
      </c>
      <c r="L1582" s="7">
        <v>174</v>
      </c>
      <c r="M1582" s="7">
        <v>62.5</v>
      </c>
      <c r="N1582" s="7">
        <v>30.5</v>
      </c>
      <c r="O1582" s="7">
        <v>62.75</v>
      </c>
      <c r="P1582" s="7">
        <v>30.75</v>
      </c>
      <c r="Q1582" s="7">
        <v>13.840999999999999</v>
      </c>
      <c r="V1582" s="7" t="s">
        <v>26</v>
      </c>
      <c r="W1582" s="7">
        <v>0.71599999999999997</v>
      </c>
      <c r="X1582" s="7">
        <f t="shared" si="48"/>
        <v>0.71599999999999997</v>
      </c>
      <c r="Y1582" s="7">
        <v>0.89200000000000002</v>
      </c>
      <c r="Z1582" s="7">
        <f t="shared" si="49"/>
        <v>0.89200000000000002</v>
      </c>
      <c r="AA1582" s="7">
        <v>0.44500000000000001</v>
      </c>
      <c r="AB1582" s="7">
        <v>0.55400000000000005</v>
      </c>
      <c r="AC1582" s="7">
        <v>12.3</v>
      </c>
      <c r="AD1582" s="7">
        <v>42.7</v>
      </c>
      <c r="AE1582" s="7" t="s">
        <v>132</v>
      </c>
      <c r="AF1582" s="7" t="s">
        <v>133</v>
      </c>
      <c r="AH1582" s="7" t="s">
        <v>421</v>
      </c>
      <c r="AI1582" s="7" t="s">
        <v>417</v>
      </c>
      <c r="AJ1582" s="7">
        <v>3.1909999999999998</v>
      </c>
      <c r="AK1582" s="7">
        <v>-0.03</v>
      </c>
      <c r="AT1582" s="7">
        <v>1.7330000000000001</v>
      </c>
      <c r="AV1582" s="7" t="s">
        <v>675</v>
      </c>
      <c r="AW1582" s="7" t="s">
        <v>528</v>
      </c>
      <c r="AX1582" s="7" t="s">
        <v>14</v>
      </c>
      <c r="AY1582" s="7" t="s">
        <v>562</v>
      </c>
    </row>
    <row r="1583" spans="1:52" x14ac:dyDescent="0.2">
      <c r="A1583" s="7">
        <v>1582</v>
      </c>
      <c r="B1583" s="7">
        <v>4554</v>
      </c>
      <c r="C1583" s="7" t="s">
        <v>144</v>
      </c>
      <c r="D1583" s="7" t="s">
        <v>145</v>
      </c>
      <c r="E1583" s="7" t="s">
        <v>146</v>
      </c>
      <c r="F1583" s="7">
        <v>1.8759999999999999</v>
      </c>
      <c r="I1583" s="7">
        <v>1.8759999999999999</v>
      </c>
      <c r="J1583" s="7">
        <v>2004</v>
      </c>
      <c r="K1583" s="7">
        <v>6</v>
      </c>
      <c r="L1583" s="7">
        <v>181</v>
      </c>
      <c r="M1583" s="7">
        <v>62.5</v>
      </c>
      <c r="N1583" s="7">
        <v>30.5</v>
      </c>
      <c r="O1583" s="7">
        <v>62.75</v>
      </c>
      <c r="P1583" s="7">
        <v>30.75</v>
      </c>
      <c r="Q1583" s="7">
        <v>13.334</v>
      </c>
      <c r="V1583" s="7" t="s">
        <v>26</v>
      </c>
      <c r="W1583" s="7">
        <v>0.88800000000000001</v>
      </c>
      <c r="X1583" s="7">
        <f t="shared" si="48"/>
        <v>0.88800000000000001</v>
      </c>
      <c r="Y1583" s="7">
        <v>0.98799999999999999</v>
      </c>
      <c r="Z1583" s="7">
        <f t="shared" si="49"/>
        <v>0.98799999999999999</v>
      </c>
      <c r="AA1583" s="7">
        <v>0.47299999999999998</v>
      </c>
      <c r="AB1583" s="7">
        <v>0.52600000000000002</v>
      </c>
      <c r="AC1583" s="7">
        <v>12.3</v>
      </c>
      <c r="AD1583" s="7">
        <v>42.7</v>
      </c>
      <c r="AE1583" s="7" t="s">
        <v>132</v>
      </c>
      <c r="AF1583" s="7" t="s">
        <v>133</v>
      </c>
      <c r="AH1583" s="7" t="s">
        <v>421</v>
      </c>
      <c r="AI1583" s="7" t="s">
        <v>417</v>
      </c>
      <c r="AJ1583" s="7">
        <v>3.1909999999999998</v>
      </c>
      <c r="AK1583" s="7">
        <v>-0.03</v>
      </c>
      <c r="AT1583" s="7">
        <v>1.7330000000000001</v>
      </c>
      <c r="AV1583" s="7" t="s">
        <v>675</v>
      </c>
      <c r="AW1583" s="7" t="s">
        <v>528</v>
      </c>
      <c r="AX1583" s="7" t="s">
        <v>14</v>
      </c>
      <c r="AY1583" s="7" t="s">
        <v>562</v>
      </c>
    </row>
    <row r="1584" spans="1:52" x14ac:dyDescent="0.2">
      <c r="A1584" s="7">
        <v>1583</v>
      </c>
      <c r="B1584" s="7">
        <v>4554</v>
      </c>
      <c r="C1584" s="7" t="s">
        <v>144</v>
      </c>
      <c r="D1584" s="7" t="s">
        <v>145</v>
      </c>
      <c r="E1584" s="7" t="s">
        <v>146</v>
      </c>
      <c r="F1584" s="7">
        <v>2.4049999999999998</v>
      </c>
      <c r="I1584" s="7">
        <v>2.4049999999999998</v>
      </c>
      <c r="J1584" s="7">
        <v>2004</v>
      </c>
      <c r="K1584" s="7">
        <v>7</v>
      </c>
      <c r="L1584" s="7">
        <v>190</v>
      </c>
      <c r="M1584" s="7">
        <v>62.5</v>
      </c>
      <c r="N1584" s="7">
        <v>30.5</v>
      </c>
      <c r="O1584" s="7">
        <v>62.75</v>
      </c>
      <c r="P1584" s="7">
        <v>30.75</v>
      </c>
      <c r="Q1584" s="7">
        <v>18.015000000000001</v>
      </c>
      <c r="V1584" s="7" t="s">
        <v>26</v>
      </c>
      <c r="W1584" s="7">
        <v>1.2869999999999999</v>
      </c>
      <c r="X1584" s="7">
        <f t="shared" si="48"/>
        <v>1.2869999999999999</v>
      </c>
      <c r="Y1584" s="7">
        <v>1.1180000000000001</v>
      </c>
      <c r="Z1584" s="7">
        <f t="shared" si="49"/>
        <v>1.1180000000000001</v>
      </c>
      <c r="AA1584" s="7">
        <v>0.53400000000000003</v>
      </c>
      <c r="AB1584" s="7">
        <v>0.46500000000000002</v>
      </c>
      <c r="AC1584" s="7">
        <v>16.100000000000001</v>
      </c>
      <c r="AD1584" s="7">
        <v>77</v>
      </c>
      <c r="AE1584" s="7" t="s">
        <v>132</v>
      </c>
      <c r="AF1584" s="7" t="s">
        <v>133</v>
      </c>
      <c r="AH1584" s="7" t="s">
        <v>421</v>
      </c>
      <c r="AI1584" s="7" t="s">
        <v>417</v>
      </c>
      <c r="AJ1584" s="7">
        <v>3.1909999999999998</v>
      </c>
      <c r="AK1584" s="7">
        <v>-0.03</v>
      </c>
      <c r="AT1584" s="7">
        <v>1.7330000000000001</v>
      </c>
      <c r="AV1584" s="7" t="s">
        <v>675</v>
      </c>
      <c r="AW1584" s="7" t="s">
        <v>528</v>
      </c>
      <c r="AX1584" s="7" t="s">
        <v>14</v>
      </c>
      <c r="AY1584" s="7" t="s">
        <v>562</v>
      </c>
    </row>
    <row r="1585" spans="1:51" x14ac:dyDescent="0.2">
      <c r="A1585" s="7">
        <v>1584</v>
      </c>
      <c r="B1585" s="7">
        <v>4554</v>
      </c>
      <c r="C1585" s="7" t="s">
        <v>144</v>
      </c>
      <c r="D1585" s="7" t="s">
        <v>145</v>
      </c>
      <c r="E1585" s="7" t="s">
        <v>146</v>
      </c>
      <c r="F1585" s="7">
        <v>1.903</v>
      </c>
      <c r="I1585" s="7">
        <v>1.903</v>
      </c>
      <c r="J1585" s="7">
        <v>2004</v>
      </c>
      <c r="K1585" s="7">
        <v>7</v>
      </c>
      <c r="L1585" s="7">
        <v>195</v>
      </c>
      <c r="M1585" s="7">
        <v>62.5</v>
      </c>
      <c r="N1585" s="7">
        <v>30.5</v>
      </c>
      <c r="O1585" s="7">
        <v>62.75</v>
      </c>
      <c r="P1585" s="7">
        <v>30.75</v>
      </c>
      <c r="Q1585" s="7">
        <v>19.532</v>
      </c>
      <c r="V1585" s="7" t="s">
        <v>26</v>
      </c>
      <c r="W1585" s="7">
        <v>1.101</v>
      </c>
      <c r="X1585" s="7">
        <f t="shared" si="48"/>
        <v>1.101</v>
      </c>
      <c r="Y1585" s="7">
        <v>0.80200000000000005</v>
      </c>
      <c r="Z1585" s="7">
        <f t="shared" si="49"/>
        <v>0.80200000000000005</v>
      </c>
      <c r="AA1585" s="7">
        <v>0.57799999999999996</v>
      </c>
      <c r="AB1585" s="7">
        <v>0.42099999999999999</v>
      </c>
      <c r="AC1585" s="7">
        <v>16.100000000000001</v>
      </c>
      <c r="AD1585" s="7">
        <v>77</v>
      </c>
      <c r="AE1585" s="7" t="s">
        <v>132</v>
      </c>
      <c r="AF1585" s="7" t="s">
        <v>133</v>
      </c>
      <c r="AH1585" s="7" t="s">
        <v>421</v>
      </c>
      <c r="AI1585" s="7" t="s">
        <v>417</v>
      </c>
      <c r="AJ1585" s="7">
        <v>3.1909999999999998</v>
      </c>
      <c r="AK1585" s="7">
        <v>-0.03</v>
      </c>
      <c r="AT1585" s="7">
        <v>1.7330000000000001</v>
      </c>
      <c r="AV1585" s="7" t="s">
        <v>675</v>
      </c>
      <c r="AW1585" s="7" t="s">
        <v>528</v>
      </c>
      <c r="AX1585" s="7" t="s">
        <v>14</v>
      </c>
      <c r="AY1585" s="7" t="s">
        <v>562</v>
      </c>
    </row>
    <row r="1586" spans="1:51" x14ac:dyDescent="0.2">
      <c r="A1586" s="7">
        <v>1585</v>
      </c>
      <c r="B1586" s="7">
        <v>4554</v>
      </c>
      <c r="C1586" s="7" t="s">
        <v>144</v>
      </c>
      <c r="D1586" s="7" t="s">
        <v>145</v>
      </c>
      <c r="E1586" s="7" t="s">
        <v>146</v>
      </c>
      <c r="F1586" s="7">
        <v>1.6</v>
      </c>
      <c r="I1586" s="7">
        <v>1.6</v>
      </c>
      <c r="J1586" s="7">
        <v>2004</v>
      </c>
      <c r="K1586" s="7">
        <v>7</v>
      </c>
      <c r="L1586" s="7">
        <v>197</v>
      </c>
      <c r="M1586" s="7">
        <v>62.5</v>
      </c>
      <c r="N1586" s="7">
        <v>30.5</v>
      </c>
      <c r="O1586" s="7">
        <v>62.75</v>
      </c>
      <c r="P1586" s="7">
        <v>30.75</v>
      </c>
      <c r="Q1586" s="7">
        <v>19.785</v>
      </c>
      <c r="V1586" s="7" t="s">
        <v>26</v>
      </c>
      <c r="W1586" s="7">
        <v>0.91</v>
      </c>
      <c r="X1586" s="7">
        <f t="shared" si="48"/>
        <v>0.91</v>
      </c>
      <c r="Y1586" s="7">
        <v>0.69</v>
      </c>
      <c r="Z1586" s="7">
        <f t="shared" si="49"/>
        <v>0.69</v>
      </c>
      <c r="AA1586" s="7">
        <v>0.56799999999999995</v>
      </c>
      <c r="AB1586" s="7">
        <v>0.43099999999999999</v>
      </c>
      <c r="AC1586" s="7">
        <v>16.100000000000001</v>
      </c>
      <c r="AD1586" s="7">
        <v>77</v>
      </c>
      <c r="AE1586" s="7" t="s">
        <v>132</v>
      </c>
      <c r="AF1586" s="7" t="s">
        <v>133</v>
      </c>
      <c r="AH1586" s="7" t="s">
        <v>421</v>
      </c>
      <c r="AI1586" s="7" t="s">
        <v>417</v>
      </c>
      <c r="AJ1586" s="7">
        <v>3.1909999999999998</v>
      </c>
      <c r="AK1586" s="7">
        <v>-0.03</v>
      </c>
      <c r="AT1586" s="7">
        <v>1.7330000000000001</v>
      </c>
      <c r="AV1586" s="7" t="s">
        <v>675</v>
      </c>
      <c r="AW1586" s="7" t="s">
        <v>528</v>
      </c>
      <c r="AX1586" s="7" t="s">
        <v>14</v>
      </c>
      <c r="AY1586" s="7" t="s">
        <v>562</v>
      </c>
    </row>
    <row r="1587" spans="1:51" x14ac:dyDescent="0.2">
      <c r="A1587" s="7">
        <v>1586</v>
      </c>
      <c r="B1587" s="7">
        <v>4554</v>
      </c>
      <c r="C1587" s="7" t="s">
        <v>144</v>
      </c>
      <c r="D1587" s="7" t="s">
        <v>145</v>
      </c>
      <c r="E1587" s="7" t="s">
        <v>146</v>
      </c>
      <c r="F1587" s="7">
        <v>1.385</v>
      </c>
      <c r="I1587" s="7">
        <v>1.385</v>
      </c>
      <c r="J1587" s="7">
        <v>2004</v>
      </c>
      <c r="K1587" s="7">
        <v>7</v>
      </c>
      <c r="L1587" s="7">
        <v>209</v>
      </c>
      <c r="M1587" s="7">
        <v>62.5</v>
      </c>
      <c r="N1587" s="7">
        <v>30.5</v>
      </c>
      <c r="O1587" s="7">
        <v>62.75</v>
      </c>
      <c r="P1587" s="7">
        <v>30.75</v>
      </c>
      <c r="Q1587" s="7">
        <v>17.125</v>
      </c>
      <c r="V1587" s="7" t="s">
        <v>26</v>
      </c>
      <c r="W1587" s="7">
        <v>0.66500000000000004</v>
      </c>
      <c r="X1587" s="7">
        <f t="shared" si="48"/>
        <v>0.66500000000000004</v>
      </c>
      <c r="Y1587" s="7">
        <v>0.72</v>
      </c>
      <c r="Z1587" s="7">
        <f t="shared" si="49"/>
        <v>0.72</v>
      </c>
      <c r="AA1587" s="7">
        <v>0.48</v>
      </c>
      <c r="AB1587" s="7">
        <v>0.51900000000000002</v>
      </c>
      <c r="AC1587" s="7">
        <v>16.100000000000001</v>
      </c>
      <c r="AD1587" s="7">
        <v>77</v>
      </c>
      <c r="AE1587" s="7" t="s">
        <v>132</v>
      </c>
      <c r="AF1587" s="7" t="s">
        <v>133</v>
      </c>
      <c r="AH1587" s="7" t="s">
        <v>421</v>
      </c>
      <c r="AI1587" s="7" t="s">
        <v>417</v>
      </c>
      <c r="AJ1587" s="7">
        <v>3.1909999999999998</v>
      </c>
      <c r="AK1587" s="7">
        <v>-0.03</v>
      </c>
      <c r="AT1587" s="7">
        <v>1.7330000000000001</v>
      </c>
      <c r="AV1587" s="7" t="s">
        <v>675</v>
      </c>
      <c r="AW1587" s="7" t="s">
        <v>528</v>
      </c>
      <c r="AX1587" s="7" t="s">
        <v>14</v>
      </c>
      <c r="AY1587" s="7" t="s">
        <v>562</v>
      </c>
    </row>
    <row r="1588" spans="1:51" x14ac:dyDescent="0.2">
      <c r="A1588" s="7">
        <v>1587</v>
      </c>
      <c r="B1588" s="7">
        <v>4554</v>
      </c>
      <c r="C1588" s="7" t="s">
        <v>144</v>
      </c>
      <c r="D1588" s="7" t="s">
        <v>145</v>
      </c>
      <c r="E1588" s="7" t="s">
        <v>146</v>
      </c>
      <c r="F1588" s="7">
        <v>2.1640000000000001</v>
      </c>
      <c r="I1588" s="7">
        <v>2.1640000000000001</v>
      </c>
      <c r="J1588" s="7">
        <v>2004</v>
      </c>
      <c r="K1588" s="7">
        <v>8</v>
      </c>
      <c r="L1588" s="7">
        <v>225</v>
      </c>
      <c r="M1588" s="7">
        <v>62.5</v>
      </c>
      <c r="N1588" s="7">
        <v>30.5</v>
      </c>
      <c r="O1588" s="7">
        <v>62.75</v>
      </c>
      <c r="P1588" s="7">
        <v>30.75</v>
      </c>
      <c r="Q1588" s="7">
        <v>16.106999999999999</v>
      </c>
      <c r="V1588" s="7" t="s">
        <v>26</v>
      </c>
      <c r="W1588" s="7">
        <v>1.349</v>
      </c>
      <c r="X1588" s="7">
        <f t="shared" si="48"/>
        <v>1.349</v>
      </c>
      <c r="Y1588" s="7">
        <v>0.81499999999999995</v>
      </c>
      <c r="Z1588" s="7">
        <f t="shared" si="49"/>
        <v>0.81499999999999995</v>
      </c>
      <c r="AA1588" s="7">
        <v>0.623</v>
      </c>
      <c r="AB1588" s="7">
        <v>0.376</v>
      </c>
      <c r="AC1588" s="7">
        <v>13.9</v>
      </c>
      <c r="AD1588" s="7">
        <v>107</v>
      </c>
      <c r="AE1588" s="7" t="s">
        <v>132</v>
      </c>
      <c r="AF1588" s="7" t="s">
        <v>133</v>
      </c>
      <c r="AH1588" s="7" t="s">
        <v>421</v>
      </c>
      <c r="AI1588" s="7" t="s">
        <v>417</v>
      </c>
      <c r="AJ1588" s="7">
        <v>3.1909999999999998</v>
      </c>
      <c r="AK1588" s="7">
        <v>-0.03</v>
      </c>
      <c r="AT1588" s="7">
        <v>1.7330000000000001</v>
      </c>
      <c r="AV1588" s="7" t="s">
        <v>675</v>
      </c>
      <c r="AW1588" s="7" t="s">
        <v>528</v>
      </c>
      <c r="AX1588" s="7" t="s">
        <v>14</v>
      </c>
      <c r="AY1588" s="7" t="s">
        <v>562</v>
      </c>
    </row>
    <row r="1589" spans="1:51" x14ac:dyDescent="0.2">
      <c r="A1589" s="7">
        <v>1588</v>
      </c>
      <c r="B1589" s="7">
        <v>4554</v>
      </c>
      <c r="C1589" s="7" t="s">
        <v>144</v>
      </c>
      <c r="D1589" s="7" t="s">
        <v>145</v>
      </c>
      <c r="E1589" s="7" t="s">
        <v>146</v>
      </c>
      <c r="F1589" s="7">
        <v>1.851</v>
      </c>
      <c r="I1589" s="7">
        <v>1.851</v>
      </c>
      <c r="J1589" s="7">
        <v>2004</v>
      </c>
      <c r="K1589" s="7">
        <v>8</v>
      </c>
      <c r="L1589" s="7">
        <v>232</v>
      </c>
      <c r="M1589" s="7">
        <v>62.5</v>
      </c>
      <c r="N1589" s="7">
        <v>30.5</v>
      </c>
      <c r="O1589" s="7">
        <v>62.75</v>
      </c>
      <c r="P1589" s="7">
        <v>30.75</v>
      </c>
      <c r="Q1589" s="7">
        <v>15.726000000000001</v>
      </c>
      <c r="V1589" s="7" t="s">
        <v>26</v>
      </c>
      <c r="W1589" s="7">
        <v>1.0629999999999999</v>
      </c>
      <c r="X1589" s="7">
        <f t="shared" si="48"/>
        <v>1.0629999999999999</v>
      </c>
      <c r="Y1589" s="7">
        <v>0.78800000000000003</v>
      </c>
      <c r="Z1589" s="7">
        <f t="shared" si="49"/>
        <v>0.78800000000000003</v>
      </c>
      <c r="AA1589" s="7">
        <v>0.57399999999999995</v>
      </c>
      <c r="AB1589" s="7">
        <v>0.42499999999999999</v>
      </c>
      <c r="AC1589" s="7">
        <v>13.9</v>
      </c>
      <c r="AD1589" s="7">
        <v>107</v>
      </c>
      <c r="AE1589" s="7" t="s">
        <v>132</v>
      </c>
      <c r="AF1589" s="7" t="s">
        <v>133</v>
      </c>
      <c r="AH1589" s="7" t="s">
        <v>421</v>
      </c>
      <c r="AI1589" s="7" t="s">
        <v>417</v>
      </c>
      <c r="AJ1589" s="7">
        <v>3.1909999999999998</v>
      </c>
      <c r="AK1589" s="7">
        <v>-0.03</v>
      </c>
      <c r="AT1589" s="7">
        <v>1.7330000000000001</v>
      </c>
      <c r="AV1589" s="7" t="s">
        <v>675</v>
      </c>
      <c r="AW1589" s="7" t="s">
        <v>528</v>
      </c>
      <c r="AX1589" s="7" t="s">
        <v>14</v>
      </c>
      <c r="AY1589" s="7" t="s">
        <v>562</v>
      </c>
    </row>
    <row r="1590" spans="1:51" x14ac:dyDescent="0.2">
      <c r="A1590" s="7">
        <v>1589</v>
      </c>
      <c r="B1590" s="7">
        <v>4554</v>
      </c>
      <c r="C1590" s="7" t="s">
        <v>144</v>
      </c>
      <c r="D1590" s="7" t="s">
        <v>145</v>
      </c>
      <c r="E1590" s="7" t="s">
        <v>146</v>
      </c>
      <c r="F1590" s="7">
        <v>1.871</v>
      </c>
      <c r="I1590" s="7">
        <v>1.871</v>
      </c>
      <c r="J1590" s="7">
        <v>2004</v>
      </c>
      <c r="K1590" s="7">
        <v>8</v>
      </c>
      <c r="L1590" s="7">
        <v>236</v>
      </c>
      <c r="M1590" s="7">
        <v>62.5</v>
      </c>
      <c r="N1590" s="7">
        <v>30.5</v>
      </c>
      <c r="O1590" s="7">
        <v>62.75</v>
      </c>
      <c r="P1590" s="7">
        <v>30.75</v>
      </c>
      <c r="Q1590" s="7">
        <v>15.597</v>
      </c>
      <c r="V1590" s="7" t="s">
        <v>26</v>
      </c>
      <c r="W1590" s="7">
        <v>1.121</v>
      </c>
      <c r="X1590" s="7">
        <f t="shared" si="48"/>
        <v>1.121</v>
      </c>
      <c r="Y1590" s="7">
        <v>0.75</v>
      </c>
      <c r="Z1590" s="7">
        <f t="shared" si="49"/>
        <v>0.75</v>
      </c>
      <c r="AA1590" s="7">
        <v>0.59899999999999998</v>
      </c>
      <c r="AB1590" s="7">
        <v>0.4</v>
      </c>
      <c r="AC1590" s="7">
        <v>13.9</v>
      </c>
      <c r="AD1590" s="7">
        <v>107</v>
      </c>
      <c r="AE1590" s="7" t="s">
        <v>132</v>
      </c>
      <c r="AF1590" s="7" t="s">
        <v>133</v>
      </c>
      <c r="AH1590" s="7" t="s">
        <v>421</v>
      </c>
      <c r="AI1590" s="7" t="s">
        <v>417</v>
      </c>
      <c r="AJ1590" s="7">
        <v>3.1909999999999998</v>
      </c>
      <c r="AK1590" s="7">
        <v>-0.03</v>
      </c>
      <c r="AT1590" s="7">
        <v>1.7330000000000001</v>
      </c>
      <c r="AV1590" s="7" t="s">
        <v>675</v>
      </c>
      <c r="AW1590" s="7" t="s">
        <v>528</v>
      </c>
      <c r="AX1590" s="7" t="s">
        <v>14</v>
      </c>
      <c r="AY1590" s="7" t="s">
        <v>562</v>
      </c>
    </row>
    <row r="1591" spans="1:51" x14ac:dyDescent="0.2">
      <c r="A1591" s="7">
        <v>1590</v>
      </c>
      <c r="B1591" s="7">
        <v>4554</v>
      </c>
      <c r="C1591" s="7" t="s">
        <v>144</v>
      </c>
      <c r="D1591" s="7" t="s">
        <v>145</v>
      </c>
      <c r="E1591" s="7" t="s">
        <v>146</v>
      </c>
      <c r="F1591" s="7">
        <v>1.3460000000000001</v>
      </c>
      <c r="I1591" s="7">
        <v>1.3460000000000001</v>
      </c>
      <c r="J1591" s="7">
        <v>2004</v>
      </c>
      <c r="K1591" s="7">
        <v>9</v>
      </c>
      <c r="L1591" s="7">
        <v>265</v>
      </c>
      <c r="M1591" s="7">
        <v>62.5</v>
      </c>
      <c r="N1591" s="7">
        <v>30.5</v>
      </c>
      <c r="O1591" s="7">
        <v>62.75</v>
      </c>
      <c r="P1591" s="7">
        <v>30.75</v>
      </c>
      <c r="Q1591" s="7">
        <v>9.2620000000000005</v>
      </c>
      <c r="V1591" s="7" t="s">
        <v>26</v>
      </c>
      <c r="W1591" s="7">
        <v>0.91700000000000004</v>
      </c>
      <c r="X1591" s="7">
        <f t="shared" si="48"/>
        <v>0.91700000000000004</v>
      </c>
      <c r="Y1591" s="7">
        <v>0.42899999999999999</v>
      </c>
      <c r="Z1591" s="7">
        <f t="shared" si="49"/>
        <v>0.42899999999999999</v>
      </c>
      <c r="AA1591" s="7">
        <v>0.68100000000000005</v>
      </c>
      <c r="AB1591" s="7">
        <v>0.318</v>
      </c>
      <c r="AC1591" s="7">
        <v>10.1</v>
      </c>
      <c r="AD1591" s="7">
        <v>69.599999999999994</v>
      </c>
      <c r="AE1591" s="7" t="s">
        <v>132</v>
      </c>
      <c r="AF1591" s="7" t="s">
        <v>133</v>
      </c>
      <c r="AH1591" s="7" t="s">
        <v>421</v>
      </c>
      <c r="AI1591" s="7" t="s">
        <v>417</v>
      </c>
      <c r="AJ1591" s="7">
        <v>3.1909999999999998</v>
      </c>
      <c r="AK1591" s="7">
        <v>-0.03</v>
      </c>
      <c r="AT1591" s="7">
        <v>1.7330000000000001</v>
      </c>
      <c r="AV1591" s="7" t="s">
        <v>675</v>
      </c>
      <c r="AW1591" s="7" t="s">
        <v>528</v>
      </c>
      <c r="AX1591" s="7" t="s">
        <v>14</v>
      </c>
      <c r="AY1591" s="7" t="s">
        <v>562</v>
      </c>
    </row>
    <row r="1592" spans="1:51" x14ac:dyDescent="0.2">
      <c r="A1592" s="7">
        <v>1591</v>
      </c>
      <c r="B1592" s="7">
        <v>4554</v>
      </c>
      <c r="C1592" s="7" t="s">
        <v>144</v>
      </c>
      <c r="D1592" s="7" t="s">
        <v>145</v>
      </c>
      <c r="E1592" s="7" t="s">
        <v>146</v>
      </c>
      <c r="F1592" s="7">
        <v>0.38600000000000001</v>
      </c>
      <c r="I1592" s="7">
        <v>0.38600000000000001</v>
      </c>
      <c r="J1592" s="7">
        <v>2004</v>
      </c>
      <c r="K1592" s="7">
        <v>10</v>
      </c>
      <c r="L1592" s="7">
        <v>298</v>
      </c>
      <c r="M1592" s="7">
        <v>62.5</v>
      </c>
      <c r="N1592" s="7">
        <v>30.5</v>
      </c>
      <c r="O1592" s="7">
        <v>62.75</v>
      </c>
      <c r="P1592" s="7">
        <v>30.75</v>
      </c>
      <c r="Q1592" s="7">
        <v>-2.3919999999999999</v>
      </c>
      <c r="V1592" s="7" t="s">
        <v>26</v>
      </c>
      <c r="W1592" s="7">
        <v>0.28599999999999998</v>
      </c>
      <c r="X1592" s="7">
        <f t="shared" si="48"/>
        <v>0.28599999999999998</v>
      </c>
      <c r="Y1592" s="7">
        <v>0.1</v>
      </c>
      <c r="Z1592" s="7">
        <f t="shared" si="49"/>
        <v>0.1</v>
      </c>
      <c r="AA1592" s="7">
        <v>0.73899999999999999</v>
      </c>
      <c r="AB1592" s="7">
        <v>0.26</v>
      </c>
      <c r="AC1592" s="7">
        <v>2.7</v>
      </c>
      <c r="AD1592" s="7">
        <v>19.899999999999999</v>
      </c>
      <c r="AE1592" s="7" t="s">
        <v>132</v>
      </c>
      <c r="AF1592" s="7" t="s">
        <v>133</v>
      </c>
      <c r="AH1592" s="7" t="s">
        <v>421</v>
      </c>
      <c r="AI1592" s="7" t="s">
        <v>417</v>
      </c>
      <c r="AJ1592" s="7">
        <v>3.1909999999999998</v>
      </c>
      <c r="AK1592" s="7">
        <v>-0.03</v>
      </c>
      <c r="AT1592" s="7">
        <v>1.7330000000000001</v>
      </c>
      <c r="AV1592" s="7" t="s">
        <v>675</v>
      </c>
      <c r="AW1592" s="7" t="s">
        <v>528</v>
      </c>
      <c r="AX1592" s="7" t="s">
        <v>14</v>
      </c>
      <c r="AY1592" s="7" t="s">
        <v>562</v>
      </c>
    </row>
    <row r="1593" spans="1:51" x14ac:dyDescent="0.2">
      <c r="A1593" s="7">
        <v>1592</v>
      </c>
      <c r="B1593" s="7">
        <v>4554</v>
      </c>
      <c r="C1593" s="7" t="s">
        <v>144</v>
      </c>
      <c r="D1593" s="7" t="s">
        <v>145</v>
      </c>
      <c r="E1593" s="7" t="s">
        <v>146</v>
      </c>
      <c r="F1593" s="7">
        <v>0.54100000000000004</v>
      </c>
      <c r="I1593" s="7">
        <v>0.54100000000000004</v>
      </c>
      <c r="J1593" s="7">
        <v>2004</v>
      </c>
      <c r="K1593" s="7">
        <v>11</v>
      </c>
      <c r="L1593" s="7">
        <v>314</v>
      </c>
      <c r="M1593" s="7">
        <v>62.5</v>
      </c>
      <c r="N1593" s="7">
        <v>30.5</v>
      </c>
      <c r="O1593" s="7">
        <v>62.75</v>
      </c>
      <c r="P1593" s="7">
        <v>30.75</v>
      </c>
      <c r="Q1593" s="7">
        <v>6.4649999999999999</v>
      </c>
      <c r="V1593" s="7" t="s">
        <v>26</v>
      </c>
      <c r="W1593" s="7">
        <v>0.34499999999999997</v>
      </c>
      <c r="X1593" s="7">
        <f t="shared" si="48"/>
        <v>0.34499999999999997</v>
      </c>
      <c r="Y1593" s="7">
        <v>0.19600000000000001</v>
      </c>
      <c r="Z1593" s="7">
        <f t="shared" si="49"/>
        <v>0.19600000000000001</v>
      </c>
      <c r="AA1593" s="7">
        <v>0.63700000000000001</v>
      </c>
      <c r="AB1593" s="7">
        <v>0.36199999999999999</v>
      </c>
      <c r="AC1593" s="7">
        <v>-4</v>
      </c>
      <c r="AD1593" s="7">
        <v>68.5</v>
      </c>
      <c r="AE1593" s="7" t="s">
        <v>132</v>
      </c>
      <c r="AF1593" s="7" t="s">
        <v>133</v>
      </c>
      <c r="AH1593" s="7" t="s">
        <v>421</v>
      </c>
      <c r="AI1593" s="7" t="s">
        <v>417</v>
      </c>
      <c r="AJ1593" s="7">
        <v>3.1909999999999998</v>
      </c>
      <c r="AK1593" s="7">
        <v>-0.03</v>
      </c>
      <c r="AT1593" s="7">
        <v>1.7330000000000001</v>
      </c>
      <c r="AV1593" s="7" t="s">
        <v>675</v>
      </c>
      <c r="AW1593" s="7" t="s">
        <v>528</v>
      </c>
      <c r="AX1593" s="7" t="s">
        <v>14</v>
      </c>
      <c r="AY1593" s="7" t="s">
        <v>562</v>
      </c>
    </row>
    <row r="1594" spans="1:51" x14ac:dyDescent="0.2">
      <c r="A1594" s="7">
        <v>1593</v>
      </c>
      <c r="B1594" s="7">
        <v>4554</v>
      </c>
      <c r="C1594" s="7" t="s">
        <v>144</v>
      </c>
      <c r="D1594" s="7" t="s">
        <v>145</v>
      </c>
      <c r="E1594" s="7" t="s">
        <v>146</v>
      </c>
      <c r="F1594" s="7">
        <v>0.35699999999999998</v>
      </c>
      <c r="I1594" s="7">
        <v>0.35699999999999998</v>
      </c>
      <c r="J1594" s="7">
        <v>2004</v>
      </c>
      <c r="K1594" s="7">
        <v>11</v>
      </c>
      <c r="L1594" s="7">
        <v>316</v>
      </c>
      <c r="M1594" s="7">
        <v>62.5</v>
      </c>
      <c r="N1594" s="7">
        <v>30.5</v>
      </c>
      <c r="O1594" s="7">
        <v>62.75</v>
      </c>
      <c r="P1594" s="7">
        <v>30.75</v>
      </c>
      <c r="Q1594" s="7">
        <v>6</v>
      </c>
      <c r="V1594" s="7" t="s">
        <v>26</v>
      </c>
      <c r="W1594" s="7">
        <v>0.17699999999999999</v>
      </c>
      <c r="X1594" s="7">
        <f t="shared" si="48"/>
        <v>0.17699999999999999</v>
      </c>
      <c r="Y1594" s="7">
        <v>0.18</v>
      </c>
      <c r="Z1594" s="7">
        <f t="shared" si="49"/>
        <v>0.18</v>
      </c>
      <c r="AA1594" s="7">
        <v>0.495</v>
      </c>
      <c r="AB1594" s="7">
        <v>0.504</v>
      </c>
      <c r="AC1594" s="7">
        <v>-4</v>
      </c>
      <c r="AD1594" s="7">
        <v>68.5</v>
      </c>
      <c r="AE1594" s="7" t="s">
        <v>132</v>
      </c>
      <c r="AF1594" s="7" t="s">
        <v>133</v>
      </c>
      <c r="AH1594" s="7" t="s">
        <v>421</v>
      </c>
      <c r="AI1594" s="7" t="s">
        <v>417</v>
      </c>
      <c r="AJ1594" s="7">
        <v>3.1909999999999998</v>
      </c>
      <c r="AK1594" s="7">
        <v>-0.03</v>
      </c>
      <c r="AT1594" s="7">
        <v>1.7330000000000001</v>
      </c>
      <c r="AV1594" s="7" t="s">
        <v>675</v>
      </c>
      <c r="AW1594" s="7" t="s">
        <v>528</v>
      </c>
      <c r="AX1594" s="7" t="s">
        <v>14</v>
      </c>
      <c r="AY1594" s="7" t="s">
        <v>562</v>
      </c>
    </row>
    <row r="1595" spans="1:51" x14ac:dyDescent="0.2">
      <c r="A1595" s="7">
        <v>1594</v>
      </c>
      <c r="B1595" s="7">
        <v>4554</v>
      </c>
      <c r="C1595" s="7" t="s">
        <v>144</v>
      </c>
      <c r="D1595" s="7" t="s">
        <v>145</v>
      </c>
      <c r="E1595" s="7" t="s">
        <v>146</v>
      </c>
      <c r="F1595" s="7">
        <v>0.875</v>
      </c>
      <c r="I1595" s="7">
        <v>0.875</v>
      </c>
      <c r="J1595" s="7">
        <v>2005</v>
      </c>
      <c r="K1595" s="7">
        <v>5</v>
      </c>
      <c r="L1595" s="7">
        <v>124</v>
      </c>
      <c r="M1595" s="7">
        <v>62.5</v>
      </c>
      <c r="N1595" s="7">
        <v>30.5</v>
      </c>
      <c r="O1595" s="7">
        <v>62.75</v>
      </c>
      <c r="P1595" s="7">
        <v>30.75</v>
      </c>
      <c r="Q1595" s="7">
        <v>4.6870000000000003</v>
      </c>
      <c r="V1595" s="7" t="s">
        <v>26</v>
      </c>
      <c r="W1595" s="7">
        <v>0.46400000000000002</v>
      </c>
      <c r="X1595" s="7">
        <f t="shared" si="48"/>
        <v>0.46400000000000002</v>
      </c>
      <c r="Y1595" s="7">
        <v>0.41099999999999998</v>
      </c>
      <c r="Z1595" s="7">
        <f t="shared" si="49"/>
        <v>0.41099999999999998</v>
      </c>
      <c r="AA1595" s="7">
        <v>0.53</v>
      </c>
      <c r="AB1595" s="7">
        <v>0.47</v>
      </c>
      <c r="AC1595" s="7">
        <v>7.4</v>
      </c>
      <c r="AD1595" s="7">
        <v>64.5</v>
      </c>
      <c r="AE1595" s="7" t="s">
        <v>132</v>
      </c>
      <c r="AF1595" s="7" t="s">
        <v>133</v>
      </c>
      <c r="AH1595" s="7" t="s">
        <v>421</v>
      </c>
      <c r="AI1595" s="7" t="s">
        <v>417</v>
      </c>
      <c r="AJ1595" s="7">
        <v>3.1909999999999998</v>
      </c>
      <c r="AK1595" s="7">
        <v>-0.03</v>
      </c>
      <c r="AT1595" s="7">
        <v>1.7330000000000001</v>
      </c>
      <c r="AV1595" s="7" t="s">
        <v>675</v>
      </c>
      <c r="AW1595" s="7" t="s">
        <v>528</v>
      </c>
      <c r="AX1595" s="7" t="s">
        <v>14</v>
      </c>
      <c r="AY1595" s="7" t="s">
        <v>562</v>
      </c>
    </row>
    <row r="1596" spans="1:51" x14ac:dyDescent="0.2">
      <c r="A1596" s="7">
        <v>1595</v>
      </c>
      <c r="B1596" s="7">
        <v>4554</v>
      </c>
      <c r="C1596" s="7" t="s">
        <v>144</v>
      </c>
      <c r="D1596" s="7" t="s">
        <v>145</v>
      </c>
      <c r="E1596" s="7" t="s">
        <v>146</v>
      </c>
      <c r="F1596" s="7">
        <v>0.70299999999999996</v>
      </c>
      <c r="I1596" s="7">
        <v>0.70299999999999996</v>
      </c>
      <c r="J1596" s="7">
        <v>2005</v>
      </c>
      <c r="K1596" s="7">
        <v>5</v>
      </c>
      <c r="L1596" s="7">
        <v>130</v>
      </c>
      <c r="M1596" s="7">
        <v>62.5</v>
      </c>
      <c r="N1596" s="7">
        <v>30.5</v>
      </c>
      <c r="O1596" s="7">
        <v>62.75</v>
      </c>
      <c r="P1596" s="7">
        <v>30.75</v>
      </c>
      <c r="Q1596" s="7">
        <v>6.4059999999999997</v>
      </c>
      <c r="V1596" s="7" t="s">
        <v>26</v>
      </c>
      <c r="W1596" s="7">
        <v>0.373</v>
      </c>
      <c r="X1596" s="7">
        <f t="shared" si="48"/>
        <v>0.373</v>
      </c>
      <c r="Y1596" s="7">
        <v>0.33</v>
      </c>
      <c r="Z1596" s="7">
        <f t="shared" si="49"/>
        <v>0.33</v>
      </c>
      <c r="AA1596" s="7">
        <v>0.53</v>
      </c>
      <c r="AB1596" s="7">
        <v>0.47</v>
      </c>
      <c r="AC1596" s="7">
        <v>7.4</v>
      </c>
      <c r="AD1596" s="7">
        <v>64.5</v>
      </c>
      <c r="AE1596" s="7" t="s">
        <v>132</v>
      </c>
      <c r="AF1596" s="7" t="s">
        <v>133</v>
      </c>
      <c r="AH1596" s="7" t="s">
        <v>421</v>
      </c>
      <c r="AI1596" s="7" t="s">
        <v>417</v>
      </c>
      <c r="AJ1596" s="7">
        <v>3.1909999999999998</v>
      </c>
      <c r="AK1596" s="7">
        <v>-0.03</v>
      </c>
      <c r="AT1596" s="7">
        <v>1.7330000000000001</v>
      </c>
      <c r="AV1596" s="7" t="s">
        <v>675</v>
      </c>
      <c r="AW1596" s="7" t="s">
        <v>528</v>
      </c>
      <c r="AX1596" s="7" t="s">
        <v>14</v>
      </c>
      <c r="AY1596" s="7" t="s">
        <v>562</v>
      </c>
    </row>
    <row r="1597" spans="1:51" x14ac:dyDescent="0.2">
      <c r="A1597" s="7">
        <v>1596</v>
      </c>
      <c r="B1597" s="7">
        <v>4554</v>
      </c>
      <c r="C1597" s="7" t="s">
        <v>144</v>
      </c>
      <c r="D1597" s="7" t="s">
        <v>145</v>
      </c>
      <c r="E1597" s="7" t="s">
        <v>146</v>
      </c>
      <c r="F1597" s="7">
        <v>1.5669999999999999</v>
      </c>
      <c r="I1597" s="7">
        <v>1.5669999999999999</v>
      </c>
      <c r="J1597" s="7">
        <v>2005</v>
      </c>
      <c r="K1597" s="7">
        <v>5</v>
      </c>
      <c r="L1597" s="7">
        <v>142</v>
      </c>
      <c r="M1597" s="7">
        <v>62.5</v>
      </c>
      <c r="N1597" s="7">
        <v>30.5</v>
      </c>
      <c r="O1597" s="7">
        <v>62.75</v>
      </c>
      <c r="P1597" s="7">
        <v>30.75</v>
      </c>
      <c r="Q1597" s="7">
        <v>9.27</v>
      </c>
      <c r="V1597" s="7" t="s">
        <v>26</v>
      </c>
      <c r="W1597" s="7">
        <v>0.83099999999999996</v>
      </c>
      <c r="X1597" s="7">
        <f t="shared" si="48"/>
        <v>0.83099999999999996</v>
      </c>
      <c r="Y1597" s="7">
        <v>0.73599999999999999</v>
      </c>
      <c r="Z1597" s="7">
        <f t="shared" si="49"/>
        <v>0.73599999999999999</v>
      </c>
      <c r="AA1597" s="7">
        <v>0.53</v>
      </c>
      <c r="AB1597" s="7">
        <v>0.47</v>
      </c>
      <c r="AC1597" s="7">
        <v>7.4</v>
      </c>
      <c r="AD1597" s="7">
        <v>64.5</v>
      </c>
      <c r="AE1597" s="7" t="s">
        <v>132</v>
      </c>
      <c r="AF1597" s="7" t="s">
        <v>133</v>
      </c>
      <c r="AH1597" s="7" t="s">
        <v>421</v>
      </c>
      <c r="AI1597" s="7" t="s">
        <v>417</v>
      </c>
      <c r="AJ1597" s="7">
        <v>3.1909999999999998</v>
      </c>
      <c r="AK1597" s="7">
        <v>-0.03</v>
      </c>
      <c r="AT1597" s="7">
        <v>1.7330000000000001</v>
      </c>
      <c r="AV1597" s="7" t="s">
        <v>675</v>
      </c>
      <c r="AW1597" s="7" t="s">
        <v>528</v>
      </c>
      <c r="AX1597" s="7" t="s">
        <v>14</v>
      </c>
      <c r="AY1597" s="7" t="s">
        <v>562</v>
      </c>
    </row>
    <row r="1598" spans="1:51" x14ac:dyDescent="0.2">
      <c r="A1598" s="7">
        <v>1597</v>
      </c>
      <c r="B1598" s="7">
        <v>4554</v>
      </c>
      <c r="C1598" s="7" t="s">
        <v>144</v>
      </c>
      <c r="D1598" s="7" t="s">
        <v>145</v>
      </c>
      <c r="E1598" s="7" t="s">
        <v>146</v>
      </c>
      <c r="F1598" s="7">
        <v>1.2330000000000001</v>
      </c>
      <c r="I1598" s="7">
        <v>1.2330000000000001</v>
      </c>
      <c r="J1598" s="7">
        <v>2005</v>
      </c>
      <c r="K1598" s="7">
        <v>5</v>
      </c>
      <c r="L1598" s="7">
        <v>147</v>
      </c>
      <c r="M1598" s="7">
        <v>62.5</v>
      </c>
      <c r="N1598" s="7">
        <v>30.5</v>
      </c>
      <c r="O1598" s="7">
        <v>62.75</v>
      </c>
      <c r="P1598" s="7">
        <v>30.75</v>
      </c>
      <c r="Q1598" s="7">
        <v>10.797000000000001</v>
      </c>
      <c r="V1598" s="7" t="s">
        <v>26</v>
      </c>
      <c r="W1598" s="7">
        <v>0.65400000000000003</v>
      </c>
      <c r="X1598" s="7">
        <f t="shared" si="48"/>
        <v>0.65400000000000003</v>
      </c>
      <c r="Y1598" s="7">
        <v>0.57899999999999996</v>
      </c>
      <c r="Z1598" s="7">
        <f t="shared" si="49"/>
        <v>0.57899999999999996</v>
      </c>
      <c r="AA1598" s="7">
        <v>0.53</v>
      </c>
      <c r="AB1598" s="7">
        <v>0.47</v>
      </c>
      <c r="AC1598" s="7">
        <v>7.4</v>
      </c>
      <c r="AD1598" s="7">
        <v>64.5</v>
      </c>
      <c r="AE1598" s="7" t="s">
        <v>132</v>
      </c>
      <c r="AF1598" s="7" t="s">
        <v>133</v>
      </c>
      <c r="AH1598" s="7" t="s">
        <v>421</v>
      </c>
      <c r="AI1598" s="7" t="s">
        <v>417</v>
      </c>
      <c r="AJ1598" s="7">
        <v>3.1909999999999998</v>
      </c>
      <c r="AK1598" s="7">
        <v>-0.03</v>
      </c>
      <c r="AT1598" s="7">
        <v>1.7330000000000001</v>
      </c>
      <c r="AV1598" s="7" t="s">
        <v>675</v>
      </c>
      <c r="AW1598" s="7" t="s">
        <v>528</v>
      </c>
      <c r="AX1598" s="7" t="s">
        <v>14</v>
      </c>
      <c r="AY1598" s="7" t="s">
        <v>562</v>
      </c>
    </row>
    <row r="1599" spans="1:51" x14ac:dyDescent="0.2">
      <c r="A1599" s="7">
        <v>1598</v>
      </c>
      <c r="B1599" s="7">
        <v>4554</v>
      </c>
      <c r="C1599" s="7" t="s">
        <v>144</v>
      </c>
      <c r="D1599" s="7" t="s">
        <v>145</v>
      </c>
      <c r="E1599" s="7" t="s">
        <v>146</v>
      </c>
      <c r="F1599" s="7">
        <v>1.3009999999999999</v>
      </c>
      <c r="I1599" s="7">
        <v>1.3009999999999999</v>
      </c>
      <c r="J1599" s="7">
        <v>2005</v>
      </c>
      <c r="K1599" s="7">
        <v>6</v>
      </c>
      <c r="L1599" s="7">
        <v>154</v>
      </c>
      <c r="M1599" s="7">
        <v>62.5</v>
      </c>
      <c r="N1599" s="7">
        <v>30.5</v>
      </c>
      <c r="O1599" s="7">
        <v>62.75</v>
      </c>
      <c r="P1599" s="7">
        <v>30.75</v>
      </c>
      <c r="Q1599" s="7">
        <v>12.263999999999999</v>
      </c>
      <c r="V1599" s="7" t="s">
        <v>26</v>
      </c>
      <c r="W1599" s="7">
        <v>0.69</v>
      </c>
      <c r="X1599" s="7">
        <f t="shared" si="48"/>
        <v>0.69</v>
      </c>
      <c r="Y1599" s="7">
        <v>0.61099999999999999</v>
      </c>
      <c r="Z1599" s="7">
        <f t="shared" si="49"/>
        <v>0.61099999999999999</v>
      </c>
      <c r="AA1599" s="7">
        <v>0.53</v>
      </c>
      <c r="AB1599" s="7">
        <v>0.47</v>
      </c>
      <c r="AC1599" s="7">
        <v>13.5</v>
      </c>
      <c r="AD1599" s="7">
        <v>42.7</v>
      </c>
      <c r="AE1599" s="7" t="s">
        <v>132</v>
      </c>
      <c r="AF1599" s="7" t="s">
        <v>133</v>
      </c>
      <c r="AH1599" s="7" t="s">
        <v>421</v>
      </c>
      <c r="AI1599" s="7" t="s">
        <v>417</v>
      </c>
      <c r="AJ1599" s="7">
        <v>3.1909999999999998</v>
      </c>
      <c r="AK1599" s="7">
        <v>-0.03</v>
      </c>
      <c r="AT1599" s="7">
        <v>1.7330000000000001</v>
      </c>
      <c r="AV1599" s="7" t="s">
        <v>675</v>
      </c>
      <c r="AW1599" s="7" t="s">
        <v>528</v>
      </c>
      <c r="AX1599" s="7" t="s">
        <v>14</v>
      </c>
      <c r="AY1599" s="7" t="s">
        <v>562</v>
      </c>
    </row>
    <row r="1600" spans="1:51" x14ac:dyDescent="0.2">
      <c r="A1600" s="7">
        <v>1599</v>
      </c>
      <c r="B1600" s="7">
        <v>4554</v>
      </c>
      <c r="C1600" s="7" t="s">
        <v>144</v>
      </c>
      <c r="D1600" s="7" t="s">
        <v>145</v>
      </c>
      <c r="E1600" s="7" t="s">
        <v>146</v>
      </c>
      <c r="F1600" s="7">
        <v>1.3420000000000001</v>
      </c>
      <c r="I1600" s="7">
        <v>1.3420000000000001</v>
      </c>
      <c r="J1600" s="7">
        <v>2005</v>
      </c>
      <c r="K1600" s="7">
        <v>6</v>
      </c>
      <c r="L1600" s="7">
        <v>159</v>
      </c>
      <c r="M1600" s="7">
        <v>62.5</v>
      </c>
      <c r="N1600" s="7">
        <v>30.5</v>
      </c>
      <c r="O1600" s="7">
        <v>62.75</v>
      </c>
      <c r="P1600" s="7">
        <v>30.75</v>
      </c>
      <c r="Q1600" s="7">
        <v>16.882999999999999</v>
      </c>
      <c r="V1600" s="7" t="s">
        <v>26</v>
      </c>
      <c r="W1600" s="7">
        <v>0.58499999999999996</v>
      </c>
      <c r="X1600" s="7">
        <f t="shared" si="48"/>
        <v>0.58499999999999996</v>
      </c>
      <c r="Y1600" s="7">
        <v>0.75700000000000001</v>
      </c>
      <c r="Z1600" s="7">
        <f t="shared" si="49"/>
        <v>0.75700000000000001</v>
      </c>
      <c r="AA1600" s="7">
        <v>0.435</v>
      </c>
      <c r="AB1600" s="7">
        <v>0.56399999999999995</v>
      </c>
      <c r="AC1600" s="7">
        <v>13.5</v>
      </c>
      <c r="AD1600" s="7">
        <v>42.7</v>
      </c>
      <c r="AE1600" s="7" t="s">
        <v>132</v>
      </c>
      <c r="AF1600" s="7" t="s">
        <v>133</v>
      </c>
      <c r="AH1600" s="7" t="s">
        <v>421</v>
      </c>
      <c r="AI1600" s="7" t="s">
        <v>417</v>
      </c>
      <c r="AJ1600" s="7">
        <v>3.1909999999999998</v>
      </c>
      <c r="AK1600" s="7">
        <v>-0.03</v>
      </c>
      <c r="AT1600" s="7">
        <v>1.7330000000000001</v>
      </c>
      <c r="AV1600" s="7" t="s">
        <v>675</v>
      </c>
      <c r="AW1600" s="7" t="s">
        <v>528</v>
      </c>
      <c r="AX1600" s="7" t="s">
        <v>14</v>
      </c>
      <c r="AY1600" s="7" t="s">
        <v>562</v>
      </c>
    </row>
    <row r="1601" spans="1:52" x14ac:dyDescent="0.2">
      <c r="A1601" s="7">
        <v>1600</v>
      </c>
      <c r="B1601" s="7">
        <v>4554</v>
      </c>
      <c r="C1601" s="7" t="s">
        <v>144</v>
      </c>
      <c r="D1601" s="7" t="s">
        <v>145</v>
      </c>
      <c r="E1601" s="7" t="s">
        <v>146</v>
      </c>
      <c r="F1601" s="7">
        <v>1.3460000000000001</v>
      </c>
      <c r="I1601" s="7">
        <v>1.3460000000000001</v>
      </c>
      <c r="J1601" s="7">
        <v>2005</v>
      </c>
      <c r="K1601" s="7">
        <v>6</v>
      </c>
      <c r="L1601" s="7">
        <v>166</v>
      </c>
      <c r="M1601" s="7">
        <v>62.5</v>
      </c>
      <c r="N1601" s="7">
        <v>30.5</v>
      </c>
      <c r="O1601" s="7">
        <v>62.75</v>
      </c>
      <c r="P1601" s="7">
        <v>30.75</v>
      </c>
      <c r="Q1601" s="7">
        <v>13.464</v>
      </c>
      <c r="V1601" s="7" t="s">
        <v>26</v>
      </c>
      <c r="W1601" s="7">
        <v>0.371</v>
      </c>
      <c r="X1601" s="7">
        <f t="shared" si="48"/>
        <v>0.371</v>
      </c>
      <c r="Y1601" s="7">
        <v>0.97499999999999998</v>
      </c>
      <c r="Z1601" s="7">
        <f t="shared" si="49"/>
        <v>0.97499999999999998</v>
      </c>
      <c r="AA1601" s="7">
        <v>0.27500000000000002</v>
      </c>
      <c r="AB1601" s="7">
        <v>0.72399999999999998</v>
      </c>
      <c r="AC1601" s="7">
        <v>13.5</v>
      </c>
      <c r="AD1601" s="7">
        <v>42.7</v>
      </c>
      <c r="AE1601" s="7" t="s">
        <v>132</v>
      </c>
      <c r="AF1601" s="7" t="s">
        <v>133</v>
      </c>
      <c r="AH1601" s="7" t="s">
        <v>421</v>
      </c>
      <c r="AI1601" s="7" t="s">
        <v>417</v>
      </c>
      <c r="AJ1601" s="7">
        <v>3.1909999999999998</v>
      </c>
      <c r="AK1601" s="7">
        <v>-0.03</v>
      </c>
      <c r="AT1601" s="7">
        <v>1.7330000000000001</v>
      </c>
      <c r="AV1601" s="7" t="s">
        <v>675</v>
      </c>
      <c r="AW1601" s="7" t="s">
        <v>528</v>
      </c>
      <c r="AX1601" s="7" t="s">
        <v>14</v>
      </c>
      <c r="AY1601" s="7" t="s">
        <v>562</v>
      </c>
    </row>
    <row r="1602" spans="1:52" x14ac:dyDescent="0.2">
      <c r="A1602" s="7">
        <v>1601</v>
      </c>
      <c r="B1602" s="7">
        <v>4554</v>
      </c>
      <c r="C1602" s="7" t="s">
        <v>144</v>
      </c>
      <c r="D1602" s="7" t="s">
        <v>145</v>
      </c>
      <c r="E1602" s="7" t="s">
        <v>146</v>
      </c>
      <c r="F1602" s="7">
        <v>1.222</v>
      </c>
      <c r="I1602" s="7">
        <v>1.222</v>
      </c>
      <c r="J1602" s="7">
        <v>2005</v>
      </c>
      <c r="K1602" s="7">
        <v>6</v>
      </c>
      <c r="L1602" s="7">
        <v>172</v>
      </c>
      <c r="M1602" s="7">
        <v>62.5</v>
      </c>
      <c r="N1602" s="7">
        <v>30.5</v>
      </c>
      <c r="O1602" s="7">
        <v>62.75</v>
      </c>
      <c r="P1602" s="7">
        <v>30.75</v>
      </c>
      <c r="Q1602" s="7">
        <v>11.564</v>
      </c>
      <c r="V1602" s="7" t="s">
        <v>26</v>
      </c>
      <c r="W1602" s="7">
        <v>0.44</v>
      </c>
      <c r="X1602" s="7">
        <f t="shared" si="48"/>
        <v>0.44</v>
      </c>
      <c r="Y1602" s="7">
        <v>0.78200000000000003</v>
      </c>
      <c r="Z1602" s="7">
        <f t="shared" si="49"/>
        <v>0.78200000000000003</v>
      </c>
      <c r="AA1602" s="7">
        <v>0.35899999999999999</v>
      </c>
      <c r="AB1602" s="7">
        <v>0.64</v>
      </c>
      <c r="AC1602" s="7">
        <v>13.5</v>
      </c>
      <c r="AD1602" s="7">
        <v>42.7</v>
      </c>
      <c r="AE1602" s="7" t="s">
        <v>132</v>
      </c>
      <c r="AF1602" s="7" t="s">
        <v>133</v>
      </c>
      <c r="AH1602" s="7" t="s">
        <v>421</v>
      </c>
      <c r="AI1602" s="7" t="s">
        <v>417</v>
      </c>
      <c r="AJ1602" s="7">
        <v>3.1909999999999998</v>
      </c>
      <c r="AK1602" s="7">
        <v>-0.03</v>
      </c>
      <c r="AT1602" s="7">
        <v>1.7330000000000001</v>
      </c>
      <c r="AV1602" s="7" t="s">
        <v>675</v>
      </c>
      <c r="AW1602" s="7" t="s">
        <v>528</v>
      </c>
      <c r="AX1602" s="7" t="s">
        <v>14</v>
      </c>
      <c r="AY1602" s="7" t="s">
        <v>562</v>
      </c>
    </row>
    <row r="1603" spans="1:52" x14ac:dyDescent="0.2">
      <c r="A1603" s="7">
        <v>1602</v>
      </c>
      <c r="B1603" s="7">
        <v>4554</v>
      </c>
      <c r="C1603" s="7" t="s">
        <v>144</v>
      </c>
      <c r="D1603" s="7" t="s">
        <v>145</v>
      </c>
      <c r="E1603" s="7" t="s">
        <v>146</v>
      </c>
      <c r="F1603" s="7">
        <v>1.446</v>
      </c>
      <c r="I1603" s="7">
        <v>1.446</v>
      </c>
      <c r="J1603" s="7">
        <v>2005</v>
      </c>
      <c r="K1603" s="7">
        <v>6</v>
      </c>
      <c r="L1603" s="7">
        <v>181</v>
      </c>
      <c r="M1603" s="7">
        <v>62.5</v>
      </c>
      <c r="N1603" s="7">
        <v>30.5</v>
      </c>
      <c r="O1603" s="7">
        <v>62.75</v>
      </c>
      <c r="P1603" s="7">
        <v>30.75</v>
      </c>
      <c r="Q1603" s="7">
        <v>13.334</v>
      </c>
      <c r="V1603" s="7" t="s">
        <v>26</v>
      </c>
      <c r="W1603" s="7">
        <v>0.45800000000000002</v>
      </c>
      <c r="X1603" s="7">
        <f t="shared" ref="X1603:X1666" si="50">IF(ISBLANK(W1603), "", W1603)</f>
        <v>0.45800000000000002</v>
      </c>
      <c r="Y1603" s="7">
        <v>0.98799999999999999</v>
      </c>
      <c r="Z1603" s="7">
        <f t="shared" ref="Z1603:Z1666" si="51">IF(ISBLANK(Y1603), "", Y1603)</f>
        <v>0.98799999999999999</v>
      </c>
      <c r="AA1603" s="7">
        <v>0.316</v>
      </c>
      <c r="AB1603" s="7">
        <v>0.68300000000000005</v>
      </c>
      <c r="AC1603" s="7">
        <v>13.5</v>
      </c>
      <c r="AD1603" s="7">
        <v>42.7</v>
      </c>
      <c r="AE1603" s="7" t="s">
        <v>132</v>
      </c>
      <c r="AF1603" s="7" t="s">
        <v>133</v>
      </c>
      <c r="AH1603" s="7" t="s">
        <v>421</v>
      </c>
      <c r="AI1603" s="7" t="s">
        <v>417</v>
      </c>
      <c r="AJ1603" s="7">
        <v>3.1909999999999998</v>
      </c>
      <c r="AK1603" s="7">
        <v>-0.03</v>
      </c>
      <c r="AT1603" s="7">
        <v>1.7330000000000001</v>
      </c>
      <c r="AV1603" s="7" t="s">
        <v>675</v>
      </c>
      <c r="AW1603" s="7" t="s">
        <v>528</v>
      </c>
      <c r="AX1603" s="7" t="s">
        <v>14</v>
      </c>
      <c r="AY1603" s="7" t="s">
        <v>562</v>
      </c>
    </row>
    <row r="1604" spans="1:52" x14ac:dyDescent="0.2">
      <c r="A1604" s="7">
        <v>1603</v>
      </c>
      <c r="B1604" s="7">
        <v>4554</v>
      </c>
      <c r="C1604" s="7" t="s">
        <v>144</v>
      </c>
      <c r="D1604" s="7" t="s">
        <v>145</v>
      </c>
      <c r="E1604" s="7" t="s">
        <v>146</v>
      </c>
      <c r="F1604" s="7">
        <v>1.4890000000000001</v>
      </c>
      <c r="I1604" s="7">
        <v>1.4890000000000001</v>
      </c>
      <c r="J1604" s="7">
        <v>2005</v>
      </c>
      <c r="K1604" s="7">
        <v>7</v>
      </c>
      <c r="L1604" s="7">
        <v>189</v>
      </c>
      <c r="M1604" s="7">
        <v>62.5</v>
      </c>
      <c r="N1604" s="7">
        <v>30.5</v>
      </c>
      <c r="O1604" s="7">
        <v>62.75</v>
      </c>
      <c r="P1604" s="7">
        <v>30.75</v>
      </c>
      <c r="Q1604" s="7">
        <v>18.015000000000001</v>
      </c>
      <c r="V1604" s="7" t="s">
        <v>26</v>
      </c>
      <c r="W1604" s="7">
        <v>0.371</v>
      </c>
      <c r="X1604" s="7">
        <f t="shared" si="50"/>
        <v>0.371</v>
      </c>
      <c r="Y1604" s="7">
        <v>1.1180000000000001</v>
      </c>
      <c r="Z1604" s="7">
        <f t="shared" si="51"/>
        <v>1.1180000000000001</v>
      </c>
      <c r="AA1604" s="7">
        <v>0.249</v>
      </c>
      <c r="AB1604" s="7">
        <v>0.75</v>
      </c>
      <c r="AC1604" s="7">
        <v>17.100000000000001</v>
      </c>
      <c r="AD1604" s="7">
        <v>77</v>
      </c>
      <c r="AE1604" s="7" t="s">
        <v>132</v>
      </c>
      <c r="AF1604" s="7" t="s">
        <v>133</v>
      </c>
      <c r="AH1604" s="7" t="s">
        <v>421</v>
      </c>
      <c r="AI1604" s="7" t="s">
        <v>417</v>
      </c>
      <c r="AJ1604" s="7">
        <v>3.1909999999999998</v>
      </c>
      <c r="AK1604" s="7">
        <v>-0.03</v>
      </c>
      <c r="AT1604" s="7">
        <v>1.7330000000000001</v>
      </c>
      <c r="AV1604" s="7" t="s">
        <v>675</v>
      </c>
      <c r="AW1604" s="7" t="s">
        <v>528</v>
      </c>
      <c r="AX1604" s="7" t="s">
        <v>14</v>
      </c>
      <c r="AY1604" s="7" t="s">
        <v>562</v>
      </c>
    </row>
    <row r="1605" spans="1:52" x14ac:dyDescent="0.2">
      <c r="A1605" s="7">
        <v>1604</v>
      </c>
      <c r="B1605" s="7">
        <v>4554</v>
      </c>
      <c r="C1605" s="7" t="s">
        <v>144</v>
      </c>
      <c r="D1605" s="7" t="s">
        <v>145</v>
      </c>
      <c r="E1605" s="7" t="s">
        <v>146</v>
      </c>
      <c r="F1605" s="7">
        <v>1.266</v>
      </c>
      <c r="I1605" s="7">
        <v>1.266</v>
      </c>
      <c r="J1605" s="7">
        <v>2005</v>
      </c>
      <c r="K1605" s="7">
        <v>7</v>
      </c>
      <c r="L1605" s="7">
        <v>194</v>
      </c>
      <c r="M1605" s="7">
        <v>62.5</v>
      </c>
      <c r="N1605" s="7">
        <v>30.5</v>
      </c>
      <c r="O1605" s="7">
        <v>62.75</v>
      </c>
      <c r="P1605" s="7">
        <v>30.75</v>
      </c>
      <c r="Q1605" s="7">
        <v>19.532</v>
      </c>
      <c r="V1605" s="7" t="s">
        <v>26</v>
      </c>
      <c r="W1605" s="7">
        <v>0.47099999999999997</v>
      </c>
      <c r="X1605" s="7">
        <f t="shared" si="50"/>
        <v>0.47099999999999997</v>
      </c>
      <c r="Y1605" s="7">
        <v>0.79500000000000004</v>
      </c>
      <c r="Z1605" s="7">
        <f t="shared" si="51"/>
        <v>0.79500000000000004</v>
      </c>
      <c r="AA1605" s="7">
        <v>0.371</v>
      </c>
      <c r="AB1605" s="7">
        <v>0.628</v>
      </c>
      <c r="AC1605" s="7">
        <v>17.100000000000001</v>
      </c>
      <c r="AD1605" s="7">
        <v>77</v>
      </c>
      <c r="AE1605" s="7" t="s">
        <v>132</v>
      </c>
      <c r="AF1605" s="7" t="s">
        <v>133</v>
      </c>
      <c r="AH1605" s="7" t="s">
        <v>421</v>
      </c>
      <c r="AI1605" s="7" t="s">
        <v>417</v>
      </c>
      <c r="AJ1605" s="7">
        <v>3.1909999999999998</v>
      </c>
      <c r="AK1605" s="7">
        <v>-0.03</v>
      </c>
      <c r="AT1605" s="7">
        <v>1.7330000000000001</v>
      </c>
      <c r="AV1605" s="7" t="s">
        <v>675</v>
      </c>
      <c r="AW1605" s="7" t="s">
        <v>528</v>
      </c>
      <c r="AX1605" s="7" t="s">
        <v>14</v>
      </c>
      <c r="AY1605" s="7" t="s">
        <v>562</v>
      </c>
    </row>
    <row r="1606" spans="1:52" x14ac:dyDescent="0.2">
      <c r="A1606" s="7">
        <v>1605</v>
      </c>
      <c r="B1606" s="7">
        <v>4554</v>
      </c>
      <c r="C1606" s="7" t="s">
        <v>144</v>
      </c>
      <c r="D1606" s="7" t="s">
        <v>145</v>
      </c>
      <c r="E1606" s="7" t="s">
        <v>146</v>
      </c>
      <c r="F1606" s="7">
        <v>1.3029999999999999</v>
      </c>
      <c r="I1606" s="7">
        <v>1.3029999999999999</v>
      </c>
      <c r="J1606" s="7">
        <v>2005</v>
      </c>
      <c r="K1606" s="7">
        <v>7</v>
      </c>
      <c r="L1606" s="7">
        <v>201</v>
      </c>
      <c r="M1606" s="7">
        <v>62.5</v>
      </c>
      <c r="N1606" s="7">
        <v>30.5</v>
      </c>
      <c r="O1606" s="7">
        <v>62.75</v>
      </c>
      <c r="P1606" s="7">
        <v>30.75</v>
      </c>
      <c r="Q1606" s="7">
        <v>18.645</v>
      </c>
      <c r="V1606" s="7" t="s">
        <v>26</v>
      </c>
      <c r="W1606" s="7">
        <v>0.59699999999999998</v>
      </c>
      <c r="X1606" s="7">
        <f t="shared" si="50"/>
        <v>0.59699999999999998</v>
      </c>
      <c r="Y1606" s="7">
        <v>0.70599999999999996</v>
      </c>
      <c r="Z1606" s="7">
        <f t="shared" si="51"/>
        <v>0.70599999999999996</v>
      </c>
      <c r="AA1606" s="7">
        <v>0.45700000000000002</v>
      </c>
      <c r="AB1606" s="7">
        <v>0.54200000000000004</v>
      </c>
      <c r="AC1606" s="7">
        <v>17.100000000000001</v>
      </c>
      <c r="AD1606" s="7">
        <v>77</v>
      </c>
      <c r="AE1606" s="7" t="s">
        <v>132</v>
      </c>
      <c r="AF1606" s="7" t="s">
        <v>133</v>
      </c>
      <c r="AH1606" s="7" t="s">
        <v>421</v>
      </c>
      <c r="AI1606" s="7" t="s">
        <v>417</v>
      </c>
      <c r="AJ1606" s="7">
        <v>3.1909999999999998</v>
      </c>
      <c r="AK1606" s="7">
        <v>-0.03</v>
      </c>
      <c r="AT1606" s="7">
        <v>1.7330000000000001</v>
      </c>
      <c r="AV1606" s="7" t="s">
        <v>675</v>
      </c>
      <c r="AW1606" s="7" t="s">
        <v>528</v>
      </c>
      <c r="AX1606" s="7" t="s">
        <v>14</v>
      </c>
      <c r="AY1606" s="7" t="s">
        <v>562</v>
      </c>
    </row>
    <row r="1607" spans="1:52" x14ac:dyDescent="0.2">
      <c r="A1607" s="7">
        <v>1606</v>
      </c>
      <c r="B1607" s="7">
        <v>4554</v>
      </c>
      <c r="C1607" s="7" t="s">
        <v>144</v>
      </c>
      <c r="D1607" s="7" t="s">
        <v>145</v>
      </c>
      <c r="E1607" s="7" t="s">
        <v>146</v>
      </c>
      <c r="F1607" s="7">
        <v>1.39</v>
      </c>
      <c r="I1607" s="7">
        <v>1.39</v>
      </c>
      <c r="J1607" s="7">
        <v>2005</v>
      </c>
      <c r="K1607" s="7">
        <v>7</v>
      </c>
      <c r="L1607" s="7">
        <v>210</v>
      </c>
      <c r="M1607" s="7">
        <v>62.5</v>
      </c>
      <c r="N1607" s="7">
        <v>30.5</v>
      </c>
      <c r="O1607" s="7">
        <v>62.75</v>
      </c>
      <c r="P1607" s="7">
        <v>30.75</v>
      </c>
      <c r="Q1607" s="7">
        <v>16.870999999999999</v>
      </c>
      <c r="V1607" s="7" t="s">
        <v>26</v>
      </c>
      <c r="W1607" s="7">
        <v>0.67</v>
      </c>
      <c r="X1607" s="7">
        <f t="shared" si="50"/>
        <v>0.67</v>
      </c>
      <c r="Y1607" s="7">
        <v>0.72</v>
      </c>
      <c r="Z1607" s="7">
        <f t="shared" si="51"/>
        <v>0.72</v>
      </c>
      <c r="AA1607" s="7">
        <v>0.48199999999999998</v>
      </c>
      <c r="AB1607" s="7">
        <v>0.51700000000000002</v>
      </c>
      <c r="AC1607" s="7">
        <v>17.100000000000001</v>
      </c>
      <c r="AD1607" s="7">
        <v>77</v>
      </c>
      <c r="AE1607" s="7" t="s">
        <v>132</v>
      </c>
      <c r="AF1607" s="7" t="s">
        <v>133</v>
      </c>
      <c r="AH1607" s="7" t="s">
        <v>421</v>
      </c>
      <c r="AI1607" s="7" t="s">
        <v>417</v>
      </c>
      <c r="AJ1607" s="7">
        <v>3.1909999999999998</v>
      </c>
      <c r="AK1607" s="7">
        <v>-0.03</v>
      </c>
      <c r="AT1607" s="7">
        <v>1.7330000000000001</v>
      </c>
      <c r="AV1607" s="7" t="s">
        <v>675</v>
      </c>
      <c r="AW1607" s="7" t="s">
        <v>528</v>
      </c>
      <c r="AX1607" s="7" t="s">
        <v>14</v>
      </c>
      <c r="AY1607" s="7" t="s">
        <v>562</v>
      </c>
    </row>
    <row r="1608" spans="1:52" x14ac:dyDescent="0.2">
      <c r="A1608" s="7">
        <v>1607</v>
      </c>
      <c r="B1608" s="7">
        <v>4554</v>
      </c>
      <c r="C1608" s="7" t="s">
        <v>144</v>
      </c>
      <c r="D1608" s="7" t="s">
        <v>145</v>
      </c>
      <c r="E1608" s="7" t="s">
        <v>146</v>
      </c>
      <c r="F1608" s="7">
        <v>1.371</v>
      </c>
      <c r="I1608" s="7">
        <v>1.371</v>
      </c>
      <c r="J1608" s="7">
        <v>2005</v>
      </c>
      <c r="K1608" s="7">
        <v>8</v>
      </c>
      <c r="L1608" s="7">
        <v>221</v>
      </c>
      <c r="M1608" s="7">
        <v>62.5</v>
      </c>
      <c r="N1608" s="7">
        <v>30.5</v>
      </c>
      <c r="O1608" s="7">
        <v>62.75</v>
      </c>
      <c r="P1608" s="7">
        <v>30.75</v>
      </c>
      <c r="Q1608" s="7">
        <v>16.867000000000001</v>
      </c>
      <c r="V1608" s="7" t="s">
        <v>26</v>
      </c>
      <c r="W1608" s="7">
        <v>0.55600000000000005</v>
      </c>
      <c r="X1608" s="7">
        <f t="shared" si="50"/>
        <v>0.55600000000000005</v>
      </c>
      <c r="Y1608" s="7">
        <v>0.81499999999999995</v>
      </c>
      <c r="Z1608" s="7">
        <f t="shared" si="51"/>
        <v>0.81499999999999995</v>
      </c>
      <c r="AA1608" s="7">
        <v>0.40500000000000003</v>
      </c>
      <c r="AB1608" s="7">
        <v>0.59399999999999997</v>
      </c>
      <c r="AC1608" s="7">
        <v>15.5</v>
      </c>
      <c r="AD1608" s="7">
        <v>107</v>
      </c>
      <c r="AE1608" s="7" t="s">
        <v>132</v>
      </c>
      <c r="AF1608" s="7" t="s">
        <v>133</v>
      </c>
      <c r="AH1608" s="7" t="s">
        <v>421</v>
      </c>
      <c r="AI1608" s="7" t="s">
        <v>417</v>
      </c>
      <c r="AJ1608" s="7">
        <v>3.1909999999999998</v>
      </c>
      <c r="AK1608" s="7">
        <v>-0.03</v>
      </c>
      <c r="AT1608" s="7">
        <v>1.7330000000000001</v>
      </c>
      <c r="AV1608" s="7" t="s">
        <v>675</v>
      </c>
      <c r="AW1608" s="7" t="s">
        <v>528</v>
      </c>
      <c r="AX1608" s="7" t="s">
        <v>14</v>
      </c>
      <c r="AY1608" s="7" t="s">
        <v>562</v>
      </c>
    </row>
    <row r="1609" spans="1:52" x14ac:dyDescent="0.2">
      <c r="A1609" s="7">
        <v>1608</v>
      </c>
      <c r="B1609" s="7">
        <v>4554</v>
      </c>
      <c r="C1609" s="7" t="s">
        <v>144</v>
      </c>
      <c r="D1609" s="7" t="s">
        <v>145</v>
      </c>
      <c r="E1609" s="7" t="s">
        <v>146</v>
      </c>
      <c r="F1609" s="7">
        <v>1.1399999999999999</v>
      </c>
      <c r="I1609" s="7">
        <v>1.1399999999999999</v>
      </c>
      <c r="J1609" s="7">
        <v>2005</v>
      </c>
      <c r="K1609" s="7">
        <v>9</v>
      </c>
      <c r="L1609" s="7">
        <v>249</v>
      </c>
      <c r="M1609" s="7">
        <v>62.5</v>
      </c>
      <c r="N1609" s="7">
        <v>30.5</v>
      </c>
      <c r="O1609" s="7">
        <v>62.75</v>
      </c>
      <c r="P1609" s="7">
        <v>30.75</v>
      </c>
      <c r="Q1609" s="7">
        <v>12.557</v>
      </c>
      <c r="V1609" s="7" t="s">
        <v>26</v>
      </c>
      <c r="W1609" s="7">
        <v>0.42799999999999999</v>
      </c>
      <c r="X1609" s="7">
        <f t="shared" si="50"/>
        <v>0.42799999999999999</v>
      </c>
      <c r="Y1609" s="7">
        <v>0.71199999999999997</v>
      </c>
      <c r="Z1609" s="7">
        <f t="shared" si="51"/>
        <v>0.71199999999999997</v>
      </c>
      <c r="AA1609" s="7">
        <v>0.375</v>
      </c>
      <c r="AB1609" s="7">
        <v>0.624</v>
      </c>
      <c r="AC1609" s="7">
        <v>9.9</v>
      </c>
      <c r="AD1609" s="7">
        <v>69.599999999999994</v>
      </c>
      <c r="AE1609" s="7" t="s">
        <v>132</v>
      </c>
      <c r="AF1609" s="7" t="s">
        <v>133</v>
      </c>
      <c r="AH1609" s="7" t="s">
        <v>421</v>
      </c>
      <c r="AI1609" s="7" t="s">
        <v>417</v>
      </c>
      <c r="AJ1609" s="7">
        <v>3.1909999999999998</v>
      </c>
      <c r="AK1609" s="7">
        <v>-0.03</v>
      </c>
      <c r="AT1609" s="7">
        <v>1.7330000000000001</v>
      </c>
      <c r="AV1609" s="7" t="s">
        <v>675</v>
      </c>
      <c r="AW1609" s="7" t="s">
        <v>528</v>
      </c>
      <c r="AX1609" s="7" t="s">
        <v>14</v>
      </c>
      <c r="AY1609" s="7" t="s">
        <v>562</v>
      </c>
    </row>
    <row r="1610" spans="1:52" x14ac:dyDescent="0.2">
      <c r="A1610" s="7">
        <v>1609</v>
      </c>
      <c r="B1610" s="7">
        <v>4554</v>
      </c>
      <c r="C1610" s="7" t="s">
        <v>144</v>
      </c>
      <c r="D1610" s="7" t="s">
        <v>145</v>
      </c>
      <c r="E1610" s="7" t="s">
        <v>146</v>
      </c>
      <c r="F1610" s="7">
        <v>0.64600000000000002</v>
      </c>
      <c r="I1610" s="7">
        <v>0.64600000000000002</v>
      </c>
      <c r="J1610" s="7">
        <v>2005</v>
      </c>
      <c r="K1610" s="7">
        <v>9</v>
      </c>
      <c r="L1610" s="7">
        <v>273</v>
      </c>
      <c r="M1610" s="7">
        <v>62.5</v>
      </c>
      <c r="N1610" s="7">
        <v>30.5</v>
      </c>
      <c r="O1610" s="7">
        <v>62.75</v>
      </c>
      <c r="P1610" s="7">
        <v>30.75</v>
      </c>
      <c r="Q1610" s="7">
        <v>8.7530000000000001</v>
      </c>
      <c r="V1610" s="7" t="s">
        <v>26</v>
      </c>
      <c r="W1610" s="7">
        <v>0.30499999999999999</v>
      </c>
      <c r="X1610" s="7">
        <f t="shared" si="50"/>
        <v>0.30499999999999999</v>
      </c>
      <c r="Y1610" s="7">
        <v>0.34100000000000003</v>
      </c>
      <c r="Z1610" s="7">
        <f t="shared" si="51"/>
        <v>0.34100000000000003</v>
      </c>
      <c r="AA1610" s="7">
        <v>0.47099999999999997</v>
      </c>
      <c r="AB1610" s="7">
        <v>0.52800000000000002</v>
      </c>
      <c r="AC1610" s="7">
        <v>9.9</v>
      </c>
      <c r="AD1610" s="7">
        <v>69.599999999999994</v>
      </c>
      <c r="AE1610" s="7" t="s">
        <v>132</v>
      </c>
      <c r="AF1610" s="7" t="s">
        <v>133</v>
      </c>
      <c r="AH1610" s="7" t="s">
        <v>421</v>
      </c>
      <c r="AI1610" s="7" t="s">
        <v>417</v>
      </c>
      <c r="AJ1610" s="7">
        <v>3.1909999999999998</v>
      </c>
      <c r="AK1610" s="7">
        <v>-0.03</v>
      </c>
      <c r="AT1610" s="7">
        <v>1.7330000000000001</v>
      </c>
      <c r="AV1610" s="7" t="s">
        <v>675</v>
      </c>
      <c r="AW1610" s="7" t="s">
        <v>528</v>
      </c>
      <c r="AX1610" s="7" t="s">
        <v>14</v>
      </c>
      <c r="AY1610" s="7" t="s">
        <v>562</v>
      </c>
    </row>
    <row r="1611" spans="1:52" x14ac:dyDescent="0.2">
      <c r="A1611" s="7">
        <v>1610</v>
      </c>
      <c r="B1611" s="7">
        <v>4554</v>
      </c>
      <c r="C1611" s="7" t="s">
        <v>144</v>
      </c>
      <c r="D1611" s="7" t="s">
        <v>145</v>
      </c>
      <c r="E1611" s="7" t="s">
        <v>146</v>
      </c>
      <c r="F1611" s="7">
        <v>0.38200000000000001</v>
      </c>
      <c r="I1611" s="7">
        <v>0.38200000000000001</v>
      </c>
      <c r="J1611" s="7">
        <v>2005</v>
      </c>
      <c r="K1611" s="7">
        <v>10</v>
      </c>
      <c r="L1611" s="7">
        <v>299</v>
      </c>
      <c r="M1611" s="7">
        <v>62.5</v>
      </c>
      <c r="N1611" s="7">
        <v>30.5</v>
      </c>
      <c r="O1611" s="7">
        <v>62.75</v>
      </c>
      <c r="P1611" s="7">
        <v>30.75</v>
      </c>
      <c r="Q1611" s="7">
        <v>-2.645</v>
      </c>
      <c r="V1611" s="7" t="s">
        <v>26</v>
      </c>
      <c r="W1611" s="7">
        <v>0.28199999999999997</v>
      </c>
      <c r="X1611" s="7">
        <f t="shared" si="50"/>
        <v>0.28199999999999997</v>
      </c>
      <c r="Y1611" s="7">
        <v>0.1</v>
      </c>
      <c r="Z1611" s="7">
        <f t="shared" si="51"/>
        <v>0.1</v>
      </c>
      <c r="AA1611" s="7">
        <v>0.73699999999999999</v>
      </c>
      <c r="AB1611" s="7">
        <v>0.26200000000000001</v>
      </c>
      <c r="AC1611" s="7">
        <v>4.3</v>
      </c>
      <c r="AD1611" s="7">
        <v>19.899999999999999</v>
      </c>
      <c r="AE1611" s="7" t="s">
        <v>132</v>
      </c>
      <c r="AF1611" s="7" t="s">
        <v>133</v>
      </c>
      <c r="AH1611" s="7" t="s">
        <v>421</v>
      </c>
      <c r="AI1611" s="7" t="s">
        <v>417</v>
      </c>
      <c r="AJ1611" s="7">
        <v>3.1909999999999998</v>
      </c>
      <c r="AK1611" s="7">
        <v>-0.03</v>
      </c>
      <c r="AT1611" s="7">
        <v>1.7330000000000001</v>
      </c>
      <c r="AV1611" s="7" t="s">
        <v>675</v>
      </c>
      <c r="AW1611" s="7" t="s">
        <v>528</v>
      </c>
      <c r="AX1611" s="7" t="s">
        <v>14</v>
      </c>
      <c r="AY1611" s="7" t="s">
        <v>562</v>
      </c>
    </row>
    <row r="1612" spans="1:52" x14ac:dyDescent="0.2">
      <c r="A1612" s="7">
        <v>1611</v>
      </c>
      <c r="B1612" s="7">
        <v>4554</v>
      </c>
      <c r="C1612" s="7" t="s">
        <v>144</v>
      </c>
      <c r="D1612" s="7" t="s">
        <v>145</v>
      </c>
      <c r="E1612" s="7" t="s">
        <v>146</v>
      </c>
      <c r="F1612" s="7">
        <v>0.38100000000000001</v>
      </c>
      <c r="I1612" s="7">
        <v>0.38100000000000001</v>
      </c>
      <c r="J1612" s="7">
        <v>2005</v>
      </c>
      <c r="K1612" s="7">
        <v>11</v>
      </c>
      <c r="L1612" s="7">
        <v>313</v>
      </c>
      <c r="M1612" s="7">
        <v>62.5</v>
      </c>
      <c r="N1612" s="7">
        <v>30.5</v>
      </c>
      <c r="O1612" s="7">
        <v>62.75</v>
      </c>
      <c r="P1612" s="7">
        <v>30.75</v>
      </c>
      <c r="Q1612" s="7">
        <v>6.46</v>
      </c>
      <c r="V1612" s="7" t="s">
        <v>26</v>
      </c>
      <c r="W1612" s="7">
        <v>0.186</v>
      </c>
      <c r="X1612" s="7">
        <f t="shared" si="50"/>
        <v>0.186</v>
      </c>
      <c r="Y1612" s="7">
        <v>0.19500000000000001</v>
      </c>
      <c r="Z1612" s="7">
        <f t="shared" si="51"/>
        <v>0.19500000000000001</v>
      </c>
      <c r="AA1612" s="7">
        <v>0.48799999999999999</v>
      </c>
      <c r="AB1612" s="7">
        <v>0.51100000000000001</v>
      </c>
      <c r="AC1612" s="7">
        <v>1.9</v>
      </c>
      <c r="AD1612" s="7">
        <v>68.5</v>
      </c>
      <c r="AE1612" s="7" t="s">
        <v>132</v>
      </c>
      <c r="AF1612" s="7" t="s">
        <v>133</v>
      </c>
      <c r="AH1612" s="7" t="s">
        <v>421</v>
      </c>
      <c r="AI1612" s="7" t="s">
        <v>417</v>
      </c>
      <c r="AJ1612" s="7">
        <v>3.1909999999999998</v>
      </c>
      <c r="AK1612" s="7">
        <v>-0.03</v>
      </c>
      <c r="AT1612" s="7">
        <v>1.7330000000000001</v>
      </c>
      <c r="AV1612" s="7" t="s">
        <v>675</v>
      </c>
      <c r="AW1612" s="7" t="s">
        <v>528</v>
      </c>
      <c r="AX1612" s="7" t="s">
        <v>14</v>
      </c>
      <c r="AY1612" s="7" t="s">
        <v>562</v>
      </c>
    </row>
    <row r="1613" spans="1:52" x14ac:dyDescent="0.2">
      <c r="A1613" s="7">
        <v>1612</v>
      </c>
      <c r="B1613" s="7">
        <v>4554</v>
      </c>
      <c r="C1613" s="7" t="s">
        <v>144</v>
      </c>
      <c r="D1613" s="7" t="s">
        <v>145</v>
      </c>
      <c r="E1613" s="7" t="s">
        <v>146</v>
      </c>
      <c r="F1613" s="7">
        <v>0.373</v>
      </c>
      <c r="I1613" s="7">
        <v>0.373</v>
      </c>
      <c r="J1613" s="7">
        <v>2005</v>
      </c>
      <c r="K1613" s="7">
        <v>11</v>
      </c>
      <c r="L1613" s="7">
        <v>316</v>
      </c>
      <c r="M1613" s="7">
        <v>62.5</v>
      </c>
      <c r="N1613" s="7">
        <v>30.5</v>
      </c>
      <c r="O1613" s="7">
        <v>62.75</v>
      </c>
      <c r="P1613" s="7">
        <v>30.75</v>
      </c>
      <c r="Q1613" s="7">
        <v>6</v>
      </c>
      <c r="V1613" s="7" t="s">
        <v>26</v>
      </c>
      <c r="W1613" s="7">
        <v>0.17699999999999999</v>
      </c>
      <c r="X1613" s="7">
        <f t="shared" si="50"/>
        <v>0.17699999999999999</v>
      </c>
      <c r="Y1613" s="7">
        <v>0.19600000000000001</v>
      </c>
      <c r="Z1613" s="7">
        <f t="shared" si="51"/>
        <v>0.19600000000000001</v>
      </c>
      <c r="AA1613" s="7">
        <v>0.47299999999999998</v>
      </c>
      <c r="AB1613" s="7">
        <v>0.52600000000000002</v>
      </c>
      <c r="AC1613" s="7">
        <v>1.9</v>
      </c>
      <c r="AD1613" s="7">
        <v>68.5</v>
      </c>
      <c r="AE1613" s="7" t="s">
        <v>132</v>
      </c>
      <c r="AF1613" s="7" t="s">
        <v>133</v>
      </c>
      <c r="AH1613" s="7" t="s">
        <v>421</v>
      </c>
      <c r="AI1613" s="7" t="s">
        <v>417</v>
      </c>
      <c r="AJ1613" s="7">
        <v>3.1909999999999998</v>
      </c>
      <c r="AK1613" s="7">
        <v>-0.03</v>
      </c>
      <c r="AT1613" s="7">
        <v>1.7330000000000001</v>
      </c>
      <c r="AV1613" s="7" t="s">
        <v>675</v>
      </c>
      <c r="AW1613" s="7" t="s">
        <v>528</v>
      </c>
      <c r="AX1613" s="7" t="s">
        <v>14</v>
      </c>
      <c r="AY1613" s="7" t="s">
        <v>562</v>
      </c>
    </row>
    <row r="1614" spans="1:52" x14ac:dyDescent="0.2">
      <c r="A1614" s="7">
        <v>1613</v>
      </c>
      <c r="B1614" s="7">
        <v>4629</v>
      </c>
      <c r="C1614" s="7" t="s">
        <v>69</v>
      </c>
      <c r="D1614" s="7" t="s">
        <v>277</v>
      </c>
      <c r="E1614" s="7" t="s">
        <v>278</v>
      </c>
      <c r="F1614" s="7">
        <v>2.29</v>
      </c>
      <c r="I1614" s="7">
        <v>2.3740000000000001</v>
      </c>
      <c r="J1614" s="7">
        <v>2005</v>
      </c>
      <c r="K1614" s="7">
        <v>8</v>
      </c>
      <c r="L1614" s="7">
        <v>225</v>
      </c>
      <c r="M1614" s="7">
        <v>31.27</v>
      </c>
      <c r="N1614" s="7">
        <v>105.47</v>
      </c>
      <c r="O1614" s="7">
        <v>31.25</v>
      </c>
      <c r="P1614" s="7">
        <v>105.25</v>
      </c>
      <c r="Q1614" s="7">
        <v>23.952000000000002</v>
      </c>
      <c r="S1614" s="7">
        <v>32.652999999999999</v>
      </c>
      <c r="V1614" s="7" t="s">
        <v>26</v>
      </c>
      <c r="W1614" s="7">
        <v>1.202</v>
      </c>
      <c r="X1614" s="7">
        <f t="shared" si="50"/>
        <v>1.202</v>
      </c>
      <c r="Y1614" s="7">
        <v>1.171</v>
      </c>
      <c r="Z1614" s="7">
        <f t="shared" si="51"/>
        <v>1.171</v>
      </c>
      <c r="AA1614" s="7">
        <v>0.50600000000000001</v>
      </c>
      <c r="AB1614" s="7">
        <v>0.49299999999999999</v>
      </c>
      <c r="AC1614" s="7">
        <v>24.1</v>
      </c>
      <c r="AD1614" s="7">
        <v>109.7</v>
      </c>
      <c r="AE1614" s="7" t="s">
        <v>28</v>
      </c>
      <c r="AF1614" s="7" t="s">
        <v>29</v>
      </c>
      <c r="AG1614" s="7" t="s">
        <v>30</v>
      </c>
      <c r="AH1614" s="7" t="s">
        <v>419</v>
      </c>
      <c r="AI1614" s="7" t="s">
        <v>420</v>
      </c>
      <c r="AJ1614" s="7">
        <v>0.435</v>
      </c>
      <c r="AK1614" s="7">
        <v>0.52700000000000002</v>
      </c>
      <c r="AV1614" s="7" t="s">
        <v>659</v>
      </c>
      <c r="AW1614" s="7" t="s">
        <v>528</v>
      </c>
      <c r="AZ1614" s="7" t="s">
        <v>38</v>
      </c>
    </row>
    <row r="1615" spans="1:52" x14ac:dyDescent="0.2">
      <c r="A1615" s="7">
        <v>1614</v>
      </c>
      <c r="B1615" s="7">
        <v>4629</v>
      </c>
      <c r="C1615" s="7" t="s">
        <v>69</v>
      </c>
      <c r="D1615" s="7" t="s">
        <v>277</v>
      </c>
      <c r="E1615" s="7" t="s">
        <v>278</v>
      </c>
      <c r="F1615" s="7">
        <v>1.95</v>
      </c>
      <c r="I1615" s="7">
        <v>2.0209999999999999</v>
      </c>
      <c r="J1615" s="7">
        <v>2005</v>
      </c>
      <c r="K1615" s="7">
        <v>9</v>
      </c>
      <c r="L1615" s="7">
        <v>255</v>
      </c>
      <c r="M1615" s="7">
        <v>31.27</v>
      </c>
      <c r="N1615" s="7">
        <v>105.47</v>
      </c>
      <c r="O1615" s="7">
        <v>31.25</v>
      </c>
      <c r="P1615" s="7">
        <v>105.25</v>
      </c>
      <c r="Q1615" s="7">
        <v>22.253</v>
      </c>
      <c r="S1615" s="7">
        <v>27.053999999999998</v>
      </c>
      <c r="V1615" s="7" t="s">
        <v>26</v>
      </c>
      <c r="W1615" s="7">
        <v>1.1499999999999999</v>
      </c>
      <c r="X1615" s="7">
        <f t="shared" si="50"/>
        <v>1.1499999999999999</v>
      </c>
      <c r="Y1615" s="7">
        <v>0.87</v>
      </c>
      <c r="Z1615" s="7">
        <f t="shared" si="51"/>
        <v>0.87</v>
      </c>
      <c r="AA1615" s="7">
        <v>0.56899999999999995</v>
      </c>
      <c r="AB1615" s="7">
        <v>0.43</v>
      </c>
      <c r="AC1615" s="7">
        <v>23.3</v>
      </c>
      <c r="AD1615" s="7">
        <v>151.5</v>
      </c>
      <c r="AE1615" s="7" t="s">
        <v>28</v>
      </c>
      <c r="AF1615" s="7" t="s">
        <v>29</v>
      </c>
      <c r="AG1615" s="7" t="s">
        <v>30</v>
      </c>
      <c r="AH1615" s="7" t="s">
        <v>419</v>
      </c>
      <c r="AI1615" s="7" t="s">
        <v>420</v>
      </c>
      <c r="AJ1615" s="7">
        <v>0.435</v>
      </c>
      <c r="AK1615" s="7">
        <v>0.52700000000000002</v>
      </c>
      <c r="AV1615" s="7" t="s">
        <v>659</v>
      </c>
      <c r="AW1615" s="7" t="s">
        <v>528</v>
      </c>
      <c r="AZ1615" s="7" t="s">
        <v>38</v>
      </c>
    </row>
    <row r="1616" spans="1:52" x14ac:dyDescent="0.2">
      <c r="A1616" s="7">
        <v>1615</v>
      </c>
      <c r="B1616" s="7">
        <v>4629</v>
      </c>
      <c r="C1616" s="7" t="s">
        <v>69</v>
      </c>
      <c r="D1616" s="7" t="s">
        <v>277</v>
      </c>
      <c r="E1616" s="7" t="s">
        <v>278</v>
      </c>
      <c r="F1616" s="7">
        <v>1.44</v>
      </c>
      <c r="I1616" s="7">
        <v>1.4930000000000001</v>
      </c>
      <c r="J1616" s="7">
        <v>2005</v>
      </c>
      <c r="K1616" s="7">
        <v>10</v>
      </c>
      <c r="L1616" s="7">
        <v>285</v>
      </c>
      <c r="M1616" s="7">
        <v>31.27</v>
      </c>
      <c r="N1616" s="7">
        <v>105.47</v>
      </c>
      <c r="O1616" s="7">
        <v>31.25</v>
      </c>
      <c r="P1616" s="7">
        <v>105.25</v>
      </c>
      <c r="Q1616" s="7">
        <v>15.786</v>
      </c>
      <c r="S1616" s="7">
        <v>32.718000000000004</v>
      </c>
      <c r="V1616" s="7" t="s">
        <v>26</v>
      </c>
      <c r="W1616" s="7">
        <v>0.86</v>
      </c>
      <c r="X1616" s="7">
        <f t="shared" si="50"/>
        <v>0.86</v>
      </c>
      <c r="Y1616" s="7">
        <v>0.63200000000000001</v>
      </c>
      <c r="Z1616" s="7">
        <f t="shared" si="51"/>
        <v>0.63200000000000001</v>
      </c>
      <c r="AA1616" s="7">
        <v>0.57599999999999996</v>
      </c>
      <c r="AB1616" s="7">
        <v>0.42299999999999999</v>
      </c>
      <c r="AC1616" s="7">
        <v>16.399999999999999</v>
      </c>
      <c r="AD1616" s="7">
        <v>45.4</v>
      </c>
      <c r="AE1616" s="7" t="s">
        <v>28</v>
      </c>
      <c r="AF1616" s="7" t="s">
        <v>29</v>
      </c>
      <c r="AG1616" s="7" t="s">
        <v>30</v>
      </c>
      <c r="AH1616" s="7" t="s">
        <v>419</v>
      </c>
      <c r="AI1616" s="7" t="s">
        <v>420</v>
      </c>
      <c r="AJ1616" s="7">
        <v>0.435</v>
      </c>
      <c r="AK1616" s="7">
        <v>0.52700000000000002</v>
      </c>
      <c r="AV1616" s="7" t="s">
        <v>659</v>
      </c>
      <c r="AW1616" s="7" t="s">
        <v>528</v>
      </c>
      <c r="AZ1616" s="7" t="s">
        <v>38</v>
      </c>
    </row>
    <row r="1617" spans="1:52" x14ac:dyDescent="0.2">
      <c r="A1617" s="7">
        <v>1616</v>
      </c>
      <c r="B1617" s="7">
        <v>4629</v>
      </c>
      <c r="C1617" s="7" t="s">
        <v>69</v>
      </c>
      <c r="D1617" s="7" t="s">
        <v>277</v>
      </c>
      <c r="E1617" s="7" t="s">
        <v>278</v>
      </c>
      <c r="F1617" s="7">
        <v>0.97</v>
      </c>
      <c r="I1617" s="7">
        <v>1.0049999999999999</v>
      </c>
      <c r="J1617" s="7">
        <v>2005</v>
      </c>
      <c r="K1617" s="7">
        <v>11</v>
      </c>
      <c r="L1617" s="7">
        <v>315</v>
      </c>
      <c r="M1617" s="7">
        <v>31.27</v>
      </c>
      <c r="N1617" s="7">
        <v>105.47</v>
      </c>
      <c r="O1617" s="7">
        <v>31.25</v>
      </c>
      <c r="P1617" s="7">
        <v>105.25</v>
      </c>
      <c r="Q1617" s="7">
        <v>11.471</v>
      </c>
      <c r="S1617" s="7">
        <v>37.067</v>
      </c>
      <c r="V1617" s="7" t="s">
        <v>26</v>
      </c>
      <c r="W1617" s="7">
        <v>0.69399999999999995</v>
      </c>
      <c r="X1617" s="7">
        <f t="shared" si="50"/>
        <v>0.69399999999999995</v>
      </c>
      <c r="Y1617" s="7">
        <v>0.311</v>
      </c>
      <c r="Z1617" s="7">
        <f t="shared" si="51"/>
        <v>0.311</v>
      </c>
      <c r="AA1617" s="7">
        <v>0.69</v>
      </c>
      <c r="AB1617" s="7">
        <v>0.309</v>
      </c>
      <c r="AC1617" s="7">
        <v>12.1</v>
      </c>
      <c r="AD1617" s="7">
        <v>36</v>
      </c>
      <c r="AE1617" s="7" t="s">
        <v>28</v>
      </c>
      <c r="AF1617" s="7" t="s">
        <v>29</v>
      </c>
      <c r="AG1617" s="7" t="s">
        <v>30</v>
      </c>
      <c r="AH1617" s="7" t="s">
        <v>419</v>
      </c>
      <c r="AI1617" s="7" t="s">
        <v>420</v>
      </c>
      <c r="AJ1617" s="7">
        <v>0.435</v>
      </c>
      <c r="AK1617" s="7">
        <v>0.52700000000000002</v>
      </c>
      <c r="AV1617" s="7" t="s">
        <v>659</v>
      </c>
      <c r="AW1617" s="7" t="s">
        <v>528</v>
      </c>
      <c r="AZ1617" s="7" t="s">
        <v>38</v>
      </c>
    </row>
    <row r="1618" spans="1:52" x14ac:dyDescent="0.2">
      <c r="A1618" s="7">
        <v>1617</v>
      </c>
      <c r="B1618" s="7">
        <v>4629</v>
      </c>
      <c r="C1618" s="7" t="s">
        <v>69</v>
      </c>
      <c r="D1618" s="7" t="s">
        <v>277</v>
      </c>
      <c r="E1618" s="7" t="s">
        <v>278</v>
      </c>
      <c r="F1618" s="7">
        <v>0.89</v>
      </c>
      <c r="I1618" s="7">
        <v>0.92200000000000004</v>
      </c>
      <c r="J1618" s="7">
        <v>2005</v>
      </c>
      <c r="K1618" s="7">
        <v>12</v>
      </c>
      <c r="L1618" s="7">
        <v>345</v>
      </c>
      <c r="M1618" s="7">
        <v>31.27</v>
      </c>
      <c r="N1618" s="7">
        <v>105.47</v>
      </c>
      <c r="O1618" s="7">
        <v>31.25</v>
      </c>
      <c r="P1618" s="7">
        <v>105.25</v>
      </c>
      <c r="Q1618" s="7">
        <v>6.2850000000000001</v>
      </c>
      <c r="S1618" s="7">
        <v>37.945999999999998</v>
      </c>
      <c r="V1618" s="7" t="s">
        <v>26</v>
      </c>
      <c r="W1618" s="7">
        <v>0.65300000000000002</v>
      </c>
      <c r="X1618" s="7">
        <f t="shared" si="50"/>
        <v>0.65300000000000002</v>
      </c>
      <c r="Y1618" s="7">
        <v>0.26900000000000002</v>
      </c>
      <c r="Z1618" s="7">
        <f t="shared" si="51"/>
        <v>0.26900000000000002</v>
      </c>
      <c r="AA1618" s="7">
        <v>0.70699999999999996</v>
      </c>
      <c r="AB1618" s="7">
        <v>0.29199999999999998</v>
      </c>
      <c r="AC1618" s="7">
        <v>6.2</v>
      </c>
      <c r="AD1618" s="7">
        <v>21</v>
      </c>
      <c r="AE1618" s="7" t="s">
        <v>28</v>
      </c>
      <c r="AF1618" s="7" t="s">
        <v>29</v>
      </c>
      <c r="AG1618" s="7" t="s">
        <v>30</v>
      </c>
      <c r="AH1618" s="7" t="s">
        <v>419</v>
      </c>
      <c r="AI1618" s="7" t="s">
        <v>420</v>
      </c>
      <c r="AJ1618" s="7">
        <v>0.435</v>
      </c>
      <c r="AK1618" s="7">
        <v>0.52700000000000002</v>
      </c>
      <c r="AV1618" s="7" t="s">
        <v>659</v>
      </c>
      <c r="AW1618" s="7" t="s">
        <v>528</v>
      </c>
      <c r="AZ1618" s="7" t="s">
        <v>38</v>
      </c>
    </row>
    <row r="1619" spans="1:52" x14ac:dyDescent="0.2">
      <c r="A1619" s="7">
        <v>1618</v>
      </c>
      <c r="B1619" s="7">
        <v>4629</v>
      </c>
      <c r="C1619" s="7" t="s">
        <v>69</v>
      </c>
      <c r="D1619" s="7" t="s">
        <v>277</v>
      </c>
      <c r="E1619" s="7" t="s">
        <v>278</v>
      </c>
      <c r="F1619" s="7">
        <v>0.75</v>
      </c>
      <c r="I1619" s="7">
        <v>0.77700000000000002</v>
      </c>
      <c r="J1619" s="7">
        <v>2006</v>
      </c>
      <c r="K1619" s="7">
        <v>1</v>
      </c>
      <c r="L1619" s="7">
        <v>15</v>
      </c>
      <c r="M1619" s="7">
        <v>31.27</v>
      </c>
      <c r="N1619" s="7">
        <v>105.47</v>
      </c>
      <c r="O1619" s="7">
        <v>31.25</v>
      </c>
      <c r="P1619" s="7">
        <v>105.25</v>
      </c>
      <c r="Q1619" s="7">
        <v>5.867</v>
      </c>
      <c r="S1619" s="7">
        <v>37.094999999999999</v>
      </c>
      <c r="V1619" s="7" t="s">
        <v>26</v>
      </c>
      <c r="W1619" s="7">
        <v>0.64200000000000002</v>
      </c>
      <c r="X1619" s="7">
        <f t="shared" si="50"/>
        <v>0.64200000000000002</v>
      </c>
      <c r="Y1619" s="7">
        <v>0.13400000000000001</v>
      </c>
      <c r="Z1619" s="7">
        <f t="shared" si="51"/>
        <v>0.13400000000000001</v>
      </c>
      <c r="AA1619" s="7">
        <v>0.82599999999999996</v>
      </c>
      <c r="AB1619" s="7">
        <v>0.17299999999999999</v>
      </c>
      <c r="AC1619" s="7">
        <v>5.7</v>
      </c>
      <c r="AD1619" s="7">
        <v>10.199999999999999</v>
      </c>
      <c r="AE1619" s="7" t="s">
        <v>28</v>
      </c>
      <c r="AF1619" s="7" t="s">
        <v>29</v>
      </c>
      <c r="AG1619" s="7" t="s">
        <v>30</v>
      </c>
      <c r="AH1619" s="7" t="s">
        <v>419</v>
      </c>
      <c r="AI1619" s="7" t="s">
        <v>420</v>
      </c>
      <c r="AJ1619" s="7">
        <v>0.435</v>
      </c>
      <c r="AK1619" s="7">
        <v>-1.86</v>
      </c>
      <c r="AV1619" s="7" t="s">
        <v>659</v>
      </c>
      <c r="AW1619" s="7" t="s">
        <v>528</v>
      </c>
      <c r="AZ1619" s="7" t="s">
        <v>38</v>
      </c>
    </row>
    <row r="1620" spans="1:52" x14ac:dyDescent="0.2">
      <c r="A1620" s="7">
        <v>1619</v>
      </c>
      <c r="B1620" s="7">
        <v>4629</v>
      </c>
      <c r="C1620" s="7" t="s">
        <v>69</v>
      </c>
      <c r="D1620" s="7" t="s">
        <v>277</v>
      </c>
      <c r="E1620" s="7" t="s">
        <v>278</v>
      </c>
      <c r="F1620" s="7">
        <v>0.69</v>
      </c>
      <c r="I1620" s="7">
        <v>0.71499999999999997</v>
      </c>
      <c r="J1620" s="7">
        <v>2006</v>
      </c>
      <c r="K1620" s="7">
        <v>2</v>
      </c>
      <c r="L1620" s="7">
        <v>45</v>
      </c>
      <c r="M1620" s="7">
        <v>31.27</v>
      </c>
      <c r="N1620" s="7">
        <v>105.47</v>
      </c>
      <c r="O1620" s="7">
        <v>31.25</v>
      </c>
      <c r="P1620" s="7">
        <v>105.25</v>
      </c>
      <c r="Q1620" s="7">
        <v>12.37</v>
      </c>
      <c r="S1620" s="7">
        <v>33.640999999999998</v>
      </c>
      <c r="V1620" s="7" t="s">
        <v>26</v>
      </c>
      <c r="W1620" s="7">
        <v>0.622</v>
      </c>
      <c r="X1620" s="7">
        <f t="shared" si="50"/>
        <v>0.622</v>
      </c>
      <c r="Y1620" s="7">
        <v>9.2999999999999999E-2</v>
      </c>
      <c r="Z1620" s="7">
        <f t="shared" si="51"/>
        <v>9.2999999999999999E-2</v>
      </c>
      <c r="AA1620" s="7">
        <v>0.86899999999999999</v>
      </c>
      <c r="AB1620" s="7">
        <v>0.13</v>
      </c>
      <c r="AC1620" s="7">
        <v>7.2</v>
      </c>
      <c r="AD1620" s="7">
        <v>33.799999999999997</v>
      </c>
      <c r="AE1620" s="7" t="s">
        <v>28</v>
      </c>
      <c r="AF1620" s="7" t="s">
        <v>29</v>
      </c>
      <c r="AG1620" s="7" t="s">
        <v>30</v>
      </c>
      <c r="AH1620" s="7" t="s">
        <v>419</v>
      </c>
      <c r="AI1620" s="7" t="s">
        <v>420</v>
      </c>
      <c r="AJ1620" s="7">
        <v>0.435</v>
      </c>
      <c r="AK1620" s="7">
        <v>-1.86</v>
      </c>
      <c r="AV1620" s="7" t="s">
        <v>659</v>
      </c>
      <c r="AW1620" s="7" t="s">
        <v>528</v>
      </c>
      <c r="AZ1620" s="7" t="s">
        <v>38</v>
      </c>
    </row>
    <row r="1621" spans="1:52" x14ac:dyDescent="0.2">
      <c r="A1621" s="7">
        <v>1620</v>
      </c>
      <c r="B1621" s="7">
        <v>4629</v>
      </c>
      <c r="C1621" s="7" t="s">
        <v>69</v>
      </c>
      <c r="D1621" s="7" t="s">
        <v>277</v>
      </c>
      <c r="E1621" s="7" t="s">
        <v>278</v>
      </c>
      <c r="F1621" s="7">
        <v>0.92</v>
      </c>
      <c r="I1621" s="7">
        <v>0.95299999999999996</v>
      </c>
      <c r="J1621" s="7">
        <v>2006</v>
      </c>
      <c r="K1621" s="7">
        <v>3</v>
      </c>
      <c r="L1621" s="7">
        <v>75</v>
      </c>
      <c r="M1621" s="7">
        <v>31.27</v>
      </c>
      <c r="N1621" s="7">
        <v>105.47</v>
      </c>
      <c r="O1621" s="7">
        <v>31.25</v>
      </c>
      <c r="P1621" s="7">
        <v>105.25</v>
      </c>
      <c r="Q1621" s="7">
        <v>11.952</v>
      </c>
      <c r="S1621" s="7">
        <v>31.917999999999999</v>
      </c>
      <c r="V1621" s="7" t="s">
        <v>26</v>
      </c>
      <c r="W1621" s="7">
        <v>0.65300000000000002</v>
      </c>
      <c r="X1621" s="7">
        <f t="shared" si="50"/>
        <v>0.65300000000000002</v>
      </c>
      <c r="Y1621" s="7">
        <v>0.3</v>
      </c>
      <c r="Z1621" s="7">
        <f t="shared" si="51"/>
        <v>0.3</v>
      </c>
      <c r="AA1621" s="7">
        <v>0.68400000000000005</v>
      </c>
      <c r="AB1621" s="7">
        <v>0.315</v>
      </c>
      <c r="AC1621" s="7">
        <v>12.6</v>
      </c>
      <c r="AD1621" s="7">
        <v>39.4</v>
      </c>
      <c r="AE1621" s="7" t="s">
        <v>28</v>
      </c>
      <c r="AF1621" s="7" t="s">
        <v>29</v>
      </c>
      <c r="AG1621" s="7" t="s">
        <v>30</v>
      </c>
      <c r="AH1621" s="7" t="s">
        <v>419</v>
      </c>
      <c r="AI1621" s="7" t="s">
        <v>420</v>
      </c>
      <c r="AJ1621" s="7">
        <v>0.435</v>
      </c>
      <c r="AK1621" s="7">
        <v>-1.86</v>
      </c>
      <c r="AV1621" s="7" t="s">
        <v>659</v>
      </c>
      <c r="AW1621" s="7" t="s">
        <v>528</v>
      </c>
      <c r="AZ1621" s="7" t="s">
        <v>38</v>
      </c>
    </row>
    <row r="1622" spans="1:52" x14ac:dyDescent="0.2">
      <c r="A1622" s="7">
        <v>1621</v>
      </c>
      <c r="B1622" s="7">
        <v>4629</v>
      </c>
      <c r="C1622" s="7" t="s">
        <v>69</v>
      </c>
      <c r="D1622" s="7" t="s">
        <v>277</v>
      </c>
      <c r="E1622" s="7" t="s">
        <v>278</v>
      </c>
      <c r="F1622" s="7">
        <v>1.46</v>
      </c>
      <c r="I1622" s="7">
        <v>1.5129999999999999</v>
      </c>
      <c r="J1622" s="7">
        <v>2006</v>
      </c>
      <c r="K1622" s="7">
        <v>4</v>
      </c>
      <c r="L1622" s="7">
        <v>105</v>
      </c>
      <c r="M1622" s="7">
        <v>31.27</v>
      </c>
      <c r="N1622" s="7">
        <v>105.47</v>
      </c>
      <c r="O1622" s="7">
        <v>31.25</v>
      </c>
      <c r="P1622" s="7">
        <v>105.25</v>
      </c>
      <c r="Q1622" s="7">
        <v>17.597000000000001</v>
      </c>
      <c r="S1622" s="7">
        <v>21.100999999999999</v>
      </c>
      <c r="V1622" s="7" t="s">
        <v>26</v>
      </c>
      <c r="W1622" s="7">
        <v>0.86</v>
      </c>
      <c r="X1622" s="7">
        <f t="shared" si="50"/>
        <v>0.86</v>
      </c>
      <c r="Y1622" s="7">
        <v>0.65300000000000002</v>
      </c>
      <c r="Z1622" s="7">
        <f t="shared" si="51"/>
        <v>0.65300000000000002</v>
      </c>
      <c r="AA1622" s="7">
        <v>0.56799999999999995</v>
      </c>
      <c r="AB1622" s="7">
        <v>0.43099999999999999</v>
      </c>
      <c r="AC1622" s="7">
        <v>18.2</v>
      </c>
      <c r="AD1622" s="7">
        <v>7</v>
      </c>
      <c r="AE1622" s="7" t="s">
        <v>28</v>
      </c>
      <c r="AF1622" s="7" t="s">
        <v>29</v>
      </c>
      <c r="AG1622" s="7" t="s">
        <v>30</v>
      </c>
      <c r="AH1622" s="7" t="s">
        <v>419</v>
      </c>
      <c r="AI1622" s="7" t="s">
        <v>420</v>
      </c>
      <c r="AJ1622" s="7">
        <v>0.435</v>
      </c>
      <c r="AK1622" s="7">
        <v>-1.86</v>
      </c>
      <c r="AV1622" s="7" t="s">
        <v>659</v>
      </c>
      <c r="AW1622" s="7" t="s">
        <v>528</v>
      </c>
      <c r="AZ1622" s="7" t="s">
        <v>38</v>
      </c>
    </row>
    <row r="1623" spans="1:52" x14ac:dyDescent="0.2">
      <c r="A1623" s="7">
        <v>1622</v>
      </c>
      <c r="B1623" s="7">
        <v>4629</v>
      </c>
      <c r="C1623" s="7" t="s">
        <v>69</v>
      </c>
      <c r="D1623" s="7" t="s">
        <v>277</v>
      </c>
      <c r="E1623" s="7" t="s">
        <v>278</v>
      </c>
      <c r="F1623" s="7">
        <v>2.65</v>
      </c>
      <c r="I1623" s="7">
        <v>2.7469999999999999</v>
      </c>
      <c r="J1623" s="7">
        <v>2006</v>
      </c>
      <c r="K1623" s="7">
        <v>5</v>
      </c>
      <c r="L1623" s="7">
        <v>135</v>
      </c>
      <c r="M1623" s="7">
        <v>31.27</v>
      </c>
      <c r="N1623" s="7">
        <v>105.47</v>
      </c>
      <c r="O1623" s="7">
        <v>31.25</v>
      </c>
      <c r="P1623" s="7">
        <v>105.25</v>
      </c>
      <c r="Q1623" s="7">
        <v>20.643000000000001</v>
      </c>
      <c r="S1623" s="7">
        <v>32.811</v>
      </c>
      <c r="V1623" s="7" t="s">
        <v>26</v>
      </c>
      <c r="W1623" s="7">
        <v>1.3779999999999999</v>
      </c>
      <c r="X1623" s="7">
        <f t="shared" si="50"/>
        <v>1.3779999999999999</v>
      </c>
      <c r="Y1623" s="7">
        <v>1.3680000000000001</v>
      </c>
      <c r="Z1623" s="7">
        <f t="shared" si="51"/>
        <v>1.3680000000000001</v>
      </c>
      <c r="AA1623" s="7">
        <v>0.501</v>
      </c>
      <c r="AB1623" s="7">
        <v>0.498</v>
      </c>
      <c r="AC1623" s="7">
        <v>22.3</v>
      </c>
      <c r="AD1623" s="7">
        <v>94.3</v>
      </c>
      <c r="AE1623" s="7" t="s">
        <v>28</v>
      </c>
      <c r="AF1623" s="7" t="s">
        <v>29</v>
      </c>
      <c r="AG1623" s="7" t="s">
        <v>30</v>
      </c>
      <c r="AH1623" s="7" t="s">
        <v>419</v>
      </c>
      <c r="AI1623" s="7" t="s">
        <v>420</v>
      </c>
      <c r="AJ1623" s="7">
        <v>0.435</v>
      </c>
      <c r="AK1623" s="7">
        <v>-1.86</v>
      </c>
      <c r="AV1623" s="7" t="s">
        <v>659</v>
      </c>
      <c r="AW1623" s="7" t="s">
        <v>528</v>
      </c>
      <c r="AZ1623" s="7" t="s">
        <v>38</v>
      </c>
    </row>
    <row r="1624" spans="1:52" x14ac:dyDescent="0.2">
      <c r="A1624" s="7">
        <v>1623</v>
      </c>
      <c r="B1624" s="7">
        <v>4629</v>
      </c>
      <c r="C1624" s="7" t="s">
        <v>69</v>
      </c>
      <c r="D1624" s="7" t="s">
        <v>277</v>
      </c>
      <c r="E1624" s="7" t="s">
        <v>278</v>
      </c>
      <c r="F1624" s="7">
        <v>3.16</v>
      </c>
      <c r="I1624" s="7">
        <v>3.2759999999999998</v>
      </c>
      <c r="J1624" s="7">
        <v>2006</v>
      </c>
      <c r="K1624" s="7">
        <v>6</v>
      </c>
      <c r="L1624" s="7">
        <v>165</v>
      </c>
      <c r="M1624" s="7">
        <v>31.27</v>
      </c>
      <c r="N1624" s="7">
        <v>105.47</v>
      </c>
      <c r="O1624" s="7">
        <v>31.25</v>
      </c>
      <c r="P1624" s="7">
        <v>105.25</v>
      </c>
      <c r="Q1624" s="7">
        <v>24.556999999999999</v>
      </c>
      <c r="S1624" s="7">
        <v>26.327000000000002</v>
      </c>
      <c r="V1624" s="7" t="s">
        <v>26</v>
      </c>
      <c r="W1624" s="7">
        <v>1.5960000000000001</v>
      </c>
      <c r="X1624" s="7">
        <f t="shared" si="50"/>
        <v>1.5960000000000001</v>
      </c>
      <c r="Y1624" s="7">
        <v>1.679</v>
      </c>
      <c r="Z1624" s="7">
        <f t="shared" si="51"/>
        <v>1.679</v>
      </c>
      <c r="AA1624" s="7">
        <v>0.48699999999999999</v>
      </c>
      <c r="AB1624" s="7">
        <v>0.51200000000000001</v>
      </c>
      <c r="AC1624" s="7">
        <v>24.8</v>
      </c>
      <c r="AD1624" s="7">
        <v>112.9</v>
      </c>
      <c r="AE1624" s="7" t="s">
        <v>28</v>
      </c>
      <c r="AF1624" s="7" t="s">
        <v>29</v>
      </c>
      <c r="AG1624" s="7" t="s">
        <v>30</v>
      </c>
      <c r="AH1624" s="7" t="s">
        <v>419</v>
      </c>
      <c r="AI1624" s="7" t="s">
        <v>420</v>
      </c>
      <c r="AJ1624" s="7">
        <v>0.435</v>
      </c>
      <c r="AK1624" s="7">
        <v>-1.86</v>
      </c>
      <c r="AV1624" s="7" t="s">
        <v>659</v>
      </c>
      <c r="AW1624" s="7" t="s">
        <v>528</v>
      </c>
      <c r="AZ1624" s="7" t="s">
        <v>38</v>
      </c>
    </row>
    <row r="1625" spans="1:52" x14ac:dyDescent="0.2">
      <c r="A1625" s="7">
        <v>1624</v>
      </c>
      <c r="B1625" s="7">
        <v>4629</v>
      </c>
      <c r="C1625" s="7" t="s">
        <v>69</v>
      </c>
      <c r="D1625" s="7" t="s">
        <v>277</v>
      </c>
      <c r="E1625" s="7" t="s">
        <v>278</v>
      </c>
      <c r="F1625" s="7">
        <v>2.7</v>
      </c>
      <c r="I1625" s="7">
        <v>2.7989999999999999</v>
      </c>
      <c r="J1625" s="7">
        <v>2006</v>
      </c>
      <c r="K1625" s="7">
        <v>7</v>
      </c>
      <c r="L1625" s="7">
        <v>195</v>
      </c>
      <c r="M1625" s="7">
        <v>31.27</v>
      </c>
      <c r="N1625" s="7">
        <v>105.47</v>
      </c>
      <c r="O1625" s="7">
        <v>31.25</v>
      </c>
      <c r="P1625" s="7">
        <v>105.25</v>
      </c>
      <c r="Q1625" s="7">
        <v>28.472000000000001</v>
      </c>
      <c r="S1625" s="7">
        <v>20.712</v>
      </c>
      <c r="V1625" s="7" t="s">
        <v>26</v>
      </c>
      <c r="W1625" s="7">
        <v>1.544</v>
      </c>
      <c r="X1625" s="7">
        <f t="shared" si="50"/>
        <v>1.544</v>
      </c>
      <c r="Y1625" s="7">
        <v>1.254</v>
      </c>
      <c r="Z1625" s="7">
        <f t="shared" si="51"/>
        <v>1.254</v>
      </c>
      <c r="AA1625" s="7">
        <v>0.55100000000000005</v>
      </c>
      <c r="AB1625" s="7">
        <v>0.44800000000000001</v>
      </c>
      <c r="AC1625" s="7">
        <v>28.3</v>
      </c>
      <c r="AD1625" s="7">
        <v>154.6</v>
      </c>
      <c r="AE1625" s="7" t="s">
        <v>28</v>
      </c>
      <c r="AF1625" s="7" t="s">
        <v>29</v>
      </c>
      <c r="AG1625" s="7" t="s">
        <v>30</v>
      </c>
      <c r="AH1625" s="7" t="s">
        <v>419</v>
      </c>
      <c r="AI1625" s="7" t="s">
        <v>420</v>
      </c>
      <c r="AJ1625" s="7">
        <v>0.435</v>
      </c>
      <c r="AK1625" s="7">
        <v>-1.86</v>
      </c>
      <c r="AV1625" s="7" t="s">
        <v>659</v>
      </c>
      <c r="AW1625" s="7" t="s">
        <v>528</v>
      </c>
      <c r="AZ1625" s="7" t="s">
        <v>38</v>
      </c>
    </row>
    <row r="1626" spans="1:52" x14ac:dyDescent="0.2">
      <c r="A1626" s="7">
        <v>1625</v>
      </c>
      <c r="B1626" s="7">
        <v>4795</v>
      </c>
      <c r="C1626" s="7" t="s">
        <v>57</v>
      </c>
      <c r="D1626" s="7" t="s">
        <v>64</v>
      </c>
      <c r="E1626" s="7" t="s">
        <v>65</v>
      </c>
      <c r="F1626" s="7">
        <v>40.350999999999999</v>
      </c>
      <c r="I1626" s="7">
        <v>1.3260000000000001</v>
      </c>
      <c r="J1626" s="7">
        <v>2003</v>
      </c>
      <c r="K1626" s="7">
        <v>1</v>
      </c>
      <c r="L1626" s="7">
        <v>15</v>
      </c>
      <c r="M1626" s="7">
        <v>44.216000000000001</v>
      </c>
      <c r="N1626" s="7">
        <v>-122.21599999999999</v>
      </c>
      <c r="O1626" s="7">
        <v>44.25</v>
      </c>
      <c r="P1626" s="7">
        <v>-122.25</v>
      </c>
      <c r="Q1626" s="7">
        <v>3.956</v>
      </c>
      <c r="V1626" s="7" t="s">
        <v>26</v>
      </c>
      <c r="W1626" s="7">
        <v>0.84299999999999997</v>
      </c>
      <c r="X1626" s="7">
        <f t="shared" si="50"/>
        <v>0.84299999999999997</v>
      </c>
      <c r="Y1626" s="7">
        <v>0.48299999999999998</v>
      </c>
      <c r="Z1626" s="7">
        <f t="shared" si="51"/>
        <v>0.48299999999999998</v>
      </c>
      <c r="AA1626" s="7">
        <v>0.63500000000000001</v>
      </c>
      <c r="AB1626" s="7">
        <v>0.36399999999999999</v>
      </c>
      <c r="AC1626" s="7">
        <v>3.4</v>
      </c>
      <c r="AD1626" s="7">
        <v>263.8</v>
      </c>
      <c r="AE1626" s="7" t="s">
        <v>55</v>
      </c>
      <c r="AF1626" s="7" t="s">
        <v>29</v>
      </c>
      <c r="AH1626" s="7" t="s">
        <v>425</v>
      </c>
      <c r="AI1626" s="7" t="s">
        <v>426</v>
      </c>
      <c r="AJ1626" s="7">
        <v>2.0830000000000002</v>
      </c>
      <c r="AK1626" s="7">
        <v>0.33700000000000002</v>
      </c>
      <c r="AV1626" s="7" t="s">
        <v>658</v>
      </c>
      <c r="AW1626" s="7" t="s">
        <v>528</v>
      </c>
      <c r="AZ1626" s="7" t="s">
        <v>38</v>
      </c>
    </row>
    <row r="1627" spans="1:52" x14ac:dyDescent="0.2">
      <c r="A1627" s="7">
        <v>1626</v>
      </c>
      <c r="B1627" s="7">
        <v>4795</v>
      </c>
      <c r="C1627" s="7" t="s">
        <v>57</v>
      </c>
      <c r="D1627" s="7" t="s">
        <v>64</v>
      </c>
      <c r="E1627" s="7" t="s">
        <v>65</v>
      </c>
      <c r="F1627" s="7">
        <v>30.263000000000002</v>
      </c>
      <c r="I1627" s="7">
        <v>0.99399999999999999</v>
      </c>
      <c r="J1627" s="7">
        <v>2003</v>
      </c>
      <c r="K1627" s="7">
        <v>2</v>
      </c>
      <c r="L1627" s="7">
        <v>45</v>
      </c>
      <c r="M1627" s="7">
        <v>44.216000000000001</v>
      </c>
      <c r="N1627" s="7">
        <v>-122.21599999999999</v>
      </c>
      <c r="O1627" s="7">
        <v>44.25</v>
      </c>
      <c r="P1627" s="7">
        <v>-122.25</v>
      </c>
      <c r="Q1627" s="7">
        <v>4.7590000000000003</v>
      </c>
      <c r="V1627" s="7" t="s">
        <v>26</v>
      </c>
      <c r="W1627" s="7">
        <v>0.91500000000000004</v>
      </c>
      <c r="X1627" s="7">
        <f t="shared" si="50"/>
        <v>0.91500000000000004</v>
      </c>
      <c r="Y1627" s="7">
        <v>7.9000000000000001E-2</v>
      </c>
      <c r="Z1627" s="7">
        <f t="shared" si="51"/>
        <v>7.9000000000000001E-2</v>
      </c>
      <c r="AA1627" s="7">
        <v>0.91900000000000004</v>
      </c>
      <c r="AB1627" s="7">
        <v>0.08</v>
      </c>
      <c r="AC1627" s="7">
        <v>2.1</v>
      </c>
      <c r="AD1627" s="7">
        <v>137.80000000000001</v>
      </c>
      <c r="AE1627" s="7" t="s">
        <v>55</v>
      </c>
      <c r="AF1627" s="7" t="s">
        <v>29</v>
      </c>
      <c r="AH1627" s="7" t="s">
        <v>425</v>
      </c>
      <c r="AI1627" s="7" t="s">
        <v>426</v>
      </c>
      <c r="AJ1627" s="7">
        <v>2.0830000000000002</v>
      </c>
      <c r="AK1627" s="7">
        <v>0.33700000000000002</v>
      </c>
      <c r="AV1627" s="7" t="s">
        <v>658</v>
      </c>
      <c r="AW1627" s="7" t="s">
        <v>528</v>
      </c>
      <c r="AZ1627" s="7" t="s">
        <v>38</v>
      </c>
    </row>
    <row r="1628" spans="1:52" x14ac:dyDescent="0.2">
      <c r="A1628" s="7">
        <v>1627</v>
      </c>
      <c r="B1628" s="7">
        <v>4795</v>
      </c>
      <c r="C1628" s="7" t="s">
        <v>57</v>
      </c>
      <c r="D1628" s="7" t="s">
        <v>64</v>
      </c>
      <c r="E1628" s="7" t="s">
        <v>65</v>
      </c>
      <c r="F1628" s="7">
        <v>53.07</v>
      </c>
      <c r="I1628" s="7">
        <v>1.744</v>
      </c>
      <c r="J1628" s="7">
        <v>2003</v>
      </c>
      <c r="K1628" s="7">
        <v>3</v>
      </c>
      <c r="L1628" s="7">
        <v>75</v>
      </c>
      <c r="M1628" s="7">
        <v>44.216000000000001</v>
      </c>
      <c r="N1628" s="7">
        <v>-122.21599999999999</v>
      </c>
      <c r="O1628" s="7">
        <v>44.25</v>
      </c>
      <c r="P1628" s="7">
        <v>-122.25</v>
      </c>
      <c r="Q1628" s="7">
        <v>6.851</v>
      </c>
      <c r="V1628" s="7" t="s">
        <v>26</v>
      </c>
      <c r="W1628" s="7">
        <v>1.2929999999999999</v>
      </c>
      <c r="X1628" s="7">
        <f t="shared" si="50"/>
        <v>1.2929999999999999</v>
      </c>
      <c r="Y1628" s="7">
        <v>0.45100000000000001</v>
      </c>
      <c r="Z1628" s="7">
        <f t="shared" si="51"/>
        <v>0.45100000000000001</v>
      </c>
      <c r="AA1628" s="7">
        <v>0.74099999999999999</v>
      </c>
      <c r="AB1628" s="7">
        <v>0.25800000000000001</v>
      </c>
      <c r="AC1628" s="7">
        <v>5.6</v>
      </c>
      <c r="AD1628" s="7">
        <v>314.3</v>
      </c>
      <c r="AE1628" s="7" t="s">
        <v>55</v>
      </c>
      <c r="AF1628" s="7" t="s">
        <v>29</v>
      </c>
      <c r="AH1628" s="7" t="s">
        <v>425</v>
      </c>
      <c r="AI1628" s="7" t="s">
        <v>426</v>
      </c>
      <c r="AJ1628" s="7">
        <v>2.0830000000000002</v>
      </c>
      <c r="AK1628" s="7">
        <v>0.33700000000000002</v>
      </c>
      <c r="AV1628" s="7" t="s">
        <v>658</v>
      </c>
      <c r="AW1628" s="7" t="s">
        <v>528</v>
      </c>
      <c r="AZ1628" s="7" t="s">
        <v>38</v>
      </c>
    </row>
    <row r="1629" spans="1:52" x14ac:dyDescent="0.2">
      <c r="A1629" s="7">
        <v>1628</v>
      </c>
      <c r="B1629" s="7">
        <v>4795</v>
      </c>
      <c r="C1629" s="7" t="s">
        <v>57</v>
      </c>
      <c r="D1629" s="7" t="s">
        <v>64</v>
      </c>
      <c r="E1629" s="7" t="s">
        <v>65</v>
      </c>
      <c r="F1629" s="7">
        <v>72.367000000000004</v>
      </c>
      <c r="I1629" s="7">
        <v>2.379</v>
      </c>
      <c r="J1629" s="7">
        <v>2003</v>
      </c>
      <c r="K1629" s="7">
        <v>4</v>
      </c>
      <c r="L1629" s="7">
        <v>105</v>
      </c>
      <c r="M1629" s="7">
        <v>44.216000000000001</v>
      </c>
      <c r="N1629" s="7">
        <v>-122.21599999999999</v>
      </c>
      <c r="O1629" s="7">
        <v>44.25</v>
      </c>
      <c r="P1629" s="7">
        <v>-122.25</v>
      </c>
      <c r="Q1629" s="7">
        <v>8.6010000000000009</v>
      </c>
      <c r="V1629" s="7" t="s">
        <v>26</v>
      </c>
      <c r="W1629" s="7">
        <v>1.67</v>
      </c>
      <c r="X1629" s="7">
        <f t="shared" si="50"/>
        <v>1.67</v>
      </c>
      <c r="Y1629" s="7">
        <v>0.70899999999999996</v>
      </c>
      <c r="Z1629" s="7">
        <f t="shared" si="51"/>
        <v>0.70899999999999996</v>
      </c>
      <c r="AA1629" s="7">
        <v>0.70099999999999996</v>
      </c>
      <c r="AB1629" s="7">
        <v>0.29799999999999999</v>
      </c>
      <c r="AC1629" s="7">
        <v>6.1</v>
      </c>
      <c r="AD1629" s="7">
        <v>174</v>
      </c>
      <c r="AE1629" s="7" t="s">
        <v>55</v>
      </c>
      <c r="AF1629" s="7" t="s">
        <v>29</v>
      </c>
      <c r="AH1629" s="7" t="s">
        <v>425</v>
      </c>
      <c r="AI1629" s="7" t="s">
        <v>426</v>
      </c>
      <c r="AJ1629" s="7">
        <v>2.0830000000000002</v>
      </c>
      <c r="AK1629" s="7">
        <v>0.33700000000000002</v>
      </c>
      <c r="AV1629" s="7" t="s">
        <v>658</v>
      </c>
      <c r="AW1629" s="7" t="s">
        <v>528</v>
      </c>
      <c r="AZ1629" s="7" t="s">
        <v>38</v>
      </c>
    </row>
    <row r="1630" spans="1:52" x14ac:dyDescent="0.2">
      <c r="A1630" s="7">
        <v>1629</v>
      </c>
      <c r="B1630" s="7">
        <v>4795</v>
      </c>
      <c r="C1630" s="7" t="s">
        <v>57</v>
      </c>
      <c r="D1630" s="7" t="s">
        <v>64</v>
      </c>
      <c r="E1630" s="7" t="s">
        <v>65</v>
      </c>
      <c r="F1630" s="7">
        <v>130.26300000000001</v>
      </c>
      <c r="I1630" s="7">
        <v>4.282</v>
      </c>
      <c r="J1630" s="7">
        <v>2003</v>
      </c>
      <c r="K1630" s="7">
        <v>5</v>
      </c>
      <c r="L1630" s="7">
        <v>135</v>
      </c>
      <c r="M1630" s="7">
        <v>44.216000000000001</v>
      </c>
      <c r="N1630" s="7">
        <v>-122.21599999999999</v>
      </c>
      <c r="O1630" s="7">
        <v>44.25</v>
      </c>
      <c r="P1630" s="7">
        <v>-122.25</v>
      </c>
      <c r="Q1630" s="7">
        <v>11.38</v>
      </c>
      <c r="V1630" s="7" t="s">
        <v>26</v>
      </c>
      <c r="W1630" s="7">
        <v>2.6880000000000002</v>
      </c>
      <c r="X1630" s="7">
        <f t="shared" si="50"/>
        <v>2.6880000000000002</v>
      </c>
      <c r="Y1630" s="7">
        <v>1.5940000000000001</v>
      </c>
      <c r="Z1630" s="7">
        <f t="shared" si="51"/>
        <v>1.5940000000000001</v>
      </c>
      <c r="AA1630" s="7">
        <v>0.627</v>
      </c>
      <c r="AB1630" s="7">
        <v>0.372</v>
      </c>
      <c r="AC1630" s="7">
        <v>10.1</v>
      </c>
      <c r="AD1630" s="7">
        <v>76</v>
      </c>
      <c r="AE1630" s="7" t="s">
        <v>55</v>
      </c>
      <c r="AF1630" s="7" t="s">
        <v>29</v>
      </c>
      <c r="AH1630" s="7" t="s">
        <v>425</v>
      </c>
      <c r="AI1630" s="7" t="s">
        <v>426</v>
      </c>
      <c r="AJ1630" s="7">
        <v>2.0830000000000002</v>
      </c>
      <c r="AK1630" s="7">
        <v>0.33700000000000002</v>
      </c>
      <c r="AV1630" s="7" t="s">
        <v>658</v>
      </c>
      <c r="AW1630" s="7" t="s">
        <v>528</v>
      </c>
      <c r="AZ1630" s="7" t="s">
        <v>38</v>
      </c>
    </row>
    <row r="1631" spans="1:52" x14ac:dyDescent="0.2">
      <c r="A1631" s="7">
        <v>1630</v>
      </c>
      <c r="B1631" s="7">
        <v>4795</v>
      </c>
      <c r="C1631" s="7" t="s">
        <v>57</v>
      </c>
      <c r="D1631" s="7" t="s">
        <v>64</v>
      </c>
      <c r="E1631" s="7" t="s">
        <v>65</v>
      </c>
      <c r="F1631" s="7">
        <v>93.421000000000006</v>
      </c>
      <c r="I1631" s="7">
        <v>3.0710000000000002</v>
      </c>
      <c r="J1631" s="7">
        <v>2003</v>
      </c>
      <c r="K1631" s="7">
        <v>6</v>
      </c>
      <c r="L1631" s="7">
        <v>165</v>
      </c>
      <c r="M1631" s="7">
        <v>44.216000000000001</v>
      </c>
      <c r="N1631" s="7">
        <v>-122.21599999999999</v>
      </c>
      <c r="O1631" s="7">
        <v>44.25</v>
      </c>
      <c r="P1631" s="7">
        <v>-122.25</v>
      </c>
      <c r="Q1631" s="7">
        <v>18.29</v>
      </c>
      <c r="V1631" s="7" t="s">
        <v>26</v>
      </c>
      <c r="W1631" s="7">
        <v>2.1040000000000001</v>
      </c>
      <c r="X1631" s="7">
        <f t="shared" si="50"/>
        <v>2.1040000000000001</v>
      </c>
      <c r="Y1631" s="7">
        <v>0.96699999999999997</v>
      </c>
      <c r="Z1631" s="7">
        <f t="shared" si="51"/>
        <v>0.96699999999999997</v>
      </c>
      <c r="AA1631" s="7">
        <v>0.68500000000000005</v>
      </c>
      <c r="AB1631" s="7">
        <v>0.314</v>
      </c>
      <c r="AC1631" s="7">
        <v>16.399999999999999</v>
      </c>
      <c r="AD1631" s="7">
        <v>12.4</v>
      </c>
      <c r="AE1631" s="7" t="s">
        <v>55</v>
      </c>
      <c r="AF1631" s="7" t="s">
        <v>29</v>
      </c>
      <c r="AH1631" s="7" t="s">
        <v>425</v>
      </c>
      <c r="AI1631" s="7" t="s">
        <v>426</v>
      </c>
      <c r="AJ1631" s="7">
        <v>2.0830000000000002</v>
      </c>
      <c r="AK1631" s="7">
        <v>0.33700000000000002</v>
      </c>
      <c r="AV1631" s="7" t="s">
        <v>658</v>
      </c>
      <c r="AW1631" s="7" t="s">
        <v>528</v>
      </c>
      <c r="AZ1631" s="7" t="s">
        <v>38</v>
      </c>
    </row>
    <row r="1632" spans="1:52" x14ac:dyDescent="0.2">
      <c r="A1632" s="7">
        <v>1631</v>
      </c>
      <c r="B1632" s="7">
        <v>4795</v>
      </c>
      <c r="C1632" s="7" t="s">
        <v>57</v>
      </c>
      <c r="D1632" s="7" t="s">
        <v>64</v>
      </c>
      <c r="E1632" s="7" t="s">
        <v>65</v>
      </c>
      <c r="F1632" s="7">
        <v>77.632000000000005</v>
      </c>
      <c r="I1632" s="7">
        <v>2.552</v>
      </c>
      <c r="J1632" s="7">
        <v>2003</v>
      </c>
      <c r="K1632" s="7">
        <v>7</v>
      </c>
      <c r="L1632" s="7">
        <v>195</v>
      </c>
      <c r="M1632" s="7">
        <v>44.216000000000001</v>
      </c>
      <c r="N1632" s="7">
        <v>-122.21599999999999</v>
      </c>
      <c r="O1632" s="7">
        <v>44.25</v>
      </c>
      <c r="P1632" s="7">
        <v>-122.25</v>
      </c>
      <c r="Q1632" s="7">
        <v>22.103000000000002</v>
      </c>
      <c r="V1632" s="7" t="s">
        <v>26</v>
      </c>
      <c r="W1632" s="7">
        <v>1.841</v>
      </c>
      <c r="X1632" s="7">
        <f t="shared" si="50"/>
        <v>1.841</v>
      </c>
      <c r="Y1632" s="7">
        <v>0.71099999999999997</v>
      </c>
      <c r="Z1632" s="7">
        <f t="shared" si="51"/>
        <v>0.71099999999999997</v>
      </c>
      <c r="AA1632" s="7">
        <v>0.72099999999999997</v>
      </c>
      <c r="AB1632" s="7">
        <v>0.27800000000000002</v>
      </c>
      <c r="AC1632" s="7">
        <v>19.100000000000001</v>
      </c>
      <c r="AD1632" s="7">
        <v>2.6</v>
      </c>
      <c r="AE1632" s="7" t="s">
        <v>55</v>
      </c>
      <c r="AF1632" s="7" t="s">
        <v>29</v>
      </c>
      <c r="AH1632" s="7" t="s">
        <v>425</v>
      </c>
      <c r="AI1632" s="7" t="s">
        <v>426</v>
      </c>
      <c r="AJ1632" s="7">
        <v>2.0830000000000002</v>
      </c>
      <c r="AK1632" s="7">
        <v>0.33700000000000002</v>
      </c>
      <c r="AV1632" s="7" t="s">
        <v>658</v>
      </c>
      <c r="AW1632" s="7" t="s">
        <v>528</v>
      </c>
      <c r="AZ1632" s="7" t="s">
        <v>38</v>
      </c>
    </row>
    <row r="1633" spans="1:52" x14ac:dyDescent="0.2">
      <c r="A1633" s="7">
        <v>1632</v>
      </c>
      <c r="B1633" s="7">
        <v>4795</v>
      </c>
      <c r="C1633" s="7" t="s">
        <v>57</v>
      </c>
      <c r="D1633" s="7" t="s">
        <v>64</v>
      </c>
      <c r="E1633" s="7" t="s">
        <v>65</v>
      </c>
      <c r="F1633" s="7">
        <v>54.825000000000003</v>
      </c>
      <c r="I1633" s="7">
        <v>1.802</v>
      </c>
      <c r="J1633" s="7">
        <v>2003</v>
      </c>
      <c r="K1633" s="7">
        <v>8</v>
      </c>
      <c r="L1633" s="7">
        <v>225</v>
      </c>
      <c r="M1633" s="7">
        <v>44.216000000000001</v>
      </c>
      <c r="N1633" s="7">
        <v>-122.21599999999999</v>
      </c>
      <c r="O1633" s="7">
        <v>44.25</v>
      </c>
      <c r="P1633" s="7">
        <v>-122.25</v>
      </c>
      <c r="Q1633" s="7">
        <v>21.443000000000001</v>
      </c>
      <c r="V1633" s="7" t="s">
        <v>26</v>
      </c>
      <c r="W1633" s="7">
        <v>1.665</v>
      </c>
      <c r="X1633" s="7">
        <f t="shared" si="50"/>
        <v>1.665</v>
      </c>
      <c r="Y1633" s="7">
        <v>0.13700000000000001</v>
      </c>
      <c r="Z1633" s="7">
        <f t="shared" si="51"/>
        <v>0.13700000000000001</v>
      </c>
      <c r="AA1633" s="7">
        <v>0.92300000000000004</v>
      </c>
      <c r="AB1633" s="7">
        <v>7.5999999999999998E-2</v>
      </c>
      <c r="AC1633" s="7">
        <v>18</v>
      </c>
      <c r="AD1633" s="7">
        <v>25.2</v>
      </c>
      <c r="AE1633" s="7" t="s">
        <v>55</v>
      </c>
      <c r="AF1633" s="7" t="s">
        <v>29</v>
      </c>
      <c r="AH1633" s="7" t="s">
        <v>425</v>
      </c>
      <c r="AI1633" s="7" t="s">
        <v>426</v>
      </c>
      <c r="AJ1633" s="7">
        <v>2.0830000000000002</v>
      </c>
      <c r="AK1633" s="7">
        <v>0.33700000000000002</v>
      </c>
      <c r="AV1633" s="7" t="s">
        <v>658</v>
      </c>
      <c r="AW1633" s="7" t="s">
        <v>528</v>
      </c>
      <c r="AZ1633" s="7" t="s">
        <v>38</v>
      </c>
    </row>
    <row r="1634" spans="1:52" x14ac:dyDescent="0.2">
      <c r="A1634" s="7">
        <v>1633</v>
      </c>
      <c r="B1634" s="7">
        <v>4795</v>
      </c>
      <c r="C1634" s="7" t="s">
        <v>57</v>
      </c>
      <c r="D1634" s="7" t="s">
        <v>64</v>
      </c>
      <c r="E1634" s="7" t="s">
        <v>65</v>
      </c>
      <c r="F1634" s="7">
        <v>84.649000000000001</v>
      </c>
      <c r="I1634" s="7">
        <v>2.782</v>
      </c>
      <c r="J1634" s="7">
        <v>2003</v>
      </c>
      <c r="K1634" s="7">
        <v>9</v>
      </c>
      <c r="L1634" s="7">
        <v>255</v>
      </c>
      <c r="M1634" s="7">
        <v>44.216000000000001</v>
      </c>
      <c r="N1634" s="7">
        <v>-122.21599999999999</v>
      </c>
      <c r="O1634" s="7">
        <v>44.25</v>
      </c>
      <c r="P1634" s="7">
        <v>-122.25</v>
      </c>
      <c r="Q1634" s="7">
        <v>14.592000000000001</v>
      </c>
      <c r="V1634" s="7" t="s">
        <v>26</v>
      </c>
      <c r="W1634" s="7">
        <v>1.9550000000000001</v>
      </c>
      <c r="X1634" s="7">
        <f t="shared" si="50"/>
        <v>1.9550000000000001</v>
      </c>
      <c r="Y1634" s="7">
        <v>0.82699999999999996</v>
      </c>
      <c r="Z1634" s="7">
        <f t="shared" si="51"/>
        <v>0.82699999999999996</v>
      </c>
      <c r="AA1634" s="7">
        <v>0.70199999999999996</v>
      </c>
      <c r="AB1634" s="7">
        <v>0.29699999999999999</v>
      </c>
      <c r="AC1634" s="7">
        <v>14.7</v>
      </c>
      <c r="AD1634" s="7">
        <v>75.099999999999994</v>
      </c>
      <c r="AE1634" s="7" t="s">
        <v>55</v>
      </c>
      <c r="AF1634" s="7" t="s">
        <v>29</v>
      </c>
      <c r="AH1634" s="7" t="s">
        <v>425</v>
      </c>
      <c r="AI1634" s="7" t="s">
        <v>426</v>
      </c>
      <c r="AJ1634" s="7">
        <v>2.0830000000000002</v>
      </c>
      <c r="AK1634" s="7">
        <v>0.33700000000000002</v>
      </c>
      <c r="AV1634" s="7" t="s">
        <v>658</v>
      </c>
      <c r="AW1634" s="7" t="s">
        <v>528</v>
      </c>
      <c r="AZ1634" s="7" t="s">
        <v>38</v>
      </c>
    </row>
    <row r="1635" spans="1:52" x14ac:dyDescent="0.2">
      <c r="A1635" s="7">
        <v>1634</v>
      </c>
      <c r="B1635" s="7">
        <v>4795</v>
      </c>
      <c r="C1635" s="7" t="s">
        <v>57</v>
      </c>
      <c r="D1635" s="7" t="s">
        <v>64</v>
      </c>
      <c r="E1635" s="7" t="s">
        <v>65</v>
      </c>
      <c r="F1635" s="7">
        <v>82.894999999999996</v>
      </c>
      <c r="I1635" s="7">
        <v>2.7250000000000001</v>
      </c>
      <c r="J1635" s="7">
        <v>2003</v>
      </c>
      <c r="K1635" s="7">
        <v>10</v>
      </c>
      <c r="L1635" s="7">
        <v>285</v>
      </c>
      <c r="M1635" s="7">
        <v>44.216000000000001</v>
      </c>
      <c r="N1635" s="7">
        <v>-122.21599999999999</v>
      </c>
      <c r="O1635" s="7">
        <v>44.25</v>
      </c>
      <c r="P1635" s="7">
        <v>-122.25</v>
      </c>
      <c r="Q1635" s="7">
        <v>11.180999999999999</v>
      </c>
      <c r="V1635" s="7" t="s">
        <v>26</v>
      </c>
      <c r="W1635" s="7">
        <v>1.7210000000000001</v>
      </c>
      <c r="X1635" s="7">
        <f t="shared" si="50"/>
        <v>1.7210000000000001</v>
      </c>
      <c r="Y1635" s="7">
        <v>1.004</v>
      </c>
      <c r="Z1635" s="7">
        <f t="shared" si="51"/>
        <v>1.004</v>
      </c>
      <c r="AA1635" s="7">
        <v>0.63100000000000001</v>
      </c>
      <c r="AB1635" s="7">
        <v>0.36799999999999999</v>
      </c>
      <c r="AC1635" s="7">
        <v>10.1</v>
      </c>
      <c r="AD1635" s="7">
        <v>116</v>
      </c>
      <c r="AE1635" s="7" t="s">
        <v>55</v>
      </c>
      <c r="AF1635" s="7" t="s">
        <v>29</v>
      </c>
      <c r="AH1635" s="7" t="s">
        <v>425</v>
      </c>
      <c r="AI1635" s="7" t="s">
        <v>426</v>
      </c>
      <c r="AJ1635" s="7">
        <v>2.0830000000000002</v>
      </c>
      <c r="AK1635" s="7">
        <v>0.33700000000000002</v>
      </c>
      <c r="AV1635" s="7" t="s">
        <v>658</v>
      </c>
      <c r="AW1635" s="7" t="s">
        <v>528</v>
      </c>
      <c r="AZ1635" s="7" t="s">
        <v>38</v>
      </c>
    </row>
    <row r="1636" spans="1:52" x14ac:dyDescent="0.2">
      <c r="A1636" s="7">
        <v>1635</v>
      </c>
      <c r="B1636" s="7">
        <v>4795</v>
      </c>
      <c r="C1636" s="7" t="s">
        <v>57</v>
      </c>
      <c r="D1636" s="7" t="s">
        <v>64</v>
      </c>
      <c r="E1636" s="7" t="s">
        <v>65</v>
      </c>
      <c r="F1636" s="7">
        <v>42.543999999999997</v>
      </c>
      <c r="I1636" s="7">
        <v>1.3979999999999999</v>
      </c>
      <c r="J1636" s="7">
        <v>2003</v>
      </c>
      <c r="K1636" s="7">
        <v>11</v>
      </c>
      <c r="L1636" s="7">
        <v>315</v>
      </c>
      <c r="M1636" s="7">
        <v>44.216000000000001</v>
      </c>
      <c r="N1636" s="7">
        <v>-122.21599999999999</v>
      </c>
      <c r="O1636" s="7">
        <v>44.25</v>
      </c>
      <c r="P1636" s="7">
        <v>-122.25</v>
      </c>
      <c r="Q1636" s="7">
        <v>6.7380000000000004</v>
      </c>
      <c r="V1636" s="7" t="s">
        <v>26</v>
      </c>
      <c r="W1636" s="7">
        <v>0.875</v>
      </c>
      <c r="X1636" s="7">
        <f t="shared" si="50"/>
        <v>0.875</v>
      </c>
      <c r="Y1636" s="7">
        <v>0.52300000000000002</v>
      </c>
      <c r="Z1636" s="7">
        <f t="shared" si="51"/>
        <v>0.52300000000000002</v>
      </c>
      <c r="AA1636" s="7">
        <v>0.625</v>
      </c>
      <c r="AB1636" s="7">
        <v>0.374</v>
      </c>
      <c r="AC1636" s="7">
        <v>1.9</v>
      </c>
      <c r="AD1636" s="7">
        <v>226.8</v>
      </c>
      <c r="AE1636" s="7" t="s">
        <v>55</v>
      </c>
      <c r="AF1636" s="7" t="s">
        <v>29</v>
      </c>
      <c r="AH1636" s="7" t="s">
        <v>425</v>
      </c>
      <c r="AI1636" s="7" t="s">
        <v>426</v>
      </c>
      <c r="AJ1636" s="7">
        <v>2.0830000000000002</v>
      </c>
      <c r="AK1636" s="7">
        <v>0.33700000000000002</v>
      </c>
      <c r="AV1636" s="7" t="s">
        <v>658</v>
      </c>
      <c r="AW1636" s="7" t="s">
        <v>528</v>
      </c>
      <c r="AZ1636" s="7" t="s">
        <v>38</v>
      </c>
    </row>
    <row r="1637" spans="1:52" x14ac:dyDescent="0.2">
      <c r="A1637" s="7">
        <v>1636</v>
      </c>
      <c r="B1637" s="7">
        <v>4795</v>
      </c>
      <c r="C1637" s="7" t="s">
        <v>57</v>
      </c>
      <c r="D1637" s="7" t="s">
        <v>64</v>
      </c>
      <c r="E1637" s="7" t="s">
        <v>65</v>
      </c>
      <c r="F1637" s="7">
        <v>35.526000000000003</v>
      </c>
      <c r="I1637" s="7">
        <v>1.167</v>
      </c>
      <c r="J1637" s="7">
        <v>2003</v>
      </c>
      <c r="K1637" s="7">
        <v>12</v>
      </c>
      <c r="L1637" s="7">
        <v>345</v>
      </c>
      <c r="M1637" s="7">
        <v>44.216000000000001</v>
      </c>
      <c r="N1637" s="7">
        <v>-122.21599999999999</v>
      </c>
      <c r="O1637" s="7">
        <v>44.25</v>
      </c>
      <c r="P1637" s="7">
        <v>-122.25</v>
      </c>
      <c r="Q1637" s="7">
        <v>3.669</v>
      </c>
      <c r="V1637" s="7" t="s">
        <v>26</v>
      </c>
      <c r="W1637" s="7">
        <v>0.72799999999999998</v>
      </c>
      <c r="X1637" s="7">
        <f t="shared" si="50"/>
        <v>0.72799999999999998</v>
      </c>
      <c r="Y1637" s="7">
        <v>0.439</v>
      </c>
      <c r="Z1637" s="7">
        <f t="shared" si="51"/>
        <v>0.439</v>
      </c>
      <c r="AA1637" s="7">
        <v>0.623</v>
      </c>
      <c r="AB1637" s="7">
        <v>0.376</v>
      </c>
      <c r="AC1637" s="7">
        <v>2.2000000000000002</v>
      </c>
      <c r="AD1637" s="7">
        <v>381</v>
      </c>
      <c r="AE1637" s="7" t="s">
        <v>55</v>
      </c>
      <c r="AF1637" s="7" t="s">
        <v>29</v>
      </c>
      <c r="AH1637" s="7" t="s">
        <v>425</v>
      </c>
      <c r="AI1637" s="7" t="s">
        <v>426</v>
      </c>
      <c r="AJ1637" s="7">
        <v>2.0830000000000002</v>
      </c>
      <c r="AK1637" s="7">
        <v>0.33700000000000002</v>
      </c>
      <c r="AV1637" s="7" t="s">
        <v>658</v>
      </c>
      <c r="AW1637" s="7" t="s">
        <v>528</v>
      </c>
      <c r="AZ1637" s="7" t="s">
        <v>38</v>
      </c>
    </row>
    <row r="1638" spans="1:52" x14ac:dyDescent="0.2">
      <c r="A1638" s="7">
        <v>1637</v>
      </c>
      <c r="B1638" s="7">
        <v>4920</v>
      </c>
      <c r="C1638" s="7" t="s">
        <v>34</v>
      </c>
      <c r="D1638" s="7" t="s">
        <v>208</v>
      </c>
      <c r="E1638" s="7" t="s">
        <v>209</v>
      </c>
      <c r="F1638" s="7">
        <v>3.77</v>
      </c>
      <c r="I1638" s="7">
        <v>3.77</v>
      </c>
      <c r="J1638" s="7">
        <v>2003</v>
      </c>
      <c r="K1638" s="7">
        <v>12</v>
      </c>
      <c r="L1638" s="7">
        <v>359</v>
      </c>
      <c r="M1638" s="7">
        <v>-35.655000000000001</v>
      </c>
      <c r="N1638" s="7">
        <v>148.15199999999999</v>
      </c>
      <c r="O1638" s="7">
        <v>-35.75</v>
      </c>
      <c r="P1638" s="7">
        <v>148.25</v>
      </c>
      <c r="V1638" s="7" t="s">
        <v>128</v>
      </c>
      <c r="W1638" s="7">
        <v>2.714</v>
      </c>
      <c r="X1638" s="7">
        <f t="shared" si="50"/>
        <v>2.714</v>
      </c>
      <c r="Y1638" s="7">
        <v>1.0549999999999999</v>
      </c>
      <c r="Z1638" s="7">
        <f t="shared" si="51"/>
        <v>1.0549999999999999</v>
      </c>
      <c r="AA1638" s="7">
        <v>0.72</v>
      </c>
      <c r="AB1638" s="7">
        <v>0.28000000000000003</v>
      </c>
      <c r="AC1638" s="7">
        <v>17</v>
      </c>
      <c r="AD1638" s="7">
        <v>86.9</v>
      </c>
      <c r="AE1638" s="7" t="s">
        <v>28</v>
      </c>
      <c r="AF1638" s="7" t="s">
        <v>29</v>
      </c>
      <c r="AG1638" s="7" t="s">
        <v>30</v>
      </c>
      <c r="AH1638" s="7" t="s">
        <v>406</v>
      </c>
      <c r="AI1638" s="7" t="s">
        <v>407</v>
      </c>
      <c r="AJ1638" s="7">
        <v>-1.9019999999999999</v>
      </c>
      <c r="AK1638" s="7">
        <v>-0.66600000000000004</v>
      </c>
      <c r="AV1638" s="7" t="s">
        <v>659</v>
      </c>
      <c r="AW1638" s="7" t="s">
        <v>528</v>
      </c>
      <c r="AZ1638" s="7" t="s">
        <v>212</v>
      </c>
    </row>
    <row r="1639" spans="1:52" x14ac:dyDescent="0.2">
      <c r="A1639" s="7">
        <v>1638</v>
      </c>
      <c r="B1639" s="7">
        <v>4920</v>
      </c>
      <c r="C1639" s="7" t="s">
        <v>34</v>
      </c>
      <c r="D1639" s="7" t="s">
        <v>208</v>
      </c>
      <c r="E1639" s="7" t="s">
        <v>209</v>
      </c>
      <c r="F1639" s="7">
        <v>2.2480000000000002</v>
      </c>
      <c r="I1639" s="7">
        <v>2.2480000000000002</v>
      </c>
      <c r="J1639" s="7">
        <v>2001</v>
      </c>
      <c r="K1639" s="7">
        <v>9</v>
      </c>
      <c r="L1639" s="7">
        <v>267</v>
      </c>
      <c r="M1639" s="7">
        <v>-35.655000000000001</v>
      </c>
      <c r="N1639" s="7">
        <v>148.15199999999999</v>
      </c>
      <c r="O1639" s="7">
        <v>-35.75</v>
      </c>
      <c r="P1639" s="7">
        <v>148.25</v>
      </c>
      <c r="V1639" s="7" t="s">
        <v>128</v>
      </c>
      <c r="W1639" s="7">
        <v>2.0920000000000001</v>
      </c>
      <c r="X1639" s="7">
        <f t="shared" si="50"/>
        <v>2.0920000000000001</v>
      </c>
      <c r="Y1639" s="7">
        <v>0.155</v>
      </c>
      <c r="Z1639" s="7">
        <f t="shared" si="51"/>
        <v>0.155</v>
      </c>
      <c r="AA1639" s="7">
        <v>0.93100000000000005</v>
      </c>
      <c r="AB1639" s="7">
        <v>6.8000000000000005E-2</v>
      </c>
      <c r="AC1639" s="7">
        <v>8.4</v>
      </c>
      <c r="AD1639" s="7">
        <v>86.9</v>
      </c>
      <c r="AE1639" s="7" t="s">
        <v>28</v>
      </c>
      <c r="AF1639" s="7" t="s">
        <v>29</v>
      </c>
      <c r="AG1639" s="7" t="s">
        <v>30</v>
      </c>
      <c r="AH1639" s="7" t="s">
        <v>406</v>
      </c>
      <c r="AI1639" s="7" t="s">
        <v>407</v>
      </c>
      <c r="AJ1639" s="7">
        <v>-1.9019999999999999</v>
      </c>
      <c r="AK1639" s="7">
        <v>-0.60299999999999998</v>
      </c>
      <c r="AV1639" s="7" t="s">
        <v>659</v>
      </c>
      <c r="AW1639" s="7" t="s">
        <v>528</v>
      </c>
      <c r="AZ1639" s="7" t="s">
        <v>210</v>
      </c>
    </row>
    <row r="1640" spans="1:52" x14ac:dyDescent="0.2">
      <c r="A1640" s="7">
        <v>1639</v>
      </c>
      <c r="B1640" s="7">
        <v>4920</v>
      </c>
      <c r="C1640" s="7" t="s">
        <v>34</v>
      </c>
      <c r="D1640" s="7" t="s">
        <v>208</v>
      </c>
      <c r="E1640" s="7" t="s">
        <v>209</v>
      </c>
      <c r="F1640" s="7">
        <v>2.2730000000000001</v>
      </c>
      <c r="I1640" s="7">
        <v>2.2730000000000001</v>
      </c>
      <c r="J1640" s="7">
        <v>2001</v>
      </c>
      <c r="K1640" s="7">
        <v>10</v>
      </c>
      <c r="L1640" s="7">
        <v>289</v>
      </c>
      <c r="M1640" s="7">
        <v>-35.655000000000001</v>
      </c>
      <c r="N1640" s="7">
        <v>148.15199999999999</v>
      </c>
      <c r="O1640" s="7">
        <v>-35.75</v>
      </c>
      <c r="P1640" s="7">
        <v>148.25</v>
      </c>
      <c r="V1640" s="7" t="s">
        <v>128</v>
      </c>
      <c r="W1640" s="7">
        <v>2.081</v>
      </c>
      <c r="X1640" s="7">
        <f t="shared" si="50"/>
        <v>2.081</v>
      </c>
      <c r="Y1640" s="7">
        <v>0.191</v>
      </c>
      <c r="Z1640" s="7">
        <f t="shared" si="51"/>
        <v>0.191</v>
      </c>
      <c r="AA1640" s="7">
        <v>0.91500000000000004</v>
      </c>
      <c r="AB1640" s="7">
        <v>8.4000000000000005E-2</v>
      </c>
      <c r="AC1640" s="7">
        <v>7.3</v>
      </c>
      <c r="AD1640" s="7">
        <v>135.9</v>
      </c>
      <c r="AE1640" s="7" t="s">
        <v>28</v>
      </c>
      <c r="AF1640" s="7" t="s">
        <v>29</v>
      </c>
      <c r="AG1640" s="7" t="s">
        <v>30</v>
      </c>
      <c r="AH1640" s="7" t="s">
        <v>406</v>
      </c>
      <c r="AI1640" s="7" t="s">
        <v>407</v>
      </c>
      <c r="AJ1640" s="7">
        <v>-1.9019999999999999</v>
      </c>
      <c r="AK1640" s="7">
        <v>-0.60299999999999998</v>
      </c>
      <c r="AV1640" s="7" t="s">
        <v>659</v>
      </c>
      <c r="AW1640" s="7" t="s">
        <v>528</v>
      </c>
      <c r="AZ1640" s="7" t="s">
        <v>210</v>
      </c>
    </row>
    <row r="1641" spans="1:52" x14ac:dyDescent="0.2">
      <c r="A1641" s="7">
        <v>1640</v>
      </c>
      <c r="B1641" s="7">
        <v>4920</v>
      </c>
      <c r="C1641" s="7" t="s">
        <v>34</v>
      </c>
      <c r="D1641" s="7" t="s">
        <v>208</v>
      </c>
      <c r="E1641" s="7" t="s">
        <v>209</v>
      </c>
      <c r="F1641" s="7">
        <v>2.891</v>
      </c>
      <c r="I1641" s="7">
        <v>2.891</v>
      </c>
      <c r="J1641" s="7">
        <v>2001</v>
      </c>
      <c r="K1641" s="7">
        <v>11</v>
      </c>
      <c r="L1641" s="7">
        <v>318</v>
      </c>
      <c r="M1641" s="7">
        <v>-35.655000000000001</v>
      </c>
      <c r="N1641" s="7">
        <v>148.15199999999999</v>
      </c>
      <c r="O1641" s="7">
        <v>-35.75</v>
      </c>
      <c r="P1641" s="7">
        <v>148.25</v>
      </c>
      <c r="V1641" s="7" t="s">
        <v>128</v>
      </c>
      <c r="W1641" s="7">
        <v>2.5449999999999999</v>
      </c>
      <c r="X1641" s="7">
        <f t="shared" si="50"/>
        <v>2.5449999999999999</v>
      </c>
      <c r="Y1641" s="7">
        <v>0.34499999999999997</v>
      </c>
      <c r="Z1641" s="7">
        <f t="shared" si="51"/>
        <v>0.34499999999999997</v>
      </c>
      <c r="AA1641" s="7">
        <v>0.88</v>
      </c>
      <c r="AB1641" s="7">
        <v>0.11899999999999999</v>
      </c>
      <c r="AC1641" s="7">
        <v>10.9</v>
      </c>
      <c r="AD1641" s="7">
        <v>72.099999999999994</v>
      </c>
      <c r="AE1641" s="7" t="s">
        <v>28</v>
      </c>
      <c r="AF1641" s="7" t="s">
        <v>29</v>
      </c>
      <c r="AG1641" s="7" t="s">
        <v>30</v>
      </c>
      <c r="AH1641" s="7" t="s">
        <v>406</v>
      </c>
      <c r="AI1641" s="7" t="s">
        <v>407</v>
      </c>
      <c r="AJ1641" s="7">
        <v>-1.9019999999999999</v>
      </c>
      <c r="AK1641" s="7">
        <v>-0.60299999999999998</v>
      </c>
      <c r="AV1641" s="7" t="s">
        <v>659</v>
      </c>
      <c r="AW1641" s="7" t="s">
        <v>528</v>
      </c>
      <c r="AZ1641" s="7" t="s">
        <v>210</v>
      </c>
    </row>
    <row r="1642" spans="1:52" x14ac:dyDescent="0.2">
      <c r="A1642" s="7">
        <v>1641</v>
      </c>
      <c r="B1642" s="7">
        <v>4920</v>
      </c>
      <c r="C1642" s="7" t="s">
        <v>34</v>
      </c>
      <c r="D1642" s="7" t="s">
        <v>208</v>
      </c>
      <c r="E1642" s="7" t="s">
        <v>209</v>
      </c>
      <c r="F1642" s="7">
        <v>3.2549999999999999</v>
      </c>
      <c r="I1642" s="7">
        <v>3.2549999999999999</v>
      </c>
      <c r="J1642" s="7">
        <v>2001</v>
      </c>
      <c r="K1642" s="7">
        <v>12</v>
      </c>
      <c r="L1642" s="7">
        <v>344</v>
      </c>
      <c r="M1642" s="7">
        <v>-35.655000000000001</v>
      </c>
      <c r="N1642" s="7">
        <v>148.15199999999999</v>
      </c>
      <c r="O1642" s="7">
        <v>-35.75</v>
      </c>
      <c r="P1642" s="7">
        <v>148.25</v>
      </c>
      <c r="V1642" s="7" t="s">
        <v>128</v>
      </c>
      <c r="W1642" s="7">
        <v>2.343</v>
      </c>
      <c r="X1642" s="7">
        <f t="shared" si="50"/>
        <v>2.343</v>
      </c>
      <c r="Y1642" s="7">
        <v>0.91100000000000003</v>
      </c>
      <c r="Z1642" s="7">
        <f t="shared" si="51"/>
        <v>0.91100000000000003</v>
      </c>
      <c r="AA1642" s="7">
        <v>0.72</v>
      </c>
      <c r="AB1642" s="7">
        <v>0.28000000000000003</v>
      </c>
      <c r="AC1642" s="7">
        <v>13.6</v>
      </c>
      <c r="AD1642" s="7">
        <v>31.4</v>
      </c>
      <c r="AE1642" s="7" t="s">
        <v>28</v>
      </c>
      <c r="AF1642" s="7" t="s">
        <v>29</v>
      </c>
      <c r="AG1642" s="7" t="s">
        <v>30</v>
      </c>
      <c r="AH1642" s="7" t="s">
        <v>406</v>
      </c>
      <c r="AI1642" s="7" t="s">
        <v>407</v>
      </c>
      <c r="AJ1642" s="7">
        <v>-1.9019999999999999</v>
      </c>
      <c r="AK1642" s="7">
        <v>-0.60299999999999998</v>
      </c>
      <c r="AV1642" s="7" t="s">
        <v>659</v>
      </c>
      <c r="AW1642" s="7" t="s">
        <v>528</v>
      </c>
      <c r="AZ1642" s="7" t="s">
        <v>210</v>
      </c>
    </row>
    <row r="1643" spans="1:52" x14ac:dyDescent="0.2">
      <c r="A1643" s="7">
        <v>1642</v>
      </c>
      <c r="B1643" s="7">
        <v>4920</v>
      </c>
      <c r="C1643" s="7" t="s">
        <v>34</v>
      </c>
      <c r="D1643" s="7" t="s">
        <v>208</v>
      </c>
      <c r="E1643" s="7" t="s">
        <v>209</v>
      </c>
      <c r="F1643" s="7">
        <v>3.145</v>
      </c>
      <c r="I1643" s="7">
        <v>3.145</v>
      </c>
      <c r="J1643" s="7">
        <v>2002</v>
      </c>
      <c r="K1643" s="7">
        <v>1</v>
      </c>
      <c r="L1643" s="7">
        <v>12</v>
      </c>
      <c r="M1643" s="7">
        <v>-35.655000000000001</v>
      </c>
      <c r="N1643" s="7">
        <v>148.15199999999999</v>
      </c>
      <c r="O1643" s="7">
        <v>-35.75</v>
      </c>
      <c r="P1643" s="7">
        <v>148.25</v>
      </c>
      <c r="V1643" s="7" t="s">
        <v>128</v>
      </c>
      <c r="W1643" s="7">
        <v>2.585</v>
      </c>
      <c r="X1643" s="7">
        <f t="shared" si="50"/>
        <v>2.585</v>
      </c>
      <c r="Y1643" s="7">
        <v>0.55900000000000005</v>
      </c>
      <c r="Z1643" s="7">
        <f t="shared" si="51"/>
        <v>0.55900000000000005</v>
      </c>
      <c r="AA1643" s="7">
        <v>0.82099999999999995</v>
      </c>
      <c r="AB1643" s="7">
        <v>0.17799999999999999</v>
      </c>
      <c r="AC1643" s="7">
        <v>15.6</v>
      </c>
      <c r="AD1643" s="7">
        <v>50.2</v>
      </c>
      <c r="AE1643" s="7" t="s">
        <v>28</v>
      </c>
      <c r="AF1643" s="7" t="s">
        <v>29</v>
      </c>
      <c r="AG1643" s="7" t="s">
        <v>30</v>
      </c>
      <c r="AH1643" s="7" t="s">
        <v>406</v>
      </c>
      <c r="AI1643" s="7" t="s">
        <v>407</v>
      </c>
      <c r="AJ1643" s="7">
        <v>-1.9019999999999999</v>
      </c>
      <c r="AK1643" s="7">
        <v>-1.1559999999999999</v>
      </c>
      <c r="AV1643" s="7" t="s">
        <v>659</v>
      </c>
      <c r="AW1643" s="7" t="s">
        <v>528</v>
      </c>
      <c r="AZ1643" s="7" t="s">
        <v>210</v>
      </c>
    </row>
    <row r="1644" spans="1:52" x14ac:dyDescent="0.2">
      <c r="A1644" s="7">
        <v>1643</v>
      </c>
      <c r="B1644" s="7">
        <v>4920</v>
      </c>
      <c r="C1644" s="7" t="s">
        <v>34</v>
      </c>
      <c r="D1644" s="7" t="s">
        <v>208</v>
      </c>
      <c r="E1644" s="7" t="s">
        <v>209</v>
      </c>
      <c r="F1644" s="7">
        <v>3.605</v>
      </c>
      <c r="I1644" s="7">
        <v>3.605</v>
      </c>
      <c r="J1644" s="7">
        <v>2002</v>
      </c>
      <c r="K1644" s="7">
        <v>1</v>
      </c>
      <c r="L1644" s="7">
        <v>25</v>
      </c>
      <c r="M1644" s="7">
        <v>-35.655000000000001</v>
      </c>
      <c r="N1644" s="7">
        <v>148.15199999999999</v>
      </c>
      <c r="O1644" s="7">
        <v>-35.75</v>
      </c>
      <c r="P1644" s="7">
        <v>148.25</v>
      </c>
      <c r="V1644" s="7" t="s">
        <v>128</v>
      </c>
      <c r="W1644" s="7">
        <v>2.7570000000000001</v>
      </c>
      <c r="X1644" s="7">
        <f t="shared" si="50"/>
        <v>2.7570000000000001</v>
      </c>
      <c r="Y1644" s="7">
        <v>0.84699999999999998</v>
      </c>
      <c r="Z1644" s="7">
        <f t="shared" si="51"/>
        <v>0.84699999999999998</v>
      </c>
      <c r="AA1644" s="7">
        <v>0.76400000000000001</v>
      </c>
      <c r="AB1644" s="7">
        <v>0.23499999999999999</v>
      </c>
      <c r="AC1644" s="7">
        <v>15.6</v>
      </c>
      <c r="AD1644" s="7">
        <v>50.2</v>
      </c>
      <c r="AE1644" s="7" t="s">
        <v>28</v>
      </c>
      <c r="AF1644" s="7" t="s">
        <v>29</v>
      </c>
      <c r="AG1644" s="7" t="s">
        <v>30</v>
      </c>
      <c r="AH1644" s="7" t="s">
        <v>406</v>
      </c>
      <c r="AI1644" s="7" t="s">
        <v>407</v>
      </c>
      <c r="AJ1644" s="7">
        <v>-1.9019999999999999</v>
      </c>
      <c r="AK1644" s="7">
        <v>-1.1559999999999999</v>
      </c>
      <c r="AV1644" s="7" t="s">
        <v>659</v>
      </c>
      <c r="AW1644" s="7" t="s">
        <v>528</v>
      </c>
      <c r="AZ1644" s="7" t="s">
        <v>210</v>
      </c>
    </row>
    <row r="1645" spans="1:52" x14ac:dyDescent="0.2">
      <c r="A1645" s="7">
        <v>1644</v>
      </c>
      <c r="B1645" s="7">
        <v>4920</v>
      </c>
      <c r="C1645" s="7" t="s">
        <v>34</v>
      </c>
      <c r="D1645" s="7" t="s">
        <v>208</v>
      </c>
      <c r="E1645" s="7" t="s">
        <v>209</v>
      </c>
      <c r="F1645" s="7">
        <v>4.1520000000000001</v>
      </c>
      <c r="I1645" s="7">
        <v>4.1520000000000001</v>
      </c>
      <c r="J1645" s="7">
        <v>2002</v>
      </c>
      <c r="K1645" s="7">
        <v>2</v>
      </c>
      <c r="L1645" s="7">
        <v>41</v>
      </c>
      <c r="M1645" s="7">
        <v>-35.655000000000001</v>
      </c>
      <c r="N1645" s="7">
        <v>148.15199999999999</v>
      </c>
      <c r="O1645" s="7">
        <v>-35.75</v>
      </c>
      <c r="P1645" s="7">
        <v>148.25</v>
      </c>
      <c r="V1645" s="7" t="s">
        <v>128</v>
      </c>
      <c r="W1645" s="7">
        <v>2.9889999999999999</v>
      </c>
      <c r="X1645" s="7">
        <f t="shared" si="50"/>
        <v>2.9889999999999999</v>
      </c>
      <c r="Y1645" s="7">
        <v>1.1619999999999999</v>
      </c>
      <c r="Z1645" s="7">
        <f t="shared" si="51"/>
        <v>1.1619999999999999</v>
      </c>
      <c r="AA1645" s="7">
        <v>0.72</v>
      </c>
      <c r="AB1645" s="7">
        <v>0.28000000000000003</v>
      </c>
      <c r="AC1645" s="7">
        <v>14.6</v>
      </c>
      <c r="AD1645" s="7">
        <v>137.19999999999999</v>
      </c>
      <c r="AE1645" s="7" t="s">
        <v>28</v>
      </c>
      <c r="AF1645" s="7" t="s">
        <v>29</v>
      </c>
      <c r="AG1645" s="7" t="s">
        <v>30</v>
      </c>
      <c r="AH1645" s="7" t="s">
        <v>406</v>
      </c>
      <c r="AI1645" s="7" t="s">
        <v>407</v>
      </c>
      <c r="AJ1645" s="7">
        <v>-1.9019999999999999</v>
      </c>
      <c r="AK1645" s="7">
        <v>-1.1559999999999999</v>
      </c>
      <c r="AV1645" s="7" t="s">
        <v>659</v>
      </c>
      <c r="AW1645" s="7" t="s">
        <v>528</v>
      </c>
      <c r="AZ1645" s="7" t="s">
        <v>210</v>
      </c>
    </row>
    <row r="1646" spans="1:52" x14ac:dyDescent="0.2">
      <c r="A1646" s="7">
        <v>1645</v>
      </c>
      <c r="B1646" s="7">
        <v>4920</v>
      </c>
      <c r="C1646" s="7" t="s">
        <v>34</v>
      </c>
      <c r="D1646" s="7" t="s">
        <v>208</v>
      </c>
      <c r="E1646" s="7" t="s">
        <v>209</v>
      </c>
      <c r="F1646" s="7">
        <v>3.605</v>
      </c>
      <c r="I1646" s="7">
        <v>3.605</v>
      </c>
      <c r="J1646" s="7">
        <v>2002</v>
      </c>
      <c r="K1646" s="7">
        <v>3</v>
      </c>
      <c r="L1646" s="7">
        <v>69</v>
      </c>
      <c r="M1646" s="7">
        <v>-35.655000000000001</v>
      </c>
      <c r="N1646" s="7">
        <v>148.15199999999999</v>
      </c>
      <c r="O1646" s="7">
        <v>-35.75</v>
      </c>
      <c r="P1646" s="7">
        <v>148.25</v>
      </c>
      <c r="V1646" s="7" t="s">
        <v>128</v>
      </c>
      <c r="W1646" s="7">
        <v>2.1259999999999999</v>
      </c>
      <c r="X1646" s="7">
        <f t="shared" si="50"/>
        <v>2.1259999999999999</v>
      </c>
      <c r="Y1646" s="7">
        <v>1.478</v>
      </c>
      <c r="Z1646" s="7">
        <f t="shared" si="51"/>
        <v>1.478</v>
      </c>
      <c r="AA1646" s="7">
        <v>0.59</v>
      </c>
      <c r="AB1646" s="7">
        <v>0.41</v>
      </c>
      <c r="AC1646" s="7">
        <v>14.4</v>
      </c>
      <c r="AD1646" s="7">
        <v>55.8</v>
      </c>
      <c r="AE1646" s="7" t="s">
        <v>28</v>
      </c>
      <c r="AF1646" s="7" t="s">
        <v>29</v>
      </c>
      <c r="AG1646" s="7" t="s">
        <v>30</v>
      </c>
      <c r="AH1646" s="7" t="s">
        <v>406</v>
      </c>
      <c r="AI1646" s="7" t="s">
        <v>407</v>
      </c>
      <c r="AJ1646" s="7">
        <v>-1.9019999999999999</v>
      </c>
      <c r="AK1646" s="7">
        <v>-1.1559999999999999</v>
      </c>
      <c r="AV1646" s="7" t="s">
        <v>659</v>
      </c>
      <c r="AW1646" s="7" t="s">
        <v>528</v>
      </c>
      <c r="AZ1646" s="7" t="s">
        <v>210</v>
      </c>
    </row>
    <row r="1647" spans="1:52" x14ac:dyDescent="0.2">
      <c r="A1647" s="7">
        <v>1646</v>
      </c>
      <c r="B1647" s="7">
        <v>4920</v>
      </c>
      <c r="C1647" s="7" t="s">
        <v>34</v>
      </c>
      <c r="D1647" s="7" t="s">
        <v>208</v>
      </c>
      <c r="E1647" s="7" t="s">
        <v>209</v>
      </c>
      <c r="F1647" s="7">
        <v>4.0179999999999998</v>
      </c>
      <c r="I1647" s="7">
        <v>4.0179999999999998</v>
      </c>
      <c r="J1647" s="7">
        <v>2002</v>
      </c>
      <c r="K1647" s="7">
        <v>4</v>
      </c>
      <c r="L1647" s="7">
        <v>98</v>
      </c>
      <c r="M1647" s="7">
        <v>-35.655000000000001</v>
      </c>
      <c r="N1647" s="7">
        <v>148.15199999999999</v>
      </c>
      <c r="O1647" s="7">
        <v>-35.75</v>
      </c>
      <c r="P1647" s="7">
        <v>148.25</v>
      </c>
      <c r="V1647" s="7" t="s">
        <v>128</v>
      </c>
      <c r="W1647" s="7">
        <v>2.3450000000000002</v>
      </c>
      <c r="X1647" s="7">
        <f t="shared" si="50"/>
        <v>2.3450000000000002</v>
      </c>
      <c r="Y1647" s="7">
        <v>1.6719999999999999</v>
      </c>
      <c r="Z1647" s="7">
        <f t="shared" si="51"/>
        <v>1.6719999999999999</v>
      </c>
      <c r="AA1647" s="7">
        <v>0.58299999999999996</v>
      </c>
      <c r="AB1647" s="7">
        <v>0.41599999999999998</v>
      </c>
      <c r="AC1647" s="7">
        <v>11.5</v>
      </c>
      <c r="AD1647" s="7">
        <v>32</v>
      </c>
      <c r="AE1647" s="7" t="s">
        <v>28</v>
      </c>
      <c r="AF1647" s="7" t="s">
        <v>29</v>
      </c>
      <c r="AG1647" s="7" t="s">
        <v>30</v>
      </c>
      <c r="AH1647" s="7" t="s">
        <v>406</v>
      </c>
      <c r="AI1647" s="7" t="s">
        <v>407</v>
      </c>
      <c r="AJ1647" s="7">
        <v>-1.9019999999999999</v>
      </c>
      <c r="AK1647" s="7">
        <v>-1.1559999999999999</v>
      </c>
      <c r="AV1647" s="7" t="s">
        <v>659</v>
      </c>
      <c r="AW1647" s="7" t="s">
        <v>528</v>
      </c>
      <c r="AZ1647" s="7" t="s">
        <v>210</v>
      </c>
    </row>
    <row r="1648" spans="1:52" x14ac:dyDescent="0.2">
      <c r="A1648" s="7">
        <v>1647</v>
      </c>
      <c r="B1648" s="7">
        <v>4920</v>
      </c>
      <c r="C1648" s="7" t="s">
        <v>34</v>
      </c>
      <c r="D1648" s="7" t="s">
        <v>208</v>
      </c>
      <c r="E1648" s="7" t="s">
        <v>209</v>
      </c>
      <c r="F1648" s="7">
        <v>2.6850000000000001</v>
      </c>
      <c r="I1648" s="7">
        <v>2.6850000000000001</v>
      </c>
      <c r="J1648" s="7">
        <v>2002</v>
      </c>
      <c r="K1648" s="7">
        <v>5</v>
      </c>
      <c r="L1648" s="7">
        <v>127</v>
      </c>
      <c r="M1648" s="7">
        <v>-35.655000000000001</v>
      </c>
      <c r="N1648" s="7">
        <v>148.15199999999999</v>
      </c>
      <c r="O1648" s="7">
        <v>-35.75</v>
      </c>
      <c r="P1648" s="7">
        <v>148.25</v>
      </c>
      <c r="V1648" s="7" t="s">
        <v>128</v>
      </c>
      <c r="W1648" s="7">
        <v>1.3089999999999999</v>
      </c>
      <c r="X1648" s="7">
        <f t="shared" si="50"/>
        <v>1.3089999999999999</v>
      </c>
      <c r="Y1648" s="7">
        <v>1.375</v>
      </c>
      <c r="Z1648" s="7">
        <f t="shared" si="51"/>
        <v>1.375</v>
      </c>
      <c r="AA1648" s="7">
        <v>0.48699999999999999</v>
      </c>
      <c r="AB1648" s="7">
        <v>0.51200000000000001</v>
      </c>
      <c r="AC1648" s="7">
        <v>6.4</v>
      </c>
      <c r="AD1648" s="7">
        <v>83.3</v>
      </c>
      <c r="AE1648" s="7" t="s">
        <v>28</v>
      </c>
      <c r="AF1648" s="7" t="s">
        <v>29</v>
      </c>
      <c r="AG1648" s="7" t="s">
        <v>30</v>
      </c>
      <c r="AH1648" s="7" t="s">
        <v>406</v>
      </c>
      <c r="AI1648" s="7" t="s">
        <v>407</v>
      </c>
      <c r="AJ1648" s="7">
        <v>-1.9019999999999999</v>
      </c>
      <c r="AK1648" s="7">
        <v>-1.1559999999999999</v>
      </c>
      <c r="AV1648" s="7" t="s">
        <v>659</v>
      </c>
      <c r="AW1648" s="7" t="s">
        <v>528</v>
      </c>
      <c r="AZ1648" s="7" t="s">
        <v>210</v>
      </c>
    </row>
    <row r="1649" spans="1:52" x14ac:dyDescent="0.2">
      <c r="A1649" s="7">
        <v>1648</v>
      </c>
      <c r="B1649" s="7">
        <v>4920</v>
      </c>
      <c r="C1649" s="7" t="s">
        <v>34</v>
      </c>
      <c r="D1649" s="7" t="s">
        <v>208</v>
      </c>
      <c r="E1649" s="7" t="s">
        <v>209</v>
      </c>
      <c r="F1649" s="7">
        <v>1.776</v>
      </c>
      <c r="I1649" s="7">
        <v>1.776</v>
      </c>
      <c r="J1649" s="7">
        <v>2002</v>
      </c>
      <c r="K1649" s="7">
        <v>6</v>
      </c>
      <c r="L1649" s="7">
        <v>154</v>
      </c>
      <c r="M1649" s="7">
        <v>-35.655000000000001</v>
      </c>
      <c r="N1649" s="7">
        <v>148.15199999999999</v>
      </c>
      <c r="O1649" s="7">
        <v>-35.75</v>
      </c>
      <c r="P1649" s="7">
        <v>148.25</v>
      </c>
      <c r="V1649" s="7" t="s">
        <v>128</v>
      </c>
      <c r="W1649" s="7">
        <v>1.6719999999999999</v>
      </c>
      <c r="X1649" s="7">
        <f t="shared" si="50"/>
        <v>1.6719999999999999</v>
      </c>
      <c r="Y1649" s="7">
        <v>0.10299999999999999</v>
      </c>
      <c r="Z1649" s="7">
        <f t="shared" si="51"/>
        <v>0.10299999999999999</v>
      </c>
      <c r="AA1649" s="7">
        <v>0.94099999999999995</v>
      </c>
      <c r="AB1649" s="7">
        <v>5.8000000000000003E-2</v>
      </c>
      <c r="AC1649" s="7">
        <v>3.8</v>
      </c>
      <c r="AD1649" s="7">
        <v>145.4</v>
      </c>
      <c r="AE1649" s="7" t="s">
        <v>28</v>
      </c>
      <c r="AF1649" s="7" t="s">
        <v>29</v>
      </c>
      <c r="AG1649" s="7" t="s">
        <v>30</v>
      </c>
      <c r="AH1649" s="7" t="s">
        <v>406</v>
      </c>
      <c r="AI1649" s="7" t="s">
        <v>407</v>
      </c>
      <c r="AJ1649" s="7">
        <v>-1.9019999999999999</v>
      </c>
      <c r="AK1649" s="7">
        <v>-1.1559999999999999</v>
      </c>
      <c r="AV1649" s="7" t="s">
        <v>659</v>
      </c>
      <c r="AW1649" s="7" t="s">
        <v>528</v>
      </c>
      <c r="AZ1649" s="7" t="s">
        <v>210</v>
      </c>
    </row>
    <row r="1650" spans="1:52" x14ac:dyDescent="0.2">
      <c r="A1650" s="7">
        <v>1649</v>
      </c>
      <c r="B1650" s="7">
        <v>4920</v>
      </c>
      <c r="C1650" s="7" t="s">
        <v>34</v>
      </c>
      <c r="D1650" s="7" t="s">
        <v>208</v>
      </c>
      <c r="E1650" s="7" t="s">
        <v>209</v>
      </c>
      <c r="F1650" s="7">
        <v>1.097</v>
      </c>
      <c r="I1650" s="7">
        <v>1.097</v>
      </c>
      <c r="J1650" s="7">
        <v>2002</v>
      </c>
      <c r="K1650" s="7">
        <v>7</v>
      </c>
      <c r="L1650" s="7">
        <v>189</v>
      </c>
      <c r="M1650" s="7">
        <v>-35.655000000000001</v>
      </c>
      <c r="N1650" s="7">
        <v>148.15199999999999</v>
      </c>
      <c r="O1650" s="7">
        <v>-35.75</v>
      </c>
      <c r="P1650" s="7">
        <v>148.25</v>
      </c>
      <c r="V1650" s="7" t="s">
        <v>128</v>
      </c>
      <c r="W1650" s="7">
        <v>0.78900000000000003</v>
      </c>
      <c r="X1650" s="7">
        <f t="shared" si="50"/>
        <v>0.78900000000000003</v>
      </c>
      <c r="Y1650" s="7">
        <v>0.307</v>
      </c>
      <c r="Z1650" s="7">
        <f t="shared" si="51"/>
        <v>0.307</v>
      </c>
      <c r="AA1650" s="7">
        <v>0.72</v>
      </c>
      <c r="AB1650" s="7">
        <v>0.28000000000000003</v>
      </c>
      <c r="AC1650" s="7">
        <v>3.1</v>
      </c>
      <c r="AD1650" s="7">
        <v>116</v>
      </c>
      <c r="AE1650" s="7" t="s">
        <v>28</v>
      </c>
      <c r="AF1650" s="7" t="s">
        <v>29</v>
      </c>
      <c r="AG1650" s="7" t="s">
        <v>30</v>
      </c>
      <c r="AH1650" s="7" t="s">
        <v>406</v>
      </c>
      <c r="AI1650" s="7" t="s">
        <v>407</v>
      </c>
      <c r="AJ1650" s="7">
        <v>-1.9019999999999999</v>
      </c>
      <c r="AK1650" s="7">
        <v>-1.1559999999999999</v>
      </c>
      <c r="AV1650" s="7" t="s">
        <v>659</v>
      </c>
      <c r="AW1650" s="7" t="s">
        <v>528</v>
      </c>
      <c r="AZ1650" s="7" t="s">
        <v>210</v>
      </c>
    </row>
    <row r="1651" spans="1:52" x14ac:dyDescent="0.2">
      <c r="A1651" s="7">
        <v>1650</v>
      </c>
      <c r="B1651" s="7">
        <v>4920</v>
      </c>
      <c r="C1651" s="7" t="s">
        <v>34</v>
      </c>
      <c r="D1651" s="7" t="s">
        <v>208</v>
      </c>
      <c r="E1651" s="7" t="s">
        <v>209</v>
      </c>
      <c r="F1651" s="7">
        <v>1.448</v>
      </c>
      <c r="I1651" s="7">
        <v>1.448</v>
      </c>
      <c r="J1651" s="7">
        <v>2002</v>
      </c>
      <c r="K1651" s="7">
        <v>8</v>
      </c>
      <c r="L1651" s="7">
        <v>230</v>
      </c>
      <c r="M1651" s="7">
        <v>-35.655000000000001</v>
      </c>
      <c r="N1651" s="7">
        <v>148.15199999999999</v>
      </c>
      <c r="O1651" s="7">
        <v>-35.75</v>
      </c>
      <c r="P1651" s="7">
        <v>148.25</v>
      </c>
      <c r="V1651" s="7" t="s">
        <v>128</v>
      </c>
      <c r="W1651" s="7">
        <v>1.3029999999999999</v>
      </c>
      <c r="X1651" s="7">
        <f t="shared" si="50"/>
        <v>1.3029999999999999</v>
      </c>
      <c r="Y1651" s="7">
        <v>0.14399999999999999</v>
      </c>
      <c r="Z1651" s="7">
        <f t="shared" si="51"/>
        <v>0.14399999999999999</v>
      </c>
      <c r="AA1651" s="7">
        <v>0.9</v>
      </c>
      <c r="AB1651" s="7">
        <v>9.9000000000000005E-2</v>
      </c>
      <c r="AC1651" s="7">
        <v>4.2</v>
      </c>
      <c r="AD1651" s="7">
        <v>67.099999999999994</v>
      </c>
      <c r="AE1651" s="7" t="s">
        <v>28</v>
      </c>
      <c r="AF1651" s="7" t="s">
        <v>29</v>
      </c>
      <c r="AG1651" s="7" t="s">
        <v>30</v>
      </c>
      <c r="AH1651" s="7" t="s">
        <v>406</v>
      </c>
      <c r="AI1651" s="7" t="s">
        <v>407</v>
      </c>
      <c r="AJ1651" s="7">
        <v>-1.9019999999999999</v>
      </c>
      <c r="AK1651" s="7">
        <v>-1.1559999999999999</v>
      </c>
      <c r="AV1651" s="7" t="s">
        <v>659</v>
      </c>
      <c r="AW1651" s="7" t="s">
        <v>528</v>
      </c>
      <c r="AZ1651" s="7" t="s">
        <v>210</v>
      </c>
    </row>
    <row r="1652" spans="1:52" x14ac:dyDescent="0.2">
      <c r="A1652" s="7">
        <v>1651</v>
      </c>
      <c r="B1652" s="7">
        <v>4920</v>
      </c>
      <c r="C1652" s="7" t="s">
        <v>34</v>
      </c>
      <c r="D1652" s="7" t="s">
        <v>208</v>
      </c>
      <c r="E1652" s="7" t="s">
        <v>209</v>
      </c>
      <c r="F1652" s="7">
        <v>1.593</v>
      </c>
      <c r="I1652" s="7">
        <v>1.593</v>
      </c>
      <c r="J1652" s="7">
        <v>2002</v>
      </c>
      <c r="K1652" s="7">
        <v>9</v>
      </c>
      <c r="L1652" s="7">
        <v>259</v>
      </c>
      <c r="M1652" s="7">
        <v>-35.655000000000001</v>
      </c>
      <c r="N1652" s="7">
        <v>148.15199999999999</v>
      </c>
      <c r="O1652" s="7">
        <v>-35.75</v>
      </c>
      <c r="P1652" s="7">
        <v>148.25</v>
      </c>
      <c r="V1652" s="7" t="s">
        <v>128</v>
      </c>
      <c r="W1652" s="7">
        <v>1.1459999999999999</v>
      </c>
      <c r="X1652" s="7">
        <f t="shared" si="50"/>
        <v>1.1459999999999999</v>
      </c>
      <c r="Y1652" s="7">
        <v>0.44600000000000001</v>
      </c>
      <c r="Z1652" s="7">
        <f t="shared" si="51"/>
        <v>0.44600000000000001</v>
      </c>
      <c r="AA1652" s="7">
        <v>0.72</v>
      </c>
      <c r="AB1652" s="7">
        <v>0.28000000000000003</v>
      </c>
      <c r="AC1652" s="7">
        <v>6.8</v>
      </c>
      <c r="AD1652" s="7">
        <v>108.2</v>
      </c>
      <c r="AE1652" s="7" t="s">
        <v>28</v>
      </c>
      <c r="AF1652" s="7" t="s">
        <v>29</v>
      </c>
      <c r="AG1652" s="7" t="s">
        <v>30</v>
      </c>
      <c r="AH1652" s="7" t="s">
        <v>406</v>
      </c>
      <c r="AI1652" s="7" t="s">
        <v>407</v>
      </c>
      <c r="AJ1652" s="7">
        <v>-1.9019999999999999</v>
      </c>
      <c r="AK1652" s="7">
        <v>-1.1559999999999999</v>
      </c>
      <c r="AV1652" s="7" t="s">
        <v>659</v>
      </c>
      <c r="AW1652" s="7" t="s">
        <v>528</v>
      </c>
      <c r="AZ1652" s="7" t="s">
        <v>210</v>
      </c>
    </row>
    <row r="1653" spans="1:52" x14ac:dyDescent="0.2">
      <c r="A1653" s="7">
        <v>1652</v>
      </c>
      <c r="B1653" s="7">
        <v>4920</v>
      </c>
      <c r="C1653" s="7" t="s">
        <v>34</v>
      </c>
      <c r="D1653" s="7" t="s">
        <v>208</v>
      </c>
      <c r="E1653" s="7" t="s">
        <v>209</v>
      </c>
      <c r="F1653" s="7">
        <v>2.915</v>
      </c>
      <c r="I1653" s="7">
        <v>2.915</v>
      </c>
      <c r="J1653" s="7">
        <v>2002</v>
      </c>
      <c r="K1653" s="7">
        <v>10</v>
      </c>
      <c r="L1653" s="7">
        <v>285</v>
      </c>
      <c r="M1653" s="7">
        <v>-35.655000000000001</v>
      </c>
      <c r="N1653" s="7">
        <v>148.15199999999999</v>
      </c>
      <c r="O1653" s="7">
        <v>-35.75</v>
      </c>
      <c r="P1653" s="7">
        <v>148.25</v>
      </c>
      <c r="V1653" s="7" t="s">
        <v>128</v>
      </c>
      <c r="W1653" s="7">
        <v>2.3959999999999999</v>
      </c>
      <c r="X1653" s="7">
        <f t="shared" si="50"/>
        <v>2.3959999999999999</v>
      </c>
      <c r="Y1653" s="7">
        <v>0.51900000000000002</v>
      </c>
      <c r="Z1653" s="7">
        <f t="shared" si="51"/>
        <v>0.51900000000000002</v>
      </c>
      <c r="AA1653" s="7">
        <v>0.82099999999999995</v>
      </c>
      <c r="AB1653" s="7">
        <v>0.17799999999999999</v>
      </c>
      <c r="AC1653" s="7">
        <v>9.6</v>
      </c>
      <c r="AD1653" s="7">
        <v>24.5</v>
      </c>
      <c r="AE1653" s="7" t="s">
        <v>28</v>
      </c>
      <c r="AF1653" s="7" t="s">
        <v>29</v>
      </c>
      <c r="AG1653" s="7" t="s">
        <v>30</v>
      </c>
      <c r="AH1653" s="7" t="s">
        <v>406</v>
      </c>
      <c r="AI1653" s="7" t="s">
        <v>407</v>
      </c>
      <c r="AJ1653" s="7">
        <v>-1.9019999999999999</v>
      </c>
      <c r="AK1653" s="7">
        <v>-1.1559999999999999</v>
      </c>
      <c r="AV1653" s="7" t="s">
        <v>659</v>
      </c>
      <c r="AW1653" s="7" t="s">
        <v>528</v>
      </c>
      <c r="AZ1653" s="7" t="s">
        <v>211</v>
      </c>
    </row>
    <row r="1654" spans="1:52" x14ac:dyDescent="0.2">
      <c r="A1654" s="7">
        <v>1653</v>
      </c>
      <c r="B1654" s="7">
        <v>4920</v>
      </c>
      <c r="C1654" s="7" t="s">
        <v>34</v>
      </c>
      <c r="D1654" s="7" t="s">
        <v>208</v>
      </c>
      <c r="E1654" s="7" t="s">
        <v>209</v>
      </c>
      <c r="F1654" s="7">
        <v>2.964</v>
      </c>
      <c r="I1654" s="7">
        <v>2.964</v>
      </c>
      <c r="J1654" s="7">
        <v>2002</v>
      </c>
      <c r="K1654" s="7">
        <v>11</v>
      </c>
      <c r="L1654" s="7">
        <v>314</v>
      </c>
      <c r="M1654" s="7">
        <v>-35.655000000000001</v>
      </c>
      <c r="N1654" s="7">
        <v>148.15199999999999</v>
      </c>
      <c r="O1654" s="7">
        <v>-35.75</v>
      </c>
      <c r="P1654" s="7">
        <v>148.25</v>
      </c>
      <c r="V1654" s="7" t="s">
        <v>128</v>
      </c>
      <c r="W1654" s="7">
        <v>2.2669999999999999</v>
      </c>
      <c r="X1654" s="7">
        <f t="shared" si="50"/>
        <v>2.2669999999999999</v>
      </c>
      <c r="Y1654" s="7">
        <v>0.69699999999999995</v>
      </c>
      <c r="Z1654" s="7">
        <f t="shared" si="51"/>
        <v>0.69699999999999995</v>
      </c>
      <c r="AA1654" s="7">
        <v>0.76400000000000001</v>
      </c>
      <c r="AB1654" s="7">
        <v>0.23499999999999999</v>
      </c>
      <c r="AC1654" s="7">
        <v>14.9</v>
      </c>
      <c r="AD1654" s="7">
        <v>31.2</v>
      </c>
      <c r="AE1654" s="7" t="s">
        <v>28</v>
      </c>
      <c r="AF1654" s="7" t="s">
        <v>29</v>
      </c>
      <c r="AG1654" s="7" t="s">
        <v>30</v>
      </c>
      <c r="AH1654" s="7" t="s">
        <v>406</v>
      </c>
      <c r="AI1654" s="7" t="s">
        <v>407</v>
      </c>
      <c r="AJ1654" s="7">
        <v>-1.9019999999999999</v>
      </c>
      <c r="AK1654" s="7">
        <v>-1.1559999999999999</v>
      </c>
      <c r="AV1654" s="7" t="s">
        <v>659</v>
      </c>
      <c r="AW1654" s="7" t="s">
        <v>528</v>
      </c>
      <c r="AZ1654" s="7" t="s">
        <v>211</v>
      </c>
    </row>
    <row r="1655" spans="1:52" x14ac:dyDescent="0.2">
      <c r="A1655" s="7">
        <v>1654</v>
      </c>
      <c r="B1655" s="7">
        <v>4920</v>
      </c>
      <c r="C1655" s="7" t="s">
        <v>34</v>
      </c>
      <c r="D1655" s="7" t="s">
        <v>208</v>
      </c>
      <c r="E1655" s="7" t="s">
        <v>209</v>
      </c>
      <c r="F1655" s="7">
        <v>3.5089999999999999</v>
      </c>
      <c r="I1655" s="7">
        <v>3.5089999999999999</v>
      </c>
      <c r="J1655" s="7">
        <v>2002</v>
      </c>
      <c r="K1655" s="7">
        <v>12</v>
      </c>
      <c r="L1655" s="7">
        <v>350</v>
      </c>
      <c r="M1655" s="7">
        <v>-35.655000000000001</v>
      </c>
      <c r="N1655" s="7">
        <v>148.15199999999999</v>
      </c>
      <c r="O1655" s="7">
        <v>-35.75</v>
      </c>
      <c r="P1655" s="7">
        <v>148.25</v>
      </c>
      <c r="V1655" s="7" t="s">
        <v>128</v>
      </c>
      <c r="W1655" s="7">
        <v>2.0720000000000001</v>
      </c>
      <c r="X1655" s="7">
        <f t="shared" si="50"/>
        <v>2.0720000000000001</v>
      </c>
      <c r="Y1655" s="7">
        <v>1.4370000000000001</v>
      </c>
      <c r="Z1655" s="7">
        <f t="shared" si="51"/>
        <v>1.4370000000000001</v>
      </c>
      <c r="AA1655" s="7">
        <v>0.59</v>
      </c>
      <c r="AB1655" s="7">
        <v>0.40899999999999997</v>
      </c>
      <c r="AC1655" s="7">
        <v>16.100000000000001</v>
      </c>
      <c r="AD1655" s="7">
        <v>36.299999999999997</v>
      </c>
      <c r="AE1655" s="7" t="s">
        <v>28</v>
      </c>
      <c r="AF1655" s="7" t="s">
        <v>29</v>
      </c>
      <c r="AG1655" s="7" t="s">
        <v>30</v>
      </c>
      <c r="AH1655" s="7" t="s">
        <v>406</v>
      </c>
      <c r="AI1655" s="7" t="s">
        <v>407</v>
      </c>
      <c r="AJ1655" s="7">
        <v>-1.9019999999999999</v>
      </c>
      <c r="AK1655" s="7">
        <v>-1.1559999999999999</v>
      </c>
      <c r="AV1655" s="7" t="s">
        <v>659</v>
      </c>
      <c r="AW1655" s="7" t="s">
        <v>528</v>
      </c>
      <c r="AZ1655" s="7" t="s">
        <v>211</v>
      </c>
    </row>
    <row r="1656" spans="1:52" x14ac:dyDescent="0.2">
      <c r="A1656" s="7">
        <v>1655</v>
      </c>
      <c r="B1656" s="7">
        <v>4920</v>
      </c>
      <c r="C1656" s="7" t="s">
        <v>34</v>
      </c>
      <c r="D1656" s="7" t="s">
        <v>208</v>
      </c>
      <c r="E1656" s="7" t="s">
        <v>209</v>
      </c>
      <c r="F1656" s="7">
        <v>3.145</v>
      </c>
      <c r="I1656" s="7">
        <v>3.145</v>
      </c>
      <c r="J1656" s="7">
        <v>2003</v>
      </c>
      <c r="K1656" s="7">
        <v>1</v>
      </c>
      <c r="L1656" s="7">
        <v>12</v>
      </c>
      <c r="M1656" s="7">
        <v>-35.655000000000001</v>
      </c>
      <c r="N1656" s="7">
        <v>148.15199999999999</v>
      </c>
      <c r="O1656" s="7">
        <v>-35.75</v>
      </c>
      <c r="P1656" s="7">
        <v>148.25</v>
      </c>
      <c r="V1656" s="7" t="s">
        <v>128</v>
      </c>
      <c r="W1656" s="7">
        <v>2.343</v>
      </c>
      <c r="X1656" s="7">
        <f t="shared" si="50"/>
        <v>2.343</v>
      </c>
      <c r="Y1656" s="7">
        <v>0.80200000000000005</v>
      </c>
      <c r="Z1656" s="7">
        <f t="shared" si="51"/>
        <v>0.80200000000000005</v>
      </c>
      <c r="AA1656" s="7">
        <v>0.74399999999999999</v>
      </c>
      <c r="AB1656" s="7">
        <v>0.255</v>
      </c>
      <c r="AC1656" s="7">
        <v>18.600000000000001</v>
      </c>
      <c r="AD1656" s="7">
        <v>14.5</v>
      </c>
      <c r="AE1656" s="7" t="s">
        <v>28</v>
      </c>
      <c r="AF1656" s="7" t="s">
        <v>29</v>
      </c>
      <c r="AG1656" s="7" t="s">
        <v>30</v>
      </c>
      <c r="AH1656" s="7" t="s">
        <v>406</v>
      </c>
      <c r="AI1656" s="7" t="s">
        <v>407</v>
      </c>
      <c r="AJ1656" s="7">
        <v>-1.9019999999999999</v>
      </c>
      <c r="AK1656" s="7">
        <v>-0.66600000000000004</v>
      </c>
      <c r="AV1656" s="7" t="s">
        <v>659</v>
      </c>
      <c r="AW1656" s="7" t="s">
        <v>528</v>
      </c>
      <c r="AZ1656" s="7" t="s">
        <v>211</v>
      </c>
    </row>
    <row r="1657" spans="1:52" x14ac:dyDescent="0.2">
      <c r="A1657" s="7">
        <v>1656</v>
      </c>
      <c r="B1657" s="7">
        <v>4920</v>
      </c>
      <c r="C1657" s="7" t="s">
        <v>34</v>
      </c>
      <c r="D1657" s="7" t="s">
        <v>208</v>
      </c>
      <c r="E1657" s="7" t="s">
        <v>209</v>
      </c>
      <c r="F1657" s="7">
        <v>3.194</v>
      </c>
      <c r="I1657" s="7">
        <v>3.194</v>
      </c>
      <c r="J1657" s="7">
        <v>2003</v>
      </c>
      <c r="K1657" s="7">
        <v>2</v>
      </c>
      <c r="L1657" s="7">
        <v>36</v>
      </c>
      <c r="M1657" s="7">
        <v>-35.655000000000001</v>
      </c>
      <c r="N1657" s="7">
        <v>148.15199999999999</v>
      </c>
      <c r="O1657" s="7">
        <v>-35.75</v>
      </c>
      <c r="P1657" s="7">
        <v>148.25</v>
      </c>
      <c r="V1657" s="7" t="s">
        <v>128</v>
      </c>
      <c r="W1657" s="7">
        <v>1.907</v>
      </c>
      <c r="X1657" s="7">
        <f t="shared" si="50"/>
        <v>1.907</v>
      </c>
      <c r="Y1657" s="7">
        <v>1.2869999999999999</v>
      </c>
      <c r="Z1657" s="7">
        <f t="shared" si="51"/>
        <v>1.2869999999999999</v>
      </c>
      <c r="AA1657" s="7">
        <v>0.59699999999999998</v>
      </c>
      <c r="AB1657" s="7">
        <v>0.40200000000000002</v>
      </c>
      <c r="AC1657" s="7">
        <v>18.8</v>
      </c>
      <c r="AD1657" s="7">
        <v>56</v>
      </c>
      <c r="AE1657" s="7" t="s">
        <v>28</v>
      </c>
      <c r="AF1657" s="7" t="s">
        <v>29</v>
      </c>
      <c r="AG1657" s="7" t="s">
        <v>30</v>
      </c>
      <c r="AH1657" s="7" t="s">
        <v>406</v>
      </c>
      <c r="AI1657" s="7" t="s">
        <v>407</v>
      </c>
      <c r="AJ1657" s="7">
        <v>-1.9019999999999999</v>
      </c>
      <c r="AK1657" s="7">
        <v>-0.66600000000000004</v>
      </c>
      <c r="AV1657" s="7" t="s">
        <v>659</v>
      </c>
      <c r="AW1657" s="7" t="s">
        <v>528</v>
      </c>
      <c r="AZ1657" s="7" t="s">
        <v>211</v>
      </c>
    </row>
    <row r="1658" spans="1:52" x14ac:dyDescent="0.2">
      <c r="A1658" s="7">
        <v>1657</v>
      </c>
      <c r="B1658" s="7">
        <v>4920</v>
      </c>
      <c r="C1658" s="7" t="s">
        <v>34</v>
      </c>
      <c r="D1658" s="7" t="s">
        <v>208</v>
      </c>
      <c r="E1658" s="7" t="s">
        <v>209</v>
      </c>
      <c r="F1658" s="7">
        <v>3.242</v>
      </c>
      <c r="I1658" s="7">
        <v>3.242</v>
      </c>
      <c r="J1658" s="7">
        <v>2003</v>
      </c>
      <c r="K1658" s="7">
        <v>3</v>
      </c>
      <c r="L1658" s="7">
        <v>69</v>
      </c>
      <c r="M1658" s="7">
        <v>-35.655000000000001</v>
      </c>
      <c r="N1658" s="7">
        <v>148.15199999999999</v>
      </c>
      <c r="O1658" s="7">
        <v>-35.75</v>
      </c>
      <c r="P1658" s="7">
        <v>148.25</v>
      </c>
      <c r="V1658" s="7" t="s">
        <v>128</v>
      </c>
      <c r="W1658" s="7">
        <v>1.462</v>
      </c>
      <c r="X1658" s="7">
        <f t="shared" si="50"/>
        <v>1.462</v>
      </c>
      <c r="Y1658" s="7">
        <v>1.78</v>
      </c>
      <c r="Z1658" s="7">
        <f t="shared" si="51"/>
        <v>1.78</v>
      </c>
      <c r="AA1658" s="7">
        <v>0.45</v>
      </c>
      <c r="AB1658" s="7">
        <v>0.54900000000000004</v>
      </c>
      <c r="AC1658" s="7">
        <v>13.3</v>
      </c>
      <c r="AD1658" s="7">
        <v>36.6</v>
      </c>
      <c r="AE1658" s="7" t="s">
        <v>28</v>
      </c>
      <c r="AF1658" s="7" t="s">
        <v>29</v>
      </c>
      <c r="AG1658" s="7" t="s">
        <v>30</v>
      </c>
      <c r="AH1658" s="7" t="s">
        <v>406</v>
      </c>
      <c r="AI1658" s="7" t="s">
        <v>407</v>
      </c>
      <c r="AJ1658" s="7">
        <v>-1.9019999999999999</v>
      </c>
      <c r="AK1658" s="7">
        <v>-0.66600000000000004</v>
      </c>
      <c r="AV1658" s="7" t="s">
        <v>659</v>
      </c>
      <c r="AW1658" s="7" t="s">
        <v>528</v>
      </c>
      <c r="AZ1658" s="7" t="s">
        <v>211</v>
      </c>
    </row>
    <row r="1659" spans="1:52" x14ac:dyDescent="0.2">
      <c r="A1659" s="7">
        <v>1658</v>
      </c>
      <c r="B1659" s="7">
        <v>4920</v>
      </c>
      <c r="C1659" s="7" t="s">
        <v>34</v>
      </c>
      <c r="D1659" s="7" t="s">
        <v>208</v>
      </c>
      <c r="E1659" s="7" t="s">
        <v>209</v>
      </c>
      <c r="F1659" s="7">
        <v>2.4910000000000001</v>
      </c>
      <c r="I1659" s="7">
        <v>2.4910000000000001</v>
      </c>
      <c r="J1659" s="7">
        <v>2003</v>
      </c>
      <c r="K1659" s="7">
        <v>4</v>
      </c>
      <c r="L1659" s="7">
        <v>93</v>
      </c>
      <c r="M1659" s="7">
        <v>-35.655000000000001</v>
      </c>
      <c r="N1659" s="7">
        <v>148.15199999999999</v>
      </c>
      <c r="O1659" s="7">
        <v>-35.75</v>
      </c>
      <c r="P1659" s="7">
        <v>148.25</v>
      </c>
      <c r="V1659" s="7" t="s">
        <v>128</v>
      </c>
      <c r="W1659" s="7">
        <v>1.454</v>
      </c>
      <c r="X1659" s="7">
        <f t="shared" si="50"/>
        <v>1.454</v>
      </c>
      <c r="Y1659" s="7">
        <v>1.0369999999999999</v>
      </c>
      <c r="Z1659" s="7">
        <f t="shared" si="51"/>
        <v>1.0369999999999999</v>
      </c>
      <c r="AA1659" s="7">
        <v>0.58299999999999996</v>
      </c>
      <c r="AB1659" s="7">
        <v>0.41599999999999998</v>
      </c>
      <c r="AC1659" s="7">
        <v>10</v>
      </c>
      <c r="AD1659" s="7">
        <v>27.4</v>
      </c>
      <c r="AE1659" s="7" t="s">
        <v>28</v>
      </c>
      <c r="AF1659" s="7" t="s">
        <v>29</v>
      </c>
      <c r="AG1659" s="7" t="s">
        <v>30</v>
      </c>
      <c r="AH1659" s="7" t="s">
        <v>406</v>
      </c>
      <c r="AI1659" s="7" t="s">
        <v>407</v>
      </c>
      <c r="AJ1659" s="7">
        <v>-1.9019999999999999</v>
      </c>
      <c r="AK1659" s="7">
        <v>-0.66600000000000004</v>
      </c>
      <c r="AV1659" s="7" t="s">
        <v>659</v>
      </c>
      <c r="AW1659" s="7" t="s">
        <v>528</v>
      </c>
      <c r="AZ1659" s="7" t="s">
        <v>211</v>
      </c>
    </row>
    <row r="1660" spans="1:52" x14ac:dyDescent="0.2">
      <c r="A1660" s="7">
        <v>1659</v>
      </c>
      <c r="B1660" s="7">
        <v>4920</v>
      </c>
      <c r="C1660" s="7" t="s">
        <v>34</v>
      </c>
      <c r="D1660" s="7" t="s">
        <v>208</v>
      </c>
      <c r="E1660" s="7" t="s">
        <v>209</v>
      </c>
      <c r="F1660" s="7">
        <v>2.2120000000000002</v>
      </c>
      <c r="I1660" s="7">
        <v>2.2120000000000002</v>
      </c>
      <c r="J1660" s="7">
        <v>2003</v>
      </c>
      <c r="K1660" s="7">
        <v>5</v>
      </c>
      <c r="L1660" s="7">
        <v>122</v>
      </c>
      <c r="M1660" s="7">
        <v>-35.655000000000001</v>
      </c>
      <c r="N1660" s="7">
        <v>148.15199999999999</v>
      </c>
      <c r="O1660" s="7">
        <v>-35.75</v>
      </c>
      <c r="P1660" s="7">
        <v>148.25</v>
      </c>
      <c r="V1660" s="7" t="s">
        <v>128</v>
      </c>
      <c r="W1660" s="7">
        <v>1.079</v>
      </c>
      <c r="X1660" s="7">
        <f t="shared" si="50"/>
        <v>1.079</v>
      </c>
      <c r="Y1660" s="7">
        <v>1.133</v>
      </c>
      <c r="Z1660" s="7">
        <f t="shared" si="51"/>
        <v>1.133</v>
      </c>
      <c r="AA1660" s="7">
        <v>0.48699999999999999</v>
      </c>
      <c r="AB1660" s="7">
        <v>0.51200000000000001</v>
      </c>
      <c r="AC1660" s="7">
        <v>7.6</v>
      </c>
      <c r="AD1660" s="7">
        <v>42.8</v>
      </c>
      <c r="AE1660" s="7" t="s">
        <v>28</v>
      </c>
      <c r="AF1660" s="7" t="s">
        <v>29</v>
      </c>
      <c r="AG1660" s="7" t="s">
        <v>30</v>
      </c>
      <c r="AH1660" s="7" t="s">
        <v>406</v>
      </c>
      <c r="AI1660" s="7" t="s">
        <v>407</v>
      </c>
      <c r="AJ1660" s="7">
        <v>-1.9019999999999999</v>
      </c>
      <c r="AK1660" s="7">
        <v>-0.66600000000000004</v>
      </c>
      <c r="AV1660" s="7" t="s">
        <v>659</v>
      </c>
      <c r="AW1660" s="7" t="s">
        <v>528</v>
      </c>
      <c r="AZ1660" s="7" t="s">
        <v>211</v>
      </c>
    </row>
    <row r="1661" spans="1:52" x14ac:dyDescent="0.2">
      <c r="A1661" s="7">
        <v>1660</v>
      </c>
      <c r="B1661" s="7">
        <v>4920</v>
      </c>
      <c r="C1661" s="7" t="s">
        <v>34</v>
      </c>
      <c r="D1661" s="7" t="s">
        <v>208</v>
      </c>
      <c r="E1661" s="7" t="s">
        <v>209</v>
      </c>
      <c r="F1661" s="7">
        <v>1.3029999999999999</v>
      </c>
      <c r="I1661" s="7">
        <v>1.3029999999999999</v>
      </c>
      <c r="J1661" s="7">
        <v>2003</v>
      </c>
      <c r="K1661" s="7">
        <v>6</v>
      </c>
      <c r="L1661" s="7">
        <v>157</v>
      </c>
      <c r="M1661" s="7">
        <v>-35.655000000000001</v>
      </c>
      <c r="N1661" s="7">
        <v>148.15199999999999</v>
      </c>
      <c r="O1661" s="7">
        <v>-35.75</v>
      </c>
      <c r="P1661" s="7">
        <v>148.25</v>
      </c>
      <c r="V1661" s="7" t="s">
        <v>128</v>
      </c>
      <c r="W1661" s="7">
        <v>1.2270000000000001</v>
      </c>
      <c r="X1661" s="7">
        <f t="shared" si="50"/>
        <v>1.2270000000000001</v>
      </c>
      <c r="Y1661" s="7">
        <v>7.4999999999999997E-2</v>
      </c>
      <c r="Z1661" s="7">
        <f t="shared" si="51"/>
        <v>7.4999999999999997E-2</v>
      </c>
      <c r="AA1661" s="7">
        <v>0.94099999999999995</v>
      </c>
      <c r="AB1661" s="7">
        <v>5.8000000000000003E-2</v>
      </c>
      <c r="AC1661" s="7">
        <v>4.2</v>
      </c>
      <c r="AD1661" s="7">
        <v>135.69999999999999</v>
      </c>
      <c r="AE1661" s="7" t="s">
        <v>28</v>
      </c>
      <c r="AF1661" s="7" t="s">
        <v>29</v>
      </c>
      <c r="AG1661" s="7" t="s">
        <v>30</v>
      </c>
      <c r="AH1661" s="7" t="s">
        <v>406</v>
      </c>
      <c r="AI1661" s="7" t="s">
        <v>407</v>
      </c>
      <c r="AJ1661" s="7">
        <v>-1.9019999999999999</v>
      </c>
      <c r="AK1661" s="7">
        <v>-0.66600000000000004</v>
      </c>
      <c r="AV1661" s="7" t="s">
        <v>659</v>
      </c>
      <c r="AW1661" s="7" t="s">
        <v>528</v>
      </c>
      <c r="AZ1661" s="7" t="s">
        <v>211</v>
      </c>
    </row>
    <row r="1662" spans="1:52" x14ac:dyDescent="0.2">
      <c r="A1662" s="7">
        <v>1661</v>
      </c>
      <c r="B1662" s="7">
        <v>4920</v>
      </c>
      <c r="C1662" s="7" t="s">
        <v>34</v>
      </c>
      <c r="D1662" s="7" t="s">
        <v>208</v>
      </c>
      <c r="E1662" s="7" t="s">
        <v>209</v>
      </c>
      <c r="F1662" s="7">
        <v>1.218</v>
      </c>
      <c r="I1662" s="7">
        <v>1.218</v>
      </c>
      <c r="J1662" s="7">
        <v>2003</v>
      </c>
      <c r="K1662" s="7">
        <v>7</v>
      </c>
      <c r="L1662" s="7">
        <v>184</v>
      </c>
      <c r="M1662" s="7">
        <v>-35.655000000000001</v>
      </c>
      <c r="N1662" s="7">
        <v>148.15199999999999</v>
      </c>
      <c r="O1662" s="7">
        <v>-35.75</v>
      </c>
      <c r="P1662" s="7">
        <v>148.25</v>
      </c>
      <c r="V1662" s="7" t="s">
        <v>128</v>
      </c>
      <c r="W1662" s="7">
        <v>1.0189999999999999</v>
      </c>
      <c r="X1662" s="7">
        <f t="shared" si="50"/>
        <v>1.0189999999999999</v>
      </c>
      <c r="Y1662" s="7">
        <v>0.19900000000000001</v>
      </c>
      <c r="Z1662" s="7">
        <f t="shared" si="51"/>
        <v>0.19900000000000001</v>
      </c>
      <c r="AA1662" s="7">
        <v>0.83599999999999997</v>
      </c>
      <c r="AB1662" s="7">
        <v>0.16300000000000001</v>
      </c>
      <c r="AC1662" s="7">
        <v>3.1</v>
      </c>
      <c r="AD1662" s="7">
        <v>117</v>
      </c>
      <c r="AE1662" s="7" t="s">
        <v>28</v>
      </c>
      <c r="AF1662" s="7" t="s">
        <v>29</v>
      </c>
      <c r="AG1662" s="7" t="s">
        <v>30</v>
      </c>
      <c r="AH1662" s="7" t="s">
        <v>406</v>
      </c>
      <c r="AI1662" s="7" t="s">
        <v>407</v>
      </c>
      <c r="AJ1662" s="7">
        <v>-1.9019999999999999</v>
      </c>
      <c r="AK1662" s="7">
        <v>-0.66600000000000004</v>
      </c>
      <c r="AV1662" s="7" t="s">
        <v>659</v>
      </c>
      <c r="AW1662" s="7" t="s">
        <v>528</v>
      </c>
      <c r="AZ1662" s="7" t="s">
        <v>211</v>
      </c>
    </row>
    <row r="1663" spans="1:52" x14ac:dyDescent="0.2">
      <c r="A1663" s="7">
        <v>1662</v>
      </c>
      <c r="B1663" s="7">
        <v>4920</v>
      </c>
      <c r="C1663" s="7" t="s">
        <v>34</v>
      </c>
      <c r="D1663" s="7" t="s">
        <v>208</v>
      </c>
      <c r="E1663" s="7" t="s">
        <v>209</v>
      </c>
      <c r="F1663" s="7">
        <v>1.121</v>
      </c>
      <c r="I1663" s="7">
        <v>1.121</v>
      </c>
      <c r="J1663" s="7">
        <v>2003</v>
      </c>
      <c r="K1663" s="7">
        <v>8</v>
      </c>
      <c r="L1663" s="7">
        <v>242</v>
      </c>
      <c r="M1663" s="7">
        <v>-35.655000000000001</v>
      </c>
      <c r="N1663" s="7">
        <v>148.15199999999999</v>
      </c>
      <c r="O1663" s="7">
        <v>-35.75</v>
      </c>
      <c r="P1663" s="7">
        <v>148.25</v>
      </c>
      <c r="V1663" s="7" t="s">
        <v>128</v>
      </c>
      <c r="W1663" s="7">
        <v>1.0089999999999999</v>
      </c>
      <c r="X1663" s="7">
        <f t="shared" si="50"/>
        <v>1.0089999999999999</v>
      </c>
      <c r="Y1663" s="7">
        <v>0.112</v>
      </c>
      <c r="Z1663" s="7">
        <f t="shared" si="51"/>
        <v>0.112</v>
      </c>
      <c r="AA1663" s="7">
        <v>0.9</v>
      </c>
      <c r="AB1663" s="7">
        <v>9.9000000000000005E-2</v>
      </c>
      <c r="AC1663" s="7">
        <v>3.3</v>
      </c>
      <c r="AD1663" s="7">
        <v>196.5</v>
      </c>
      <c r="AE1663" s="7" t="s">
        <v>28</v>
      </c>
      <c r="AF1663" s="7" t="s">
        <v>29</v>
      </c>
      <c r="AG1663" s="7" t="s">
        <v>30</v>
      </c>
      <c r="AH1663" s="7" t="s">
        <v>406</v>
      </c>
      <c r="AI1663" s="7" t="s">
        <v>407</v>
      </c>
      <c r="AJ1663" s="7">
        <v>-1.9019999999999999</v>
      </c>
      <c r="AK1663" s="7">
        <v>-0.66600000000000004</v>
      </c>
      <c r="AV1663" s="7" t="s">
        <v>659</v>
      </c>
      <c r="AW1663" s="7" t="s">
        <v>528</v>
      </c>
      <c r="AZ1663" s="7" t="s">
        <v>211</v>
      </c>
    </row>
    <row r="1664" spans="1:52" x14ac:dyDescent="0.2">
      <c r="A1664" s="7">
        <v>1663</v>
      </c>
      <c r="B1664" s="7">
        <v>4920</v>
      </c>
      <c r="C1664" s="7" t="s">
        <v>34</v>
      </c>
      <c r="D1664" s="7" t="s">
        <v>208</v>
      </c>
      <c r="E1664" s="7" t="s">
        <v>209</v>
      </c>
      <c r="F1664" s="7">
        <v>1.363</v>
      </c>
      <c r="I1664" s="7">
        <v>1.363</v>
      </c>
      <c r="J1664" s="7">
        <v>2003</v>
      </c>
      <c r="K1664" s="7">
        <v>9</v>
      </c>
      <c r="L1664" s="7">
        <v>270</v>
      </c>
      <c r="M1664" s="7">
        <v>-35.655000000000001</v>
      </c>
      <c r="N1664" s="7">
        <v>148.15199999999999</v>
      </c>
      <c r="O1664" s="7">
        <v>-35.75</v>
      </c>
      <c r="P1664" s="7">
        <v>148.25</v>
      </c>
      <c r="V1664" s="7" t="s">
        <v>128</v>
      </c>
      <c r="W1664" s="7">
        <v>1.2689999999999999</v>
      </c>
      <c r="X1664" s="7">
        <f t="shared" si="50"/>
        <v>1.2689999999999999</v>
      </c>
      <c r="Y1664" s="7">
        <v>9.4E-2</v>
      </c>
      <c r="Z1664" s="7">
        <f t="shared" si="51"/>
        <v>9.4E-2</v>
      </c>
      <c r="AA1664" s="7">
        <v>0.93100000000000005</v>
      </c>
      <c r="AB1664" s="7">
        <v>6.8000000000000005E-2</v>
      </c>
      <c r="AC1664" s="7">
        <v>5.2</v>
      </c>
      <c r="AD1664" s="7">
        <v>111.8</v>
      </c>
      <c r="AE1664" s="7" t="s">
        <v>28</v>
      </c>
      <c r="AF1664" s="7" t="s">
        <v>29</v>
      </c>
      <c r="AG1664" s="7" t="s">
        <v>30</v>
      </c>
      <c r="AH1664" s="7" t="s">
        <v>406</v>
      </c>
      <c r="AI1664" s="7" t="s">
        <v>407</v>
      </c>
      <c r="AJ1664" s="7">
        <v>-1.9019999999999999</v>
      </c>
      <c r="AK1664" s="7">
        <v>-0.66600000000000004</v>
      </c>
      <c r="AV1664" s="7" t="s">
        <v>659</v>
      </c>
      <c r="AW1664" s="7" t="s">
        <v>528</v>
      </c>
      <c r="AZ1664" s="7" t="s">
        <v>211</v>
      </c>
    </row>
    <row r="1665" spans="1:52" x14ac:dyDescent="0.2">
      <c r="A1665" s="7">
        <v>1664</v>
      </c>
      <c r="B1665" s="7">
        <v>4920</v>
      </c>
      <c r="C1665" s="7" t="s">
        <v>34</v>
      </c>
      <c r="D1665" s="7" t="s">
        <v>208</v>
      </c>
      <c r="E1665" s="7" t="s">
        <v>209</v>
      </c>
      <c r="F1665" s="7">
        <v>1.776</v>
      </c>
      <c r="I1665" s="7">
        <v>1.776</v>
      </c>
      <c r="J1665" s="7">
        <v>2003</v>
      </c>
      <c r="K1665" s="7">
        <v>10</v>
      </c>
      <c r="L1665" s="7">
        <v>296</v>
      </c>
      <c r="M1665" s="7">
        <v>-35.655000000000001</v>
      </c>
      <c r="N1665" s="7">
        <v>148.15199999999999</v>
      </c>
      <c r="O1665" s="7">
        <v>-35.75</v>
      </c>
      <c r="P1665" s="7">
        <v>148.25</v>
      </c>
      <c r="V1665" s="7" t="s">
        <v>128</v>
      </c>
      <c r="W1665" s="7">
        <v>1.6259999999999999</v>
      </c>
      <c r="X1665" s="7">
        <f t="shared" si="50"/>
        <v>1.6259999999999999</v>
      </c>
      <c r="Y1665" s="7">
        <v>0.15</v>
      </c>
      <c r="Z1665" s="7">
        <f t="shared" si="51"/>
        <v>0.15</v>
      </c>
      <c r="AA1665" s="7">
        <v>0.91500000000000004</v>
      </c>
      <c r="AB1665" s="7">
        <v>8.4000000000000005E-2</v>
      </c>
      <c r="AC1665" s="7">
        <v>6.9</v>
      </c>
      <c r="AD1665" s="7">
        <v>115</v>
      </c>
      <c r="AE1665" s="7" t="s">
        <v>28</v>
      </c>
      <c r="AF1665" s="7" t="s">
        <v>29</v>
      </c>
      <c r="AG1665" s="7" t="s">
        <v>30</v>
      </c>
      <c r="AH1665" s="7" t="s">
        <v>406</v>
      </c>
      <c r="AI1665" s="7" t="s">
        <v>407</v>
      </c>
      <c r="AJ1665" s="7">
        <v>-1.9019999999999999</v>
      </c>
      <c r="AK1665" s="7">
        <v>-0.66600000000000004</v>
      </c>
      <c r="AV1665" s="7" t="s">
        <v>659</v>
      </c>
      <c r="AW1665" s="7" t="s">
        <v>528</v>
      </c>
      <c r="AZ1665" s="7" t="s">
        <v>211</v>
      </c>
    </row>
    <row r="1666" spans="1:52" x14ac:dyDescent="0.2">
      <c r="A1666" s="7">
        <v>1665</v>
      </c>
      <c r="B1666" s="7">
        <v>4920</v>
      </c>
      <c r="C1666" s="7" t="s">
        <v>34</v>
      </c>
      <c r="D1666" s="7" t="s">
        <v>208</v>
      </c>
      <c r="E1666" s="7" t="s">
        <v>209</v>
      </c>
      <c r="F1666" s="7">
        <v>2.7210000000000001</v>
      </c>
      <c r="I1666" s="7">
        <v>2.7210000000000001</v>
      </c>
      <c r="J1666" s="7">
        <v>2003</v>
      </c>
      <c r="K1666" s="7">
        <v>11</v>
      </c>
      <c r="L1666" s="7">
        <v>327</v>
      </c>
      <c r="M1666" s="7">
        <v>-35.655000000000001</v>
      </c>
      <c r="N1666" s="7">
        <v>148.15199999999999</v>
      </c>
      <c r="O1666" s="7">
        <v>-35.75</v>
      </c>
      <c r="P1666" s="7">
        <v>148.25</v>
      </c>
      <c r="V1666" s="7" t="s">
        <v>128</v>
      </c>
      <c r="W1666" s="7">
        <v>2.3959999999999999</v>
      </c>
      <c r="X1666" s="7">
        <f t="shared" si="50"/>
        <v>2.3959999999999999</v>
      </c>
      <c r="Y1666" s="7">
        <v>0.32500000000000001</v>
      </c>
      <c r="Z1666" s="7">
        <f t="shared" si="51"/>
        <v>0.32500000000000001</v>
      </c>
      <c r="AA1666" s="7">
        <v>0.88</v>
      </c>
      <c r="AB1666" s="7">
        <v>0.11899999999999999</v>
      </c>
      <c r="AC1666" s="7">
        <v>12.7</v>
      </c>
      <c r="AD1666" s="7">
        <v>91</v>
      </c>
      <c r="AE1666" s="7" t="s">
        <v>28</v>
      </c>
      <c r="AF1666" s="7" t="s">
        <v>29</v>
      </c>
      <c r="AG1666" s="7" t="s">
        <v>30</v>
      </c>
      <c r="AH1666" s="7" t="s">
        <v>406</v>
      </c>
      <c r="AI1666" s="7" t="s">
        <v>407</v>
      </c>
      <c r="AJ1666" s="7">
        <v>-1.9019999999999999</v>
      </c>
      <c r="AK1666" s="7">
        <v>-0.66600000000000004</v>
      </c>
      <c r="AV1666" s="7" t="s">
        <v>659</v>
      </c>
      <c r="AW1666" s="7" t="s">
        <v>528</v>
      </c>
      <c r="AZ1666" s="7" t="s">
        <v>211</v>
      </c>
    </row>
    <row r="1667" spans="1:52" x14ac:dyDescent="0.2">
      <c r="A1667" s="7">
        <v>1666</v>
      </c>
      <c r="B1667" s="7">
        <v>5072</v>
      </c>
      <c r="C1667" s="7" t="s">
        <v>69</v>
      </c>
      <c r="D1667" s="7" t="s">
        <v>365</v>
      </c>
      <c r="E1667" s="7" t="s">
        <v>366</v>
      </c>
      <c r="F1667" s="7">
        <v>0.98</v>
      </c>
      <c r="I1667" s="7">
        <v>1.016</v>
      </c>
      <c r="J1667" s="7">
        <v>2007</v>
      </c>
      <c r="K1667" s="7">
        <v>12</v>
      </c>
      <c r="L1667" s="7">
        <v>345</v>
      </c>
      <c r="M1667" s="7">
        <v>30.132999999999999</v>
      </c>
      <c r="N1667" s="7">
        <v>103</v>
      </c>
      <c r="O1667" s="7">
        <v>30.25</v>
      </c>
      <c r="P1667" s="7">
        <v>103.25</v>
      </c>
      <c r="Q1667" s="7">
        <v>10.52</v>
      </c>
      <c r="S1667" s="7">
        <v>23.93</v>
      </c>
      <c r="V1667" s="7" t="s">
        <v>26</v>
      </c>
      <c r="X1667" s="7" t="str">
        <f t="shared" ref="X1667:X1730" si="52">IF(ISBLANK(W1667), "", W1667)</f>
        <v/>
      </c>
      <c r="Z1667" s="7" t="str">
        <f t="shared" ref="Z1667:Z1730" si="53">IF(ISBLANK(Y1667), "", Y1667)</f>
        <v/>
      </c>
      <c r="AC1667" s="7">
        <v>8.5</v>
      </c>
      <c r="AD1667" s="7">
        <v>16.399999999999999</v>
      </c>
      <c r="AE1667" s="7" t="s">
        <v>39</v>
      </c>
      <c r="AH1667" s="7" t="s">
        <v>419</v>
      </c>
      <c r="AI1667" s="7" t="s">
        <v>420</v>
      </c>
      <c r="AJ1667" s="7">
        <v>-0.58699999999999997</v>
      </c>
      <c r="AK1667" s="7">
        <v>-1.4450000000000001</v>
      </c>
      <c r="AL1667" s="7" t="s">
        <v>408</v>
      </c>
      <c r="AS1667" s="7">
        <v>3.7269999999999999</v>
      </c>
      <c r="AV1667" s="7" t="s">
        <v>658</v>
      </c>
      <c r="AW1667" s="7" t="s">
        <v>528</v>
      </c>
      <c r="AX1667" s="7" t="s">
        <v>14</v>
      </c>
      <c r="AY1667" s="7" t="s">
        <v>564</v>
      </c>
      <c r="AZ1667" s="7" t="s">
        <v>367</v>
      </c>
    </row>
    <row r="1668" spans="1:52" x14ac:dyDescent="0.2">
      <c r="A1668" s="7">
        <v>1667</v>
      </c>
      <c r="B1668" s="7">
        <v>5072</v>
      </c>
      <c r="C1668" s="7" t="s">
        <v>69</v>
      </c>
      <c r="D1668" s="7" t="s">
        <v>365</v>
      </c>
      <c r="E1668" s="7" t="s">
        <v>366</v>
      </c>
      <c r="F1668" s="7">
        <v>0.56000000000000005</v>
      </c>
      <c r="I1668" s="7">
        <v>0.57999999999999996</v>
      </c>
      <c r="J1668" s="7">
        <v>2008</v>
      </c>
      <c r="K1668" s="7">
        <v>1</v>
      </c>
      <c r="L1668" s="7">
        <v>15</v>
      </c>
      <c r="M1668" s="7">
        <v>30.132999999999999</v>
      </c>
      <c r="N1668" s="7">
        <v>103</v>
      </c>
      <c r="O1668" s="7">
        <v>30.25</v>
      </c>
      <c r="P1668" s="7">
        <v>103.25</v>
      </c>
      <c r="Q1668" s="7">
        <v>8.2100000000000009</v>
      </c>
      <c r="S1668" s="7">
        <v>24.08</v>
      </c>
      <c r="V1668" s="7" t="s">
        <v>26</v>
      </c>
      <c r="X1668" s="7" t="str">
        <f t="shared" si="52"/>
        <v/>
      </c>
      <c r="Z1668" s="7" t="str">
        <f t="shared" si="53"/>
        <v/>
      </c>
      <c r="AC1668" s="7">
        <v>4.7</v>
      </c>
      <c r="AD1668" s="7">
        <v>14.1</v>
      </c>
      <c r="AE1668" s="7" t="s">
        <v>39</v>
      </c>
      <c r="AH1668" s="7" t="s">
        <v>419</v>
      </c>
      <c r="AI1668" s="7" t="s">
        <v>420</v>
      </c>
      <c r="AJ1668" s="7">
        <v>-0.58699999999999997</v>
      </c>
      <c r="AK1668" s="7">
        <v>-0.25700000000000001</v>
      </c>
      <c r="AL1668" s="7" t="s">
        <v>408</v>
      </c>
      <c r="AS1668" s="7">
        <v>3.7269999999999999</v>
      </c>
      <c r="AV1668" s="7" t="s">
        <v>658</v>
      </c>
      <c r="AW1668" s="7" t="s">
        <v>528</v>
      </c>
      <c r="AX1668" s="7" t="s">
        <v>14</v>
      </c>
      <c r="AY1668" s="7" t="s">
        <v>564</v>
      </c>
      <c r="AZ1668" s="7" t="s">
        <v>367</v>
      </c>
    </row>
    <row r="1669" spans="1:52" x14ac:dyDescent="0.2">
      <c r="A1669" s="7">
        <v>1668</v>
      </c>
      <c r="B1669" s="7">
        <v>5072</v>
      </c>
      <c r="C1669" s="7" t="s">
        <v>69</v>
      </c>
      <c r="D1669" s="7" t="s">
        <v>365</v>
      </c>
      <c r="E1669" s="7" t="s">
        <v>366</v>
      </c>
      <c r="F1669" s="7">
        <v>0.33</v>
      </c>
      <c r="I1669" s="7">
        <v>0.34200000000000003</v>
      </c>
      <c r="J1669" s="7">
        <v>2008</v>
      </c>
      <c r="K1669" s="7">
        <v>2</v>
      </c>
      <c r="L1669" s="7">
        <v>45</v>
      </c>
      <c r="M1669" s="7">
        <v>30.132999999999999</v>
      </c>
      <c r="N1669" s="7">
        <v>103</v>
      </c>
      <c r="O1669" s="7">
        <v>30.25</v>
      </c>
      <c r="P1669" s="7">
        <v>103.25</v>
      </c>
      <c r="Q1669" s="7">
        <v>4.18</v>
      </c>
      <c r="S1669" s="7">
        <v>23.64</v>
      </c>
      <c r="V1669" s="7" t="s">
        <v>26</v>
      </c>
      <c r="X1669" s="7" t="str">
        <f t="shared" si="52"/>
        <v/>
      </c>
      <c r="Z1669" s="7" t="str">
        <f t="shared" si="53"/>
        <v/>
      </c>
      <c r="AC1669" s="7">
        <v>6.1</v>
      </c>
      <c r="AD1669" s="7">
        <v>33.200000000000003</v>
      </c>
      <c r="AE1669" s="7" t="s">
        <v>39</v>
      </c>
      <c r="AH1669" s="7" t="s">
        <v>419</v>
      </c>
      <c r="AI1669" s="7" t="s">
        <v>420</v>
      </c>
      <c r="AJ1669" s="7">
        <v>-0.58699999999999997</v>
      </c>
      <c r="AK1669" s="7">
        <v>-0.25700000000000001</v>
      </c>
      <c r="AL1669" s="7" t="s">
        <v>408</v>
      </c>
      <c r="AS1669" s="7">
        <v>3.7269999999999999</v>
      </c>
      <c r="AV1669" s="7" t="s">
        <v>658</v>
      </c>
      <c r="AW1669" s="7" t="s">
        <v>528</v>
      </c>
      <c r="AX1669" s="7" t="s">
        <v>14</v>
      </c>
      <c r="AY1669" s="7" t="s">
        <v>564</v>
      </c>
      <c r="AZ1669" s="7" t="s">
        <v>367</v>
      </c>
    </row>
    <row r="1670" spans="1:52" x14ac:dyDescent="0.2">
      <c r="A1670" s="7">
        <v>1669</v>
      </c>
      <c r="B1670" s="7">
        <v>5072</v>
      </c>
      <c r="C1670" s="7" t="s">
        <v>69</v>
      </c>
      <c r="D1670" s="7" t="s">
        <v>365</v>
      </c>
      <c r="E1670" s="7" t="s">
        <v>366</v>
      </c>
      <c r="F1670" s="7">
        <v>0.4</v>
      </c>
      <c r="I1670" s="7">
        <v>0.41399999999999998</v>
      </c>
      <c r="J1670" s="7">
        <v>2008</v>
      </c>
      <c r="K1670" s="7">
        <v>3</v>
      </c>
      <c r="L1670" s="7">
        <v>75</v>
      </c>
      <c r="M1670" s="7">
        <v>30.132999999999999</v>
      </c>
      <c r="N1670" s="7">
        <v>103</v>
      </c>
      <c r="O1670" s="7">
        <v>30.25</v>
      </c>
      <c r="P1670" s="7">
        <v>103.25</v>
      </c>
      <c r="Q1670" s="7">
        <v>6.77</v>
      </c>
      <c r="S1670" s="7">
        <v>28.27</v>
      </c>
      <c r="V1670" s="7" t="s">
        <v>26</v>
      </c>
      <c r="X1670" s="7" t="str">
        <f t="shared" si="52"/>
        <v/>
      </c>
      <c r="Z1670" s="7" t="str">
        <f t="shared" si="53"/>
        <v/>
      </c>
      <c r="AC1670" s="7">
        <v>14</v>
      </c>
      <c r="AD1670" s="7">
        <v>70.400000000000006</v>
      </c>
      <c r="AE1670" s="7" t="s">
        <v>39</v>
      </c>
      <c r="AH1670" s="7" t="s">
        <v>419</v>
      </c>
      <c r="AI1670" s="7" t="s">
        <v>420</v>
      </c>
      <c r="AJ1670" s="7">
        <v>-0.58699999999999997</v>
      </c>
      <c r="AK1670" s="7">
        <v>-0.25700000000000001</v>
      </c>
      <c r="AL1670" s="7" t="s">
        <v>408</v>
      </c>
      <c r="AS1670" s="7">
        <v>3.7269999999999999</v>
      </c>
      <c r="AV1670" s="7" t="s">
        <v>658</v>
      </c>
      <c r="AW1670" s="7" t="s">
        <v>528</v>
      </c>
      <c r="AX1670" s="7" t="s">
        <v>14</v>
      </c>
      <c r="AY1670" s="7" t="s">
        <v>564</v>
      </c>
      <c r="AZ1670" s="7" t="s">
        <v>367</v>
      </c>
    </row>
    <row r="1671" spans="1:52" x14ac:dyDescent="0.2">
      <c r="A1671" s="7">
        <v>1670</v>
      </c>
      <c r="B1671" s="7">
        <v>5072</v>
      </c>
      <c r="C1671" s="7" t="s">
        <v>69</v>
      </c>
      <c r="D1671" s="7" t="s">
        <v>365</v>
      </c>
      <c r="E1671" s="7" t="s">
        <v>366</v>
      </c>
      <c r="F1671" s="7">
        <v>1.2</v>
      </c>
      <c r="I1671" s="7">
        <v>1.244</v>
      </c>
      <c r="J1671" s="7">
        <v>2008</v>
      </c>
      <c r="K1671" s="7">
        <v>4</v>
      </c>
      <c r="L1671" s="7">
        <v>105</v>
      </c>
      <c r="M1671" s="7">
        <v>30.132999999999999</v>
      </c>
      <c r="N1671" s="7">
        <v>103</v>
      </c>
      <c r="O1671" s="7">
        <v>30.25</v>
      </c>
      <c r="P1671" s="7">
        <v>103.25</v>
      </c>
      <c r="Q1671" s="7">
        <v>11.82</v>
      </c>
      <c r="S1671" s="7">
        <v>30.07</v>
      </c>
      <c r="V1671" s="7" t="s">
        <v>26</v>
      </c>
      <c r="X1671" s="7" t="str">
        <f t="shared" si="52"/>
        <v/>
      </c>
      <c r="Z1671" s="7" t="str">
        <f t="shared" si="53"/>
        <v/>
      </c>
      <c r="AC1671" s="7">
        <v>17.5</v>
      </c>
      <c r="AD1671" s="7">
        <v>125.8</v>
      </c>
      <c r="AE1671" s="7" t="s">
        <v>39</v>
      </c>
      <c r="AH1671" s="7" t="s">
        <v>419</v>
      </c>
      <c r="AI1671" s="7" t="s">
        <v>420</v>
      </c>
      <c r="AJ1671" s="7">
        <v>-0.58699999999999997</v>
      </c>
      <c r="AK1671" s="7">
        <v>-0.25700000000000001</v>
      </c>
      <c r="AL1671" s="7" t="s">
        <v>408</v>
      </c>
      <c r="AS1671" s="7">
        <v>3.7269999999999999</v>
      </c>
      <c r="AV1671" s="7" t="s">
        <v>658</v>
      </c>
      <c r="AW1671" s="7" t="s">
        <v>528</v>
      </c>
      <c r="AX1671" s="7" t="s">
        <v>14</v>
      </c>
      <c r="AY1671" s="7" t="s">
        <v>564</v>
      </c>
      <c r="AZ1671" s="7" t="s">
        <v>367</v>
      </c>
    </row>
    <row r="1672" spans="1:52" x14ac:dyDescent="0.2">
      <c r="A1672" s="7">
        <v>1671</v>
      </c>
      <c r="B1672" s="7">
        <v>5072</v>
      </c>
      <c r="C1672" s="7" t="s">
        <v>69</v>
      </c>
      <c r="D1672" s="7" t="s">
        <v>365</v>
      </c>
      <c r="E1672" s="7" t="s">
        <v>366</v>
      </c>
      <c r="F1672" s="7">
        <v>1.6</v>
      </c>
      <c r="I1672" s="7">
        <v>1.6579999999999999</v>
      </c>
      <c r="J1672" s="7">
        <v>2008</v>
      </c>
      <c r="K1672" s="7">
        <v>5</v>
      </c>
      <c r="L1672" s="7">
        <v>135</v>
      </c>
      <c r="M1672" s="7">
        <v>30.132999999999999</v>
      </c>
      <c r="N1672" s="7">
        <v>103</v>
      </c>
      <c r="O1672" s="7">
        <v>30.25</v>
      </c>
      <c r="P1672" s="7">
        <v>103.25</v>
      </c>
      <c r="Q1672" s="7">
        <v>15.93</v>
      </c>
      <c r="S1672" s="7">
        <v>20.77</v>
      </c>
      <c r="V1672" s="7" t="s">
        <v>26</v>
      </c>
      <c r="X1672" s="7" t="str">
        <f t="shared" si="52"/>
        <v/>
      </c>
      <c r="Z1672" s="7" t="str">
        <f t="shared" si="53"/>
        <v/>
      </c>
      <c r="AC1672" s="7">
        <v>22.1</v>
      </c>
      <c r="AD1672" s="7">
        <v>121.8</v>
      </c>
      <c r="AE1672" s="7" t="s">
        <v>39</v>
      </c>
      <c r="AH1672" s="7" t="s">
        <v>419</v>
      </c>
      <c r="AI1672" s="7" t="s">
        <v>420</v>
      </c>
      <c r="AJ1672" s="7">
        <v>-0.58699999999999997</v>
      </c>
      <c r="AK1672" s="7">
        <v>-0.25700000000000001</v>
      </c>
      <c r="AL1672" s="7" t="s">
        <v>408</v>
      </c>
      <c r="AS1672" s="7">
        <v>3.7269999999999999</v>
      </c>
      <c r="AV1672" s="7" t="s">
        <v>658</v>
      </c>
      <c r="AW1672" s="7" t="s">
        <v>528</v>
      </c>
      <c r="AX1672" s="7" t="s">
        <v>14</v>
      </c>
      <c r="AY1672" s="7" t="s">
        <v>564</v>
      </c>
      <c r="AZ1672" s="7" t="s">
        <v>367</v>
      </c>
    </row>
    <row r="1673" spans="1:52" x14ac:dyDescent="0.2">
      <c r="A1673" s="7">
        <v>1672</v>
      </c>
      <c r="B1673" s="7">
        <v>5072</v>
      </c>
      <c r="C1673" s="7" t="s">
        <v>69</v>
      </c>
      <c r="D1673" s="7" t="s">
        <v>365</v>
      </c>
      <c r="E1673" s="7" t="s">
        <v>366</v>
      </c>
      <c r="F1673" s="7">
        <v>2.54</v>
      </c>
      <c r="I1673" s="7">
        <v>2.633</v>
      </c>
      <c r="J1673" s="7">
        <v>2008</v>
      </c>
      <c r="K1673" s="7">
        <v>6</v>
      </c>
      <c r="L1673" s="7">
        <v>165</v>
      </c>
      <c r="M1673" s="7">
        <v>30.132999999999999</v>
      </c>
      <c r="N1673" s="7">
        <v>103</v>
      </c>
      <c r="O1673" s="7">
        <v>30.25</v>
      </c>
      <c r="P1673" s="7">
        <v>103.25</v>
      </c>
      <c r="Q1673" s="7">
        <v>18.77</v>
      </c>
      <c r="S1673" s="7">
        <v>26.74</v>
      </c>
      <c r="V1673" s="7" t="s">
        <v>26</v>
      </c>
      <c r="W1673" s="7">
        <v>1.1850000000000001</v>
      </c>
      <c r="X1673" s="7">
        <f t="shared" si="52"/>
        <v>1.1850000000000001</v>
      </c>
      <c r="Y1673" s="7">
        <v>1.448</v>
      </c>
      <c r="Z1673" s="7">
        <f t="shared" si="53"/>
        <v>1.448</v>
      </c>
      <c r="AA1673" s="7">
        <v>0.45</v>
      </c>
      <c r="AB1673" s="7">
        <v>0.55000000000000004</v>
      </c>
      <c r="AC1673" s="7">
        <v>24.3</v>
      </c>
      <c r="AD1673" s="7">
        <v>147.9</v>
      </c>
      <c r="AE1673" s="7" t="s">
        <v>39</v>
      </c>
      <c r="AH1673" s="7" t="s">
        <v>419</v>
      </c>
      <c r="AI1673" s="7" t="s">
        <v>420</v>
      </c>
      <c r="AJ1673" s="7">
        <v>-0.58699999999999997</v>
      </c>
      <c r="AK1673" s="7">
        <v>-0.25700000000000001</v>
      </c>
      <c r="AL1673" s="7" t="s">
        <v>408</v>
      </c>
      <c r="AS1673" s="7">
        <v>3.7269999999999999</v>
      </c>
      <c r="AV1673" s="7" t="s">
        <v>658</v>
      </c>
      <c r="AW1673" s="7" t="s">
        <v>528</v>
      </c>
      <c r="AX1673" s="7" t="s">
        <v>14</v>
      </c>
      <c r="AY1673" s="7" t="s">
        <v>564</v>
      </c>
      <c r="AZ1673" s="7" t="s">
        <v>367</v>
      </c>
    </row>
    <row r="1674" spans="1:52" x14ac:dyDescent="0.2">
      <c r="A1674" s="7">
        <v>1673</v>
      </c>
      <c r="B1674" s="7">
        <v>5072</v>
      </c>
      <c r="C1674" s="7" t="s">
        <v>69</v>
      </c>
      <c r="D1674" s="7" t="s">
        <v>365</v>
      </c>
      <c r="E1674" s="7" t="s">
        <v>366</v>
      </c>
      <c r="F1674" s="7">
        <v>3.36</v>
      </c>
      <c r="I1674" s="7">
        <v>3.4830000000000001</v>
      </c>
      <c r="J1674" s="7">
        <v>2008</v>
      </c>
      <c r="K1674" s="7">
        <v>7</v>
      </c>
      <c r="L1674" s="7">
        <v>195</v>
      </c>
      <c r="M1674" s="7">
        <v>30.132999999999999</v>
      </c>
      <c r="N1674" s="7">
        <v>103</v>
      </c>
      <c r="O1674" s="7">
        <v>30.25</v>
      </c>
      <c r="P1674" s="7">
        <v>103.25</v>
      </c>
      <c r="Q1674" s="7">
        <v>20.66</v>
      </c>
      <c r="S1674" s="7">
        <v>30.29</v>
      </c>
      <c r="V1674" s="7" t="s">
        <v>26</v>
      </c>
      <c r="W1674" s="7">
        <v>1.4970000000000001</v>
      </c>
      <c r="X1674" s="7">
        <f t="shared" si="52"/>
        <v>1.4970000000000001</v>
      </c>
      <c r="Y1674" s="7">
        <v>1.9850000000000001</v>
      </c>
      <c r="Z1674" s="7">
        <f t="shared" si="53"/>
        <v>1.9850000000000001</v>
      </c>
      <c r="AA1674" s="7">
        <v>0.43</v>
      </c>
      <c r="AB1674" s="7">
        <v>0.56999999999999995</v>
      </c>
      <c r="AC1674" s="7">
        <v>25.9</v>
      </c>
      <c r="AD1674" s="7">
        <v>281.60000000000002</v>
      </c>
      <c r="AE1674" s="7" t="s">
        <v>39</v>
      </c>
      <c r="AH1674" s="7" t="s">
        <v>419</v>
      </c>
      <c r="AI1674" s="7" t="s">
        <v>420</v>
      </c>
      <c r="AJ1674" s="7">
        <v>-0.58699999999999997</v>
      </c>
      <c r="AK1674" s="7">
        <v>-0.25700000000000001</v>
      </c>
      <c r="AL1674" s="7" t="s">
        <v>408</v>
      </c>
      <c r="AS1674" s="7">
        <v>3.7269999999999999</v>
      </c>
      <c r="AV1674" s="7" t="s">
        <v>658</v>
      </c>
      <c r="AW1674" s="7" t="s">
        <v>528</v>
      </c>
      <c r="AX1674" s="7" t="s">
        <v>14</v>
      </c>
      <c r="AY1674" s="7" t="s">
        <v>564</v>
      </c>
      <c r="AZ1674" s="7" t="s">
        <v>367</v>
      </c>
    </row>
    <row r="1675" spans="1:52" x14ac:dyDescent="0.2">
      <c r="A1675" s="7">
        <v>1674</v>
      </c>
      <c r="B1675" s="7">
        <v>5072</v>
      </c>
      <c r="C1675" s="7" t="s">
        <v>69</v>
      </c>
      <c r="D1675" s="7" t="s">
        <v>365</v>
      </c>
      <c r="E1675" s="7" t="s">
        <v>366</v>
      </c>
      <c r="F1675" s="7">
        <v>2.63</v>
      </c>
      <c r="I1675" s="7">
        <v>2.726</v>
      </c>
      <c r="J1675" s="7">
        <v>2008</v>
      </c>
      <c r="K1675" s="7">
        <v>8</v>
      </c>
      <c r="L1675" s="7">
        <v>225</v>
      </c>
      <c r="M1675" s="7">
        <v>30.132999999999999</v>
      </c>
      <c r="N1675" s="7">
        <v>103</v>
      </c>
      <c r="O1675" s="7">
        <v>30.25</v>
      </c>
      <c r="P1675" s="7">
        <v>103.25</v>
      </c>
      <c r="Q1675" s="7">
        <v>20.96</v>
      </c>
      <c r="S1675" s="7">
        <v>36.96</v>
      </c>
      <c r="V1675" s="7" t="s">
        <v>26</v>
      </c>
      <c r="W1675" s="7">
        <v>1.117</v>
      </c>
      <c r="X1675" s="7">
        <f t="shared" si="52"/>
        <v>1.117</v>
      </c>
      <c r="Y1675" s="7">
        <v>1.6080000000000001</v>
      </c>
      <c r="Z1675" s="7">
        <f t="shared" si="53"/>
        <v>1.6080000000000001</v>
      </c>
      <c r="AA1675" s="7">
        <v>0.41</v>
      </c>
      <c r="AB1675" s="7">
        <v>0.59</v>
      </c>
      <c r="AC1675" s="7">
        <v>23.9</v>
      </c>
      <c r="AD1675" s="7">
        <v>256.10000000000002</v>
      </c>
      <c r="AE1675" s="7" t="s">
        <v>39</v>
      </c>
      <c r="AH1675" s="7" t="s">
        <v>419</v>
      </c>
      <c r="AI1675" s="7" t="s">
        <v>420</v>
      </c>
      <c r="AJ1675" s="7">
        <v>-0.58699999999999997</v>
      </c>
      <c r="AK1675" s="7">
        <v>-0.25700000000000001</v>
      </c>
      <c r="AL1675" s="7" t="s">
        <v>408</v>
      </c>
      <c r="AS1675" s="7">
        <v>3.7269999999999999</v>
      </c>
      <c r="AV1675" s="7" t="s">
        <v>658</v>
      </c>
      <c r="AW1675" s="7" t="s">
        <v>528</v>
      </c>
      <c r="AX1675" s="7" t="s">
        <v>14</v>
      </c>
      <c r="AY1675" s="7" t="s">
        <v>564</v>
      </c>
      <c r="AZ1675" s="7" t="s">
        <v>367</v>
      </c>
    </row>
    <row r="1676" spans="1:52" x14ac:dyDescent="0.2">
      <c r="A1676" s="7">
        <v>1675</v>
      </c>
      <c r="B1676" s="7">
        <v>5072</v>
      </c>
      <c r="C1676" s="7" t="s">
        <v>69</v>
      </c>
      <c r="D1676" s="7" t="s">
        <v>365</v>
      </c>
      <c r="E1676" s="7" t="s">
        <v>366</v>
      </c>
      <c r="F1676" s="7">
        <v>2.7</v>
      </c>
      <c r="I1676" s="7">
        <v>2.7989999999999999</v>
      </c>
      <c r="J1676" s="7">
        <v>2008</v>
      </c>
      <c r="K1676" s="7">
        <v>9</v>
      </c>
      <c r="L1676" s="7">
        <v>255</v>
      </c>
      <c r="M1676" s="7">
        <v>30.132999999999999</v>
      </c>
      <c r="N1676" s="7">
        <v>103</v>
      </c>
      <c r="O1676" s="7">
        <v>30.25</v>
      </c>
      <c r="P1676" s="7">
        <v>103.25</v>
      </c>
      <c r="Q1676" s="7">
        <v>20.07</v>
      </c>
      <c r="S1676" s="7">
        <v>23.37</v>
      </c>
      <c r="V1676" s="7" t="s">
        <v>26</v>
      </c>
      <c r="W1676" s="7">
        <v>1.2310000000000001</v>
      </c>
      <c r="X1676" s="7">
        <f t="shared" si="52"/>
        <v>1.2310000000000001</v>
      </c>
      <c r="Y1676" s="7">
        <v>1.5669999999999999</v>
      </c>
      <c r="Z1676" s="7">
        <f t="shared" si="53"/>
        <v>1.5669999999999999</v>
      </c>
      <c r="AA1676" s="7">
        <v>0.44</v>
      </c>
      <c r="AB1676" s="7">
        <v>0.56000000000000005</v>
      </c>
      <c r="AC1676" s="7">
        <v>22.6</v>
      </c>
      <c r="AD1676" s="7">
        <v>158.1</v>
      </c>
      <c r="AE1676" s="7" t="s">
        <v>39</v>
      </c>
      <c r="AH1676" s="7" t="s">
        <v>419</v>
      </c>
      <c r="AI1676" s="7" t="s">
        <v>420</v>
      </c>
      <c r="AJ1676" s="7">
        <v>-0.58699999999999997</v>
      </c>
      <c r="AK1676" s="7">
        <v>-0.25700000000000001</v>
      </c>
      <c r="AL1676" s="7" t="s">
        <v>408</v>
      </c>
      <c r="AS1676" s="7">
        <v>3.7269999999999999</v>
      </c>
      <c r="AV1676" s="7" t="s">
        <v>658</v>
      </c>
      <c r="AW1676" s="7" t="s">
        <v>528</v>
      </c>
      <c r="AX1676" s="7" t="s">
        <v>14</v>
      </c>
      <c r="AY1676" s="7" t="s">
        <v>564</v>
      </c>
      <c r="AZ1676" s="7" t="s">
        <v>367</v>
      </c>
    </row>
    <row r="1677" spans="1:52" x14ac:dyDescent="0.2">
      <c r="A1677" s="7">
        <v>1676</v>
      </c>
      <c r="B1677" s="7">
        <v>5072</v>
      </c>
      <c r="C1677" s="7" t="s">
        <v>69</v>
      </c>
      <c r="D1677" s="7" t="s">
        <v>365</v>
      </c>
      <c r="E1677" s="7" t="s">
        <v>366</v>
      </c>
      <c r="F1677" s="7">
        <v>1.34</v>
      </c>
      <c r="I1677" s="7">
        <v>1.389</v>
      </c>
      <c r="J1677" s="7">
        <v>2008</v>
      </c>
      <c r="K1677" s="7">
        <v>10</v>
      </c>
      <c r="L1677" s="7">
        <v>285</v>
      </c>
      <c r="M1677" s="7">
        <v>30.132999999999999</v>
      </c>
      <c r="N1677" s="7">
        <v>103</v>
      </c>
      <c r="O1677" s="7">
        <v>30.25</v>
      </c>
      <c r="P1677" s="7">
        <v>103.25</v>
      </c>
      <c r="Q1677" s="7">
        <v>17.95</v>
      </c>
      <c r="S1677" s="7">
        <v>30.19</v>
      </c>
      <c r="V1677" s="7" t="s">
        <v>26</v>
      </c>
      <c r="W1677" s="7">
        <v>0.75</v>
      </c>
      <c r="X1677" s="7">
        <f t="shared" si="52"/>
        <v>0.75</v>
      </c>
      <c r="Y1677" s="7">
        <v>0.63900000000000001</v>
      </c>
      <c r="Z1677" s="7">
        <f t="shared" si="53"/>
        <v>0.63900000000000001</v>
      </c>
      <c r="AA1677" s="7">
        <v>0.54</v>
      </c>
      <c r="AB1677" s="7">
        <v>0.46</v>
      </c>
      <c r="AC1677" s="7">
        <v>18.2</v>
      </c>
      <c r="AD1677" s="7">
        <v>138.6</v>
      </c>
      <c r="AE1677" s="7" t="s">
        <v>39</v>
      </c>
      <c r="AH1677" s="7" t="s">
        <v>419</v>
      </c>
      <c r="AI1677" s="7" t="s">
        <v>420</v>
      </c>
      <c r="AJ1677" s="7">
        <v>-0.58699999999999997</v>
      </c>
      <c r="AK1677" s="7">
        <v>-0.25700000000000001</v>
      </c>
      <c r="AL1677" s="7" t="s">
        <v>408</v>
      </c>
      <c r="AS1677" s="7">
        <v>3.7269999999999999</v>
      </c>
      <c r="AV1677" s="7" t="s">
        <v>658</v>
      </c>
      <c r="AW1677" s="7" t="s">
        <v>528</v>
      </c>
      <c r="AX1677" s="7" t="s">
        <v>14</v>
      </c>
      <c r="AY1677" s="7" t="s">
        <v>564</v>
      </c>
      <c r="AZ1677" s="7" t="s">
        <v>367</v>
      </c>
    </row>
    <row r="1678" spans="1:52" x14ac:dyDescent="0.2">
      <c r="A1678" s="7">
        <v>1677</v>
      </c>
      <c r="B1678" s="7">
        <v>5072</v>
      </c>
      <c r="C1678" s="7" t="s">
        <v>69</v>
      </c>
      <c r="D1678" s="7" t="s">
        <v>365</v>
      </c>
      <c r="E1678" s="7" t="s">
        <v>366</v>
      </c>
      <c r="F1678" s="7">
        <v>1.1299999999999999</v>
      </c>
      <c r="I1678" s="7">
        <v>1.171</v>
      </c>
      <c r="J1678" s="7">
        <v>2008</v>
      </c>
      <c r="K1678" s="7">
        <v>11</v>
      </c>
      <c r="L1678" s="7">
        <v>315</v>
      </c>
      <c r="M1678" s="7">
        <v>30.132999999999999</v>
      </c>
      <c r="N1678" s="7">
        <v>103</v>
      </c>
      <c r="O1678" s="7">
        <v>30.25</v>
      </c>
      <c r="P1678" s="7">
        <v>103.25</v>
      </c>
      <c r="Q1678" s="7">
        <v>14.88</v>
      </c>
      <c r="S1678" s="7">
        <v>34.79</v>
      </c>
      <c r="V1678" s="7" t="s">
        <v>26</v>
      </c>
      <c r="W1678" s="7">
        <v>0.60899999999999999</v>
      </c>
      <c r="X1678" s="7">
        <f t="shared" si="52"/>
        <v>0.60899999999999999</v>
      </c>
      <c r="Y1678" s="7">
        <v>0.56200000000000006</v>
      </c>
      <c r="Z1678" s="7">
        <f t="shared" si="53"/>
        <v>0.56200000000000006</v>
      </c>
      <c r="AA1678" s="7">
        <v>0.52</v>
      </c>
      <c r="AB1678" s="7">
        <v>0.48</v>
      </c>
      <c r="AC1678" s="7">
        <v>12.3</v>
      </c>
      <c r="AD1678" s="7">
        <v>54.1</v>
      </c>
      <c r="AE1678" s="7" t="s">
        <v>39</v>
      </c>
      <c r="AH1678" s="7" t="s">
        <v>419</v>
      </c>
      <c r="AI1678" s="7" t="s">
        <v>420</v>
      </c>
      <c r="AJ1678" s="7">
        <v>-0.58699999999999997</v>
      </c>
      <c r="AK1678" s="7">
        <v>-0.25700000000000001</v>
      </c>
      <c r="AL1678" s="7" t="s">
        <v>408</v>
      </c>
      <c r="AS1678" s="7">
        <v>3.7269999999999999</v>
      </c>
      <c r="AV1678" s="7" t="s">
        <v>658</v>
      </c>
      <c r="AW1678" s="7" t="s">
        <v>528</v>
      </c>
      <c r="AX1678" s="7" t="s">
        <v>14</v>
      </c>
      <c r="AY1678" s="7" t="s">
        <v>564</v>
      </c>
      <c r="AZ1678" s="7" t="s">
        <v>367</v>
      </c>
    </row>
    <row r="1679" spans="1:52" x14ac:dyDescent="0.2">
      <c r="A1679" s="7">
        <v>1678</v>
      </c>
      <c r="B1679" s="7">
        <v>5113</v>
      </c>
      <c r="C1679" s="7" t="s">
        <v>69</v>
      </c>
      <c r="D1679" s="7" t="s">
        <v>157</v>
      </c>
      <c r="E1679" s="7" t="s">
        <v>158</v>
      </c>
      <c r="F1679" s="7">
        <v>3.2109999999999999</v>
      </c>
      <c r="I1679" s="7">
        <v>3.3290000000000002</v>
      </c>
      <c r="J1679" s="7">
        <v>2004</v>
      </c>
      <c r="K1679" s="7">
        <v>4</v>
      </c>
      <c r="L1679" s="7">
        <v>96</v>
      </c>
      <c r="M1679" s="7">
        <v>24.533000000000001</v>
      </c>
      <c r="N1679" s="7">
        <v>101.01600000000001</v>
      </c>
      <c r="O1679" s="7">
        <v>24.75</v>
      </c>
      <c r="P1679" s="7">
        <v>101.25</v>
      </c>
      <c r="Q1679" s="7">
        <v>10.903</v>
      </c>
      <c r="V1679" s="7" t="s">
        <v>26</v>
      </c>
      <c r="W1679" s="7">
        <v>2.7</v>
      </c>
      <c r="X1679" s="7">
        <f t="shared" si="52"/>
        <v>2.7</v>
      </c>
      <c r="Y1679" s="7">
        <v>0.629</v>
      </c>
      <c r="Z1679" s="7">
        <f t="shared" si="53"/>
        <v>0.629</v>
      </c>
      <c r="AA1679" s="7">
        <v>0.81100000000000005</v>
      </c>
      <c r="AB1679" s="7">
        <v>0.188</v>
      </c>
      <c r="AC1679" s="7">
        <v>16.3</v>
      </c>
      <c r="AD1679" s="7">
        <v>113.4</v>
      </c>
      <c r="AE1679" s="7" t="s">
        <v>28</v>
      </c>
      <c r="AF1679" s="7" t="s">
        <v>29</v>
      </c>
      <c r="AG1679" s="7" t="s">
        <v>30</v>
      </c>
      <c r="AH1679" s="7" t="s">
        <v>462</v>
      </c>
      <c r="AI1679" s="7" t="s">
        <v>420</v>
      </c>
      <c r="AJ1679" s="7">
        <v>0.84599999999999997</v>
      </c>
      <c r="AK1679" s="7">
        <v>1.7000000000000001E-2</v>
      </c>
      <c r="AL1679" s="7" t="s">
        <v>415</v>
      </c>
      <c r="AT1679" s="7">
        <v>3.4</v>
      </c>
      <c r="AV1679" s="7" t="s">
        <v>654</v>
      </c>
      <c r="AW1679" s="7" t="s">
        <v>528</v>
      </c>
      <c r="AX1679" s="7" t="s">
        <v>14</v>
      </c>
      <c r="AY1679" s="7" t="s">
        <v>565</v>
      </c>
      <c r="AZ1679" s="7" t="s">
        <v>159</v>
      </c>
    </row>
    <row r="1680" spans="1:52" x14ac:dyDescent="0.2">
      <c r="A1680" s="7">
        <v>1679</v>
      </c>
      <c r="B1680" s="7">
        <v>5113</v>
      </c>
      <c r="C1680" s="7" t="s">
        <v>69</v>
      </c>
      <c r="D1680" s="7" t="s">
        <v>157</v>
      </c>
      <c r="E1680" s="7" t="s">
        <v>158</v>
      </c>
      <c r="F1680" s="7">
        <v>4.2060000000000004</v>
      </c>
      <c r="I1680" s="7">
        <v>4.3600000000000003</v>
      </c>
      <c r="J1680" s="7">
        <v>2004</v>
      </c>
      <c r="K1680" s="7">
        <v>5</v>
      </c>
      <c r="L1680" s="7">
        <v>125</v>
      </c>
      <c r="M1680" s="7">
        <v>24.533000000000001</v>
      </c>
      <c r="N1680" s="7">
        <v>101.01600000000001</v>
      </c>
      <c r="O1680" s="7">
        <v>24.75</v>
      </c>
      <c r="P1680" s="7">
        <v>101.25</v>
      </c>
      <c r="Q1680" s="7">
        <v>12.289</v>
      </c>
      <c r="V1680" s="7" t="s">
        <v>26</v>
      </c>
      <c r="W1680" s="7">
        <v>3.04</v>
      </c>
      <c r="X1680" s="7">
        <f t="shared" si="52"/>
        <v>3.04</v>
      </c>
      <c r="Y1680" s="7">
        <v>1.32</v>
      </c>
      <c r="Z1680" s="7">
        <f t="shared" si="53"/>
        <v>1.32</v>
      </c>
      <c r="AA1680" s="7">
        <v>0.69699999999999995</v>
      </c>
      <c r="AB1680" s="7">
        <v>0.30199999999999999</v>
      </c>
      <c r="AC1680" s="7">
        <v>19.2</v>
      </c>
      <c r="AD1680" s="7">
        <v>116.5</v>
      </c>
      <c r="AE1680" s="7" t="s">
        <v>28</v>
      </c>
      <c r="AF1680" s="7" t="s">
        <v>29</v>
      </c>
      <c r="AG1680" s="7" t="s">
        <v>30</v>
      </c>
      <c r="AH1680" s="7" t="s">
        <v>462</v>
      </c>
      <c r="AI1680" s="7" t="s">
        <v>420</v>
      </c>
      <c r="AJ1680" s="7">
        <v>0.84599999999999997</v>
      </c>
      <c r="AK1680" s="7">
        <v>1.7000000000000001E-2</v>
      </c>
      <c r="AL1680" s="7" t="s">
        <v>415</v>
      </c>
      <c r="AT1680" s="7">
        <v>3.4</v>
      </c>
      <c r="AV1680" s="7" t="s">
        <v>654</v>
      </c>
      <c r="AW1680" s="7" t="s">
        <v>528</v>
      </c>
      <c r="AX1680" s="7" t="s">
        <v>14</v>
      </c>
      <c r="AY1680" s="7" t="s">
        <v>565</v>
      </c>
      <c r="AZ1680" s="7" t="s">
        <v>159</v>
      </c>
    </row>
    <row r="1681" spans="1:52" x14ac:dyDescent="0.2">
      <c r="A1681" s="7">
        <v>1680</v>
      </c>
      <c r="B1681" s="7">
        <v>5113</v>
      </c>
      <c r="C1681" s="7" t="s">
        <v>69</v>
      </c>
      <c r="D1681" s="7" t="s">
        <v>157</v>
      </c>
      <c r="E1681" s="7" t="s">
        <v>158</v>
      </c>
      <c r="F1681" s="7">
        <v>2.9670000000000001</v>
      </c>
      <c r="I1681" s="7">
        <v>3.0760000000000001</v>
      </c>
      <c r="J1681" s="7">
        <v>2004</v>
      </c>
      <c r="K1681" s="7">
        <v>6</v>
      </c>
      <c r="L1681" s="7">
        <v>153</v>
      </c>
      <c r="M1681" s="7">
        <v>24.533000000000001</v>
      </c>
      <c r="N1681" s="7">
        <v>101.01600000000001</v>
      </c>
      <c r="O1681" s="7">
        <v>24.75</v>
      </c>
      <c r="P1681" s="7">
        <v>101.25</v>
      </c>
      <c r="Q1681" s="7">
        <v>14.063000000000001</v>
      </c>
      <c r="V1681" s="7" t="s">
        <v>26</v>
      </c>
      <c r="W1681" s="7">
        <v>2.4700000000000002</v>
      </c>
      <c r="X1681" s="7">
        <f t="shared" si="52"/>
        <v>2.4700000000000002</v>
      </c>
      <c r="Y1681" s="7">
        <v>0.60599999999999998</v>
      </c>
      <c r="Z1681" s="7">
        <f t="shared" si="53"/>
        <v>0.60599999999999998</v>
      </c>
      <c r="AA1681" s="7">
        <v>0.80200000000000005</v>
      </c>
      <c r="AB1681" s="7">
        <v>0.19700000000000001</v>
      </c>
      <c r="AC1681" s="7">
        <v>19.899999999999999</v>
      </c>
      <c r="AD1681" s="7">
        <v>147.80000000000001</v>
      </c>
      <c r="AE1681" s="7" t="s">
        <v>28</v>
      </c>
      <c r="AF1681" s="7" t="s">
        <v>29</v>
      </c>
      <c r="AG1681" s="7" t="s">
        <v>30</v>
      </c>
      <c r="AH1681" s="7" t="s">
        <v>462</v>
      </c>
      <c r="AI1681" s="7" t="s">
        <v>420</v>
      </c>
      <c r="AJ1681" s="7">
        <v>0.84599999999999997</v>
      </c>
      <c r="AK1681" s="7">
        <v>1.7000000000000001E-2</v>
      </c>
      <c r="AL1681" s="7" t="s">
        <v>415</v>
      </c>
      <c r="AT1681" s="7">
        <v>3.4</v>
      </c>
      <c r="AV1681" s="7" t="s">
        <v>654</v>
      </c>
      <c r="AW1681" s="7" t="s">
        <v>528</v>
      </c>
      <c r="AX1681" s="7" t="s">
        <v>14</v>
      </c>
      <c r="AY1681" s="7" t="s">
        <v>565</v>
      </c>
      <c r="AZ1681" s="7" t="s">
        <v>159</v>
      </c>
    </row>
    <row r="1682" spans="1:52" x14ac:dyDescent="0.2">
      <c r="A1682" s="7">
        <v>1681</v>
      </c>
      <c r="B1682" s="7">
        <v>5113</v>
      </c>
      <c r="C1682" s="7" t="s">
        <v>69</v>
      </c>
      <c r="D1682" s="7" t="s">
        <v>157</v>
      </c>
      <c r="E1682" s="7" t="s">
        <v>158</v>
      </c>
      <c r="F1682" s="7">
        <v>4.1020000000000003</v>
      </c>
      <c r="I1682" s="7">
        <v>4.2519999999999998</v>
      </c>
      <c r="J1682" s="7">
        <v>2004</v>
      </c>
      <c r="K1682" s="7">
        <v>7</v>
      </c>
      <c r="L1682" s="7">
        <v>194</v>
      </c>
      <c r="M1682" s="7">
        <v>24.533000000000001</v>
      </c>
      <c r="N1682" s="7">
        <v>101.01600000000001</v>
      </c>
      <c r="O1682" s="7">
        <v>24.75</v>
      </c>
      <c r="P1682" s="7">
        <v>101.25</v>
      </c>
      <c r="Q1682" s="7">
        <v>15.282999999999999</v>
      </c>
      <c r="V1682" s="7" t="s">
        <v>26</v>
      </c>
      <c r="W1682" s="7">
        <v>3.5249999999999999</v>
      </c>
      <c r="X1682" s="7">
        <f t="shared" si="52"/>
        <v>3.5249999999999999</v>
      </c>
      <c r="Y1682" s="7">
        <v>0.72699999999999998</v>
      </c>
      <c r="Z1682" s="7">
        <f t="shared" si="53"/>
        <v>0.72699999999999998</v>
      </c>
      <c r="AA1682" s="7">
        <v>0.82799999999999996</v>
      </c>
      <c r="AB1682" s="7">
        <v>0.17100000000000001</v>
      </c>
      <c r="AC1682" s="7">
        <v>20</v>
      </c>
      <c r="AD1682" s="7">
        <v>201.9</v>
      </c>
      <c r="AE1682" s="7" t="s">
        <v>28</v>
      </c>
      <c r="AF1682" s="7" t="s">
        <v>29</v>
      </c>
      <c r="AG1682" s="7" t="s">
        <v>30</v>
      </c>
      <c r="AH1682" s="7" t="s">
        <v>462</v>
      </c>
      <c r="AI1682" s="7" t="s">
        <v>420</v>
      </c>
      <c r="AJ1682" s="7">
        <v>0.84599999999999997</v>
      </c>
      <c r="AK1682" s="7">
        <v>1.7000000000000001E-2</v>
      </c>
      <c r="AL1682" s="7" t="s">
        <v>415</v>
      </c>
      <c r="AT1682" s="7">
        <v>3.4</v>
      </c>
      <c r="AV1682" s="7" t="s">
        <v>654</v>
      </c>
      <c r="AW1682" s="7" t="s">
        <v>528</v>
      </c>
      <c r="AX1682" s="7" t="s">
        <v>14</v>
      </c>
      <c r="AY1682" s="7" t="s">
        <v>565</v>
      </c>
      <c r="AZ1682" s="7" t="s">
        <v>159</v>
      </c>
    </row>
    <row r="1683" spans="1:52" x14ac:dyDescent="0.2">
      <c r="A1683" s="7">
        <v>1682</v>
      </c>
      <c r="B1683" s="7">
        <v>5113</v>
      </c>
      <c r="C1683" s="7" t="s">
        <v>69</v>
      </c>
      <c r="D1683" s="7" t="s">
        <v>157</v>
      </c>
      <c r="E1683" s="7" t="s">
        <v>158</v>
      </c>
      <c r="F1683" s="7">
        <v>4.6529999999999996</v>
      </c>
      <c r="I1683" s="7">
        <v>4.8239999999999998</v>
      </c>
      <c r="J1683" s="7">
        <v>2004</v>
      </c>
      <c r="K1683" s="7">
        <v>8</v>
      </c>
      <c r="L1683" s="7">
        <v>235</v>
      </c>
      <c r="M1683" s="7">
        <v>24.533000000000001</v>
      </c>
      <c r="N1683" s="7">
        <v>101.01600000000001</v>
      </c>
      <c r="O1683" s="7">
        <v>24.75</v>
      </c>
      <c r="P1683" s="7">
        <v>101.25</v>
      </c>
      <c r="Q1683" s="7">
        <v>15.837999999999999</v>
      </c>
      <c r="V1683" s="7" t="s">
        <v>26</v>
      </c>
      <c r="W1683" s="7">
        <v>3.161</v>
      </c>
      <c r="X1683" s="7">
        <f t="shared" si="52"/>
        <v>3.161</v>
      </c>
      <c r="Y1683" s="7">
        <v>1.663</v>
      </c>
      <c r="Z1683" s="7">
        <f t="shared" si="53"/>
        <v>1.663</v>
      </c>
      <c r="AA1683" s="7">
        <v>0.65500000000000003</v>
      </c>
      <c r="AB1683" s="7">
        <v>0.34399999999999997</v>
      </c>
      <c r="AC1683" s="7">
        <v>20.6</v>
      </c>
      <c r="AD1683" s="7">
        <v>156</v>
      </c>
      <c r="AE1683" s="7" t="s">
        <v>28</v>
      </c>
      <c r="AF1683" s="7" t="s">
        <v>29</v>
      </c>
      <c r="AG1683" s="7" t="s">
        <v>30</v>
      </c>
      <c r="AH1683" s="7" t="s">
        <v>462</v>
      </c>
      <c r="AI1683" s="7" t="s">
        <v>420</v>
      </c>
      <c r="AJ1683" s="7">
        <v>0.84599999999999997</v>
      </c>
      <c r="AK1683" s="7">
        <v>1.7000000000000001E-2</v>
      </c>
      <c r="AL1683" s="7" t="s">
        <v>415</v>
      </c>
      <c r="AT1683" s="7">
        <v>3.4</v>
      </c>
      <c r="AV1683" s="7" t="s">
        <v>654</v>
      </c>
      <c r="AW1683" s="7" t="s">
        <v>528</v>
      </c>
      <c r="AX1683" s="7" t="s">
        <v>14</v>
      </c>
      <c r="AY1683" s="7" t="s">
        <v>565</v>
      </c>
      <c r="AZ1683" s="7" t="s">
        <v>159</v>
      </c>
    </row>
    <row r="1684" spans="1:52" x14ac:dyDescent="0.2">
      <c r="A1684" s="7">
        <v>1683</v>
      </c>
      <c r="B1684" s="7">
        <v>5113</v>
      </c>
      <c r="C1684" s="7" t="s">
        <v>69</v>
      </c>
      <c r="D1684" s="7" t="s">
        <v>157</v>
      </c>
      <c r="E1684" s="7" t="s">
        <v>158</v>
      </c>
      <c r="F1684" s="7">
        <v>3.262</v>
      </c>
      <c r="I1684" s="7">
        <v>3.3820000000000001</v>
      </c>
      <c r="J1684" s="7">
        <v>2004</v>
      </c>
      <c r="K1684" s="7">
        <v>9</v>
      </c>
      <c r="L1684" s="7">
        <v>265</v>
      </c>
      <c r="M1684" s="7">
        <v>24.533000000000001</v>
      </c>
      <c r="N1684" s="7">
        <v>101.01600000000001</v>
      </c>
      <c r="O1684" s="7">
        <v>24.75</v>
      </c>
      <c r="P1684" s="7">
        <v>101.25</v>
      </c>
      <c r="Q1684" s="7">
        <v>13.842000000000001</v>
      </c>
      <c r="V1684" s="7" t="s">
        <v>26</v>
      </c>
      <c r="W1684" s="7">
        <v>3.0640000000000001</v>
      </c>
      <c r="X1684" s="7">
        <f t="shared" si="52"/>
        <v>3.0640000000000001</v>
      </c>
      <c r="Y1684" s="7">
        <v>0.318</v>
      </c>
      <c r="Z1684" s="7">
        <f t="shared" si="53"/>
        <v>0.318</v>
      </c>
      <c r="AA1684" s="7">
        <v>0.90500000000000003</v>
      </c>
      <c r="AB1684" s="7">
        <v>9.4E-2</v>
      </c>
      <c r="AC1684" s="7">
        <v>18.100000000000001</v>
      </c>
      <c r="AD1684" s="7">
        <v>95.4</v>
      </c>
      <c r="AE1684" s="7" t="s">
        <v>28</v>
      </c>
      <c r="AF1684" s="7" t="s">
        <v>29</v>
      </c>
      <c r="AG1684" s="7" t="s">
        <v>30</v>
      </c>
      <c r="AH1684" s="7" t="s">
        <v>462</v>
      </c>
      <c r="AI1684" s="7" t="s">
        <v>420</v>
      </c>
      <c r="AJ1684" s="7">
        <v>0.84599999999999997</v>
      </c>
      <c r="AK1684" s="7">
        <v>1.7000000000000001E-2</v>
      </c>
      <c r="AL1684" s="7" t="s">
        <v>415</v>
      </c>
      <c r="AT1684" s="7">
        <v>3.4</v>
      </c>
      <c r="AV1684" s="7" t="s">
        <v>654</v>
      </c>
      <c r="AW1684" s="7" t="s">
        <v>528</v>
      </c>
      <c r="AX1684" s="7" t="s">
        <v>14</v>
      </c>
      <c r="AY1684" s="7" t="s">
        <v>565</v>
      </c>
      <c r="AZ1684" s="7" t="s">
        <v>159</v>
      </c>
    </row>
    <row r="1685" spans="1:52" x14ac:dyDescent="0.2">
      <c r="A1685" s="7">
        <v>1684</v>
      </c>
      <c r="B1685" s="7">
        <v>5113</v>
      </c>
      <c r="C1685" s="7" t="s">
        <v>69</v>
      </c>
      <c r="D1685" s="7" t="s">
        <v>157</v>
      </c>
      <c r="E1685" s="7" t="s">
        <v>158</v>
      </c>
      <c r="F1685" s="7">
        <v>1.9990000000000001</v>
      </c>
      <c r="I1685" s="7">
        <v>2.0720000000000001</v>
      </c>
      <c r="J1685" s="7">
        <v>2004</v>
      </c>
      <c r="K1685" s="7">
        <v>10</v>
      </c>
      <c r="L1685" s="7">
        <v>296</v>
      </c>
      <c r="M1685" s="7">
        <v>24.533000000000001</v>
      </c>
      <c r="N1685" s="7">
        <v>101.01600000000001</v>
      </c>
      <c r="O1685" s="7">
        <v>24.75</v>
      </c>
      <c r="P1685" s="7">
        <v>101.25</v>
      </c>
      <c r="Q1685" s="7">
        <v>10.569000000000001</v>
      </c>
      <c r="V1685" s="7" t="s">
        <v>26</v>
      </c>
      <c r="W1685" s="7">
        <v>1.5089999999999999</v>
      </c>
      <c r="X1685" s="7">
        <f t="shared" si="52"/>
        <v>1.5089999999999999</v>
      </c>
      <c r="Y1685" s="7">
        <v>0.56299999999999994</v>
      </c>
      <c r="Z1685" s="7">
        <f t="shared" si="53"/>
        <v>0.56299999999999994</v>
      </c>
      <c r="AA1685" s="7">
        <v>0.72799999999999998</v>
      </c>
      <c r="AB1685" s="7">
        <v>0.27100000000000002</v>
      </c>
      <c r="AC1685" s="7">
        <v>15.7</v>
      </c>
      <c r="AD1685" s="7">
        <v>44.1</v>
      </c>
      <c r="AE1685" s="7" t="s">
        <v>28</v>
      </c>
      <c r="AF1685" s="7" t="s">
        <v>29</v>
      </c>
      <c r="AG1685" s="7" t="s">
        <v>30</v>
      </c>
      <c r="AH1685" s="7" t="s">
        <v>462</v>
      </c>
      <c r="AI1685" s="7" t="s">
        <v>420</v>
      </c>
      <c r="AJ1685" s="7">
        <v>0.84599999999999997</v>
      </c>
      <c r="AK1685" s="7">
        <v>1.7000000000000001E-2</v>
      </c>
      <c r="AL1685" s="7" t="s">
        <v>415</v>
      </c>
      <c r="AT1685" s="7">
        <v>3.4</v>
      </c>
      <c r="AV1685" s="7" t="s">
        <v>654</v>
      </c>
      <c r="AW1685" s="7" t="s">
        <v>528</v>
      </c>
      <c r="AX1685" s="7" t="s">
        <v>14</v>
      </c>
      <c r="AY1685" s="7" t="s">
        <v>565</v>
      </c>
      <c r="AZ1685" s="7" t="s">
        <v>159</v>
      </c>
    </row>
    <row r="1686" spans="1:52" x14ac:dyDescent="0.2">
      <c r="A1686" s="7">
        <v>1685</v>
      </c>
      <c r="B1686" s="7">
        <v>5113</v>
      </c>
      <c r="C1686" s="7" t="s">
        <v>69</v>
      </c>
      <c r="D1686" s="7" t="s">
        <v>157</v>
      </c>
      <c r="E1686" s="7" t="s">
        <v>158</v>
      </c>
      <c r="F1686" s="7">
        <v>1.31</v>
      </c>
      <c r="I1686" s="7">
        <v>1.3580000000000001</v>
      </c>
      <c r="J1686" s="7">
        <v>2004</v>
      </c>
      <c r="K1686" s="7">
        <v>11</v>
      </c>
      <c r="L1686" s="7">
        <v>331</v>
      </c>
      <c r="M1686" s="7">
        <v>24.533000000000001</v>
      </c>
      <c r="N1686" s="7">
        <v>101.01600000000001</v>
      </c>
      <c r="O1686" s="7">
        <v>24.75</v>
      </c>
      <c r="P1686" s="7">
        <v>101.25</v>
      </c>
      <c r="Q1686" s="7">
        <v>7.5209999999999999</v>
      </c>
      <c r="V1686" s="7" t="s">
        <v>26</v>
      </c>
      <c r="W1686" s="7">
        <v>1.0580000000000001</v>
      </c>
      <c r="X1686" s="7">
        <f t="shared" si="52"/>
        <v>1.0580000000000001</v>
      </c>
      <c r="Y1686" s="7">
        <v>0.3</v>
      </c>
      <c r="Z1686" s="7">
        <f t="shared" si="53"/>
        <v>0.3</v>
      </c>
      <c r="AA1686" s="7">
        <v>0.77800000000000002</v>
      </c>
      <c r="AB1686" s="7">
        <v>0.221</v>
      </c>
      <c r="AC1686" s="7">
        <v>12.3</v>
      </c>
      <c r="AD1686" s="7">
        <v>14.8</v>
      </c>
      <c r="AE1686" s="7" t="s">
        <v>28</v>
      </c>
      <c r="AF1686" s="7" t="s">
        <v>29</v>
      </c>
      <c r="AG1686" s="7" t="s">
        <v>30</v>
      </c>
      <c r="AH1686" s="7" t="s">
        <v>462</v>
      </c>
      <c r="AI1686" s="7" t="s">
        <v>420</v>
      </c>
      <c r="AJ1686" s="7">
        <v>0.84599999999999997</v>
      </c>
      <c r="AK1686" s="7">
        <v>1.7000000000000001E-2</v>
      </c>
      <c r="AL1686" s="7" t="s">
        <v>415</v>
      </c>
      <c r="AT1686" s="7">
        <v>3.4</v>
      </c>
      <c r="AV1686" s="7" t="s">
        <v>654</v>
      </c>
      <c r="AW1686" s="7" t="s">
        <v>528</v>
      </c>
      <c r="AX1686" s="7" t="s">
        <v>14</v>
      </c>
      <c r="AY1686" s="7" t="s">
        <v>565</v>
      </c>
      <c r="AZ1686" s="7" t="s">
        <v>159</v>
      </c>
    </row>
    <row r="1687" spans="1:52" x14ac:dyDescent="0.2">
      <c r="A1687" s="7">
        <v>1686</v>
      </c>
      <c r="B1687" s="7">
        <v>5113</v>
      </c>
      <c r="C1687" s="7" t="s">
        <v>69</v>
      </c>
      <c r="D1687" s="7" t="s">
        <v>157</v>
      </c>
      <c r="E1687" s="7" t="s">
        <v>158</v>
      </c>
      <c r="F1687" s="7">
        <v>1.0649999999999999</v>
      </c>
      <c r="I1687" s="7">
        <v>1.1040000000000001</v>
      </c>
      <c r="J1687" s="7">
        <v>2004</v>
      </c>
      <c r="K1687" s="7">
        <v>12</v>
      </c>
      <c r="L1687" s="7">
        <v>356</v>
      </c>
      <c r="M1687" s="7">
        <v>24.533000000000001</v>
      </c>
      <c r="N1687" s="7">
        <v>101.01600000000001</v>
      </c>
      <c r="O1687" s="7">
        <v>24.75</v>
      </c>
      <c r="P1687" s="7">
        <v>101.25</v>
      </c>
      <c r="Q1687" s="7">
        <v>6.19</v>
      </c>
      <c r="V1687" s="7" t="s">
        <v>26</v>
      </c>
      <c r="W1687" s="7">
        <v>1.024</v>
      </c>
      <c r="X1687" s="7">
        <f t="shared" si="52"/>
        <v>1.024</v>
      </c>
      <c r="Y1687" s="7">
        <v>0.08</v>
      </c>
      <c r="Z1687" s="7">
        <f t="shared" si="53"/>
        <v>0.08</v>
      </c>
      <c r="AA1687" s="7">
        <v>0.92700000000000005</v>
      </c>
      <c r="AB1687" s="7">
        <v>7.1999999999999995E-2</v>
      </c>
      <c r="AC1687" s="7">
        <v>8.5</v>
      </c>
      <c r="AD1687" s="7">
        <v>20.6</v>
      </c>
      <c r="AE1687" s="7" t="s">
        <v>28</v>
      </c>
      <c r="AF1687" s="7" t="s">
        <v>29</v>
      </c>
      <c r="AG1687" s="7" t="s">
        <v>30</v>
      </c>
      <c r="AH1687" s="7" t="s">
        <v>462</v>
      </c>
      <c r="AI1687" s="7" t="s">
        <v>420</v>
      </c>
      <c r="AJ1687" s="7">
        <v>0.84599999999999997</v>
      </c>
      <c r="AK1687" s="7">
        <v>1.7000000000000001E-2</v>
      </c>
      <c r="AL1687" s="7" t="s">
        <v>415</v>
      </c>
      <c r="AT1687" s="7">
        <v>3.4</v>
      </c>
      <c r="AV1687" s="7" t="s">
        <v>654</v>
      </c>
      <c r="AW1687" s="7" t="s">
        <v>528</v>
      </c>
      <c r="AX1687" s="7" t="s">
        <v>14</v>
      </c>
      <c r="AY1687" s="7" t="s">
        <v>565</v>
      </c>
      <c r="AZ1687" s="7" t="s">
        <v>159</v>
      </c>
    </row>
    <row r="1688" spans="1:52" x14ac:dyDescent="0.2">
      <c r="A1688" s="7">
        <v>1687</v>
      </c>
      <c r="B1688" s="7">
        <v>5113</v>
      </c>
      <c r="C1688" s="7" t="s">
        <v>69</v>
      </c>
      <c r="D1688" s="7" t="s">
        <v>157</v>
      </c>
      <c r="E1688" s="7" t="s">
        <v>158</v>
      </c>
      <c r="F1688" s="7">
        <v>1.03</v>
      </c>
      <c r="I1688" s="7">
        <v>1.0669999999999999</v>
      </c>
      <c r="J1688" s="7">
        <v>2005</v>
      </c>
      <c r="K1688" s="7">
        <v>1</v>
      </c>
      <c r="L1688" s="7">
        <v>22</v>
      </c>
      <c r="M1688" s="7">
        <v>24.533000000000001</v>
      </c>
      <c r="N1688" s="7">
        <v>101.01600000000001</v>
      </c>
      <c r="O1688" s="7">
        <v>24.75</v>
      </c>
      <c r="P1688" s="7">
        <v>101.25</v>
      </c>
      <c r="Q1688" s="7">
        <v>7.5209999999999999</v>
      </c>
      <c r="V1688" s="7" t="s">
        <v>26</v>
      </c>
      <c r="W1688" s="7">
        <v>0.92700000000000005</v>
      </c>
      <c r="X1688" s="7">
        <f t="shared" si="52"/>
        <v>0.92700000000000005</v>
      </c>
      <c r="Y1688" s="7">
        <v>0.14000000000000001</v>
      </c>
      <c r="Z1688" s="7">
        <f t="shared" si="53"/>
        <v>0.14000000000000001</v>
      </c>
      <c r="AA1688" s="7">
        <v>0.86799999999999999</v>
      </c>
      <c r="AB1688" s="7">
        <v>0.13100000000000001</v>
      </c>
      <c r="AC1688" s="7">
        <v>9.6</v>
      </c>
      <c r="AD1688" s="7">
        <v>32</v>
      </c>
      <c r="AE1688" s="7" t="s">
        <v>28</v>
      </c>
      <c r="AF1688" s="7" t="s">
        <v>29</v>
      </c>
      <c r="AG1688" s="7" t="s">
        <v>30</v>
      </c>
      <c r="AH1688" s="7" t="s">
        <v>462</v>
      </c>
      <c r="AI1688" s="7" t="s">
        <v>420</v>
      </c>
      <c r="AJ1688" s="7">
        <v>0.84599999999999997</v>
      </c>
      <c r="AK1688" s="7">
        <v>1.7000000000000001E-2</v>
      </c>
      <c r="AL1688" s="7" t="s">
        <v>415</v>
      </c>
      <c r="AT1688" s="7">
        <v>3.4</v>
      </c>
      <c r="AV1688" s="7" t="s">
        <v>654</v>
      </c>
      <c r="AW1688" s="7" t="s">
        <v>528</v>
      </c>
      <c r="AX1688" s="7" t="s">
        <v>14</v>
      </c>
      <c r="AY1688" s="7" t="s">
        <v>565</v>
      </c>
      <c r="AZ1688" s="7" t="s">
        <v>159</v>
      </c>
    </row>
    <row r="1689" spans="1:52" x14ac:dyDescent="0.2">
      <c r="A1689" s="7">
        <v>1688</v>
      </c>
      <c r="B1689" s="7">
        <v>5113</v>
      </c>
      <c r="C1689" s="7" t="s">
        <v>69</v>
      </c>
      <c r="D1689" s="7" t="s">
        <v>157</v>
      </c>
      <c r="E1689" s="7" t="s">
        <v>158</v>
      </c>
      <c r="F1689" s="7">
        <v>0.86699999999999999</v>
      </c>
      <c r="I1689" s="7">
        <v>0.89800000000000002</v>
      </c>
      <c r="J1689" s="7">
        <v>2005</v>
      </c>
      <c r="K1689" s="7">
        <v>2</v>
      </c>
      <c r="L1689" s="7">
        <v>48</v>
      </c>
      <c r="M1689" s="7">
        <v>24.533000000000001</v>
      </c>
      <c r="N1689" s="7">
        <v>101.01600000000001</v>
      </c>
      <c r="O1689" s="7">
        <v>24.75</v>
      </c>
      <c r="P1689" s="7">
        <v>101.25</v>
      </c>
      <c r="Q1689" s="7">
        <v>9.0730000000000004</v>
      </c>
      <c r="V1689" s="7" t="s">
        <v>26</v>
      </c>
      <c r="W1689" s="7">
        <v>0.73199999999999998</v>
      </c>
      <c r="X1689" s="7">
        <f t="shared" si="52"/>
        <v>0.73199999999999998</v>
      </c>
      <c r="Y1689" s="7">
        <v>0.16600000000000001</v>
      </c>
      <c r="Z1689" s="7">
        <f t="shared" si="53"/>
        <v>0.16600000000000001</v>
      </c>
      <c r="AA1689" s="7">
        <v>0.81399999999999995</v>
      </c>
      <c r="AB1689" s="7">
        <v>0.185</v>
      </c>
      <c r="AC1689" s="7">
        <v>14.3</v>
      </c>
      <c r="AD1689" s="7">
        <v>4</v>
      </c>
      <c r="AE1689" s="7" t="s">
        <v>28</v>
      </c>
      <c r="AF1689" s="7" t="s">
        <v>29</v>
      </c>
      <c r="AG1689" s="7" t="s">
        <v>30</v>
      </c>
      <c r="AH1689" s="7" t="s">
        <v>462</v>
      </c>
      <c r="AI1689" s="7" t="s">
        <v>420</v>
      </c>
      <c r="AJ1689" s="7">
        <v>0.84599999999999997</v>
      </c>
      <c r="AK1689" s="7">
        <v>1.7000000000000001E-2</v>
      </c>
      <c r="AL1689" s="7" t="s">
        <v>415</v>
      </c>
      <c r="AT1689" s="7">
        <v>3.4</v>
      </c>
      <c r="AV1689" s="7" t="s">
        <v>654</v>
      </c>
      <c r="AW1689" s="7" t="s">
        <v>528</v>
      </c>
      <c r="AX1689" s="7" t="s">
        <v>14</v>
      </c>
      <c r="AY1689" s="7" t="s">
        <v>565</v>
      </c>
      <c r="AZ1689" s="7" t="s">
        <v>159</v>
      </c>
    </row>
    <row r="1690" spans="1:52" x14ac:dyDescent="0.2">
      <c r="A1690" s="7">
        <v>1689</v>
      </c>
      <c r="B1690" s="7">
        <v>5113</v>
      </c>
      <c r="C1690" s="7" t="s">
        <v>69</v>
      </c>
      <c r="D1690" s="7" t="s">
        <v>157</v>
      </c>
      <c r="E1690" s="7" t="s">
        <v>158</v>
      </c>
      <c r="F1690" s="7">
        <v>1.792</v>
      </c>
      <c r="I1690" s="7">
        <v>1.857</v>
      </c>
      <c r="J1690" s="7">
        <v>2005</v>
      </c>
      <c r="K1690" s="7">
        <v>3</v>
      </c>
      <c r="L1690" s="7">
        <v>83</v>
      </c>
      <c r="M1690" s="7">
        <v>24.533000000000001</v>
      </c>
      <c r="N1690" s="7">
        <v>101.01600000000001</v>
      </c>
      <c r="O1690" s="7">
        <v>24.75</v>
      </c>
      <c r="P1690" s="7">
        <v>101.25</v>
      </c>
      <c r="Q1690" s="7">
        <v>10.459</v>
      </c>
      <c r="V1690" s="7" t="s">
        <v>26</v>
      </c>
      <c r="W1690" s="7">
        <v>0.80500000000000005</v>
      </c>
      <c r="X1690" s="7">
        <f t="shared" si="52"/>
        <v>0.80500000000000005</v>
      </c>
      <c r="Y1690" s="7">
        <v>1.052</v>
      </c>
      <c r="Z1690" s="7">
        <f t="shared" si="53"/>
        <v>1.052</v>
      </c>
      <c r="AA1690" s="7">
        <v>0.433</v>
      </c>
      <c r="AB1690" s="7">
        <v>0.56599999999999995</v>
      </c>
      <c r="AC1690" s="7">
        <v>13.5</v>
      </c>
      <c r="AD1690" s="7">
        <v>2.1</v>
      </c>
      <c r="AE1690" s="7" t="s">
        <v>28</v>
      </c>
      <c r="AF1690" s="7" t="s">
        <v>29</v>
      </c>
      <c r="AG1690" s="7" t="s">
        <v>30</v>
      </c>
      <c r="AH1690" s="7" t="s">
        <v>462</v>
      </c>
      <c r="AI1690" s="7" t="s">
        <v>420</v>
      </c>
      <c r="AJ1690" s="7">
        <v>0.84599999999999997</v>
      </c>
      <c r="AK1690" s="7">
        <v>1.7000000000000001E-2</v>
      </c>
      <c r="AL1690" s="7" t="s">
        <v>415</v>
      </c>
      <c r="AT1690" s="7">
        <v>3.4</v>
      </c>
      <c r="AV1690" s="7" t="s">
        <v>654</v>
      </c>
      <c r="AW1690" s="7" t="s">
        <v>528</v>
      </c>
      <c r="AX1690" s="7" t="s">
        <v>14</v>
      </c>
      <c r="AY1690" s="7" t="s">
        <v>565</v>
      </c>
      <c r="AZ1690" s="7" t="s">
        <v>159</v>
      </c>
    </row>
    <row r="1691" spans="1:52" x14ac:dyDescent="0.2">
      <c r="A1691" s="7">
        <v>1690</v>
      </c>
      <c r="B1691" s="7">
        <v>5113</v>
      </c>
      <c r="C1691" s="7" t="s">
        <v>69</v>
      </c>
      <c r="D1691" s="7" t="s">
        <v>157</v>
      </c>
      <c r="E1691" s="7" t="s">
        <v>158</v>
      </c>
      <c r="F1691" s="7">
        <v>1.3240000000000001</v>
      </c>
      <c r="I1691" s="7">
        <v>1.3720000000000001</v>
      </c>
      <c r="J1691" s="7">
        <v>2005</v>
      </c>
      <c r="K1691" s="7">
        <v>4</v>
      </c>
      <c r="L1691" s="7">
        <v>109</v>
      </c>
      <c r="M1691" s="7">
        <v>24.533000000000001</v>
      </c>
      <c r="N1691" s="7">
        <v>101.01600000000001</v>
      </c>
      <c r="O1691" s="7">
        <v>24.75</v>
      </c>
      <c r="P1691" s="7">
        <v>101.25</v>
      </c>
      <c r="Q1691" s="7">
        <v>12.4</v>
      </c>
      <c r="V1691" s="7" t="s">
        <v>26</v>
      </c>
      <c r="W1691" s="7">
        <v>0.85399999999999998</v>
      </c>
      <c r="X1691" s="7">
        <f t="shared" si="52"/>
        <v>0.85399999999999998</v>
      </c>
      <c r="Y1691" s="7">
        <v>0.51800000000000002</v>
      </c>
      <c r="Z1691" s="7">
        <f t="shared" si="53"/>
        <v>0.51800000000000002</v>
      </c>
      <c r="AA1691" s="7">
        <v>0.622</v>
      </c>
      <c r="AB1691" s="7">
        <v>0.377</v>
      </c>
      <c r="AC1691" s="7">
        <v>18.7</v>
      </c>
      <c r="AD1691" s="7">
        <v>113.4</v>
      </c>
      <c r="AE1691" s="7" t="s">
        <v>28</v>
      </c>
      <c r="AF1691" s="7" t="s">
        <v>29</v>
      </c>
      <c r="AG1691" s="7" t="s">
        <v>30</v>
      </c>
      <c r="AH1691" s="7" t="s">
        <v>462</v>
      </c>
      <c r="AI1691" s="7" t="s">
        <v>420</v>
      </c>
      <c r="AJ1691" s="7">
        <v>0.84599999999999997</v>
      </c>
      <c r="AK1691" s="7">
        <v>1.7000000000000001E-2</v>
      </c>
      <c r="AL1691" s="7" t="s">
        <v>415</v>
      </c>
      <c r="AT1691" s="7">
        <v>3.4</v>
      </c>
      <c r="AV1691" s="7" t="s">
        <v>654</v>
      </c>
      <c r="AW1691" s="7" t="s">
        <v>528</v>
      </c>
      <c r="AX1691" s="7" t="s">
        <v>14</v>
      </c>
      <c r="AY1691" s="7" t="s">
        <v>565</v>
      </c>
      <c r="AZ1691" s="7" t="s">
        <v>159</v>
      </c>
    </row>
    <row r="1692" spans="1:52" x14ac:dyDescent="0.2">
      <c r="A1692" s="7">
        <v>1691</v>
      </c>
      <c r="B1692" s="7">
        <v>5113</v>
      </c>
      <c r="C1692" s="7" t="s">
        <v>69</v>
      </c>
      <c r="D1692" s="7" t="s">
        <v>157</v>
      </c>
      <c r="E1692" s="7" t="s">
        <v>158</v>
      </c>
      <c r="F1692" s="7">
        <v>1.524</v>
      </c>
      <c r="I1692" s="7">
        <v>1.58</v>
      </c>
      <c r="J1692" s="7">
        <v>2005</v>
      </c>
      <c r="K1692" s="7">
        <v>5</v>
      </c>
      <c r="L1692" s="7">
        <v>138</v>
      </c>
      <c r="M1692" s="7">
        <v>24.533000000000001</v>
      </c>
      <c r="N1692" s="7">
        <v>101.01600000000001</v>
      </c>
      <c r="O1692" s="7">
        <v>24.75</v>
      </c>
      <c r="P1692" s="7">
        <v>101.25</v>
      </c>
      <c r="Q1692" s="7">
        <v>15.061</v>
      </c>
      <c r="V1692" s="7" t="s">
        <v>26</v>
      </c>
      <c r="W1692" s="7">
        <v>0.92600000000000005</v>
      </c>
      <c r="X1692" s="7">
        <f t="shared" si="52"/>
        <v>0.92600000000000005</v>
      </c>
      <c r="Y1692" s="7">
        <v>0.65400000000000003</v>
      </c>
      <c r="Z1692" s="7">
        <f t="shared" si="53"/>
        <v>0.65400000000000003</v>
      </c>
      <c r="AA1692" s="7">
        <v>0.58599999999999997</v>
      </c>
      <c r="AB1692" s="7">
        <v>0.41299999999999998</v>
      </c>
      <c r="AC1692" s="7">
        <v>21.5</v>
      </c>
      <c r="AD1692" s="7">
        <v>116.5</v>
      </c>
      <c r="AE1692" s="7" t="s">
        <v>28</v>
      </c>
      <c r="AF1692" s="7" t="s">
        <v>29</v>
      </c>
      <c r="AG1692" s="7" t="s">
        <v>30</v>
      </c>
      <c r="AH1692" s="7" t="s">
        <v>462</v>
      </c>
      <c r="AI1692" s="7" t="s">
        <v>420</v>
      </c>
      <c r="AJ1692" s="7">
        <v>0.84599999999999997</v>
      </c>
      <c r="AK1692" s="7">
        <v>1.7000000000000001E-2</v>
      </c>
      <c r="AL1692" s="7" t="s">
        <v>415</v>
      </c>
      <c r="AT1692" s="7">
        <v>3.4</v>
      </c>
      <c r="AV1692" s="7" t="s">
        <v>654</v>
      </c>
      <c r="AW1692" s="7" t="s">
        <v>528</v>
      </c>
      <c r="AX1692" s="7" t="s">
        <v>14</v>
      </c>
      <c r="AY1692" s="7" t="s">
        <v>565</v>
      </c>
      <c r="AZ1692" s="7" t="s">
        <v>159</v>
      </c>
    </row>
    <row r="1693" spans="1:52" x14ac:dyDescent="0.2">
      <c r="A1693" s="7">
        <v>1692</v>
      </c>
      <c r="B1693" s="7">
        <v>5113</v>
      </c>
      <c r="C1693" s="7" t="s">
        <v>69</v>
      </c>
      <c r="D1693" s="7" t="s">
        <v>157</v>
      </c>
      <c r="E1693" s="7" t="s">
        <v>158</v>
      </c>
      <c r="F1693" s="7">
        <v>2.94</v>
      </c>
      <c r="I1693" s="7">
        <v>3.048</v>
      </c>
      <c r="J1693" s="7">
        <v>2005</v>
      </c>
      <c r="K1693" s="7">
        <v>6</v>
      </c>
      <c r="L1693" s="7">
        <v>174</v>
      </c>
      <c r="M1693" s="7">
        <v>24.533000000000001</v>
      </c>
      <c r="N1693" s="7">
        <v>101.01600000000001</v>
      </c>
      <c r="O1693" s="7">
        <v>24.75</v>
      </c>
      <c r="P1693" s="7">
        <v>101.25</v>
      </c>
      <c r="Q1693" s="7">
        <v>16.004000000000001</v>
      </c>
      <c r="V1693" s="7" t="s">
        <v>26</v>
      </c>
      <c r="W1693" s="7">
        <v>2.2370000000000001</v>
      </c>
      <c r="X1693" s="7">
        <f t="shared" si="52"/>
        <v>2.2370000000000001</v>
      </c>
      <c r="Y1693" s="7">
        <v>0.81100000000000005</v>
      </c>
      <c r="Z1693" s="7">
        <f t="shared" si="53"/>
        <v>0.81100000000000005</v>
      </c>
      <c r="AA1693" s="7">
        <v>0.73299999999999998</v>
      </c>
      <c r="AB1693" s="7">
        <v>0.26600000000000001</v>
      </c>
      <c r="AC1693" s="7">
        <v>21.9</v>
      </c>
      <c r="AD1693" s="7">
        <v>147.80000000000001</v>
      </c>
      <c r="AE1693" s="7" t="s">
        <v>28</v>
      </c>
      <c r="AF1693" s="7" t="s">
        <v>29</v>
      </c>
      <c r="AG1693" s="7" t="s">
        <v>30</v>
      </c>
      <c r="AH1693" s="7" t="s">
        <v>462</v>
      </c>
      <c r="AI1693" s="7" t="s">
        <v>420</v>
      </c>
      <c r="AJ1693" s="7">
        <v>0.84599999999999997</v>
      </c>
      <c r="AK1693" s="7">
        <v>1.7000000000000001E-2</v>
      </c>
      <c r="AL1693" s="7" t="s">
        <v>415</v>
      </c>
      <c r="AT1693" s="7">
        <v>3.4</v>
      </c>
      <c r="AV1693" s="7" t="s">
        <v>654</v>
      </c>
      <c r="AW1693" s="7" t="s">
        <v>528</v>
      </c>
      <c r="AX1693" s="7" t="s">
        <v>14</v>
      </c>
      <c r="AY1693" s="7" t="s">
        <v>565</v>
      </c>
      <c r="AZ1693" s="7" t="s">
        <v>159</v>
      </c>
    </row>
    <row r="1694" spans="1:52" x14ac:dyDescent="0.2">
      <c r="A1694" s="7">
        <v>1693</v>
      </c>
      <c r="B1694" s="7">
        <v>5113</v>
      </c>
      <c r="C1694" s="7" t="s">
        <v>69</v>
      </c>
      <c r="D1694" s="7" t="s">
        <v>157</v>
      </c>
      <c r="E1694" s="7" t="s">
        <v>158</v>
      </c>
      <c r="F1694" s="7">
        <v>3.3029999999999999</v>
      </c>
      <c r="I1694" s="7">
        <v>3.4239999999999999</v>
      </c>
      <c r="J1694" s="7">
        <v>2005</v>
      </c>
      <c r="K1694" s="7">
        <v>7</v>
      </c>
      <c r="L1694" s="7">
        <v>196</v>
      </c>
      <c r="M1694" s="7">
        <v>24.533000000000001</v>
      </c>
      <c r="N1694" s="7">
        <v>101.01600000000001</v>
      </c>
      <c r="O1694" s="7">
        <v>24.75</v>
      </c>
      <c r="P1694" s="7">
        <v>101.25</v>
      </c>
      <c r="Q1694" s="7">
        <v>15.948</v>
      </c>
      <c r="V1694" s="7" t="s">
        <v>26</v>
      </c>
      <c r="W1694" s="7">
        <v>2.2120000000000002</v>
      </c>
      <c r="X1694" s="7">
        <f t="shared" si="52"/>
        <v>2.2120000000000002</v>
      </c>
      <c r="Y1694" s="7">
        <v>1.212</v>
      </c>
      <c r="Z1694" s="7">
        <f t="shared" si="53"/>
        <v>1.212</v>
      </c>
      <c r="AA1694" s="7">
        <v>0.64500000000000002</v>
      </c>
      <c r="AB1694" s="7">
        <v>0.35399999999999998</v>
      </c>
      <c r="AC1694" s="7">
        <v>20.6</v>
      </c>
      <c r="AD1694" s="7">
        <v>201.9</v>
      </c>
      <c r="AE1694" s="7" t="s">
        <v>28</v>
      </c>
      <c r="AF1694" s="7" t="s">
        <v>29</v>
      </c>
      <c r="AG1694" s="7" t="s">
        <v>30</v>
      </c>
      <c r="AH1694" s="7" t="s">
        <v>462</v>
      </c>
      <c r="AI1694" s="7" t="s">
        <v>420</v>
      </c>
      <c r="AJ1694" s="7">
        <v>0.84599999999999997</v>
      </c>
      <c r="AK1694" s="7">
        <v>1.7000000000000001E-2</v>
      </c>
      <c r="AL1694" s="7" t="s">
        <v>415</v>
      </c>
      <c r="AT1694" s="7">
        <v>3.4</v>
      </c>
      <c r="AV1694" s="7" t="s">
        <v>654</v>
      </c>
      <c r="AW1694" s="7" t="s">
        <v>528</v>
      </c>
      <c r="AX1694" s="7" t="s">
        <v>14</v>
      </c>
      <c r="AY1694" s="7" t="s">
        <v>565</v>
      </c>
      <c r="AZ1694" s="7" t="s">
        <v>159</v>
      </c>
    </row>
    <row r="1695" spans="1:52" x14ac:dyDescent="0.2">
      <c r="A1695" s="7">
        <v>1694</v>
      </c>
      <c r="B1695" s="7">
        <v>5113</v>
      </c>
      <c r="C1695" s="7" t="s">
        <v>69</v>
      </c>
      <c r="D1695" s="7" t="s">
        <v>157</v>
      </c>
      <c r="E1695" s="7" t="s">
        <v>158</v>
      </c>
      <c r="F1695" s="7">
        <v>2.766</v>
      </c>
      <c r="I1695" s="7">
        <v>2.867</v>
      </c>
      <c r="J1695" s="7">
        <v>2005</v>
      </c>
      <c r="K1695" s="7">
        <v>8</v>
      </c>
      <c r="L1695" s="7">
        <v>230</v>
      </c>
      <c r="M1695" s="7">
        <v>24.533000000000001</v>
      </c>
      <c r="N1695" s="7">
        <v>101.01600000000001</v>
      </c>
      <c r="O1695" s="7">
        <v>24.75</v>
      </c>
      <c r="P1695" s="7">
        <v>101.25</v>
      </c>
      <c r="Q1695" s="7">
        <v>15.782</v>
      </c>
      <c r="V1695" s="7" t="s">
        <v>26</v>
      </c>
      <c r="W1695" s="7">
        <v>2.1880000000000002</v>
      </c>
      <c r="X1695" s="7">
        <f t="shared" si="52"/>
        <v>2.1880000000000002</v>
      </c>
      <c r="Y1695" s="7">
        <v>0.67900000000000005</v>
      </c>
      <c r="Z1695" s="7">
        <f t="shared" si="53"/>
        <v>0.67900000000000005</v>
      </c>
      <c r="AA1695" s="7">
        <v>0.76200000000000001</v>
      </c>
      <c r="AB1695" s="7">
        <v>0.23699999999999999</v>
      </c>
      <c r="AC1695" s="7">
        <v>20</v>
      </c>
      <c r="AD1695" s="7">
        <v>156</v>
      </c>
      <c r="AE1695" s="7" t="s">
        <v>28</v>
      </c>
      <c r="AF1695" s="7" t="s">
        <v>29</v>
      </c>
      <c r="AG1695" s="7" t="s">
        <v>30</v>
      </c>
      <c r="AH1695" s="7" t="s">
        <v>462</v>
      </c>
      <c r="AI1695" s="7" t="s">
        <v>420</v>
      </c>
      <c r="AJ1695" s="7">
        <v>0.84599999999999997</v>
      </c>
      <c r="AK1695" s="7">
        <v>1.7000000000000001E-2</v>
      </c>
      <c r="AL1695" s="7" t="s">
        <v>415</v>
      </c>
      <c r="AT1695" s="7">
        <v>3.4</v>
      </c>
      <c r="AV1695" s="7" t="s">
        <v>654</v>
      </c>
      <c r="AW1695" s="7" t="s">
        <v>528</v>
      </c>
      <c r="AX1695" s="7" t="s">
        <v>14</v>
      </c>
      <c r="AY1695" s="7" t="s">
        <v>565</v>
      </c>
      <c r="AZ1695" s="7" t="s">
        <v>159</v>
      </c>
    </row>
    <row r="1696" spans="1:52" x14ac:dyDescent="0.2">
      <c r="A1696" s="7">
        <v>1695</v>
      </c>
      <c r="B1696" s="7">
        <v>5113</v>
      </c>
      <c r="C1696" s="7" t="s">
        <v>69</v>
      </c>
      <c r="D1696" s="7" t="s">
        <v>157</v>
      </c>
      <c r="E1696" s="7" t="s">
        <v>158</v>
      </c>
      <c r="F1696" s="7">
        <v>2.5910000000000002</v>
      </c>
      <c r="I1696" s="7">
        <v>2.6859999999999999</v>
      </c>
      <c r="J1696" s="7">
        <v>2005</v>
      </c>
      <c r="K1696" s="7">
        <v>9</v>
      </c>
      <c r="L1696" s="7">
        <v>271</v>
      </c>
      <c r="M1696" s="7">
        <v>24.533000000000001</v>
      </c>
      <c r="N1696" s="7">
        <v>101.01600000000001</v>
      </c>
      <c r="O1696" s="7">
        <v>24.75</v>
      </c>
      <c r="P1696" s="7">
        <v>101.25</v>
      </c>
      <c r="Q1696" s="7">
        <v>14.396000000000001</v>
      </c>
      <c r="V1696" s="7" t="s">
        <v>26</v>
      </c>
      <c r="W1696" s="7">
        <v>1.7509999999999999</v>
      </c>
      <c r="X1696" s="7">
        <f t="shared" si="52"/>
        <v>1.7509999999999999</v>
      </c>
      <c r="Y1696" s="7">
        <v>0.93500000000000005</v>
      </c>
      <c r="Z1696" s="7">
        <f t="shared" si="53"/>
        <v>0.93500000000000005</v>
      </c>
      <c r="AA1696" s="7">
        <v>0.65100000000000002</v>
      </c>
      <c r="AB1696" s="7">
        <v>0.34799999999999998</v>
      </c>
      <c r="AC1696" s="7">
        <v>19</v>
      </c>
      <c r="AD1696" s="7">
        <v>95.4</v>
      </c>
      <c r="AE1696" s="7" t="s">
        <v>28</v>
      </c>
      <c r="AF1696" s="7" t="s">
        <v>29</v>
      </c>
      <c r="AG1696" s="7" t="s">
        <v>30</v>
      </c>
      <c r="AH1696" s="7" t="s">
        <v>462</v>
      </c>
      <c r="AI1696" s="7" t="s">
        <v>420</v>
      </c>
      <c r="AJ1696" s="7">
        <v>0.84599999999999997</v>
      </c>
      <c r="AK1696" s="7">
        <v>1.7000000000000001E-2</v>
      </c>
      <c r="AL1696" s="7" t="s">
        <v>415</v>
      </c>
      <c r="AT1696" s="7">
        <v>3.4</v>
      </c>
      <c r="AV1696" s="7" t="s">
        <v>654</v>
      </c>
      <c r="AW1696" s="7" t="s">
        <v>528</v>
      </c>
      <c r="AX1696" s="7" t="s">
        <v>14</v>
      </c>
      <c r="AY1696" s="7" t="s">
        <v>565</v>
      </c>
      <c r="AZ1696" s="7" t="s">
        <v>159</v>
      </c>
    </row>
    <row r="1697" spans="1:52" x14ac:dyDescent="0.2">
      <c r="A1697" s="7">
        <v>1696</v>
      </c>
      <c r="B1697" s="7">
        <v>5113</v>
      </c>
      <c r="C1697" s="7" t="s">
        <v>69</v>
      </c>
      <c r="D1697" s="7" t="s">
        <v>157</v>
      </c>
      <c r="E1697" s="7" t="s">
        <v>158</v>
      </c>
      <c r="F1697" s="7">
        <v>2.2869999999999999</v>
      </c>
      <c r="I1697" s="7">
        <v>2.371</v>
      </c>
      <c r="J1697" s="7">
        <v>2005</v>
      </c>
      <c r="K1697" s="7">
        <v>10</v>
      </c>
      <c r="L1697" s="7">
        <v>293</v>
      </c>
      <c r="M1697" s="7">
        <v>24.533000000000001</v>
      </c>
      <c r="N1697" s="7">
        <v>101.01600000000001</v>
      </c>
      <c r="O1697" s="7">
        <v>24.75</v>
      </c>
      <c r="P1697" s="7">
        <v>101.25</v>
      </c>
      <c r="Q1697" s="7">
        <v>11.79</v>
      </c>
      <c r="V1697" s="7" t="s">
        <v>26</v>
      </c>
      <c r="W1697" s="7">
        <v>1.3380000000000001</v>
      </c>
      <c r="X1697" s="7">
        <f t="shared" si="52"/>
        <v>1.3380000000000001</v>
      </c>
      <c r="Y1697" s="7">
        <v>1.0329999999999999</v>
      </c>
      <c r="Z1697" s="7">
        <f t="shared" si="53"/>
        <v>1.0329999999999999</v>
      </c>
      <c r="AA1697" s="7">
        <v>0.56399999999999995</v>
      </c>
      <c r="AB1697" s="7">
        <v>0.435</v>
      </c>
      <c r="AC1697" s="7">
        <v>16.7</v>
      </c>
      <c r="AD1697" s="7">
        <v>44.1</v>
      </c>
      <c r="AE1697" s="7" t="s">
        <v>28</v>
      </c>
      <c r="AF1697" s="7" t="s">
        <v>29</v>
      </c>
      <c r="AG1697" s="7" t="s">
        <v>30</v>
      </c>
      <c r="AH1697" s="7" t="s">
        <v>462</v>
      </c>
      <c r="AI1697" s="7" t="s">
        <v>420</v>
      </c>
      <c r="AJ1697" s="7">
        <v>0.84599999999999997</v>
      </c>
      <c r="AK1697" s="7">
        <v>1.7000000000000001E-2</v>
      </c>
      <c r="AL1697" s="7" t="s">
        <v>415</v>
      </c>
      <c r="AT1697" s="7">
        <v>3.4</v>
      </c>
      <c r="AV1697" s="7" t="s">
        <v>654</v>
      </c>
      <c r="AW1697" s="7" t="s">
        <v>528</v>
      </c>
      <c r="AX1697" s="7" t="s">
        <v>14</v>
      </c>
      <c r="AY1697" s="7" t="s">
        <v>565</v>
      </c>
      <c r="AZ1697" s="7" t="s">
        <v>159</v>
      </c>
    </row>
    <row r="1698" spans="1:52" x14ac:dyDescent="0.2">
      <c r="A1698" s="7">
        <v>1697</v>
      </c>
      <c r="B1698" s="7">
        <v>5113</v>
      </c>
      <c r="C1698" s="7" t="s">
        <v>69</v>
      </c>
      <c r="D1698" s="7" t="s">
        <v>157</v>
      </c>
      <c r="E1698" s="7" t="s">
        <v>158</v>
      </c>
      <c r="F1698" s="7">
        <v>1.351</v>
      </c>
      <c r="I1698" s="7">
        <v>1.4</v>
      </c>
      <c r="J1698" s="7">
        <v>2005</v>
      </c>
      <c r="K1698" s="7">
        <v>11</v>
      </c>
      <c r="L1698" s="7">
        <v>332</v>
      </c>
      <c r="M1698" s="7">
        <v>24.533000000000001</v>
      </c>
      <c r="N1698" s="7">
        <v>101.01600000000001</v>
      </c>
      <c r="O1698" s="7">
        <v>24.75</v>
      </c>
      <c r="P1698" s="7">
        <v>101.25</v>
      </c>
      <c r="Q1698" s="7">
        <v>8.6300000000000008</v>
      </c>
      <c r="V1698" s="7" t="s">
        <v>26</v>
      </c>
      <c r="W1698" s="7">
        <v>0.90100000000000002</v>
      </c>
      <c r="X1698" s="7">
        <f t="shared" si="52"/>
        <v>0.90100000000000002</v>
      </c>
      <c r="Y1698" s="7">
        <v>0.499</v>
      </c>
      <c r="Z1698" s="7">
        <f t="shared" si="53"/>
        <v>0.499</v>
      </c>
      <c r="AA1698" s="7">
        <v>0.64300000000000002</v>
      </c>
      <c r="AB1698" s="7">
        <v>0.35599999999999998</v>
      </c>
      <c r="AC1698" s="7">
        <v>12.9</v>
      </c>
      <c r="AD1698" s="7">
        <v>14.8</v>
      </c>
      <c r="AE1698" s="7" t="s">
        <v>28</v>
      </c>
      <c r="AF1698" s="7" t="s">
        <v>29</v>
      </c>
      <c r="AG1698" s="7" t="s">
        <v>30</v>
      </c>
      <c r="AH1698" s="7" t="s">
        <v>462</v>
      </c>
      <c r="AI1698" s="7" t="s">
        <v>420</v>
      </c>
      <c r="AJ1698" s="7">
        <v>0.84599999999999997</v>
      </c>
      <c r="AK1698" s="7">
        <v>1.7000000000000001E-2</v>
      </c>
      <c r="AL1698" s="7" t="s">
        <v>415</v>
      </c>
      <c r="AT1698" s="7">
        <v>3.4</v>
      </c>
      <c r="AV1698" s="7" t="s">
        <v>654</v>
      </c>
      <c r="AW1698" s="7" t="s">
        <v>528</v>
      </c>
      <c r="AX1698" s="7" t="s">
        <v>14</v>
      </c>
      <c r="AY1698" s="7" t="s">
        <v>565</v>
      </c>
      <c r="AZ1698" s="7" t="s">
        <v>159</v>
      </c>
    </row>
    <row r="1699" spans="1:52" x14ac:dyDescent="0.2">
      <c r="A1699" s="7">
        <v>1698</v>
      </c>
      <c r="B1699" s="7">
        <v>5113</v>
      </c>
      <c r="C1699" s="7" t="s">
        <v>69</v>
      </c>
      <c r="D1699" s="7" t="s">
        <v>157</v>
      </c>
      <c r="E1699" s="7" t="s">
        <v>158</v>
      </c>
      <c r="F1699" s="7">
        <v>1.002</v>
      </c>
      <c r="I1699" s="7">
        <v>1.038</v>
      </c>
      <c r="J1699" s="7">
        <v>2005</v>
      </c>
      <c r="K1699" s="7">
        <v>12</v>
      </c>
      <c r="L1699" s="7">
        <v>362</v>
      </c>
      <c r="M1699" s="7">
        <v>24.533000000000001</v>
      </c>
      <c r="N1699" s="7">
        <v>101.01600000000001</v>
      </c>
      <c r="O1699" s="7">
        <v>24.75</v>
      </c>
      <c r="P1699" s="7">
        <v>101.25</v>
      </c>
      <c r="Q1699" s="7">
        <v>8.0749999999999993</v>
      </c>
      <c r="V1699" s="7" t="s">
        <v>26</v>
      </c>
      <c r="W1699" s="7">
        <v>0.77900000000000003</v>
      </c>
      <c r="X1699" s="7">
        <f t="shared" si="52"/>
        <v>0.77900000000000003</v>
      </c>
      <c r="Y1699" s="7">
        <v>0.25900000000000001</v>
      </c>
      <c r="Z1699" s="7">
        <f t="shared" si="53"/>
        <v>0.25900000000000001</v>
      </c>
      <c r="AA1699" s="7">
        <v>0.749</v>
      </c>
      <c r="AB1699" s="7">
        <v>0.25</v>
      </c>
      <c r="AC1699" s="7">
        <v>9.9</v>
      </c>
      <c r="AD1699" s="7">
        <v>20.6</v>
      </c>
      <c r="AE1699" s="7" t="s">
        <v>28</v>
      </c>
      <c r="AF1699" s="7" t="s">
        <v>29</v>
      </c>
      <c r="AG1699" s="7" t="s">
        <v>30</v>
      </c>
      <c r="AH1699" s="7" t="s">
        <v>462</v>
      </c>
      <c r="AI1699" s="7" t="s">
        <v>420</v>
      </c>
      <c r="AJ1699" s="7">
        <v>0.84599999999999997</v>
      </c>
      <c r="AK1699" s="7">
        <v>1.7000000000000001E-2</v>
      </c>
      <c r="AL1699" s="7" t="s">
        <v>415</v>
      </c>
      <c r="AT1699" s="7">
        <v>3.4</v>
      </c>
      <c r="AV1699" s="7" t="s">
        <v>654</v>
      </c>
      <c r="AW1699" s="7" t="s">
        <v>528</v>
      </c>
      <c r="AX1699" s="7" t="s">
        <v>14</v>
      </c>
      <c r="AY1699" s="7" t="s">
        <v>565</v>
      </c>
      <c r="AZ1699" s="7" t="s">
        <v>159</v>
      </c>
    </row>
    <row r="1700" spans="1:52" x14ac:dyDescent="0.2">
      <c r="A1700" s="7">
        <v>1699</v>
      </c>
      <c r="B1700" s="7">
        <v>5113</v>
      </c>
      <c r="C1700" s="7" t="s">
        <v>69</v>
      </c>
      <c r="D1700" s="7" t="s">
        <v>157</v>
      </c>
      <c r="E1700" s="7" t="s">
        <v>158</v>
      </c>
      <c r="F1700" s="7">
        <v>0.80400000000000005</v>
      </c>
      <c r="I1700" s="7">
        <v>0.83299999999999996</v>
      </c>
      <c r="J1700" s="7">
        <v>2006</v>
      </c>
      <c r="K1700" s="7">
        <v>1</v>
      </c>
      <c r="L1700" s="7">
        <v>28</v>
      </c>
      <c r="M1700" s="7">
        <v>24.533000000000001</v>
      </c>
      <c r="N1700" s="7">
        <v>101.01600000000001</v>
      </c>
      <c r="O1700" s="7">
        <v>24.75</v>
      </c>
      <c r="P1700" s="7">
        <v>101.25</v>
      </c>
      <c r="Q1700" s="7">
        <v>8.907</v>
      </c>
      <c r="V1700" s="7" t="s">
        <v>26</v>
      </c>
      <c r="W1700" s="7">
        <v>0.63300000000000001</v>
      </c>
      <c r="X1700" s="7">
        <f t="shared" si="52"/>
        <v>0.63300000000000001</v>
      </c>
      <c r="Y1700" s="7">
        <v>0.2</v>
      </c>
      <c r="Z1700" s="7">
        <f t="shared" si="53"/>
        <v>0.2</v>
      </c>
      <c r="AA1700" s="7">
        <v>0.75900000000000001</v>
      </c>
      <c r="AB1700" s="7">
        <v>0.24</v>
      </c>
      <c r="AC1700" s="7">
        <v>10.4</v>
      </c>
      <c r="AD1700" s="7">
        <v>0.1</v>
      </c>
      <c r="AE1700" s="7" t="s">
        <v>28</v>
      </c>
      <c r="AF1700" s="7" t="s">
        <v>29</v>
      </c>
      <c r="AG1700" s="7" t="s">
        <v>30</v>
      </c>
      <c r="AH1700" s="7" t="s">
        <v>462</v>
      </c>
      <c r="AI1700" s="7" t="s">
        <v>420</v>
      </c>
      <c r="AJ1700" s="7">
        <v>0.84599999999999997</v>
      </c>
      <c r="AK1700" s="7">
        <v>-0.55400000000000005</v>
      </c>
      <c r="AL1700" s="7" t="s">
        <v>415</v>
      </c>
      <c r="AT1700" s="7">
        <v>3.4</v>
      </c>
      <c r="AV1700" s="7" t="s">
        <v>654</v>
      </c>
      <c r="AW1700" s="7" t="s">
        <v>528</v>
      </c>
      <c r="AX1700" s="7" t="s">
        <v>14</v>
      </c>
      <c r="AY1700" s="7" t="s">
        <v>565</v>
      </c>
      <c r="AZ1700" s="7" t="s">
        <v>159</v>
      </c>
    </row>
    <row r="1701" spans="1:52" x14ac:dyDescent="0.2">
      <c r="A1701" s="7">
        <v>1700</v>
      </c>
      <c r="B1701" s="7">
        <v>5113</v>
      </c>
      <c r="C1701" s="7" t="s">
        <v>69</v>
      </c>
      <c r="D1701" s="7" t="s">
        <v>157</v>
      </c>
      <c r="E1701" s="7" t="s">
        <v>158</v>
      </c>
      <c r="F1701" s="7">
        <v>1.8979999999999999</v>
      </c>
      <c r="I1701" s="7">
        <v>1.9670000000000001</v>
      </c>
      <c r="J1701" s="7">
        <v>2006</v>
      </c>
      <c r="K1701" s="7">
        <v>2</v>
      </c>
      <c r="L1701" s="7">
        <v>57</v>
      </c>
      <c r="M1701" s="7">
        <v>24.533000000000001</v>
      </c>
      <c r="N1701" s="7">
        <v>101.01600000000001</v>
      </c>
      <c r="O1701" s="7">
        <v>24.75</v>
      </c>
      <c r="P1701" s="7">
        <v>101.25</v>
      </c>
      <c r="Q1701" s="7">
        <v>11.013999999999999</v>
      </c>
      <c r="V1701" s="7" t="s">
        <v>26</v>
      </c>
      <c r="W1701" s="7">
        <v>0.68200000000000005</v>
      </c>
      <c r="X1701" s="7">
        <f t="shared" si="52"/>
        <v>0.68200000000000005</v>
      </c>
      <c r="Y1701" s="7">
        <v>1.2849999999999999</v>
      </c>
      <c r="Z1701" s="7">
        <f t="shared" si="53"/>
        <v>1.2849999999999999</v>
      </c>
      <c r="AA1701" s="7">
        <v>0.34599999999999997</v>
      </c>
      <c r="AB1701" s="7">
        <v>0.65300000000000002</v>
      </c>
      <c r="AC1701" s="7">
        <v>13.1</v>
      </c>
      <c r="AD1701" s="7">
        <v>4.7</v>
      </c>
      <c r="AE1701" s="7" t="s">
        <v>28</v>
      </c>
      <c r="AF1701" s="7" t="s">
        <v>29</v>
      </c>
      <c r="AG1701" s="7" t="s">
        <v>30</v>
      </c>
      <c r="AH1701" s="7" t="s">
        <v>462</v>
      </c>
      <c r="AI1701" s="7" t="s">
        <v>420</v>
      </c>
      <c r="AJ1701" s="7">
        <v>0.84599999999999997</v>
      </c>
      <c r="AK1701" s="7">
        <v>-0.55400000000000005</v>
      </c>
      <c r="AL1701" s="7" t="s">
        <v>415</v>
      </c>
      <c r="AT1701" s="7">
        <v>3.4</v>
      </c>
      <c r="AV1701" s="7" t="s">
        <v>654</v>
      </c>
      <c r="AW1701" s="7" t="s">
        <v>528</v>
      </c>
      <c r="AX1701" s="7" t="s">
        <v>14</v>
      </c>
      <c r="AY1701" s="7" t="s">
        <v>565</v>
      </c>
      <c r="AZ1701" s="7" t="s">
        <v>159</v>
      </c>
    </row>
    <row r="1702" spans="1:52" x14ac:dyDescent="0.2">
      <c r="A1702" s="7">
        <v>1701</v>
      </c>
      <c r="B1702" s="7">
        <v>5113</v>
      </c>
      <c r="C1702" s="7" t="s">
        <v>69</v>
      </c>
      <c r="D1702" s="7" t="s">
        <v>157</v>
      </c>
      <c r="E1702" s="7" t="s">
        <v>158</v>
      </c>
      <c r="F1702" s="7">
        <v>3.0630000000000002</v>
      </c>
      <c r="I1702" s="7">
        <v>3.1749999999999998</v>
      </c>
      <c r="J1702" s="7">
        <v>2006</v>
      </c>
      <c r="K1702" s="7">
        <v>4</v>
      </c>
      <c r="L1702" s="7">
        <v>115</v>
      </c>
      <c r="M1702" s="7">
        <v>24.533000000000001</v>
      </c>
      <c r="N1702" s="7">
        <v>101.01600000000001</v>
      </c>
      <c r="O1702" s="7">
        <v>24.75</v>
      </c>
      <c r="P1702" s="7">
        <v>101.25</v>
      </c>
      <c r="Q1702" s="7">
        <v>11.457000000000001</v>
      </c>
      <c r="V1702" s="7" t="s">
        <v>26</v>
      </c>
      <c r="W1702" s="7">
        <v>1.774</v>
      </c>
      <c r="X1702" s="7">
        <f t="shared" si="52"/>
        <v>1.774</v>
      </c>
      <c r="Y1702" s="7">
        <v>1.401</v>
      </c>
      <c r="Z1702" s="7">
        <f t="shared" si="53"/>
        <v>1.401</v>
      </c>
      <c r="AA1702" s="7">
        <v>0.55800000000000005</v>
      </c>
      <c r="AB1702" s="7">
        <v>0.441</v>
      </c>
      <c r="AC1702" s="7">
        <v>18.7</v>
      </c>
      <c r="AD1702" s="7">
        <v>41.4</v>
      </c>
      <c r="AE1702" s="7" t="s">
        <v>28</v>
      </c>
      <c r="AF1702" s="7" t="s">
        <v>29</v>
      </c>
      <c r="AG1702" s="7" t="s">
        <v>30</v>
      </c>
      <c r="AH1702" s="7" t="s">
        <v>462</v>
      </c>
      <c r="AI1702" s="7" t="s">
        <v>420</v>
      </c>
      <c r="AJ1702" s="7">
        <v>0.84599999999999997</v>
      </c>
      <c r="AK1702" s="7">
        <v>-0.55400000000000005</v>
      </c>
      <c r="AL1702" s="7" t="s">
        <v>415</v>
      </c>
      <c r="AT1702" s="7">
        <v>3.4</v>
      </c>
      <c r="AV1702" s="7" t="s">
        <v>654</v>
      </c>
      <c r="AW1702" s="7" t="s">
        <v>528</v>
      </c>
      <c r="AX1702" s="7" t="s">
        <v>14</v>
      </c>
      <c r="AY1702" s="7" t="s">
        <v>565</v>
      </c>
      <c r="AZ1702" s="7" t="s">
        <v>159</v>
      </c>
    </row>
    <row r="1703" spans="1:52" x14ac:dyDescent="0.2">
      <c r="A1703" s="7">
        <v>1702</v>
      </c>
      <c r="B1703" s="7">
        <v>5113</v>
      </c>
      <c r="C1703" s="7" t="s">
        <v>69</v>
      </c>
      <c r="D1703" s="7" t="s">
        <v>157</v>
      </c>
      <c r="E1703" s="7" t="s">
        <v>158</v>
      </c>
      <c r="F1703" s="7">
        <v>3.274</v>
      </c>
      <c r="I1703" s="7">
        <v>3.3940000000000001</v>
      </c>
      <c r="J1703" s="7">
        <v>2006</v>
      </c>
      <c r="K1703" s="7">
        <v>5</v>
      </c>
      <c r="L1703" s="7">
        <v>138</v>
      </c>
      <c r="M1703" s="7">
        <v>24.533000000000001</v>
      </c>
      <c r="N1703" s="7">
        <v>101.01600000000001</v>
      </c>
      <c r="O1703" s="7">
        <v>24.75</v>
      </c>
      <c r="P1703" s="7">
        <v>101.25</v>
      </c>
      <c r="Q1703" s="7">
        <v>14.34</v>
      </c>
      <c r="V1703" s="7" t="s">
        <v>26</v>
      </c>
      <c r="W1703" s="7">
        <v>2.2589999999999999</v>
      </c>
      <c r="X1703" s="7">
        <f t="shared" si="52"/>
        <v>2.2589999999999999</v>
      </c>
      <c r="Y1703" s="7">
        <v>1.135</v>
      </c>
      <c r="Z1703" s="7">
        <f t="shared" si="53"/>
        <v>1.135</v>
      </c>
      <c r="AA1703" s="7">
        <v>0.66500000000000004</v>
      </c>
      <c r="AB1703" s="7">
        <v>0.33400000000000002</v>
      </c>
      <c r="AC1703" s="7">
        <v>18.5</v>
      </c>
      <c r="AD1703" s="7">
        <v>116.5</v>
      </c>
      <c r="AE1703" s="7" t="s">
        <v>28</v>
      </c>
      <c r="AF1703" s="7" t="s">
        <v>29</v>
      </c>
      <c r="AG1703" s="7" t="s">
        <v>30</v>
      </c>
      <c r="AH1703" s="7" t="s">
        <v>462</v>
      </c>
      <c r="AI1703" s="7" t="s">
        <v>420</v>
      </c>
      <c r="AJ1703" s="7">
        <v>0.84599999999999997</v>
      </c>
      <c r="AK1703" s="7">
        <v>-0.55400000000000005</v>
      </c>
      <c r="AL1703" s="7" t="s">
        <v>415</v>
      </c>
      <c r="AT1703" s="7">
        <v>3.4</v>
      </c>
      <c r="AV1703" s="7" t="s">
        <v>654</v>
      </c>
      <c r="AW1703" s="7" t="s">
        <v>528</v>
      </c>
      <c r="AX1703" s="7" t="s">
        <v>14</v>
      </c>
      <c r="AY1703" s="7" t="s">
        <v>565</v>
      </c>
      <c r="AZ1703" s="7" t="s">
        <v>159</v>
      </c>
    </row>
    <row r="1704" spans="1:52" x14ac:dyDescent="0.2">
      <c r="A1704" s="7">
        <v>1703</v>
      </c>
      <c r="B1704" s="7">
        <v>5113</v>
      </c>
      <c r="C1704" s="7" t="s">
        <v>69</v>
      </c>
      <c r="D1704" s="7" t="s">
        <v>157</v>
      </c>
      <c r="E1704" s="7" t="s">
        <v>158</v>
      </c>
      <c r="F1704" s="7">
        <v>3.964</v>
      </c>
      <c r="I1704" s="7">
        <v>4.109</v>
      </c>
      <c r="J1704" s="7">
        <v>2006</v>
      </c>
      <c r="K1704" s="7">
        <v>7</v>
      </c>
      <c r="L1704" s="7">
        <v>185</v>
      </c>
      <c r="M1704" s="7">
        <v>24.533000000000001</v>
      </c>
      <c r="N1704" s="7">
        <v>101.01600000000001</v>
      </c>
      <c r="O1704" s="7">
        <v>24.75</v>
      </c>
      <c r="P1704" s="7">
        <v>101.25</v>
      </c>
      <c r="Q1704" s="7">
        <v>15.782</v>
      </c>
      <c r="V1704" s="7" t="s">
        <v>26</v>
      </c>
      <c r="W1704" s="7">
        <v>2.6720000000000002</v>
      </c>
      <c r="X1704" s="7">
        <f t="shared" si="52"/>
        <v>2.6720000000000002</v>
      </c>
      <c r="Y1704" s="7">
        <v>1.4370000000000001</v>
      </c>
      <c r="Z1704" s="7">
        <f t="shared" si="53"/>
        <v>1.4370000000000001</v>
      </c>
      <c r="AA1704" s="7">
        <v>0.65</v>
      </c>
      <c r="AB1704" s="7">
        <v>0.34899999999999998</v>
      </c>
      <c r="AC1704" s="7">
        <v>20.9</v>
      </c>
      <c r="AD1704" s="7">
        <v>229.4</v>
      </c>
      <c r="AE1704" s="7" t="s">
        <v>28</v>
      </c>
      <c r="AF1704" s="7" t="s">
        <v>29</v>
      </c>
      <c r="AG1704" s="7" t="s">
        <v>30</v>
      </c>
      <c r="AH1704" s="7" t="s">
        <v>462</v>
      </c>
      <c r="AI1704" s="7" t="s">
        <v>420</v>
      </c>
      <c r="AJ1704" s="7">
        <v>0.84599999999999997</v>
      </c>
      <c r="AK1704" s="7">
        <v>-0.55400000000000005</v>
      </c>
      <c r="AL1704" s="7" t="s">
        <v>415</v>
      </c>
      <c r="AT1704" s="7">
        <v>3.4</v>
      </c>
      <c r="AV1704" s="7" t="s">
        <v>654</v>
      </c>
      <c r="AW1704" s="7" t="s">
        <v>528</v>
      </c>
      <c r="AX1704" s="7" t="s">
        <v>14</v>
      </c>
      <c r="AY1704" s="7" t="s">
        <v>565</v>
      </c>
      <c r="AZ1704" s="7" t="s">
        <v>159</v>
      </c>
    </row>
    <row r="1705" spans="1:52" x14ac:dyDescent="0.2">
      <c r="A1705" s="7">
        <v>1704</v>
      </c>
      <c r="B1705" s="7">
        <v>5113</v>
      </c>
      <c r="C1705" s="7" t="s">
        <v>69</v>
      </c>
      <c r="D1705" s="7" t="s">
        <v>157</v>
      </c>
      <c r="E1705" s="7" t="s">
        <v>158</v>
      </c>
      <c r="F1705" s="7">
        <v>3.4630000000000001</v>
      </c>
      <c r="I1705" s="7">
        <v>3.59</v>
      </c>
      <c r="J1705" s="7">
        <v>2006</v>
      </c>
      <c r="K1705" s="7">
        <v>8</v>
      </c>
      <c r="L1705" s="7">
        <v>214</v>
      </c>
      <c r="M1705" s="7">
        <v>24.533000000000001</v>
      </c>
      <c r="N1705" s="7">
        <v>101.01600000000001</v>
      </c>
      <c r="O1705" s="7">
        <v>24.75</v>
      </c>
      <c r="P1705" s="7">
        <v>101.25</v>
      </c>
      <c r="Q1705" s="7">
        <v>15.339</v>
      </c>
      <c r="V1705" s="7" t="s">
        <v>26</v>
      </c>
      <c r="W1705" s="7">
        <v>2.476</v>
      </c>
      <c r="X1705" s="7">
        <f t="shared" si="52"/>
        <v>2.476</v>
      </c>
      <c r="Y1705" s="7">
        <v>1.1140000000000001</v>
      </c>
      <c r="Z1705" s="7">
        <f t="shared" si="53"/>
        <v>1.1140000000000001</v>
      </c>
      <c r="AA1705" s="7">
        <v>0.68899999999999995</v>
      </c>
      <c r="AB1705" s="7">
        <v>0.31</v>
      </c>
      <c r="AC1705" s="7">
        <v>20.2</v>
      </c>
      <c r="AD1705" s="7">
        <v>137.80000000000001</v>
      </c>
      <c r="AE1705" s="7" t="s">
        <v>28</v>
      </c>
      <c r="AF1705" s="7" t="s">
        <v>29</v>
      </c>
      <c r="AG1705" s="7" t="s">
        <v>30</v>
      </c>
      <c r="AH1705" s="7" t="s">
        <v>462</v>
      </c>
      <c r="AI1705" s="7" t="s">
        <v>420</v>
      </c>
      <c r="AJ1705" s="7">
        <v>0.84599999999999997</v>
      </c>
      <c r="AK1705" s="7">
        <v>-0.55400000000000005</v>
      </c>
      <c r="AL1705" s="7" t="s">
        <v>415</v>
      </c>
      <c r="AT1705" s="7">
        <v>3.4</v>
      </c>
      <c r="AV1705" s="7" t="s">
        <v>654</v>
      </c>
      <c r="AW1705" s="7" t="s">
        <v>528</v>
      </c>
      <c r="AX1705" s="7" t="s">
        <v>14</v>
      </c>
      <c r="AY1705" s="7" t="s">
        <v>565</v>
      </c>
      <c r="AZ1705" s="7" t="s">
        <v>159</v>
      </c>
    </row>
    <row r="1706" spans="1:52" x14ac:dyDescent="0.2">
      <c r="A1706" s="7">
        <v>1705</v>
      </c>
      <c r="B1706" s="7">
        <v>5113</v>
      </c>
      <c r="C1706" s="7" t="s">
        <v>69</v>
      </c>
      <c r="D1706" s="7" t="s">
        <v>157</v>
      </c>
      <c r="E1706" s="7" t="s">
        <v>158</v>
      </c>
      <c r="F1706" s="7">
        <v>2.984</v>
      </c>
      <c r="I1706" s="7">
        <v>3.093</v>
      </c>
      <c r="J1706" s="7">
        <v>2006</v>
      </c>
      <c r="K1706" s="7">
        <v>9</v>
      </c>
      <c r="L1706" s="7">
        <v>245</v>
      </c>
      <c r="M1706" s="7">
        <v>24.533000000000001</v>
      </c>
      <c r="N1706" s="7">
        <v>101.01600000000001</v>
      </c>
      <c r="O1706" s="7">
        <v>24.75</v>
      </c>
      <c r="P1706" s="7">
        <v>101.25</v>
      </c>
      <c r="Q1706" s="7">
        <v>15.616</v>
      </c>
      <c r="V1706" s="7" t="s">
        <v>26</v>
      </c>
      <c r="W1706" s="7">
        <v>1.9430000000000001</v>
      </c>
      <c r="X1706" s="7">
        <f t="shared" si="52"/>
        <v>1.9430000000000001</v>
      </c>
      <c r="Y1706" s="7">
        <v>1.1499999999999999</v>
      </c>
      <c r="Z1706" s="7">
        <f t="shared" si="53"/>
        <v>1.1499999999999999</v>
      </c>
      <c r="AA1706" s="7">
        <v>0.628</v>
      </c>
      <c r="AB1706" s="7">
        <v>0.371</v>
      </c>
      <c r="AC1706" s="7">
        <v>18.3</v>
      </c>
      <c r="AD1706" s="7">
        <v>69.2</v>
      </c>
      <c r="AE1706" s="7" t="s">
        <v>28</v>
      </c>
      <c r="AF1706" s="7" t="s">
        <v>29</v>
      </c>
      <c r="AG1706" s="7" t="s">
        <v>30</v>
      </c>
      <c r="AH1706" s="7" t="s">
        <v>462</v>
      </c>
      <c r="AI1706" s="7" t="s">
        <v>420</v>
      </c>
      <c r="AJ1706" s="7">
        <v>0.84599999999999997</v>
      </c>
      <c r="AK1706" s="7">
        <v>-0.55400000000000005</v>
      </c>
      <c r="AL1706" s="7" t="s">
        <v>415</v>
      </c>
      <c r="AT1706" s="7">
        <v>3.4</v>
      </c>
      <c r="AV1706" s="7" t="s">
        <v>654</v>
      </c>
      <c r="AW1706" s="7" t="s">
        <v>528</v>
      </c>
      <c r="AX1706" s="7" t="s">
        <v>14</v>
      </c>
      <c r="AY1706" s="7" t="s">
        <v>565</v>
      </c>
      <c r="AZ1706" s="7" t="s">
        <v>159</v>
      </c>
    </row>
    <row r="1707" spans="1:52" x14ac:dyDescent="0.2">
      <c r="A1707" s="7">
        <v>1706</v>
      </c>
      <c r="B1707" s="7">
        <v>5113</v>
      </c>
      <c r="C1707" s="7" t="s">
        <v>69</v>
      </c>
      <c r="D1707" s="7" t="s">
        <v>157</v>
      </c>
      <c r="E1707" s="7" t="s">
        <v>158</v>
      </c>
      <c r="F1707" s="7">
        <v>2.3759999999999999</v>
      </c>
      <c r="I1707" s="7">
        <v>2.4630000000000001</v>
      </c>
      <c r="J1707" s="7">
        <v>2006</v>
      </c>
      <c r="K1707" s="7">
        <v>10</v>
      </c>
      <c r="L1707" s="7">
        <v>281</v>
      </c>
      <c r="M1707" s="7">
        <v>24.533000000000001</v>
      </c>
      <c r="N1707" s="7">
        <v>101.01600000000001</v>
      </c>
      <c r="O1707" s="7">
        <v>24.75</v>
      </c>
      <c r="P1707" s="7">
        <v>101.25</v>
      </c>
      <c r="Q1707" s="7">
        <v>11.734</v>
      </c>
      <c r="V1707" s="7" t="s">
        <v>26</v>
      </c>
      <c r="W1707" s="7">
        <v>1.579</v>
      </c>
      <c r="X1707" s="7">
        <f t="shared" si="52"/>
        <v>1.579</v>
      </c>
      <c r="Y1707" s="7">
        <v>0.88400000000000001</v>
      </c>
      <c r="Z1707" s="7">
        <f t="shared" si="53"/>
        <v>0.88400000000000001</v>
      </c>
      <c r="AA1707" s="7">
        <v>0.64</v>
      </c>
      <c r="AB1707" s="7">
        <v>0.35899999999999999</v>
      </c>
      <c r="AC1707" s="7">
        <v>16.600000000000001</v>
      </c>
      <c r="AD1707" s="7">
        <v>140.5</v>
      </c>
      <c r="AE1707" s="7" t="s">
        <v>28</v>
      </c>
      <c r="AF1707" s="7" t="s">
        <v>29</v>
      </c>
      <c r="AG1707" s="7" t="s">
        <v>30</v>
      </c>
      <c r="AH1707" s="7" t="s">
        <v>462</v>
      </c>
      <c r="AI1707" s="7" t="s">
        <v>420</v>
      </c>
      <c r="AJ1707" s="7">
        <v>0.84599999999999997</v>
      </c>
      <c r="AK1707" s="7">
        <v>-0.55400000000000005</v>
      </c>
      <c r="AL1707" s="7" t="s">
        <v>415</v>
      </c>
      <c r="AT1707" s="7">
        <v>3.4</v>
      </c>
      <c r="AV1707" s="7" t="s">
        <v>654</v>
      </c>
      <c r="AW1707" s="7" t="s">
        <v>528</v>
      </c>
      <c r="AX1707" s="7" t="s">
        <v>14</v>
      </c>
      <c r="AY1707" s="7" t="s">
        <v>565</v>
      </c>
      <c r="AZ1707" s="7" t="s">
        <v>159</v>
      </c>
    </row>
    <row r="1708" spans="1:52" x14ac:dyDescent="0.2">
      <c r="A1708" s="7">
        <v>1707</v>
      </c>
      <c r="B1708" s="7">
        <v>5113</v>
      </c>
      <c r="C1708" s="7" t="s">
        <v>69</v>
      </c>
      <c r="D1708" s="7" t="s">
        <v>157</v>
      </c>
      <c r="E1708" s="7" t="s">
        <v>158</v>
      </c>
      <c r="F1708" s="7">
        <v>1.4179999999999999</v>
      </c>
      <c r="I1708" s="7">
        <v>1.47</v>
      </c>
      <c r="J1708" s="7">
        <v>2006</v>
      </c>
      <c r="K1708" s="7">
        <v>10</v>
      </c>
      <c r="L1708" s="7">
        <v>304</v>
      </c>
      <c r="M1708" s="7">
        <v>24.533000000000001</v>
      </c>
      <c r="N1708" s="7">
        <v>101.01600000000001</v>
      </c>
      <c r="O1708" s="7">
        <v>24.75</v>
      </c>
      <c r="P1708" s="7">
        <v>101.25</v>
      </c>
      <c r="Q1708" s="7">
        <v>8.02</v>
      </c>
      <c r="V1708" s="7" t="s">
        <v>26</v>
      </c>
      <c r="W1708" s="7">
        <v>0.753</v>
      </c>
      <c r="X1708" s="7">
        <f t="shared" si="52"/>
        <v>0.753</v>
      </c>
      <c r="Y1708" s="7">
        <v>0.71699999999999997</v>
      </c>
      <c r="Z1708" s="7">
        <f t="shared" si="53"/>
        <v>0.71699999999999997</v>
      </c>
      <c r="AA1708" s="7">
        <v>0.51200000000000001</v>
      </c>
      <c r="AB1708" s="7">
        <v>0.48699999999999999</v>
      </c>
      <c r="AC1708" s="7">
        <v>16.600000000000001</v>
      </c>
      <c r="AD1708" s="7">
        <v>140.5</v>
      </c>
      <c r="AE1708" s="7" t="s">
        <v>28</v>
      </c>
      <c r="AF1708" s="7" t="s">
        <v>29</v>
      </c>
      <c r="AG1708" s="7" t="s">
        <v>30</v>
      </c>
      <c r="AH1708" s="7" t="s">
        <v>462</v>
      </c>
      <c r="AI1708" s="7" t="s">
        <v>420</v>
      </c>
      <c r="AJ1708" s="7">
        <v>0.84599999999999997</v>
      </c>
      <c r="AK1708" s="7">
        <v>-0.55400000000000005</v>
      </c>
      <c r="AL1708" s="7" t="s">
        <v>415</v>
      </c>
      <c r="AT1708" s="7">
        <v>3.4</v>
      </c>
      <c r="AV1708" s="7" t="s">
        <v>654</v>
      </c>
      <c r="AW1708" s="7" t="s">
        <v>528</v>
      </c>
      <c r="AX1708" s="7" t="s">
        <v>14</v>
      </c>
      <c r="AY1708" s="7" t="s">
        <v>565</v>
      </c>
      <c r="AZ1708" s="7" t="s">
        <v>159</v>
      </c>
    </row>
    <row r="1709" spans="1:52" x14ac:dyDescent="0.2">
      <c r="A1709" s="7">
        <v>1708</v>
      </c>
      <c r="B1709" s="7">
        <v>5113</v>
      </c>
      <c r="C1709" s="7" t="s">
        <v>69</v>
      </c>
      <c r="D1709" s="7" t="s">
        <v>157</v>
      </c>
      <c r="E1709" s="7" t="s">
        <v>158</v>
      </c>
      <c r="F1709" s="7">
        <v>1.103</v>
      </c>
      <c r="I1709" s="7">
        <v>1.143</v>
      </c>
      <c r="J1709" s="7">
        <v>2006</v>
      </c>
      <c r="K1709" s="7">
        <v>12</v>
      </c>
      <c r="L1709" s="7">
        <v>336</v>
      </c>
      <c r="M1709" s="7">
        <v>24.533000000000001</v>
      </c>
      <c r="N1709" s="7">
        <v>101.01600000000001</v>
      </c>
      <c r="O1709" s="7">
        <v>24.75</v>
      </c>
      <c r="P1709" s="7">
        <v>101.25</v>
      </c>
      <c r="Q1709" s="7">
        <v>6.4669999999999996</v>
      </c>
      <c r="V1709" s="7" t="s">
        <v>26</v>
      </c>
      <c r="W1709" s="7">
        <v>0.65600000000000003</v>
      </c>
      <c r="X1709" s="7">
        <f t="shared" si="52"/>
        <v>0.65600000000000003</v>
      </c>
      <c r="Y1709" s="7">
        <v>0.48699999999999999</v>
      </c>
      <c r="Z1709" s="7">
        <f t="shared" si="53"/>
        <v>0.48699999999999999</v>
      </c>
      <c r="AA1709" s="7">
        <v>0.57299999999999995</v>
      </c>
      <c r="AB1709" s="7">
        <v>0.42599999999999999</v>
      </c>
      <c r="AC1709" s="7">
        <v>9</v>
      </c>
      <c r="AD1709" s="7">
        <v>19.2</v>
      </c>
      <c r="AE1709" s="7" t="s">
        <v>28</v>
      </c>
      <c r="AF1709" s="7" t="s">
        <v>29</v>
      </c>
      <c r="AG1709" s="7" t="s">
        <v>30</v>
      </c>
      <c r="AH1709" s="7" t="s">
        <v>462</v>
      </c>
      <c r="AI1709" s="7" t="s">
        <v>420</v>
      </c>
      <c r="AJ1709" s="7">
        <v>0.84599999999999997</v>
      </c>
      <c r="AK1709" s="7">
        <v>-0.55400000000000005</v>
      </c>
      <c r="AL1709" s="7" t="s">
        <v>415</v>
      </c>
      <c r="AT1709" s="7">
        <v>3.4</v>
      </c>
      <c r="AV1709" s="7" t="s">
        <v>654</v>
      </c>
      <c r="AW1709" s="7" t="s">
        <v>528</v>
      </c>
      <c r="AX1709" s="7" t="s">
        <v>14</v>
      </c>
      <c r="AY1709" s="7" t="s">
        <v>565</v>
      </c>
      <c r="AZ1709" s="7" t="s">
        <v>159</v>
      </c>
    </row>
    <row r="1710" spans="1:52" x14ac:dyDescent="0.2">
      <c r="A1710" s="7">
        <v>1709</v>
      </c>
      <c r="B1710" s="7">
        <v>5113</v>
      </c>
      <c r="C1710" s="7" t="s">
        <v>69</v>
      </c>
      <c r="D1710" s="7" t="s">
        <v>157</v>
      </c>
      <c r="E1710" s="7" t="s">
        <v>158</v>
      </c>
      <c r="F1710" s="7">
        <v>0.88100000000000001</v>
      </c>
      <c r="I1710" s="7">
        <v>0.91300000000000003</v>
      </c>
      <c r="J1710" s="7">
        <v>2007</v>
      </c>
      <c r="K1710" s="7">
        <v>1</v>
      </c>
      <c r="L1710" s="7">
        <v>7</v>
      </c>
      <c r="M1710" s="7">
        <v>24.533000000000001</v>
      </c>
      <c r="N1710" s="7">
        <v>101.01600000000001</v>
      </c>
      <c r="O1710" s="7">
        <v>24.75</v>
      </c>
      <c r="P1710" s="7">
        <v>101.25</v>
      </c>
      <c r="Q1710" s="7">
        <v>6.35</v>
      </c>
      <c r="V1710" s="7" t="s">
        <v>26</v>
      </c>
      <c r="W1710" s="7">
        <v>0.66</v>
      </c>
      <c r="X1710" s="7">
        <f t="shared" si="52"/>
        <v>0.66</v>
      </c>
      <c r="Y1710" s="7">
        <v>0.253</v>
      </c>
      <c r="Z1710" s="7">
        <f t="shared" si="53"/>
        <v>0.253</v>
      </c>
      <c r="AA1710" s="7">
        <v>0.72199999999999998</v>
      </c>
      <c r="AB1710" s="7">
        <v>0.27700000000000002</v>
      </c>
      <c r="AC1710" s="7">
        <v>9</v>
      </c>
      <c r="AD1710" s="7">
        <v>22.4</v>
      </c>
      <c r="AE1710" s="7" t="s">
        <v>28</v>
      </c>
      <c r="AF1710" s="7" t="s">
        <v>29</v>
      </c>
      <c r="AG1710" s="7" t="s">
        <v>30</v>
      </c>
      <c r="AH1710" s="7" t="s">
        <v>462</v>
      </c>
      <c r="AI1710" s="7" t="s">
        <v>420</v>
      </c>
      <c r="AJ1710" s="7">
        <v>0.84599999999999997</v>
      </c>
      <c r="AK1710" s="7">
        <v>-0.16300000000000001</v>
      </c>
      <c r="AL1710" s="7" t="s">
        <v>415</v>
      </c>
      <c r="AT1710" s="7">
        <v>3.4</v>
      </c>
      <c r="AV1710" s="7" t="s">
        <v>654</v>
      </c>
      <c r="AW1710" s="7" t="s">
        <v>528</v>
      </c>
      <c r="AX1710" s="7" t="s">
        <v>14</v>
      </c>
      <c r="AY1710" s="7" t="s">
        <v>565</v>
      </c>
      <c r="AZ1710" s="7" t="s">
        <v>159</v>
      </c>
    </row>
    <row r="1711" spans="1:52" x14ac:dyDescent="0.2">
      <c r="A1711" s="7">
        <v>1710</v>
      </c>
      <c r="B1711" s="7">
        <v>5113</v>
      </c>
      <c r="C1711" s="7" t="s">
        <v>69</v>
      </c>
      <c r="D1711" s="7" t="s">
        <v>157</v>
      </c>
      <c r="E1711" s="7" t="s">
        <v>158</v>
      </c>
      <c r="F1711" s="7">
        <v>1.2569999999999999</v>
      </c>
      <c r="I1711" s="7">
        <v>1.3029999999999999</v>
      </c>
      <c r="J1711" s="7">
        <v>2007</v>
      </c>
      <c r="K1711" s="7">
        <v>3</v>
      </c>
      <c r="L1711" s="7">
        <v>62</v>
      </c>
      <c r="M1711" s="7">
        <v>24.533000000000001</v>
      </c>
      <c r="N1711" s="7">
        <v>101.01600000000001</v>
      </c>
      <c r="O1711" s="7">
        <v>24.75</v>
      </c>
      <c r="P1711" s="7">
        <v>101.25</v>
      </c>
      <c r="Q1711" s="7">
        <v>12.289</v>
      </c>
      <c r="V1711" s="7" t="s">
        <v>26</v>
      </c>
      <c r="W1711" s="7">
        <v>0.89800000000000002</v>
      </c>
      <c r="X1711" s="7">
        <f t="shared" si="52"/>
        <v>0.89800000000000002</v>
      </c>
      <c r="Y1711" s="7">
        <v>0.40500000000000003</v>
      </c>
      <c r="Z1711" s="7">
        <f t="shared" si="53"/>
        <v>0.40500000000000003</v>
      </c>
      <c r="AA1711" s="7">
        <v>0.68899999999999995</v>
      </c>
      <c r="AB1711" s="7">
        <v>0.31</v>
      </c>
      <c r="AC1711" s="7">
        <v>16.399999999999999</v>
      </c>
      <c r="AD1711" s="7">
        <v>0</v>
      </c>
      <c r="AE1711" s="7" t="s">
        <v>28</v>
      </c>
      <c r="AF1711" s="7" t="s">
        <v>29</v>
      </c>
      <c r="AG1711" s="7" t="s">
        <v>30</v>
      </c>
      <c r="AH1711" s="7" t="s">
        <v>462</v>
      </c>
      <c r="AI1711" s="7" t="s">
        <v>420</v>
      </c>
      <c r="AJ1711" s="7">
        <v>0.84599999999999997</v>
      </c>
      <c r="AK1711" s="7">
        <v>-0.16300000000000001</v>
      </c>
      <c r="AL1711" s="7" t="s">
        <v>415</v>
      </c>
      <c r="AT1711" s="7">
        <v>3.4</v>
      </c>
      <c r="AV1711" s="7" t="s">
        <v>654</v>
      </c>
      <c r="AW1711" s="7" t="s">
        <v>528</v>
      </c>
      <c r="AX1711" s="7" t="s">
        <v>14</v>
      </c>
      <c r="AY1711" s="7" t="s">
        <v>565</v>
      </c>
      <c r="AZ1711" s="7" t="s">
        <v>159</v>
      </c>
    </row>
    <row r="1712" spans="1:52" x14ac:dyDescent="0.2">
      <c r="A1712" s="7">
        <v>1711</v>
      </c>
      <c r="B1712" s="7">
        <v>5114</v>
      </c>
      <c r="C1712" s="7" t="s">
        <v>302</v>
      </c>
      <c r="D1712" s="7" t="s">
        <v>303</v>
      </c>
      <c r="E1712" s="7" t="s">
        <v>304</v>
      </c>
      <c r="F1712" s="7">
        <v>1.3109999999999999</v>
      </c>
      <c r="I1712" s="7">
        <v>1.359</v>
      </c>
      <c r="J1712" s="7">
        <v>2005</v>
      </c>
      <c r="K1712" s="7">
        <v>5</v>
      </c>
      <c r="L1712" s="7">
        <v>143</v>
      </c>
      <c r="M1712" s="7">
        <v>47.58</v>
      </c>
      <c r="N1712" s="7">
        <v>11.638999999999999</v>
      </c>
      <c r="O1712" s="7">
        <v>47.75</v>
      </c>
      <c r="P1712" s="7">
        <v>11.75</v>
      </c>
      <c r="Q1712" s="7">
        <v>6.9859999999999998</v>
      </c>
      <c r="S1712" s="7">
        <v>61.197000000000003</v>
      </c>
      <c r="V1712" s="7" t="s">
        <v>26</v>
      </c>
      <c r="W1712" s="7">
        <v>0.95399999999999996</v>
      </c>
      <c r="X1712" s="7">
        <f t="shared" si="52"/>
        <v>0.95399999999999996</v>
      </c>
      <c r="Y1712" s="7">
        <v>0.40500000000000003</v>
      </c>
      <c r="Z1712" s="7">
        <f t="shared" si="53"/>
        <v>0.40500000000000003</v>
      </c>
      <c r="AA1712" s="7">
        <v>0.70199999999999996</v>
      </c>
      <c r="AB1712" s="7">
        <v>0.29699999999999999</v>
      </c>
      <c r="AC1712" s="7">
        <v>11.6</v>
      </c>
      <c r="AD1712" s="7">
        <v>127</v>
      </c>
      <c r="AE1712" s="7" t="s">
        <v>28</v>
      </c>
      <c r="AF1712" s="7" t="s">
        <v>29</v>
      </c>
      <c r="AG1712" s="7" t="s">
        <v>30</v>
      </c>
      <c r="AH1712" s="7" t="s">
        <v>406</v>
      </c>
      <c r="AI1712" s="7" t="s">
        <v>407</v>
      </c>
      <c r="AJ1712" s="7">
        <v>1.419</v>
      </c>
      <c r="AK1712" s="7">
        <v>-0.10199999999999999</v>
      </c>
      <c r="AL1712" s="7" t="s">
        <v>408</v>
      </c>
      <c r="AN1712" s="7">
        <v>1.276</v>
      </c>
      <c r="AQ1712" s="7">
        <v>2.2000000000000002</v>
      </c>
      <c r="AR1712" s="7">
        <v>1.52</v>
      </c>
      <c r="AS1712" s="7">
        <v>4.45</v>
      </c>
      <c r="AT1712" s="7">
        <v>2.7</v>
      </c>
      <c r="AU1712" s="7">
        <v>9.31</v>
      </c>
      <c r="AV1712" s="7" t="s">
        <v>659</v>
      </c>
      <c r="AW1712" s="7" t="s">
        <v>528</v>
      </c>
      <c r="AX1712" s="7" t="s">
        <v>14</v>
      </c>
      <c r="AY1712" s="7" t="s">
        <v>555</v>
      </c>
      <c r="AZ1712" s="7" t="s">
        <v>38</v>
      </c>
    </row>
    <row r="1713" spans="1:52" x14ac:dyDescent="0.2">
      <c r="A1713" s="7">
        <v>1712</v>
      </c>
      <c r="B1713" s="7">
        <v>5114</v>
      </c>
      <c r="C1713" s="7" t="s">
        <v>302</v>
      </c>
      <c r="D1713" s="7" t="s">
        <v>303</v>
      </c>
      <c r="E1713" s="7" t="s">
        <v>304</v>
      </c>
      <c r="F1713" s="7">
        <v>1.0760000000000001</v>
      </c>
      <c r="I1713" s="7">
        <v>1.115</v>
      </c>
      <c r="J1713" s="7">
        <v>2005</v>
      </c>
      <c r="K1713" s="7">
        <v>6</v>
      </c>
      <c r="L1713" s="7">
        <v>166</v>
      </c>
      <c r="M1713" s="7">
        <v>47.58</v>
      </c>
      <c r="N1713" s="7">
        <v>11.638999999999999</v>
      </c>
      <c r="O1713" s="7">
        <v>47.75</v>
      </c>
      <c r="P1713" s="7">
        <v>11.75</v>
      </c>
      <c r="Q1713" s="7">
        <v>6.8170000000000002</v>
      </c>
      <c r="S1713" s="7">
        <v>63.625999999999998</v>
      </c>
      <c r="V1713" s="7" t="s">
        <v>26</v>
      </c>
      <c r="W1713" s="7">
        <v>0.747</v>
      </c>
      <c r="X1713" s="7">
        <f t="shared" si="52"/>
        <v>0.747</v>
      </c>
      <c r="Y1713" s="7">
        <v>0.36799999999999999</v>
      </c>
      <c r="Z1713" s="7">
        <f t="shared" si="53"/>
        <v>0.36799999999999999</v>
      </c>
      <c r="AA1713" s="7">
        <v>0.67</v>
      </c>
      <c r="AB1713" s="7">
        <v>0.32900000000000001</v>
      </c>
      <c r="AC1713" s="7">
        <v>15</v>
      </c>
      <c r="AD1713" s="7">
        <v>210.4</v>
      </c>
      <c r="AE1713" s="7" t="s">
        <v>28</v>
      </c>
      <c r="AF1713" s="7" t="s">
        <v>29</v>
      </c>
      <c r="AG1713" s="7" t="s">
        <v>30</v>
      </c>
      <c r="AH1713" s="7" t="s">
        <v>406</v>
      </c>
      <c r="AI1713" s="7" t="s">
        <v>407</v>
      </c>
      <c r="AJ1713" s="7">
        <v>1.419</v>
      </c>
      <c r="AK1713" s="7">
        <v>-0.10199999999999999</v>
      </c>
      <c r="AL1713" s="7" t="s">
        <v>408</v>
      </c>
      <c r="AN1713" s="7">
        <v>1.276</v>
      </c>
      <c r="AQ1713" s="7">
        <v>2.2000000000000002</v>
      </c>
      <c r="AR1713" s="7">
        <v>1.52</v>
      </c>
      <c r="AS1713" s="7">
        <v>4.45</v>
      </c>
      <c r="AT1713" s="7">
        <v>2.7</v>
      </c>
      <c r="AU1713" s="7">
        <v>9.31</v>
      </c>
      <c r="AV1713" s="7" t="s">
        <v>659</v>
      </c>
      <c r="AW1713" s="7" t="s">
        <v>528</v>
      </c>
      <c r="AX1713" s="7" t="s">
        <v>14</v>
      </c>
      <c r="AY1713" s="7" t="s">
        <v>555</v>
      </c>
      <c r="AZ1713" s="7" t="s">
        <v>38</v>
      </c>
    </row>
    <row r="1714" spans="1:52" x14ac:dyDescent="0.2">
      <c r="A1714" s="7">
        <v>1713</v>
      </c>
      <c r="B1714" s="7">
        <v>5114</v>
      </c>
      <c r="C1714" s="7" t="s">
        <v>302</v>
      </c>
      <c r="D1714" s="7" t="s">
        <v>303</v>
      </c>
      <c r="E1714" s="7" t="s">
        <v>304</v>
      </c>
      <c r="F1714" s="7">
        <v>1.8919999999999999</v>
      </c>
      <c r="I1714" s="7">
        <v>1.9610000000000001</v>
      </c>
      <c r="J1714" s="7">
        <v>2005</v>
      </c>
      <c r="K1714" s="7">
        <v>6</v>
      </c>
      <c r="L1714" s="7">
        <v>180</v>
      </c>
      <c r="M1714" s="7">
        <v>47.58</v>
      </c>
      <c r="N1714" s="7">
        <v>11.638999999999999</v>
      </c>
      <c r="O1714" s="7">
        <v>47.75</v>
      </c>
      <c r="P1714" s="7">
        <v>11.75</v>
      </c>
      <c r="Q1714" s="7">
        <v>12.225</v>
      </c>
      <c r="S1714" s="7">
        <v>51.475999999999999</v>
      </c>
      <c r="V1714" s="7" t="s">
        <v>26</v>
      </c>
      <c r="W1714" s="7">
        <v>1.0609999999999999</v>
      </c>
      <c r="X1714" s="7">
        <f t="shared" si="52"/>
        <v>1.0609999999999999</v>
      </c>
      <c r="Y1714" s="7">
        <v>0.9</v>
      </c>
      <c r="Z1714" s="7">
        <f t="shared" si="53"/>
        <v>0.9</v>
      </c>
      <c r="AA1714" s="7">
        <v>0.54100000000000004</v>
      </c>
      <c r="AB1714" s="7">
        <v>0.45800000000000002</v>
      </c>
      <c r="AC1714" s="7">
        <v>15</v>
      </c>
      <c r="AD1714" s="7">
        <v>210.4</v>
      </c>
      <c r="AE1714" s="7" t="s">
        <v>28</v>
      </c>
      <c r="AF1714" s="7" t="s">
        <v>29</v>
      </c>
      <c r="AG1714" s="7" t="s">
        <v>30</v>
      </c>
      <c r="AH1714" s="7" t="s">
        <v>406</v>
      </c>
      <c r="AI1714" s="7" t="s">
        <v>407</v>
      </c>
      <c r="AJ1714" s="7">
        <v>1.419</v>
      </c>
      <c r="AK1714" s="7">
        <v>-0.10199999999999999</v>
      </c>
      <c r="AL1714" s="7" t="s">
        <v>408</v>
      </c>
      <c r="AN1714" s="7">
        <v>1.276</v>
      </c>
      <c r="AQ1714" s="7">
        <v>2.2000000000000002</v>
      </c>
      <c r="AR1714" s="7">
        <v>1.52</v>
      </c>
      <c r="AS1714" s="7">
        <v>4.45</v>
      </c>
      <c r="AT1714" s="7">
        <v>2.7</v>
      </c>
      <c r="AU1714" s="7">
        <v>9.31</v>
      </c>
      <c r="AV1714" s="7" t="s">
        <v>659</v>
      </c>
      <c r="AW1714" s="7" t="s">
        <v>528</v>
      </c>
      <c r="AX1714" s="7" t="s">
        <v>14</v>
      </c>
      <c r="AY1714" s="7" t="s">
        <v>555</v>
      </c>
      <c r="AZ1714" s="7" t="s">
        <v>38</v>
      </c>
    </row>
    <row r="1715" spans="1:52" x14ac:dyDescent="0.2">
      <c r="A1715" s="7">
        <v>1714</v>
      </c>
      <c r="B1715" s="7">
        <v>5114</v>
      </c>
      <c r="C1715" s="7" t="s">
        <v>302</v>
      </c>
      <c r="D1715" s="7" t="s">
        <v>303</v>
      </c>
      <c r="E1715" s="7" t="s">
        <v>304</v>
      </c>
      <c r="F1715" s="7">
        <v>1.5209999999999999</v>
      </c>
      <c r="I1715" s="7">
        <v>1.5760000000000001</v>
      </c>
      <c r="J1715" s="7">
        <v>2005</v>
      </c>
      <c r="K1715" s="7">
        <v>7</v>
      </c>
      <c r="L1715" s="7">
        <v>195</v>
      </c>
      <c r="M1715" s="7">
        <v>47.58</v>
      </c>
      <c r="N1715" s="7">
        <v>11.638999999999999</v>
      </c>
      <c r="O1715" s="7">
        <v>47.75</v>
      </c>
      <c r="P1715" s="7">
        <v>11.75</v>
      </c>
      <c r="Q1715" s="7">
        <v>9.9879999999999995</v>
      </c>
      <c r="V1715" s="7" t="s">
        <v>26</v>
      </c>
      <c r="W1715" s="7">
        <v>0.876</v>
      </c>
      <c r="X1715" s="7">
        <f t="shared" si="52"/>
        <v>0.876</v>
      </c>
      <c r="Y1715" s="7">
        <v>0.7</v>
      </c>
      <c r="Z1715" s="7">
        <f t="shared" si="53"/>
        <v>0.7</v>
      </c>
      <c r="AA1715" s="7">
        <v>0.55600000000000005</v>
      </c>
      <c r="AB1715" s="7">
        <v>0.443</v>
      </c>
      <c r="AC1715" s="7">
        <v>16</v>
      </c>
      <c r="AD1715" s="7">
        <v>197.6</v>
      </c>
      <c r="AE1715" s="7" t="s">
        <v>28</v>
      </c>
      <c r="AF1715" s="7" t="s">
        <v>29</v>
      </c>
      <c r="AG1715" s="7" t="s">
        <v>30</v>
      </c>
      <c r="AH1715" s="7" t="s">
        <v>406</v>
      </c>
      <c r="AI1715" s="7" t="s">
        <v>407</v>
      </c>
      <c r="AJ1715" s="7">
        <v>1.419</v>
      </c>
      <c r="AK1715" s="7">
        <v>-0.10199999999999999</v>
      </c>
      <c r="AL1715" s="7" t="s">
        <v>408</v>
      </c>
      <c r="AN1715" s="7">
        <v>1.276</v>
      </c>
      <c r="AQ1715" s="7">
        <v>2.2000000000000002</v>
      </c>
      <c r="AR1715" s="7">
        <v>1.52</v>
      </c>
      <c r="AS1715" s="7">
        <v>4.45</v>
      </c>
      <c r="AT1715" s="7">
        <v>2.7</v>
      </c>
      <c r="AU1715" s="7">
        <v>9.31</v>
      </c>
      <c r="AV1715" s="7" t="s">
        <v>659</v>
      </c>
      <c r="AW1715" s="7" t="s">
        <v>528</v>
      </c>
      <c r="AX1715" s="7" t="s">
        <v>14</v>
      </c>
      <c r="AY1715" s="7" t="s">
        <v>555</v>
      </c>
      <c r="AZ1715" s="7" t="s">
        <v>38</v>
      </c>
    </row>
    <row r="1716" spans="1:52" x14ac:dyDescent="0.2">
      <c r="A1716" s="7">
        <v>1715</v>
      </c>
      <c r="B1716" s="7">
        <v>5114</v>
      </c>
      <c r="C1716" s="7" t="s">
        <v>302</v>
      </c>
      <c r="D1716" s="7" t="s">
        <v>303</v>
      </c>
      <c r="E1716" s="7" t="s">
        <v>304</v>
      </c>
      <c r="F1716" s="7">
        <v>1.8109999999999999</v>
      </c>
      <c r="I1716" s="7">
        <v>1.877</v>
      </c>
      <c r="J1716" s="7">
        <v>2005</v>
      </c>
      <c r="K1716" s="7">
        <v>8</v>
      </c>
      <c r="L1716" s="7">
        <v>213</v>
      </c>
      <c r="M1716" s="7">
        <v>47.58</v>
      </c>
      <c r="N1716" s="7">
        <v>11.638999999999999</v>
      </c>
      <c r="O1716" s="7">
        <v>47.75</v>
      </c>
      <c r="P1716" s="7">
        <v>11.75</v>
      </c>
      <c r="Q1716" s="7">
        <v>12.21</v>
      </c>
      <c r="S1716" s="7">
        <v>52.393999999999998</v>
      </c>
      <c r="V1716" s="7" t="s">
        <v>26</v>
      </c>
      <c r="W1716" s="7">
        <v>1.117</v>
      </c>
      <c r="X1716" s="7">
        <f t="shared" si="52"/>
        <v>1.117</v>
      </c>
      <c r="Y1716" s="7">
        <v>0.76</v>
      </c>
      <c r="Z1716" s="7">
        <f t="shared" si="53"/>
        <v>0.76</v>
      </c>
      <c r="AA1716" s="7">
        <v>0.59499999999999997</v>
      </c>
      <c r="AB1716" s="7">
        <v>0.40400000000000003</v>
      </c>
      <c r="AC1716" s="7">
        <v>14.1</v>
      </c>
      <c r="AD1716" s="7">
        <v>142.5</v>
      </c>
      <c r="AE1716" s="7" t="s">
        <v>28</v>
      </c>
      <c r="AF1716" s="7" t="s">
        <v>29</v>
      </c>
      <c r="AG1716" s="7" t="s">
        <v>30</v>
      </c>
      <c r="AH1716" s="7" t="s">
        <v>406</v>
      </c>
      <c r="AI1716" s="7" t="s">
        <v>407</v>
      </c>
      <c r="AJ1716" s="7">
        <v>1.419</v>
      </c>
      <c r="AK1716" s="7">
        <v>-0.10199999999999999</v>
      </c>
      <c r="AL1716" s="7" t="s">
        <v>408</v>
      </c>
      <c r="AN1716" s="7">
        <v>1.276</v>
      </c>
      <c r="AQ1716" s="7">
        <v>2.2000000000000002</v>
      </c>
      <c r="AR1716" s="7">
        <v>1.52</v>
      </c>
      <c r="AS1716" s="7">
        <v>4.45</v>
      </c>
      <c r="AT1716" s="7">
        <v>2.7</v>
      </c>
      <c r="AU1716" s="7">
        <v>9.31</v>
      </c>
      <c r="AV1716" s="7" t="s">
        <v>659</v>
      </c>
      <c r="AW1716" s="7" t="s">
        <v>528</v>
      </c>
      <c r="AX1716" s="7" t="s">
        <v>14</v>
      </c>
      <c r="AY1716" s="7" t="s">
        <v>555</v>
      </c>
      <c r="AZ1716" s="7" t="s">
        <v>38</v>
      </c>
    </row>
    <row r="1717" spans="1:52" x14ac:dyDescent="0.2">
      <c r="A1717" s="7">
        <v>1716</v>
      </c>
      <c r="B1717" s="7">
        <v>5114</v>
      </c>
      <c r="C1717" s="7" t="s">
        <v>302</v>
      </c>
      <c r="D1717" s="7" t="s">
        <v>303</v>
      </c>
      <c r="E1717" s="7" t="s">
        <v>304</v>
      </c>
      <c r="F1717" s="7">
        <v>1.7709999999999999</v>
      </c>
      <c r="I1717" s="7">
        <v>1.8360000000000001</v>
      </c>
      <c r="J1717" s="7">
        <v>2005</v>
      </c>
      <c r="K1717" s="7">
        <v>8</v>
      </c>
      <c r="L1717" s="7">
        <v>229</v>
      </c>
      <c r="M1717" s="7">
        <v>47.58</v>
      </c>
      <c r="N1717" s="7">
        <v>11.638999999999999</v>
      </c>
      <c r="O1717" s="7">
        <v>47.75</v>
      </c>
      <c r="P1717" s="7">
        <v>11.75</v>
      </c>
      <c r="Q1717" s="7">
        <v>12.098000000000001</v>
      </c>
      <c r="S1717" s="7">
        <v>51.701999999999998</v>
      </c>
      <c r="V1717" s="7" t="s">
        <v>26</v>
      </c>
      <c r="W1717" s="7">
        <v>1.1160000000000001</v>
      </c>
      <c r="X1717" s="7">
        <f t="shared" si="52"/>
        <v>1.1160000000000001</v>
      </c>
      <c r="Y1717" s="7">
        <v>0.72</v>
      </c>
      <c r="Z1717" s="7">
        <f t="shared" si="53"/>
        <v>0.72</v>
      </c>
      <c r="AA1717" s="7">
        <v>0.60699999999999998</v>
      </c>
      <c r="AB1717" s="7">
        <v>0.39200000000000002</v>
      </c>
      <c r="AC1717" s="7">
        <v>14.1</v>
      </c>
      <c r="AD1717" s="7">
        <v>142.5</v>
      </c>
      <c r="AE1717" s="7" t="s">
        <v>28</v>
      </c>
      <c r="AF1717" s="7" t="s">
        <v>29</v>
      </c>
      <c r="AG1717" s="7" t="s">
        <v>30</v>
      </c>
      <c r="AH1717" s="7" t="s">
        <v>406</v>
      </c>
      <c r="AI1717" s="7" t="s">
        <v>407</v>
      </c>
      <c r="AJ1717" s="7">
        <v>1.419</v>
      </c>
      <c r="AK1717" s="7">
        <v>-0.10199999999999999</v>
      </c>
      <c r="AL1717" s="7" t="s">
        <v>408</v>
      </c>
      <c r="AN1717" s="7">
        <v>1.276</v>
      </c>
      <c r="AQ1717" s="7">
        <v>2.2000000000000002</v>
      </c>
      <c r="AR1717" s="7">
        <v>1.52</v>
      </c>
      <c r="AS1717" s="7">
        <v>4.45</v>
      </c>
      <c r="AT1717" s="7">
        <v>2.7</v>
      </c>
      <c r="AU1717" s="7">
        <v>9.31</v>
      </c>
      <c r="AV1717" s="7" t="s">
        <v>659</v>
      </c>
      <c r="AW1717" s="7" t="s">
        <v>528</v>
      </c>
      <c r="AX1717" s="7" t="s">
        <v>14</v>
      </c>
      <c r="AY1717" s="7" t="s">
        <v>555</v>
      </c>
      <c r="AZ1717" s="7" t="s">
        <v>38</v>
      </c>
    </row>
    <row r="1718" spans="1:52" x14ac:dyDescent="0.2">
      <c r="A1718" s="7">
        <v>1717</v>
      </c>
      <c r="B1718" s="7">
        <v>5114</v>
      </c>
      <c r="C1718" s="7" t="s">
        <v>302</v>
      </c>
      <c r="D1718" s="7" t="s">
        <v>303</v>
      </c>
      <c r="E1718" s="7" t="s">
        <v>304</v>
      </c>
      <c r="F1718" s="7">
        <v>1.77</v>
      </c>
      <c r="I1718" s="7">
        <v>1.835</v>
      </c>
      <c r="J1718" s="7">
        <v>2005</v>
      </c>
      <c r="K1718" s="7">
        <v>9</v>
      </c>
      <c r="L1718" s="7">
        <v>245</v>
      </c>
      <c r="M1718" s="7">
        <v>47.58</v>
      </c>
      <c r="N1718" s="7">
        <v>11.638999999999999</v>
      </c>
      <c r="O1718" s="7">
        <v>47.75</v>
      </c>
      <c r="P1718" s="7">
        <v>11.75</v>
      </c>
      <c r="Q1718" s="7">
        <v>11.878</v>
      </c>
      <c r="S1718" s="7">
        <v>53.9</v>
      </c>
      <c r="V1718" s="7" t="s">
        <v>26</v>
      </c>
      <c r="W1718" s="7">
        <v>0.57499999999999996</v>
      </c>
      <c r="X1718" s="7">
        <f t="shared" si="52"/>
        <v>0.57499999999999996</v>
      </c>
      <c r="Y1718" s="7">
        <v>1.26</v>
      </c>
      <c r="Z1718" s="7">
        <f t="shared" si="53"/>
        <v>1.26</v>
      </c>
      <c r="AA1718" s="7">
        <v>0.313</v>
      </c>
      <c r="AB1718" s="7">
        <v>0.68600000000000005</v>
      </c>
      <c r="AC1718" s="7">
        <v>13.9</v>
      </c>
      <c r="AD1718" s="7">
        <v>142.19999999999999</v>
      </c>
      <c r="AE1718" s="7" t="s">
        <v>28</v>
      </c>
      <c r="AF1718" s="7" t="s">
        <v>29</v>
      </c>
      <c r="AG1718" s="7" t="s">
        <v>30</v>
      </c>
      <c r="AH1718" s="7" t="s">
        <v>406</v>
      </c>
      <c r="AI1718" s="7" t="s">
        <v>407</v>
      </c>
      <c r="AJ1718" s="7">
        <v>1.419</v>
      </c>
      <c r="AK1718" s="7">
        <v>-0.10199999999999999</v>
      </c>
      <c r="AL1718" s="7" t="s">
        <v>408</v>
      </c>
      <c r="AN1718" s="7">
        <v>1.276</v>
      </c>
      <c r="AQ1718" s="7">
        <v>2.2000000000000002</v>
      </c>
      <c r="AR1718" s="7">
        <v>1.52</v>
      </c>
      <c r="AS1718" s="7">
        <v>4.45</v>
      </c>
      <c r="AT1718" s="7">
        <v>2.7</v>
      </c>
      <c r="AU1718" s="7">
        <v>9.31</v>
      </c>
      <c r="AV1718" s="7" t="s">
        <v>659</v>
      </c>
      <c r="AW1718" s="7" t="s">
        <v>528</v>
      </c>
      <c r="AX1718" s="7" t="s">
        <v>14</v>
      </c>
      <c r="AY1718" s="7" t="s">
        <v>555</v>
      </c>
      <c r="AZ1718" s="7" t="s">
        <v>38</v>
      </c>
    </row>
    <row r="1719" spans="1:52" x14ac:dyDescent="0.2">
      <c r="A1719" s="7">
        <v>1718</v>
      </c>
      <c r="B1719" s="7">
        <v>5114</v>
      </c>
      <c r="C1719" s="7" t="s">
        <v>302</v>
      </c>
      <c r="D1719" s="7" t="s">
        <v>303</v>
      </c>
      <c r="E1719" s="7" t="s">
        <v>304</v>
      </c>
      <c r="F1719" s="7">
        <v>1.9430000000000001</v>
      </c>
      <c r="I1719" s="7">
        <v>2.0139999999999998</v>
      </c>
      <c r="J1719" s="7">
        <v>2005</v>
      </c>
      <c r="K1719" s="7">
        <v>9</v>
      </c>
      <c r="L1719" s="7">
        <v>266</v>
      </c>
      <c r="M1719" s="7">
        <v>47.58</v>
      </c>
      <c r="N1719" s="7">
        <v>11.638999999999999</v>
      </c>
      <c r="O1719" s="7">
        <v>47.75</v>
      </c>
      <c r="P1719" s="7">
        <v>11.75</v>
      </c>
      <c r="Q1719" s="7">
        <v>13.037000000000001</v>
      </c>
      <c r="S1719" s="7">
        <v>43.996000000000002</v>
      </c>
      <c r="V1719" s="7" t="s">
        <v>26</v>
      </c>
      <c r="W1719" s="7">
        <v>0.76400000000000001</v>
      </c>
      <c r="X1719" s="7">
        <f t="shared" si="52"/>
        <v>0.76400000000000001</v>
      </c>
      <c r="Y1719" s="7">
        <v>1.25</v>
      </c>
      <c r="Z1719" s="7">
        <f t="shared" si="53"/>
        <v>1.25</v>
      </c>
      <c r="AA1719" s="7">
        <v>0.379</v>
      </c>
      <c r="AB1719" s="7">
        <v>0.62</v>
      </c>
      <c r="AC1719" s="7">
        <v>13.9</v>
      </c>
      <c r="AD1719" s="7">
        <v>142.19999999999999</v>
      </c>
      <c r="AE1719" s="7" t="s">
        <v>28</v>
      </c>
      <c r="AF1719" s="7" t="s">
        <v>29</v>
      </c>
      <c r="AG1719" s="7" t="s">
        <v>30</v>
      </c>
      <c r="AH1719" s="7" t="s">
        <v>406</v>
      </c>
      <c r="AI1719" s="7" t="s">
        <v>407</v>
      </c>
      <c r="AJ1719" s="7">
        <v>1.419</v>
      </c>
      <c r="AK1719" s="7">
        <v>-0.10199999999999999</v>
      </c>
      <c r="AL1719" s="7" t="s">
        <v>408</v>
      </c>
      <c r="AN1719" s="7">
        <v>1.276</v>
      </c>
      <c r="AQ1719" s="7">
        <v>2.2000000000000002</v>
      </c>
      <c r="AR1719" s="7">
        <v>1.52</v>
      </c>
      <c r="AS1719" s="7">
        <v>4.45</v>
      </c>
      <c r="AT1719" s="7">
        <v>2.7</v>
      </c>
      <c r="AU1719" s="7">
        <v>9.31</v>
      </c>
      <c r="AV1719" s="7" t="s">
        <v>659</v>
      </c>
      <c r="AW1719" s="7" t="s">
        <v>528</v>
      </c>
      <c r="AX1719" s="7" t="s">
        <v>14</v>
      </c>
      <c r="AY1719" s="7" t="s">
        <v>555</v>
      </c>
      <c r="AZ1719" s="7" t="s">
        <v>38</v>
      </c>
    </row>
    <row r="1720" spans="1:52" x14ac:dyDescent="0.2">
      <c r="A1720" s="7">
        <v>1719</v>
      </c>
      <c r="B1720" s="7">
        <v>5114</v>
      </c>
      <c r="C1720" s="7" t="s">
        <v>302</v>
      </c>
      <c r="D1720" s="7" t="s">
        <v>303</v>
      </c>
      <c r="E1720" s="7" t="s">
        <v>304</v>
      </c>
      <c r="F1720" s="7">
        <v>1.806</v>
      </c>
      <c r="I1720" s="7">
        <v>1.8720000000000001</v>
      </c>
      <c r="J1720" s="7">
        <v>2005</v>
      </c>
      <c r="K1720" s="7">
        <v>10</v>
      </c>
      <c r="L1720" s="7">
        <v>277</v>
      </c>
      <c r="M1720" s="7">
        <v>47.58</v>
      </c>
      <c r="N1720" s="7">
        <v>11.638999999999999</v>
      </c>
      <c r="O1720" s="7">
        <v>47.75</v>
      </c>
      <c r="P1720" s="7">
        <v>11.75</v>
      </c>
      <c r="Q1720" s="7">
        <v>12.395</v>
      </c>
      <c r="V1720" s="7" t="s">
        <v>26</v>
      </c>
      <c r="W1720" s="7">
        <v>1.022</v>
      </c>
      <c r="X1720" s="7">
        <f t="shared" si="52"/>
        <v>1.022</v>
      </c>
      <c r="Y1720" s="7">
        <v>0.85</v>
      </c>
      <c r="Z1720" s="7">
        <f t="shared" si="53"/>
        <v>0.85</v>
      </c>
      <c r="AA1720" s="7">
        <v>0.54600000000000004</v>
      </c>
      <c r="AB1720" s="7">
        <v>0.45300000000000001</v>
      </c>
      <c r="AC1720" s="7">
        <v>9.8000000000000007</v>
      </c>
      <c r="AD1720" s="7">
        <v>69.5</v>
      </c>
      <c r="AE1720" s="7" t="s">
        <v>28</v>
      </c>
      <c r="AF1720" s="7" t="s">
        <v>29</v>
      </c>
      <c r="AG1720" s="7" t="s">
        <v>30</v>
      </c>
      <c r="AH1720" s="7" t="s">
        <v>406</v>
      </c>
      <c r="AI1720" s="7" t="s">
        <v>407</v>
      </c>
      <c r="AJ1720" s="7">
        <v>1.419</v>
      </c>
      <c r="AK1720" s="7">
        <v>-0.10199999999999999</v>
      </c>
      <c r="AL1720" s="7" t="s">
        <v>408</v>
      </c>
      <c r="AN1720" s="7">
        <v>1.276</v>
      </c>
      <c r="AQ1720" s="7">
        <v>2.2000000000000002</v>
      </c>
      <c r="AR1720" s="7">
        <v>1.52</v>
      </c>
      <c r="AS1720" s="7">
        <v>4.45</v>
      </c>
      <c r="AT1720" s="7">
        <v>2.7</v>
      </c>
      <c r="AU1720" s="7">
        <v>9.31</v>
      </c>
      <c r="AV1720" s="7" t="s">
        <v>659</v>
      </c>
      <c r="AW1720" s="7" t="s">
        <v>528</v>
      </c>
      <c r="AX1720" s="7" t="s">
        <v>14</v>
      </c>
      <c r="AY1720" s="7" t="s">
        <v>555</v>
      </c>
      <c r="AZ1720" s="7" t="s">
        <v>38</v>
      </c>
    </row>
    <row r="1721" spans="1:52" x14ac:dyDescent="0.2">
      <c r="A1721" s="7">
        <v>1720</v>
      </c>
      <c r="B1721" s="7">
        <v>5114</v>
      </c>
      <c r="C1721" s="7" t="s">
        <v>302</v>
      </c>
      <c r="D1721" s="7" t="s">
        <v>303</v>
      </c>
      <c r="E1721" s="7" t="s">
        <v>304</v>
      </c>
      <c r="F1721" s="7">
        <v>1.4350000000000001</v>
      </c>
      <c r="I1721" s="7">
        <v>1.4870000000000001</v>
      </c>
      <c r="J1721" s="7">
        <v>2005</v>
      </c>
      <c r="K1721" s="7">
        <v>10</v>
      </c>
      <c r="L1721" s="7">
        <v>291</v>
      </c>
      <c r="M1721" s="7">
        <v>47.58</v>
      </c>
      <c r="N1721" s="7">
        <v>11.638999999999999</v>
      </c>
      <c r="O1721" s="7">
        <v>47.75</v>
      </c>
      <c r="P1721" s="7">
        <v>11.75</v>
      </c>
      <c r="Q1721" s="7">
        <v>10.371</v>
      </c>
      <c r="S1721" s="7">
        <v>39.799999999999997</v>
      </c>
      <c r="V1721" s="7" t="s">
        <v>26</v>
      </c>
      <c r="W1721" s="7">
        <v>0.88700000000000001</v>
      </c>
      <c r="X1721" s="7">
        <f t="shared" si="52"/>
        <v>0.88700000000000001</v>
      </c>
      <c r="Y1721" s="7">
        <v>0.6</v>
      </c>
      <c r="Z1721" s="7">
        <f t="shared" si="53"/>
        <v>0.6</v>
      </c>
      <c r="AA1721" s="7">
        <v>0.59599999999999997</v>
      </c>
      <c r="AB1721" s="7">
        <v>0.40300000000000002</v>
      </c>
      <c r="AC1721" s="7">
        <v>9.8000000000000007</v>
      </c>
      <c r="AD1721" s="7">
        <v>69.5</v>
      </c>
      <c r="AE1721" s="7" t="s">
        <v>28</v>
      </c>
      <c r="AF1721" s="7" t="s">
        <v>29</v>
      </c>
      <c r="AG1721" s="7" t="s">
        <v>30</v>
      </c>
      <c r="AH1721" s="7" t="s">
        <v>406</v>
      </c>
      <c r="AI1721" s="7" t="s">
        <v>407</v>
      </c>
      <c r="AJ1721" s="7">
        <v>1.419</v>
      </c>
      <c r="AK1721" s="7">
        <v>-0.10199999999999999</v>
      </c>
      <c r="AL1721" s="7" t="s">
        <v>408</v>
      </c>
      <c r="AN1721" s="7">
        <v>1.276</v>
      </c>
      <c r="AQ1721" s="7">
        <v>2.2000000000000002</v>
      </c>
      <c r="AR1721" s="7">
        <v>1.52</v>
      </c>
      <c r="AS1721" s="7">
        <v>4.45</v>
      </c>
      <c r="AT1721" s="7">
        <v>2.7</v>
      </c>
      <c r="AU1721" s="7">
        <v>9.31</v>
      </c>
      <c r="AV1721" s="7" t="s">
        <v>659</v>
      </c>
      <c r="AW1721" s="7" t="s">
        <v>528</v>
      </c>
      <c r="AX1721" s="7" t="s">
        <v>14</v>
      </c>
      <c r="AY1721" s="7" t="s">
        <v>555</v>
      </c>
      <c r="AZ1721" s="7" t="s">
        <v>38</v>
      </c>
    </row>
    <row r="1722" spans="1:52" x14ac:dyDescent="0.2">
      <c r="A1722" s="7">
        <v>1721</v>
      </c>
      <c r="B1722" s="7">
        <v>5114</v>
      </c>
      <c r="C1722" s="7" t="s">
        <v>302</v>
      </c>
      <c r="D1722" s="7" t="s">
        <v>303</v>
      </c>
      <c r="E1722" s="7" t="s">
        <v>304</v>
      </c>
      <c r="F1722" s="7">
        <v>1.492</v>
      </c>
      <c r="I1722" s="7">
        <v>1.546</v>
      </c>
      <c r="J1722" s="7">
        <v>2005</v>
      </c>
      <c r="K1722" s="7">
        <v>11</v>
      </c>
      <c r="L1722" s="7">
        <v>306</v>
      </c>
      <c r="M1722" s="7">
        <v>47.58</v>
      </c>
      <c r="N1722" s="7">
        <v>11.638999999999999</v>
      </c>
      <c r="O1722" s="7">
        <v>47.75</v>
      </c>
      <c r="P1722" s="7">
        <v>11.75</v>
      </c>
      <c r="Q1722" s="7">
        <v>8.2420000000000009</v>
      </c>
      <c r="S1722" s="7">
        <v>43.41</v>
      </c>
      <c r="V1722" s="7" t="s">
        <v>26</v>
      </c>
      <c r="W1722" s="7">
        <v>1.4059999999999999</v>
      </c>
      <c r="X1722" s="7">
        <f t="shared" si="52"/>
        <v>1.4059999999999999</v>
      </c>
      <c r="Y1722" s="7">
        <v>0.14000000000000001</v>
      </c>
      <c r="Z1722" s="7">
        <f t="shared" si="53"/>
        <v>0.14000000000000001</v>
      </c>
      <c r="AA1722" s="7">
        <v>0.90900000000000003</v>
      </c>
      <c r="AB1722" s="7">
        <v>0.09</v>
      </c>
      <c r="AC1722" s="7">
        <v>3.1</v>
      </c>
      <c r="AD1722" s="7">
        <v>66.3</v>
      </c>
      <c r="AE1722" s="7" t="s">
        <v>28</v>
      </c>
      <c r="AF1722" s="7" t="s">
        <v>29</v>
      </c>
      <c r="AG1722" s="7" t="s">
        <v>30</v>
      </c>
      <c r="AH1722" s="7" t="s">
        <v>406</v>
      </c>
      <c r="AI1722" s="7" t="s">
        <v>407</v>
      </c>
      <c r="AJ1722" s="7">
        <v>1.419</v>
      </c>
      <c r="AK1722" s="7">
        <v>-0.10199999999999999</v>
      </c>
      <c r="AL1722" s="7" t="s">
        <v>408</v>
      </c>
      <c r="AN1722" s="7">
        <v>1.276</v>
      </c>
      <c r="AQ1722" s="7">
        <v>2.2000000000000002</v>
      </c>
      <c r="AR1722" s="7">
        <v>1.52</v>
      </c>
      <c r="AS1722" s="7">
        <v>4.45</v>
      </c>
      <c r="AT1722" s="7">
        <v>2.7</v>
      </c>
      <c r="AU1722" s="7">
        <v>9.31</v>
      </c>
      <c r="AV1722" s="7" t="s">
        <v>659</v>
      </c>
      <c r="AW1722" s="7" t="s">
        <v>528</v>
      </c>
      <c r="AX1722" s="7" t="s">
        <v>14</v>
      </c>
      <c r="AY1722" s="7" t="s">
        <v>555</v>
      </c>
      <c r="AZ1722" s="7" t="s">
        <v>38</v>
      </c>
    </row>
    <row r="1723" spans="1:52" x14ac:dyDescent="0.2">
      <c r="A1723" s="7">
        <v>1722</v>
      </c>
      <c r="B1723" s="7">
        <v>5114</v>
      </c>
      <c r="C1723" s="7" t="s">
        <v>302</v>
      </c>
      <c r="D1723" s="7" t="s">
        <v>303</v>
      </c>
      <c r="E1723" s="7" t="s">
        <v>304</v>
      </c>
      <c r="F1723" s="7">
        <v>0.88800000000000001</v>
      </c>
      <c r="I1723" s="7">
        <v>0.92</v>
      </c>
      <c r="J1723" s="7">
        <v>2005</v>
      </c>
      <c r="K1723" s="7">
        <v>11</v>
      </c>
      <c r="L1723" s="7">
        <v>325</v>
      </c>
      <c r="M1723" s="7">
        <v>47.58</v>
      </c>
      <c r="N1723" s="7">
        <v>11.638999999999999</v>
      </c>
      <c r="O1723" s="7">
        <v>47.75</v>
      </c>
      <c r="P1723" s="7">
        <v>11.75</v>
      </c>
      <c r="Q1723" s="7">
        <v>6.96</v>
      </c>
      <c r="S1723" s="7">
        <v>40.706000000000003</v>
      </c>
      <c r="V1723" s="7" t="s">
        <v>26</v>
      </c>
      <c r="W1723" s="7">
        <v>0.56999999999999995</v>
      </c>
      <c r="X1723" s="7">
        <f t="shared" si="52"/>
        <v>0.56999999999999995</v>
      </c>
      <c r="Y1723" s="7">
        <v>0.35</v>
      </c>
      <c r="Z1723" s="7">
        <f t="shared" si="53"/>
        <v>0.35</v>
      </c>
      <c r="AA1723" s="7">
        <v>0.61899999999999999</v>
      </c>
      <c r="AB1723" s="7">
        <v>0.38</v>
      </c>
      <c r="AC1723" s="7">
        <v>3.1</v>
      </c>
      <c r="AD1723" s="7">
        <v>66.3</v>
      </c>
      <c r="AE1723" s="7" t="s">
        <v>28</v>
      </c>
      <c r="AF1723" s="7" t="s">
        <v>29</v>
      </c>
      <c r="AG1723" s="7" t="s">
        <v>30</v>
      </c>
      <c r="AH1723" s="7" t="s">
        <v>406</v>
      </c>
      <c r="AI1723" s="7" t="s">
        <v>407</v>
      </c>
      <c r="AJ1723" s="7">
        <v>1.419</v>
      </c>
      <c r="AK1723" s="7">
        <v>-0.10199999999999999</v>
      </c>
      <c r="AL1723" s="7" t="s">
        <v>408</v>
      </c>
      <c r="AN1723" s="7">
        <v>1.276</v>
      </c>
      <c r="AQ1723" s="7">
        <v>2.2000000000000002</v>
      </c>
      <c r="AR1723" s="7">
        <v>1.52</v>
      </c>
      <c r="AS1723" s="7">
        <v>4.45</v>
      </c>
      <c r="AT1723" s="7">
        <v>2.7</v>
      </c>
      <c r="AU1723" s="7">
        <v>9.31</v>
      </c>
      <c r="AV1723" s="7" t="s">
        <v>659</v>
      </c>
      <c r="AW1723" s="7" t="s">
        <v>528</v>
      </c>
      <c r="AX1723" s="7" t="s">
        <v>14</v>
      </c>
      <c r="AY1723" s="7" t="s">
        <v>555</v>
      </c>
      <c r="AZ1723" s="7" t="s">
        <v>38</v>
      </c>
    </row>
    <row r="1724" spans="1:52" x14ac:dyDescent="0.2">
      <c r="A1724" s="7">
        <v>1723</v>
      </c>
      <c r="B1724" s="7">
        <v>5114</v>
      </c>
      <c r="C1724" s="7" t="s">
        <v>302</v>
      </c>
      <c r="D1724" s="7" t="s">
        <v>303</v>
      </c>
      <c r="E1724" s="7" t="s">
        <v>304</v>
      </c>
      <c r="F1724" s="7">
        <v>0.63400000000000001</v>
      </c>
      <c r="I1724" s="7">
        <v>0.65700000000000003</v>
      </c>
      <c r="J1724" s="7">
        <v>2005</v>
      </c>
      <c r="K1724" s="7">
        <v>12</v>
      </c>
      <c r="L1724" s="7">
        <v>341</v>
      </c>
      <c r="M1724" s="7">
        <v>47.58</v>
      </c>
      <c r="N1724" s="7">
        <v>11.638999999999999</v>
      </c>
      <c r="O1724" s="7">
        <v>47.75</v>
      </c>
      <c r="P1724" s="7">
        <v>11.75</v>
      </c>
      <c r="Q1724" s="7">
        <v>4.83</v>
      </c>
      <c r="S1724" s="7">
        <v>44.037999999999997</v>
      </c>
      <c r="V1724" s="7" t="s">
        <v>26</v>
      </c>
      <c r="W1724" s="7">
        <v>0.46700000000000003</v>
      </c>
      <c r="X1724" s="7">
        <f t="shared" si="52"/>
        <v>0.46700000000000003</v>
      </c>
      <c r="Y1724" s="7">
        <v>0.19</v>
      </c>
      <c r="Z1724" s="7">
        <f t="shared" si="53"/>
        <v>0.19</v>
      </c>
      <c r="AA1724" s="7">
        <v>0.71</v>
      </c>
      <c r="AB1724" s="7">
        <v>0.28899999999999998</v>
      </c>
      <c r="AC1724" s="7">
        <v>-1</v>
      </c>
      <c r="AD1724" s="7">
        <v>51.4</v>
      </c>
      <c r="AE1724" s="7" t="s">
        <v>28</v>
      </c>
      <c r="AF1724" s="7" t="s">
        <v>29</v>
      </c>
      <c r="AG1724" s="7" t="s">
        <v>30</v>
      </c>
      <c r="AH1724" s="7" t="s">
        <v>406</v>
      </c>
      <c r="AI1724" s="7" t="s">
        <v>407</v>
      </c>
      <c r="AJ1724" s="7">
        <v>1.419</v>
      </c>
      <c r="AK1724" s="7">
        <v>-0.10199999999999999</v>
      </c>
      <c r="AL1724" s="7" t="s">
        <v>408</v>
      </c>
      <c r="AN1724" s="7">
        <v>1.276</v>
      </c>
      <c r="AQ1724" s="7">
        <v>2.2000000000000002</v>
      </c>
      <c r="AR1724" s="7">
        <v>1.52</v>
      </c>
      <c r="AS1724" s="7">
        <v>4.45</v>
      </c>
      <c r="AT1724" s="7">
        <v>2.7</v>
      </c>
      <c r="AU1724" s="7">
        <v>9.31</v>
      </c>
      <c r="AV1724" s="7" t="s">
        <v>659</v>
      </c>
      <c r="AW1724" s="7" t="s">
        <v>528</v>
      </c>
      <c r="AX1724" s="7" t="s">
        <v>14</v>
      </c>
      <c r="AY1724" s="7" t="s">
        <v>555</v>
      </c>
      <c r="AZ1724" s="7" t="s">
        <v>38</v>
      </c>
    </row>
    <row r="1725" spans="1:52" x14ac:dyDescent="0.2">
      <c r="A1725" s="7">
        <v>1724</v>
      </c>
      <c r="B1725" s="7">
        <v>5114</v>
      </c>
      <c r="C1725" s="7" t="s">
        <v>302</v>
      </c>
      <c r="D1725" s="7" t="s">
        <v>303</v>
      </c>
      <c r="E1725" s="7" t="s">
        <v>304</v>
      </c>
      <c r="F1725" s="7">
        <v>0.99099999999999999</v>
      </c>
      <c r="I1725" s="7">
        <v>1.0269999999999999</v>
      </c>
      <c r="J1725" s="7">
        <v>2006</v>
      </c>
      <c r="K1725" s="7">
        <v>5</v>
      </c>
      <c r="L1725" s="7">
        <v>131</v>
      </c>
      <c r="M1725" s="7">
        <v>47.58</v>
      </c>
      <c r="N1725" s="7">
        <v>11.638999999999999</v>
      </c>
      <c r="O1725" s="7">
        <v>47.75</v>
      </c>
      <c r="P1725" s="7">
        <v>11.75</v>
      </c>
      <c r="Q1725" s="7">
        <v>7.202</v>
      </c>
      <c r="S1725" s="7">
        <v>56.581000000000003</v>
      </c>
      <c r="V1725" s="7" t="s">
        <v>26</v>
      </c>
      <c r="W1725" s="7">
        <v>0.89700000000000002</v>
      </c>
      <c r="X1725" s="7">
        <f t="shared" si="52"/>
        <v>0.89700000000000002</v>
      </c>
      <c r="Y1725" s="7">
        <v>0.13</v>
      </c>
      <c r="Z1725" s="7">
        <f t="shared" si="53"/>
        <v>0.13</v>
      </c>
      <c r="AA1725" s="7">
        <v>0.873</v>
      </c>
      <c r="AB1725" s="7">
        <v>0.126</v>
      </c>
      <c r="AC1725" s="7">
        <v>11.1</v>
      </c>
      <c r="AD1725" s="7">
        <v>143.69999999999999</v>
      </c>
      <c r="AE1725" s="7" t="s">
        <v>28</v>
      </c>
      <c r="AF1725" s="7" t="s">
        <v>29</v>
      </c>
      <c r="AG1725" s="7" t="s">
        <v>30</v>
      </c>
      <c r="AH1725" s="7" t="s">
        <v>406</v>
      </c>
      <c r="AI1725" s="7" t="s">
        <v>407</v>
      </c>
      <c r="AJ1725" s="7">
        <v>1.419</v>
      </c>
      <c r="AK1725" s="7">
        <v>-7.9000000000000001E-2</v>
      </c>
      <c r="AL1725" s="7" t="s">
        <v>408</v>
      </c>
      <c r="AN1725" s="7">
        <v>1.276</v>
      </c>
      <c r="AQ1725" s="7">
        <v>2.2000000000000002</v>
      </c>
      <c r="AR1725" s="7">
        <v>1.52</v>
      </c>
      <c r="AS1725" s="7">
        <v>4.45</v>
      </c>
      <c r="AT1725" s="7">
        <v>2.7</v>
      </c>
      <c r="AU1725" s="7">
        <v>9.31</v>
      </c>
      <c r="AV1725" s="7" t="s">
        <v>659</v>
      </c>
      <c r="AW1725" s="7" t="s">
        <v>528</v>
      </c>
      <c r="AX1725" s="7" t="s">
        <v>14</v>
      </c>
      <c r="AY1725" s="7" t="s">
        <v>555</v>
      </c>
      <c r="AZ1725" s="7" t="s">
        <v>38</v>
      </c>
    </row>
    <row r="1726" spans="1:52" x14ac:dyDescent="0.2">
      <c r="A1726" s="7">
        <v>1725</v>
      </c>
      <c r="B1726" s="7">
        <v>5114</v>
      </c>
      <c r="C1726" s="7" t="s">
        <v>302</v>
      </c>
      <c r="D1726" s="7" t="s">
        <v>303</v>
      </c>
      <c r="E1726" s="7" t="s">
        <v>304</v>
      </c>
      <c r="F1726" s="7">
        <v>1.4650000000000001</v>
      </c>
      <c r="I1726" s="7">
        <v>1.518</v>
      </c>
      <c r="J1726" s="7">
        <v>2006</v>
      </c>
      <c r="K1726" s="7">
        <v>5</v>
      </c>
      <c r="L1726" s="7">
        <v>151</v>
      </c>
      <c r="M1726" s="7">
        <v>47.58</v>
      </c>
      <c r="N1726" s="7">
        <v>11.638999999999999</v>
      </c>
      <c r="O1726" s="7">
        <v>47.75</v>
      </c>
      <c r="P1726" s="7">
        <v>11.75</v>
      </c>
      <c r="Q1726" s="7">
        <v>8.9369999999999994</v>
      </c>
      <c r="S1726" s="7">
        <v>59.134</v>
      </c>
      <c r="V1726" s="7" t="s">
        <v>26</v>
      </c>
      <c r="W1726" s="7">
        <v>0.88300000000000001</v>
      </c>
      <c r="X1726" s="7">
        <f t="shared" si="52"/>
        <v>0.88300000000000001</v>
      </c>
      <c r="Y1726" s="7">
        <v>0.63500000000000001</v>
      </c>
      <c r="Z1726" s="7">
        <f t="shared" si="53"/>
        <v>0.63500000000000001</v>
      </c>
      <c r="AA1726" s="7">
        <v>0.58099999999999996</v>
      </c>
      <c r="AB1726" s="7">
        <v>0.41799999999999998</v>
      </c>
      <c r="AC1726" s="7">
        <v>11.1</v>
      </c>
      <c r="AD1726" s="7">
        <v>143.69999999999999</v>
      </c>
      <c r="AE1726" s="7" t="s">
        <v>28</v>
      </c>
      <c r="AF1726" s="7" t="s">
        <v>29</v>
      </c>
      <c r="AG1726" s="7" t="s">
        <v>30</v>
      </c>
      <c r="AH1726" s="7" t="s">
        <v>406</v>
      </c>
      <c r="AI1726" s="7" t="s">
        <v>407</v>
      </c>
      <c r="AJ1726" s="7">
        <v>1.419</v>
      </c>
      <c r="AK1726" s="7">
        <v>-7.9000000000000001E-2</v>
      </c>
      <c r="AL1726" s="7" t="s">
        <v>408</v>
      </c>
      <c r="AN1726" s="7">
        <v>1.276</v>
      </c>
      <c r="AQ1726" s="7">
        <v>2.2000000000000002</v>
      </c>
      <c r="AR1726" s="7">
        <v>1.52</v>
      </c>
      <c r="AS1726" s="7">
        <v>4.45</v>
      </c>
      <c r="AT1726" s="7">
        <v>2.7</v>
      </c>
      <c r="AU1726" s="7">
        <v>9.31</v>
      </c>
      <c r="AV1726" s="7" t="s">
        <v>659</v>
      </c>
      <c r="AW1726" s="7" t="s">
        <v>528</v>
      </c>
      <c r="AX1726" s="7" t="s">
        <v>14</v>
      </c>
      <c r="AY1726" s="7" t="s">
        <v>555</v>
      </c>
      <c r="AZ1726" s="7" t="s">
        <v>38</v>
      </c>
    </row>
    <row r="1727" spans="1:52" x14ac:dyDescent="0.2">
      <c r="A1727" s="7">
        <v>1726</v>
      </c>
      <c r="B1727" s="7">
        <v>5114</v>
      </c>
      <c r="C1727" s="7" t="s">
        <v>302</v>
      </c>
      <c r="D1727" s="7" t="s">
        <v>303</v>
      </c>
      <c r="E1727" s="7" t="s">
        <v>304</v>
      </c>
      <c r="F1727" s="7">
        <v>1.5029999999999999</v>
      </c>
      <c r="I1727" s="7">
        <v>1.5580000000000001</v>
      </c>
      <c r="J1727" s="7">
        <v>2006</v>
      </c>
      <c r="K1727" s="7">
        <v>6</v>
      </c>
      <c r="L1727" s="7">
        <v>166</v>
      </c>
      <c r="M1727" s="7">
        <v>47.58</v>
      </c>
      <c r="N1727" s="7">
        <v>11.638999999999999</v>
      </c>
      <c r="O1727" s="7">
        <v>47.75</v>
      </c>
      <c r="P1727" s="7">
        <v>11.75</v>
      </c>
      <c r="Q1727" s="7">
        <v>9.2620000000000005</v>
      </c>
      <c r="S1727" s="7">
        <v>53.323</v>
      </c>
      <c r="V1727" s="7" t="s">
        <v>26</v>
      </c>
      <c r="W1727" s="7">
        <v>1.0469999999999999</v>
      </c>
      <c r="X1727" s="7">
        <f t="shared" si="52"/>
        <v>1.0469999999999999</v>
      </c>
      <c r="Y1727" s="7">
        <v>0.51100000000000001</v>
      </c>
      <c r="Z1727" s="7">
        <f t="shared" si="53"/>
        <v>0.51100000000000001</v>
      </c>
      <c r="AA1727" s="7">
        <v>0.67200000000000004</v>
      </c>
      <c r="AB1727" s="7">
        <v>0.32700000000000001</v>
      </c>
      <c r="AC1727" s="7">
        <v>15.1</v>
      </c>
      <c r="AD1727" s="7">
        <v>173.5</v>
      </c>
      <c r="AE1727" s="7" t="s">
        <v>28</v>
      </c>
      <c r="AF1727" s="7" t="s">
        <v>29</v>
      </c>
      <c r="AG1727" s="7" t="s">
        <v>30</v>
      </c>
      <c r="AH1727" s="7" t="s">
        <v>406</v>
      </c>
      <c r="AI1727" s="7" t="s">
        <v>407</v>
      </c>
      <c r="AJ1727" s="7">
        <v>1.419</v>
      </c>
      <c r="AK1727" s="7">
        <v>-7.9000000000000001E-2</v>
      </c>
      <c r="AL1727" s="7" t="s">
        <v>408</v>
      </c>
      <c r="AN1727" s="7">
        <v>1.276</v>
      </c>
      <c r="AQ1727" s="7">
        <v>2.2000000000000002</v>
      </c>
      <c r="AR1727" s="7">
        <v>1.52</v>
      </c>
      <c r="AS1727" s="7">
        <v>4.45</v>
      </c>
      <c r="AT1727" s="7">
        <v>2.7</v>
      </c>
      <c r="AU1727" s="7">
        <v>9.31</v>
      </c>
      <c r="AV1727" s="7" t="s">
        <v>659</v>
      </c>
      <c r="AW1727" s="7" t="s">
        <v>528</v>
      </c>
      <c r="AX1727" s="7" t="s">
        <v>14</v>
      </c>
      <c r="AY1727" s="7" t="s">
        <v>555</v>
      </c>
      <c r="AZ1727" s="7" t="s">
        <v>38</v>
      </c>
    </row>
    <row r="1728" spans="1:52" x14ac:dyDescent="0.2">
      <c r="A1728" s="7">
        <v>1727</v>
      </c>
      <c r="B1728" s="7">
        <v>5114</v>
      </c>
      <c r="C1728" s="7" t="s">
        <v>302</v>
      </c>
      <c r="D1728" s="7" t="s">
        <v>303</v>
      </c>
      <c r="E1728" s="7" t="s">
        <v>304</v>
      </c>
      <c r="F1728" s="7">
        <v>2.452</v>
      </c>
      <c r="I1728" s="7">
        <v>2.5419999999999998</v>
      </c>
      <c r="J1728" s="7">
        <v>2006</v>
      </c>
      <c r="K1728" s="7">
        <v>6</v>
      </c>
      <c r="L1728" s="7">
        <v>179</v>
      </c>
      <c r="M1728" s="7">
        <v>47.58</v>
      </c>
      <c r="N1728" s="7">
        <v>11.638999999999999</v>
      </c>
      <c r="O1728" s="7">
        <v>47.75</v>
      </c>
      <c r="P1728" s="7">
        <v>11.75</v>
      </c>
      <c r="Q1728" s="7">
        <v>13.492000000000001</v>
      </c>
      <c r="S1728" s="7">
        <v>58.49</v>
      </c>
      <c r="V1728" s="7" t="s">
        <v>26</v>
      </c>
      <c r="W1728" s="7">
        <v>1.7310000000000001</v>
      </c>
      <c r="X1728" s="7">
        <f t="shared" si="52"/>
        <v>1.7310000000000001</v>
      </c>
      <c r="Y1728" s="7">
        <v>0.81100000000000005</v>
      </c>
      <c r="Z1728" s="7">
        <f t="shared" si="53"/>
        <v>0.81100000000000005</v>
      </c>
      <c r="AA1728" s="7">
        <v>0.68</v>
      </c>
      <c r="AB1728" s="7">
        <v>0.31900000000000001</v>
      </c>
      <c r="AC1728" s="7">
        <v>15.1</v>
      </c>
      <c r="AD1728" s="7">
        <v>173.5</v>
      </c>
      <c r="AE1728" s="7" t="s">
        <v>28</v>
      </c>
      <c r="AF1728" s="7" t="s">
        <v>29</v>
      </c>
      <c r="AG1728" s="7" t="s">
        <v>30</v>
      </c>
      <c r="AH1728" s="7" t="s">
        <v>406</v>
      </c>
      <c r="AI1728" s="7" t="s">
        <v>407</v>
      </c>
      <c r="AJ1728" s="7">
        <v>1.419</v>
      </c>
      <c r="AK1728" s="7">
        <v>-7.9000000000000001E-2</v>
      </c>
      <c r="AL1728" s="7" t="s">
        <v>408</v>
      </c>
      <c r="AN1728" s="7">
        <v>1.276</v>
      </c>
      <c r="AQ1728" s="7">
        <v>2.2000000000000002</v>
      </c>
      <c r="AR1728" s="7">
        <v>1.52</v>
      </c>
      <c r="AS1728" s="7">
        <v>4.45</v>
      </c>
      <c r="AT1728" s="7">
        <v>2.7</v>
      </c>
      <c r="AU1728" s="7">
        <v>9.31</v>
      </c>
      <c r="AV1728" s="7" t="s">
        <v>659</v>
      </c>
      <c r="AW1728" s="7" t="s">
        <v>528</v>
      </c>
      <c r="AX1728" s="7" t="s">
        <v>14</v>
      </c>
      <c r="AY1728" s="7" t="s">
        <v>555</v>
      </c>
      <c r="AZ1728" s="7" t="s">
        <v>38</v>
      </c>
    </row>
    <row r="1729" spans="1:52" x14ac:dyDescent="0.2">
      <c r="A1729" s="7">
        <v>1728</v>
      </c>
      <c r="B1729" s="7">
        <v>5114</v>
      </c>
      <c r="C1729" s="7" t="s">
        <v>302</v>
      </c>
      <c r="D1729" s="7" t="s">
        <v>303</v>
      </c>
      <c r="E1729" s="7" t="s">
        <v>304</v>
      </c>
      <c r="F1729" s="7">
        <v>2.66</v>
      </c>
      <c r="I1729" s="7">
        <v>2.7570000000000001</v>
      </c>
      <c r="J1729" s="7">
        <v>2006</v>
      </c>
      <c r="K1729" s="7">
        <v>7</v>
      </c>
      <c r="L1729" s="7">
        <v>194</v>
      </c>
      <c r="M1729" s="7">
        <v>47.58</v>
      </c>
      <c r="N1729" s="7">
        <v>11.638999999999999</v>
      </c>
      <c r="O1729" s="7">
        <v>47.75</v>
      </c>
      <c r="P1729" s="7">
        <v>11.75</v>
      </c>
      <c r="Q1729" s="7">
        <v>14.143000000000001</v>
      </c>
      <c r="S1729" s="7">
        <v>52.101999999999997</v>
      </c>
      <c r="V1729" s="7" t="s">
        <v>26</v>
      </c>
      <c r="W1729" s="7">
        <v>1.3180000000000001</v>
      </c>
      <c r="X1729" s="7">
        <f t="shared" si="52"/>
        <v>1.3180000000000001</v>
      </c>
      <c r="Y1729" s="7">
        <v>1.4390000000000001</v>
      </c>
      <c r="Z1729" s="7">
        <f t="shared" si="53"/>
        <v>1.4390000000000001</v>
      </c>
      <c r="AA1729" s="7">
        <v>0.47799999999999998</v>
      </c>
      <c r="AB1729" s="7">
        <v>0.52100000000000002</v>
      </c>
      <c r="AC1729" s="7">
        <v>19.899999999999999</v>
      </c>
      <c r="AD1729" s="7">
        <v>99</v>
      </c>
      <c r="AE1729" s="7" t="s">
        <v>28</v>
      </c>
      <c r="AF1729" s="7" t="s">
        <v>29</v>
      </c>
      <c r="AG1729" s="7" t="s">
        <v>30</v>
      </c>
      <c r="AH1729" s="7" t="s">
        <v>406</v>
      </c>
      <c r="AI1729" s="7" t="s">
        <v>407</v>
      </c>
      <c r="AJ1729" s="7">
        <v>1.419</v>
      </c>
      <c r="AK1729" s="7">
        <v>-7.9000000000000001E-2</v>
      </c>
      <c r="AL1729" s="7" t="s">
        <v>408</v>
      </c>
      <c r="AN1729" s="7">
        <v>1.276</v>
      </c>
      <c r="AQ1729" s="7">
        <v>2.2000000000000002</v>
      </c>
      <c r="AR1729" s="7">
        <v>1.52</v>
      </c>
      <c r="AS1729" s="7">
        <v>4.45</v>
      </c>
      <c r="AT1729" s="7">
        <v>2.7</v>
      </c>
      <c r="AU1729" s="7">
        <v>9.31</v>
      </c>
      <c r="AV1729" s="7" t="s">
        <v>659</v>
      </c>
      <c r="AW1729" s="7" t="s">
        <v>528</v>
      </c>
      <c r="AX1729" s="7" t="s">
        <v>14</v>
      </c>
      <c r="AY1729" s="7" t="s">
        <v>555</v>
      </c>
      <c r="AZ1729" s="7" t="s">
        <v>38</v>
      </c>
    </row>
    <row r="1730" spans="1:52" x14ac:dyDescent="0.2">
      <c r="A1730" s="7">
        <v>1729</v>
      </c>
      <c r="B1730" s="7">
        <v>5114</v>
      </c>
      <c r="C1730" s="7" t="s">
        <v>302</v>
      </c>
      <c r="D1730" s="7" t="s">
        <v>303</v>
      </c>
      <c r="E1730" s="7" t="s">
        <v>304</v>
      </c>
      <c r="F1730" s="7">
        <v>2.2240000000000002</v>
      </c>
      <c r="I1730" s="7">
        <v>2.3050000000000002</v>
      </c>
      <c r="J1730" s="7">
        <v>2006</v>
      </c>
      <c r="K1730" s="7">
        <v>7</v>
      </c>
      <c r="L1730" s="7">
        <v>209</v>
      </c>
      <c r="M1730" s="7">
        <v>47.58</v>
      </c>
      <c r="N1730" s="7">
        <v>11.638999999999999</v>
      </c>
      <c r="O1730" s="7">
        <v>47.75</v>
      </c>
      <c r="P1730" s="7">
        <v>11.75</v>
      </c>
      <c r="Q1730" s="7">
        <v>13.384</v>
      </c>
      <c r="S1730" s="7">
        <v>42.826000000000001</v>
      </c>
      <c r="V1730" s="7" t="s">
        <v>26</v>
      </c>
      <c r="W1730" s="7">
        <v>1.4830000000000001</v>
      </c>
      <c r="X1730" s="7">
        <f t="shared" si="52"/>
        <v>1.4830000000000001</v>
      </c>
      <c r="Y1730" s="7">
        <v>0.82199999999999995</v>
      </c>
      <c r="Z1730" s="7">
        <f t="shared" si="53"/>
        <v>0.82199999999999995</v>
      </c>
      <c r="AA1730" s="7">
        <v>0.64300000000000002</v>
      </c>
      <c r="AB1730" s="7">
        <v>0.35599999999999998</v>
      </c>
      <c r="AC1730" s="7">
        <v>19.899999999999999</v>
      </c>
      <c r="AD1730" s="7">
        <v>99</v>
      </c>
      <c r="AE1730" s="7" t="s">
        <v>28</v>
      </c>
      <c r="AF1730" s="7" t="s">
        <v>29</v>
      </c>
      <c r="AG1730" s="7" t="s">
        <v>30</v>
      </c>
      <c r="AH1730" s="7" t="s">
        <v>406</v>
      </c>
      <c r="AI1730" s="7" t="s">
        <v>407</v>
      </c>
      <c r="AJ1730" s="7">
        <v>1.419</v>
      </c>
      <c r="AK1730" s="7">
        <v>-7.9000000000000001E-2</v>
      </c>
      <c r="AL1730" s="7" t="s">
        <v>408</v>
      </c>
      <c r="AN1730" s="7">
        <v>1.276</v>
      </c>
      <c r="AQ1730" s="7">
        <v>2.2000000000000002</v>
      </c>
      <c r="AR1730" s="7">
        <v>1.52</v>
      </c>
      <c r="AS1730" s="7">
        <v>4.45</v>
      </c>
      <c r="AT1730" s="7">
        <v>2.7</v>
      </c>
      <c r="AU1730" s="7">
        <v>9.31</v>
      </c>
      <c r="AV1730" s="7" t="s">
        <v>659</v>
      </c>
      <c r="AW1730" s="7" t="s">
        <v>528</v>
      </c>
      <c r="AX1730" s="7" t="s">
        <v>14</v>
      </c>
      <c r="AY1730" s="7" t="s">
        <v>555</v>
      </c>
      <c r="AZ1730" s="7" t="s">
        <v>38</v>
      </c>
    </row>
    <row r="1731" spans="1:52" x14ac:dyDescent="0.2">
      <c r="A1731" s="7">
        <v>1730</v>
      </c>
      <c r="B1731" s="7">
        <v>5114</v>
      </c>
      <c r="C1731" s="7" t="s">
        <v>302</v>
      </c>
      <c r="D1731" s="7" t="s">
        <v>303</v>
      </c>
      <c r="E1731" s="7" t="s">
        <v>304</v>
      </c>
      <c r="F1731" s="7">
        <v>2.698</v>
      </c>
      <c r="I1731" s="7">
        <v>2.7970000000000002</v>
      </c>
      <c r="J1731" s="7">
        <v>2006</v>
      </c>
      <c r="K1731" s="7">
        <v>8</v>
      </c>
      <c r="L1731" s="7">
        <v>226</v>
      </c>
      <c r="M1731" s="7">
        <v>47.58</v>
      </c>
      <c r="N1731" s="7">
        <v>11.638999999999999</v>
      </c>
      <c r="O1731" s="7">
        <v>47.75</v>
      </c>
      <c r="P1731" s="7">
        <v>11.75</v>
      </c>
      <c r="Q1731" s="7">
        <v>13.926</v>
      </c>
      <c r="S1731" s="7">
        <v>41.628999999999998</v>
      </c>
      <c r="V1731" s="7" t="s">
        <v>26</v>
      </c>
      <c r="W1731" s="7">
        <v>1.4430000000000001</v>
      </c>
      <c r="X1731" s="7">
        <f t="shared" ref="X1731:X1794" si="54">IF(ISBLANK(W1731), "", W1731)</f>
        <v>1.4430000000000001</v>
      </c>
      <c r="Y1731" s="7">
        <v>1.3540000000000001</v>
      </c>
      <c r="Z1731" s="7">
        <f t="shared" ref="Z1731:Z1794" si="55">IF(ISBLANK(Y1731), "", Y1731)</f>
        <v>1.3540000000000001</v>
      </c>
      <c r="AA1731" s="7">
        <v>0.51500000000000001</v>
      </c>
      <c r="AB1731" s="7">
        <v>0.48399999999999999</v>
      </c>
      <c r="AC1731" s="7">
        <v>13</v>
      </c>
      <c r="AD1731" s="7">
        <v>250.2</v>
      </c>
      <c r="AE1731" s="7" t="s">
        <v>28</v>
      </c>
      <c r="AF1731" s="7" t="s">
        <v>29</v>
      </c>
      <c r="AG1731" s="7" t="s">
        <v>30</v>
      </c>
      <c r="AH1731" s="7" t="s">
        <v>406</v>
      </c>
      <c r="AI1731" s="7" t="s">
        <v>407</v>
      </c>
      <c r="AJ1731" s="7">
        <v>1.419</v>
      </c>
      <c r="AK1731" s="7">
        <v>-7.9000000000000001E-2</v>
      </c>
      <c r="AL1731" s="7" t="s">
        <v>408</v>
      </c>
      <c r="AN1731" s="7">
        <v>1.276</v>
      </c>
      <c r="AQ1731" s="7">
        <v>2.2000000000000002</v>
      </c>
      <c r="AR1731" s="7">
        <v>1.52</v>
      </c>
      <c r="AS1731" s="7">
        <v>4.45</v>
      </c>
      <c r="AT1731" s="7">
        <v>2.7</v>
      </c>
      <c r="AU1731" s="7">
        <v>9.31</v>
      </c>
      <c r="AV1731" s="7" t="s">
        <v>659</v>
      </c>
      <c r="AW1731" s="7" t="s">
        <v>528</v>
      </c>
      <c r="AX1731" s="7" t="s">
        <v>14</v>
      </c>
      <c r="AY1731" s="7" t="s">
        <v>555</v>
      </c>
      <c r="AZ1731" s="7" t="s">
        <v>38</v>
      </c>
    </row>
    <row r="1732" spans="1:52" x14ac:dyDescent="0.2">
      <c r="A1732" s="7">
        <v>1731</v>
      </c>
      <c r="B1732" s="7">
        <v>5114</v>
      </c>
      <c r="C1732" s="7" t="s">
        <v>302</v>
      </c>
      <c r="D1732" s="7" t="s">
        <v>303</v>
      </c>
      <c r="E1732" s="7" t="s">
        <v>304</v>
      </c>
      <c r="F1732" s="7">
        <v>2.3380000000000001</v>
      </c>
      <c r="I1732" s="7">
        <v>2.4239999999999999</v>
      </c>
      <c r="J1732" s="7">
        <v>2006</v>
      </c>
      <c r="K1732" s="7">
        <v>9</v>
      </c>
      <c r="L1732" s="7">
        <v>244</v>
      </c>
      <c r="M1732" s="7">
        <v>47.58</v>
      </c>
      <c r="N1732" s="7">
        <v>11.638999999999999</v>
      </c>
      <c r="O1732" s="7">
        <v>47.75</v>
      </c>
      <c r="P1732" s="7">
        <v>11.75</v>
      </c>
      <c r="Q1732" s="7">
        <v>12.407999999999999</v>
      </c>
      <c r="S1732" s="7">
        <v>47.363</v>
      </c>
      <c r="V1732" s="7" t="s">
        <v>26</v>
      </c>
      <c r="W1732" s="7">
        <v>0.96199999999999997</v>
      </c>
      <c r="X1732" s="7">
        <f t="shared" si="54"/>
        <v>0.96199999999999997</v>
      </c>
      <c r="Y1732" s="7">
        <v>1.462</v>
      </c>
      <c r="Z1732" s="7">
        <f t="shared" si="55"/>
        <v>1.462</v>
      </c>
      <c r="AA1732" s="7">
        <v>0.39600000000000002</v>
      </c>
      <c r="AB1732" s="7">
        <v>0.60299999999999998</v>
      </c>
      <c r="AC1732" s="7">
        <v>16</v>
      </c>
      <c r="AD1732" s="7">
        <v>99.4</v>
      </c>
      <c r="AE1732" s="7" t="s">
        <v>28</v>
      </c>
      <c r="AF1732" s="7" t="s">
        <v>29</v>
      </c>
      <c r="AG1732" s="7" t="s">
        <v>30</v>
      </c>
      <c r="AH1732" s="7" t="s">
        <v>406</v>
      </c>
      <c r="AI1732" s="7" t="s">
        <v>407</v>
      </c>
      <c r="AJ1732" s="7">
        <v>1.419</v>
      </c>
      <c r="AK1732" s="7">
        <v>-7.9000000000000001E-2</v>
      </c>
      <c r="AL1732" s="7" t="s">
        <v>408</v>
      </c>
      <c r="AN1732" s="7">
        <v>1.276</v>
      </c>
      <c r="AQ1732" s="7">
        <v>2.2000000000000002</v>
      </c>
      <c r="AR1732" s="7">
        <v>1.52</v>
      </c>
      <c r="AS1732" s="7">
        <v>4.45</v>
      </c>
      <c r="AT1732" s="7">
        <v>2.7</v>
      </c>
      <c r="AU1732" s="7">
        <v>9.31</v>
      </c>
      <c r="AV1732" s="7" t="s">
        <v>659</v>
      </c>
      <c r="AW1732" s="7" t="s">
        <v>528</v>
      </c>
      <c r="AX1732" s="7" t="s">
        <v>14</v>
      </c>
      <c r="AY1732" s="7" t="s">
        <v>555</v>
      </c>
      <c r="AZ1732" s="7" t="s">
        <v>38</v>
      </c>
    </row>
    <row r="1733" spans="1:52" x14ac:dyDescent="0.2">
      <c r="A1733" s="7">
        <v>1732</v>
      </c>
      <c r="B1733" s="7">
        <v>5114</v>
      </c>
      <c r="C1733" s="7" t="s">
        <v>302</v>
      </c>
      <c r="D1733" s="7" t="s">
        <v>303</v>
      </c>
      <c r="E1733" s="7" t="s">
        <v>304</v>
      </c>
      <c r="F1733" s="7">
        <v>1.3129999999999999</v>
      </c>
      <c r="I1733" s="7">
        <v>1.361</v>
      </c>
      <c r="J1733" s="7">
        <v>2006</v>
      </c>
      <c r="K1733" s="7">
        <v>9</v>
      </c>
      <c r="L1733" s="7">
        <v>257</v>
      </c>
      <c r="M1733" s="7">
        <v>47.58</v>
      </c>
      <c r="N1733" s="7">
        <v>11.638999999999999</v>
      </c>
      <c r="O1733" s="7">
        <v>47.75</v>
      </c>
      <c r="P1733" s="7">
        <v>11.75</v>
      </c>
      <c r="Q1733" s="7">
        <v>10.238</v>
      </c>
      <c r="S1733" s="7">
        <v>51.372999999999998</v>
      </c>
      <c r="V1733" s="7" t="s">
        <v>26</v>
      </c>
      <c r="W1733" s="7">
        <v>0.33800000000000002</v>
      </c>
      <c r="X1733" s="7">
        <f t="shared" si="54"/>
        <v>0.33800000000000002</v>
      </c>
      <c r="Y1733" s="7">
        <v>1.0229999999999999</v>
      </c>
      <c r="Z1733" s="7">
        <f t="shared" si="55"/>
        <v>1.0229999999999999</v>
      </c>
      <c r="AA1733" s="7">
        <v>0.248</v>
      </c>
      <c r="AB1733" s="7">
        <v>0.751</v>
      </c>
      <c r="AC1733" s="7">
        <v>16</v>
      </c>
      <c r="AD1733" s="7">
        <v>99.4</v>
      </c>
      <c r="AE1733" s="7" t="s">
        <v>28</v>
      </c>
      <c r="AF1733" s="7" t="s">
        <v>29</v>
      </c>
      <c r="AG1733" s="7" t="s">
        <v>30</v>
      </c>
      <c r="AH1733" s="7" t="s">
        <v>406</v>
      </c>
      <c r="AI1733" s="7" t="s">
        <v>407</v>
      </c>
      <c r="AJ1733" s="7">
        <v>1.419</v>
      </c>
      <c r="AK1733" s="7">
        <v>-7.9000000000000001E-2</v>
      </c>
      <c r="AL1733" s="7" t="s">
        <v>408</v>
      </c>
      <c r="AN1733" s="7">
        <v>1.276</v>
      </c>
      <c r="AQ1733" s="7">
        <v>2.2000000000000002</v>
      </c>
      <c r="AR1733" s="7">
        <v>1.52</v>
      </c>
      <c r="AS1733" s="7">
        <v>4.45</v>
      </c>
      <c r="AT1733" s="7">
        <v>2.7</v>
      </c>
      <c r="AU1733" s="7">
        <v>9.31</v>
      </c>
      <c r="AV1733" s="7" t="s">
        <v>659</v>
      </c>
      <c r="AW1733" s="7" t="s">
        <v>528</v>
      </c>
      <c r="AX1733" s="7" t="s">
        <v>14</v>
      </c>
      <c r="AY1733" s="7" t="s">
        <v>555</v>
      </c>
      <c r="AZ1733" s="7" t="s">
        <v>38</v>
      </c>
    </row>
    <row r="1734" spans="1:52" x14ac:dyDescent="0.2">
      <c r="A1734" s="7">
        <v>1733</v>
      </c>
      <c r="B1734" s="7">
        <v>5114</v>
      </c>
      <c r="C1734" s="7" t="s">
        <v>302</v>
      </c>
      <c r="D1734" s="7" t="s">
        <v>303</v>
      </c>
      <c r="E1734" s="7" t="s">
        <v>304</v>
      </c>
      <c r="F1734" s="7">
        <v>1.7689999999999999</v>
      </c>
      <c r="I1734" s="7">
        <v>1.8340000000000001</v>
      </c>
      <c r="J1734" s="7">
        <v>2006</v>
      </c>
      <c r="K1734" s="7">
        <v>10</v>
      </c>
      <c r="L1734" s="7">
        <v>276</v>
      </c>
      <c r="M1734" s="7">
        <v>47.58</v>
      </c>
      <c r="N1734" s="7">
        <v>11.638999999999999</v>
      </c>
      <c r="O1734" s="7">
        <v>47.75</v>
      </c>
      <c r="P1734" s="7">
        <v>11.75</v>
      </c>
      <c r="Q1734" s="7">
        <v>12.407999999999999</v>
      </c>
      <c r="S1734" s="7">
        <v>43.241</v>
      </c>
      <c r="V1734" s="7" t="s">
        <v>26</v>
      </c>
      <c r="W1734" s="7">
        <v>0.68899999999999995</v>
      </c>
      <c r="X1734" s="7">
        <f t="shared" si="54"/>
        <v>0.68899999999999995</v>
      </c>
      <c r="Y1734" s="7">
        <v>1.145</v>
      </c>
      <c r="Z1734" s="7">
        <f t="shared" si="55"/>
        <v>1.145</v>
      </c>
      <c r="AA1734" s="7">
        <v>0.375</v>
      </c>
      <c r="AB1734" s="7">
        <v>0.624</v>
      </c>
      <c r="AC1734" s="7">
        <v>11.2</v>
      </c>
      <c r="AD1734" s="7">
        <v>85.9</v>
      </c>
      <c r="AE1734" s="7" t="s">
        <v>28</v>
      </c>
      <c r="AF1734" s="7" t="s">
        <v>29</v>
      </c>
      <c r="AG1734" s="7" t="s">
        <v>30</v>
      </c>
      <c r="AH1734" s="7" t="s">
        <v>406</v>
      </c>
      <c r="AI1734" s="7" t="s">
        <v>407</v>
      </c>
      <c r="AJ1734" s="7">
        <v>1.419</v>
      </c>
      <c r="AK1734" s="7">
        <v>-7.9000000000000001E-2</v>
      </c>
      <c r="AL1734" s="7" t="s">
        <v>408</v>
      </c>
      <c r="AN1734" s="7">
        <v>1.276</v>
      </c>
      <c r="AQ1734" s="7">
        <v>2.2000000000000002</v>
      </c>
      <c r="AR1734" s="7">
        <v>1.52</v>
      </c>
      <c r="AS1734" s="7">
        <v>4.45</v>
      </c>
      <c r="AT1734" s="7">
        <v>2.7</v>
      </c>
      <c r="AU1734" s="7">
        <v>9.31</v>
      </c>
      <c r="AV1734" s="7" t="s">
        <v>659</v>
      </c>
      <c r="AW1734" s="7" t="s">
        <v>528</v>
      </c>
      <c r="AX1734" s="7" t="s">
        <v>14</v>
      </c>
      <c r="AY1734" s="7" t="s">
        <v>555</v>
      </c>
      <c r="AZ1734" s="7" t="s">
        <v>38</v>
      </c>
    </row>
    <row r="1735" spans="1:52" x14ac:dyDescent="0.2">
      <c r="A1735" s="7">
        <v>1734</v>
      </c>
      <c r="B1735" s="7">
        <v>5114</v>
      </c>
      <c r="C1735" s="7" t="s">
        <v>302</v>
      </c>
      <c r="D1735" s="7" t="s">
        <v>303</v>
      </c>
      <c r="E1735" s="7" t="s">
        <v>304</v>
      </c>
      <c r="F1735" s="7">
        <v>1.806</v>
      </c>
      <c r="I1735" s="7">
        <v>1.8720000000000001</v>
      </c>
      <c r="J1735" s="7">
        <v>2006</v>
      </c>
      <c r="K1735" s="7">
        <v>10</v>
      </c>
      <c r="L1735" s="7">
        <v>292</v>
      </c>
      <c r="M1735" s="7">
        <v>47.58</v>
      </c>
      <c r="N1735" s="7">
        <v>11.638999999999999</v>
      </c>
      <c r="O1735" s="7">
        <v>47.75</v>
      </c>
      <c r="P1735" s="7">
        <v>11.75</v>
      </c>
      <c r="Q1735" s="7">
        <v>12.082000000000001</v>
      </c>
      <c r="S1735" s="7">
        <v>47.826000000000001</v>
      </c>
      <c r="V1735" s="7" t="s">
        <v>26</v>
      </c>
      <c r="W1735" s="7">
        <v>0.872</v>
      </c>
      <c r="X1735" s="7">
        <f t="shared" si="54"/>
        <v>0.872</v>
      </c>
      <c r="Y1735" s="7">
        <v>1</v>
      </c>
      <c r="Z1735" s="7">
        <f t="shared" si="55"/>
        <v>1</v>
      </c>
      <c r="AA1735" s="7">
        <v>0.46500000000000002</v>
      </c>
      <c r="AB1735" s="7">
        <v>0.53400000000000003</v>
      </c>
      <c r="AC1735" s="7">
        <v>11.2</v>
      </c>
      <c r="AD1735" s="7">
        <v>85.9</v>
      </c>
      <c r="AE1735" s="7" t="s">
        <v>28</v>
      </c>
      <c r="AF1735" s="7" t="s">
        <v>29</v>
      </c>
      <c r="AG1735" s="7" t="s">
        <v>30</v>
      </c>
      <c r="AH1735" s="7" t="s">
        <v>406</v>
      </c>
      <c r="AI1735" s="7" t="s">
        <v>407</v>
      </c>
      <c r="AJ1735" s="7">
        <v>1.419</v>
      </c>
      <c r="AK1735" s="7">
        <v>-7.9000000000000001E-2</v>
      </c>
      <c r="AL1735" s="7" t="s">
        <v>408</v>
      </c>
      <c r="AN1735" s="7">
        <v>1.276</v>
      </c>
      <c r="AQ1735" s="7">
        <v>2.2000000000000002</v>
      </c>
      <c r="AR1735" s="7">
        <v>1.52</v>
      </c>
      <c r="AS1735" s="7">
        <v>4.45</v>
      </c>
      <c r="AT1735" s="7">
        <v>2.7</v>
      </c>
      <c r="AU1735" s="7">
        <v>9.31</v>
      </c>
      <c r="AV1735" s="7" t="s">
        <v>659</v>
      </c>
      <c r="AW1735" s="7" t="s">
        <v>528</v>
      </c>
      <c r="AX1735" s="7" t="s">
        <v>14</v>
      </c>
      <c r="AY1735" s="7" t="s">
        <v>555</v>
      </c>
      <c r="AZ1735" s="7" t="s">
        <v>38</v>
      </c>
    </row>
    <row r="1736" spans="1:52" x14ac:dyDescent="0.2">
      <c r="A1736" s="7">
        <v>1735</v>
      </c>
      <c r="B1736" s="7">
        <v>5114</v>
      </c>
      <c r="C1736" s="7" t="s">
        <v>302</v>
      </c>
      <c r="D1736" s="7" t="s">
        <v>303</v>
      </c>
      <c r="E1736" s="7" t="s">
        <v>304</v>
      </c>
      <c r="F1736" s="7">
        <v>1.427</v>
      </c>
      <c r="I1736" s="7">
        <v>1.4790000000000001</v>
      </c>
      <c r="J1736" s="7">
        <v>2006</v>
      </c>
      <c r="K1736" s="7">
        <v>11</v>
      </c>
      <c r="L1736" s="7">
        <v>309</v>
      </c>
      <c r="M1736" s="7">
        <v>47.58</v>
      </c>
      <c r="N1736" s="7">
        <v>11.638999999999999</v>
      </c>
      <c r="O1736" s="7">
        <v>47.75</v>
      </c>
      <c r="P1736" s="7">
        <v>11.75</v>
      </c>
      <c r="Q1736" s="7">
        <v>9.5879999999999992</v>
      </c>
      <c r="S1736" s="7">
        <v>47.734999999999999</v>
      </c>
      <c r="V1736" s="7" t="s">
        <v>26</v>
      </c>
      <c r="W1736" s="7">
        <v>0.995</v>
      </c>
      <c r="X1736" s="7">
        <f t="shared" si="54"/>
        <v>0.995</v>
      </c>
      <c r="Y1736" s="7">
        <v>0.48399999999999999</v>
      </c>
      <c r="Z1736" s="7">
        <f t="shared" si="55"/>
        <v>0.48399999999999999</v>
      </c>
      <c r="AA1736" s="7">
        <v>0.67200000000000004</v>
      </c>
      <c r="AB1736" s="7">
        <v>0.32700000000000001</v>
      </c>
      <c r="AC1736" s="7">
        <v>6</v>
      </c>
      <c r="AD1736" s="7">
        <v>84.5</v>
      </c>
      <c r="AE1736" s="7" t="s">
        <v>28</v>
      </c>
      <c r="AF1736" s="7" t="s">
        <v>29</v>
      </c>
      <c r="AG1736" s="7" t="s">
        <v>30</v>
      </c>
      <c r="AH1736" s="7" t="s">
        <v>406</v>
      </c>
      <c r="AI1736" s="7" t="s">
        <v>407</v>
      </c>
      <c r="AJ1736" s="7">
        <v>1.419</v>
      </c>
      <c r="AK1736" s="7">
        <v>-7.9000000000000001E-2</v>
      </c>
      <c r="AL1736" s="7" t="s">
        <v>408</v>
      </c>
      <c r="AN1736" s="7">
        <v>1.276</v>
      </c>
      <c r="AQ1736" s="7">
        <v>2.2000000000000002</v>
      </c>
      <c r="AR1736" s="7">
        <v>1.52</v>
      </c>
      <c r="AS1736" s="7">
        <v>4.45</v>
      </c>
      <c r="AT1736" s="7">
        <v>2.7</v>
      </c>
      <c r="AU1736" s="7">
        <v>9.31</v>
      </c>
      <c r="AV1736" s="7" t="s">
        <v>659</v>
      </c>
      <c r="AW1736" s="7" t="s">
        <v>528</v>
      </c>
      <c r="AX1736" s="7" t="s">
        <v>14</v>
      </c>
      <c r="AY1736" s="7" t="s">
        <v>555</v>
      </c>
      <c r="AZ1736" s="7" t="s">
        <v>38</v>
      </c>
    </row>
    <row r="1737" spans="1:52" x14ac:dyDescent="0.2">
      <c r="A1737" s="7">
        <v>1736</v>
      </c>
      <c r="B1737" s="7">
        <v>5114</v>
      </c>
      <c r="C1737" s="7" t="s">
        <v>302</v>
      </c>
      <c r="D1737" s="7" t="s">
        <v>303</v>
      </c>
      <c r="E1737" s="7" t="s">
        <v>304</v>
      </c>
      <c r="F1737" s="7">
        <v>1.4279999999999999</v>
      </c>
      <c r="I1737" s="7">
        <v>1.48</v>
      </c>
      <c r="J1737" s="7">
        <v>2006</v>
      </c>
      <c r="K1737" s="7">
        <v>11</v>
      </c>
      <c r="L1737" s="7">
        <v>322</v>
      </c>
      <c r="M1737" s="7">
        <v>47.58</v>
      </c>
      <c r="N1737" s="7">
        <v>11.638999999999999</v>
      </c>
      <c r="O1737" s="7">
        <v>47.75</v>
      </c>
      <c r="P1737" s="7">
        <v>11.75</v>
      </c>
      <c r="Q1737" s="7">
        <v>9.58</v>
      </c>
      <c r="S1737" s="7">
        <v>44.866999999999997</v>
      </c>
      <c r="V1737" s="7" t="s">
        <v>26</v>
      </c>
      <c r="W1737" s="7">
        <v>1.1739999999999999</v>
      </c>
      <c r="X1737" s="7">
        <f t="shared" si="54"/>
        <v>1.1739999999999999</v>
      </c>
      <c r="Y1737" s="7">
        <v>0.30599999999999999</v>
      </c>
      <c r="Z1737" s="7">
        <f t="shared" si="55"/>
        <v>0.30599999999999999</v>
      </c>
      <c r="AA1737" s="7">
        <v>0.79300000000000004</v>
      </c>
      <c r="AB1737" s="7">
        <v>0.20599999999999999</v>
      </c>
      <c r="AC1737" s="7">
        <v>6</v>
      </c>
      <c r="AD1737" s="7">
        <v>84.5</v>
      </c>
      <c r="AE1737" s="7" t="s">
        <v>28</v>
      </c>
      <c r="AF1737" s="7" t="s">
        <v>29</v>
      </c>
      <c r="AG1737" s="7" t="s">
        <v>30</v>
      </c>
      <c r="AH1737" s="7" t="s">
        <v>406</v>
      </c>
      <c r="AI1737" s="7" t="s">
        <v>407</v>
      </c>
      <c r="AJ1737" s="7">
        <v>1.419</v>
      </c>
      <c r="AK1737" s="7">
        <v>-7.9000000000000001E-2</v>
      </c>
      <c r="AL1737" s="7" t="s">
        <v>408</v>
      </c>
      <c r="AN1737" s="7">
        <v>1.276</v>
      </c>
      <c r="AQ1737" s="7">
        <v>2.2000000000000002</v>
      </c>
      <c r="AR1737" s="7">
        <v>1.52</v>
      </c>
      <c r="AS1737" s="7">
        <v>4.45</v>
      </c>
      <c r="AT1737" s="7">
        <v>2.7</v>
      </c>
      <c r="AU1737" s="7">
        <v>9.31</v>
      </c>
      <c r="AV1737" s="7" t="s">
        <v>659</v>
      </c>
      <c r="AW1737" s="7" t="s">
        <v>528</v>
      </c>
      <c r="AX1737" s="7" t="s">
        <v>14</v>
      </c>
      <c r="AY1737" s="7" t="s">
        <v>555</v>
      </c>
      <c r="AZ1737" s="7" t="s">
        <v>38</v>
      </c>
    </row>
    <row r="1738" spans="1:52" x14ac:dyDescent="0.2">
      <c r="A1738" s="7">
        <v>1737</v>
      </c>
      <c r="B1738" s="7">
        <v>5114</v>
      </c>
      <c r="C1738" s="7" t="s">
        <v>302</v>
      </c>
      <c r="D1738" s="7" t="s">
        <v>303</v>
      </c>
      <c r="E1738" s="7" t="s">
        <v>304</v>
      </c>
      <c r="F1738" s="7">
        <v>0.74399999999999999</v>
      </c>
      <c r="I1738" s="7">
        <v>0.77100000000000002</v>
      </c>
      <c r="J1738" s="7">
        <v>2006</v>
      </c>
      <c r="K1738" s="7">
        <v>12</v>
      </c>
      <c r="L1738" s="7">
        <v>339</v>
      </c>
      <c r="M1738" s="7">
        <v>47.58</v>
      </c>
      <c r="N1738" s="7">
        <v>11.638999999999999</v>
      </c>
      <c r="O1738" s="7">
        <v>47.75</v>
      </c>
      <c r="P1738" s="7">
        <v>11.75</v>
      </c>
      <c r="Q1738" s="7">
        <v>3.839</v>
      </c>
      <c r="S1738" s="7">
        <v>53.49</v>
      </c>
      <c r="V1738" s="7" t="s">
        <v>26</v>
      </c>
      <c r="W1738" s="7">
        <v>0.72099999999999997</v>
      </c>
      <c r="X1738" s="7">
        <f t="shared" si="54"/>
        <v>0.72099999999999997</v>
      </c>
      <c r="Y1738" s="7">
        <v>0.05</v>
      </c>
      <c r="Z1738" s="7">
        <f t="shared" si="55"/>
        <v>0.05</v>
      </c>
      <c r="AA1738" s="7">
        <v>0.93500000000000005</v>
      </c>
      <c r="AB1738" s="7">
        <v>6.4000000000000001E-2</v>
      </c>
      <c r="AC1738" s="7">
        <v>2.8</v>
      </c>
      <c r="AD1738" s="7">
        <v>55.5</v>
      </c>
      <c r="AE1738" s="7" t="s">
        <v>28</v>
      </c>
      <c r="AF1738" s="7" t="s">
        <v>29</v>
      </c>
      <c r="AG1738" s="7" t="s">
        <v>30</v>
      </c>
      <c r="AH1738" s="7" t="s">
        <v>406</v>
      </c>
      <c r="AI1738" s="7" t="s">
        <v>407</v>
      </c>
      <c r="AJ1738" s="7">
        <v>1.419</v>
      </c>
      <c r="AK1738" s="7">
        <v>-7.9000000000000001E-2</v>
      </c>
      <c r="AL1738" s="7" t="s">
        <v>408</v>
      </c>
      <c r="AN1738" s="7">
        <v>1.276</v>
      </c>
      <c r="AQ1738" s="7">
        <v>2.2000000000000002</v>
      </c>
      <c r="AR1738" s="7">
        <v>1.52</v>
      </c>
      <c r="AS1738" s="7">
        <v>4.45</v>
      </c>
      <c r="AT1738" s="7">
        <v>2.7</v>
      </c>
      <c r="AU1738" s="7">
        <v>9.31</v>
      </c>
      <c r="AV1738" s="7" t="s">
        <v>659</v>
      </c>
      <c r="AW1738" s="7" t="s">
        <v>528</v>
      </c>
      <c r="AX1738" s="7" t="s">
        <v>14</v>
      </c>
      <c r="AY1738" s="7" t="s">
        <v>555</v>
      </c>
      <c r="AZ1738" s="7" t="s">
        <v>38</v>
      </c>
    </row>
    <row r="1739" spans="1:52" x14ac:dyDescent="0.2">
      <c r="A1739" s="7">
        <v>1738</v>
      </c>
      <c r="B1739" s="7">
        <v>5114</v>
      </c>
      <c r="C1739" s="7" t="s">
        <v>302</v>
      </c>
      <c r="D1739" s="7" t="s">
        <v>303</v>
      </c>
      <c r="E1739" s="7" t="s">
        <v>304</v>
      </c>
      <c r="F1739" s="7">
        <v>0.89600000000000002</v>
      </c>
      <c r="I1739" s="7">
        <v>0.92800000000000005</v>
      </c>
      <c r="J1739" s="7">
        <v>2006</v>
      </c>
      <c r="K1739" s="7">
        <v>12</v>
      </c>
      <c r="L1739" s="7">
        <v>356</v>
      </c>
      <c r="M1739" s="7">
        <v>47.58</v>
      </c>
      <c r="N1739" s="7">
        <v>11.638999999999999</v>
      </c>
      <c r="O1739" s="7">
        <v>47.75</v>
      </c>
      <c r="P1739" s="7">
        <v>11.75</v>
      </c>
      <c r="Q1739" s="7">
        <v>4.056</v>
      </c>
      <c r="S1739" s="7">
        <v>55.183999999999997</v>
      </c>
      <c r="V1739" s="7" t="s">
        <v>26</v>
      </c>
      <c r="W1739" s="7">
        <v>0.82799999999999996</v>
      </c>
      <c r="X1739" s="7">
        <f t="shared" si="54"/>
        <v>0.82799999999999996</v>
      </c>
      <c r="Y1739" s="7">
        <v>0.1</v>
      </c>
      <c r="Z1739" s="7">
        <f t="shared" si="55"/>
        <v>0.1</v>
      </c>
      <c r="AA1739" s="7">
        <v>0.89200000000000002</v>
      </c>
      <c r="AB1739" s="7">
        <v>0.107</v>
      </c>
      <c r="AC1739" s="7">
        <v>2.8</v>
      </c>
      <c r="AD1739" s="7">
        <v>55.5</v>
      </c>
      <c r="AE1739" s="7" t="s">
        <v>28</v>
      </c>
      <c r="AF1739" s="7" t="s">
        <v>29</v>
      </c>
      <c r="AG1739" s="7" t="s">
        <v>30</v>
      </c>
      <c r="AH1739" s="7" t="s">
        <v>406</v>
      </c>
      <c r="AI1739" s="7" t="s">
        <v>407</v>
      </c>
      <c r="AJ1739" s="7">
        <v>1.419</v>
      </c>
      <c r="AK1739" s="7">
        <v>-7.9000000000000001E-2</v>
      </c>
      <c r="AL1739" s="7" t="s">
        <v>408</v>
      </c>
      <c r="AN1739" s="7">
        <v>1.276</v>
      </c>
      <c r="AQ1739" s="7">
        <v>2.2000000000000002</v>
      </c>
      <c r="AR1739" s="7">
        <v>1.52</v>
      </c>
      <c r="AS1739" s="7">
        <v>4.45</v>
      </c>
      <c r="AT1739" s="7">
        <v>2.7</v>
      </c>
      <c r="AU1739" s="7">
        <v>9.31</v>
      </c>
      <c r="AV1739" s="7" t="s">
        <v>659</v>
      </c>
      <c r="AW1739" s="7" t="s">
        <v>528</v>
      </c>
      <c r="AX1739" s="7" t="s">
        <v>14</v>
      </c>
      <c r="AY1739" s="7" t="s">
        <v>555</v>
      </c>
      <c r="AZ1739" s="7" t="s">
        <v>38</v>
      </c>
    </row>
    <row r="1740" spans="1:52" x14ac:dyDescent="0.2">
      <c r="A1740" s="7">
        <v>1739</v>
      </c>
      <c r="B1740" s="7">
        <v>5125</v>
      </c>
      <c r="C1740" s="7" t="s">
        <v>48</v>
      </c>
      <c r="D1740" s="7" t="s">
        <v>78</v>
      </c>
      <c r="E1740" s="7" t="s">
        <v>79</v>
      </c>
      <c r="F1740" s="7">
        <v>3.4740000000000002</v>
      </c>
      <c r="I1740" s="7">
        <v>3.4740000000000002</v>
      </c>
      <c r="J1740" s="7">
        <v>2005</v>
      </c>
      <c r="K1740" s="7">
        <v>4</v>
      </c>
      <c r="L1740" s="7">
        <v>108</v>
      </c>
      <c r="M1740" s="7">
        <v>42.433</v>
      </c>
      <c r="N1740" s="7">
        <v>142.483</v>
      </c>
      <c r="O1740" s="7">
        <v>42.25</v>
      </c>
      <c r="P1740" s="7">
        <v>142.25</v>
      </c>
      <c r="Q1740" s="7">
        <v>8.7949999999999999</v>
      </c>
      <c r="V1740" s="7" t="s">
        <v>26</v>
      </c>
      <c r="W1740" s="7">
        <v>1.7450000000000001</v>
      </c>
      <c r="X1740" s="7">
        <f t="shared" si="54"/>
        <v>1.7450000000000001</v>
      </c>
      <c r="Y1740" s="7">
        <v>1.7290000000000001</v>
      </c>
      <c r="Z1740" s="7">
        <f t="shared" si="55"/>
        <v>1.7290000000000001</v>
      </c>
      <c r="AA1740" s="7">
        <v>0.502</v>
      </c>
      <c r="AB1740" s="7">
        <v>0.497</v>
      </c>
      <c r="AE1740" s="7" t="s">
        <v>45</v>
      </c>
      <c r="AF1740" s="7" t="s">
        <v>46</v>
      </c>
      <c r="AH1740" s="7" t="s">
        <v>416</v>
      </c>
      <c r="AI1740" s="7" t="s">
        <v>417</v>
      </c>
      <c r="AJ1740" s="7">
        <v>-0.41399999999999998</v>
      </c>
      <c r="AL1740" s="7" t="s">
        <v>408</v>
      </c>
      <c r="AM1740" s="7">
        <v>0.182</v>
      </c>
      <c r="AN1740" s="7">
        <v>0.13600000000000001</v>
      </c>
      <c r="AQ1740" s="7">
        <v>1.4419999999999999</v>
      </c>
      <c r="AR1740" s="7">
        <v>0.70899999999999996</v>
      </c>
      <c r="AS1740" s="7">
        <v>4.4820000000000002</v>
      </c>
      <c r="AT1740" s="7">
        <v>3.8959999999999999</v>
      </c>
      <c r="AV1740" s="7" t="s">
        <v>658</v>
      </c>
      <c r="AW1740" s="7" t="s">
        <v>528</v>
      </c>
      <c r="AX1740" s="7" t="s">
        <v>14</v>
      </c>
      <c r="AY1740" s="7" t="s">
        <v>548</v>
      </c>
      <c r="AZ1740" s="7" t="s">
        <v>38</v>
      </c>
    </row>
    <row r="1741" spans="1:52" x14ac:dyDescent="0.2">
      <c r="A1741" s="7">
        <v>1740</v>
      </c>
      <c r="B1741" s="7">
        <v>5125</v>
      </c>
      <c r="C1741" s="7" t="s">
        <v>48</v>
      </c>
      <c r="D1741" s="7" t="s">
        <v>78</v>
      </c>
      <c r="E1741" s="7" t="s">
        <v>79</v>
      </c>
      <c r="F1741" s="7">
        <v>3.831</v>
      </c>
      <c r="I1741" s="7">
        <v>3.831</v>
      </c>
      <c r="J1741" s="7">
        <v>2005</v>
      </c>
      <c r="K1741" s="7">
        <v>5</v>
      </c>
      <c r="L1741" s="7">
        <v>134</v>
      </c>
      <c r="M1741" s="7">
        <v>42.433</v>
      </c>
      <c r="N1741" s="7">
        <v>142.483</v>
      </c>
      <c r="O1741" s="7">
        <v>42.25</v>
      </c>
      <c r="P1741" s="7">
        <v>142.25</v>
      </c>
      <c r="Q1741" s="7">
        <v>9.9540000000000006</v>
      </c>
      <c r="V1741" s="7" t="s">
        <v>26</v>
      </c>
      <c r="W1741" s="7">
        <v>2.2050000000000001</v>
      </c>
      <c r="X1741" s="7">
        <f t="shared" si="54"/>
        <v>2.2050000000000001</v>
      </c>
      <c r="Y1741" s="7">
        <v>1.6259999999999999</v>
      </c>
      <c r="Z1741" s="7">
        <f t="shared" si="55"/>
        <v>1.6259999999999999</v>
      </c>
      <c r="AA1741" s="7">
        <v>0.57499999999999996</v>
      </c>
      <c r="AB1741" s="7">
        <v>0.42399999999999999</v>
      </c>
      <c r="AE1741" s="7" t="s">
        <v>45</v>
      </c>
      <c r="AF1741" s="7" t="s">
        <v>46</v>
      </c>
      <c r="AH1741" s="7" t="s">
        <v>416</v>
      </c>
      <c r="AI1741" s="7" t="s">
        <v>417</v>
      </c>
      <c r="AJ1741" s="7">
        <v>-0.41399999999999998</v>
      </c>
      <c r="AL1741" s="7" t="s">
        <v>408</v>
      </c>
      <c r="AM1741" s="7">
        <v>0.182</v>
      </c>
      <c r="AN1741" s="7">
        <v>0.13600000000000001</v>
      </c>
      <c r="AQ1741" s="7">
        <v>1.4419999999999999</v>
      </c>
      <c r="AR1741" s="7">
        <v>0.70899999999999996</v>
      </c>
      <c r="AS1741" s="7">
        <v>4.4820000000000002</v>
      </c>
      <c r="AT1741" s="7">
        <v>3.8959999999999999</v>
      </c>
      <c r="AV1741" s="7" t="s">
        <v>658</v>
      </c>
      <c r="AW1741" s="7" t="s">
        <v>528</v>
      </c>
      <c r="AX1741" s="7" t="s">
        <v>14</v>
      </c>
      <c r="AY1741" s="7" t="s">
        <v>548</v>
      </c>
      <c r="AZ1741" s="7" t="s">
        <v>38</v>
      </c>
    </row>
    <row r="1742" spans="1:52" x14ac:dyDescent="0.2">
      <c r="A1742" s="7">
        <v>1741</v>
      </c>
      <c r="B1742" s="7">
        <v>5125</v>
      </c>
      <c r="C1742" s="7" t="s">
        <v>48</v>
      </c>
      <c r="D1742" s="7" t="s">
        <v>78</v>
      </c>
      <c r="E1742" s="7" t="s">
        <v>79</v>
      </c>
      <c r="F1742" s="7">
        <v>5.85</v>
      </c>
      <c r="I1742" s="7">
        <v>5.85</v>
      </c>
      <c r="J1742" s="7">
        <v>2005</v>
      </c>
      <c r="K1742" s="7">
        <v>6</v>
      </c>
      <c r="L1742" s="7">
        <v>171</v>
      </c>
      <c r="M1742" s="7">
        <v>42.433</v>
      </c>
      <c r="N1742" s="7">
        <v>142.483</v>
      </c>
      <c r="O1742" s="7">
        <v>42.25</v>
      </c>
      <c r="P1742" s="7">
        <v>142.25</v>
      </c>
      <c r="Q1742" s="7">
        <v>15.573</v>
      </c>
      <c r="V1742" s="7" t="s">
        <v>26</v>
      </c>
      <c r="W1742" s="7">
        <v>3.105</v>
      </c>
      <c r="X1742" s="7">
        <f t="shared" si="54"/>
        <v>3.105</v>
      </c>
      <c r="Y1742" s="7">
        <v>2.7450000000000001</v>
      </c>
      <c r="Z1742" s="7">
        <f t="shared" si="55"/>
        <v>2.7450000000000001</v>
      </c>
      <c r="AA1742" s="7">
        <v>0.53</v>
      </c>
      <c r="AB1742" s="7">
        <v>0.46899999999999997</v>
      </c>
      <c r="AE1742" s="7" t="s">
        <v>45</v>
      </c>
      <c r="AF1742" s="7" t="s">
        <v>46</v>
      </c>
      <c r="AH1742" s="7" t="s">
        <v>416</v>
      </c>
      <c r="AI1742" s="7" t="s">
        <v>417</v>
      </c>
      <c r="AJ1742" s="7">
        <v>-0.41399999999999998</v>
      </c>
      <c r="AL1742" s="7" t="s">
        <v>408</v>
      </c>
      <c r="AM1742" s="7">
        <v>0.182</v>
      </c>
      <c r="AN1742" s="7">
        <v>0.13600000000000001</v>
      </c>
      <c r="AQ1742" s="7">
        <v>1.4419999999999999</v>
      </c>
      <c r="AR1742" s="7">
        <v>0.70899999999999996</v>
      </c>
      <c r="AS1742" s="7">
        <v>4.4820000000000002</v>
      </c>
      <c r="AT1742" s="7">
        <v>3.8959999999999999</v>
      </c>
      <c r="AV1742" s="7" t="s">
        <v>658</v>
      </c>
      <c r="AW1742" s="7" t="s">
        <v>528</v>
      </c>
      <c r="AX1742" s="7" t="s">
        <v>14</v>
      </c>
      <c r="AY1742" s="7" t="s">
        <v>548</v>
      </c>
      <c r="AZ1742" s="7" t="s">
        <v>38</v>
      </c>
    </row>
    <row r="1743" spans="1:52" x14ac:dyDescent="0.2">
      <c r="A1743" s="7">
        <v>1742</v>
      </c>
      <c r="B1743" s="7">
        <v>5125</v>
      </c>
      <c r="C1743" s="7" t="s">
        <v>48</v>
      </c>
      <c r="D1743" s="7" t="s">
        <v>78</v>
      </c>
      <c r="E1743" s="7" t="s">
        <v>79</v>
      </c>
      <c r="F1743" s="7">
        <v>7.2910000000000004</v>
      </c>
      <c r="I1743" s="7">
        <v>7.2910000000000004</v>
      </c>
      <c r="J1743" s="7">
        <v>2005</v>
      </c>
      <c r="K1743" s="7">
        <v>7</v>
      </c>
      <c r="L1743" s="7">
        <v>205</v>
      </c>
      <c r="M1743" s="7">
        <v>42.433</v>
      </c>
      <c r="N1743" s="7">
        <v>142.483</v>
      </c>
      <c r="O1743" s="7">
        <v>42.25</v>
      </c>
      <c r="P1743" s="7">
        <v>142.25</v>
      </c>
      <c r="Q1743" s="7">
        <v>18.375</v>
      </c>
      <c r="V1743" s="7" t="s">
        <v>26</v>
      </c>
      <c r="W1743" s="7">
        <v>3.984</v>
      </c>
      <c r="X1743" s="7">
        <f t="shared" si="54"/>
        <v>3.984</v>
      </c>
      <c r="Y1743" s="7">
        <v>3.3069999999999999</v>
      </c>
      <c r="Z1743" s="7">
        <f t="shared" si="55"/>
        <v>3.3069999999999999</v>
      </c>
      <c r="AA1743" s="7">
        <v>0.54600000000000004</v>
      </c>
      <c r="AB1743" s="7">
        <v>0.45300000000000001</v>
      </c>
      <c r="AE1743" s="7" t="s">
        <v>45</v>
      </c>
      <c r="AF1743" s="7" t="s">
        <v>46</v>
      </c>
      <c r="AH1743" s="7" t="s">
        <v>416</v>
      </c>
      <c r="AI1743" s="7" t="s">
        <v>417</v>
      </c>
      <c r="AJ1743" s="7">
        <v>-0.41399999999999998</v>
      </c>
      <c r="AL1743" s="7" t="s">
        <v>408</v>
      </c>
      <c r="AM1743" s="7">
        <v>0.182</v>
      </c>
      <c r="AN1743" s="7">
        <v>0.13600000000000001</v>
      </c>
      <c r="AQ1743" s="7">
        <v>1.4419999999999999</v>
      </c>
      <c r="AR1743" s="7">
        <v>0.70899999999999996</v>
      </c>
      <c r="AS1743" s="7">
        <v>4.4820000000000002</v>
      </c>
      <c r="AT1743" s="7">
        <v>3.8959999999999999</v>
      </c>
      <c r="AV1743" s="7" t="s">
        <v>658</v>
      </c>
      <c r="AW1743" s="7" t="s">
        <v>528</v>
      </c>
      <c r="AX1743" s="7" t="s">
        <v>14</v>
      </c>
      <c r="AY1743" s="7" t="s">
        <v>548</v>
      </c>
      <c r="AZ1743" s="7" t="s">
        <v>38</v>
      </c>
    </row>
    <row r="1744" spans="1:52" x14ac:dyDescent="0.2">
      <c r="A1744" s="7">
        <v>1743</v>
      </c>
      <c r="B1744" s="7">
        <v>5125</v>
      </c>
      <c r="C1744" s="7" t="s">
        <v>48</v>
      </c>
      <c r="D1744" s="7" t="s">
        <v>78</v>
      </c>
      <c r="E1744" s="7" t="s">
        <v>79</v>
      </c>
      <c r="F1744" s="7">
        <v>5.6280000000000001</v>
      </c>
      <c r="I1744" s="7">
        <v>5.6280000000000001</v>
      </c>
      <c r="J1744" s="7">
        <v>2005</v>
      </c>
      <c r="K1744" s="7">
        <v>8</v>
      </c>
      <c r="L1744" s="7">
        <v>234</v>
      </c>
      <c r="M1744" s="7">
        <v>42.433</v>
      </c>
      <c r="N1744" s="7">
        <v>142.483</v>
      </c>
      <c r="O1744" s="7">
        <v>42.25</v>
      </c>
      <c r="P1744" s="7">
        <v>142.25</v>
      </c>
      <c r="Q1744" s="7">
        <v>16.478000000000002</v>
      </c>
      <c r="V1744" s="7" t="s">
        <v>26</v>
      </c>
      <c r="W1744" s="7">
        <v>2.508</v>
      </c>
      <c r="X1744" s="7">
        <f t="shared" si="54"/>
        <v>2.508</v>
      </c>
      <c r="Y1744" s="7">
        <v>3.12</v>
      </c>
      <c r="Z1744" s="7">
        <f t="shared" si="55"/>
        <v>3.12</v>
      </c>
      <c r="AA1744" s="7">
        <v>0.44500000000000001</v>
      </c>
      <c r="AB1744" s="7">
        <v>0.55400000000000005</v>
      </c>
      <c r="AE1744" s="7" t="s">
        <v>45</v>
      </c>
      <c r="AF1744" s="7" t="s">
        <v>46</v>
      </c>
      <c r="AH1744" s="7" t="s">
        <v>416</v>
      </c>
      <c r="AI1744" s="7" t="s">
        <v>417</v>
      </c>
      <c r="AJ1744" s="7">
        <v>-0.41399999999999998</v>
      </c>
      <c r="AL1744" s="7" t="s">
        <v>408</v>
      </c>
      <c r="AM1744" s="7">
        <v>0.182</v>
      </c>
      <c r="AN1744" s="7">
        <v>0.13600000000000001</v>
      </c>
      <c r="AQ1744" s="7">
        <v>1.4419999999999999</v>
      </c>
      <c r="AR1744" s="7">
        <v>0.70899999999999996</v>
      </c>
      <c r="AS1744" s="7">
        <v>4.4820000000000002</v>
      </c>
      <c r="AT1744" s="7">
        <v>3.8959999999999999</v>
      </c>
      <c r="AV1744" s="7" t="s">
        <v>658</v>
      </c>
      <c r="AW1744" s="7" t="s">
        <v>528</v>
      </c>
      <c r="AX1744" s="7" t="s">
        <v>14</v>
      </c>
      <c r="AY1744" s="7" t="s">
        <v>548</v>
      </c>
      <c r="AZ1744" s="7" t="s">
        <v>38</v>
      </c>
    </row>
    <row r="1745" spans="1:52" x14ac:dyDescent="0.2">
      <c r="A1745" s="7">
        <v>1744</v>
      </c>
      <c r="B1745" s="7">
        <v>5125</v>
      </c>
      <c r="C1745" s="7" t="s">
        <v>48</v>
      </c>
      <c r="D1745" s="7" t="s">
        <v>78</v>
      </c>
      <c r="E1745" s="7" t="s">
        <v>79</v>
      </c>
      <c r="F1745" s="7">
        <v>4.1100000000000003</v>
      </c>
      <c r="I1745" s="7">
        <v>4.1100000000000003</v>
      </c>
      <c r="J1745" s="7">
        <v>2005</v>
      </c>
      <c r="K1745" s="7">
        <v>9</v>
      </c>
      <c r="L1745" s="7">
        <v>263</v>
      </c>
      <c r="M1745" s="7">
        <v>42.433</v>
      </c>
      <c r="N1745" s="7">
        <v>142.483</v>
      </c>
      <c r="O1745" s="7">
        <v>42.25</v>
      </c>
      <c r="P1745" s="7">
        <v>142.25</v>
      </c>
      <c r="Q1745" s="7">
        <v>13.407</v>
      </c>
      <c r="V1745" s="7" t="s">
        <v>26</v>
      </c>
      <c r="W1745" s="7">
        <v>2.0190000000000001</v>
      </c>
      <c r="X1745" s="7">
        <f t="shared" si="54"/>
        <v>2.0190000000000001</v>
      </c>
      <c r="Y1745" s="7">
        <v>2.0910000000000002</v>
      </c>
      <c r="Z1745" s="7">
        <f t="shared" si="55"/>
        <v>2.0910000000000002</v>
      </c>
      <c r="AA1745" s="7">
        <v>0.49099999999999999</v>
      </c>
      <c r="AB1745" s="7">
        <v>0.50800000000000001</v>
      </c>
      <c r="AE1745" s="7" t="s">
        <v>45</v>
      </c>
      <c r="AF1745" s="7" t="s">
        <v>46</v>
      </c>
      <c r="AH1745" s="7" t="s">
        <v>416</v>
      </c>
      <c r="AI1745" s="7" t="s">
        <v>417</v>
      </c>
      <c r="AJ1745" s="7">
        <v>-0.41399999999999998</v>
      </c>
      <c r="AL1745" s="7" t="s">
        <v>408</v>
      </c>
      <c r="AM1745" s="7">
        <v>0.182</v>
      </c>
      <c r="AN1745" s="7">
        <v>0.13600000000000001</v>
      </c>
      <c r="AQ1745" s="7">
        <v>1.4419999999999999</v>
      </c>
      <c r="AR1745" s="7">
        <v>0.70899999999999996</v>
      </c>
      <c r="AS1745" s="7">
        <v>4.4820000000000002</v>
      </c>
      <c r="AT1745" s="7">
        <v>3.8959999999999999</v>
      </c>
      <c r="AV1745" s="7" t="s">
        <v>658</v>
      </c>
      <c r="AW1745" s="7" t="s">
        <v>528</v>
      </c>
      <c r="AX1745" s="7" t="s">
        <v>14</v>
      </c>
      <c r="AY1745" s="7" t="s">
        <v>548</v>
      </c>
      <c r="AZ1745" s="7" t="s">
        <v>38</v>
      </c>
    </row>
    <row r="1746" spans="1:52" x14ac:dyDescent="0.2">
      <c r="A1746" s="7">
        <v>1745</v>
      </c>
      <c r="B1746" s="7">
        <v>5125</v>
      </c>
      <c r="C1746" s="7" t="s">
        <v>48</v>
      </c>
      <c r="D1746" s="7" t="s">
        <v>78</v>
      </c>
      <c r="E1746" s="7" t="s">
        <v>79</v>
      </c>
      <c r="F1746" s="7">
        <v>3.17</v>
      </c>
      <c r="I1746" s="7">
        <v>3.17</v>
      </c>
      <c r="J1746" s="7">
        <v>2005</v>
      </c>
      <c r="K1746" s="7">
        <v>10</v>
      </c>
      <c r="L1746" s="7">
        <v>284</v>
      </c>
      <c r="M1746" s="7">
        <v>42.433</v>
      </c>
      <c r="N1746" s="7">
        <v>142.483</v>
      </c>
      <c r="O1746" s="7">
        <v>42.25</v>
      </c>
      <c r="P1746" s="7">
        <v>142.25</v>
      </c>
      <c r="Q1746" s="7">
        <v>11.047000000000001</v>
      </c>
      <c r="V1746" s="7" t="s">
        <v>26</v>
      </c>
      <c r="W1746" s="7">
        <v>1.2909999999999999</v>
      </c>
      <c r="X1746" s="7">
        <f t="shared" si="54"/>
        <v>1.2909999999999999</v>
      </c>
      <c r="Y1746" s="7">
        <v>1.879</v>
      </c>
      <c r="Z1746" s="7">
        <f t="shared" si="55"/>
        <v>1.879</v>
      </c>
      <c r="AA1746" s="7">
        <v>0.40699999999999997</v>
      </c>
      <c r="AB1746" s="7">
        <v>0.59199999999999997</v>
      </c>
      <c r="AE1746" s="7" t="s">
        <v>45</v>
      </c>
      <c r="AF1746" s="7" t="s">
        <v>46</v>
      </c>
      <c r="AH1746" s="7" t="s">
        <v>416</v>
      </c>
      <c r="AI1746" s="7" t="s">
        <v>417</v>
      </c>
      <c r="AJ1746" s="7">
        <v>-0.41399999999999998</v>
      </c>
      <c r="AL1746" s="7" t="s">
        <v>408</v>
      </c>
      <c r="AM1746" s="7">
        <v>0.182</v>
      </c>
      <c r="AN1746" s="7">
        <v>0.13600000000000001</v>
      </c>
      <c r="AQ1746" s="7">
        <v>1.4419999999999999</v>
      </c>
      <c r="AR1746" s="7">
        <v>0.70899999999999996</v>
      </c>
      <c r="AS1746" s="7">
        <v>4.4820000000000002</v>
      </c>
      <c r="AT1746" s="7">
        <v>3.8959999999999999</v>
      </c>
      <c r="AV1746" s="7" t="s">
        <v>658</v>
      </c>
      <c r="AW1746" s="7" t="s">
        <v>528</v>
      </c>
      <c r="AX1746" s="7" t="s">
        <v>14</v>
      </c>
      <c r="AY1746" s="7" t="s">
        <v>548</v>
      </c>
      <c r="AZ1746" s="7" t="s">
        <v>38</v>
      </c>
    </row>
    <row r="1747" spans="1:52" x14ac:dyDescent="0.2">
      <c r="A1747" s="7">
        <v>1746</v>
      </c>
      <c r="B1747" s="7">
        <v>5125</v>
      </c>
      <c r="C1747" s="7" t="s">
        <v>48</v>
      </c>
      <c r="D1747" s="7" t="s">
        <v>78</v>
      </c>
      <c r="E1747" s="7" t="s">
        <v>79</v>
      </c>
      <c r="F1747" s="7">
        <v>0.93</v>
      </c>
      <c r="I1747" s="7">
        <v>0.93</v>
      </c>
      <c r="J1747" s="7">
        <v>2005</v>
      </c>
      <c r="K1747" s="7">
        <v>11</v>
      </c>
      <c r="L1747" s="7">
        <v>316</v>
      </c>
      <c r="M1747" s="7">
        <v>42.433</v>
      </c>
      <c r="N1747" s="7">
        <v>142.483</v>
      </c>
      <c r="O1747" s="7">
        <v>42.25</v>
      </c>
      <c r="P1747" s="7">
        <v>142.25</v>
      </c>
      <c r="Q1747" s="7">
        <v>4.2169999999999996</v>
      </c>
      <c r="V1747" s="7" t="s">
        <v>26</v>
      </c>
      <c r="W1747" s="7">
        <v>0.41799999999999998</v>
      </c>
      <c r="X1747" s="7">
        <f t="shared" si="54"/>
        <v>0.41799999999999998</v>
      </c>
      <c r="Y1747" s="7">
        <v>0.51200000000000001</v>
      </c>
      <c r="Z1747" s="7">
        <f t="shared" si="55"/>
        <v>0.51200000000000001</v>
      </c>
      <c r="AA1747" s="7">
        <v>0.44900000000000001</v>
      </c>
      <c r="AB1747" s="7">
        <v>0.55000000000000004</v>
      </c>
      <c r="AE1747" s="7" t="s">
        <v>45</v>
      </c>
      <c r="AF1747" s="7" t="s">
        <v>46</v>
      </c>
      <c r="AH1747" s="7" t="s">
        <v>416</v>
      </c>
      <c r="AI1747" s="7" t="s">
        <v>417</v>
      </c>
      <c r="AJ1747" s="7">
        <v>-0.41399999999999998</v>
      </c>
      <c r="AL1747" s="7" t="s">
        <v>408</v>
      </c>
      <c r="AM1747" s="7">
        <v>0.182</v>
      </c>
      <c r="AN1747" s="7">
        <v>0.13600000000000001</v>
      </c>
      <c r="AQ1747" s="7">
        <v>1.4419999999999999</v>
      </c>
      <c r="AR1747" s="7">
        <v>0.70899999999999996</v>
      </c>
      <c r="AS1747" s="7">
        <v>4.4820000000000002</v>
      </c>
      <c r="AT1747" s="7">
        <v>3.8959999999999999</v>
      </c>
      <c r="AV1747" s="7" t="s">
        <v>658</v>
      </c>
      <c r="AW1747" s="7" t="s">
        <v>528</v>
      </c>
      <c r="AX1747" s="7" t="s">
        <v>14</v>
      </c>
      <c r="AY1747" s="7" t="s">
        <v>548</v>
      </c>
      <c r="AZ1747" s="7" t="s">
        <v>38</v>
      </c>
    </row>
    <row r="1748" spans="1:52" x14ac:dyDescent="0.2">
      <c r="A1748" s="7">
        <v>1747</v>
      </c>
      <c r="B1748" s="7">
        <v>5125</v>
      </c>
      <c r="C1748" s="7" t="s">
        <v>48</v>
      </c>
      <c r="D1748" s="7" t="s">
        <v>78</v>
      </c>
      <c r="E1748" s="7" t="s">
        <v>79</v>
      </c>
      <c r="F1748" s="7">
        <v>0.49199999999999999</v>
      </c>
      <c r="I1748" s="7">
        <v>0.49199999999999999</v>
      </c>
      <c r="J1748" s="7">
        <v>2005</v>
      </c>
      <c r="K1748" s="7">
        <v>12</v>
      </c>
      <c r="L1748" s="7">
        <v>355</v>
      </c>
      <c r="M1748" s="7">
        <v>42.433</v>
      </c>
      <c r="N1748" s="7">
        <v>142.483</v>
      </c>
      <c r="O1748" s="7">
        <v>42.25</v>
      </c>
      <c r="P1748" s="7">
        <v>142.25</v>
      </c>
      <c r="Q1748" s="7">
        <v>3.02</v>
      </c>
      <c r="V1748" s="7" t="s">
        <v>26</v>
      </c>
      <c r="W1748" s="7">
        <v>0.42199999999999999</v>
      </c>
      <c r="X1748" s="7">
        <f t="shared" si="54"/>
        <v>0.42199999999999999</v>
      </c>
      <c r="Y1748" s="7">
        <v>7.0000000000000007E-2</v>
      </c>
      <c r="Z1748" s="7">
        <f t="shared" si="55"/>
        <v>7.0000000000000007E-2</v>
      </c>
      <c r="AA1748" s="7">
        <v>0.85699999999999998</v>
      </c>
      <c r="AB1748" s="7">
        <v>0.14199999999999999</v>
      </c>
      <c r="AE1748" s="7" t="s">
        <v>45</v>
      </c>
      <c r="AF1748" s="7" t="s">
        <v>46</v>
      </c>
      <c r="AH1748" s="7" t="s">
        <v>416</v>
      </c>
      <c r="AI1748" s="7" t="s">
        <v>417</v>
      </c>
      <c r="AJ1748" s="7">
        <v>-0.41399999999999998</v>
      </c>
      <c r="AL1748" s="7" t="s">
        <v>408</v>
      </c>
      <c r="AM1748" s="7">
        <v>0.182</v>
      </c>
      <c r="AN1748" s="7">
        <v>0.13600000000000001</v>
      </c>
      <c r="AQ1748" s="7">
        <v>1.4419999999999999</v>
      </c>
      <c r="AR1748" s="7">
        <v>0.70899999999999996</v>
      </c>
      <c r="AS1748" s="7">
        <v>4.4820000000000002</v>
      </c>
      <c r="AT1748" s="7">
        <v>3.8959999999999999</v>
      </c>
      <c r="AV1748" s="7" t="s">
        <v>658</v>
      </c>
      <c r="AW1748" s="7" t="s">
        <v>528</v>
      </c>
      <c r="AX1748" s="7" t="s">
        <v>14</v>
      </c>
      <c r="AY1748" s="7" t="s">
        <v>548</v>
      </c>
      <c r="AZ1748" s="7" t="s">
        <v>38</v>
      </c>
    </row>
    <row r="1749" spans="1:52" x14ac:dyDescent="0.2">
      <c r="A1749" s="7">
        <v>1748</v>
      </c>
      <c r="B1749" s="7">
        <v>5125</v>
      </c>
      <c r="C1749" s="7" t="s">
        <v>48</v>
      </c>
      <c r="D1749" s="7" t="s">
        <v>78</v>
      </c>
      <c r="E1749" s="7" t="s">
        <v>79</v>
      </c>
      <c r="F1749" s="7">
        <v>0.19900000000000001</v>
      </c>
      <c r="I1749" s="7">
        <v>0.19900000000000001</v>
      </c>
      <c r="J1749" s="7">
        <v>2006</v>
      </c>
      <c r="K1749" s="7">
        <v>2</v>
      </c>
      <c r="L1749" s="7">
        <v>54</v>
      </c>
      <c r="M1749" s="7">
        <v>42.433</v>
      </c>
      <c r="N1749" s="7">
        <v>142.483</v>
      </c>
      <c r="O1749" s="7">
        <v>42.25</v>
      </c>
      <c r="P1749" s="7">
        <v>142.25</v>
      </c>
      <c r="Q1749" s="7">
        <v>3.22</v>
      </c>
      <c r="V1749" s="7" t="s">
        <v>26</v>
      </c>
      <c r="W1749" s="7">
        <v>0.11</v>
      </c>
      <c r="X1749" s="7">
        <f t="shared" si="54"/>
        <v>0.11</v>
      </c>
      <c r="Y1749" s="7">
        <v>8.8999999999999996E-2</v>
      </c>
      <c r="Z1749" s="7">
        <f t="shared" si="55"/>
        <v>8.8999999999999996E-2</v>
      </c>
      <c r="AA1749" s="7">
        <v>0.55200000000000005</v>
      </c>
      <c r="AB1749" s="7">
        <v>0.44700000000000001</v>
      </c>
      <c r="AE1749" s="7" t="s">
        <v>45</v>
      </c>
      <c r="AF1749" s="7" t="s">
        <v>46</v>
      </c>
      <c r="AH1749" s="7" t="s">
        <v>416</v>
      </c>
      <c r="AI1749" s="7" t="s">
        <v>417</v>
      </c>
      <c r="AJ1749" s="7">
        <v>-0.41399999999999998</v>
      </c>
      <c r="AL1749" s="7" t="s">
        <v>408</v>
      </c>
      <c r="AM1749" s="7">
        <v>0.182</v>
      </c>
      <c r="AN1749" s="7">
        <v>0.13600000000000001</v>
      </c>
      <c r="AQ1749" s="7">
        <v>1.4419999999999999</v>
      </c>
      <c r="AR1749" s="7">
        <v>0.70899999999999996</v>
      </c>
      <c r="AS1749" s="7">
        <v>4.4820000000000002</v>
      </c>
      <c r="AT1749" s="7">
        <v>3.8959999999999999</v>
      </c>
      <c r="AV1749" s="7" t="s">
        <v>658</v>
      </c>
      <c r="AW1749" s="7" t="s">
        <v>528</v>
      </c>
      <c r="AX1749" s="7" t="s">
        <v>14</v>
      </c>
      <c r="AY1749" s="7" t="s">
        <v>548</v>
      </c>
      <c r="AZ1749" s="7" t="s">
        <v>38</v>
      </c>
    </row>
    <row r="1750" spans="1:52" x14ac:dyDescent="0.2">
      <c r="A1750" s="7">
        <v>1749</v>
      </c>
      <c r="B1750" s="7">
        <v>5125</v>
      </c>
      <c r="C1750" s="7" t="s">
        <v>48</v>
      </c>
      <c r="D1750" s="7" t="s">
        <v>78</v>
      </c>
      <c r="E1750" s="7" t="s">
        <v>79</v>
      </c>
      <c r="F1750" s="7">
        <v>0.70199999999999996</v>
      </c>
      <c r="I1750" s="7">
        <v>0.70199999999999996</v>
      </c>
      <c r="J1750" s="7">
        <v>2006</v>
      </c>
      <c r="K1750" s="7">
        <v>3</v>
      </c>
      <c r="L1750" s="7">
        <v>81</v>
      </c>
      <c r="M1750" s="7">
        <v>42.433</v>
      </c>
      <c r="N1750" s="7">
        <v>142.483</v>
      </c>
      <c r="O1750" s="7">
        <v>42.25</v>
      </c>
      <c r="P1750" s="7">
        <v>142.25</v>
      </c>
      <c r="Q1750" s="7">
        <v>3.6749999999999998</v>
      </c>
      <c r="V1750" s="7" t="s">
        <v>26</v>
      </c>
      <c r="W1750" s="7">
        <v>0.57699999999999996</v>
      </c>
      <c r="X1750" s="7">
        <f t="shared" si="54"/>
        <v>0.57699999999999996</v>
      </c>
      <c r="Y1750" s="7">
        <v>0.125</v>
      </c>
      <c r="Z1750" s="7">
        <f t="shared" si="55"/>
        <v>0.125</v>
      </c>
      <c r="AA1750" s="7">
        <v>0.82099999999999995</v>
      </c>
      <c r="AB1750" s="7">
        <v>0.17799999999999999</v>
      </c>
      <c r="AE1750" s="7" t="s">
        <v>45</v>
      </c>
      <c r="AF1750" s="7" t="s">
        <v>46</v>
      </c>
      <c r="AH1750" s="7" t="s">
        <v>416</v>
      </c>
      <c r="AI1750" s="7" t="s">
        <v>417</v>
      </c>
      <c r="AJ1750" s="7">
        <v>-0.41399999999999998</v>
      </c>
      <c r="AL1750" s="7" t="s">
        <v>408</v>
      </c>
      <c r="AM1750" s="7">
        <v>0.182</v>
      </c>
      <c r="AN1750" s="7">
        <v>0.13600000000000001</v>
      </c>
      <c r="AQ1750" s="7">
        <v>1.4419999999999999</v>
      </c>
      <c r="AR1750" s="7">
        <v>0.70899999999999996</v>
      </c>
      <c r="AS1750" s="7">
        <v>4.4820000000000002</v>
      </c>
      <c r="AT1750" s="7">
        <v>3.8959999999999999</v>
      </c>
      <c r="AV1750" s="7" t="s">
        <v>658</v>
      </c>
      <c r="AW1750" s="7" t="s">
        <v>528</v>
      </c>
      <c r="AX1750" s="7" t="s">
        <v>14</v>
      </c>
      <c r="AY1750" s="7" t="s">
        <v>548</v>
      </c>
      <c r="AZ1750" s="7" t="s">
        <v>38</v>
      </c>
    </row>
    <row r="1751" spans="1:52" x14ac:dyDescent="0.2">
      <c r="A1751" s="7">
        <v>1750</v>
      </c>
      <c r="B1751" s="7">
        <v>5125</v>
      </c>
      <c r="C1751" s="7" t="s">
        <v>48</v>
      </c>
      <c r="D1751" s="7" t="s">
        <v>78</v>
      </c>
      <c r="E1751" s="7" t="s">
        <v>79</v>
      </c>
      <c r="F1751" s="7">
        <v>1.998</v>
      </c>
      <c r="I1751" s="7">
        <v>1.998</v>
      </c>
      <c r="J1751" s="7">
        <v>2006</v>
      </c>
      <c r="K1751" s="7">
        <v>4</v>
      </c>
      <c r="L1751" s="7">
        <v>116</v>
      </c>
      <c r="M1751" s="7">
        <v>42.433</v>
      </c>
      <c r="N1751" s="7">
        <v>142.483</v>
      </c>
      <c r="O1751" s="7">
        <v>42.25</v>
      </c>
      <c r="P1751" s="7">
        <v>142.25</v>
      </c>
      <c r="Q1751" s="7">
        <v>7.883</v>
      </c>
      <c r="V1751" s="7" t="s">
        <v>26</v>
      </c>
      <c r="W1751" s="7">
        <v>0.72799999999999998</v>
      </c>
      <c r="X1751" s="7">
        <f t="shared" si="54"/>
        <v>0.72799999999999998</v>
      </c>
      <c r="Y1751" s="7">
        <v>1.27</v>
      </c>
      <c r="Z1751" s="7">
        <f t="shared" si="55"/>
        <v>1.27</v>
      </c>
      <c r="AA1751" s="7">
        <v>0.36399999999999999</v>
      </c>
      <c r="AB1751" s="7">
        <v>0.63500000000000001</v>
      </c>
      <c r="AE1751" s="7" t="s">
        <v>45</v>
      </c>
      <c r="AF1751" s="7" t="s">
        <v>46</v>
      </c>
      <c r="AH1751" s="7" t="s">
        <v>416</v>
      </c>
      <c r="AI1751" s="7" t="s">
        <v>417</v>
      </c>
      <c r="AJ1751" s="7">
        <v>-0.41399999999999998</v>
      </c>
      <c r="AL1751" s="7" t="s">
        <v>408</v>
      </c>
      <c r="AM1751" s="7">
        <v>0.182</v>
      </c>
      <c r="AN1751" s="7">
        <v>0.13600000000000001</v>
      </c>
      <c r="AQ1751" s="7">
        <v>1.4419999999999999</v>
      </c>
      <c r="AR1751" s="7">
        <v>0.70899999999999996</v>
      </c>
      <c r="AS1751" s="7">
        <v>4.4820000000000002</v>
      </c>
      <c r="AT1751" s="7">
        <v>3.8959999999999999</v>
      </c>
      <c r="AV1751" s="7" t="s">
        <v>658</v>
      </c>
      <c r="AW1751" s="7" t="s">
        <v>528</v>
      </c>
      <c r="AX1751" s="7" t="s">
        <v>14</v>
      </c>
      <c r="AY1751" s="7" t="s">
        <v>548</v>
      </c>
      <c r="AZ1751" s="7" t="s">
        <v>38</v>
      </c>
    </row>
    <row r="1752" spans="1:52" x14ac:dyDescent="0.2">
      <c r="A1752" s="7">
        <v>1751</v>
      </c>
      <c r="B1752" s="7">
        <v>5125</v>
      </c>
      <c r="C1752" s="7" t="s">
        <v>48</v>
      </c>
      <c r="D1752" s="7" t="s">
        <v>78</v>
      </c>
      <c r="E1752" s="7" t="s">
        <v>79</v>
      </c>
      <c r="F1752" s="7">
        <v>3.7280000000000002</v>
      </c>
      <c r="I1752" s="7">
        <v>3.7280000000000002</v>
      </c>
      <c r="J1752" s="7">
        <v>2006</v>
      </c>
      <c r="K1752" s="7">
        <v>5</v>
      </c>
      <c r="L1752" s="7">
        <v>142</v>
      </c>
      <c r="M1752" s="7">
        <v>42.433</v>
      </c>
      <c r="N1752" s="7">
        <v>142.483</v>
      </c>
      <c r="O1752" s="7">
        <v>42.25</v>
      </c>
      <c r="P1752" s="7">
        <v>142.25</v>
      </c>
      <c r="Q1752" s="7">
        <v>10.923</v>
      </c>
      <c r="V1752" s="7" t="s">
        <v>26</v>
      </c>
      <c r="W1752" s="7">
        <v>1.68</v>
      </c>
      <c r="X1752" s="7">
        <f t="shared" si="54"/>
        <v>1.68</v>
      </c>
      <c r="Y1752" s="7">
        <v>2.048</v>
      </c>
      <c r="Z1752" s="7">
        <f t="shared" si="55"/>
        <v>2.048</v>
      </c>
      <c r="AA1752" s="7">
        <v>0.45</v>
      </c>
      <c r="AB1752" s="7">
        <v>0.54900000000000004</v>
      </c>
      <c r="AE1752" s="7" t="s">
        <v>45</v>
      </c>
      <c r="AF1752" s="7" t="s">
        <v>46</v>
      </c>
      <c r="AH1752" s="7" t="s">
        <v>416</v>
      </c>
      <c r="AI1752" s="7" t="s">
        <v>417</v>
      </c>
      <c r="AJ1752" s="7">
        <v>-0.41399999999999998</v>
      </c>
      <c r="AL1752" s="7" t="s">
        <v>408</v>
      </c>
      <c r="AM1752" s="7">
        <v>0.182</v>
      </c>
      <c r="AN1752" s="7">
        <v>0.13600000000000001</v>
      </c>
      <c r="AQ1752" s="7">
        <v>1.4419999999999999</v>
      </c>
      <c r="AR1752" s="7">
        <v>0.70899999999999996</v>
      </c>
      <c r="AS1752" s="7">
        <v>4.4820000000000002</v>
      </c>
      <c r="AT1752" s="7">
        <v>3.8959999999999999</v>
      </c>
      <c r="AV1752" s="7" t="s">
        <v>658</v>
      </c>
      <c r="AW1752" s="7" t="s">
        <v>528</v>
      </c>
      <c r="AX1752" s="7" t="s">
        <v>14</v>
      </c>
      <c r="AY1752" s="7" t="s">
        <v>548</v>
      </c>
      <c r="AZ1752" s="7" t="s">
        <v>38</v>
      </c>
    </row>
    <row r="1753" spans="1:52" x14ac:dyDescent="0.2">
      <c r="A1753" s="7">
        <v>1752</v>
      </c>
      <c r="B1753" s="7">
        <v>5125</v>
      </c>
      <c r="C1753" s="7" t="s">
        <v>48</v>
      </c>
      <c r="D1753" s="7" t="s">
        <v>78</v>
      </c>
      <c r="E1753" s="7" t="s">
        <v>79</v>
      </c>
      <c r="F1753" s="7">
        <v>5.0250000000000004</v>
      </c>
      <c r="I1753" s="7">
        <v>5.0250000000000004</v>
      </c>
      <c r="J1753" s="7">
        <v>2006</v>
      </c>
      <c r="K1753" s="7">
        <v>6</v>
      </c>
      <c r="L1753" s="7">
        <v>175</v>
      </c>
      <c r="M1753" s="7">
        <v>42.433</v>
      </c>
      <c r="N1753" s="7">
        <v>142.483</v>
      </c>
      <c r="O1753" s="7">
        <v>42.25</v>
      </c>
      <c r="P1753" s="7">
        <v>142.25</v>
      </c>
      <c r="Q1753" s="7">
        <v>14.43</v>
      </c>
      <c r="V1753" s="7" t="s">
        <v>26</v>
      </c>
      <c r="W1753" s="7">
        <v>2.4870000000000001</v>
      </c>
      <c r="X1753" s="7">
        <f t="shared" si="54"/>
        <v>2.4870000000000001</v>
      </c>
      <c r="Y1753" s="7">
        <v>2.5379999999999998</v>
      </c>
      <c r="Z1753" s="7">
        <f t="shared" si="55"/>
        <v>2.5379999999999998</v>
      </c>
      <c r="AA1753" s="7">
        <v>0.49399999999999999</v>
      </c>
      <c r="AB1753" s="7">
        <v>0.505</v>
      </c>
      <c r="AE1753" s="7" t="s">
        <v>45</v>
      </c>
      <c r="AF1753" s="7" t="s">
        <v>46</v>
      </c>
      <c r="AH1753" s="7" t="s">
        <v>416</v>
      </c>
      <c r="AI1753" s="7" t="s">
        <v>417</v>
      </c>
      <c r="AJ1753" s="7">
        <v>-0.41399999999999998</v>
      </c>
      <c r="AL1753" s="7" t="s">
        <v>408</v>
      </c>
      <c r="AM1753" s="7">
        <v>0.182</v>
      </c>
      <c r="AN1753" s="7">
        <v>0.13600000000000001</v>
      </c>
      <c r="AQ1753" s="7">
        <v>1.4419999999999999</v>
      </c>
      <c r="AR1753" s="7">
        <v>0.70899999999999996</v>
      </c>
      <c r="AS1753" s="7">
        <v>4.4820000000000002</v>
      </c>
      <c r="AT1753" s="7">
        <v>3.8959999999999999</v>
      </c>
      <c r="AV1753" s="7" t="s">
        <v>658</v>
      </c>
      <c r="AW1753" s="7" t="s">
        <v>528</v>
      </c>
      <c r="AX1753" s="7" t="s">
        <v>14</v>
      </c>
      <c r="AY1753" s="7" t="s">
        <v>548</v>
      </c>
      <c r="AZ1753" s="7" t="s">
        <v>38</v>
      </c>
    </row>
    <row r="1754" spans="1:52" x14ac:dyDescent="0.2">
      <c r="A1754" s="7">
        <v>1753</v>
      </c>
      <c r="B1754" s="7">
        <v>5125</v>
      </c>
      <c r="C1754" s="7" t="s">
        <v>48</v>
      </c>
      <c r="D1754" s="7" t="s">
        <v>78</v>
      </c>
      <c r="E1754" s="7" t="s">
        <v>79</v>
      </c>
      <c r="F1754" s="7">
        <v>6.4660000000000002</v>
      </c>
      <c r="I1754" s="7">
        <v>6.4660000000000002</v>
      </c>
      <c r="J1754" s="7">
        <v>2006</v>
      </c>
      <c r="K1754" s="7">
        <v>7</v>
      </c>
      <c r="L1754" s="7">
        <v>205</v>
      </c>
      <c r="M1754" s="7">
        <v>42.433</v>
      </c>
      <c r="N1754" s="7">
        <v>142.483</v>
      </c>
      <c r="O1754" s="7">
        <v>42.25</v>
      </c>
      <c r="P1754" s="7">
        <v>142.25</v>
      </c>
      <c r="Q1754" s="7">
        <v>17.468</v>
      </c>
      <c r="V1754" s="7" t="s">
        <v>26</v>
      </c>
      <c r="W1754" s="7">
        <v>3.9510000000000001</v>
      </c>
      <c r="X1754" s="7">
        <f t="shared" si="54"/>
        <v>3.9510000000000001</v>
      </c>
      <c r="Y1754" s="7">
        <v>2.5150000000000001</v>
      </c>
      <c r="Z1754" s="7">
        <f t="shared" si="55"/>
        <v>2.5150000000000001</v>
      </c>
      <c r="AA1754" s="7">
        <v>0.61099999999999999</v>
      </c>
      <c r="AB1754" s="7">
        <v>0.38800000000000001</v>
      </c>
      <c r="AE1754" s="7" t="s">
        <v>45</v>
      </c>
      <c r="AF1754" s="7" t="s">
        <v>46</v>
      </c>
      <c r="AH1754" s="7" t="s">
        <v>416</v>
      </c>
      <c r="AI1754" s="7" t="s">
        <v>417</v>
      </c>
      <c r="AJ1754" s="7">
        <v>-0.41399999999999998</v>
      </c>
      <c r="AL1754" s="7" t="s">
        <v>408</v>
      </c>
      <c r="AM1754" s="7">
        <v>0.182</v>
      </c>
      <c r="AN1754" s="7">
        <v>0.13600000000000001</v>
      </c>
      <c r="AQ1754" s="7">
        <v>1.4419999999999999</v>
      </c>
      <c r="AR1754" s="7">
        <v>0.70899999999999996</v>
      </c>
      <c r="AS1754" s="7">
        <v>4.4820000000000002</v>
      </c>
      <c r="AT1754" s="7">
        <v>3.8959999999999999</v>
      </c>
      <c r="AV1754" s="7" t="s">
        <v>658</v>
      </c>
      <c r="AW1754" s="7" t="s">
        <v>528</v>
      </c>
      <c r="AX1754" s="7" t="s">
        <v>14</v>
      </c>
      <c r="AY1754" s="7" t="s">
        <v>548</v>
      </c>
      <c r="AZ1754" s="7" t="s">
        <v>38</v>
      </c>
    </row>
    <row r="1755" spans="1:52" x14ac:dyDescent="0.2">
      <c r="A1755" s="7">
        <v>1754</v>
      </c>
      <c r="B1755" s="7">
        <v>5125</v>
      </c>
      <c r="C1755" s="7" t="s">
        <v>48</v>
      </c>
      <c r="D1755" s="7" t="s">
        <v>78</v>
      </c>
      <c r="E1755" s="7" t="s">
        <v>79</v>
      </c>
      <c r="F1755" s="7">
        <v>5.8140000000000001</v>
      </c>
      <c r="I1755" s="7">
        <v>5.8140000000000001</v>
      </c>
      <c r="J1755" s="7">
        <v>2006</v>
      </c>
      <c r="K1755" s="7">
        <v>8</v>
      </c>
      <c r="L1755" s="7">
        <v>234</v>
      </c>
      <c r="M1755" s="7">
        <v>42.433</v>
      </c>
      <c r="N1755" s="7">
        <v>142.483</v>
      </c>
      <c r="O1755" s="7">
        <v>42.25</v>
      </c>
      <c r="P1755" s="7">
        <v>142.25</v>
      </c>
      <c r="Q1755" s="7">
        <v>16.981999999999999</v>
      </c>
      <c r="V1755" s="7" t="s">
        <v>26</v>
      </c>
      <c r="W1755" s="7">
        <v>3.516</v>
      </c>
      <c r="X1755" s="7">
        <f t="shared" si="54"/>
        <v>3.516</v>
      </c>
      <c r="Y1755" s="7">
        <v>2.298</v>
      </c>
      <c r="Z1755" s="7">
        <f t="shared" si="55"/>
        <v>2.298</v>
      </c>
      <c r="AA1755" s="7">
        <v>0.60399999999999998</v>
      </c>
      <c r="AB1755" s="7">
        <v>0.39500000000000002</v>
      </c>
      <c r="AE1755" s="7" t="s">
        <v>45</v>
      </c>
      <c r="AF1755" s="7" t="s">
        <v>46</v>
      </c>
      <c r="AH1755" s="7" t="s">
        <v>416</v>
      </c>
      <c r="AI1755" s="7" t="s">
        <v>417</v>
      </c>
      <c r="AJ1755" s="7">
        <v>-0.41399999999999998</v>
      </c>
      <c r="AL1755" s="7" t="s">
        <v>408</v>
      </c>
      <c r="AM1755" s="7">
        <v>0.182</v>
      </c>
      <c r="AN1755" s="7">
        <v>0.13600000000000001</v>
      </c>
      <c r="AQ1755" s="7">
        <v>1.4419999999999999</v>
      </c>
      <c r="AR1755" s="7">
        <v>0.70899999999999996</v>
      </c>
      <c r="AS1755" s="7">
        <v>4.4820000000000002</v>
      </c>
      <c r="AT1755" s="7">
        <v>3.8959999999999999</v>
      </c>
      <c r="AV1755" s="7" t="s">
        <v>658</v>
      </c>
      <c r="AW1755" s="7" t="s">
        <v>528</v>
      </c>
      <c r="AX1755" s="7" t="s">
        <v>14</v>
      </c>
      <c r="AY1755" s="7" t="s">
        <v>548</v>
      </c>
      <c r="AZ1755" s="7" t="s">
        <v>38</v>
      </c>
    </row>
    <row r="1756" spans="1:52" x14ac:dyDescent="0.2">
      <c r="A1756" s="7">
        <v>1755</v>
      </c>
      <c r="B1756" s="7">
        <v>5125</v>
      </c>
      <c r="C1756" s="7" t="s">
        <v>48</v>
      </c>
      <c r="D1756" s="7" t="s">
        <v>78</v>
      </c>
      <c r="E1756" s="7" t="s">
        <v>79</v>
      </c>
      <c r="F1756" s="7">
        <v>4.367</v>
      </c>
      <c r="I1756" s="7">
        <v>4.367</v>
      </c>
      <c r="J1756" s="7">
        <v>2006</v>
      </c>
      <c r="K1756" s="7">
        <v>9</v>
      </c>
      <c r="L1756" s="7">
        <v>264</v>
      </c>
      <c r="M1756" s="7">
        <v>42.433</v>
      </c>
      <c r="N1756" s="7">
        <v>142.483</v>
      </c>
      <c r="O1756" s="7">
        <v>42.25</v>
      </c>
      <c r="P1756" s="7">
        <v>142.25</v>
      </c>
      <c r="Q1756" s="7">
        <v>11.797000000000001</v>
      </c>
      <c r="V1756" s="7" t="s">
        <v>26</v>
      </c>
      <c r="W1756" s="7">
        <v>2.2050000000000001</v>
      </c>
      <c r="X1756" s="7">
        <f t="shared" si="54"/>
        <v>2.2050000000000001</v>
      </c>
      <c r="Y1756" s="7">
        <v>2.1619999999999999</v>
      </c>
      <c r="Z1756" s="7">
        <f t="shared" si="55"/>
        <v>2.1619999999999999</v>
      </c>
      <c r="AA1756" s="7">
        <v>0.504</v>
      </c>
      <c r="AB1756" s="7">
        <v>0.495</v>
      </c>
      <c r="AE1756" s="7" t="s">
        <v>45</v>
      </c>
      <c r="AF1756" s="7" t="s">
        <v>46</v>
      </c>
      <c r="AH1756" s="7" t="s">
        <v>416</v>
      </c>
      <c r="AI1756" s="7" t="s">
        <v>417</v>
      </c>
      <c r="AJ1756" s="7">
        <v>-0.41399999999999998</v>
      </c>
      <c r="AL1756" s="7" t="s">
        <v>408</v>
      </c>
      <c r="AM1756" s="7">
        <v>0.182</v>
      </c>
      <c r="AN1756" s="7">
        <v>0.13600000000000001</v>
      </c>
      <c r="AQ1756" s="7">
        <v>1.4419999999999999</v>
      </c>
      <c r="AR1756" s="7">
        <v>0.70899999999999996</v>
      </c>
      <c r="AS1756" s="7">
        <v>4.4820000000000002</v>
      </c>
      <c r="AT1756" s="7">
        <v>3.8959999999999999</v>
      </c>
      <c r="AV1756" s="7" t="s">
        <v>658</v>
      </c>
      <c r="AW1756" s="7" t="s">
        <v>528</v>
      </c>
      <c r="AX1756" s="7" t="s">
        <v>14</v>
      </c>
      <c r="AY1756" s="7" t="s">
        <v>548</v>
      </c>
      <c r="AZ1756" s="7" t="s">
        <v>38</v>
      </c>
    </row>
    <row r="1757" spans="1:52" x14ac:dyDescent="0.2">
      <c r="A1757" s="7">
        <v>1756</v>
      </c>
      <c r="B1757" s="7">
        <v>5125</v>
      </c>
      <c r="C1757" s="7" t="s">
        <v>48</v>
      </c>
      <c r="D1757" s="7" t="s">
        <v>78</v>
      </c>
      <c r="E1757" s="7" t="s">
        <v>79</v>
      </c>
      <c r="F1757" s="7">
        <v>1.839</v>
      </c>
      <c r="I1757" s="7">
        <v>1.839</v>
      </c>
      <c r="J1757" s="7">
        <v>2006</v>
      </c>
      <c r="K1757" s="7">
        <v>10</v>
      </c>
      <c r="L1757" s="7">
        <v>290</v>
      </c>
      <c r="M1757" s="7">
        <v>42.433</v>
      </c>
      <c r="N1757" s="7">
        <v>142.483</v>
      </c>
      <c r="O1757" s="7">
        <v>42.25</v>
      </c>
      <c r="P1757" s="7">
        <v>142.25</v>
      </c>
      <c r="Q1757" s="7">
        <v>8.7260000000000009</v>
      </c>
      <c r="V1757" s="7" t="s">
        <v>26</v>
      </c>
      <c r="W1757" s="7">
        <v>0.89300000000000002</v>
      </c>
      <c r="X1757" s="7">
        <f t="shared" si="54"/>
        <v>0.89300000000000002</v>
      </c>
      <c r="Y1757" s="7">
        <v>0.94599999999999995</v>
      </c>
      <c r="Z1757" s="7">
        <f t="shared" si="55"/>
        <v>0.94599999999999995</v>
      </c>
      <c r="AA1757" s="7">
        <v>0.48499999999999999</v>
      </c>
      <c r="AB1757" s="7">
        <v>0.51400000000000001</v>
      </c>
      <c r="AE1757" s="7" t="s">
        <v>45</v>
      </c>
      <c r="AF1757" s="7" t="s">
        <v>46</v>
      </c>
      <c r="AH1757" s="7" t="s">
        <v>416</v>
      </c>
      <c r="AI1757" s="7" t="s">
        <v>417</v>
      </c>
      <c r="AJ1757" s="7">
        <v>-0.41399999999999998</v>
      </c>
      <c r="AL1757" s="7" t="s">
        <v>408</v>
      </c>
      <c r="AM1757" s="7">
        <v>0.182</v>
      </c>
      <c r="AN1757" s="7">
        <v>0.13600000000000001</v>
      </c>
      <c r="AQ1757" s="7">
        <v>1.4419999999999999</v>
      </c>
      <c r="AR1757" s="7">
        <v>0.70899999999999996</v>
      </c>
      <c r="AS1757" s="7">
        <v>4.4820000000000002</v>
      </c>
      <c r="AT1757" s="7">
        <v>3.8959999999999999</v>
      </c>
      <c r="AV1757" s="7" t="s">
        <v>658</v>
      </c>
      <c r="AW1757" s="7" t="s">
        <v>528</v>
      </c>
      <c r="AX1757" s="7" t="s">
        <v>14</v>
      </c>
      <c r="AY1757" s="7" t="s">
        <v>548</v>
      </c>
      <c r="AZ1757" s="7" t="s">
        <v>38</v>
      </c>
    </row>
    <row r="1758" spans="1:52" x14ac:dyDescent="0.2">
      <c r="A1758" s="7">
        <v>1757</v>
      </c>
      <c r="B1758" s="7">
        <v>5125</v>
      </c>
      <c r="C1758" s="7" t="s">
        <v>48</v>
      </c>
      <c r="D1758" s="7" t="s">
        <v>78</v>
      </c>
      <c r="E1758" s="7" t="s">
        <v>79</v>
      </c>
      <c r="F1758" s="7">
        <v>1.1870000000000001</v>
      </c>
      <c r="I1758" s="7">
        <v>1.1870000000000001</v>
      </c>
      <c r="J1758" s="7">
        <v>2006</v>
      </c>
      <c r="K1758" s="7">
        <v>11</v>
      </c>
      <c r="L1758" s="7">
        <v>318</v>
      </c>
      <c r="M1758" s="7">
        <v>42.433</v>
      </c>
      <c r="N1758" s="7">
        <v>142.483</v>
      </c>
      <c r="O1758" s="7">
        <v>42.25</v>
      </c>
      <c r="P1758" s="7">
        <v>142.25</v>
      </c>
      <c r="Q1758" s="7">
        <v>6.5990000000000002</v>
      </c>
      <c r="V1758" s="7" t="s">
        <v>26</v>
      </c>
      <c r="W1758" s="7">
        <v>0.38400000000000001</v>
      </c>
      <c r="X1758" s="7">
        <f t="shared" si="54"/>
        <v>0.38400000000000001</v>
      </c>
      <c r="Y1758" s="7">
        <v>0.80300000000000005</v>
      </c>
      <c r="Z1758" s="7">
        <f t="shared" si="55"/>
        <v>0.80300000000000005</v>
      </c>
      <c r="AA1758" s="7">
        <v>0.32300000000000001</v>
      </c>
      <c r="AB1758" s="7">
        <v>0.67600000000000005</v>
      </c>
      <c r="AE1758" s="7" t="s">
        <v>45</v>
      </c>
      <c r="AF1758" s="7" t="s">
        <v>46</v>
      </c>
      <c r="AH1758" s="7" t="s">
        <v>416</v>
      </c>
      <c r="AI1758" s="7" t="s">
        <v>417</v>
      </c>
      <c r="AJ1758" s="7">
        <v>-0.41399999999999998</v>
      </c>
      <c r="AL1758" s="7" t="s">
        <v>408</v>
      </c>
      <c r="AM1758" s="7">
        <v>0.182</v>
      </c>
      <c r="AN1758" s="7">
        <v>0.13600000000000001</v>
      </c>
      <c r="AQ1758" s="7">
        <v>1.4419999999999999</v>
      </c>
      <c r="AR1758" s="7">
        <v>0.70899999999999996</v>
      </c>
      <c r="AS1758" s="7">
        <v>4.4820000000000002</v>
      </c>
      <c r="AT1758" s="7">
        <v>3.8959999999999999</v>
      </c>
      <c r="AV1758" s="7" t="s">
        <v>658</v>
      </c>
      <c r="AW1758" s="7" t="s">
        <v>528</v>
      </c>
      <c r="AX1758" s="7" t="s">
        <v>14</v>
      </c>
      <c r="AY1758" s="7" t="s">
        <v>548</v>
      </c>
      <c r="AZ1758" s="7" t="s">
        <v>38</v>
      </c>
    </row>
    <row r="1759" spans="1:52" x14ac:dyDescent="0.2">
      <c r="A1759" s="7">
        <v>1758</v>
      </c>
      <c r="B1759" s="7">
        <v>5125</v>
      </c>
      <c r="C1759" s="7" t="s">
        <v>48</v>
      </c>
      <c r="D1759" s="7" t="s">
        <v>78</v>
      </c>
      <c r="E1759" s="7" t="s">
        <v>79</v>
      </c>
      <c r="F1759" s="7">
        <v>0.60699999999999998</v>
      </c>
      <c r="I1759" s="7">
        <v>0.60699999999999998</v>
      </c>
      <c r="J1759" s="7">
        <v>2006</v>
      </c>
      <c r="K1759" s="7">
        <v>12</v>
      </c>
      <c r="L1759" s="7">
        <v>348</v>
      </c>
      <c r="M1759" s="7">
        <v>42.433</v>
      </c>
      <c r="N1759" s="7">
        <v>142.483</v>
      </c>
      <c r="O1759" s="7">
        <v>42.25</v>
      </c>
      <c r="P1759" s="7">
        <v>142.25</v>
      </c>
      <c r="Q1759" s="7">
        <v>2.823</v>
      </c>
      <c r="V1759" s="7" t="s">
        <v>26</v>
      </c>
      <c r="W1759" s="7">
        <v>0.314</v>
      </c>
      <c r="X1759" s="7">
        <f t="shared" si="54"/>
        <v>0.314</v>
      </c>
      <c r="Y1759" s="7">
        <v>0.29299999999999998</v>
      </c>
      <c r="Z1759" s="7">
        <f t="shared" si="55"/>
        <v>0.29299999999999998</v>
      </c>
      <c r="AA1759" s="7">
        <v>0.51700000000000002</v>
      </c>
      <c r="AB1759" s="7">
        <v>0.48199999999999998</v>
      </c>
      <c r="AE1759" s="7" t="s">
        <v>45</v>
      </c>
      <c r="AF1759" s="7" t="s">
        <v>46</v>
      </c>
      <c r="AH1759" s="7" t="s">
        <v>416</v>
      </c>
      <c r="AI1759" s="7" t="s">
        <v>417</v>
      </c>
      <c r="AJ1759" s="7">
        <v>-0.41399999999999998</v>
      </c>
      <c r="AL1759" s="7" t="s">
        <v>408</v>
      </c>
      <c r="AM1759" s="7">
        <v>0.182</v>
      </c>
      <c r="AN1759" s="7">
        <v>0.13600000000000001</v>
      </c>
      <c r="AQ1759" s="7">
        <v>1.4419999999999999</v>
      </c>
      <c r="AR1759" s="7">
        <v>0.70899999999999996</v>
      </c>
      <c r="AS1759" s="7">
        <v>4.4820000000000002</v>
      </c>
      <c r="AT1759" s="7">
        <v>3.8959999999999999</v>
      </c>
      <c r="AV1759" s="7" t="s">
        <v>658</v>
      </c>
      <c r="AW1759" s="7" t="s">
        <v>528</v>
      </c>
      <c r="AX1759" s="7" t="s">
        <v>14</v>
      </c>
      <c r="AY1759" s="7" t="s">
        <v>548</v>
      </c>
      <c r="AZ1759" s="7" t="s">
        <v>38</v>
      </c>
    </row>
    <row r="1760" spans="1:52" x14ac:dyDescent="0.2">
      <c r="A1760" s="7">
        <v>1759</v>
      </c>
      <c r="B1760" s="7">
        <v>5125</v>
      </c>
      <c r="C1760" s="7" t="s">
        <v>48</v>
      </c>
      <c r="D1760" s="7" t="s">
        <v>78</v>
      </c>
      <c r="E1760" s="7" t="s">
        <v>79</v>
      </c>
      <c r="F1760" s="7">
        <v>0.38700000000000001</v>
      </c>
      <c r="I1760" s="7">
        <v>0.38700000000000001</v>
      </c>
      <c r="J1760" s="7">
        <v>2007</v>
      </c>
      <c r="K1760" s="7">
        <v>1</v>
      </c>
      <c r="L1760" s="7">
        <v>21</v>
      </c>
      <c r="M1760" s="7">
        <v>42.433</v>
      </c>
      <c r="N1760" s="7">
        <v>142.483</v>
      </c>
      <c r="O1760" s="7">
        <v>42.25</v>
      </c>
      <c r="P1760" s="7">
        <v>142.25</v>
      </c>
      <c r="Q1760" s="7">
        <v>2.3319999999999999</v>
      </c>
      <c r="V1760" s="7" t="s">
        <v>26</v>
      </c>
      <c r="W1760" s="7">
        <v>0.3</v>
      </c>
      <c r="X1760" s="7">
        <f t="shared" si="54"/>
        <v>0.3</v>
      </c>
      <c r="Y1760" s="7">
        <v>8.6999999999999994E-2</v>
      </c>
      <c r="Z1760" s="7">
        <f t="shared" si="55"/>
        <v>8.6999999999999994E-2</v>
      </c>
      <c r="AA1760" s="7">
        <v>0.77500000000000002</v>
      </c>
      <c r="AB1760" s="7">
        <v>0.224</v>
      </c>
      <c r="AE1760" s="7" t="s">
        <v>45</v>
      </c>
      <c r="AF1760" s="7" t="s">
        <v>46</v>
      </c>
      <c r="AH1760" s="7" t="s">
        <v>416</v>
      </c>
      <c r="AI1760" s="7" t="s">
        <v>417</v>
      </c>
      <c r="AJ1760" s="7">
        <v>-0.41399999999999998</v>
      </c>
      <c r="AL1760" s="7" t="s">
        <v>408</v>
      </c>
      <c r="AM1760" s="7">
        <v>0.182</v>
      </c>
      <c r="AN1760" s="7">
        <v>0.13600000000000001</v>
      </c>
      <c r="AQ1760" s="7">
        <v>1.4419999999999999</v>
      </c>
      <c r="AR1760" s="7">
        <v>0.70899999999999996</v>
      </c>
      <c r="AS1760" s="7">
        <v>4.4820000000000002</v>
      </c>
      <c r="AT1760" s="7">
        <v>3.8959999999999999</v>
      </c>
      <c r="AV1760" s="7" t="s">
        <v>658</v>
      </c>
      <c r="AW1760" s="7" t="s">
        <v>528</v>
      </c>
      <c r="AX1760" s="7" t="s">
        <v>14</v>
      </c>
      <c r="AY1760" s="7" t="s">
        <v>548</v>
      </c>
      <c r="AZ1760" s="7" t="s">
        <v>38</v>
      </c>
    </row>
    <row r="1761" spans="1:52" x14ac:dyDescent="0.2">
      <c r="A1761" s="7">
        <v>1760</v>
      </c>
      <c r="B1761" s="7">
        <v>5125</v>
      </c>
      <c r="C1761" s="7" t="s">
        <v>48</v>
      </c>
      <c r="D1761" s="7" t="s">
        <v>78</v>
      </c>
      <c r="E1761" s="7" t="s">
        <v>79</v>
      </c>
      <c r="F1761" s="7">
        <v>9.6000000000000002E-2</v>
      </c>
      <c r="I1761" s="7">
        <v>9.6000000000000002E-2</v>
      </c>
      <c r="J1761" s="7">
        <v>2007</v>
      </c>
      <c r="K1761" s="7">
        <v>2</v>
      </c>
      <c r="L1761" s="7">
        <v>53</v>
      </c>
      <c r="M1761" s="7">
        <v>42.433</v>
      </c>
      <c r="N1761" s="7">
        <v>142.483</v>
      </c>
      <c r="O1761" s="7">
        <v>42.25</v>
      </c>
      <c r="P1761" s="7">
        <v>142.25</v>
      </c>
      <c r="Q1761" s="7">
        <v>2.3130000000000002</v>
      </c>
      <c r="V1761" s="7" t="s">
        <v>26</v>
      </c>
      <c r="W1761" s="7">
        <v>7.5999999999999998E-2</v>
      </c>
      <c r="X1761" s="7">
        <f t="shared" si="54"/>
        <v>7.5999999999999998E-2</v>
      </c>
      <c r="Y1761" s="7">
        <v>0.02</v>
      </c>
      <c r="Z1761" s="7">
        <f t="shared" si="55"/>
        <v>0.02</v>
      </c>
      <c r="AA1761" s="7">
        <v>0.79100000000000004</v>
      </c>
      <c r="AB1761" s="7">
        <v>0.20799999999999999</v>
      </c>
      <c r="AE1761" s="7" t="s">
        <v>45</v>
      </c>
      <c r="AF1761" s="7" t="s">
        <v>46</v>
      </c>
      <c r="AH1761" s="7" t="s">
        <v>416</v>
      </c>
      <c r="AI1761" s="7" t="s">
        <v>417</v>
      </c>
      <c r="AJ1761" s="7">
        <v>-0.41399999999999998</v>
      </c>
      <c r="AL1761" s="7" t="s">
        <v>408</v>
      </c>
      <c r="AM1761" s="7">
        <v>0.182</v>
      </c>
      <c r="AN1761" s="7">
        <v>0.13600000000000001</v>
      </c>
      <c r="AQ1761" s="7">
        <v>1.4419999999999999</v>
      </c>
      <c r="AR1761" s="7">
        <v>0.70899999999999996</v>
      </c>
      <c r="AS1761" s="7">
        <v>4.4820000000000002</v>
      </c>
      <c r="AT1761" s="7">
        <v>3.8959999999999999</v>
      </c>
      <c r="AV1761" s="7" t="s">
        <v>658</v>
      </c>
      <c r="AW1761" s="7" t="s">
        <v>528</v>
      </c>
      <c r="AX1761" s="7" t="s">
        <v>14</v>
      </c>
      <c r="AY1761" s="7" t="s">
        <v>548</v>
      </c>
      <c r="AZ1761" s="7" t="s">
        <v>38</v>
      </c>
    </row>
    <row r="1762" spans="1:52" x14ac:dyDescent="0.2">
      <c r="A1762" s="7">
        <v>1761</v>
      </c>
      <c r="B1762" s="7">
        <v>5125</v>
      </c>
      <c r="C1762" s="7" t="s">
        <v>48</v>
      </c>
      <c r="D1762" s="7" t="s">
        <v>78</v>
      </c>
      <c r="E1762" s="7" t="s">
        <v>79</v>
      </c>
      <c r="F1762" s="7">
        <v>0.81499999999999995</v>
      </c>
      <c r="I1762" s="7">
        <v>0.81499999999999995</v>
      </c>
      <c r="J1762" s="7">
        <v>2007</v>
      </c>
      <c r="K1762" s="7">
        <v>3</v>
      </c>
      <c r="L1762" s="7">
        <v>79</v>
      </c>
      <c r="M1762" s="7">
        <v>42.433</v>
      </c>
      <c r="N1762" s="7">
        <v>142.483</v>
      </c>
      <c r="O1762" s="7">
        <v>42.25</v>
      </c>
      <c r="P1762" s="7">
        <v>142.25</v>
      </c>
      <c r="Q1762" s="7">
        <v>2.7690000000000001</v>
      </c>
      <c r="V1762" s="7" t="s">
        <v>26</v>
      </c>
      <c r="W1762" s="7">
        <v>0.39800000000000002</v>
      </c>
      <c r="X1762" s="7">
        <f t="shared" si="54"/>
        <v>0.39800000000000002</v>
      </c>
      <c r="Y1762" s="7">
        <v>0.41699999999999998</v>
      </c>
      <c r="Z1762" s="7">
        <f t="shared" si="55"/>
        <v>0.41699999999999998</v>
      </c>
      <c r="AA1762" s="7">
        <v>0.48799999999999999</v>
      </c>
      <c r="AB1762" s="7">
        <v>0.51100000000000001</v>
      </c>
      <c r="AE1762" s="7" t="s">
        <v>45</v>
      </c>
      <c r="AF1762" s="7" t="s">
        <v>46</v>
      </c>
      <c r="AH1762" s="7" t="s">
        <v>416</v>
      </c>
      <c r="AI1762" s="7" t="s">
        <v>417</v>
      </c>
      <c r="AJ1762" s="7">
        <v>-0.41399999999999998</v>
      </c>
      <c r="AL1762" s="7" t="s">
        <v>408</v>
      </c>
      <c r="AM1762" s="7">
        <v>0.182</v>
      </c>
      <c r="AN1762" s="7">
        <v>0.13600000000000001</v>
      </c>
      <c r="AQ1762" s="7">
        <v>1.4419999999999999</v>
      </c>
      <c r="AR1762" s="7">
        <v>0.70899999999999996</v>
      </c>
      <c r="AS1762" s="7">
        <v>4.4820000000000002</v>
      </c>
      <c r="AT1762" s="7">
        <v>3.8959999999999999</v>
      </c>
      <c r="AV1762" s="7" t="s">
        <v>658</v>
      </c>
      <c r="AW1762" s="7" t="s">
        <v>528</v>
      </c>
      <c r="AX1762" s="7" t="s">
        <v>14</v>
      </c>
      <c r="AY1762" s="7" t="s">
        <v>548</v>
      </c>
      <c r="AZ1762" s="7" t="s">
        <v>38</v>
      </c>
    </row>
    <row r="1763" spans="1:52" x14ac:dyDescent="0.2">
      <c r="A1763" s="7">
        <v>1762</v>
      </c>
      <c r="B1763" s="7">
        <v>5125</v>
      </c>
      <c r="C1763" s="7" t="s">
        <v>48</v>
      </c>
      <c r="D1763" s="7" t="s">
        <v>78</v>
      </c>
      <c r="E1763" s="7" t="s">
        <v>79</v>
      </c>
      <c r="F1763" s="7">
        <v>1.823</v>
      </c>
      <c r="I1763" s="7">
        <v>1.823</v>
      </c>
      <c r="J1763" s="7">
        <v>2007</v>
      </c>
      <c r="K1763" s="7">
        <v>4</v>
      </c>
      <c r="L1763" s="7">
        <v>104</v>
      </c>
      <c r="M1763" s="7">
        <v>42.433</v>
      </c>
      <c r="N1763" s="7">
        <v>142.483</v>
      </c>
      <c r="O1763" s="7">
        <v>42.25</v>
      </c>
      <c r="P1763" s="7">
        <v>142.25</v>
      </c>
      <c r="Q1763" s="7">
        <v>3.694</v>
      </c>
      <c r="V1763" s="7" t="s">
        <v>26</v>
      </c>
      <c r="W1763" s="7">
        <v>0.254</v>
      </c>
      <c r="X1763" s="7">
        <f t="shared" si="54"/>
        <v>0.254</v>
      </c>
      <c r="Y1763" s="7">
        <v>1.569</v>
      </c>
      <c r="Z1763" s="7">
        <f t="shared" si="55"/>
        <v>1.569</v>
      </c>
      <c r="AA1763" s="7">
        <v>0.13900000000000001</v>
      </c>
      <c r="AB1763" s="7">
        <v>0.86</v>
      </c>
      <c r="AE1763" s="7" t="s">
        <v>45</v>
      </c>
      <c r="AF1763" s="7" t="s">
        <v>46</v>
      </c>
      <c r="AH1763" s="7" t="s">
        <v>416</v>
      </c>
      <c r="AI1763" s="7" t="s">
        <v>417</v>
      </c>
      <c r="AJ1763" s="7">
        <v>-0.41399999999999998</v>
      </c>
      <c r="AL1763" s="7" t="s">
        <v>408</v>
      </c>
      <c r="AM1763" s="7">
        <v>0.182</v>
      </c>
      <c r="AN1763" s="7">
        <v>0.13600000000000001</v>
      </c>
      <c r="AQ1763" s="7">
        <v>1.4419999999999999</v>
      </c>
      <c r="AR1763" s="7">
        <v>0.70899999999999996</v>
      </c>
      <c r="AS1763" s="7">
        <v>4.4820000000000002</v>
      </c>
      <c r="AT1763" s="7">
        <v>3.8959999999999999</v>
      </c>
      <c r="AV1763" s="7" t="s">
        <v>658</v>
      </c>
      <c r="AW1763" s="7" t="s">
        <v>528</v>
      </c>
      <c r="AX1763" s="7" t="s">
        <v>14</v>
      </c>
      <c r="AY1763" s="7" t="s">
        <v>548</v>
      </c>
      <c r="AZ1763" s="7" t="s">
        <v>38</v>
      </c>
    </row>
    <row r="1764" spans="1:52" x14ac:dyDescent="0.2">
      <c r="A1764" s="7">
        <v>1763</v>
      </c>
      <c r="B1764" s="7">
        <v>5309</v>
      </c>
      <c r="C1764" s="7" t="s">
        <v>69</v>
      </c>
      <c r="D1764" s="7" t="s">
        <v>249</v>
      </c>
      <c r="E1764" s="7" t="s">
        <v>250</v>
      </c>
      <c r="F1764" s="7">
        <v>0.8</v>
      </c>
      <c r="I1764" s="7">
        <v>0.82899999999999996</v>
      </c>
      <c r="J1764" s="7">
        <v>2007</v>
      </c>
      <c r="K1764" s="7">
        <v>6</v>
      </c>
      <c r="L1764" s="7">
        <v>156</v>
      </c>
      <c r="M1764" s="7">
        <v>35.950000000000003</v>
      </c>
      <c r="N1764" s="7">
        <v>104.15</v>
      </c>
      <c r="O1764" s="7">
        <v>35.75</v>
      </c>
      <c r="P1764" s="7">
        <v>104.25</v>
      </c>
      <c r="Q1764" s="7">
        <v>18</v>
      </c>
      <c r="V1764" s="7" t="s">
        <v>26</v>
      </c>
      <c r="W1764" s="7">
        <v>0.311</v>
      </c>
      <c r="X1764" s="7">
        <f t="shared" si="54"/>
        <v>0.311</v>
      </c>
      <c r="Y1764" s="7">
        <v>0.51800000000000002</v>
      </c>
      <c r="Z1764" s="7">
        <f t="shared" si="55"/>
        <v>0.51800000000000002</v>
      </c>
      <c r="AA1764" s="7">
        <v>0.375</v>
      </c>
      <c r="AB1764" s="7">
        <v>0.625</v>
      </c>
      <c r="AC1764" s="7">
        <v>15.7</v>
      </c>
      <c r="AD1764" s="7">
        <v>147.30000000000001</v>
      </c>
      <c r="AE1764" s="7" t="s">
        <v>132</v>
      </c>
      <c r="AF1764" s="7" t="s">
        <v>133</v>
      </c>
      <c r="AG1764" s="7" t="s">
        <v>47</v>
      </c>
      <c r="AH1764" s="7" t="s">
        <v>463</v>
      </c>
      <c r="AI1764" s="7" t="s">
        <v>463</v>
      </c>
      <c r="AJ1764" s="7">
        <v>-1.919</v>
      </c>
      <c r="AK1764" s="7">
        <v>2.3220000000000001</v>
      </c>
      <c r="AV1764" s="7" t="s">
        <v>659</v>
      </c>
      <c r="AW1764" s="7" t="s">
        <v>528</v>
      </c>
    </row>
    <row r="1765" spans="1:52" x14ac:dyDescent="0.2">
      <c r="A1765" s="7">
        <v>1764</v>
      </c>
      <c r="B1765" s="7">
        <v>5309</v>
      </c>
      <c r="C1765" s="7" t="s">
        <v>69</v>
      </c>
      <c r="D1765" s="7" t="s">
        <v>249</v>
      </c>
      <c r="E1765" s="7" t="s">
        <v>250</v>
      </c>
      <c r="F1765" s="7">
        <v>1.3</v>
      </c>
      <c r="I1765" s="7">
        <v>1.347</v>
      </c>
      <c r="J1765" s="7">
        <v>2007</v>
      </c>
      <c r="K1765" s="7">
        <v>8</v>
      </c>
      <c r="L1765" s="7">
        <v>234</v>
      </c>
      <c r="M1765" s="7">
        <v>35.950000000000003</v>
      </c>
      <c r="N1765" s="7">
        <v>104.15</v>
      </c>
      <c r="O1765" s="7">
        <v>35.75</v>
      </c>
      <c r="P1765" s="7">
        <v>104.25</v>
      </c>
      <c r="Q1765" s="7">
        <v>22</v>
      </c>
      <c r="V1765" s="7" t="s">
        <v>26</v>
      </c>
      <c r="W1765" s="7">
        <v>0.46600000000000003</v>
      </c>
      <c r="X1765" s="7">
        <f t="shared" si="54"/>
        <v>0.46600000000000003</v>
      </c>
      <c r="Y1765" s="7">
        <v>0.88100000000000001</v>
      </c>
      <c r="Z1765" s="7">
        <f t="shared" si="55"/>
        <v>0.88100000000000001</v>
      </c>
      <c r="AA1765" s="7">
        <v>0.34599999999999997</v>
      </c>
      <c r="AB1765" s="7">
        <v>0.65300000000000002</v>
      </c>
      <c r="AC1765" s="7">
        <v>18.3</v>
      </c>
      <c r="AD1765" s="7">
        <v>123.2</v>
      </c>
      <c r="AE1765" s="7" t="s">
        <v>132</v>
      </c>
      <c r="AF1765" s="7" t="s">
        <v>133</v>
      </c>
      <c r="AG1765" s="7" t="s">
        <v>47</v>
      </c>
      <c r="AH1765" s="7" t="s">
        <v>463</v>
      </c>
      <c r="AI1765" s="7" t="s">
        <v>463</v>
      </c>
      <c r="AJ1765" s="7">
        <v>-1.919</v>
      </c>
      <c r="AK1765" s="7">
        <v>2.3220000000000001</v>
      </c>
      <c r="AV1765" s="7" t="s">
        <v>659</v>
      </c>
      <c r="AW1765" s="7" t="s">
        <v>528</v>
      </c>
    </row>
    <row r="1766" spans="1:52" x14ac:dyDescent="0.2">
      <c r="A1766" s="7">
        <v>1765</v>
      </c>
      <c r="B1766" s="7">
        <v>5309</v>
      </c>
      <c r="C1766" s="7" t="s">
        <v>69</v>
      </c>
      <c r="D1766" s="7" t="s">
        <v>249</v>
      </c>
      <c r="E1766" s="7" t="s">
        <v>250</v>
      </c>
      <c r="F1766" s="7">
        <v>1.75</v>
      </c>
      <c r="I1766" s="7">
        <v>1.8140000000000001</v>
      </c>
      <c r="J1766" s="7">
        <v>2007</v>
      </c>
      <c r="K1766" s="7">
        <v>9</v>
      </c>
      <c r="L1766" s="7">
        <v>265</v>
      </c>
      <c r="M1766" s="7">
        <v>35.950000000000003</v>
      </c>
      <c r="N1766" s="7">
        <v>104.15</v>
      </c>
      <c r="O1766" s="7">
        <v>35.75</v>
      </c>
      <c r="P1766" s="7">
        <v>104.25</v>
      </c>
      <c r="Q1766" s="7">
        <v>19.5</v>
      </c>
      <c r="V1766" s="7" t="s">
        <v>26</v>
      </c>
      <c r="W1766" s="7">
        <v>1.1639999999999999</v>
      </c>
      <c r="X1766" s="7">
        <f t="shared" si="54"/>
        <v>1.1639999999999999</v>
      </c>
      <c r="Y1766" s="7">
        <v>0.65</v>
      </c>
      <c r="Z1766" s="7">
        <f t="shared" si="55"/>
        <v>0.65</v>
      </c>
      <c r="AA1766" s="7">
        <v>0.64100000000000001</v>
      </c>
      <c r="AB1766" s="7">
        <v>0.35799999999999998</v>
      </c>
      <c r="AC1766" s="7">
        <v>12.2</v>
      </c>
      <c r="AD1766" s="7">
        <v>73</v>
      </c>
      <c r="AE1766" s="7" t="s">
        <v>132</v>
      </c>
      <c r="AF1766" s="7" t="s">
        <v>133</v>
      </c>
      <c r="AG1766" s="7" t="s">
        <v>47</v>
      </c>
      <c r="AH1766" s="7" t="s">
        <v>463</v>
      </c>
      <c r="AI1766" s="7" t="s">
        <v>463</v>
      </c>
      <c r="AJ1766" s="7">
        <v>-1.919</v>
      </c>
      <c r="AK1766" s="7">
        <v>2.3220000000000001</v>
      </c>
      <c r="AV1766" s="7" t="s">
        <v>659</v>
      </c>
      <c r="AW1766" s="7" t="s">
        <v>528</v>
      </c>
    </row>
    <row r="1767" spans="1:52" x14ac:dyDescent="0.2">
      <c r="A1767" s="7">
        <v>1766</v>
      </c>
      <c r="B1767" s="7">
        <v>5310</v>
      </c>
      <c r="C1767" s="7" t="s">
        <v>222</v>
      </c>
      <c r="D1767" s="7" t="s">
        <v>223</v>
      </c>
      <c r="E1767" s="7" t="s">
        <v>224</v>
      </c>
      <c r="F1767" s="7">
        <v>3.948</v>
      </c>
      <c r="I1767" s="7">
        <v>3.948</v>
      </c>
      <c r="J1767" s="7">
        <v>2007</v>
      </c>
      <c r="K1767" s="7">
        <v>6</v>
      </c>
      <c r="L1767" s="7">
        <v>165</v>
      </c>
      <c r="M1767" s="7">
        <v>9.15</v>
      </c>
      <c r="N1767" s="7">
        <v>-79.8</v>
      </c>
      <c r="O1767" s="7">
        <v>9.25</v>
      </c>
      <c r="P1767" s="7">
        <v>-79.75</v>
      </c>
      <c r="V1767" s="7" t="s">
        <v>26</v>
      </c>
      <c r="W1767" s="7">
        <v>3.948</v>
      </c>
      <c r="X1767" s="7">
        <f t="shared" si="54"/>
        <v>3.948</v>
      </c>
      <c r="Y1767" s="7">
        <v>0</v>
      </c>
      <c r="Z1767" s="7">
        <f t="shared" si="55"/>
        <v>0</v>
      </c>
      <c r="AA1767" s="7">
        <v>1</v>
      </c>
      <c r="AB1767" s="7">
        <v>0</v>
      </c>
      <c r="AC1767" s="7">
        <v>27.3</v>
      </c>
      <c r="AD1767" s="7">
        <v>228.4</v>
      </c>
      <c r="AE1767" s="7" t="s">
        <v>28</v>
      </c>
      <c r="AF1767" s="7" t="s">
        <v>29</v>
      </c>
      <c r="AG1767" s="7" t="s">
        <v>30</v>
      </c>
      <c r="AH1767" s="7" t="s">
        <v>424</v>
      </c>
      <c r="AI1767" s="7" t="s">
        <v>412</v>
      </c>
      <c r="AJ1767" s="7">
        <v>-2.7029999999999998</v>
      </c>
      <c r="AK1767" s="7">
        <v>1.6E-2</v>
      </c>
      <c r="AV1767" s="7" t="s">
        <v>659</v>
      </c>
      <c r="AW1767" s="7" t="s">
        <v>44</v>
      </c>
    </row>
    <row r="1768" spans="1:52" x14ac:dyDescent="0.2">
      <c r="A1768" s="7">
        <v>1767</v>
      </c>
      <c r="B1768" s="7">
        <v>5310</v>
      </c>
      <c r="C1768" s="7" t="s">
        <v>222</v>
      </c>
      <c r="D1768" s="7" t="s">
        <v>223</v>
      </c>
      <c r="E1768" s="7" t="s">
        <v>224</v>
      </c>
      <c r="F1768" s="7">
        <v>3.1779999999999999</v>
      </c>
      <c r="I1768" s="7">
        <v>3.1779999999999999</v>
      </c>
      <c r="J1768" s="7">
        <v>2007</v>
      </c>
      <c r="K1768" s="7">
        <v>6</v>
      </c>
      <c r="L1768" s="7">
        <v>178</v>
      </c>
      <c r="M1768" s="7">
        <v>9.15</v>
      </c>
      <c r="N1768" s="7">
        <v>-79.8</v>
      </c>
      <c r="O1768" s="7">
        <v>9.25</v>
      </c>
      <c r="P1768" s="7">
        <v>-79.75</v>
      </c>
      <c r="V1768" s="7" t="s">
        <v>26</v>
      </c>
      <c r="W1768" s="7">
        <v>3.1779999999999999</v>
      </c>
      <c r="X1768" s="7">
        <f t="shared" si="54"/>
        <v>3.1779999999999999</v>
      </c>
      <c r="Y1768" s="7">
        <v>0</v>
      </c>
      <c r="Z1768" s="7">
        <f t="shared" si="55"/>
        <v>0</v>
      </c>
      <c r="AA1768" s="7">
        <v>1</v>
      </c>
      <c r="AB1768" s="7">
        <v>0</v>
      </c>
      <c r="AC1768" s="7">
        <v>27.3</v>
      </c>
      <c r="AD1768" s="7">
        <v>228.4</v>
      </c>
      <c r="AE1768" s="7" t="s">
        <v>28</v>
      </c>
      <c r="AF1768" s="7" t="s">
        <v>29</v>
      </c>
      <c r="AG1768" s="7" t="s">
        <v>30</v>
      </c>
      <c r="AH1768" s="7" t="s">
        <v>424</v>
      </c>
      <c r="AI1768" s="7" t="s">
        <v>412</v>
      </c>
      <c r="AJ1768" s="7">
        <v>-2.7029999999999998</v>
      </c>
      <c r="AK1768" s="7">
        <v>1.6E-2</v>
      </c>
      <c r="AV1768" s="7" t="s">
        <v>659</v>
      </c>
      <c r="AW1768" s="7" t="s">
        <v>44</v>
      </c>
    </row>
    <row r="1769" spans="1:52" x14ac:dyDescent="0.2">
      <c r="A1769" s="7">
        <v>1768</v>
      </c>
      <c r="B1769" s="7">
        <v>5310</v>
      </c>
      <c r="C1769" s="7" t="s">
        <v>222</v>
      </c>
      <c r="D1769" s="7" t="s">
        <v>223</v>
      </c>
      <c r="E1769" s="7" t="s">
        <v>224</v>
      </c>
      <c r="F1769" s="7">
        <v>3.6819999999999999</v>
      </c>
      <c r="I1769" s="7">
        <v>3.6819999999999999</v>
      </c>
      <c r="J1769" s="7">
        <v>2007</v>
      </c>
      <c r="K1769" s="7">
        <v>7</v>
      </c>
      <c r="L1769" s="7">
        <v>191</v>
      </c>
      <c r="M1769" s="7">
        <v>9.15</v>
      </c>
      <c r="N1769" s="7">
        <v>-79.8</v>
      </c>
      <c r="O1769" s="7">
        <v>9.25</v>
      </c>
      <c r="P1769" s="7">
        <v>-79.75</v>
      </c>
      <c r="V1769" s="7" t="s">
        <v>26</v>
      </c>
      <c r="W1769" s="7">
        <v>3.6819999999999999</v>
      </c>
      <c r="X1769" s="7">
        <f t="shared" si="54"/>
        <v>3.6819999999999999</v>
      </c>
      <c r="Y1769" s="7">
        <v>0</v>
      </c>
      <c r="Z1769" s="7">
        <f t="shared" si="55"/>
        <v>0</v>
      </c>
      <c r="AA1769" s="7">
        <v>1</v>
      </c>
      <c r="AB1769" s="7">
        <v>0</v>
      </c>
      <c r="AC1769" s="7">
        <v>26.9</v>
      </c>
      <c r="AD1769" s="7">
        <v>255</v>
      </c>
      <c r="AE1769" s="7" t="s">
        <v>28</v>
      </c>
      <c r="AF1769" s="7" t="s">
        <v>29</v>
      </c>
      <c r="AG1769" s="7" t="s">
        <v>30</v>
      </c>
      <c r="AH1769" s="7" t="s">
        <v>424</v>
      </c>
      <c r="AI1769" s="7" t="s">
        <v>412</v>
      </c>
      <c r="AJ1769" s="7">
        <v>-2.7029999999999998</v>
      </c>
      <c r="AK1769" s="7">
        <v>1.6E-2</v>
      </c>
      <c r="AV1769" s="7" t="s">
        <v>659</v>
      </c>
      <c r="AW1769" s="7" t="s">
        <v>44</v>
      </c>
    </row>
    <row r="1770" spans="1:52" x14ac:dyDescent="0.2">
      <c r="A1770" s="7">
        <v>1769</v>
      </c>
      <c r="B1770" s="7">
        <v>5310</v>
      </c>
      <c r="C1770" s="7" t="s">
        <v>222</v>
      </c>
      <c r="D1770" s="7" t="s">
        <v>223</v>
      </c>
      <c r="E1770" s="7" t="s">
        <v>224</v>
      </c>
      <c r="F1770" s="7">
        <v>3.35</v>
      </c>
      <c r="I1770" s="7">
        <v>3.35</v>
      </c>
      <c r="J1770" s="7">
        <v>2007</v>
      </c>
      <c r="K1770" s="7">
        <v>7</v>
      </c>
      <c r="L1770" s="7">
        <v>207</v>
      </c>
      <c r="M1770" s="7">
        <v>9.15</v>
      </c>
      <c r="N1770" s="7">
        <v>-79.8</v>
      </c>
      <c r="O1770" s="7">
        <v>9.25</v>
      </c>
      <c r="P1770" s="7">
        <v>-79.75</v>
      </c>
      <c r="V1770" s="7" t="s">
        <v>26</v>
      </c>
      <c r="W1770" s="7">
        <v>3.1920000000000002</v>
      </c>
      <c r="X1770" s="7">
        <f t="shared" si="54"/>
        <v>3.1920000000000002</v>
      </c>
      <c r="Y1770" s="7">
        <v>0.158</v>
      </c>
      <c r="Z1770" s="7">
        <f t="shared" si="55"/>
        <v>0.158</v>
      </c>
      <c r="AA1770" s="7">
        <v>0.95199999999999996</v>
      </c>
      <c r="AB1770" s="7">
        <v>4.7E-2</v>
      </c>
      <c r="AC1770" s="7">
        <v>26.9</v>
      </c>
      <c r="AD1770" s="7">
        <v>255</v>
      </c>
      <c r="AE1770" s="7" t="s">
        <v>28</v>
      </c>
      <c r="AF1770" s="7" t="s">
        <v>29</v>
      </c>
      <c r="AG1770" s="7" t="s">
        <v>30</v>
      </c>
      <c r="AH1770" s="7" t="s">
        <v>424</v>
      </c>
      <c r="AI1770" s="7" t="s">
        <v>412</v>
      </c>
      <c r="AJ1770" s="7">
        <v>-2.7029999999999998</v>
      </c>
      <c r="AK1770" s="7">
        <v>1.6E-2</v>
      </c>
      <c r="AV1770" s="7" t="s">
        <v>659</v>
      </c>
      <c r="AW1770" s="7" t="s">
        <v>44</v>
      </c>
    </row>
    <row r="1771" spans="1:52" x14ac:dyDescent="0.2">
      <c r="A1771" s="7">
        <v>1770</v>
      </c>
      <c r="B1771" s="7">
        <v>5310</v>
      </c>
      <c r="C1771" s="7" t="s">
        <v>222</v>
      </c>
      <c r="D1771" s="7" t="s">
        <v>223</v>
      </c>
      <c r="E1771" s="7" t="s">
        <v>224</v>
      </c>
      <c r="F1771" s="7">
        <v>2.7589999999999999</v>
      </c>
      <c r="I1771" s="7">
        <v>2.7589999999999999</v>
      </c>
      <c r="J1771" s="7">
        <v>2007</v>
      </c>
      <c r="K1771" s="7">
        <v>8</v>
      </c>
      <c r="L1771" s="7">
        <v>226</v>
      </c>
      <c r="M1771" s="7">
        <v>9.15</v>
      </c>
      <c r="N1771" s="7">
        <v>-79.8</v>
      </c>
      <c r="O1771" s="7">
        <v>9.25</v>
      </c>
      <c r="P1771" s="7">
        <v>-79.75</v>
      </c>
      <c r="V1771" s="7" t="s">
        <v>26</v>
      </c>
      <c r="W1771" s="7">
        <v>2.7589999999999999</v>
      </c>
      <c r="X1771" s="7">
        <f t="shared" si="54"/>
        <v>2.7589999999999999</v>
      </c>
      <c r="Y1771" s="7">
        <v>0</v>
      </c>
      <c r="Z1771" s="7">
        <f t="shared" si="55"/>
        <v>0</v>
      </c>
      <c r="AA1771" s="7">
        <v>1</v>
      </c>
      <c r="AB1771" s="7">
        <v>0</v>
      </c>
      <c r="AC1771" s="7">
        <v>26.4</v>
      </c>
      <c r="AD1771" s="7">
        <v>233.3</v>
      </c>
      <c r="AE1771" s="7" t="s">
        <v>28</v>
      </c>
      <c r="AF1771" s="7" t="s">
        <v>29</v>
      </c>
      <c r="AG1771" s="7" t="s">
        <v>30</v>
      </c>
      <c r="AH1771" s="7" t="s">
        <v>424</v>
      </c>
      <c r="AI1771" s="7" t="s">
        <v>412</v>
      </c>
      <c r="AJ1771" s="7">
        <v>-2.7029999999999998</v>
      </c>
      <c r="AK1771" s="7">
        <v>1.6E-2</v>
      </c>
      <c r="AV1771" s="7" t="s">
        <v>659</v>
      </c>
      <c r="AW1771" s="7" t="s">
        <v>44</v>
      </c>
    </row>
    <row r="1772" spans="1:52" x14ac:dyDescent="0.2">
      <c r="A1772" s="7">
        <v>1771</v>
      </c>
      <c r="B1772" s="7">
        <v>5310</v>
      </c>
      <c r="C1772" s="7" t="s">
        <v>222</v>
      </c>
      <c r="D1772" s="7" t="s">
        <v>223</v>
      </c>
      <c r="E1772" s="7" t="s">
        <v>224</v>
      </c>
      <c r="F1772" s="7">
        <v>2.3980000000000001</v>
      </c>
      <c r="I1772" s="7">
        <v>2.3980000000000001</v>
      </c>
      <c r="J1772" s="7">
        <v>2007</v>
      </c>
      <c r="K1772" s="7">
        <v>8</v>
      </c>
      <c r="L1772" s="7">
        <v>241</v>
      </c>
      <c r="M1772" s="7">
        <v>9.15</v>
      </c>
      <c r="N1772" s="7">
        <v>-79.8</v>
      </c>
      <c r="O1772" s="7">
        <v>9.25</v>
      </c>
      <c r="P1772" s="7">
        <v>-79.75</v>
      </c>
      <c r="V1772" s="7" t="s">
        <v>26</v>
      </c>
      <c r="W1772" s="7">
        <v>2.2400000000000002</v>
      </c>
      <c r="X1772" s="7">
        <f t="shared" si="54"/>
        <v>2.2400000000000002</v>
      </c>
      <c r="Y1772" s="7">
        <v>0.158</v>
      </c>
      <c r="Z1772" s="7">
        <f t="shared" si="55"/>
        <v>0.158</v>
      </c>
      <c r="AA1772" s="7">
        <v>0.93400000000000005</v>
      </c>
      <c r="AB1772" s="7">
        <v>6.5000000000000002E-2</v>
      </c>
      <c r="AC1772" s="7">
        <v>26.4</v>
      </c>
      <c r="AD1772" s="7">
        <v>233.3</v>
      </c>
      <c r="AE1772" s="7" t="s">
        <v>28</v>
      </c>
      <c r="AF1772" s="7" t="s">
        <v>29</v>
      </c>
      <c r="AG1772" s="7" t="s">
        <v>30</v>
      </c>
      <c r="AH1772" s="7" t="s">
        <v>424</v>
      </c>
      <c r="AI1772" s="7" t="s">
        <v>412</v>
      </c>
      <c r="AJ1772" s="7">
        <v>-2.7029999999999998</v>
      </c>
      <c r="AK1772" s="7">
        <v>1.6E-2</v>
      </c>
      <c r="AV1772" s="7" t="s">
        <v>659</v>
      </c>
      <c r="AW1772" s="7" t="s">
        <v>44</v>
      </c>
    </row>
    <row r="1773" spans="1:52" x14ac:dyDescent="0.2">
      <c r="A1773" s="7">
        <v>1772</v>
      </c>
      <c r="B1773" s="7">
        <v>5310</v>
      </c>
      <c r="C1773" s="7" t="s">
        <v>222</v>
      </c>
      <c r="D1773" s="7" t="s">
        <v>223</v>
      </c>
      <c r="E1773" s="7" t="s">
        <v>224</v>
      </c>
      <c r="F1773" s="7">
        <v>2.7010000000000001</v>
      </c>
      <c r="I1773" s="7">
        <v>2.7010000000000001</v>
      </c>
      <c r="J1773" s="7">
        <v>2007</v>
      </c>
      <c r="K1773" s="7">
        <v>9</v>
      </c>
      <c r="L1773" s="7">
        <v>256</v>
      </c>
      <c r="M1773" s="7">
        <v>9.15</v>
      </c>
      <c r="N1773" s="7">
        <v>-79.8</v>
      </c>
      <c r="O1773" s="7">
        <v>9.25</v>
      </c>
      <c r="P1773" s="7">
        <v>-79.75</v>
      </c>
      <c r="V1773" s="7" t="s">
        <v>26</v>
      </c>
      <c r="W1773" s="7">
        <v>2.5710000000000002</v>
      </c>
      <c r="X1773" s="7">
        <f t="shared" si="54"/>
        <v>2.5710000000000002</v>
      </c>
      <c r="Y1773" s="7">
        <v>0.13</v>
      </c>
      <c r="Z1773" s="7">
        <f t="shared" si="55"/>
        <v>0.13</v>
      </c>
      <c r="AA1773" s="7">
        <v>0.95099999999999996</v>
      </c>
      <c r="AB1773" s="7">
        <v>4.8000000000000001E-2</v>
      </c>
      <c r="AC1773" s="7">
        <v>26.9</v>
      </c>
      <c r="AD1773" s="7">
        <v>174.8</v>
      </c>
      <c r="AE1773" s="7" t="s">
        <v>28</v>
      </c>
      <c r="AF1773" s="7" t="s">
        <v>29</v>
      </c>
      <c r="AG1773" s="7" t="s">
        <v>30</v>
      </c>
      <c r="AH1773" s="7" t="s">
        <v>424</v>
      </c>
      <c r="AI1773" s="7" t="s">
        <v>412</v>
      </c>
      <c r="AJ1773" s="7">
        <v>-2.7029999999999998</v>
      </c>
      <c r="AK1773" s="7">
        <v>1.6E-2</v>
      </c>
      <c r="AV1773" s="7" t="s">
        <v>659</v>
      </c>
      <c r="AW1773" s="7" t="s">
        <v>44</v>
      </c>
    </row>
    <row r="1774" spans="1:52" x14ac:dyDescent="0.2">
      <c r="A1774" s="7">
        <v>1773</v>
      </c>
      <c r="B1774" s="7">
        <v>5310</v>
      </c>
      <c r="C1774" s="7" t="s">
        <v>222</v>
      </c>
      <c r="D1774" s="7" t="s">
        <v>223</v>
      </c>
      <c r="E1774" s="7" t="s">
        <v>224</v>
      </c>
      <c r="F1774" s="7">
        <v>2.1669999999999998</v>
      </c>
      <c r="I1774" s="7">
        <v>2.1669999999999998</v>
      </c>
      <c r="J1774" s="7">
        <v>2007</v>
      </c>
      <c r="K1774" s="7">
        <v>9</v>
      </c>
      <c r="L1774" s="7">
        <v>267</v>
      </c>
      <c r="M1774" s="7">
        <v>9.15</v>
      </c>
      <c r="N1774" s="7">
        <v>-79.8</v>
      </c>
      <c r="O1774" s="7">
        <v>9.25</v>
      </c>
      <c r="P1774" s="7">
        <v>-79.75</v>
      </c>
      <c r="V1774" s="7" t="s">
        <v>26</v>
      </c>
      <c r="W1774" s="7">
        <v>2.1669999999999998</v>
      </c>
      <c r="X1774" s="7">
        <f t="shared" si="54"/>
        <v>2.1669999999999998</v>
      </c>
      <c r="Y1774" s="7">
        <v>0</v>
      </c>
      <c r="Z1774" s="7">
        <f t="shared" si="55"/>
        <v>0</v>
      </c>
      <c r="AA1774" s="7">
        <v>1</v>
      </c>
      <c r="AB1774" s="7">
        <v>0</v>
      </c>
      <c r="AC1774" s="7">
        <v>26.9</v>
      </c>
      <c r="AD1774" s="7">
        <v>174.8</v>
      </c>
      <c r="AE1774" s="7" t="s">
        <v>28</v>
      </c>
      <c r="AF1774" s="7" t="s">
        <v>29</v>
      </c>
      <c r="AG1774" s="7" t="s">
        <v>30</v>
      </c>
      <c r="AH1774" s="7" t="s">
        <v>424</v>
      </c>
      <c r="AI1774" s="7" t="s">
        <v>412</v>
      </c>
      <c r="AJ1774" s="7">
        <v>-2.7029999999999998</v>
      </c>
      <c r="AK1774" s="7">
        <v>1.6E-2</v>
      </c>
      <c r="AV1774" s="7" t="s">
        <v>659</v>
      </c>
      <c r="AW1774" s="7" t="s">
        <v>44</v>
      </c>
    </row>
    <row r="1775" spans="1:52" x14ac:dyDescent="0.2">
      <c r="A1775" s="7">
        <v>1774</v>
      </c>
      <c r="B1775" s="7">
        <v>5310</v>
      </c>
      <c r="C1775" s="7" t="s">
        <v>222</v>
      </c>
      <c r="D1775" s="7" t="s">
        <v>223</v>
      </c>
      <c r="E1775" s="7" t="s">
        <v>224</v>
      </c>
      <c r="F1775" s="7">
        <v>3.45</v>
      </c>
      <c r="I1775" s="7">
        <v>3.45</v>
      </c>
      <c r="J1775" s="7">
        <v>2007</v>
      </c>
      <c r="K1775" s="7">
        <v>10</v>
      </c>
      <c r="L1775" s="7">
        <v>283</v>
      </c>
      <c r="M1775" s="7">
        <v>9.15</v>
      </c>
      <c r="N1775" s="7">
        <v>-79.8</v>
      </c>
      <c r="O1775" s="7">
        <v>9.25</v>
      </c>
      <c r="P1775" s="7">
        <v>-79.75</v>
      </c>
      <c r="V1775" s="7" t="s">
        <v>26</v>
      </c>
      <c r="W1775" s="7">
        <v>2.6709999999999998</v>
      </c>
      <c r="X1775" s="7">
        <f t="shared" si="54"/>
        <v>2.6709999999999998</v>
      </c>
      <c r="Y1775" s="7">
        <v>0.77900000000000003</v>
      </c>
      <c r="Z1775" s="7">
        <f t="shared" si="55"/>
        <v>0.77900000000000003</v>
      </c>
      <c r="AA1775" s="7">
        <v>0.77400000000000002</v>
      </c>
      <c r="AB1775" s="7">
        <v>0.22500000000000001</v>
      </c>
      <c r="AC1775" s="7">
        <v>26.8</v>
      </c>
      <c r="AD1775" s="7">
        <v>333.9</v>
      </c>
      <c r="AE1775" s="7" t="s">
        <v>28</v>
      </c>
      <c r="AF1775" s="7" t="s">
        <v>29</v>
      </c>
      <c r="AG1775" s="7" t="s">
        <v>30</v>
      </c>
      <c r="AH1775" s="7" t="s">
        <v>424</v>
      </c>
      <c r="AI1775" s="7" t="s">
        <v>412</v>
      </c>
      <c r="AJ1775" s="7">
        <v>-2.7029999999999998</v>
      </c>
      <c r="AK1775" s="7">
        <v>1.6E-2</v>
      </c>
      <c r="AV1775" s="7" t="s">
        <v>659</v>
      </c>
      <c r="AW1775" s="7" t="s">
        <v>44</v>
      </c>
    </row>
    <row r="1776" spans="1:52" x14ac:dyDescent="0.2">
      <c r="A1776" s="7">
        <v>1775</v>
      </c>
      <c r="B1776" s="7">
        <v>5310</v>
      </c>
      <c r="C1776" s="7" t="s">
        <v>222</v>
      </c>
      <c r="D1776" s="7" t="s">
        <v>223</v>
      </c>
      <c r="E1776" s="7" t="s">
        <v>224</v>
      </c>
      <c r="F1776" s="7">
        <v>2.468</v>
      </c>
      <c r="I1776" s="7">
        <v>2.468</v>
      </c>
      <c r="J1776" s="7">
        <v>2007</v>
      </c>
      <c r="K1776" s="7">
        <v>10</v>
      </c>
      <c r="L1776" s="7">
        <v>295</v>
      </c>
      <c r="M1776" s="7">
        <v>9.15</v>
      </c>
      <c r="N1776" s="7">
        <v>-79.8</v>
      </c>
      <c r="O1776" s="7">
        <v>9.25</v>
      </c>
      <c r="P1776" s="7">
        <v>-79.75</v>
      </c>
      <c r="V1776" s="7" t="s">
        <v>26</v>
      </c>
      <c r="W1776" s="7">
        <v>2.4</v>
      </c>
      <c r="X1776" s="7">
        <f t="shared" si="54"/>
        <v>2.4</v>
      </c>
      <c r="Y1776" s="7">
        <v>6.8000000000000005E-2</v>
      </c>
      <c r="Z1776" s="7">
        <f t="shared" si="55"/>
        <v>6.8000000000000005E-2</v>
      </c>
      <c r="AA1776" s="7">
        <v>0.97199999999999998</v>
      </c>
      <c r="AB1776" s="7">
        <v>2.7E-2</v>
      </c>
      <c r="AC1776" s="7">
        <v>26.8</v>
      </c>
      <c r="AD1776" s="7">
        <v>333.9</v>
      </c>
      <c r="AE1776" s="7" t="s">
        <v>28</v>
      </c>
      <c r="AF1776" s="7" t="s">
        <v>29</v>
      </c>
      <c r="AG1776" s="7" t="s">
        <v>30</v>
      </c>
      <c r="AH1776" s="7" t="s">
        <v>424</v>
      </c>
      <c r="AI1776" s="7" t="s">
        <v>412</v>
      </c>
      <c r="AJ1776" s="7">
        <v>-2.7029999999999998</v>
      </c>
      <c r="AK1776" s="7">
        <v>1.6E-2</v>
      </c>
      <c r="AV1776" s="7" t="s">
        <v>659</v>
      </c>
      <c r="AW1776" s="7" t="s">
        <v>44</v>
      </c>
    </row>
    <row r="1777" spans="1:49" x14ac:dyDescent="0.2">
      <c r="A1777" s="7">
        <v>1776</v>
      </c>
      <c r="B1777" s="7">
        <v>5310</v>
      </c>
      <c r="C1777" s="7" t="s">
        <v>222</v>
      </c>
      <c r="D1777" s="7" t="s">
        <v>223</v>
      </c>
      <c r="E1777" s="7" t="s">
        <v>224</v>
      </c>
      <c r="F1777" s="7">
        <v>1.95</v>
      </c>
      <c r="I1777" s="7">
        <v>1.95</v>
      </c>
      <c r="J1777" s="7">
        <v>2007</v>
      </c>
      <c r="K1777" s="7">
        <v>11</v>
      </c>
      <c r="L1777" s="7">
        <v>316</v>
      </c>
      <c r="M1777" s="7">
        <v>9.15</v>
      </c>
      <c r="N1777" s="7">
        <v>-79.8</v>
      </c>
      <c r="O1777" s="7">
        <v>9.25</v>
      </c>
      <c r="P1777" s="7">
        <v>-79.75</v>
      </c>
      <c r="V1777" s="7" t="s">
        <v>26</v>
      </c>
      <c r="W1777" s="7">
        <v>1.95</v>
      </c>
      <c r="X1777" s="7">
        <f t="shared" si="54"/>
        <v>1.95</v>
      </c>
      <c r="Y1777" s="7">
        <v>0</v>
      </c>
      <c r="Z1777" s="7">
        <f t="shared" si="55"/>
        <v>0</v>
      </c>
      <c r="AA1777" s="7">
        <v>1</v>
      </c>
      <c r="AB1777" s="7">
        <v>0</v>
      </c>
      <c r="AC1777" s="7">
        <v>26.5</v>
      </c>
      <c r="AD1777" s="7">
        <v>548.20000000000005</v>
      </c>
      <c r="AE1777" s="7" t="s">
        <v>28</v>
      </c>
      <c r="AF1777" s="7" t="s">
        <v>29</v>
      </c>
      <c r="AG1777" s="7" t="s">
        <v>30</v>
      </c>
      <c r="AH1777" s="7" t="s">
        <v>424</v>
      </c>
      <c r="AI1777" s="7" t="s">
        <v>412</v>
      </c>
      <c r="AJ1777" s="7">
        <v>-2.7029999999999998</v>
      </c>
      <c r="AK1777" s="7">
        <v>1.6E-2</v>
      </c>
      <c r="AV1777" s="7" t="s">
        <v>659</v>
      </c>
      <c r="AW1777" s="7" t="s">
        <v>44</v>
      </c>
    </row>
    <row r="1778" spans="1:49" x14ac:dyDescent="0.2">
      <c r="A1778" s="7">
        <v>1777</v>
      </c>
      <c r="B1778" s="7">
        <v>5310</v>
      </c>
      <c r="C1778" s="7" t="s">
        <v>222</v>
      </c>
      <c r="D1778" s="7" t="s">
        <v>223</v>
      </c>
      <c r="E1778" s="7" t="s">
        <v>224</v>
      </c>
      <c r="F1778" s="7">
        <v>2.0219999999999998</v>
      </c>
      <c r="I1778" s="7">
        <v>2.0219999999999998</v>
      </c>
      <c r="J1778" s="7">
        <v>2007</v>
      </c>
      <c r="K1778" s="7">
        <v>11</v>
      </c>
      <c r="L1778" s="7">
        <v>330</v>
      </c>
      <c r="M1778" s="7">
        <v>9.15</v>
      </c>
      <c r="N1778" s="7">
        <v>-79.8</v>
      </c>
      <c r="O1778" s="7">
        <v>9.25</v>
      </c>
      <c r="P1778" s="7">
        <v>-79.75</v>
      </c>
      <c r="V1778" s="7" t="s">
        <v>26</v>
      </c>
      <c r="W1778" s="7">
        <v>1.647</v>
      </c>
      <c r="X1778" s="7">
        <f t="shared" si="54"/>
        <v>1.647</v>
      </c>
      <c r="Y1778" s="7">
        <v>0.375</v>
      </c>
      <c r="Z1778" s="7">
        <f t="shared" si="55"/>
        <v>0.375</v>
      </c>
      <c r="AA1778" s="7">
        <v>0.81399999999999995</v>
      </c>
      <c r="AB1778" s="7">
        <v>0.185</v>
      </c>
      <c r="AC1778" s="7">
        <v>26.5</v>
      </c>
      <c r="AD1778" s="7">
        <v>548.20000000000005</v>
      </c>
      <c r="AE1778" s="7" t="s">
        <v>28</v>
      </c>
      <c r="AF1778" s="7" t="s">
        <v>29</v>
      </c>
      <c r="AG1778" s="7" t="s">
        <v>30</v>
      </c>
      <c r="AH1778" s="7" t="s">
        <v>424</v>
      </c>
      <c r="AI1778" s="7" t="s">
        <v>412</v>
      </c>
      <c r="AJ1778" s="7">
        <v>-2.7029999999999998</v>
      </c>
      <c r="AK1778" s="7">
        <v>1.6E-2</v>
      </c>
      <c r="AV1778" s="7" t="s">
        <v>659</v>
      </c>
      <c r="AW1778" s="7" t="s">
        <v>44</v>
      </c>
    </row>
    <row r="1779" spans="1:49" x14ac:dyDescent="0.2">
      <c r="A1779" s="7">
        <v>1778</v>
      </c>
      <c r="B1779" s="7">
        <v>5310</v>
      </c>
      <c r="C1779" s="7" t="s">
        <v>222</v>
      </c>
      <c r="D1779" s="7" t="s">
        <v>223</v>
      </c>
      <c r="E1779" s="7" t="s">
        <v>224</v>
      </c>
      <c r="F1779" s="7">
        <v>2.5550000000000002</v>
      </c>
      <c r="I1779" s="7">
        <v>2.5550000000000002</v>
      </c>
      <c r="J1779" s="7">
        <v>2007</v>
      </c>
      <c r="K1779" s="7">
        <v>12</v>
      </c>
      <c r="L1779" s="7">
        <v>347</v>
      </c>
      <c r="M1779" s="7">
        <v>9.15</v>
      </c>
      <c r="N1779" s="7">
        <v>-79.8</v>
      </c>
      <c r="O1779" s="7">
        <v>9.25</v>
      </c>
      <c r="P1779" s="7">
        <v>-79.75</v>
      </c>
      <c r="V1779" s="7" t="s">
        <v>26</v>
      </c>
      <c r="W1779" s="7">
        <v>2.0499999999999998</v>
      </c>
      <c r="X1779" s="7">
        <f t="shared" si="54"/>
        <v>2.0499999999999998</v>
      </c>
      <c r="Y1779" s="7">
        <v>0.505</v>
      </c>
      <c r="Z1779" s="7">
        <f t="shared" si="55"/>
        <v>0.505</v>
      </c>
      <c r="AA1779" s="7">
        <v>0.80200000000000005</v>
      </c>
      <c r="AB1779" s="7">
        <v>0.19700000000000001</v>
      </c>
      <c r="AC1779" s="7">
        <v>26.2</v>
      </c>
      <c r="AD1779" s="7">
        <v>262.3</v>
      </c>
      <c r="AE1779" s="7" t="s">
        <v>28</v>
      </c>
      <c r="AF1779" s="7" t="s">
        <v>29</v>
      </c>
      <c r="AG1779" s="7" t="s">
        <v>30</v>
      </c>
      <c r="AH1779" s="7" t="s">
        <v>424</v>
      </c>
      <c r="AI1779" s="7" t="s">
        <v>412</v>
      </c>
      <c r="AJ1779" s="7">
        <v>-2.7029999999999998</v>
      </c>
      <c r="AK1779" s="7">
        <v>1.6E-2</v>
      </c>
      <c r="AV1779" s="7" t="s">
        <v>659</v>
      </c>
      <c r="AW1779" s="7" t="s">
        <v>44</v>
      </c>
    </row>
    <row r="1780" spans="1:49" x14ac:dyDescent="0.2">
      <c r="A1780" s="7">
        <v>1779</v>
      </c>
      <c r="B1780" s="7">
        <v>5310</v>
      </c>
      <c r="C1780" s="7" t="s">
        <v>222</v>
      </c>
      <c r="D1780" s="7" t="s">
        <v>223</v>
      </c>
      <c r="E1780" s="7" t="s">
        <v>224</v>
      </c>
      <c r="F1780" s="7">
        <v>2.2519999999999998</v>
      </c>
      <c r="I1780" s="7">
        <v>2.2519999999999998</v>
      </c>
      <c r="J1780" s="7">
        <v>2007</v>
      </c>
      <c r="K1780" s="7">
        <v>12</v>
      </c>
      <c r="L1780" s="7">
        <v>359</v>
      </c>
      <c r="M1780" s="7">
        <v>9.15</v>
      </c>
      <c r="N1780" s="7">
        <v>-79.8</v>
      </c>
      <c r="O1780" s="7">
        <v>9.25</v>
      </c>
      <c r="P1780" s="7">
        <v>-79.75</v>
      </c>
      <c r="V1780" s="7" t="s">
        <v>26</v>
      </c>
      <c r="W1780" s="7">
        <v>2.2519999999999998</v>
      </c>
      <c r="X1780" s="7">
        <f t="shared" si="54"/>
        <v>2.2519999999999998</v>
      </c>
      <c r="Y1780" s="7">
        <v>0</v>
      </c>
      <c r="Z1780" s="7">
        <f t="shared" si="55"/>
        <v>0</v>
      </c>
      <c r="AA1780" s="7">
        <v>1</v>
      </c>
      <c r="AB1780" s="7">
        <v>0</v>
      </c>
      <c r="AC1780" s="7">
        <v>26.2</v>
      </c>
      <c r="AD1780" s="7">
        <v>262.3</v>
      </c>
      <c r="AE1780" s="7" t="s">
        <v>28</v>
      </c>
      <c r="AF1780" s="7" t="s">
        <v>29</v>
      </c>
      <c r="AG1780" s="7" t="s">
        <v>30</v>
      </c>
      <c r="AH1780" s="7" t="s">
        <v>424</v>
      </c>
      <c r="AI1780" s="7" t="s">
        <v>412</v>
      </c>
      <c r="AJ1780" s="7">
        <v>-2.7029999999999998</v>
      </c>
      <c r="AK1780" s="7">
        <v>1.6E-2</v>
      </c>
      <c r="AV1780" s="7" t="s">
        <v>659</v>
      </c>
      <c r="AW1780" s="7" t="s">
        <v>44</v>
      </c>
    </row>
    <row r="1781" spans="1:49" x14ac:dyDescent="0.2">
      <c r="A1781" s="7">
        <v>1780</v>
      </c>
      <c r="B1781" s="7">
        <v>5310</v>
      </c>
      <c r="C1781" s="7" t="s">
        <v>222</v>
      </c>
      <c r="D1781" s="7" t="s">
        <v>223</v>
      </c>
      <c r="E1781" s="7" t="s">
        <v>224</v>
      </c>
      <c r="F1781" s="7">
        <v>2.871</v>
      </c>
      <c r="I1781" s="7">
        <v>2.871</v>
      </c>
      <c r="J1781" s="7">
        <v>2008</v>
      </c>
      <c r="K1781" s="7">
        <v>1</v>
      </c>
      <c r="L1781" s="7">
        <v>14</v>
      </c>
      <c r="M1781" s="7">
        <v>9.15</v>
      </c>
      <c r="N1781" s="7">
        <v>-79.8</v>
      </c>
      <c r="O1781" s="7">
        <v>9.25</v>
      </c>
      <c r="P1781" s="7">
        <v>-79.75</v>
      </c>
      <c r="V1781" s="7" t="s">
        <v>26</v>
      </c>
      <c r="W1781" s="7">
        <v>1.8049999999999999</v>
      </c>
      <c r="X1781" s="7">
        <f t="shared" si="54"/>
        <v>1.8049999999999999</v>
      </c>
      <c r="Y1781" s="7">
        <v>1.0660000000000001</v>
      </c>
      <c r="Z1781" s="7">
        <f t="shared" si="55"/>
        <v>1.0660000000000001</v>
      </c>
      <c r="AA1781" s="7">
        <v>0.628</v>
      </c>
      <c r="AB1781" s="7">
        <v>0.371</v>
      </c>
      <c r="AC1781" s="7">
        <v>27</v>
      </c>
      <c r="AD1781" s="7">
        <v>17.600000000000001</v>
      </c>
      <c r="AE1781" s="7" t="s">
        <v>28</v>
      </c>
      <c r="AF1781" s="7" t="s">
        <v>29</v>
      </c>
      <c r="AG1781" s="7" t="s">
        <v>30</v>
      </c>
      <c r="AH1781" s="7" t="s">
        <v>424</v>
      </c>
      <c r="AI1781" s="7" t="s">
        <v>412</v>
      </c>
      <c r="AJ1781" s="7">
        <v>-2.7029999999999998</v>
      </c>
      <c r="AK1781" s="7">
        <v>0.36099999999999999</v>
      </c>
      <c r="AV1781" s="7" t="s">
        <v>659</v>
      </c>
      <c r="AW1781" s="7" t="s">
        <v>44</v>
      </c>
    </row>
    <row r="1782" spans="1:49" x14ac:dyDescent="0.2">
      <c r="A1782" s="7">
        <v>1781</v>
      </c>
      <c r="B1782" s="7">
        <v>5310</v>
      </c>
      <c r="C1782" s="7" t="s">
        <v>222</v>
      </c>
      <c r="D1782" s="7" t="s">
        <v>223</v>
      </c>
      <c r="E1782" s="7" t="s">
        <v>224</v>
      </c>
      <c r="F1782" s="7">
        <v>2.3809999999999998</v>
      </c>
      <c r="I1782" s="7">
        <v>2.3809999999999998</v>
      </c>
      <c r="J1782" s="7">
        <v>2008</v>
      </c>
      <c r="K1782" s="7">
        <v>1</v>
      </c>
      <c r="L1782" s="7">
        <v>29</v>
      </c>
      <c r="M1782" s="7">
        <v>9.15</v>
      </c>
      <c r="N1782" s="7">
        <v>-79.8</v>
      </c>
      <c r="O1782" s="7">
        <v>9.25</v>
      </c>
      <c r="P1782" s="7">
        <v>-79.75</v>
      </c>
      <c r="V1782" s="7" t="s">
        <v>26</v>
      </c>
      <c r="W1782" s="7">
        <v>1.746</v>
      </c>
      <c r="X1782" s="7">
        <f t="shared" si="54"/>
        <v>1.746</v>
      </c>
      <c r="Y1782" s="7">
        <v>0.63500000000000001</v>
      </c>
      <c r="Z1782" s="7">
        <f t="shared" si="55"/>
        <v>0.63500000000000001</v>
      </c>
      <c r="AA1782" s="7">
        <v>0.73299999999999998</v>
      </c>
      <c r="AB1782" s="7">
        <v>0.26600000000000001</v>
      </c>
      <c r="AC1782" s="7">
        <v>27</v>
      </c>
      <c r="AD1782" s="7">
        <v>17.600000000000001</v>
      </c>
      <c r="AE1782" s="7" t="s">
        <v>28</v>
      </c>
      <c r="AF1782" s="7" t="s">
        <v>29</v>
      </c>
      <c r="AG1782" s="7" t="s">
        <v>30</v>
      </c>
      <c r="AH1782" s="7" t="s">
        <v>424</v>
      </c>
      <c r="AI1782" s="7" t="s">
        <v>412</v>
      </c>
      <c r="AJ1782" s="7">
        <v>-2.7029999999999998</v>
      </c>
      <c r="AK1782" s="7">
        <v>0.36099999999999999</v>
      </c>
      <c r="AV1782" s="7" t="s">
        <v>659</v>
      </c>
      <c r="AW1782" s="7" t="s">
        <v>44</v>
      </c>
    </row>
    <row r="1783" spans="1:49" x14ac:dyDescent="0.2">
      <c r="A1783" s="7">
        <v>1782</v>
      </c>
      <c r="B1783" s="7">
        <v>5310</v>
      </c>
      <c r="C1783" s="7" t="s">
        <v>222</v>
      </c>
      <c r="D1783" s="7" t="s">
        <v>223</v>
      </c>
      <c r="E1783" s="7" t="s">
        <v>224</v>
      </c>
      <c r="F1783" s="7">
        <v>2.8130000000000002</v>
      </c>
      <c r="I1783" s="7">
        <v>2.8130000000000002</v>
      </c>
      <c r="J1783" s="7">
        <v>2008</v>
      </c>
      <c r="K1783" s="7">
        <v>2</v>
      </c>
      <c r="L1783" s="7">
        <v>45</v>
      </c>
      <c r="M1783" s="7">
        <v>9.15</v>
      </c>
      <c r="N1783" s="7">
        <v>-79.8</v>
      </c>
      <c r="O1783" s="7">
        <v>9.25</v>
      </c>
      <c r="P1783" s="7">
        <v>-79.75</v>
      </c>
      <c r="V1783" s="7" t="s">
        <v>26</v>
      </c>
      <c r="W1783" s="7">
        <v>1.9630000000000001</v>
      </c>
      <c r="X1783" s="7">
        <f t="shared" si="54"/>
        <v>1.9630000000000001</v>
      </c>
      <c r="Y1783" s="7">
        <v>0.85</v>
      </c>
      <c r="Z1783" s="7">
        <f t="shared" si="55"/>
        <v>0.85</v>
      </c>
      <c r="AA1783" s="7">
        <v>0.69699999999999995</v>
      </c>
      <c r="AB1783" s="7">
        <v>0.30199999999999999</v>
      </c>
      <c r="AC1783" s="7">
        <v>26.6</v>
      </c>
      <c r="AD1783" s="7">
        <v>38</v>
      </c>
      <c r="AE1783" s="7" t="s">
        <v>28</v>
      </c>
      <c r="AF1783" s="7" t="s">
        <v>29</v>
      </c>
      <c r="AG1783" s="7" t="s">
        <v>30</v>
      </c>
      <c r="AH1783" s="7" t="s">
        <v>424</v>
      </c>
      <c r="AI1783" s="7" t="s">
        <v>412</v>
      </c>
      <c r="AJ1783" s="7">
        <v>-2.7029999999999998</v>
      </c>
      <c r="AK1783" s="7">
        <v>0.36099999999999999</v>
      </c>
      <c r="AV1783" s="7" t="s">
        <v>659</v>
      </c>
      <c r="AW1783" s="7" t="s">
        <v>44</v>
      </c>
    </row>
    <row r="1784" spans="1:49" x14ac:dyDescent="0.2">
      <c r="A1784" s="7">
        <v>1783</v>
      </c>
      <c r="B1784" s="7">
        <v>5310</v>
      </c>
      <c r="C1784" s="7" t="s">
        <v>222</v>
      </c>
      <c r="D1784" s="7" t="s">
        <v>223</v>
      </c>
      <c r="E1784" s="7" t="s">
        <v>224</v>
      </c>
      <c r="F1784" s="7">
        <v>2.4239999999999999</v>
      </c>
      <c r="I1784" s="7">
        <v>2.4239999999999999</v>
      </c>
      <c r="J1784" s="7">
        <v>2008</v>
      </c>
      <c r="K1784" s="7">
        <v>2</v>
      </c>
      <c r="L1784" s="7">
        <v>55</v>
      </c>
      <c r="M1784" s="7">
        <v>9.15</v>
      </c>
      <c r="N1784" s="7">
        <v>-79.8</v>
      </c>
      <c r="O1784" s="7">
        <v>9.25</v>
      </c>
      <c r="P1784" s="7">
        <v>-79.75</v>
      </c>
      <c r="V1784" s="7" t="s">
        <v>26</v>
      </c>
      <c r="W1784" s="7">
        <v>2.222</v>
      </c>
      <c r="X1784" s="7">
        <f t="shared" si="54"/>
        <v>2.222</v>
      </c>
      <c r="Y1784" s="7">
        <v>0.20200000000000001</v>
      </c>
      <c r="Z1784" s="7">
        <f t="shared" si="55"/>
        <v>0.20200000000000001</v>
      </c>
      <c r="AA1784" s="7">
        <v>0.91600000000000004</v>
      </c>
      <c r="AB1784" s="7">
        <v>8.3000000000000004E-2</v>
      </c>
      <c r="AC1784" s="7">
        <v>26.6</v>
      </c>
      <c r="AD1784" s="7">
        <v>38</v>
      </c>
      <c r="AE1784" s="7" t="s">
        <v>28</v>
      </c>
      <c r="AF1784" s="7" t="s">
        <v>29</v>
      </c>
      <c r="AG1784" s="7" t="s">
        <v>30</v>
      </c>
      <c r="AH1784" s="7" t="s">
        <v>424</v>
      </c>
      <c r="AI1784" s="7" t="s">
        <v>412</v>
      </c>
      <c r="AJ1784" s="7">
        <v>-2.7029999999999998</v>
      </c>
      <c r="AK1784" s="7">
        <v>0.36099999999999999</v>
      </c>
      <c r="AV1784" s="7" t="s">
        <v>659</v>
      </c>
      <c r="AW1784" s="7" t="s">
        <v>44</v>
      </c>
    </row>
    <row r="1785" spans="1:49" x14ac:dyDescent="0.2">
      <c r="A1785" s="7">
        <v>1784</v>
      </c>
      <c r="B1785" s="7">
        <v>5310</v>
      </c>
      <c r="C1785" s="7" t="s">
        <v>222</v>
      </c>
      <c r="D1785" s="7" t="s">
        <v>223</v>
      </c>
      <c r="E1785" s="7" t="s">
        <v>224</v>
      </c>
      <c r="F1785" s="7">
        <v>2.02</v>
      </c>
      <c r="I1785" s="7">
        <v>2.02</v>
      </c>
      <c r="J1785" s="7">
        <v>2008</v>
      </c>
      <c r="K1785" s="7">
        <v>3</v>
      </c>
      <c r="L1785" s="7">
        <v>66</v>
      </c>
      <c r="M1785" s="7">
        <v>9.15</v>
      </c>
      <c r="N1785" s="7">
        <v>-79.8</v>
      </c>
      <c r="O1785" s="7">
        <v>9.25</v>
      </c>
      <c r="P1785" s="7">
        <v>-79.75</v>
      </c>
      <c r="V1785" s="7" t="s">
        <v>26</v>
      </c>
      <c r="W1785" s="7">
        <v>2.02</v>
      </c>
      <c r="X1785" s="7">
        <f t="shared" si="54"/>
        <v>2.02</v>
      </c>
      <c r="Y1785" s="7">
        <v>0</v>
      </c>
      <c r="Z1785" s="7">
        <f t="shared" si="55"/>
        <v>0</v>
      </c>
      <c r="AA1785" s="7">
        <v>1</v>
      </c>
      <c r="AB1785" s="7">
        <v>0</v>
      </c>
      <c r="AC1785" s="7">
        <v>26.9</v>
      </c>
      <c r="AD1785" s="7">
        <v>0.4</v>
      </c>
      <c r="AE1785" s="7" t="s">
        <v>28</v>
      </c>
      <c r="AF1785" s="7" t="s">
        <v>29</v>
      </c>
      <c r="AG1785" s="7" t="s">
        <v>30</v>
      </c>
      <c r="AH1785" s="7" t="s">
        <v>424</v>
      </c>
      <c r="AI1785" s="7" t="s">
        <v>412</v>
      </c>
      <c r="AJ1785" s="7">
        <v>-2.7029999999999998</v>
      </c>
      <c r="AK1785" s="7">
        <v>0.36099999999999999</v>
      </c>
      <c r="AV1785" s="7" t="s">
        <v>659</v>
      </c>
      <c r="AW1785" s="7" t="s">
        <v>44</v>
      </c>
    </row>
    <row r="1786" spans="1:49" x14ac:dyDescent="0.2">
      <c r="A1786" s="7">
        <v>1785</v>
      </c>
      <c r="B1786" s="7">
        <v>5310</v>
      </c>
      <c r="C1786" s="7" t="s">
        <v>222</v>
      </c>
      <c r="D1786" s="7" t="s">
        <v>223</v>
      </c>
      <c r="E1786" s="7" t="s">
        <v>224</v>
      </c>
      <c r="F1786" s="7">
        <v>2.3650000000000002</v>
      </c>
      <c r="I1786" s="7">
        <v>2.3650000000000002</v>
      </c>
      <c r="J1786" s="7">
        <v>2008</v>
      </c>
      <c r="K1786" s="7">
        <v>3</v>
      </c>
      <c r="L1786" s="7">
        <v>85</v>
      </c>
      <c r="M1786" s="7">
        <v>9.15</v>
      </c>
      <c r="N1786" s="7">
        <v>-79.8</v>
      </c>
      <c r="O1786" s="7">
        <v>9.25</v>
      </c>
      <c r="P1786" s="7">
        <v>-79.75</v>
      </c>
      <c r="V1786" s="7" t="s">
        <v>26</v>
      </c>
      <c r="W1786" s="7">
        <v>2.3650000000000002</v>
      </c>
      <c r="X1786" s="7">
        <f t="shared" si="54"/>
        <v>2.3650000000000002</v>
      </c>
      <c r="Y1786" s="7">
        <v>0</v>
      </c>
      <c r="Z1786" s="7">
        <f t="shared" si="55"/>
        <v>0</v>
      </c>
      <c r="AA1786" s="7">
        <v>1</v>
      </c>
      <c r="AB1786" s="7">
        <v>0</v>
      </c>
      <c r="AC1786" s="7">
        <v>26.9</v>
      </c>
      <c r="AD1786" s="7">
        <v>0.4</v>
      </c>
      <c r="AE1786" s="7" t="s">
        <v>28</v>
      </c>
      <c r="AF1786" s="7" t="s">
        <v>29</v>
      </c>
      <c r="AG1786" s="7" t="s">
        <v>30</v>
      </c>
      <c r="AH1786" s="7" t="s">
        <v>424</v>
      </c>
      <c r="AI1786" s="7" t="s">
        <v>412</v>
      </c>
      <c r="AJ1786" s="7">
        <v>-2.7029999999999998</v>
      </c>
      <c r="AK1786" s="7">
        <v>0.36099999999999999</v>
      </c>
      <c r="AV1786" s="7" t="s">
        <v>659</v>
      </c>
      <c r="AW1786" s="7" t="s">
        <v>44</v>
      </c>
    </row>
    <row r="1787" spans="1:49" x14ac:dyDescent="0.2">
      <c r="A1787" s="7">
        <v>1786</v>
      </c>
      <c r="B1787" s="7">
        <v>5310</v>
      </c>
      <c r="C1787" s="7" t="s">
        <v>222</v>
      </c>
      <c r="D1787" s="7" t="s">
        <v>223</v>
      </c>
      <c r="E1787" s="7" t="s">
        <v>224</v>
      </c>
      <c r="F1787" s="7">
        <v>1.875</v>
      </c>
      <c r="I1787" s="7">
        <v>1.875</v>
      </c>
      <c r="J1787" s="7">
        <v>2008</v>
      </c>
      <c r="K1787" s="7">
        <v>4</v>
      </c>
      <c r="L1787" s="7">
        <v>98</v>
      </c>
      <c r="M1787" s="7">
        <v>9.15</v>
      </c>
      <c r="N1787" s="7">
        <v>-79.8</v>
      </c>
      <c r="O1787" s="7">
        <v>9.25</v>
      </c>
      <c r="P1787" s="7">
        <v>-79.75</v>
      </c>
      <c r="V1787" s="7" t="s">
        <v>26</v>
      </c>
      <c r="W1787" s="7">
        <v>1.87</v>
      </c>
      <c r="X1787" s="7">
        <f t="shared" si="54"/>
        <v>1.87</v>
      </c>
      <c r="Y1787" s="7">
        <v>4.0000000000000001E-3</v>
      </c>
      <c r="Z1787" s="7">
        <f t="shared" si="55"/>
        <v>4.0000000000000001E-3</v>
      </c>
      <c r="AA1787" s="7">
        <v>0.997</v>
      </c>
      <c r="AB1787" s="7">
        <v>2E-3</v>
      </c>
      <c r="AC1787" s="7">
        <v>28.1</v>
      </c>
      <c r="AD1787" s="7">
        <v>92.2</v>
      </c>
      <c r="AE1787" s="7" t="s">
        <v>28</v>
      </c>
      <c r="AF1787" s="7" t="s">
        <v>29</v>
      </c>
      <c r="AG1787" s="7" t="s">
        <v>30</v>
      </c>
      <c r="AH1787" s="7" t="s">
        <v>424</v>
      </c>
      <c r="AI1787" s="7" t="s">
        <v>412</v>
      </c>
      <c r="AJ1787" s="7">
        <v>-2.7029999999999998</v>
      </c>
      <c r="AK1787" s="7">
        <v>0.36099999999999999</v>
      </c>
      <c r="AV1787" s="7" t="s">
        <v>659</v>
      </c>
      <c r="AW1787" s="7" t="s">
        <v>44</v>
      </c>
    </row>
    <row r="1788" spans="1:49" x14ac:dyDescent="0.2">
      <c r="A1788" s="7">
        <v>1787</v>
      </c>
      <c r="B1788" s="7">
        <v>5310</v>
      </c>
      <c r="C1788" s="7" t="s">
        <v>222</v>
      </c>
      <c r="D1788" s="7" t="s">
        <v>223</v>
      </c>
      <c r="E1788" s="7" t="s">
        <v>224</v>
      </c>
      <c r="F1788" s="7">
        <v>1.24</v>
      </c>
      <c r="I1788" s="7">
        <v>1.24</v>
      </c>
      <c r="J1788" s="7">
        <v>2008</v>
      </c>
      <c r="K1788" s="7">
        <v>4</v>
      </c>
      <c r="L1788" s="7">
        <v>119</v>
      </c>
      <c r="M1788" s="7">
        <v>9.15</v>
      </c>
      <c r="N1788" s="7">
        <v>-79.8</v>
      </c>
      <c r="O1788" s="7">
        <v>9.25</v>
      </c>
      <c r="P1788" s="7">
        <v>-79.75</v>
      </c>
      <c r="V1788" s="7" t="s">
        <v>26</v>
      </c>
      <c r="W1788" s="7">
        <v>0.88</v>
      </c>
      <c r="X1788" s="7">
        <f t="shared" si="54"/>
        <v>0.88</v>
      </c>
      <c r="Y1788" s="7">
        <v>0.36</v>
      </c>
      <c r="Z1788" s="7">
        <f t="shared" si="55"/>
        <v>0.36</v>
      </c>
      <c r="AA1788" s="7">
        <v>0.70899999999999996</v>
      </c>
      <c r="AB1788" s="7">
        <v>0.28999999999999998</v>
      </c>
      <c r="AC1788" s="7">
        <v>28.1</v>
      </c>
      <c r="AD1788" s="7">
        <v>92.2</v>
      </c>
      <c r="AE1788" s="7" t="s">
        <v>28</v>
      </c>
      <c r="AF1788" s="7" t="s">
        <v>29</v>
      </c>
      <c r="AG1788" s="7" t="s">
        <v>30</v>
      </c>
      <c r="AH1788" s="7" t="s">
        <v>424</v>
      </c>
      <c r="AI1788" s="7" t="s">
        <v>412</v>
      </c>
      <c r="AJ1788" s="7">
        <v>-2.7029999999999998</v>
      </c>
      <c r="AK1788" s="7">
        <v>0.36099999999999999</v>
      </c>
      <c r="AV1788" s="7" t="s">
        <v>659</v>
      </c>
      <c r="AW1788" s="7" t="s">
        <v>44</v>
      </c>
    </row>
    <row r="1789" spans="1:49" x14ac:dyDescent="0.2">
      <c r="A1789" s="7">
        <v>1788</v>
      </c>
      <c r="B1789" s="7">
        <v>5310</v>
      </c>
      <c r="C1789" s="7" t="s">
        <v>222</v>
      </c>
      <c r="D1789" s="7" t="s">
        <v>223</v>
      </c>
      <c r="E1789" s="7" t="s">
        <v>224</v>
      </c>
      <c r="F1789" s="7">
        <v>2.7250000000000001</v>
      </c>
      <c r="I1789" s="7">
        <v>2.7250000000000001</v>
      </c>
      <c r="J1789" s="7">
        <v>2008</v>
      </c>
      <c r="K1789" s="7">
        <v>5</v>
      </c>
      <c r="L1789" s="7">
        <v>133</v>
      </c>
      <c r="M1789" s="7">
        <v>9.15</v>
      </c>
      <c r="N1789" s="7">
        <v>-79.8</v>
      </c>
      <c r="O1789" s="7">
        <v>9.25</v>
      </c>
      <c r="P1789" s="7">
        <v>-79.75</v>
      </c>
      <c r="V1789" s="7" t="s">
        <v>26</v>
      </c>
      <c r="W1789" s="7">
        <v>2.0760000000000001</v>
      </c>
      <c r="X1789" s="7">
        <f t="shared" si="54"/>
        <v>2.0760000000000001</v>
      </c>
      <c r="Y1789" s="7">
        <v>0.64900000000000002</v>
      </c>
      <c r="Z1789" s="7">
        <f t="shared" si="55"/>
        <v>0.64900000000000002</v>
      </c>
      <c r="AA1789" s="7">
        <v>0.76100000000000001</v>
      </c>
      <c r="AB1789" s="7">
        <v>0.23799999999999999</v>
      </c>
      <c r="AC1789" s="7">
        <v>27.4</v>
      </c>
      <c r="AD1789" s="7">
        <v>448.8</v>
      </c>
      <c r="AE1789" s="7" t="s">
        <v>28</v>
      </c>
      <c r="AF1789" s="7" t="s">
        <v>29</v>
      </c>
      <c r="AG1789" s="7" t="s">
        <v>30</v>
      </c>
      <c r="AH1789" s="7" t="s">
        <v>424</v>
      </c>
      <c r="AI1789" s="7" t="s">
        <v>412</v>
      </c>
      <c r="AJ1789" s="7">
        <v>-2.7029999999999998</v>
      </c>
      <c r="AK1789" s="7">
        <v>0.36099999999999999</v>
      </c>
      <c r="AV1789" s="7" t="s">
        <v>659</v>
      </c>
      <c r="AW1789" s="7" t="s">
        <v>44</v>
      </c>
    </row>
    <row r="1790" spans="1:49" x14ac:dyDescent="0.2">
      <c r="A1790" s="7">
        <v>1789</v>
      </c>
      <c r="B1790" s="7">
        <v>5310</v>
      </c>
      <c r="C1790" s="7" t="s">
        <v>222</v>
      </c>
      <c r="D1790" s="7" t="s">
        <v>223</v>
      </c>
      <c r="E1790" s="7" t="s">
        <v>224</v>
      </c>
      <c r="F1790" s="7">
        <v>3.0129999999999999</v>
      </c>
      <c r="I1790" s="7">
        <v>3.0129999999999999</v>
      </c>
      <c r="J1790" s="7">
        <v>2008</v>
      </c>
      <c r="K1790" s="7">
        <v>5</v>
      </c>
      <c r="L1790" s="7">
        <v>145</v>
      </c>
      <c r="M1790" s="7">
        <v>9.15</v>
      </c>
      <c r="N1790" s="7">
        <v>-79.8</v>
      </c>
      <c r="O1790" s="7">
        <v>9.25</v>
      </c>
      <c r="P1790" s="7">
        <v>-79.75</v>
      </c>
      <c r="V1790" s="7" t="s">
        <v>26</v>
      </c>
      <c r="W1790" s="7">
        <v>1.946</v>
      </c>
      <c r="X1790" s="7">
        <f t="shared" si="54"/>
        <v>1.946</v>
      </c>
      <c r="Y1790" s="7">
        <v>1.0669999999999999</v>
      </c>
      <c r="Z1790" s="7">
        <f t="shared" si="55"/>
        <v>1.0669999999999999</v>
      </c>
      <c r="AA1790" s="7">
        <v>0.64500000000000002</v>
      </c>
      <c r="AB1790" s="7">
        <v>0.35399999999999998</v>
      </c>
      <c r="AC1790" s="7">
        <v>27.4</v>
      </c>
      <c r="AD1790" s="7">
        <v>448.8</v>
      </c>
      <c r="AE1790" s="7" t="s">
        <v>28</v>
      </c>
      <c r="AF1790" s="7" t="s">
        <v>29</v>
      </c>
      <c r="AG1790" s="7" t="s">
        <v>30</v>
      </c>
      <c r="AH1790" s="7" t="s">
        <v>424</v>
      </c>
      <c r="AI1790" s="7" t="s">
        <v>412</v>
      </c>
      <c r="AJ1790" s="7">
        <v>-2.7029999999999998</v>
      </c>
      <c r="AK1790" s="7">
        <v>0.36099999999999999</v>
      </c>
      <c r="AV1790" s="7" t="s">
        <v>659</v>
      </c>
      <c r="AW1790" s="7" t="s">
        <v>44</v>
      </c>
    </row>
    <row r="1791" spans="1:49" x14ac:dyDescent="0.2">
      <c r="A1791" s="7">
        <v>1790</v>
      </c>
      <c r="B1791" s="7">
        <v>5310</v>
      </c>
      <c r="C1791" s="7" t="s">
        <v>222</v>
      </c>
      <c r="D1791" s="7" t="s">
        <v>223</v>
      </c>
      <c r="E1791" s="7" t="s">
        <v>224</v>
      </c>
      <c r="F1791" s="7">
        <v>3.3730000000000002</v>
      </c>
      <c r="I1791" s="7">
        <v>3.3730000000000002</v>
      </c>
      <c r="J1791" s="7">
        <v>2008</v>
      </c>
      <c r="K1791" s="7">
        <v>6</v>
      </c>
      <c r="L1791" s="7">
        <v>165</v>
      </c>
      <c r="M1791" s="7">
        <v>9.15</v>
      </c>
      <c r="N1791" s="7">
        <v>-79.8</v>
      </c>
      <c r="O1791" s="7">
        <v>9.25</v>
      </c>
      <c r="P1791" s="7">
        <v>-79.75</v>
      </c>
      <c r="V1791" s="7" t="s">
        <v>26</v>
      </c>
      <c r="W1791" s="7">
        <v>1.859</v>
      </c>
      <c r="X1791" s="7">
        <f t="shared" si="54"/>
        <v>1.859</v>
      </c>
      <c r="Y1791" s="7">
        <v>1.514</v>
      </c>
      <c r="Z1791" s="7">
        <f t="shared" si="55"/>
        <v>1.514</v>
      </c>
      <c r="AA1791" s="7">
        <v>0.55100000000000005</v>
      </c>
      <c r="AB1791" s="7">
        <v>0.44800000000000001</v>
      </c>
      <c r="AC1791" s="7">
        <v>27</v>
      </c>
      <c r="AD1791" s="7">
        <v>201.7</v>
      </c>
      <c r="AE1791" s="7" t="s">
        <v>28</v>
      </c>
      <c r="AF1791" s="7" t="s">
        <v>29</v>
      </c>
      <c r="AG1791" s="7" t="s">
        <v>30</v>
      </c>
      <c r="AH1791" s="7" t="s">
        <v>424</v>
      </c>
      <c r="AI1791" s="7" t="s">
        <v>412</v>
      </c>
      <c r="AJ1791" s="7">
        <v>-2.7029999999999998</v>
      </c>
      <c r="AK1791" s="7">
        <v>0.36099999999999999</v>
      </c>
      <c r="AV1791" s="7" t="s">
        <v>659</v>
      </c>
      <c r="AW1791" s="7" t="s">
        <v>44</v>
      </c>
    </row>
    <row r="1792" spans="1:49" x14ac:dyDescent="0.2">
      <c r="A1792" s="7">
        <v>1791</v>
      </c>
      <c r="B1792" s="7">
        <v>5310</v>
      </c>
      <c r="C1792" s="7" t="s">
        <v>222</v>
      </c>
      <c r="D1792" s="7" t="s">
        <v>223</v>
      </c>
      <c r="E1792" s="7" t="s">
        <v>224</v>
      </c>
      <c r="F1792" s="7">
        <v>3.0409999999999999</v>
      </c>
      <c r="I1792" s="7">
        <v>3.0409999999999999</v>
      </c>
      <c r="J1792" s="7">
        <v>2008</v>
      </c>
      <c r="K1792" s="7">
        <v>6</v>
      </c>
      <c r="L1792" s="7">
        <v>176</v>
      </c>
      <c r="M1792" s="7">
        <v>9.15</v>
      </c>
      <c r="N1792" s="7">
        <v>-79.8</v>
      </c>
      <c r="O1792" s="7">
        <v>9.25</v>
      </c>
      <c r="P1792" s="7">
        <v>-79.75</v>
      </c>
      <c r="V1792" s="7" t="s">
        <v>26</v>
      </c>
      <c r="W1792" s="7">
        <v>1.3979999999999999</v>
      </c>
      <c r="X1792" s="7">
        <f t="shared" si="54"/>
        <v>1.3979999999999999</v>
      </c>
      <c r="Y1792" s="7">
        <v>1.643</v>
      </c>
      <c r="Z1792" s="7">
        <f t="shared" si="55"/>
        <v>1.643</v>
      </c>
      <c r="AA1792" s="7">
        <v>0.45900000000000002</v>
      </c>
      <c r="AB1792" s="7">
        <v>0.54</v>
      </c>
      <c r="AC1792" s="7">
        <v>27</v>
      </c>
      <c r="AD1792" s="7">
        <v>201.7</v>
      </c>
      <c r="AE1792" s="7" t="s">
        <v>28</v>
      </c>
      <c r="AF1792" s="7" t="s">
        <v>29</v>
      </c>
      <c r="AG1792" s="7" t="s">
        <v>30</v>
      </c>
      <c r="AH1792" s="7" t="s">
        <v>424</v>
      </c>
      <c r="AI1792" s="7" t="s">
        <v>412</v>
      </c>
      <c r="AJ1792" s="7">
        <v>-2.7029999999999998</v>
      </c>
      <c r="AK1792" s="7">
        <v>0.36099999999999999</v>
      </c>
      <c r="AV1792" s="7" t="s">
        <v>659</v>
      </c>
      <c r="AW1792" s="7" t="s">
        <v>44</v>
      </c>
    </row>
    <row r="1793" spans="1:51" x14ac:dyDescent="0.2">
      <c r="A1793" s="7">
        <v>1792</v>
      </c>
      <c r="B1793" s="7">
        <v>5317</v>
      </c>
      <c r="C1793" s="7" t="s">
        <v>388</v>
      </c>
      <c r="D1793" s="7" t="s">
        <v>389</v>
      </c>
      <c r="E1793" s="7" t="s">
        <v>390</v>
      </c>
      <c r="F1793" s="7">
        <v>1.466</v>
      </c>
      <c r="I1793" s="7">
        <v>1.5189999999999999</v>
      </c>
      <c r="J1793" s="7">
        <v>2006</v>
      </c>
      <c r="K1793" s="7">
        <v>4</v>
      </c>
      <c r="L1793" s="7">
        <v>97</v>
      </c>
      <c r="M1793" s="7">
        <v>47.478000000000002</v>
      </c>
      <c r="N1793" s="7">
        <v>8.3640000000000008</v>
      </c>
      <c r="O1793" s="7">
        <v>47.25</v>
      </c>
      <c r="P1793" s="7">
        <v>8.25</v>
      </c>
      <c r="Q1793" s="7">
        <v>6.6070000000000002</v>
      </c>
      <c r="S1793" s="7">
        <v>34.341999999999999</v>
      </c>
      <c r="V1793" s="7" t="s">
        <v>26</v>
      </c>
      <c r="W1793" s="7">
        <v>1.262</v>
      </c>
      <c r="X1793" s="7">
        <f t="shared" si="54"/>
        <v>1.262</v>
      </c>
      <c r="Y1793" s="7">
        <v>0.25700000000000001</v>
      </c>
      <c r="Z1793" s="7">
        <f t="shared" si="55"/>
        <v>0.25700000000000001</v>
      </c>
      <c r="AA1793" s="7">
        <v>0.83</v>
      </c>
      <c r="AB1793" s="7">
        <v>0.16900000000000001</v>
      </c>
      <c r="AC1793" s="7">
        <v>7.6</v>
      </c>
      <c r="AD1793" s="7">
        <v>182.5</v>
      </c>
      <c r="AE1793" s="7" t="s">
        <v>52</v>
      </c>
      <c r="AF1793" s="7" t="s">
        <v>29</v>
      </c>
      <c r="AG1793" s="7" t="s">
        <v>47</v>
      </c>
      <c r="AH1793" s="7" t="s">
        <v>406</v>
      </c>
      <c r="AI1793" s="7" t="s">
        <v>407</v>
      </c>
      <c r="AJ1793" s="7">
        <v>1.4139999999999999</v>
      </c>
      <c r="AK1793" s="7">
        <v>0.625</v>
      </c>
      <c r="AL1793" s="7" t="s">
        <v>464</v>
      </c>
      <c r="AQ1793" s="7">
        <v>1.86</v>
      </c>
      <c r="AS1793" s="7">
        <v>2.66</v>
      </c>
      <c r="AT1793" s="7">
        <v>2.2599999999999998</v>
      </c>
      <c r="AU1793" s="7">
        <v>3.18</v>
      </c>
      <c r="AV1793" s="7" t="s">
        <v>658</v>
      </c>
      <c r="AW1793" s="7" t="s">
        <v>528</v>
      </c>
      <c r="AX1793" s="7" t="s">
        <v>14</v>
      </c>
      <c r="AY1793" s="7" t="s">
        <v>555</v>
      </c>
    </row>
    <row r="1794" spans="1:51" x14ac:dyDescent="0.2">
      <c r="A1794" s="7">
        <v>1793</v>
      </c>
      <c r="B1794" s="7">
        <v>5317</v>
      </c>
      <c r="C1794" s="7" t="s">
        <v>388</v>
      </c>
      <c r="D1794" s="7" t="s">
        <v>389</v>
      </c>
      <c r="E1794" s="7" t="s">
        <v>390</v>
      </c>
      <c r="F1794" s="7">
        <v>2.4780000000000002</v>
      </c>
      <c r="I1794" s="7">
        <v>2.569</v>
      </c>
      <c r="J1794" s="7">
        <v>2006</v>
      </c>
      <c r="K1794" s="7">
        <v>4</v>
      </c>
      <c r="L1794" s="7">
        <v>115</v>
      </c>
      <c r="M1794" s="7">
        <v>47.478000000000002</v>
      </c>
      <c r="N1794" s="7">
        <v>8.3640000000000008</v>
      </c>
      <c r="O1794" s="7">
        <v>47.25</v>
      </c>
      <c r="P1794" s="7">
        <v>8.25</v>
      </c>
      <c r="Q1794" s="7">
        <v>10.797000000000001</v>
      </c>
      <c r="S1794" s="7">
        <v>34.082999999999998</v>
      </c>
      <c r="V1794" s="7" t="s">
        <v>26</v>
      </c>
      <c r="W1794" s="7">
        <v>1.946</v>
      </c>
      <c r="X1794" s="7">
        <f t="shared" si="54"/>
        <v>1.946</v>
      </c>
      <c r="Y1794" s="7">
        <v>0.623</v>
      </c>
      <c r="Z1794" s="7">
        <f t="shared" si="55"/>
        <v>0.623</v>
      </c>
      <c r="AA1794" s="7">
        <v>0.75700000000000001</v>
      </c>
      <c r="AB1794" s="7">
        <v>0.24199999999999999</v>
      </c>
      <c r="AC1794" s="7">
        <v>7.6</v>
      </c>
      <c r="AD1794" s="7">
        <v>182.5</v>
      </c>
      <c r="AE1794" s="7" t="s">
        <v>52</v>
      </c>
      <c r="AF1794" s="7" t="s">
        <v>29</v>
      </c>
      <c r="AG1794" s="7" t="s">
        <v>47</v>
      </c>
      <c r="AH1794" s="7" t="s">
        <v>406</v>
      </c>
      <c r="AI1794" s="7" t="s">
        <v>407</v>
      </c>
      <c r="AJ1794" s="7">
        <v>1.4139999999999999</v>
      </c>
      <c r="AK1794" s="7">
        <v>0.625</v>
      </c>
      <c r="AL1794" s="7" t="s">
        <v>464</v>
      </c>
      <c r="AQ1794" s="7">
        <v>1.86</v>
      </c>
      <c r="AS1794" s="7">
        <v>2.66</v>
      </c>
      <c r="AT1794" s="7">
        <v>2.2599999999999998</v>
      </c>
      <c r="AU1794" s="7">
        <v>3.18</v>
      </c>
      <c r="AV1794" s="7" t="s">
        <v>658</v>
      </c>
      <c r="AW1794" s="7" t="s">
        <v>528</v>
      </c>
      <c r="AX1794" s="7" t="s">
        <v>14</v>
      </c>
      <c r="AY1794" s="7" t="s">
        <v>555</v>
      </c>
    </row>
    <row r="1795" spans="1:51" x14ac:dyDescent="0.2">
      <c r="A1795" s="7">
        <v>1794</v>
      </c>
      <c r="B1795" s="7">
        <v>5317</v>
      </c>
      <c r="C1795" s="7" t="s">
        <v>388</v>
      </c>
      <c r="D1795" s="7" t="s">
        <v>389</v>
      </c>
      <c r="E1795" s="7" t="s">
        <v>390</v>
      </c>
      <c r="F1795" s="7">
        <v>2.952</v>
      </c>
      <c r="I1795" s="7">
        <v>3.06</v>
      </c>
      <c r="J1795" s="7">
        <v>2006</v>
      </c>
      <c r="K1795" s="7">
        <v>5</v>
      </c>
      <c r="L1795" s="7">
        <v>131</v>
      </c>
      <c r="M1795" s="7">
        <v>47.478000000000002</v>
      </c>
      <c r="N1795" s="7">
        <v>8.3640000000000008</v>
      </c>
      <c r="O1795" s="7">
        <v>47.25</v>
      </c>
      <c r="P1795" s="7">
        <v>8.25</v>
      </c>
      <c r="Q1795" s="7">
        <v>12.132999999999999</v>
      </c>
      <c r="S1795" s="7">
        <v>34.966000000000001</v>
      </c>
      <c r="V1795" s="7" t="s">
        <v>26</v>
      </c>
      <c r="W1795" s="7">
        <v>2.4249999999999998</v>
      </c>
      <c r="X1795" s="7">
        <f t="shared" ref="X1795:X1858" si="56">IF(ISBLANK(W1795), "", W1795)</f>
        <v>2.4249999999999998</v>
      </c>
      <c r="Y1795" s="7">
        <v>0.63500000000000001</v>
      </c>
      <c r="Z1795" s="7">
        <f t="shared" ref="Z1795:Z1858" si="57">IF(ISBLANK(Y1795), "", Y1795)</f>
        <v>0.63500000000000001</v>
      </c>
      <c r="AA1795" s="7">
        <v>0.79200000000000004</v>
      </c>
      <c r="AB1795" s="7">
        <v>0.20699999999999999</v>
      </c>
      <c r="AC1795" s="7">
        <v>12.3</v>
      </c>
      <c r="AD1795" s="7">
        <v>158.9</v>
      </c>
      <c r="AE1795" s="7" t="s">
        <v>52</v>
      </c>
      <c r="AF1795" s="7" t="s">
        <v>29</v>
      </c>
      <c r="AG1795" s="7" t="s">
        <v>47</v>
      </c>
      <c r="AH1795" s="7" t="s">
        <v>406</v>
      </c>
      <c r="AI1795" s="7" t="s">
        <v>407</v>
      </c>
      <c r="AJ1795" s="7">
        <v>1.4139999999999999</v>
      </c>
      <c r="AK1795" s="7">
        <v>0.625</v>
      </c>
      <c r="AL1795" s="7" t="s">
        <v>464</v>
      </c>
      <c r="AQ1795" s="7">
        <v>1.86</v>
      </c>
      <c r="AS1795" s="7">
        <v>2.66</v>
      </c>
      <c r="AT1795" s="7">
        <v>2.2599999999999998</v>
      </c>
      <c r="AU1795" s="7">
        <v>3.18</v>
      </c>
      <c r="AV1795" s="7" t="s">
        <v>658</v>
      </c>
      <c r="AW1795" s="7" t="s">
        <v>528</v>
      </c>
      <c r="AX1795" s="7" t="s">
        <v>14</v>
      </c>
      <c r="AY1795" s="7" t="s">
        <v>555</v>
      </c>
    </row>
    <row r="1796" spans="1:51" x14ac:dyDescent="0.2">
      <c r="A1796" s="7">
        <v>1795</v>
      </c>
      <c r="B1796" s="7">
        <v>5317</v>
      </c>
      <c r="C1796" s="7" t="s">
        <v>388</v>
      </c>
      <c r="D1796" s="7" t="s">
        <v>389</v>
      </c>
      <c r="E1796" s="7" t="s">
        <v>390</v>
      </c>
      <c r="F1796" s="7">
        <v>2.9009999999999998</v>
      </c>
      <c r="I1796" s="7">
        <v>3.0070000000000001</v>
      </c>
      <c r="J1796" s="7">
        <v>2006</v>
      </c>
      <c r="K1796" s="7">
        <v>6</v>
      </c>
      <c r="L1796" s="7">
        <v>158</v>
      </c>
      <c r="M1796" s="7">
        <v>47.478000000000002</v>
      </c>
      <c r="N1796" s="7">
        <v>8.3640000000000008</v>
      </c>
      <c r="O1796" s="7">
        <v>47.25</v>
      </c>
      <c r="P1796" s="7">
        <v>8.25</v>
      </c>
      <c r="Q1796" s="7">
        <v>11.385999999999999</v>
      </c>
      <c r="S1796" s="7">
        <v>35.844999999999999</v>
      </c>
      <c r="V1796" s="7" t="s">
        <v>26</v>
      </c>
      <c r="W1796" s="7">
        <v>1.974</v>
      </c>
      <c r="X1796" s="7">
        <f t="shared" si="56"/>
        <v>1.974</v>
      </c>
      <c r="Y1796" s="7">
        <v>1.0329999999999999</v>
      </c>
      <c r="Z1796" s="7">
        <f t="shared" si="57"/>
        <v>1.0329999999999999</v>
      </c>
      <c r="AA1796" s="7">
        <v>0.65600000000000003</v>
      </c>
      <c r="AB1796" s="7">
        <v>0.34300000000000003</v>
      </c>
      <c r="AC1796" s="7">
        <v>16.8</v>
      </c>
      <c r="AD1796" s="7">
        <v>60.5</v>
      </c>
      <c r="AE1796" s="7" t="s">
        <v>52</v>
      </c>
      <c r="AF1796" s="7" t="s">
        <v>29</v>
      </c>
      <c r="AG1796" s="7" t="s">
        <v>47</v>
      </c>
      <c r="AH1796" s="7" t="s">
        <v>406</v>
      </c>
      <c r="AI1796" s="7" t="s">
        <v>407</v>
      </c>
      <c r="AJ1796" s="7">
        <v>1.4139999999999999</v>
      </c>
      <c r="AK1796" s="7">
        <v>0.625</v>
      </c>
      <c r="AL1796" s="7" t="s">
        <v>464</v>
      </c>
      <c r="AQ1796" s="7">
        <v>1.86</v>
      </c>
      <c r="AS1796" s="7">
        <v>2.66</v>
      </c>
      <c r="AT1796" s="7">
        <v>2.2599999999999998</v>
      </c>
      <c r="AU1796" s="7">
        <v>3.18</v>
      </c>
      <c r="AV1796" s="7" t="s">
        <v>658</v>
      </c>
      <c r="AW1796" s="7" t="s">
        <v>528</v>
      </c>
      <c r="AX1796" s="7" t="s">
        <v>14</v>
      </c>
      <c r="AY1796" s="7" t="s">
        <v>555</v>
      </c>
    </row>
    <row r="1797" spans="1:51" x14ac:dyDescent="0.2">
      <c r="A1797" s="7">
        <v>1796</v>
      </c>
      <c r="B1797" s="7">
        <v>5317</v>
      </c>
      <c r="C1797" s="7" t="s">
        <v>388</v>
      </c>
      <c r="D1797" s="7" t="s">
        <v>389</v>
      </c>
      <c r="E1797" s="7" t="s">
        <v>390</v>
      </c>
      <c r="F1797" s="7">
        <v>3.7330000000000001</v>
      </c>
      <c r="I1797" s="7">
        <v>3.87</v>
      </c>
      <c r="J1797" s="7">
        <v>2006</v>
      </c>
      <c r="K1797" s="7">
        <v>6</v>
      </c>
      <c r="L1797" s="7">
        <v>170</v>
      </c>
      <c r="M1797" s="7">
        <v>47.478000000000002</v>
      </c>
      <c r="N1797" s="7">
        <v>8.3640000000000008</v>
      </c>
      <c r="O1797" s="7">
        <v>47.25</v>
      </c>
      <c r="P1797" s="7">
        <v>8.25</v>
      </c>
      <c r="Q1797" s="7">
        <v>13.577</v>
      </c>
      <c r="S1797" s="7">
        <v>32.415999999999997</v>
      </c>
      <c r="V1797" s="7" t="s">
        <v>26</v>
      </c>
      <c r="W1797" s="7">
        <v>2.798</v>
      </c>
      <c r="X1797" s="7">
        <f t="shared" si="56"/>
        <v>2.798</v>
      </c>
      <c r="Y1797" s="7">
        <v>1.0720000000000001</v>
      </c>
      <c r="Z1797" s="7">
        <f t="shared" si="57"/>
        <v>1.0720000000000001</v>
      </c>
      <c r="AA1797" s="7">
        <v>0.72199999999999998</v>
      </c>
      <c r="AB1797" s="7">
        <v>0.27700000000000002</v>
      </c>
      <c r="AC1797" s="7">
        <v>16.8</v>
      </c>
      <c r="AD1797" s="7">
        <v>60.5</v>
      </c>
      <c r="AE1797" s="7" t="s">
        <v>52</v>
      </c>
      <c r="AF1797" s="7" t="s">
        <v>29</v>
      </c>
      <c r="AG1797" s="7" t="s">
        <v>47</v>
      </c>
      <c r="AH1797" s="7" t="s">
        <v>406</v>
      </c>
      <c r="AI1797" s="7" t="s">
        <v>407</v>
      </c>
      <c r="AJ1797" s="7">
        <v>1.4139999999999999</v>
      </c>
      <c r="AK1797" s="7">
        <v>0.625</v>
      </c>
      <c r="AL1797" s="7" t="s">
        <v>464</v>
      </c>
      <c r="AQ1797" s="7">
        <v>1.86</v>
      </c>
      <c r="AS1797" s="7">
        <v>2.66</v>
      </c>
      <c r="AT1797" s="7">
        <v>2.2599999999999998</v>
      </c>
      <c r="AU1797" s="7">
        <v>3.18</v>
      </c>
      <c r="AV1797" s="7" t="s">
        <v>658</v>
      </c>
      <c r="AW1797" s="7" t="s">
        <v>528</v>
      </c>
      <c r="AX1797" s="7" t="s">
        <v>14</v>
      </c>
      <c r="AY1797" s="7" t="s">
        <v>555</v>
      </c>
    </row>
    <row r="1798" spans="1:51" x14ac:dyDescent="0.2">
      <c r="A1798" s="7">
        <v>1797</v>
      </c>
      <c r="B1798" s="7">
        <v>5317</v>
      </c>
      <c r="C1798" s="7" t="s">
        <v>388</v>
      </c>
      <c r="D1798" s="7" t="s">
        <v>389</v>
      </c>
      <c r="E1798" s="7" t="s">
        <v>390</v>
      </c>
      <c r="F1798" s="7">
        <v>3.5030000000000001</v>
      </c>
      <c r="I1798" s="7">
        <v>3.6309999999999998</v>
      </c>
      <c r="J1798" s="7">
        <v>2006</v>
      </c>
      <c r="K1798" s="7">
        <v>7</v>
      </c>
      <c r="L1798" s="7">
        <v>185</v>
      </c>
      <c r="M1798" s="7">
        <v>47.478000000000002</v>
      </c>
      <c r="N1798" s="7">
        <v>8.3640000000000008</v>
      </c>
      <c r="O1798" s="7">
        <v>47.25</v>
      </c>
      <c r="P1798" s="7">
        <v>8.25</v>
      </c>
      <c r="Q1798" s="7">
        <v>18.43</v>
      </c>
      <c r="S1798" s="7">
        <v>31.396999999999998</v>
      </c>
      <c r="V1798" s="7" t="s">
        <v>26</v>
      </c>
      <c r="W1798" s="7">
        <v>2.585</v>
      </c>
      <c r="X1798" s="7">
        <f t="shared" si="56"/>
        <v>2.585</v>
      </c>
      <c r="Y1798" s="7">
        <v>1.046</v>
      </c>
      <c r="Z1798" s="7">
        <f t="shared" si="57"/>
        <v>1.046</v>
      </c>
      <c r="AA1798" s="7">
        <v>0.71099999999999997</v>
      </c>
      <c r="AB1798" s="7">
        <v>0.28799999999999998</v>
      </c>
      <c r="AC1798" s="7">
        <v>21.2</v>
      </c>
      <c r="AD1798" s="7">
        <v>66.5</v>
      </c>
      <c r="AE1798" s="7" t="s">
        <v>52</v>
      </c>
      <c r="AF1798" s="7" t="s">
        <v>29</v>
      </c>
      <c r="AG1798" s="7" t="s">
        <v>47</v>
      </c>
      <c r="AH1798" s="7" t="s">
        <v>406</v>
      </c>
      <c r="AI1798" s="7" t="s">
        <v>407</v>
      </c>
      <c r="AJ1798" s="7">
        <v>1.4139999999999999</v>
      </c>
      <c r="AK1798" s="7">
        <v>0.625</v>
      </c>
      <c r="AL1798" s="7" t="s">
        <v>464</v>
      </c>
      <c r="AQ1798" s="7">
        <v>1.86</v>
      </c>
      <c r="AS1798" s="7">
        <v>2.66</v>
      </c>
      <c r="AT1798" s="7">
        <v>2.2599999999999998</v>
      </c>
      <c r="AU1798" s="7">
        <v>3.18</v>
      </c>
      <c r="AV1798" s="7" t="s">
        <v>658</v>
      </c>
      <c r="AW1798" s="7" t="s">
        <v>528</v>
      </c>
      <c r="AX1798" s="7" t="s">
        <v>14</v>
      </c>
      <c r="AY1798" s="7" t="s">
        <v>555</v>
      </c>
    </row>
    <row r="1799" spans="1:51" x14ac:dyDescent="0.2">
      <c r="A1799" s="7">
        <v>1798</v>
      </c>
      <c r="B1799" s="7">
        <v>5317</v>
      </c>
      <c r="C1799" s="7" t="s">
        <v>388</v>
      </c>
      <c r="D1799" s="7" t="s">
        <v>389</v>
      </c>
      <c r="E1799" s="7" t="s">
        <v>390</v>
      </c>
      <c r="F1799" s="7">
        <v>2.8109999999999999</v>
      </c>
      <c r="I1799" s="7">
        <v>2.9140000000000001</v>
      </c>
      <c r="J1799" s="7">
        <v>2006</v>
      </c>
      <c r="K1799" s="7">
        <v>7</v>
      </c>
      <c r="L1799" s="7">
        <v>206</v>
      </c>
      <c r="M1799" s="7">
        <v>47.478000000000002</v>
      </c>
      <c r="N1799" s="7">
        <v>8.3640000000000008</v>
      </c>
      <c r="O1799" s="7">
        <v>47.25</v>
      </c>
      <c r="P1799" s="7">
        <v>8.25</v>
      </c>
      <c r="Q1799" s="7">
        <v>20.815000000000001</v>
      </c>
      <c r="S1799" s="7">
        <v>23.779</v>
      </c>
      <c r="V1799" s="7" t="s">
        <v>26</v>
      </c>
      <c r="W1799" s="7">
        <v>2.242</v>
      </c>
      <c r="X1799" s="7">
        <f t="shared" si="56"/>
        <v>2.242</v>
      </c>
      <c r="Y1799" s="7">
        <v>0.67200000000000004</v>
      </c>
      <c r="Z1799" s="7">
        <f t="shared" si="57"/>
        <v>0.67200000000000004</v>
      </c>
      <c r="AA1799" s="7">
        <v>0.76900000000000002</v>
      </c>
      <c r="AB1799" s="7">
        <v>0.23</v>
      </c>
      <c r="AC1799" s="7">
        <v>21.2</v>
      </c>
      <c r="AD1799" s="7">
        <v>66.5</v>
      </c>
      <c r="AE1799" s="7" t="s">
        <v>52</v>
      </c>
      <c r="AF1799" s="7" t="s">
        <v>29</v>
      </c>
      <c r="AG1799" s="7" t="s">
        <v>47</v>
      </c>
      <c r="AH1799" s="7" t="s">
        <v>406</v>
      </c>
      <c r="AI1799" s="7" t="s">
        <v>407</v>
      </c>
      <c r="AJ1799" s="7">
        <v>1.4139999999999999</v>
      </c>
      <c r="AK1799" s="7">
        <v>0.625</v>
      </c>
      <c r="AL1799" s="7" t="s">
        <v>464</v>
      </c>
      <c r="AQ1799" s="7">
        <v>1.86</v>
      </c>
      <c r="AS1799" s="7">
        <v>2.66</v>
      </c>
      <c r="AT1799" s="7">
        <v>2.2599999999999998</v>
      </c>
      <c r="AU1799" s="7">
        <v>3.18</v>
      </c>
      <c r="AV1799" s="7" t="s">
        <v>658</v>
      </c>
      <c r="AW1799" s="7" t="s">
        <v>528</v>
      </c>
      <c r="AX1799" s="7" t="s">
        <v>14</v>
      </c>
      <c r="AY1799" s="7" t="s">
        <v>555</v>
      </c>
    </row>
    <row r="1800" spans="1:51" x14ac:dyDescent="0.2">
      <c r="A1800" s="7">
        <v>1799</v>
      </c>
      <c r="B1800" s="7">
        <v>5317</v>
      </c>
      <c r="C1800" s="7" t="s">
        <v>388</v>
      </c>
      <c r="D1800" s="7" t="s">
        <v>389</v>
      </c>
      <c r="E1800" s="7" t="s">
        <v>390</v>
      </c>
      <c r="F1800" s="7">
        <v>3.4260000000000002</v>
      </c>
      <c r="I1800" s="7">
        <v>3.552</v>
      </c>
      <c r="J1800" s="7">
        <v>2006</v>
      </c>
      <c r="K1800" s="7">
        <v>8</v>
      </c>
      <c r="L1800" s="7">
        <v>229</v>
      </c>
      <c r="M1800" s="7">
        <v>47.478000000000002</v>
      </c>
      <c r="N1800" s="7">
        <v>8.3640000000000008</v>
      </c>
      <c r="O1800" s="7">
        <v>47.25</v>
      </c>
      <c r="P1800" s="7">
        <v>8.25</v>
      </c>
      <c r="Q1800" s="7">
        <v>15.317</v>
      </c>
      <c r="S1800" s="7">
        <v>34.299999999999997</v>
      </c>
      <c r="V1800" s="7" t="s">
        <v>26</v>
      </c>
      <c r="W1800" s="7">
        <v>2.2160000000000002</v>
      </c>
      <c r="X1800" s="7">
        <f t="shared" si="56"/>
        <v>2.2160000000000002</v>
      </c>
      <c r="Y1800" s="7">
        <v>1.3360000000000001</v>
      </c>
      <c r="Z1800" s="7">
        <f t="shared" si="57"/>
        <v>1.3360000000000001</v>
      </c>
      <c r="AA1800" s="7">
        <v>0.623</v>
      </c>
      <c r="AB1800" s="7">
        <v>0.376</v>
      </c>
      <c r="AC1800" s="7">
        <v>14</v>
      </c>
      <c r="AD1800" s="7">
        <v>207.1</v>
      </c>
      <c r="AE1800" s="7" t="s">
        <v>52</v>
      </c>
      <c r="AF1800" s="7" t="s">
        <v>29</v>
      </c>
      <c r="AG1800" s="7" t="s">
        <v>47</v>
      </c>
      <c r="AH1800" s="7" t="s">
        <v>406</v>
      </c>
      <c r="AI1800" s="7" t="s">
        <v>407</v>
      </c>
      <c r="AJ1800" s="7">
        <v>1.4139999999999999</v>
      </c>
      <c r="AK1800" s="7">
        <v>0.625</v>
      </c>
      <c r="AL1800" s="7" t="s">
        <v>464</v>
      </c>
      <c r="AQ1800" s="7">
        <v>1.86</v>
      </c>
      <c r="AS1800" s="7">
        <v>2.66</v>
      </c>
      <c r="AT1800" s="7">
        <v>2.2599999999999998</v>
      </c>
      <c r="AU1800" s="7">
        <v>3.18</v>
      </c>
      <c r="AV1800" s="7" t="s">
        <v>658</v>
      </c>
      <c r="AW1800" s="7" t="s">
        <v>528</v>
      </c>
      <c r="AX1800" s="7" t="s">
        <v>14</v>
      </c>
      <c r="AY1800" s="7" t="s">
        <v>555</v>
      </c>
    </row>
    <row r="1801" spans="1:51" x14ac:dyDescent="0.2">
      <c r="A1801" s="7">
        <v>1800</v>
      </c>
      <c r="B1801" s="7">
        <v>5317</v>
      </c>
      <c r="C1801" s="7" t="s">
        <v>388</v>
      </c>
      <c r="D1801" s="7" t="s">
        <v>389</v>
      </c>
      <c r="E1801" s="7" t="s">
        <v>390</v>
      </c>
      <c r="F1801" s="7">
        <v>3.2850000000000001</v>
      </c>
      <c r="I1801" s="7">
        <v>3.4049999999999998</v>
      </c>
      <c r="J1801" s="7">
        <v>2006</v>
      </c>
      <c r="K1801" s="7">
        <v>8</v>
      </c>
      <c r="L1801" s="7">
        <v>237</v>
      </c>
      <c r="M1801" s="7">
        <v>47.478000000000002</v>
      </c>
      <c r="N1801" s="7">
        <v>8.3640000000000008</v>
      </c>
      <c r="O1801" s="7">
        <v>47.25</v>
      </c>
      <c r="P1801" s="7">
        <v>8.25</v>
      </c>
      <c r="Q1801" s="7">
        <v>13.705</v>
      </c>
      <c r="S1801" s="7">
        <v>35.819000000000003</v>
      </c>
      <c r="V1801" s="7" t="s">
        <v>26</v>
      </c>
      <c r="W1801" s="7">
        <v>1.8979999999999999</v>
      </c>
      <c r="X1801" s="7">
        <f t="shared" si="56"/>
        <v>1.8979999999999999</v>
      </c>
      <c r="Y1801" s="7">
        <v>1.5069999999999999</v>
      </c>
      <c r="Z1801" s="7">
        <f t="shared" si="57"/>
        <v>1.5069999999999999</v>
      </c>
      <c r="AA1801" s="7">
        <v>0.55700000000000005</v>
      </c>
      <c r="AB1801" s="7">
        <v>0.442</v>
      </c>
      <c r="AC1801" s="7">
        <v>14</v>
      </c>
      <c r="AD1801" s="7">
        <v>207.1</v>
      </c>
      <c r="AE1801" s="7" t="s">
        <v>52</v>
      </c>
      <c r="AF1801" s="7" t="s">
        <v>29</v>
      </c>
      <c r="AG1801" s="7" t="s">
        <v>47</v>
      </c>
      <c r="AH1801" s="7" t="s">
        <v>406</v>
      </c>
      <c r="AI1801" s="7" t="s">
        <v>407</v>
      </c>
      <c r="AJ1801" s="7">
        <v>1.4139999999999999</v>
      </c>
      <c r="AK1801" s="7">
        <v>0.625</v>
      </c>
      <c r="AL1801" s="7" t="s">
        <v>464</v>
      </c>
      <c r="AQ1801" s="7">
        <v>1.86</v>
      </c>
      <c r="AS1801" s="7">
        <v>2.66</v>
      </c>
      <c r="AT1801" s="7">
        <v>2.2599999999999998</v>
      </c>
      <c r="AU1801" s="7">
        <v>3.18</v>
      </c>
      <c r="AV1801" s="7" t="s">
        <v>658</v>
      </c>
      <c r="AW1801" s="7" t="s">
        <v>528</v>
      </c>
      <c r="AX1801" s="7" t="s">
        <v>14</v>
      </c>
      <c r="AY1801" s="7" t="s">
        <v>555</v>
      </c>
    </row>
    <row r="1802" spans="1:51" x14ac:dyDescent="0.2">
      <c r="A1802" s="7">
        <v>1801</v>
      </c>
      <c r="B1802" s="7">
        <v>5317</v>
      </c>
      <c r="C1802" s="7" t="s">
        <v>388</v>
      </c>
      <c r="D1802" s="7" t="s">
        <v>389</v>
      </c>
      <c r="E1802" s="7" t="s">
        <v>390</v>
      </c>
      <c r="F1802" s="7">
        <v>3.81</v>
      </c>
      <c r="I1802" s="7">
        <v>3.95</v>
      </c>
      <c r="J1802" s="7">
        <v>2006</v>
      </c>
      <c r="K1802" s="7">
        <v>9</v>
      </c>
      <c r="L1802" s="7">
        <v>263</v>
      </c>
      <c r="M1802" s="7">
        <v>47.478000000000002</v>
      </c>
      <c r="N1802" s="7">
        <v>8.3640000000000008</v>
      </c>
      <c r="O1802" s="7">
        <v>47.25</v>
      </c>
      <c r="P1802" s="7">
        <v>8.25</v>
      </c>
      <c r="Q1802" s="7">
        <v>15.428000000000001</v>
      </c>
      <c r="S1802" s="7">
        <v>35.177</v>
      </c>
      <c r="V1802" s="7" t="s">
        <v>26</v>
      </c>
      <c r="W1802" s="7">
        <v>2.1909999999999998</v>
      </c>
      <c r="X1802" s="7">
        <f t="shared" si="56"/>
        <v>2.1909999999999998</v>
      </c>
      <c r="Y1802" s="7">
        <v>1.7589999999999999</v>
      </c>
      <c r="Z1802" s="7">
        <f t="shared" si="57"/>
        <v>1.7589999999999999</v>
      </c>
      <c r="AA1802" s="7">
        <v>0.55400000000000005</v>
      </c>
      <c r="AB1802" s="7">
        <v>0.44500000000000001</v>
      </c>
      <c r="AC1802" s="7">
        <v>15.9</v>
      </c>
      <c r="AD1802" s="7">
        <v>117.1</v>
      </c>
      <c r="AE1802" s="7" t="s">
        <v>52</v>
      </c>
      <c r="AF1802" s="7" t="s">
        <v>29</v>
      </c>
      <c r="AG1802" s="7" t="s">
        <v>47</v>
      </c>
      <c r="AH1802" s="7" t="s">
        <v>406</v>
      </c>
      <c r="AI1802" s="7" t="s">
        <v>407</v>
      </c>
      <c r="AJ1802" s="7">
        <v>1.4139999999999999</v>
      </c>
      <c r="AK1802" s="7">
        <v>0.625</v>
      </c>
      <c r="AL1802" s="7" t="s">
        <v>464</v>
      </c>
      <c r="AQ1802" s="7">
        <v>1.86</v>
      </c>
      <c r="AS1802" s="7">
        <v>2.66</v>
      </c>
      <c r="AT1802" s="7">
        <v>2.2599999999999998</v>
      </c>
      <c r="AU1802" s="7">
        <v>3.18</v>
      </c>
      <c r="AV1802" s="7" t="s">
        <v>658</v>
      </c>
      <c r="AW1802" s="7" t="s">
        <v>528</v>
      </c>
      <c r="AX1802" s="7" t="s">
        <v>14</v>
      </c>
      <c r="AY1802" s="7" t="s">
        <v>555</v>
      </c>
    </row>
    <row r="1803" spans="1:51" x14ac:dyDescent="0.2">
      <c r="A1803" s="7">
        <v>1802</v>
      </c>
      <c r="B1803" s="7">
        <v>5317</v>
      </c>
      <c r="C1803" s="7" t="s">
        <v>388</v>
      </c>
      <c r="D1803" s="7" t="s">
        <v>389</v>
      </c>
      <c r="E1803" s="7" t="s">
        <v>390</v>
      </c>
      <c r="F1803" s="7">
        <v>3.3620000000000001</v>
      </c>
      <c r="I1803" s="7">
        <v>3.4849999999999999</v>
      </c>
      <c r="J1803" s="7">
        <v>2006</v>
      </c>
      <c r="K1803" s="7">
        <v>10</v>
      </c>
      <c r="L1803" s="7">
        <v>277</v>
      </c>
      <c r="M1803" s="7">
        <v>47.478000000000002</v>
      </c>
      <c r="N1803" s="7">
        <v>8.3640000000000008</v>
      </c>
      <c r="O1803" s="7">
        <v>47.25</v>
      </c>
      <c r="P1803" s="7">
        <v>8.25</v>
      </c>
      <c r="Q1803" s="7">
        <v>11.92</v>
      </c>
      <c r="S1803" s="7">
        <v>38.850999999999999</v>
      </c>
      <c r="V1803" s="7" t="s">
        <v>26</v>
      </c>
      <c r="W1803" s="7">
        <v>2.0590000000000002</v>
      </c>
      <c r="X1803" s="7">
        <f t="shared" si="56"/>
        <v>2.0590000000000002</v>
      </c>
      <c r="Y1803" s="7">
        <v>1.4259999999999999</v>
      </c>
      <c r="Z1803" s="7">
        <f t="shared" si="57"/>
        <v>1.4259999999999999</v>
      </c>
      <c r="AA1803" s="7">
        <v>0.59</v>
      </c>
      <c r="AB1803" s="7">
        <v>0.40899999999999997</v>
      </c>
      <c r="AC1803" s="7">
        <v>11.6</v>
      </c>
      <c r="AD1803" s="7">
        <v>83.7</v>
      </c>
      <c r="AE1803" s="7" t="s">
        <v>52</v>
      </c>
      <c r="AF1803" s="7" t="s">
        <v>29</v>
      </c>
      <c r="AG1803" s="7" t="s">
        <v>47</v>
      </c>
      <c r="AH1803" s="7" t="s">
        <v>406</v>
      </c>
      <c r="AI1803" s="7" t="s">
        <v>407</v>
      </c>
      <c r="AJ1803" s="7">
        <v>1.4139999999999999</v>
      </c>
      <c r="AK1803" s="7">
        <v>0.625</v>
      </c>
      <c r="AL1803" s="7" t="s">
        <v>464</v>
      </c>
      <c r="AQ1803" s="7">
        <v>1.86</v>
      </c>
      <c r="AS1803" s="7">
        <v>2.66</v>
      </c>
      <c r="AT1803" s="7">
        <v>2.2599999999999998</v>
      </c>
      <c r="AU1803" s="7">
        <v>3.18</v>
      </c>
      <c r="AV1803" s="7" t="s">
        <v>658</v>
      </c>
      <c r="AW1803" s="7" t="s">
        <v>528</v>
      </c>
      <c r="AX1803" s="7" t="s">
        <v>14</v>
      </c>
      <c r="AY1803" s="7" t="s">
        <v>555</v>
      </c>
    </row>
    <row r="1804" spans="1:51" x14ac:dyDescent="0.2">
      <c r="A1804" s="7">
        <v>1803</v>
      </c>
      <c r="B1804" s="7">
        <v>5317</v>
      </c>
      <c r="C1804" s="7" t="s">
        <v>388</v>
      </c>
      <c r="D1804" s="7" t="s">
        <v>389</v>
      </c>
      <c r="E1804" s="7" t="s">
        <v>390</v>
      </c>
      <c r="F1804" s="7">
        <v>2.746</v>
      </c>
      <c r="I1804" s="7">
        <v>2.847</v>
      </c>
      <c r="J1804" s="7">
        <v>2006</v>
      </c>
      <c r="K1804" s="7">
        <v>10</v>
      </c>
      <c r="L1804" s="7">
        <v>292</v>
      </c>
      <c r="M1804" s="7">
        <v>47.478000000000002</v>
      </c>
      <c r="N1804" s="7">
        <v>8.3640000000000008</v>
      </c>
      <c r="O1804" s="7">
        <v>47.25</v>
      </c>
      <c r="P1804" s="7">
        <v>8.25</v>
      </c>
      <c r="Q1804" s="7">
        <v>11.641</v>
      </c>
      <c r="S1804" s="7">
        <v>35.548999999999999</v>
      </c>
      <c r="V1804" s="7" t="s">
        <v>26</v>
      </c>
      <c r="W1804" s="7">
        <v>1.821</v>
      </c>
      <c r="X1804" s="7">
        <f t="shared" si="56"/>
        <v>1.821</v>
      </c>
      <c r="Y1804" s="7">
        <v>1.026</v>
      </c>
      <c r="Z1804" s="7">
        <f t="shared" si="57"/>
        <v>1.026</v>
      </c>
      <c r="AA1804" s="7">
        <v>0.63900000000000001</v>
      </c>
      <c r="AB1804" s="7">
        <v>0.36</v>
      </c>
      <c r="AC1804" s="7">
        <v>11.6</v>
      </c>
      <c r="AD1804" s="7">
        <v>83.7</v>
      </c>
      <c r="AE1804" s="7" t="s">
        <v>52</v>
      </c>
      <c r="AF1804" s="7" t="s">
        <v>29</v>
      </c>
      <c r="AG1804" s="7" t="s">
        <v>47</v>
      </c>
      <c r="AH1804" s="7" t="s">
        <v>406</v>
      </c>
      <c r="AI1804" s="7" t="s">
        <v>407</v>
      </c>
      <c r="AJ1804" s="7">
        <v>1.4139999999999999</v>
      </c>
      <c r="AK1804" s="7">
        <v>0.625</v>
      </c>
      <c r="AL1804" s="7" t="s">
        <v>464</v>
      </c>
      <c r="AQ1804" s="7">
        <v>1.86</v>
      </c>
      <c r="AS1804" s="7">
        <v>2.66</v>
      </c>
      <c r="AT1804" s="7">
        <v>2.2599999999999998</v>
      </c>
      <c r="AU1804" s="7">
        <v>3.18</v>
      </c>
      <c r="AV1804" s="7" t="s">
        <v>658</v>
      </c>
      <c r="AW1804" s="7" t="s">
        <v>528</v>
      </c>
      <c r="AX1804" s="7" t="s">
        <v>14</v>
      </c>
      <c r="AY1804" s="7" t="s">
        <v>555</v>
      </c>
    </row>
    <row r="1805" spans="1:51" x14ac:dyDescent="0.2">
      <c r="A1805" s="7">
        <v>1804</v>
      </c>
      <c r="B1805" s="7">
        <v>5317</v>
      </c>
      <c r="C1805" s="7" t="s">
        <v>388</v>
      </c>
      <c r="D1805" s="7" t="s">
        <v>389</v>
      </c>
      <c r="E1805" s="7" t="s">
        <v>390</v>
      </c>
      <c r="F1805" s="7">
        <v>3.093</v>
      </c>
      <c r="I1805" s="7">
        <v>3.206</v>
      </c>
      <c r="J1805" s="7">
        <v>2006</v>
      </c>
      <c r="K1805" s="7">
        <v>10</v>
      </c>
      <c r="L1805" s="7">
        <v>303</v>
      </c>
      <c r="M1805" s="7">
        <v>47.478000000000002</v>
      </c>
      <c r="N1805" s="7">
        <v>8.3640000000000008</v>
      </c>
      <c r="O1805" s="7">
        <v>47.25</v>
      </c>
      <c r="P1805" s="7">
        <v>8.25</v>
      </c>
      <c r="Q1805" s="7">
        <v>11.837999999999999</v>
      </c>
      <c r="S1805" s="7">
        <v>36.686</v>
      </c>
      <c r="V1805" s="7" t="s">
        <v>26</v>
      </c>
      <c r="W1805" s="7">
        <v>1.954</v>
      </c>
      <c r="X1805" s="7">
        <f t="shared" si="56"/>
        <v>1.954</v>
      </c>
      <c r="Y1805" s="7">
        <v>1.252</v>
      </c>
      <c r="Z1805" s="7">
        <f t="shared" si="57"/>
        <v>1.252</v>
      </c>
      <c r="AA1805" s="7">
        <v>0.60899999999999999</v>
      </c>
      <c r="AB1805" s="7">
        <v>0.39</v>
      </c>
      <c r="AC1805" s="7">
        <v>11.6</v>
      </c>
      <c r="AD1805" s="7">
        <v>83.7</v>
      </c>
      <c r="AE1805" s="7" t="s">
        <v>52</v>
      </c>
      <c r="AF1805" s="7" t="s">
        <v>29</v>
      </c>
      <c r="AG1805" s="7" t="s">
        <v>47</v>
      </c>
      <c r="AH1805" s="7" t="s">
        <v>406</v>
      </c>
      <c r="AI1805" s="7" t="s">
        <v>407</v>
      </c>
      <c r="AJ1805" s="7">
        <v>1.4139999999999999</v>
      </c>
      <c r="AK1805" s="7">
        <v>0.625</v>
      </c>
      <c r="AL1805" s="7" t="s">
        <v>464</v>
      </c>
      <c r="AQ1805" s="7">
        <v>1.86</v>
      </c>
      <c r="AS1805" s="7">
        <v>2.66</v>
      </c>
      <c r="AT1805" s="7">
        <v>2.2599999999999998</v>
      </c>
      <c r="AU1805" s="7">
        <v>3.18</v>
      </c>
      <c r="AV1805" s="7" t="s">
        <v>658</v>
      </c>
      <c r="AW1805" s="7" t="s">
        <v>528</v>
      </c>
      <c r="AX1805" s="7" t="s">
        <v>14</v>
      </c>
      <c r="AY1805" s="7" t="s">
        <v>555</v>
      </c>
    </row>
    <row r="1806" spans="1:51" x14ac:dyDescent="0.2">
      <c r="A1806" s="7">
        <v>1805</v>
      </c>
      <c r="B1806" s="7">
        <v>5317</v>
      </c>
      <c r="C1806" s="7" t="s">
        <v>388</v>
      </c>
      <c r="D1806" s="7" t="s">
        <v>389</v>
      </c>
      <c r="E1806" s="7" t="s">
        <v>390</v>
      </c>
      <c r="F1806" s="7">
        <v>2.3759999999999999</v>
      </c>
      <c r="I1806" s="7">
        <v>2.4630000000000001</v>
      </c>
      <c r="J1806" s="7">
        <v>2006</v>
      </c>
      <c r="K1806" s="7">
        <v>11</v>
      </c>
      <c r="L1806" s="7">
        <v>313</v>
      </c>
      <c r="M1806" s="7">
        <v>47.478000000000002</v>
      </c>
      <c r="N1806" s="7">
        <v>8.3640000000000008</v>
      </c>
      <c r="O1806" s="7">
        <v>47.25</v>
      </c>
      <c r="P1806" s="7">
        <v>8.25</v>
      </c>
      <c r="Q1806" s="7">
        <v>9.2759999999999998</v>
      </c>
      <c r="S1806" s="7">
        <v>36.555999999999997</v>
      </c>
      <c r="V1806" s="7" t="s">
        <v>26</v>
      </c>
      <c r="W1806" s="7">
        <v>1.6359999999999999</v>
      </c>
      <c r="X1806" s="7">
        <f t="shared" si="56"/>
        <v>1.6359999999999999</v>
      </c>
      <c r="Y1806" s="7">
        <v>0.82699999999999996</v>
      </c>
      <c r="Z1806" s="7">
        <f t="shared" si="57"/>
        <v>0.82699999999999996</v>
      </c>
      <c r="AA1806" s="7">
        <v>0.66400000000000003</v>
      </c>
      <c r="AB1806" s="7">
        <v>0.33500000000000002</v>
      </c>
      <c r="AC1806" s="7">
        <v>5.6</v>
      </c>
      <c r="AD1806" s="7">
        <v>45.2</v>
      </c>
      <c r="AE1806" s="7" t="s">
        <v>52</v>
      </c>
      <c r="AF1806" s="7" t="s">
        <v>29</v>
      </c>
      <c r="AG1806" s="7" t="s">
        <v>47</v>
      </c>
      <c r="AH1806" s="7" t="s">
        <v>406</v>
      </c>
      <c r="AI1806" s="7" t="s">
        <v>407</v>
      </c>
      <c r="AJ1806" s="7">
        <v>1.4139999999999999</v>
      </c>
      <c r="AK1806" s="7">
        <v>0.625</v>
      </c>
      <c r="AL1806" s="7" t="s">
        <v>464</v>
      </c>
      <c r="AQ1806" s="7">
        <v>1.86</v>
      </c>
      <c r="AS1806" s="7">
        <v>2.66</v>
      </c>
      <c r="AT1806" s="7">
        <v>2.2599999999999998</v>
      </c>
      <c r="AU1806" s="7">
        <v>3.18</v>
      </c>
      <c r="AV1806" s="7" t="s">
        <v>658</v>
      </c>
      <c r="AW1806" s="7" t="s">
        <v>528</v>
      </c>
      <c r="AX1806" s="7" t="s">
        <v>14</v>
      </c>
      <c r="AY1806" s="7" t="s">
        <v>555</v>
      </c>
    </row>
    <row r="1807" spans="1:51" x14ac:dyDescent="0.2">
      <c r="A1807" s="7">
        <v>1806</v>
      </c>
      <c r="B1807" s="7">
        <v>5317</v>
      </c>
      <c r="C1807" s="7" t="s">
        <v>388</v>
      </c>
      <c r="D1807" s="7" t="s">
        <v>389</v>
      </c>
      <c r="E1807" s="7" t="s">
        <v>390</v>
      </c>
      <c r="F1807" s="7">
        <v>2.1709999999999998</v>
      </c>
      <c r="I1807" s="7">
        <v>2.25</v>
      </c>
      <c r="J1807" s="7">
        <v>2006</v>
      </c>
      <c r="K1807" s="7">
        <v>11</v>
      </c>
      <c r="L1807" s="7">
        <v>325</v>
      </c>
      <c r="M1807" s="7">
        <v>47.478000000000002</v>
      </c>
      <c r="N1807" s="7">
        <v>8.3640000000000008</v>
      </c>
      <c r="O1807" s="7">
        <v>47.25</v>
      </c>
      <c r="P1807" s="7">
        <v>8.25</v>
      </c>
      <c r="Q1807" s="7">
        <v>9.8510000000000009</v>
      </c>
      <c r="S1807" s="7">
        <v>38.201999999999998</v>
      </c>
      <c r="V1807" s="7" t="s">
        <v>26</v>
      </c>
      <c r="W1807" s="7">
        <v>1.53</v>
      </c>
      <c r="X1807" s="7">
        <f t="shared" si="56"/>
        <v>1.53</v>
      </c>
      <c r="Y1807" s="7">
        <v>0.72</v>
      </c>
      <c r="Z1807" s="7">
        <f t="shared" si="57"/>
        <v>0.72</v>
      </c>
      <c r="AA1807" s="7">
        <v>0.67900000000000005</v>
      </c>
      <c r="AB1807" s="7">
        <v>0.32</v>
      </c>
      <c r="AC1807" s="7">
        <v>5.6</v>
      </c>
      <c r="AD1807" s="7">
        <v>45.2</v>
      </c>
      <c r="AE1807" s="7" t="s">
        <v>52</v>
      </c>
      <c r="AF1807" s="7" t="s">
        <v>29</v>
      </c>
      <c r="AG1807" s="7" t="s">
        <v>47</v>
      </c>
      <c r="AH1807" s="7" t="s">
        <v>406</v>
      </c>
      <c r="AI1807" s="7" t="s">
        <v>407</v>
      </c>
      <c r="AJ1807" s="7">
        <v>1.4139999999999999</v>
      </c>
      <c r="AK1807" s="7">
        <v>0.625</v>
      </c>
      <c r="AL1807" s="7" t="s">
        <v>464</v>
      </c>
      <c r="AQ1807" s="7">
        <v>1.86</v>
      </c>
      <c r="AS1807" s="7">
        <v>2.66</v>
      </c>
      <c r="AT1807" s="7">
        <v>2.2599999999999998</v>
      </c>
      <c r="AU1807" s="7">
        <v>3.18</v>
      </c>
      <c r="AV1807" s="7" t="s">
        <v>658</v>
      </c>
      <c r="AW1807" s="7" t="s">
        <v>528</v>
      </c>
      <c r="AX1807" s="7" t="s">
        <v>14</v>
      </c>
      <c r="AY1807" s="7" t="s">
        <v>555</v>
      </c>
    </row>
    <row r="1808" spans="1:51" x14ac:dyDescent="0.2">
      <c r="A1808" s="7">
        <v>1807</v>
      </c>
      <c r="B1808" s="7">
        <v>5317</v>
      </c>
      <c r="C1808" s="7" t="s">
        <v>388</v>
      </c>
      <c r="D1808" s="7" t="s">
        <v>389</v>
      </c>
      <c r="E1808" s="7" t="s">
        <v>390</v>
      </c>
      <c r="F1808" s="7">
        <v>1.734</v>
      </c>
      <c r="I1808" s="7">
        <v>1.7969999999999999</v>
      </c>
      <c r="J1808" s="7">
        <v>2006</v>
      </c>
      <c r="K1808" s="7">
        <v>12</v>
      </c>
      <c r="L1808" s="7">
        <v>341</v>
      </c>
      <c r="M1808" s="7">
        <v>47.478000000000002</v>
      </c>
      <c r="N1808" s="7">
        <v>8.3640000000000008</v>
      </c>
      <c r="O1808" s="7">
        <v>47.25</v>
      </c>
      <c r="P1808" s="7">
        <v>8.25</v>
      </c>
      <c r="Q1808" s="7">
        <v>9.7629999999999999</v>
      </c>
      <c r="S1808" s="7">
        <v>38.704999999999998</v>
      </c>
      <c r="V1808" s="7" t="s">
        <v>26</v>
      </c>
      <c r="W1808" s="7">
        <v>1.1060000000000001</v>
      </c>
      <c r="X1808" s="7">
        <f t="shared" si="56"/>
        <v>1.1060000000000001</v>
      </c>
      <c r="Y1808" s="7">
        <v>0.69099999999999995</v>
      </c>
      <c r="Z1808" s="7">
        <f t="shared" si="57"/>
        <v>0.69099999999999995</v>
      </c>
      <c r="AA1808" s="7">
        <v>0.61499999999999999</v>
      </c>
      <c r="AB1808" s="7">
        <v>0.38400000000000001</v>
      </c>
      <c r="AC1808" s="7">
        <v>1.6</v>
      </c>
      <c r="AD1808" s="7">
        <v>52.6</v>
      </c>
      <c r="AE1808" s="7" t="s">
        <v>52</v>
      </c>
      <c r="AF1808" s="7" t="s">
        <v>29</v>
      </c>
      <c r="AG1808" s="7" t="s">
        <v>47</v>
      </c>
      <c r="AH1808" s="7" t="s">
        <v>406</v>
      </c>
      <c r="AI1808" s="7" t="s">
        <v>407</v>
      </c>
      <c r="AJ1808" s="7">
        <v>1.4139999999999999</v>
      </c>
      <c r="AK1808" s="7">
        <v>0.625</v>
      </c>
      <c r="AL1808" s="7" t="s">
        <v>464</v>
      </c>
      <c r="AQ1808" s="7">
        <v>1.86</v>
      </c>
      <c r="AS1808" s="7">
        <v>2.66</v>
      </c>
      <c r="AT1808" s="7">
        <v>2.2599999999999998</v>
      </c>
      <c r="AU1808" s="7">
        <v>3.18</v>
      </c>
      <c r="AV1808" s="7" t="s">
        <v>658</v>
      </c>
      <c r="AW1808" s="7" t="s">
        <v>528</v>
      </c>
      <c r="AX1808" s="7" t="s">
        <v>14</v>
      </c>
      <c r="AY1808" s="7" t="s">
        <v>555</v>
      </c>
    </row>
    <row r="1809" spans="1:51" x14ac:dyDescent="0.2">
      <c r="A1809" s="7">
        <v>1808</v>
      </c>
      <c r="B1809" s="7">
        <v>5317</v>
      </c>
      <c r="C1809" s="7" t="s">
        <v>388</v>
      </c>
      <c r="D1809" s="7" t="s">
        <v>389</v>
      </c>
      <c r="E1809" s="7" t="s">
        <v>390</v>
      </c>
      <c r="F1809" s="7">
        <v>1.236</v>
      </c>
      <c r="I1809" s="7">
        <v>1.2809999999999999</v>
      </c>
      <c r="J1809" s="7">
        <v>2006</v>
      </c>
      <c r="K1809" s="7">
        <v>12</v>
      </c>
      <c r="L1809" s="7">
        <v>354</v>
      </c>
      <c r="M1809" s="7">
        <v>47.478000000000002</v>
      </c>
      <c r="N1809" s="7">
        <v>8.3640000000000008</v>
      </c>
      <c r="O1809" s="7">
        <v>47.25</v>
      </c>
      <c r="P1809" s="7">
        <v>8.25</v>
      </c>
      <c r="Q1809" s="7">
        <v>4.9249999999999998</v>
      </c>
      <c r="S1809" s="7">
        <v>40.095999999999997</v>
      </c>
      <c r="V1809" s="7" t="s">
        <v>26</v>
      </c>
      <c r="W1809" s="7">
        <v>0.76100000000000001</v>
      </c>
      <c r="X1809" s="7">
        <f t="shared" si="56"/>
        <v>0.76100000000000001</v>
      </c>
      <c r="Y1809" s="7">
        <v>0.52</v>
      </c>
      <c r="Z1809" s="7">
        <f t="shared" si="57"/>
        <v>0.52</v>
      </c>
      <c r="AA1809" s="7">
        <v>0.59299999999999997</v>
      </c>
      <c r="AB1809" s="7">
        <v>0.40600000000000003</v>
      </c>
      <c r="AC1809" s="7">
        <v>1.6</v>
      </c>
      <c r="AD1809" s="7">
        <v>52.6</v>
      </c>
      <c r="AE1809" s="7" t="s">
        <v>52</v>
      </c>
      <c r="AF1809" s="7" t="s">
        <v>29</v>
      </c>
      <c r="AG1809" s="7" t="s">
        <v>47</v>
      </c>
      <c r="AH1809" s="7" t="s">
        <v>406</v>
      </c>
      <c r="AI1809" s="7" t="s">
        <v>407</v>
      </c>
      <c r="AJ1809" s="7">
        <v>1.4139999999999999</v>
      </c>
      <c r="AK1809" s="7">
        <v>0.625</v>
      </c>
      <c r="AL1809" s="7" t="s">
        <v>464</v>
      </c>
      <c r="AQ1809" s="7">
        <v>1.86</v>
      </c>
      <c r="AS1809" s="7">
        <v>2.66</v>
      </c>
      <c r="AT1809" s="7">
        <v>2.2599999999999998</v>
      </c>
      <c r="AU1809" s="7">
        <v>3.18</v>
      </c>
      <c r="AV1809" s="7" t="s">
        <v>658</v>
      </c>
      <c r="AW1809" s="7" t="s">
        <v>528</v>
      </c>
      <c r="AX1809" s="7" t="s">
        <v>14</v>
      </c>
      <c r="AY1809" s="7" t="s">
        <v>555</v>
      </c>
    </row>
    <row r="1810" spans="1:51" x14ac:dyDescent="0.2">
      <c r="A1810" s="7">
        <v>1809</v>
      </c>
      <c r="B1810" s="7">
        <v>5317</v>
      </c>
      <c r="C1810" s="7" t="s">
        <v>388</v>
      </c>
      <c r="D1810" s="7" t="s">
        <v>389</v>
      </c>
      <c r="E1810" s="7" t="s">
        <v>390</v>
      </c>
      <c r="F1810" s="7">
        <v>1.4279999999999999</v>
      </c>
      <c r="I1810" s="7">
        <v>1.48</v>
      </c>
      <c r="J1810" s="7">
        <v>2007</v>
      </c>
      <c r="K1810" s="7">
        <v>1</v>
      </c>
      <c r="L1810" s="7">
        <v>9</v>
      </c>
      <c r="M1810" s="7">
        <v>47.478000000000002</v>
      </c>
      <c r="N1810" s="7">
        <v>8.3640000000000008</v>
      </c>
      <c r="O1810" s="7">
        <v>47.25</v>
      </c>
      <c r="P1810" s="7">
        <v>8.25</v>
      </c>
      <c r="Q1810" s="7">
        <v>7.88</v>
      </c>
      <c r="S1810" s="7">
        <v>40.468000000000004</v>
      </c>
      <c r="V1810" s="7" t="s">
        <v>26</v>
      </c>
      <c r="W1810" s="7">
        <v>1.081</v>
      </c>
      <c r="X1810" s="7">
        <f t="shared" si="56"/>
        <v>1.081</v>
      </c>
      <c r="Y1810" s="7">
        <v>0.39900000000000002</v>
      </c>
      <c r="Z1810" s="7">
        <f t="shared" si="57"/>
        <v>0.39900000000000002</v>
      </c>
      <c r="AA1810" s="7">
        <v>0.73</v>
      </c>
      <c r="AB1810" s="7">
        <v>0.26900000000000002</v>
      </c>
      <c r="AC1810" s="7">
        <v>3.1</v>
      </c>
      <c r="AD1810" s="7">
        <v>61.8</v>
      </c>
      <c r="AE1810" s="7" t="s">
        <v>52</v>
      </c>
      <c r="AF1810" s="7" t="s">
        <v>29</v>
      </c>
      <c r="AG1810" s="7" t="s">
        <v>47</v>
      </c>
      <c r="AH1810" s="7" t="s">
        <v>406</v>
      </c>
      <c r="AI1810" s="7" t="s">
        <v>407</v>
      </c>
      <c r="AJ1810" s="7">
        <v>1.4139999999999999</v>
      </c>
      <c r="AK1810" s="7">
        <v>0.72899999999999998</v>
      </c>
      <c r="AL1810" s="7" t="s">
        <v>464</v>
      </c>
      <c r="AQ1810" s="7">
        <v>1.86</v>
      </c>
      <c r="AS1810" s="7">
        <v>2.66</v>
      </c>
      <c r="AT1810" s="7">
        <v>2.2599999999999998</v>
      </c>
      <c r="AU1810" s="7">
        <v>3.18</v>
      </c>
      <c r="AV1810" s="7" t="s">
        <v>658</v>
      </c>
      <c r="AW1810" s="7" t="s">
        <v>528</v>
      </c>
      <c r="AX1810" s="7" t="s">
        <v>14</v>
      </c>
      <c r="AY1810" s="7" t="s">
        <v>555</v>
      </c>
    </row>
    <row r="1811" spans="1:51" x14ac:dyDescent="0.2">
      <c r="A1811" s="7">
        <v>1810</v>
      </c>
      <c r="B1811" s="7">
        <v>5317</v>
      </c>
      <c r="C1811" s="7" t="s">
        <v>388</v>
      </c>
      <c r="D1811" s="7" t="s">
        <v>389</v>
      </c>
      <c r="E1811" s="7" t="s">
        <v>390</v>
      </c>
      <c r="F1811" s="7">
        <v>1.1970000000000001</v>
      </c>
      <c r="I1811" s="7">
        <v>1.2410000000000001</v>
      </c>
      <c r="J1811" s="7">
        <v>2007</v>
      </c>
      <c r="K1811" s="7">
        <v>2</v>
      </c>
      <c r="L1811" s="7">
        <v>47</v>
      </c>
      <c r="M1811" s="7">
        <v>47.478000000000002</v>
      </c>
      <c r="N1811" s="7">
        <v>8.3640000000000008</v>
      </c>
      <c r="O1811" s="7">
        <v>47.25</v>
      </c>
      <c r="P1811" s="7">
        <v>8.25</v>
      </c>
      <c r="Q1811" s="7">
        <v>6.4720000000000004</v>
      </c>
      <c r="S1811" s="7">
        <v>40.33</v>
      </c>
      <c r="V1811" s="7" t="s">
        <v>26</v>
      </c>
      <c r="W1811" s="7">
        <v>0.92300000000000004</v>
      </c>
      <c r="X1811" s="7">
        <f t="shared" si="56"/>
        <v>0.92300000000000004</v>
      </c>
      <c r="Y1811" s="7">
        <v>0.318</v>
      </c>
      <c r="Z1811" s="7">
        <f t="shared" si="57"/>
        <v>0.318</v>
      </c>
      <c r="AA1811" s="7">
        <v>0.74299999999999999</v>
      </c>
      <c r="AB1811" s="7">
        <v>0.25600000000000001</v>
      </c>
      <c r="AC1811" s="7">
        <v>3.4</v>
      </c>
      <c r="AD1811" s="7">
        <v>74.7</v>
      </c>
      <c r="AE1811" s="7" t="s">
        <v>52</v>
      </c>
      <c r="AF1811" s="7" t="s">
        <v>29</v>
      </c>
      <c r="AG1811" s="7" t="s">
        <v>47</v>
      </c>
      <c r="AH1811" s="7" t="s">
        <v>406</v>
      </c>
      <c r="AI1811" s="7" t="s">
        <v>407</v>
      </c>
      <c r="AJ1811" s="7">
        <v>1.4139999999999999</v>
      </c>
      <c r="AK1811" s="7">
        <v>0.72899999999999998</v>
      </c>
      <c r="AL1811" s="7" t="s">
        <v>464</v>
      </c>
      <c r="AQ1811" s="7">
        <v>1.86</v>
      </c>
      <c r="AS1811" s="7">
        <v>2.66</v>
      </c>
      <c r="AT1811" s="7">
        <v>2.2599999999999998</v>
      </c>
      <c r="AU1811" s="7">
        <v>3.18</v>
      </c>
      <c r="AV1811" s="7" t="s">
        <v>658</v>
      </c>
      <c r="AW1811" s="7" t="s">
        <v>528</v>
      </c>
      <c r="AX1811" s="7" t="s">
        <v>14</v>
      </c>
      <c r="AY1811" s="7" t="s">
        <v>555</v>
      </c>
    </row>
    <row r="1812" spans="1:51" x14ac:dyDescent="0.2">
      <c r="A1812" s="7">
        <v>1811</v>
      </c>
      <c r="B1812" s="7">
        <v>5317</v>
      </c>
      <c r="C1812" s="7" t="s">
        <v>388</v>
      </c>
      <c r="D1812" s="7" t="s">
        <v>389</v>
      </c>
      <c r="E1812" s="7" t="s">
        <v>390</v>
      </c>
      <c r="F1812" s="7">
        <v>1.4279999999999999</v>
      </c>
      <c r="I1812" s="7">
        <v>1.48</v>
      </c>
      <c r="J1812" s="7">
        <v>2007</v>
      </c>
      <c r="K1812" s="7">
        <v>3</v>
      </c>
      <c r="L1812" s="7">
        <v>85</v>
      </c>
      <c r="M1812" s="7">
        <v>47.478000000000002</v>
      </c>
      <c r="N1812" s="7">
        <v>8.3640000000000008</v>
      </c>
      <c r="O1812" s="7">
        <v>47.25</v>
      </c>
      <c r="P1812" s="7">
        <v>8.25</v>
      </c>
      <c r="Q1812" s="7">
        <v>6.7770000000000001</v>
      </c>
      <c r="S1812" s="7">
        <v>38.795000000000002</v>
      </c>
      <c r="V1812" s="7" t="s">
        <v>26</v>
      </c>
      <c r="W1812" s="7">
        <v>0.89800000000000002</v>
      </c>
      <c r="X1812" s="7">
        <f t="shared" si="56"/>
        <v>0.89800000000000002</v>
      </c>
      <c r="Y1812" s="7">
        <v>0.58199999999999996</v>
      </c>
      <c r="Z1812" s="7">
        <f t="shared" si="57"/>
        <v>0.58199999999999996</v>
      </c>
      <c r="AA1812" s="7">
        <v>0.60599999999999998</v>
      </c>
      <c r="AB1812" s="7">
        <v>0.39300000000000002</v>
      </c>
      <c r="AC1812" s="7">
        <v>4.5</v>
      </c>
      <c r="AD1812" s="7">
        <v>82.4</v>
      </c>
      <c r="AE1812" s="7" t="s">
        <v>52</v>
      </c>
      <c r="AF1812" s="7" t="s">
        <v>29</v>
      </c>
      <c r="AG1812" s="7" t="s">
        <v>47</v>
      </c>
      <c r="AH1812" s="7" t="s">
        <v>406</v>
      </c>
      <c r="AI1812" s="7" t="s">
        <v>407</v>
      </c>
      <c r="AJ1812" s="7">
        <v>1.4139999999999999</v>
      </c>
      <c r="AK1812" s="7">
        <v>0.72899999999999998</v>
      </c>
      <c r="AL1812" s="7" t="s">
        <v>464</v>
      </c>
      <c r="AQ1812" s="7">
        <v>1.86</v>
      </c>
      <c r="AS1812" s="7">
        <v>2.66</v>
      </c>
      <c r="AT1812" s="7">
        <v>2.2599999999999998</v>
      </c>
      <c r="AU1812" s="7">
        <v>3.18</v>
      </c>
      <c r="AV1812" s="7" t="s">
        <v>658</v>
      </c>
      <c r="AW1812" s="7" t="s">
        <v>528</v>
      </c>
      <c r="AX1812" s="7" t="s">
        <v>14</v>
      </c>
      <c r="AY1812" s="7" t="s">
        <v>555</v>
      </c>
    </row>
    <row r="1813" spans="1:51" x14ac:dyDescent="0.2">
      <c r="A1813" s="7">
        <v>1812</v>
      </c>
      <c r="B1813" s="7">
        <v>5317</v>
      </c>
      <c r="C1813" s="7" t="s">
        <v>388</v>
      </c>
      <c r="D1813" s="7" t="s">
        <v>389</v>
      </c>
      <c r="E1813" s="7" t="s">
        <v>390</v>
      </c>
      <c r="F1813" s="7">
        <v>2.3370000000000002</v>
      </c>
      <c r="I1813" s="7">
        <v>2.423</v>
      </c>
      <c r="J1813" s="7">
        <v>2007</v>
      </c>
      <c r="K1813" s="7">
        <v>4</v>
      </c>
      <c r="L1813" s="7">
        <v>109</v>
      </c>
      <c r="M1813" s="7">
        <v>47.478000000000002</v>
      </c>
      <c r="N1813" s="7">
        <v>8.3640000000000008</v>
      </c>
      <c r="O1813" s="7">
        <v>47.25</v>
      </c>
      <c r="P1813" s="7">
        <v>8.25</v>
      </c>
      <c r="Q1813" s="7">
        <v>12.679</v>
      </c>
      <c r="S1813" s="7">
        <v>28.893999999999998</v>
      </c>
      <c r="V1813" s="7" t="s">
        <v>26</v>
      </c>
      <c r="W1813" s="7">
        <v>1.244</v>
      </c>
      <c r="X1813" s="7">
        <f t="shared" si="56"/>
        <v>1.244</v>
      </c>
      <c r="Y1813" s="7">
        <v>1.179</v>
      </c>
      <c r="Z1813" s="7">
        <f t="shared" si="57"/>
        <v>1.179</v>
      </c>
      <c r="AA1813" s="7">
        <v>0.51300000000000001</v>
      </c>
      <c r="AB1813" s="7">
        <v>0.48599999999999999</v>
      </c>
      <c r="AC1813" s="7">
        <v>12.3</v>
      </c>
      <c r="AD1813" s="7">
        <v>16.8</v>
      </c>
      <c r="AE1813" s="7" t="s">
        <v>52</v>
      </c>
      <c r="AF1813" s="7" t="s">
        <v>29</v>
      </c>
      <c r="AG1813" s="7" t="s">
        <v>47</v>
      </c>
      <c r="AH1813" s="7" t="s">
        <v>406</v>
      </c>
      <c r="AI1813" s="7" t="s">
        <v>407</v>
      </c>
      <c r="AJ1813" s="7">
        <v>1.4139999999999999</v>
      </c>
      <c r="AK1813" s="7">
        <v>0.72899999999999998</v>
      </c>
      <c r="AL1813" s="7" t="s">
        <v>464</v>
      </c>
      <c r="AQ1813" s="7">
        <v>1.86</v>
      </c>
      <c r="AS1813" s="7">
        <v>2.66</v>
      </c>
      <c r="AT1813" s="7">
        <v>2.2599999999999998</v>
      </c>
      <c r="AU1813" s="7">
        <v>3.18</v>
      </c>
      <c r="AV1813" s="7" t="s">
        <v>658</v>
      </c>
      <c r="AW1813" s="7" t="s">
        <v>528</v>
      </c>
      <c r="AX1813" s="7" t="s">
        <v>14</v>
      </c>
      <c r="AY1813" s="7" t="s">
        <v>555</v>
      </c>
    </row>
    <row r="1814" spans="1:51" x14ac:dyDescent="0.2">
      <c r="A1814" s="7">
        <v>1813</v>
      </c>
      <c r="B1814" s="7">
        <v>5317</v>
      </c>
      <c r="C1814" s="7" t="s">
        <v>388</v>
      </c>
      <c r="D1814" s="7" t="s">
        <v>389</v>
      </c>
      <c r="E1814" s="7" t="s">
        <v>390</v>
      </c>
      <c r="F1814" s="7">
        <v>3.2959999999999998</v>
      </c>
      <c r="I1814" s="7">
        <v>3.4169999999999998</v>
      </c>
      <c r="J1814" s="7">
        <v>2007</v>
      </c>
      <c r="K1814" s="7">
        <v>5</v>
      </c>
      <c r="L1814" s="7">
        <v>137</v>
      </c>
      <c r="M1814" s="7">
        <v>47.478000000000002</v>
      </c>
      <c r="N1814" s="7">
        <v>8.3640000000000008</v>
      </c>
      <c r="O1814" s="7">
        <v>47.25</v>
      </c>
      <c r="P1814" s="7">
        <v>8.25</v>
      </c>
      <c r="Q1814" s="7">
        <v>11.742000000000001</v>
      </c>
      <c r="S1814" s="7">
        <v>35.988</v>
      </c>
      <c r="V1814" s="7" t="s">
        <v>26</v>
      </c>
      <c r="W1814" s="7">
        <v>2.1749999999999998</v>
      </c>
      <c r="X1814" s="7">
        <f t="shared" si="56"/>
        <v>2.1749999999999998</v>
      </c>
      <c r="Y1814" s="7">
        <v>1.242</v>
      </c>
      <c r="Z1814" s="7">
        <f t="shared" si="57"/>
        <v>1.242</v>
      </c>
      <c r="AA1814" s="7">
        <v>0.63600000000000001</v>
      </c>
      <c r="AB1814" s="7">
        <v>0.36299999999999999</v>
      </c>
      <c r="AC1814" s="7">
        <v>13.8</v>
      </c>
      <c r="AD1814" s="7">
        <v>165.5</v>
      </c>
      <c r="AE1814" s="7" t="s">
        <v>52</v>
      </c>
      <c r="AF1814" s="7" t="s">
        <v>29</v>
      </c>
      <c r="AG1814" s="7" t="s">
        <v>47</v>
      </c>
      <c r="AH1814" s="7" t="s">
        <v>406</v>
      </c>
      <c r="AI1814" s="7" t="s">
        <v>407</v>
      </c>
      <c r="AJ1814" s="7">
        <v>1.4139999999999999</v>
      </c>
      <c r="AK1814" s="7">
        <v>0.72899999999999998</v>
      </c>
      <c r="AL1814" s="7" t="s">
        <v>464</v>
      </c>
      <c r="AQ1814" s="7">
        <v>1.86</v>
      </c>
      <c r="AS1814" s="7">
        <v>2.66</v>
      </c>
      <c r="AT1814" s="7">
        <v>2.2599999999999998</v>
      </c>
      <c r="AU1814" s="7">
        <v>3.18</v>
      </c>
      <c r="AV1814" s="7" t="s">
        <v>658</v>
      </c>
      <c r="AW1814" s="7" t="s">
        <v>528</v>
      </c>
      <c r="AX1814" s="7" t="s">
        <v>14</v>
      </c>
      <c r="AY1814" s="7" t="s">
        <v>555</v>
      </c>
    </row>
    <row r="1815" spans="1:51" x14ac:dyDescent="0.2">
      <c r="A1815" s="7">
        <v>1814</v>
      </c>
      <c r="B1815" s="7">
        <v>5317</v>
      </c>
      <c r="C1815" s="7" t="s">
        <v>388</v>
      </c>
      <c r="D1815" s="7" t="s">
        <v>389</v>
      </c>
      <c r="E1815" s="7" t="s">
        <v>390</v>
      </c>
      <c r="F1815" s="7">
        <v>4.3739999999999997</v>
      </c>
      <c r="I1815" s="7">
        <v>4.5339999999999998</v>
      </c>
      <c r="J1815" s="7">
        <v>2007</v>
      </c>
      <c r="K1815" s="7">
        <v>6</v>
      </c>
      <c r="L1815" s="7">
        <v>158</v>
      </c>
      <c r="M1815" s="7">
        <v>47.478000000000002</v>
      </c>
      <c r="N1815" s="7">
        <v>8.3640000000000008</v>
      </c>
      <c r="O1815" s="7">
        <v>47.25</v>
      </c>
      <c r="P1815" s="7">
        <v>8.25</v>
      </c>
      <c r="Q1815" s="7">
        <v>15.837</v>
      </c>
      <c r="S1815" s="7">
        <v>36.488</v>
      </c>
      <c r="V1815" s="7" t="s">
        <v>26</v>
      </c>
      <c r="W1815" s="7">
        <v>2.6</v>
      </c>
      <c r="X1815" s="7">
        <f t="shared" si="56"/>
        <v>2.6</v>
      </c>
      <c r="Y1815" s="7">
        <v>1.9339999999999999</v>
      </c>
      <c r="Z1815" s="7">
        <f t="shared" si="57"/>
        <v>1.9339999999999999</v>
      </c>
      <c r="AA1815" s="7">
        <v>0.57299999999999995</v>
      </c>
      <c r="AB1815" s="7">
        <v>0.42599999999999999</v>
      </c>
      <c r="AC1815" s="7">
        <v>16.399999999999999</v>
      </c>
      <c r="AD1815" s="7">
        <v>144.9</v>
      </c>
      <c r="AE1815" s="7" t="s">
        <v>52</v>
      </c>
      <c r="AF1815" s="7" t="s">
        <v>29</v>
      </c>
      <c r="AG1815" s="7" t="s">
        <v>47</v>
      </c>
      <c r="AH1815" s="7" t="s">
        <v>406</v>
      </c>
      <c r="AI1815" s="7" t="s">
        <v>407</v>
      </c>
      <c r="AJ1815" s="7">
        <v>1.4139999999999999</v>
      </c>
      <c r="AK1815" s="7">
        <v>0.72899999999999998</v>
      </c>
      <c r="AL1815" s="7" t="s">
        <v>464</v>
      </c>
      <c r="AQ1815" s="7">
        <v>1.86</v>
      </c>
      <c r="AS1815" s="7">
        <v>2.66</v>
      </c>
      <c r="AT1815" s="7">
        <v>2.2599999999999998</v>
      </c>
      <c r="AU1815" s="7">
        <v>3.18</v>
      </c>
      <c r="AV1815" s="7" t="s">
        <v>658</v>
      </c>
      <c r="AW1815" s="7" t="s">
        <v>528</v>
      </c>
      <c r="AX1815" s="7" t="s">
        <v>14</v>
      </c>
      <c r="AY1815" s="7" t="s">
        <v>555</v>
      </c>
    </row>
    <row r="1816" spans="1:51" x14ac:dyDescent="0.2">
      <c r="A1816" s="7">
        <v>1815</v>
      </c>
      <c r="B1816" s="7">
        <v>5317</v>
      </c>
      <c r="C1816" s="7" t="s">
        <v>388</v>
      </c>
      <c r="D1816" s="7" t="s">
        <v>389</v>
      </c>
      <c r="E1816" s="7" t="s">
        <v>390</v>
      </c>
      <c r="F1816" s="7">
        <v>4.45</v>
      </c>
      <c r="I1816" s="7">
        <v>4.6130000000000004</v>
      </c>
      <c r="J1816" s="7">
        <v>2007</v>
      </c>
      <c r="K1816" s="7">
        <v>6</v>
      </c>
      <c r="L1816" s="7">
        <v>170</v>
      </c>
      <c r="M1816" s="7">
        <v>47.478000000000002</v>
      </c>
      <c r="N1816" s="7">
        <v>8.3640000000000008</v>
      </c>
      <c r="O1816" s="7">
        <v>47.25</v>
      </c>
      <c r="P1816" s="7">
        <v>8.25</v>
      </c>
      <c r="Q1816" s="7">
        <v>17.838999999999999</v>
      </c>
      <c r="S1816" s="7">
        <v>36.103999999999999</v>
      </c>
      <c r="V1816" s="7" t="s">
        <v>26</v>
      </c>
      <c r="W1816" s="7">
        <v>2.839</v>
      </c>
      <c r="X1816" s="7">
        <f t="shared" si="56"/>
        <v>2.839</v>
      </c>
      <c r="Y1816" s="7">
        <v>1.774</v>
      </c>
      <c r="Z1816" s="7">
        <f t="shared" si="57"/>
        <v>1.774</v>
      </c>
      <c r="AA1816" s="7">
        <v>0.61499999999999999</v>
      </c>
      <c r="AB1816" s="7">
        <v>0.38400000000000001</v>
      </c>
      <c r="AC1816" s="7">
        <v>16.399999999999999</v>
      </c>
      <c r="AD1816" s="7">
        <v>144.9</v>
      </c>
      <c r="AE1816" s="7" t="s">
        <v>52</v>
      </c>
      <c r="AF1816" s="7" t="s">
        <v>29</v>
      </c>
      <c r="AG1816" s="7" t="s">
        <v>47</v>
      </c>
      <c r="AH1816" s="7" t="s">
        <v>406</v>
      </c>
      <c r="AI1816" s="7" t="s">
        <v>407</v>
      </c>
      <c r="AJ1816" s="7">
        <v>1.4139999999999999</v>
      </c>
      <c r="AK1816" s="7">
        <v>0.72899999999999998</v>
      </c>
      <c r="AL1816" s="7" t="s">
        <v>464</v>
      </c>
      <c r="AQ1816" s="7">
        <v>1.86</v>
      </c>
      <c r="AS1816" s="7">
        <v>2.66</v>
      </c>
      <c r="AT1816" s="7">
        <v>2.2599999999999998</v>
      </c>
      <c r="AU1816" s="7">
        <v>3.18</v>
      </c>
      <c r="AV1816" s="7" t="s">
        <v>658</v>
      </c>
      <c r="AW1816" s="7" t="s">
        <v>528</v>
      </c>
      <c r="AX1816" s="7" t="s">
        <v>14</v>
      </c>
      <c r="AY1816" s="7" t="s">
        <v>555</v>
      </c>
    </row>
    <row r="1817" spans="1:51" x14ac:dyDescent="0.2">
      <c r="A1817" s="7">
        <v>1816</v>
      </c>
      <c r="B1817" s="7">
        <v>5317</v>
      </c>
      <c r="C1817" s="7" t="s">
        <v>388</v>
      </c>
      <c r="D1817" s="7" t="s">
        <v>389</v>
      </c>
      <c r="E1817" s="7" t="s">
        <v>390</v>
      </c>
      <c r="F1817" s="7">
        <v>2.8879999999999999</v>
      </c>
      <c r="I1817" s="7">
        <v>2.9940000000000002</v>
      </c>
      <c r="J1817" s="7">
        <v>2007</v>
      </c>
      <c r="K1817" s="7">
        <v>7</v>
      </c>
      <c r="L1817" s="7">
        <v>186</v>
      </c>
      <c r="M1817" s="7">
        <v>47.478000000000002</v>
      </c>
      <c r="N1817" s="7">
        <v>8.3640000000000008</v>
      </c>
      <c r="O1817" s="7">
        <v>47.25</v>
      </c>
      <c r="P1817" s="7">
        <v>8.25</v>
      </c>
      <c r="Q1817" s="7">
        <v>12.336</v>
      </c>
      <c r="S1817" s="7">
        <v>41.3</v>
      </c>
      <c r="V1817" s="7" t="s">
        <v>26</v>
      </c>
      <c r="W1817" s="7">
        <v>1.8049999999999999</v>
      </c>
      <c r="X1817" s="7">
        <f t="shared" si="56"/>
        <v>1.8049999999999999</v>
      </c>
      <c r="Y1817" s="7">
        <v>1.1890000000000001</v>
      </c>
      <c r="Z1817" s="7">
        <f t="shared" si="57"/>
        <v>1.1890000000000001</v>
      </c>
      <c r="AA1817" s="7">
        <v>0.60199999999999998</v>
      </c>
      <c r="AB1817" s="7">
        <v>0.39700000000000002</v>
      </c>
      <c r="AC1817" s="7">
        <v>16.8</v>
      </c>
      <c r="AD1817" s="7">
        <v>196</v>
      </c>
      <c r="AE1817" s="7" t="s">
        <v>52</v>
      </c>
      <c r="AF1817" s="7" t="s">
        <v>29</v>
      </c>
      <c r="AG1817" s="7" t="s">
        <v>47</v>
      </c>
      <c r="AH1817" s="7" t="s">
        <v>406</v>
      </c>
      <c r="AI1817" s="7" t="s">
        <v>407</v>
      </c>
      <c r="AJ1817" s="7">
        <v>1.4139999999999999</v>
      </c>
      <c r="AK1817" s="7">
        <v>0.72899999999999998</v>
      </c>
      <c r="AL1817" s="7" t="s">
        <v>464</v>
      </c>
      <c r="AQ1817" s="7">
        <v>1.86</v>
      </c>
      <c r="AS1817" s="7">
        <v>2.66</v>
      </c>
      <c r="AT1817" s="7">
        <v>2.2599999999999998</v>
      </c>
      <c r="AU1817" s="7">
        <v>3.18</v>
      </c>
      <c r="AV1817" s="7" t="s">
        <v>658</v>
      </c>
      <c r="AW1817" s="7" t="s">
        <v>528</v>
      </c>
      <c r="AX1817" s="7" t="s">
        <v>14</v>
      </c>
      <c r="AY1817" s="7" t="s">
        <v>555</v>
      </c>
    </row>
    <row r="1818" spans="1:51" x14ac:dyDescent="0.2">
      <c r="A1818" s="7">
        <v>1817</v>
      </c>
      <c r="B1818" s="7">
        <v>5317</v>
      </c>
      <c r="C1818" s="7" t="s">
        <v>388</v>
      </c>
      <c r="D1818" s="7" t="s">
        <v>389</v>
      </c>
      <c r="E1818" s="7" t="s">
        <v>390</v>
      </c>
      <c r="F1818" s="7">
        <v>5.2190000000000003</v>
      </c>
      <c r="I1818" s="7">
        <v>5.4109999999999996</v>
      </c>
      <c r="J1818" s="7">
        <v>2007</v>
      </c>
      <c r="K1818" s="7">
        <v>7</v>
      </c>
      <c r="L1818" s="7">
        <v>197</v>
      </c>
      <c r="M1818" s="7">
        <v>47.478000000000002</v>
      </c>
      <c r="N1818" s="7">
        <v>8.3640000000000008</v>
      </c>
      <c r="O1818" s="7">
        <v>47.25</v>
      </c>
      <c r="P1818" s="7">
        <v>8.25</v>
      </c>
      <c r="Q1818" s="7">
        <v>18.422000000000001</v>
      </c>
      <c r="S1818" s="7">
        <v>39.012999999999998</v>
      </c>
      <c r="V1818" s="7" t="s">
        <v>26</v>
      </c>
      <c r="W1818" s="7">
        <v>2.2829999999999999</v>
      </c>
      <c r="X1818" s="7">
        <f t="shared" si="56"/>
        <v>2.2829999999999999</v>
      </c>
      <c r="Y1818" s="7">
        <v>3.1280000000000001</v>
      </c>
      <c r="Z1818" s="7">
        <f t="shared" si="57"/>
        <v>3.1280000000000001</v>
      </c>
      <c r="AA1818" s="7">
        <v>0.42099999999999999</v>
      </c>
      <c r="AB1818" s="7">
        <v>0.57799999999999996</v>
      </c>
      <c r="AC1818" s="7">
        <v>16.8</v>
      </c>
      <c r="AD1818" s="7">
        <v>196</v>
      </c>
      <c r="AE1818" s="7" t="s">
        <v>52</v>
      </c>
      <c r="AF1818" s="7" t="s">
        <v>29</v>
      </c>
      <c r="AG1818" s="7" t="s">
        <v>47</v>
      </c>
      <c r="AH1818" s="7" t="s">
        <v>406</v>
      </c>
      <c r="AI1818" s="7" t="s">
        <v>407</v>
      </c>
      <c r="AJ1818" s="7">
        <v>1.4139999999999999</v>
      </c>
      <c r="AK1818" s="7">
        <v>0.72899999999999998</v>
      </c>
      <c r="AL1818" s="7" t="s">
        <v>464</v>
      </c>
      <c r="AQ1818" s="7">
        <v>1.86</v>
      </c>
      <c r="AS1818" s="7">
        <v>2.66</v>
      </c>
      <c r="AT1818" s="7">
        <v>2.2599999999999998</v>
      </c>
      <c r="AU1818" s="7">
        <v>3.18</v>
      </c>
      <c r="AV1818" s="7" t="s">
        <v>658</v>
      </c>
      <c r="AW1818" s="7" t="s">
        <v>528</v>
      </c>
      <c r="AX1818" s="7" t="s">
        <v>14</v>
      </c>
      <c r="AY1818" s="7" t="s">
        <v>555</v>
      </c>
    </row>
    <row r="1819" spans="1:51" x14ac:dyDescent="0.2">
      <c r="A1819" s="7">
        <v>1818</v>
      </c>
      <c r="B1819" s="7">
        <v>5317</v>
      </c>
      <c r="C1819" s="7" t="s">
        <v>388</v>
      </c>
      <c r="D1819" s="7" t="s">
        <v>389</v>
      </c>
      <c r="E1819" s="7" t="s">
        <v>390</v>
      </c>
      <c r="F1819" s="7">
        <v>3.8740000000000001</v>
      </c>
      <c r="I1819" s="7">
        <v>4.016</v>
      </c>
      <c r="J1819" s="7">
        <v>2007</v>
      </c>
      <c r="K1819" s="7">
        <v>7</v>
      </c>
      <c r="L1819" s="7">
        <v>211</v>
      </c>
      <c r="M1819" s="7">
        <v>47.478000000000002</v>
      </c>
      <c r="N1819" s="7">
        <v>8.3640000000000008</v>
      </c>
      <c r="O1819" s="7">
        <v>47.25</v>
      </c>
      <c r="P1819" s="7">
        <v>8.25</v>
      </c>
      <c r="Q1819" s="7">
        <v>14.153</v>
      </c>
      <c r="S1819" s="7">
        <v>38.247999999999998</v>
      </c>
      <c r="V1819" s="7" t="s">
        <v>26</v>
      </c>
      <c r="W1819" s="7">
        <v>1.78</v>
      </c>
      <c r="X1819" s="7">
        <f t="shared" si="56"/>
        <v>1.78</v>
      </c>
      <c r="Y1819" s="7">
        <v>2.2360000000000002</v>
      </c>
      <c r="Z1819" s="7">
        <f t="shared" si="57"/>
        <v>2.2360000000000002</v>
      </c>
      <c r="AA1819" s="7">
        <v>0.443</v>
      </c>
      <c r="AB1819" s="7">
        <v>0.55600000000000005</v>
      </c>
      <c r="AC1819" s="7">
        <v>16.8</v>
      </c>
      <c r="AD1819" s="7">
        <v>196</v>
      </c>
      <c r="AE1819" s="7" t="s">
        <v>52</v>
      </c>
      <c r="AF1819" s="7" t="s">
        <v>29</v>
      </c>
      <c r="AG1819" s="7" t="s">
        <v>47</v>
      </c>
      <c r="AH1819" s="7" t="s">
        <v>406</v>
      </c>
      <c r="AI1819" s="7" t="s">
        <v>407</v>
      </c>
      <c r="AJ1819" s="7">
        <v>1.4139999999999999</v>
      </c>
      <c r="AK1819" s="7">
        <v>0.72899999999999998</v>
      </c>
      <c r="AL1819" s="7" t="s">
        <v>464</v>
      </c>
      <c r="AQ1819" s="7">
        <v>1.86</v>
      </c>
      <c r="AS1819" s="7">
        <v>2.66</v>
      </c>
      <c r="AT1819" s="7">
        <v>2.2599999999999998</v>
      </c>
      <c r="AU1819" s="7">
        <v>3.18</v>
      </c>
      <c r="AV1819" s="7" t="s">
        <v>658</v>
      </c>
      <c r="AW1819" s="7" t="s">
        <v>528</v>
      </c>
      <c r="AX1819" s="7" t="s">
        <v>14</v>
      </c>
      <c r="AY1819" s="7" t="s">
        <v>555</v>
      </c>
    </row>
    <row r="1820" spans="1:51" x14ac:dyDescent="0.2">
      <c r="A1820" s="7">
        <v>1819</v>
      </c>
      <c r="B1820" s="7">
        <v>5317</v>
      </c>
      <c r="C1820" s="7" t="s">
        <v>388</v>
      </c>
      <c r="D1820" s="7" t="s">
        <v>389</v>
      </c>
      <c r="E1820" s="7" t="s">
        <v>390</v>
      </c>
      <c r="F1820" s="7">
        <v>3.976</v>
      </c>
      <c r="I1820" s="7">
        <v>4.1219999999999999</v>
      </c>
      <c r="J1820" s="7">
        <v>2007</v>
      </c>
      <c r="K1820" s="7">
        <v>8</v>
      </c>
      <c r="L1820" s="7">
        <v>224</v>
      </c>
      <c r="M1820" s="7">
        <v>47.478000000000002</v>
      </c>
      <c r="N1820" s="7">
        <v>8.3640000000000008</v>
      </c>
      <c r="O1820" s="7">
        <v>47.25</v>
      </c>
      <c r="P1820" s="7">
        <v>8.25</v>
      </c>
      <c r="Q1820" s="7">
        <v>17.010000000000002</v>
      </c>
      <c r="S1820" s="7">
        <v>38.750999999999998</v>
      </c>
      <c r="V1820" s="7" t="s">
        <v>26</v>
      </c>
      <c r="W1820" s="7">
        <v>2.3109999999999999</v>
      </c>
      <c r="X1820" s="7">
        <f t="shared" si="56"/>
        <v>2.3109999999999999</v>
      </c>
      <c r="Y1820" s="7">
        <v>1.8109999999999999</v>
      </c>
      <c r="Z1820" s="7">
        <f t="shared" si="57"/>
        <v>1.8109999999999999</v>
      </c>
      <c r="AA1820" s="7">
        <v>0.56000000000000005</v>
      </c>
      <c r="AB1820" s="7">
        <v>0.439</v>
      </c>
      <c r="AC1820" s="7">
        <v>16.3</v>
      </c>
      <c r="AD1820" s="7">
        <v>235</v>
      </c>
      <c r="AE1820" s="7" t="s">
        <v>52</v>
      </c>
      <c r="AF1820" s="7" t="s">
        <v>29</v>
      </c>
      <c r="AG1820" s="7" t="s">
        <v>47</v>
      </c>
      <c r="AH1820" s="7" t="s">
        <v>406</v>
      </c>
      <c r="AI1820" s="7" t="s">
        <v>407</v>
      </c>
      <c r="AJ1820" s="7">
        <v>1.4139999999999999</v>
      </c>
      <c r="AK1820" s="7">
        <v>0.72899999999999998</v>
      </c>
      <c r="AL1820" s="7" t="s">
        <v>464</v>
      </c>
      <c r="AQ1820" s="7">
        <v>1.86</v>
      </c>
      <c r="AS1820" s="7">
        <v>2.66</v>
      </c>
      <c r="AT1820" s="7">
        <v>2.2599999999999998</v>
      </c>
      <c r="AU1820" s="7">
        <v>3.18</v>
      </c>
      <c r="AV1820" s="7" t="s">
        <v>658</v>
      </c>
      <c r="AW1820" s="7" t="s">
        <v>528</v>
      </c>
      <c r="AX1820" s="7" t="s">
        <v>14</v>
      </c>
      <c r="AY1820" s="7" t="s">
        <v>555</v>
      </c>
    </row>
    <row r="1821" spans="1:51" x14ac:dyDescent="0.2">
      <c r="A1821" s="7">
        <v>1820</v>
      </c>
      <c r="B1821" s="7">
        <v>5317</v>
      </c>
      <c r="C1821" s="7" t="s">
        <v>388</v>
      </c>
      <c r="D1821" s="7" t="s">
        <v>389</v>
      </c>
      <c r="E1821" s="7" t="s">
        <v>390</v>
      </c>
      <c r="F1821" s="7">
        <v>2.798</v>
      </c>
      <c r="I1821" s="7">
        <v>2.9</v>
      </c>
      <c r="J1821" s="7">
        <v>2007</v>
      </c>
      <c r="K1821" s="7">
        <v>9</v>
      </c>
      <c r="L1821" s="7">
        <v>249</v>
      </c>
      <c r="M1821" s="7">
        <v>47.478000000000002</v>
      </c>
      <c r="N1821" s="7">
        <v>8.3640000000000008</v>
      </c>
      <c r="O1821" s="7">
        <v>47.25</v>
      </c>
      <c r="P1821" s="7">
        <v>8.25</v>
      </c>
      <c r="Q1821" s="7">
        <v>11.891999999999999</v>
      </c>
      <c r="S1821" s="7">
        <v>39.124000000000002</v>
      </c>
      <c r="V1821" s="7" t="s">
        <v>26</v>
      </c>
      <c r="W1821" s="7">
        <v>1.516</v>
      </c>
      <c r="X1821" s="7">
        <f t="shared" si="56"/>
        <v>1.516</v>
      </c>
      <c r="Y1821" s="7">
        <v>1.3839999999999999</v>
      </c>
      <c r="Z1821" s="7">
        <f t="shared" si="57"/>
        <v>1.3839999999999999</v>
      </c>
      <c r="AA1821" s="7">
        <v>0.52200000000000002</v>
      </c>
      <c r="AB1821" s="7">
        <v>0.47699999999999998</v>
      </c>
      <c r="AC1821" s="7">
        <v>12.1</v>
      </c>
      <c r="AD1821" s="7">
        <v>74.900000000000006</v>
      </c>
      <c r="AE1821" s="7" t="s">
        <v>52</v>
      </c>
      <c r="AF1821" s="7" t="s">
        <v>29</v>
      </c>
      <c r="AG1821" s="7" t="s">
        <v>47</v>
      </c>
      <c r="AH1821" s="7" t="s">
        <v>406</v>
      </c>
      <c r="AI1821" s="7" t="s">
        <v>407</v>
      </c>
      <c r="AJ1821" s="7">
        <v>1.4139999999999999</v>
      </c>
      <c r="AK1821" s="7">
        <v>0.72899999999999998</v>
      </c>
      <c r="AL1821" s="7" t="s">
        <v>464</v>
      </c>
      <c r="AQ1821" s="7">
        <v>1.86</v>
      </c>
      <c r="AS1821" s="7">
        <v>2.66</v>
      </c>
      <c r="AT1821" s="7">
        <v>2.2599999999999998</v>
      </c>
      <c r="AU1821" s="7">
        <v>3.18</v>
      </c>
      <c r="AV1821" s="7" t="s">
        <v>658</v>
      </c>
      <c r="AW1821" s="7" t="s">
        <v>528</v>
      </c>
      <c r="AX1821" s="7" t="s">
        <v>14</v>
      </c>
      <c r="AY1821" s="7" t="s">
        <v>555</v>
      </c>
    </row>
    <row r="1822" spans="1:51" x14ac:dyDescent="0.2">
      <c r="A1822" s="7">
        <v>1821</v>
      </c>
      <c r="B1822" s="7">
        <v>5317</v>
      </c>
      <c r="C1822" s="7" t="s">
        <v>388</v>
      </c>
      <c r="D1822" s="7" t="s">
        <v>389</v>
      </c>
      <c r="E1822" s="7" t="s">
        <v>390</v>
      </c>
      <c r="F1822" s="7">
        <v>3.2589999999999999</v>
      </c>
      <c r="I1822" s="7">
        <v>3.3780000000000001</v>
      </c>
      <c r="J1822" s="7">
        <v>2007</v>
      </c>
      <c r="K1822" s="7">
        <v>9</v>
      </c>
      <c r="L1822" s="7">
        <v>273</v>
      </c>
      <c r="M1822" s="7">
        <v>47.478000000000002</v>
      </c>
      <c r="N1822" s="7">
        <v>8.3640000000000008</v>
      </c>
      <c r="O1822" s="7">
        <v>47.25</v>
      </c>
      <c r="P1822" s="7">
        <v>8.25</v>
      </c>
      <c r="Q1822" s="7">
        <v>12.663</v>
      </c>
      <c r="S1822" s="7">
        <v>38.228000000000002</v>
      </c>
      <c r="V1822" s="7" t="s">
        <v>26</v>
      </c>
      <c r="W1822" s="7">
        <v>1.7549999999999999</v>
      </c>
      <c r="X1822" s="7">
        <f t="shared" si="56"/>
        <v>1.7549999999999999</v>
      </c>
      <c r="Y1822" s="7">
        <v>1.623</v>
      </c>
      <c r="Z1822" s="7">
        <f t="shared" si="57"/>
        <v>1.623</v>
      </c>
      <c r="AA1822" s="7">
        <v>0.51900000000000002</v>
      </c>
      <c r="AB1822" s="7">
        <v>0.48</v>
      </c>
      <c r="AC1822" s="7">
        <v>12.1</v>
      </c>
      <c r="AD1822" s="7">
        <v>74.900000000000006</v>
      </c>
      <c r="AE1822" s="7" t="s">
        <v>52</v>
      </c>
      <c r="AF1822" s="7" t="s">
        <v>29</v>
      </c>
      <c r="AG1822" s="7" t="s">
        <v>47</v>
      </c>
      <c r="AH1822" s="7" t="s">
        <v>406</v>
      </c>
      <c r="AI1822" s="7" t="s">
        <v>407</v>
      </c>
      <c r="AJ1822" s="7">
        <v>1.4139999999999999</v>
      </c>
      <c r="AK1822" s="7">
        <v>0.72899999999999998</v>
      </c>
      <c r="AL1822" s="7" t="s">
        <v>464</v>
      </c>
      <c r="AQ1822" s="7">
        <v>1.86</v>
      </c>
      <c r="AS1822" s="7">
        <v>2.66</v>
      </c>
      <c r="AT1822" s="7">
        <v>2.2599999999999998</v>
      </c>
      <c r="AU1822" s="7">
        <v>3.18</v>
      </c>
      <c r="AV1822" s="7" t="s">
        <v>658</v>
      </c>
      <c r="AW1822" s="7" t="s">
        <v>528</v>
      </c>
      <c r="AX1822" s="7" t="s">
        <v>14</v>
      </c>
      <c r="AY1822" s="7" t="s">
        <v>555</v>
      </c>
    </row>
    <row r="1823" spans="1:51" x14ac:dyDescent="0.2">
      <c r="A1823" s="7">
        <v>1822</v>
      </c>
      <c r="B1823" s="7">
        <v>5317</v>
      </c>
      <c r="C1823" s="7" t="s">
        <v>388</v>
      </c>
      <c r="D1823" s="7" t="s">
        <v>389</v>
      </c>
      <c r="E1823" s="7" t="s">
        <v>390</v>
      </c>
      <c r="F1823" s="7">
        <v>2.8620000000000001</v>
      </c>
      <c r="I1823" s="7">
        <v>2.9670000000000001</v>
      </c>
      <c r="J1823" s="7">
        <v>2007</v>
      </c>
      <c r="K1823" s="7">
        <v>10</v>
      </c>
      <c r="L1823" s="7">
        <v>288</v>
      </c>
      <c r="M1823" s="7">
        <v>47.478000000000002</v>
      </c>
      <c r="N1823" s="7">
        <v>8.3640000000000008</v>
      </c>
      <c r="O1823" s="7">
        <v>47.25</v>
      </c>
      <c r="P1823" s="7">
        <v>8.25</v>
      </c>
      <c r="Q1823" s="7">
        <v>12.574999999999999</v>
      </c>
      <c r="S1823" s="7">
        <v>34.923999999999999</v>
      </c>
      <c r="V1823" s="7" t="s">
        <v>26</v>
      </c>
      <c r="W1823" s="7">
        <v>1.4910000000000001</v>
      </c>
      <c r="X1823" s="7">
        <f t="shared" si="56"/>
        <v>1.4910000000000001</v>
      </c>
      <c r="Y1823" s="7">
        <v>1.476</v>
      </c>
      <c r="Z1823" s="7">
        <f t="shared" si="57"/>
        <v>1.476</v>
      </c>
      <c r="AA1823" s="7">
        <v>0.502</v>
      </c>
      <c r="AB1823" s="7">
        <v>0.497</v>
      </c>
      <c r="AC1823" s="7">
        <v>8.3000000000000007</v>
      </c>
      <c r="AD1823" s="7">
        <v>24.6</v>
      </c>
      <c r="AE1823" s="7" t="s">
        <v>52</v>
      </c>
      <c r="AF1823" s="7" t="s">
        <v>29</v>
      </c>
      <c r="AG1823" s="7" t="s">
        <v>47</v>
      </c>
      <c r="AH1823" s="7" t="s">
        <v>406</v>
      </c>
      <c r="AI1823" s="7" t="s">
        <v>407</v>
      </c>
      <c r="AJ1823" s="7">
        <v>1.4139999999999999</v>
      </c>
      <c r="AK1823" s="7">
        <v>0.72899999999999998</v>
      </c>
      <c r="AL1823" s="7" t="s">
        <v>464</v>
      </c>
      <c r="AQ1823" s="7">
        <v>1.86</v>
      </c>
      <c r="AS1823" s="7">
        <v>2.66</v>
      </c>
      <c r="AT1823" s="7">
        <v>2.2599999999999998</v>
      </c>
      <c r="AU1823" s="7">
        <v>3.18</v>
      </c>
      <c r="AV1823" s="7" t="s">
        <v>658</v>
      </c>
      <c r="AW1823" s="7" t="s">
        <v>528</v>
      </c>
      <c r="AX1823" s="7" t="s">
        <v>14</v>
      </c>
      <c r="AY1823" s="7" t="s">
        <v>555</v>
      </c>
    </row>
    <row r="1824" spans="1:51" x14ac:dyDescent="0.2">
      <c r="A1824" s="7">
        <v>1823</v>
      </c>
      <c r="B1824" s="7">
        <v>5317</v>
      </c>
      <c r="C1824" s="7" t="s">
        <v>388</v>
      </c>
      <c r="D1824" s="7" t="s">
        <v>389</v>
      </c>
      <c r="E1824" s="7" t="s">
        <v>390</v>
      </c>
      <c r="F1824" s="7">
        <v>1.633</v>
      </c>
      <c r="I1824" s="7">
        <v>1.6930000000000001</v>
      </c>
      <c r="J1824" s="7">
        <v>2007</v>
      </c>
      <c r="K1824" s="7">
        <v>11</v>
      </c>
      <c r="L1824" s="7">
        <v>311</v>
      </c>
      <c r="M1824" s="7">
        <v>47.478000000000002</v>
      </c>
      <c r="N1824" s="7">
        <v>8.3640000000000008</v>
      </c>
      <c r="O1824" s="7">
        <v>47.25</v>
      </c>
      <c r="P1824" s="7">
        <v>8.25</v>
      </c>
      <c r="Q1824" s="7">
        <v>6.8849999999999998</v>
      </c>
      <c r="S1824" s="7">
        <v>33.268999999999998</v>
      </c>
      <c r="V1824" s="7" t="s">
        <v>26</v>
      </c>
      <c r="W1824" s="7">
        <v>0.96</v>
      </c>
      <c r="X1824" s="7">
        <f t="shared" si="56"/>
        <v>0.96</v>
      </c>
      <c r="Y1824" s="7">
        <v>0.73299999999999998</v>
      </c>
      <c r="Z1824" s="7">
        <f t="shared" si="57"/>
        <v>0.73299999999999998</v>
      </c>
      <c r="AA1824" s="7">
        <v>0.56699999999999995</v>
      </c>
      <c r="AB1824" s="7">
        <v>0.432</v>
      </c>
      <c r="AC1824" s="7">
        <v>2.1</v>
      </c>
      <c r="AD1824" s="7">
        <v>73.099999999999994</v>
      </c>
      <c r="AE1824" s="7" t="s">
        <v>52</v>
      </c>
      <c r="AF1824" s="7" t="s">
        <v>29</v>
      </c>
      <c r="AG1824" s="7" t="s">
        <v>47</v>
      </c>
      <c r="AH1824" s="7" t="s">
        <v>406</v>
      </c>
      <c r="AI1824" s="7" t="s">
        <v>407</v>
      </c>
      <c r="AJ1824" s="7">
        <v>1.4139999999999999</v>
      </c>
      <c r="AK1824" s="7">
        <v>0.72899999999999998</v>
      </c>
      <c r="AL1824" s="7" t="s">
        <v>464</v>
      </c>
      <c r="AQ1824" s="7">
        <v>1.86</v>
      </c>
      <c r="AS1824" s="7">
        <v>2.66</v>
      </c>
      <c r="AT1824" s="7">
        <v>2.2599999999999998</v>
      </c>
      <c r="AU1824" s="7">
        <v>3.18</v>
      </c>
      <c r="AV1824" s="7" t="s">
        <v>658</v>
      </c>
      <c r="AW1824" s="7" t="s">
        <v>528</v>
      </c>
      <c r="AX1824" s="7" t="s">
        <v>14</v>
      </c>
      <c r="AY1824" s="7" t="s">
        <v>555</v>
      </c>
    </row>
    <row r="1825" spans="1:52" x14ac:dyDescent="0.2">
      <c r="A1825" s="7">
        <v>1824</v>
      </c>
      <c r="B1825" s="7">
        <v>5317</v>
      </c>
      <c r="C1825" s="7" t="s">
        <v>388</v>
      </c>
      <c r="D1825" s="7" t="s">
        <v>389</v>
      </c>
      <c r="E1825" s="7" t="s">
        <v>390</v>
      </c>
      <c r="F1825" s="7">
        <v>0.99199999999999999</v>
      </c>
      <c r="I1825" s="7">
        <v>1.028</v>
      </c>
      <c r="J1825" s="7">
        <v>2007</v>
      </c>
      <c r="K1825" s="7">
        <v>11</v>
      </c>
      <c r="L1825" s="7">
        <v>333</v>
      </c>
      <c r="M1825" s="7">
        <v>47.478000000000002</v>
      </c>
      <c r="N1825" s="7">
        <v>8.3640000000000008</v>
      </c>
      <c r="O1825" s="7">
        <v>47.25</v>
      </c>
      <c r="P1825" s="7">
        <v>8.25</v>
      </c>
      <c r="Q1825" s="7">
        <v>4.9960000000000004</v>
      </c>
      <c r="S1825" s="7">
        <v>36.177999999999997</v>
      </c>
      <c r="V1825" s="7" t="s">
        <v>26</v>
      </c>
      <c r="W1825" s="7">
        <v>0.72199999999999998</v>
      </c>
      <c r="X1825" s="7">
        <f t="shared" si="56"/>
        <v>0.72199999999999998</v>
      </c>
      <c r="Y1825" s="7">
        <v>0.30599999999999999</v>
      </c>
      <c r="Z1825" s="7">
        <f t="shared" si="57"/>
        <v>0.30599999999999999</v>
      </c>
      <c r="AA1825" s="7">
        <v>0.70099999999999996</v>
      </c>
      <c r="AB1825" s="7">
        <v>0.29799999999999999</v>
      </c>
      <c r="AC1825" s="7">
        <v>2.1</v>
      </c>
      <c r="AD1825" s="7">
        <v>73.099999999999994</v>
      </c>
      <c r="AE1825" s="7" t="s">
        <v>52</v>
      </c>
      <c r="AF1825" s="7" t="s">
        <v>29</v>
      </c>
      <c r="AG1825" s="7" t="s">
        <v>47</v>
      </c>
      <c r="AH1825" s="7" t="s">
        <v>406</v>
      </c>
      <c r="AI1825" s="7" t="s">
        <v>407</v>
      </c>
      <c r="AJ1825" s="7">
        <v>1.4139999999999999</v>
      </c>
      <c r="AK1825" s="7">
        <v>0.72899999999999998</v>
      </c>
      <c r="AL1825" s="7" t="s">
        <v>464</v>
      </c>
      <c r="AQ1825" s="7">
        <v>1.86</v>
      </c>
      <c r="AS1825" s="7">
        <v>2.66</v>
      </c>
      <c r="AT1825" s="7">
        <v>2.2599999999999998</v>
      </c>
      <c r="AU1825" s="7">
        <v>3.18</v>
      </c>
      <c r="AV1825" s="7" t="s">
        <v>658</v>
      </c>
      <c r="AW1825" s="7" t="s">
        <v>528</v>
      </c>
      <c r="AX1825" s="7" t="s">
        <v>14</v>
      </c>
      <c r="AY1825" s="7" t="s">
        <v>555</v>
      </c>
    </row>
    <row r="1826" spans="1:52" x14ac:dyDescent="0.2">
      <c r="A1826" s="7">
        <v>1825</v>
      </c>
      <c r="B1826" s="7">
        <v>5317</v>
      </c>
      <c r="C1826" s="7" t="s">
        <v>388</v>
      </c>
      <c r="D1826" s="7" t="s">
        <v>389</v>
      </c>
      <c r="E1826" s="7" t="s">
        <v>390</v>
      </c>
      <c r="F1826" s="7">
        <v>1.044</v>
      </c>
      <c r="I1826" s="7">
        <v>1.0820000000000001</v>
      </c>
      <c r="J1826" s="7">
        <v>2008</v>
      </c>
      <c r="K1826" s="7">
        <v>2</v>
      </c>
      <c r="L1826" s="7">
        <v>53</v>
      </c>
      <c r="M1826" s="7">
        <v>47.478000000000002</v>
      </c>
      <c r="N1826" s="7">
        <v>8.3640000000000008</v>
      </c>
      <c r="O1826" s="7">
        <v>47.25</v>
      </c>
      <c r="P1826" s="7">
        <v>8.25</v>
      </c>
      <c r="Q1826" s="7">
        <v>7.4119999999999999</v>
      </c>
      <c r="S1826" s="7">
        <v>37.165999999999997</v>
      </c>
      <c r="V1826" s="7" t="s">
        <v>26</v>
      </c>
      <c r="W1826" s="7">
        <v>0.64600000000000002</v>
      </c>
      <c r="X1826" s="7">
        <f t="shared" si="56"/>
        <v>0.64600000000000002</v>
      </c>
      <c r="Y1826" s="7">
        <v>0.436</v>
      </c>
      <c r="Z1826" s="7">
        <f t="shared" si="57"/>
        <v>0.436</v>
      </c>
      <c r="AA1826" s="7">
        <v>0.59599999999999997</v>
      </c>
      <c r="AB1826" s="7">
        <v>0.40300000000000002</v>
      </c>
      <c r="AC1826" s="7">
        <v>2.6</v>
      </c>
      <c r="AD1826" s="7">
        <v>34.1</v>
      </c>
      <c r="AE1826" s="7" t="s">
        <v>52</v>
      </c>
      <c r="AF1826" s="7" t="s">
        <v>29</v>
      </c>
      <c r="AG1826" s="7" t="s">
        <v>47</v>
      </c>
      <c r="AH1826" s="7" t="s">
        <v>406</v>
      </c>
      <c r="AI1826" s="7" t="s">
        <v>407</v>
      </c>
      <c r="AJ1826" s="7">
        <v>1.4139999999999999</v>
      </c>
      <c r="AK1826" s="7">
        <v>0.316</v>
      </c>
      <c r="AL1826" s="7" t="s">
        <v>464</v>
      </c>
      <c r="AQ1826" s="7">
        <v>1.86</v>
      </c>
      <c r="AS1826" s="7">
        <v>2.66</v>
      </c>
      <c r="AT1826" s="7">
        <v>2.2599999999999998</v>
      </c>
      <c r="AU1826" s="7">
        <v>3.18</v>
      </c>
      <c r="AV1826" s="7" t="s">
        <v>658</v>
      </c>
      <c r="AW1826" s="7" t="s">
        <v>528</v>
      </c>
      <c r="AX1826" s="7" t="s">
        <v>14</v>
      </c>
      <c r="AY1826" s="7" t="s">
        <v>555</v>
      </c>
    </row>
    <row r="1827" spans="1:52" x14ac:dyDescent="0.2">
      <c r="A1827" s="7">
        <v>1826</v>
      </c>
      <c r="B1827" s="7">
        <v>5317</v>
      </c>
      <c r="C1827" s="7" t="s">
        <v>388</v>
      </c>
      <c r="D1827" s="7" t="s">
        <v>389</v>
      </c>
      <c r="E1827" s="7" t="s">
        <v>390</v>
      </c>
      <c r="F1827" s="7">
        <v>2.0430000000000001</v>
      </c>
      <c r="I1827" s="7">
        <v>2.1179999999999999</v>
      </c>
      <c r="J1827" s="7">
        <v>2008</v>
      </c>
      <c r="K1827" s="7">
        <v>4</v>
      </c>
      <c r="L1827" s="7">
        <v>113</v>
      </c>
      <c r="M1827" s="7">
        <v>47.478000000000002</v>
      </c>
      <c r="N1827" s="7">
        <v>8.3640000000000008</v>
      </c>
      <c r="O1827" s="7">
        <v>47.25</v>
      </c>
      <c r="P1827" s="7">
        <v>8.25</v>
      </c>
      <c r="Q1827" s="7">
        <v>9.9109999999999996</v>
      </c>
      <c r="S1827" s="7">
        <v>41.587000000000003</v>
      </c>
      <c r="V1827" s="7" t="s">
        <v>26</v>
      </c>
      <c r="W1827" s="7">
        <v>1.39</v>
      </c>
      <c r="X1827" s="7">
        <f t="shared" si="56"/>
        <v>1.39</v>
      </c>
      <c r="Y1827" s="7">
        <v>0.72799999999999998</v>
      </c>
      <c r="Z1827" s="7">
        <f t="shared" si="57"/>
        <v>0.72799999999999998</v>
      </c>
      <c r="AA1827" s="7">
        <v>0.65600000000000003</v>
      </c>
      <c r="AB1827" s="7">
        <v>0.34300000000000003</v>
      </c>
      <c r="AC1827" s="7">
        <v>6.8</v>
      </c>
      <c r="AD1827" s="7">
        <v>172.9</v>
      </c>
      <c r="AE1827" s="7" t="s">
        <v>52</v>
      </c>
      <c r="AF1827" s="7" t="s">
        <v>29</v>
      </c>
      <c r="AG1827" s="7" t="s">
        <v>47</v>
      </c>
      <c r="AH1827" s="7" t="s">
        <v>406</v>
      </c>
      <c r="AI1827" s="7" t="s">
        <v>407</v>
      </c>
      <c r="AJ1827" s="7">
        <v>1.4139999999999999</v>
      </c>
      <c r="AK1827" s="7">
        <v>0.316</v>
      </c>
      <c r="AL1827" s="7" t="s">
        <v>464</v>
      </c>
      <c r="AQ1827" s="7">
        <v>1.86</v>
      </c>
      <c r="AS1827" s="7">
        <v>2.66</v>
      </c>
      <c r="AT1827" s="7">
        <v>2.2599999999999998</v>
      </c>
      <c r="AU1827" s="7">
        <v>3.18</v>
      </c>
      <c r="AV1827" s="7" t="s">
        <v>658</v>
      </c>
      <c r="AW1827" s="7" t="s">
        <v>528</v>
      </c>
      <c r="AX1827" s="7" t="s">
        <v>14</v>
      </c>
      <c r="AY1827" s="7" t="s">
        <v>555</v>
      </c>
    </row>
    <row r="1828" spans="1:52" x14ac:dyDescent="0.2">
      <c r="A1828" s="7">
        <v>1827</v>
      </c>
      <c r="B1828" s="7">
        <v>5317</v>
      </c>
      <c r="C1828" s="7" t="s">
        <v>388</v>
      </c>
      <c r="D1828" s="7" t="s">
        <v>389</v>
      </c>
      <c r="E1828" s="7" t="s">
        <v>390</v>
      </c>
      <c r="F1828" s="7">
        <v>2.6320000000000001</v>
      </c>
      <c r="I1828" s="7">
        <v>2.7280000000000002</v>
      </c>
      <c r="J1828" s="7">
        <v>2008</v>
      </c>
      <c r="K1828" s="7">
        <v>5</v>
      </c>
      <c r="L1828" s="7">
        <v>128</v>
      </c>
      <c r="M1828" s="7">
        <v>47.478000000000002</v>
      </c>
      <c r="N1828" s="7">
        <v>8.3640000000000008</v>
      </c>
      <c r="O1828" s="7">
        <v>47.25</v>
      </c>
      <c r="P1828" s="7">
        <v>8.25</v>
      </c>
      <c r="Q1828" s="7">
        <v>12.769</v>
      </c>
      <c r="S1828" s="7">
        <v>37.777000000000001</v>
      </c>
      <c r="V1828" s="7" t="s">
        <v>26</v>
      </c>
      <c r="W1828" s="7">
        <v>1.49</v>
      </c>
      <c r="X1828" s="7">
        <f t="shared" si="56"/>
        <v>1.49</v>
      </c>
      <c r="Y1828" s="7">
        <v>1.238</v>
      </c>
      <c r="Z1828" s="7">
        <f t="shared" si="57"/>
        <v>1.238</v>
      </c>
      <c r="AA1828" s="7">
        <v>0.54600000000000004</v>
      </c>
      <c r="AB1828" s="7">
        <v>0.45300000000000001</v>
      </c>
      <c r="AC1828" s="7">
        <v>14.2</v>
      </c>
      <c r="AD1828" s="7">
        <v>44.5</v>
      </c>
      <c r="AE1828" s="7" t="s">
        <v>52</v>
      </c>
      <c r="AF1828" s="7" t="s">
        <v>29</v>
      </c>
      <c r="AG1828" s="7" t="s">
        <v>47</v>
      </c>
      <c r="AH1828" s="7" t="s">
        <v>406</v>
      </c>
      <c r="AI1828" s="7" t="s">
        <v>407</v>
      </c>
      <c r="AJ1828" s="7">
        <v>1.4139999999999999</v>
      </c>
      <c r="AK1828" s="7">
        <v>0.316</v>
      </c>
      <c r="AL1828" s="7" t="s">
        <v>464</v>
      </c>
      <c r="AQ1828" s="7">
        <v>1.86</v>
      </c>
      <c r="AS1828" s="7">
        <v>2.66</v>
      </c>
      <c r="AT1828" s="7">
        <v>2.2599999999999998</v>
      </c>
      <c r="AU1828" s="7">
        <v>3.18</v>
      </c>
      <c r="AV1828" s="7" t="s">
        <v>658</v>
      </c>
      <c r="AW1828" s="7" t="s">
        <v>528</v>
      </c>
      <c r="AX1828" s="7" t="s">
        <v>14</v>
      </c>
      <c r="AY1828" s="7" t="s">
        <v>555</v>
      </c>
    </row>
    <row r="1829" spans="1:52" x14ac:dyDescent="0.2">
      <c r="A1829" s="7">
        <v>1828</v>
      </c>
      <c r="B1829" s="7">
        <v>5354</v>
      </c>
      <c r="C1829" s="7" t="s">
        <v>40</v>
      </c>
      <c r="D1829" s="7" t="s">
        <v>41</v>
      </c>
      <c r="E1829" s="7" t="s">
        <v>42</v>
      </c>
      <c r="F1829" s="7">
        <v>89.299000000000007</v>
      </c>
      <c r="I1829" s="7">
        <v>0.24399999999999999</v>
      </c>
      <c r="J1829" s="7">
        <v>2006</v>
      </c>
      <c r="K1829" s="7">
        <v>6</v>
      </c>
      <c r="L1829" s="7">
        <v>175</v>
      </c>
      <c r="M1829" s="7">
        <v>43.52</v>
      </c>
      <c r="N1829" s="7">
        <v>12.21</v>
      </c>
      <c r="O1829" s="7">
        <v>43.75</v>
      </c>
      <c r="P1829" s="7">
        <v>12.25</v>
      </c>
      <c r="V1829" s="7" t="s">
        <v>26</v>
      </c>
      <c r="W1829" s="7">
        <v>0.188</v>
      </c>
      <c r="X1829" s="7">
        <f t="shared" si="56"/>
        <v>0.188</v>
      </c>
      <c r="Y1829" s="7">
        <v>5.5E-2</v>
      </c>
      <c r="Z1829" s="7">
        <f t="shared" si="57"/>
        <v>5.5E-2</v>
      </c>
      <c r="AA1829" s="7">
        <v>0.77200000000000002</v>
      </c>
      <c r="AB1829" s="7">
        <v>0.22700000000000001</v>
      </c>
      <c r="AC1829" s="7">
        <v>16.8</v>
      </c>
      <c r="AD1829" s="7">
        <v>26.3</v>
      </c>
      <c r="AE1829" s="7" t="s">
        <v>45</v>
      </c>
      <c r="AF1829" s="7" t="s">
        <v>46</v>
      </c>
      <c r="AG1829" s="7" t="s">
        <v>47</v>
      </c>
      <c r="AH1829" s="7" t="s">
        <v>406</v>
      </c>
      <c r="AI1829" s="7" t="s">
        <v>407</v>
      </c>
      <c r="AJ1829" s="7">
        <v>-1.155</v>
      </c>
      <c r="AK1829" s="7">
        <v>-1.28</v>
      </c>
      <c r="AV1829" s="7" t="s">
        <v>657</v>
      </c>
      <c r="AW1829" s="7" t="s">
        <v>44</v>
      </c>
      <c r="AZ1829" s="7" t="s">
        <v>43</v>
      </c>
    </row>
    <row r="1830" spans="1:52" x14ac:dyDescent="0.2">
      <c r="A1830" s="7">
        <v>1829</v>
      </c>
      <c r="B1830" s="7">
        <v>5354</v>
      </c>
      <c r="C1830" s="7" t="s">
        <v>40</v>
      </c>
      <c r="D1830" s="7" t="s">
        <v>41</v>
      </c>
      <c r="E1830" s="7" t="s">
        <v>42</v>
      </c>
      <c r="F1830" s="7">
        <v>141.517</v>
      </c>
      <c r="I1830" s="7">
        <v>5.8019999999999996</v>
      </c>
      <c r="J1830" s="7">
        <v>2006</v>
      </c>
      <c r="K1830" s="7">
        <v>7</v>
      </c>
      <c r="L1830" s="7">
        <v>184</v>
      </c>
      <c r="M1830" s="7">
        <v>43.52</v>
      </c>
      <c r="N1830" s="7">
        <v>12.21</v>
      </c>
      <c r="O1830" s="7">
        <v>43.75</v>
      </c>
      <c r="P1830" s="7">
        <v>12.25</v>
      </c>
      <c r="V1830" s="7" t="s">
        <v>26</v>
      </c>
      <c r="W1830" s="7">
        <v>4.5549999999999997</v>
      </c>
      <c r="X1830" s="7">
        <f t="shared" si="56"/>
        <v>4.5549999999999997</v>
      </c>
      <c r="Y1830" s="7">
        <v>1.246</v>
      </c>
      <c r="Z1830" s="7">
        <f t="shared" si="57"/>
        <v>1.246</v>
      </c>
      <c r="AA1830" s="7">
        <v>0.78500000000000003</v>
      </c>
      <c r="AB1830" s="7">
        <v>0.214</v>
      </c>
      <c r="AC1830" s="7">
        <v>20.399999999999999</v>
      </c>
      <c r="AD1830" s="7">
        <v>29.5</v>
      </c>
      <c r="AE1830" s="7" t="s">
        <v>45</v>
      </c>
      <c r="AF1830" s="7" t="s">
        <v>46</v>
      </c>
      <c r="AG1830" s="7" t="s">
        <v>47</v>
      </c>
      <c r="AH1830" s="7" t="s">
        <v>406</v>
      </c>
      <c r="AI1830" s="7" t="s">
        <v>407</v>
      </c>
      <c r="AJ1830" s="7">
        <v>-1.155</v>
      </c>
      <c r="AK1830" s="7">
        <v>-1.28</v>
      </c>
      <c r="AV1830" s="7" t="s">
        <v>657</v>
      </c>
      <c r="AW1830" s="7" t="s">
        <v>44</v>
      </c>
      <c r="AZ1830" s="7" t="s">
        <v>43</v>
      </c>
    </row>
    <row r="1831" spans="1:52" x14ac:dyDescent="0.2">
      <c r="A1831" s="7">
        <v>1830</v>
      </c>
      <c r="B1831" s="7">
        <v>5354</v>
      </c>
      <c r="C1831" s="7" t="s">
        <v>40</v>
      </c>
      <c r="D1831" s="7" t="s">
        <v>41</v>
      </c>
      <c r="E1831" s="7" t="s">
        <v>42</v>
      </c>
      <c r="F1831" s="7">
        <v>204.87100000000001</v>
      </c>
      <c r="I1831" s="7">
        <v>4.5250000000000004</v>
      </c>
      <c r="J1831" s="7">
        <v>2006</v>
      </c>
      <c r="K1831" s="7">
        <v>7</v>
      </c>
      <c r="L1831" s="7">
        <v>198</v>
      </c>
      <c r="M1831" s="7">
        <v>43.52</v>
      </c>
      <c r="N1831" s="7">
        <v>12.21</v>
      </c>
      <c r="O1831" s="7">
        <v>43.75</v>
      </c>
      <c r="P1831" s="7">
        <v>12.25</v>
      </c>
      <c r="V1831" s="7" t="s">
        <v>26</v>
      </c>
      <c r="W1831" s="7">
        <v>3.4529999999999998</v>
      </c>
      <c r="X1831" s="7">
        <f t="shared" si="56"/>
        <v>3.4529999999999998</v>
      </c>
      <c r="Y1831" s="7">
        <v>1.071</v>
      </c>
      <c r="Z1831" s="7">
        <f t="shared" si="57"/>
        <v>1.071</v>
      </c>
      <c r="AA1831" s="7">
        <v>0.76300000000000001</v>
      </c>
      <c r="AB1831" s="7">
        <v>0.23599999999999999</v>
      </c>
      <c r="AC1831" s="7">
        <v>20.399999999999999</v>
      </c>
      <c r="AD1831" s="7">
        <v>29.5</v>
      </c>
      <c r="AE1831" s="7" t="s">
        <v>45</v>
      </c>
      <c r="AF1831" s="7" t="s">
        <v>46</v>
      </c>
      <c r="AG1831" s="7" t="s">
        <v>47</v>
      </c>
      <c r="AH1831" s="7" t="s">
        <v>406</v>
      </c>
      <c r="AI1831" s="7" t="s">
        <v>407</v>
      </c>
      <c r="AJ1831" s="7">
        <v>-1.155</v>
      </c>
      <c r="AK1831" s="7">
        <v>-1.28</v>
      </c>
      <c r="AV1831" s="7" t="s">
        <v>657</v>
      </c>
      <c r="AW1831" s="7" t="s">
        <v>44</v>
      </c>
      <c r="AZ1831" s="7" t="s">
        <v>43</v>
      </c>
    </row>
    <row r="1832" spans="1:52" x14ac:dyDescent="0.2">
      <c r="A1832" s="7">
        <v>1831</v>
      </c>
      <c r="B1832" s="7">
        <v>5354</v>
      </c>
      <c r="C1832" s="7" t="s">
        <v>40</v>
      </c>
      <c r="D1832" s="7" t="s">
        <v>41</v>
      </c>
      <c r="E1832" s="7" t="s">
        <v>42</v>
      </c>
      <c r="F1832" s="7">
        <v>257.02499999999998</v>
      </c>
      <c r="I1832" s="7">
        <v>4.0110000000000001</v>
      </c>
      <c r="J1832" s="7">
        <v>2006</v>
      </c>
      <c r="K1832" s="7">
        <v>7</v>
      </c>
      <c r="L1832" s="7">
        <v>211</v>
      </c>
      <c r="M1832" s="7">
        <v>43.52</v>
      </c>
      <c r="N1832" s="7">
        <v>12.21</v>
      </c>
      <c r="O1832" s="7">
        <v>43.75</v>
      </c>
      <c r="P1832" s="7">
        <v>12.25</v>
      </c>
      <c r="V1832" s="7" t="s">
        <v>26</v>
      </c>
      <c r="W1832" s="7">
        <v>2.0030000000000001</v>
      </c>
      <c r="X1832" s="7">
        <f t="shared" si="56"/>
        <v>2.0030000000000001</v>
      </c>
      <c r="Y1832" s="7">
        <v>2.008</v>
      </c>
      <c r="Z1832" s="7">
        <f t="shared" si="57"/>
        <v>2.008</v>
      </c>
      <c r="AA1832" s="7">
        <v>0.499</v>
      </c>
      <c r="AB1832" s="7">
        <v>0.5</v>
      </c>
      <c r="AC1832" s="7">
        <v>20.399999999999999</v>
      </c>
      <c r="AD1832" s="7">
        <v>29.5</v>
      </c>
      <c r="AE1832" s="7" t="s">
        <v>45</v>
      </c>
      <c r="AF1832" s="7" t="s">
        <v>46</v>
      </c>
      <c r="AG1832" s="7" t="s">
        <v>47</v>
      </c>
      <c r="AH1832" s="7" t="s">
        <v>406</v>
      </c>
      <c r="AI1832" s="7" t="s">
        <v>407</v>
      </c>
      <c r="AJ1832" s="7">
        <v>-1.155</v>
      </c>
      <c r="AK1832" s="7">
        <v>-1.28</v>
      </c>
      <c r="AV1832" s="7" t="s">
        <v>657</v>
      </c>
      <c r="AW1832" s="7" t="s">
        <v>44</v>
      </c>
      <c r="AZ1832" s="7" t="s">
        <v>43</v>
      </c>
    </row>
    <row r="1833" spans="1:52" x14ac:dyDescent="0.2">
      <c r="A1833" s="7">
        <v>1832</v>
      </c>
      <c r="B1833" s="7">
        <v>5354</v>
      </c>
      <c r="C1833" s="7" t="s">
        <v>40</v>
      </c>
      <c r="D1833" s="7" t="s">
        <v>41</v>
      </c>
      <c r="E1833" s="7" t="s">
        <v>42</v>
      </c>
      <c r="F1833" s="7">
        <v>290.529</v>
      </c>
      <c r="I1833" s="7">
        <v>3.722</v>
      </c>
      <c r="J1833" s="7">
        <v>2006</v>
      </c>
      <c r="K1833" s="7">
        <v>8</v>
      </c>
      <c r="L1833" s="7">
        <v>220</v>
      </c>
      <c r="M1833" s="7">
        <v>43.52</v>
      </c>
      <c r="N1833" s="7">
        <v>12.21</v>
      </c>
      <c r="O1833" s="7">
        <v>43.75</v>
      </c>
      <c r="P1833" s="7">
        <v>12.25</v>
      </c>
      <c r="V1833" s="7" t="s">
        <v>26</v>
      </c>
      <c r="W1833" s="7">
        <v>2.4769999999999999</v>
      </c>
      <c r="X1833" s="7">
        <f t="shared" si="56"/>
        <v>2.4769999999999999</v>
      </c>
      <c r="Y1833" s="7">
        <v>1.2450000000000001</v>
      </c>
      <c r="Z1833" s="7">
        <f t="shared" si="57"/>
        <v>1.2450000000000001</v>
      </c>
      <c r="AA1833" s="7">
        <v>0.66500000000000004</v>
      </c>
      <c r="AB1833" s="7">
        <v>0.33400000000000002</v>
      </c>
      <c r="AC1833" s="7">
        <v>17.3</v>
      </c>
      <c r="AD1833" s="7">
        <v>83.7</v>
      </c>
      <c r="AE1833" s="7" t="s">
        <v>45</v>
      </c>
      <c r="AF1833" s="7" t="s">
        <v>46</v>
      </c>
      <c r="AG1833" s="7" t="s">
        <v>47</v>
      </c>
      <c r="AH1833" s="7" t="s">
        <v>406</v>
      </c>
      <c r="AI1833" s="7" t="s">
        <v>407</v>
      </c>
      <c r="AJ1833" s="7">
        <v>-1.155</v>
      </c>
      <c r="AK1833" s="7">
        <v>-1.28</v>
      </c>
      <c r="AV1833" s="7" t="s">
        <v>657</v>
      </c>
      <c r="AW1833" s="7" t="s">
        <v>44</v>
      </c>
      <c r="AZ1833" s="7" t="s">
        <v>43</v>
      </c>
    </row>
    <row r="1834" spans="1:52" x14ac:dyDescent="0.2">
      <c r="A1834" s="7">
        <v>1833</v>
      </c>
      <c r="B1834" s="7">
        <v>5354</v>
      </c>
      <c r="C1834" s="7" t="s">
        <v>40</v>
      </c>
      <c r="D1834" s="7" t="s">
        <v>41</v>
      </c>
      <c r="E1834" s="7" t="s">
        <v>42</v>
      </c>
      <c r="F1834" s="7">
        <v>316.57299999999998</v>
      </c>
      <c r="I1834" s="7">
        <v>3.2549999999999999</v>
      </c>
      <c r="J1834" s="7">
        <v>2006</v>
      </c>
      <c r="K1834" s="7">
        <v>8</v>
      </c>
      <c r="L1834" s="7">
        <v>228</v>
      </c>
      <c r="M1834" s="7">
        <v>43.52</v>
      </c>
      <c r="N1834" s="7">
        <v>12.21</v>
      </c>
      <c r="O1834" s="7">
        <v>43.75</v>
      </c>
      <c r="P1834" s="7">
        <v>12.25</v>
      </c>
      <c r="V1834" s="7" t="s">
        <v>26</v>
      </c>
      <c r="W1834" s="7">
        <v>1.9550000000000001</v>
      </c>
      <c r="X1834" s="7">
        <f t="shared" si="56"/>
        <v>1.9550000000000001</v>
      </c>
      <c r="Y1834" s="7">
        <v>1.3</v>
      </c>
      <c r="Z1834" s="7">
        <f t="shared" si="57"/>
        <v>1.3</v>
      </c>
      <c r="AA1834" s="7">
        <v>0.6</v>
      </c>
      <c r="AB1834" s="7">
        <v>0.39900000000000002</v>
      </c>
      <c r="AC1834" s="7">
        <v>17.3</v>
      </c>
      <c r="AD1834" s="7">
        <v>83.7</v>
      </c>
      <c r="AE1834" s="7" t="s">
        <v>45</v>
      </c>
      <c r="AF1834" s="7" t="s">
        <v>46</v>
      </c>
      <c r="AG1834" s="7" t="s">
        <v>47</v>
      </c>
      <c r="AH1834" s="7" t="s">
        <v>406</v>
      </c>
      <c r="AI1834" s="7" t="s">
        <v>407</v>
      </c>
      <c r="AJ1834" s="7">
        <v>-1.155</v>
      </c>
      <c r="AK1834" s="7">
        <v>-1.28</v>
      </c>
      <c r="AV1834" s="7" t="s">
        <v>657</v>
      </c>
      <c r="AW1834" s="7" t="s">
        <v>44</v>
      </c>
      <c r="AZ1834" s="7" t="s">
        <v>43</v>
      </c>
    </row>
    <row r="1835" spans="1:52" x14ac:dyDescent="0.2">
      <c r="A1835" s="7">
        <v>1834</v>
      </c>
      <c r="B1835" s="7">
        <v>5354</v>
      </c>
      <c r="C1835" s="7" t="s">
        <v>40</v>
      </c>
      <c r="D1835" s="7" t="s">
        <v>41</v>
      </c>
      <c r="E1835" s="7" t="s">
        <v>42</v>
      </c>
      <c r="F1835" s="7">
        <v>480.505</v>
      </c>
      <c r="I1835" s="7">
        <v>4.3140000000000001</v>
      </c>
      <c r="J1835" s="7">
        <v>2006</v>
      </c>
      <c r="K1835" s="7">
        <v>9</v>
      </c>
      <c r="L1835" s="7">
        <v>266</v>
      </c>
      <c r="M1835" s="7">
        <v>43.52</v>
      </c>
      <c r="N1835" s="7">
        <v>12.21</v>
      </c>
      <c r="O1835" s="7">
        <v>43.75</v>
      </c>
      <c r="P1835" s="7">
        <v>12.25</v>
      </c>
      <c r="V1835" s="7" t="s">
        <v>26</v>
      </c>
      <c r="W1835" s="7">
        <v>2.2530000000000001</v>
      </c>
      <c r="X1835" s="7">
        <f t="shared" si="56"/>
        <v>2.2530000000000001</v>
      </c>
      <c r="Y1835" s="7">
        <v>2.06</v>
      </c>
      <c r="Z1835" s="7">
        <f t="shared" si="57"/>
        <v>2.06</v>
      </c>
      <c r="AA1835" s="7">
        <v>0.52200000000000002</v>
      </c>
      <c r="AB1835" s="7">
        <v>0.47699999999999998</v>
      </c>
      <c r="AC1835" s="7">
        <v>16.8</v>
      </c>
      <c r="AD1835" s="7">
        <v>116.2</v>
      </c>
      <c r="AE1835" s="7" t="s">
        <v>45</v>
      </c>
      <c r="AF1835" s="7" t="s">
        <v>46</v>
      </c>
      <c r="AG1835" s="7" t="s">
        <v>47</v>
      </c>
      <c r="AH1835" s="7" t="s">
        <v>406</v>
      </c>
      <c r="AI1835" s="7" t="s">
        <v>407</v>
      </c>
      <c r="AJ1835" s="7">
        <v>-1.155</v>
      </c>
      <c r="AK1835" s="7">
        <v>-1.28</v>
      </c>
      <c r="AV1835" s="7" t="s">
        <v>657</v>
      </c>
      <c r="AW1835" s="7" t="s">
        <v>44</v>
      </c>
      <c r="AZ1835" s="7" t="s">
        <v>43</v>
      </c>
    </row>
    <row r="1836" spans="1:52" x14ac:dyDescent="0.2">
      <c r="A1836" s="7">
        <v>1835</v>
      </c>
      <c r="B1836" s="7">
        <v>5354</v>
      </c>
      <c r="C1836" s="7" t="s">
        <v>40</v>
      </c>
      <c r="D1836" s="7" t="s">
        <v>41</v>
      </c>
      <c r="E1836" s="7" t="s">
        <v>42</v>
      </c>
      <c r="F1836" s="7">
        <v>547.56500000000005</v>
      </c>
      <c r="I1836" s="7">
        <v>4.1909999999999998</v>
      </c>
      <c r="J1836" s="7">
        <v>2006</v>
      </c>
      <c r="K1836" s="7">
        <v>10</v>
      </c>
      <c r="L1836" s="7">
        <v>282</v>
      </c>
      <c r="M1836" s="7">
        <v>43.52</v>
      </c>
      <c r="N1836" s="7">
        <v>12.21</v>
      </c>
      <c r="O1836" s="7">
        <v>43.75</v>
      </c>
      <c r="P1836" s="7">
        <v>12.25</v>
      </c>
      <c r="V1836" s="7" t="s">
        <v>26</v>
      </c>
      <c r="W1836" s="7">
        <v>2.7890000000000001</v>
      </c>
      <c r="X1836" s="7">
        <f t="shared" si="56"/>
        <v>2.7890000000000001</v>
      </c>
      <c r="Y1836" s="7">
        <v>1.4019999999999999</v>
      </c>
      <c r="Z1836" s="7">
        <f t="shared" si="57"/>
        <v>1.4019999999999999</v>
      </c>
      <c r="AA1836" s="7">
        <v>0.66500000000000004</v>
      </c>
      <c r="AB1836" s="7">
        <v>0.33400000000000002</v>
      </c>
      <c r="AC1836" s="7">
        <v>11.8</v>
      </c>
      <c r="AD1836" s="7">
        <v>77</v>
      </c>
      <c r="AE1836" s="7" t="s">
        <v>45</v>
      </c>
      <c r="AF1836" s="7" t="s">
        <v>46</v>
      </c>
      <c r="AG1836" s="7" t="s">
        <v>47</v>
      </c>
      <c r="AH1836" s="7" t="s">
        <v>406</v>
      </c>
      <c r="AI1836" s="7" t="s">
        <v>407</v>
      </c>
      <c r="AJ1836" s="7">
        <v>-1.155</v>
      </c>
      <c r="AK1836" s="7">
        <v>-1.28</v>
      </c>
      <c r="AV1836" s="7" t="s">
        <v>657</v>
      </c>
      <c r="AW1836" s="7" t="s">
        <v>44</v>
      </c>
      <c r="AZ1836" s="7" t="s">
        <v>43</v>
      </c>
    </row>
    <row r="1837" spans="1:52" x14ac:dyDescent="0.2">
      <c r="A1837" s="7">
        <v>1836</v>
      </c>
      <c r="B1837" s="7">
        <v>5354</v>
      </c>
      <c r="C1837" s="7" t="s">
        <v>40</v>
      </c>
      <c r="D1837" s="7" t="s">
        <v>41</v>
      </c>
      <c r="E1837" s="7" t="s">
        <v>42</v>
      </c>
      <c r="F1837" s="7">
        <v>573.48</v>
      </c>
      <c r="I1837" s="7">
        <v>1.851</v>
      </c>
      <c r="J1837" s="7">
        <v>2006</v>
      </c>
      <c r="K1837" s="7">
        <v>10</v>
      </c>
      <c r="L1837" s="7">
        <v>296</v>
      </c>
      <c r="M1837" s="7">
        <v>43.52</v>
      </c>
      <c r="N1837" s="7">
        <v>12.21</v>
      </c>
      <c r="O1837" s="7">
        <v>43.75</v>
      </c>
      <c r="P1837" s="7">
        <v>12.25</v>
      </c>
      <c r="V1837" s="7" t="s">
        <v>26</v>
      </c>
      <c r="W1837" s="7">
        <v>1.151</v>
      </c>
      <c r="X1837" s="7">
        <f t="shared" si="56"/>
        <v>1.151</v>
      </c>
      <c r="Y1837" s="7">
        <v>0.7</v>
      </c>
      <c r="Z1837" s="7">
        <f t="shared" si="57"/>
        <v>0.7</v>
      </c>
      <c r="AA1837" s="7">
        <v>0.621</v>
      </c>
      <c r="AB1837" s="7">
        <v>0.378</v>
      </c>
      <c r="AC1837" s="7">
        <v>11.8</v>
      </c>
      <c r="AD1837" s="7">
        <v>77</v>
      </c>
      <c r="AE1837" s="7" t="s">
        <v>45</v>
      </c>
      <c r="AF1837" s="7" t="s">
        <v>46</v>
      </c>
      <c r="AG1837" s="7" t="s">
        <v>47</v>
      </c>
      <c r="AH1837" s="7" t="s">
        <v>406</v>
      </c>
      <c r="AI1837" s="7" t="s">
        <v>407</v>
      </c>
      <c r="AJ1837" s="7">
        <v>-1.155</v>
      </c>
      <c r="AK1837" s="7">
        <v>-1.28</v>
      </c>
      <c r="AV1837" s="7" t="s">
        <v>657</v>
      </c>
      <c r="AW1837" s="7" t="s">
        <v>44</v>
      </c>
      <c r="AZ1837" s="7" t="s">
        <v>43</v>
      </c>
    </row>
    <row r="1838" spans="1:52" x14ac:dyDescent="0.2">
      <c r="A1838" s="7">
        <v>1837</v>
      </c>
      <c r="B1838" s="7">
        <v>5354</v>
      </c>
      <c r="C1838" s="7" t="s">
        <v>40</v>
      </c>
      <c r="D1838" s="7" t="s">
        <v>41</v>
      </c>
      <c r="E1838" s="7" t="s">
        <v>42</v>
      </c>
      <c r="F1838" s="7">
        <v>105.855</v>
      </c>
      <c r="I1838" s="7">
        <v>0.28999999999999998</v>
      </c>
      <c r="J1838" s="7">
        <v>2007</v>
      </c>
      <c r="K1838" s="7">
        <v>5</v>
      </c>
      <c r="L1838" s="7">
        <v>134</v>
      </c>
      <c r="M1838" s="7">
        <v>43.52</v>
      </c>
      <c r="N1838" s="7">
        <v>12.21</v>
      </c>
      <c r="O1838" s="7">
        <v>43.75</v>
      </c>
      <c r="P1838" s="7">
        <v>12.25</v>
      </c>
      <c r="V1838" s="7" t="s">
        <v>26</v>
      </c>
      <c r="W1838" s="7">
        <v>0.21199999999999999</v>
      </c>
      <c r="X1838" s="7">
        <f t="shared" si="56"/>
        <v>0.21199999999999999</v>
      </c>
      <c r="Y1838" s="7">
        <v>7.6999999999999999E-2</v>
      </c>
      <c r="Z1838" s="7">
        <f t="shared" si="57"/>
        <v>7.6999999999999999E-2</v>
      </c>
      <c r="AA1838" s="7">
        <v>0.73099999999999998</v>
      </c>
      <c r="AB1838" s="7">
        <v>0.26800000000000002</v>
      </c>
      <c r="AC1838" s="7">
        <v>13.8</v>
      </c>
      <c r="AD1838" s="7">
        <v>81.3</v>
      </c>
      <c r="AE1838" s="7" t="s">
        <v>45</v>
      </c>
      <c r="AF1838" s="7" t="s">
        <v>46</v>
      </c>
      <c r="AG1838" s="7" t="s">
        <v>47</v>
      </c>
      <c r="AH1838" s="7" t="s">
        <v>406</v>
      </c>
      <c r="AI1838" s="7" t="s">
        <v>407</v>
      </c>
      <c r="AJ1838" s="7">
        <v>-1.155</v>
      </c>
      <c r="AK1838" s="7">
        <v>-1.6359999999999999</v>
      </c>
      <c r="AV1838" s="7" t="s">
        <v>657</v>
      </c>
      <c r="AW1838" s="7" t="s">
        <v>44</v>
      </c>
      <c r="AZ1838" s="7" t="s">
        <v>43</v>
      </c>
    </row>
    <row r="1839" spans="1:52" x14ac:dyDescent="0.2">
      <c r="A1839" s="7">
        <v>1838</v>
      </c>
      <c r="B1839" s="7">
        <v>5354</v>
      </c>
      <c r="C1839" s="7" t="s">
        <v>40</v>
      </c>
      <c r="D1839" s="7" t="s">
        <v>41</v>
      </c>
      <c r="E1839" s="7" t="s">
        <v>42</v>
      </c>
      <c r="F1839" s="7">
        <v>125.39</v>
      </c>
      <c r="I1839" s="7">
        <v>1.149</v>
      </c>
      <c r="J1839" s="7">
        <v>2007</v>
      </c>
      <c r="K1839" s="7">
        <v>5</v>
      </c>
      <c r="L1839" s="7">
        <v>151</v>
      </c>
      <c r="M1839" s="7">
        <v>43.52</v>
      </c>
      <c r="N1839" s="7">
        <v>12.21</v>
      </c>
      <c r="O1839" s="7">
        <v>43.75</v>
      </c>
      <c r="P1839" s="7">
        <v>12.25</v>
      </c>
      <c r="V1839" s="7" t="s">
        <v>26</v>
      </c>
      <c r="W1839" s="7">
        <v>0.64900000000000002</v>
      </c>
      <c r="X1839" s="7">
        <f t="shared" si="56"/>
        <v>0.64900000000000002</v>
      </c>
      <c r="Y1839" s="7">
        <v>0.5</v>
      </c>
      <c r="Z1839" s="7">
        <f t="shared" si="57"/>
        <v>0.5</v>
      </c>
      <c r="AA1839" s="7">
        <v>0.56399999999999995</v>
      </c>
      <c r="AB1839" s="7">
        <v>0.435</v>
      </c>
      <c r="AC1839" s="7">
        <v>13.8</v>
      </c>
      <c r="AD1839" s="7">
        <v>81.3</v>
      </c>
      <c r="AE1839" s="7" t="s">
        <v>45</v>
      </c>
      <c r="AF1839" s="7" t="s">
        <v>46</v>
      </c>
      <c r="AG1839" s="7" t="s">
        <v>47</v>
      </c>
      <c r="AH1839" s="7" t="s">
        <v>406</v>
      </c>
      <c r="AI1839" s="7" t="s">
        <v>407</v>
      </c>
      <c r="AJ1839" s="7">
        <v>-1.155</v>
      </c>
      <c r="AK1839" s="7">
        <v>-1.6359999999999999</v>
      </c>
      <c r="AV1839" s="7" t="s">
        <v>657</v>
      </c>
      <c r="AW1839" s="7" t="s">
        <v>44</v>
      </c>
      <c r="AZ1839" s="7" t="s">
        <v>43</v>
      </c>
    </row>
    <row r="1840" spans="1:52" x14ac:dyDescent="0.2">
      <c r="A1840" s="7">
        <v>1839</v>
      </c>
      <c r="B1840" s="7">
        <v>5354</v>
      </c>
      <c r="C1840" s="7" t="s">
        <v>40</v>
      </c>
      <c r="D1840" s="7" t="s">
        <v>41</v>
      </c>
      <c r="E1840" s="7" t="s">
        <v>42</v>
      </c>
      <c r="F1840" s="7">
        <v>210.72</v>
      </c>
      <c r="I1840" s="7">
        <v>5.6879999999999997</v>
      </c>
      <c r="J1840" s="7">
        <v>2007</v>
      </c>
      <c r="K1840" s="7">
        <v>6</v>
      </c>
      <c r="L1840" s="7">
        <v>166</v>
      </c>
      <c r="M1840" s="7">
        <v>43.52</v>
      </c>
      <c r="N1840" s="7">
        <v>12.21</v>
      </c>
      <c r="O1840" s="7">
        <v>43.75</v>
      </c>
      <c r="P1840" s="7">
        <v>12.25</v>
      </c>
      <c r="V1840" s="7" t="s">
        <v>26</v>
      </c>
      <c r="W1840" s="7">
        <v>4.3849999999999998</v>
      </c>
      <c r="X1840" s="7">
        <f t="shared" si="56"/>
        <v>4.3849999999999998</v>
      </c>
      <c r="Y1840" s="7">
        <v>1.302</v>
      </c>
      <c r="Z1840" s="7">
        <f t="shared" si="57"/>
        <v>1.302</v>
      </c>
      <c r="AA1840" s="7">
        <v>0.77</v>
      </c>
      <c r="AB1840" s="7">
        <v>0.22900000000000001</v>
      </c>
      <c r="AC1840" s="7">
        <v>17.8</v>
      </c>
      <c r="AD1840" s="7">
        <v>39.5</v>
      </c>
      <c r="AE1840" s="7" t="s">
        <v>45</v>
      </c>
      <c r="AF1840" s="7" t="s">
        <v>46</v>
      </c>
      <c r="AG1840" s="7" t="s">
        <v>47</v>
      </c>
      <c r="AH1840" s="7" t="s">
        <v>406</v>
      </c>
      <c r="AI1840" s="7" t="s">
        <v>407</v>
      </c>
      <c r="AJ1840" s="7">
        <v>-1.155</v>
      </c>
      <c r="AK1840" s="7">
        <v>-1.6359999999999999</v>
      </c>
      <c r="AV1840" s="7" t="s">
        <v>657</v>
      </c>
      <c r="AW1840" s="7" t="s">
        <v>44</v>
      </c>
      <c r="AZ1840" s="7" t="s">
        <v>43</v>
      </c>
    </row>
    <row r="1841" spans="1:52" x14ac:dyDescent="0.2">
      <c r="A1841" s="7">
        <v>1840</v>
      </c>
      <c r="B1841" s="7">
        <v>5354</v>
      </c>
      <c r="C1841" s="7" t="s">
        <v>40</v>
      </c>
      <c r="D1841" s="7" t="s">
        <v>41</v>
      </c>
      <c r="E1841" s="7" t="s">
        <v>42</v>
      </c>
      <c r="F1841" s="7">
        <v>292.18900000000002</v>
      </c>
      <c r="I1841" s="7">
        <v>4.5259999999999998</v>
      </c>
      <c r="J1841" s="7">
        <v>2007</v>
      </c>
      <c r="K1841" s="7">
        <v>7</v>
      </c>
      <c r="L1841" s="7">
        <v>184</v>
      </c>
      <c r="M1841" s="7">
        <v>43.52</v>
      </c>
      <c r="N1841" s="7">
        <v>12.21</v>
      </c>
      <c r="O1841" s="7">
        <v>43.75</v>
      </c>
      <c r="P1841" s="7">
        <v>12.25</v>
      </c>
      <c r="V1841" s="7" t="s">
        <v>26</v>
      </c>
      <c r="W1841" s="7">
        <v>4.0830000000000002</v>
      </c>
      <c r="X1841" s="7">
        <f t="shared" si="56"/>
        <v>4.0830000000000002</v>
      </c>
      <c r="Y1841" s="7">
        <v>0.442</v>
      </c>
      <c r="Z1841" s="7">
        <f t="shared" si="57"/>
        <v>0.442</v>
      </c>
      <c r="AA1841" s="7">
        <v>0.90200000000000002</v>
      </c>
      <c r="AB1841" s="7">
        <v>9.7000000000000003E-2</v>
      </c>
      <c r="AC1841" s="7">
        <v>21.1</v>
      </c>
      <c r="AD1841" s="7">
        <v>5.7</v>
      </c>
      <c r="AE1841" s="7" t="s">
        <v>45</v>
      </c>
      <c r="AF1841" s="7" t="s">
        <v>46</v>
      </c>
      <c r="AG1841" s="7" t="s">
        <v>47</v>
      </c>
      <c r="AH1841" s="7" t="s">
        <v>406</v>
      </c>
      <c r="AI1841" s="7" t="s">
        <v>407</v>
      </c>
      <c r="AJ1841" s="7">
        <v>-1.155</v>
      </c>
      <c r="AK1841" s="7">
        <v>-1.6359999999999999</v>
      </c>
      <c r="AV1841" s="7" t="s">
        <v>657</v>
      </c>
      <c r="AW1841" s="7" t="s">
        <v>44</v>
      </c>
      <c r="AZ1841" s="7" t="s">
        <v>43</v>
      </c>
    </row>
    <row r="1842" spans="1:52" x14ac:dyDescent="0.2">
      <c r="A1842" s="7">
        <v>1841</v>
      </c>
      <c r="B1842" s="7">
        <v>5354</v>
      </c>
      <c r="C1842" s="7" t="s">
        <v>40</v>
      </c>
      <c r="D1842" s="7" t="s">
        <v>41</v>
      </c>
      <c r="E1842" s="7" t="s">
        <v>42</v>
      </c>
      <c r="F1842" s="7">
        <v>303.887</v>
      </c>
      <c r="I1842" s="7">
        <v>1.671</v>
      </c>
      <c r="J1842" s="7">
        <v>2007</v>
      </c>
      <c r="K1842" s="7">
        <v>7</v>
      </c>
      <c r="L1842" s="7">
        <v>191</v>
      </c>
      <c r="M1842" s="7">
        <v>43.52</v>
      </c>
      <c r="N1842" s="7">
        <v>12.21</v>
      </c>
      <c r="O1842" s="7">
        <v>43.75</v>
      </c>
      <c r="P1842" s="7">
        <v>12.25</v>
      </c>
      <c r="V1842" s="7" t="s">
        <v>26</v>
      </c>
      <c r="W1842" s="7">
        <v>0.55300000000000005</v>
      </c>
      <c r="X1842" s="7">
        <f t="shared" si="56"/>
        <v>0.55300000000000005</v>
      </c>
      <c r="Y1842" s="7">
        <v>1.117</v>
      </c>
      <c r="Z1842" s="7">
        <f t="shared" si="57"/>
        <v>1.117</v>
      </c>
      <c r="AA1842" s="7">
        <v>0.33100000000000002</v>
      </c>
      <c r="AB1842" s="7">
        <v>0.66800000000000004</v>
      </c>
      <c r="AC1842" s="7">
        <v>21.1</v>
      </c>
      <c r="AD1842" s="7">
        <v>5.7</v>
      </c>
      <c r="AE1842" s="7" t="s">
        <v>45</v>
      </c>
      <c r="AF1842" s="7" t="s">
        <v>46</v>
      </c>
      <c r="AG1842" s="7" t="s">
        <v>47</v>
      </c>
      <c r="AH1842" s="7" t="s">
        <v>406</v>
      </c>
      <c r="AI1842" s="7" t="s">
        <v>407</v>
      </c>
      <c r="AJ1842" s="7">
        <v>-1.155</v>
      </c>
      <c r="AK1842" s="7">
        <v>-1.6359999999999999</v>
      </c>
      <c r="AV1842" s="7" t="s">
        <v>657</v>
      </c>
      <c r="AW1842" s="7" t="s">
        <v>44</v>
      </c>
      <c r="AZ1842" s="7" t="s">
        <v>43</v>
      </c>
    </row>
    <row r="1843" spans="1:52" x14ac:dyDescent="0.2">
      <c r="A1843" s="7">
        <v>1842</v>
      </c>
      <c r="B1843" s="7">
        <v>5354</v>
      </c>
      <c r="C1843" s="7" t="s">
        <v>40</v>
      </c>
      <c r="D1843" s="7" t="s">
        <v>41</v>
      </c>
      <c r="E1843" s="7" t="s">
        <v>42</v>
      </c>
      <c r="F1843" s="7">
        <v>346.7</v>
      </c>
      <c r="I1843" s="7">
        <v>1.7829999999999999</v>
      </c>
      <c r="J1843" s="7">
        <v>2007</v>
      </c>
      <c r="K1843" s="7">
        <v>8</v>
      </c>
      <c r="L1843" s="7">
        <v>215</v>
      </c>
      <c r="M1843" s="7">
        <v>43.52</v>
      </c>
      <c r="N1843" s="7">
        <v>12.21</v>
      </c>
      <c r="O1843" s="7">
        <v>43.75</v>
      </c>
      <c r="P1843" s="7">
        <v>12.25</v>
      </c>
      <c r="V1843" s="7" t="s">
        <v>26</v>
      </c>
      <c r="W1843" s="7">
        <v>1.4490000000000001</v>
      </c>
      <c r="X1843" s="7">
        <f t="shared" si="56"/>
        <v>1.4490000000000001</v>
      </c>
      <c r="Y1843" s="7">
        <v>0.33400000000000002</v>
      </c>
      <c r="Z1843" s="7">
        <f t="shared" si="57"/>
        <v>0.33400000000000002</v>
      </c>
      <c r="AA1843" s="7">
        <v>0.81200000000000006</v>
      </c>
      <c r="AB1843" s="7">
        <v>0.187</v>
      </c>
      <c r="AC1843" s="7">
        <v>19.100000000000001</v>
      </c>
      <c r="AD1843" s="7">
        <v>56.3</v>
      </c>
      <c r="AE1843" s="7" t="s">
        <v>45</v>
      </c>
      <c r="AF1843" s="7" t="s">
        <v>46</v>
      </c>
      <c r="AG1843" s="7" t="s">
        <v>47</v>
      </c>
      <c r="AH1843" s="7" t="s">
        <v>406</v>
      </c>
      <c r="AI1843" s="7" t="s">
        <v>407</v>
      </c>
      <c r="AJ1843" s="7">
        <v>-1.155</v>
      </c>
      <c r="AK1843" s="7">
        <v>-1.6359999999999999</v>
      </c>
      <c r="AV1843" s="7" t="s">
        <v>657</v>
      </c>
      <c r="AW1843" s="7" t="s">
        <v>44</v>
      </c>
      <c r="AZ1843" s="7" t="s">
        <v>43</v>
      </c>
    </row>
    <row r="1844" spans="1:52" x14ac:dyDescent="0.2">
      <c r="A1844" s="7">
        <v>1843</v>
      </c>
      <c r="B1844" s="7">
        <v>5354</v>
      </c>
      <c r="C1844" s="7" t="s">
        <v>40</v>
      </c>
      <c r="D1844" s="7" t="s">
        <v>41</v>
      </c>
      <c r="E1844" s="7" t="s">
        <v>42</v>
      </c>
      <c r="F1844" s="7">
        <v>366.26</v>
      </c>
      <c r="I1844" s="7">
        <v>1.222</v>
      </c>
      <c r="J1844" s="7">
        <v>2007</v>
      </c>
      <c r="K1844" s="7">
        <v>8</v>
      </c>
      <c r="L1844" s="7">
        <v>231</v>
      </c>
      <c r="M1844" s="7">
        <v>43.52</v>
      </c>
      <c r="N1844" s="7">
        <v>12.21</v>
      </c>
      <c r="O1844" s="7">
        <v>43.75</v>
      </c>
      <c r="P1844" s="7">
        <v>12.25</v>
      </c>
      <c r="V1844" s="7" t="s">
        <v>26</v>
      </c>
      <c r="W1844" s="7">
        <v>0.82199999999999995</v>
      </c>
      <c r="X1844" s="7">
        <f t="shared" si="56"/>
        <v>0.82199999999999995</v>
      </c>
      <c r="Y1844" s="7">
        <v>0.4</v>
      </c>
      <c r="Z1844" s="7">
        <f t="shared" si="57"/>
        <v>0.4</v>
      </c>
      <c r="AA1844" s="7">
        <v>0.67200000000000004</v>
      </c>
      <c r="AB1844" s="7">
        <v>0.32700000000000001</v>
      </c>
      <c r="AC1844" s="7">
        <v>19.100000000000001</v>
      </c>
      <c r="AD1844" s="7">
        <v>56.3</v>
      </c>
      <c r="AE1844" s="7" t="s">
        <v>45</v>
      </c>
      <c r="AF1844" s="7" t="s">
        <v>46</v>
      </c>
      <c r="AG1844" s="7" t="s">
        <v>47</v>
      </c>
      <c r="AH1844" s="7" t="s">
        <v>406</v>
      </c>
      <c r="AI1844" s="7" t="s">
        <v>407</v>
      </c>
      <c r="AJ1844" s="7">
        <v>-1.155</v>
      </c>
      <c r="AK1844" s="7">
        <v>-1.6359999999999999</v>
      </c>
      <c r="AV1844" s="7" t="s">
        <v>657</v>
      </c>
      <c r="AW1844" s="7" t="s">
        <v>44</v>
      </c>
      <c r="AZ1844" s="7" t="s">
        <v>43</v>
      </c>
    </row>
    <row r="1845" spans="1:52" x14ac:dyDescent="0.2">
      <c r="A1845" s="7">
        <v>1844</v>
      </c>
      <c r="B1845" s="7">
        <v>5354</v>
      </c>
      <c r="C1845" s="7" t="s">
        <v>40</v>
      </c>
      <c r="D1845" s="7" t="s">
        <v>41</v>
      </c>
      <c r="E1845" s="7" t="s">
        <v>42</v>
      </c>
      <c r="F1845" s="7">
        <v>409.07</v>
      </c>
      <c r="I1845" s="7">
        <v>2.3780000000000001</v>
      </c>
      <c r="J1845" s="7">
        <v>2007</v>
      </c>
      <c r="K1845" s="7">
        <v>9</v>
      </c>
      <c r="L1845" s="7">
        <v>249</v>
      </c>
      <c r="M1845" s="7">
        <v>43.52</v>
      </c>
      <c r="N1845" s="7">
        <v>12.21</v>
      </c>
      <c r="O1845" s="7">
        <v>43.75</v>
      </c>
      <c r="P1845" s="7">
        <v>12.25</v>
      </c>
      <c r="V1845" s="7" t="s">
        <v>26</v>
      </c>
      <c r="W1845" s="7">
        <v>1.554</v>
      </c>
      <c r="X1845" s="7">
        <f t="shared" si="56"/>
        <v>1.554</v>
      </c>
      <c r="Y1845" s="7">
        <v>0.82299999999999995</v>
      </c>
      <c r="Z1845" s="7">
        <f t="shared" si="57"/>
        <v>0.82299999999999995</v>
      </c>
      <c r="AA1845" s="7">
        <v>0.65300000000000002</v>
      </c>
      <c r="AB1845" s="7">
        <v>0.34599999999999997</v>
      </c>
      <c r="AC1845" s="7">
        <v>14.5</v>
      </c>
      <c r="AD1845" s="7">
        <v>76</v>
      </c>
      <c r="AE1845" s="7" t="s">
        <v>45</v>
      </c>
      <c r="AF1845" s="7" t="s">
        <v>46</v>
      </c>
      <c r="AG1845" s="7" t="s">
        <v>47</v>
      </c>
      <c r="AH1845" s="7" t="s">
        <v>406</v>
      </c>
      <c r="AI1845" s="7" t="s">
        <v>407</v>
      </c>
      <c r="AJ1845" s="7">
        <v>-1.155</v>
      </c>
      <c r="AK1845" s="7">
        <v>-1.6359999999999999</v>
      </c>
      <c r="AV1845" s="7" t="s">
        <v>657</v>
      </c>
      <c r="AW1845" s="7" t="s">
        <v>44</v>
      </c>
      <c r="AZ1845" s="7" t="s">
        <v>43</v>
      </c>
    </row>
    <row r="1846" spans="1:52" x14ac:dyDescent="0.2">
      <c r="A1846" s="7">
        <v>1845</v>
      </c>
      <c r="B1846" s="7">
        <v>5354</v>
      </c>
      <c r="C1846" s="7" t="s">
        <v>40</v>
      </c>
      <c r="D1846" s="7" t="s">
        <v>41</v>
      </c>
      <c r="E1846" s="7" t="s">
        <v>42</v>
      </c>
      <c r="F1846" s="7">
        <v>510.21699999999998</v>
      </c>
      <c r="I1846" s="7">
        <v>2.298</v>
      </c>
      <c r="J1846" s="7">
        <v>2007</v>
      </c>
      <c r="K1846" s="7">
        <v>10</v>
      </c>
      <c r="L1846" s="7">
        <v>293</v>
      </c>
      <c r="M1846" s="7">
        <v>43.52</v>
      </c>
      <c r="N1846" s="7">
        <v>12.21</v>
      </c>
      <c r="O1846" s="7">
        <v>43.75</v>
      </c>
      <c r="P1846" s="7">
        <v>12.25</v>
      </c>
      <c r="V1846" s="7" t="s">
        <v>26</v>
      </c>
      <c r="W1846" s="7">
        <v>2.0030000000000001</v>
      </c>
      <c r="X1846" s="7">
        <f t="shared" si="56"/>
        <v>2.0030000000000001</v>
      </c>
      <c r="Y1846" s="7">
        <v>0.29499999999999998</v>
      </c>
      <c r="Z1846" s="7">
        <f t="shared" si="57"/>
        <v>0.29499999999999998</v>
      </c>
      <c r="AA1846" s="7">
        <v>0.871</v>
      </c>
      <c r="AB1846" s="7">
        <v>0.128</v>
      </c>
      <c r="AC1846" s="7">
        <v>9.8000000000000007</v>
      </c>
      <c r="AD1846" s="7">
        <v>112</v>
      </c>
      <c r="AE1846" s="7" t="s">
        <v>45</v>
      </c>
      <c r="AF1846" s="7" t="s">
        <v>46</v>
      </c>
      <c r="AG1846" s="7" t="s">
        <v>47</v>
      </c>
      <c r="AH1846" s="7" t="s">
        <v>406</v>
      </c>
      <c r="AI1846" s="7" t="s">
        <v>407</v>
      </c>
      <c r="AJ1846" s="7">
        <v>-1.155</v>
      </c>
      <c r="AK1846" s="7">
        <v>-1.6359999999999999</v>
      </c>
      <c r="AV1846" s="7" t="s">
        <v>657</v>
      </c>
      <c r="AW1846" s="7" t="s">
        <v>44</v>
      </c>
      <c r="AZ1846" s="7" t="s">
        <v>43</v>
      </c>
    </row>
    <row r="1847" spans="1:52" x14ac:dyDescent="0.2">
      <c r="A1847" s="7">
        <v>1846</v>
      </c>
      <c r="B1847" s="7">
        <v>5354</v>
      </c>
      <c r="C1847" s="7" t="s">
        <v>40</v>
      </c>
      <c r="D1847" s="7" t="s">
        <v>41</v>
      </c>
      <c r="E1847" s="7" t="s">
        <v>42</v>
      </c>
      <c r="F1847" s="7">
        <v>525.89</v>
      </c>
      <c r="I1847" s="7">
        <v>1.044</v>
      </c>
      <c r="J1847" s="7">
        <v>2007</v>
      </c>
      <c r="K1847" s="7">
        <v>11</v>
      </c>
      <c r="L1847" s="7">
        <v>308</v>
      </c>
      <c r="M1847" s="7">
        <v>43.52</v>
      </c>
      <c r="N1847" s="7">
        <v>12.21</v>
      </c>
      <c r="O1847" s="7">
        <v>43.75</v>
      </c>
      <c r="P1847" s="7">
        <v>12.25</v>
      </c>
      <c r="V1847" s="7" t="s">
        <v>26</v>
      </c>
      <c r="W1847" s="7">
        <v>0.97799999999999998</v>
      </c>
      <c r="X1847" s="7">
        <f t="shared" si="56"/>
        <v>0.97799999999999998</v>
      </c>
      <c r="Y1847" s="7">
        <v>6.6000000000000003E-2</v>
      </c>
      <c r="Z1847" s="7">
        <f t="shared" si="57"/>
        <v>6.6000000000000003E-2</v>
      </c>
      <c r="AA1847" s="7">
        <v>0.93600000000000005</v>
      </c>
      <c r="AB1847" s="7">
        <v>6.3E-2</v>
      </c>
      <c r="AC1847" s="7">
        <v>4.5</v>
      </c>
      <c r="AD1847" s="7">
        <v>65.3</v>
      </c>
      <c r="AE1847" s="7" t="s">
        <v>45</v>
      </c>
      <c r="AF1847" s="7" t="s">
        <v>46</v>
      </c>
      <c r="AG1847" s="7" t="s">
        <v>47</v>
      </c>
      <c r="AH1847" s="7" t="s">
        <v>406</v>
      </c>
      <c r="AI1847" s="7" t="s">
        <v>407</v>
      </c>
      <c r="AJ1847" s="7">
        <v>-1.155</v>
      </c>
      <c r="AK1847" s="7">
        <v>-1.6359999999999999</v>
      </c>
      <c r="AV1847" s="7" t="s">
        <v>657</v>
      </c>
      <c r="AW1847" s="7" t="s">
        <v>44</v>
      </c>
      <c r="AZ1847" s="7" t="s">
        <v>43</v>
      </c>
    </row>
    <row r="1848" spans="1:52" x14ac:dyDescent="0.2">
      <c r="A1848" s="7">
        <v>1847</v>
      </c>
      <c r="B1848" s="7">
        <v>5354</v>
      </c>
      <c r="C1848" s="7" t="s">
        <v>40</v>
      </c>
      <c r="D1848" s="7" t="s">
        <v>41</v>
      </c>
      <c r="E1848" s="7" t="s">
        <v>42</v>
      </c>
      <c r="F1848" s="7">
        <v>529.70000000000005</v>
      </c>
      <c r="I1848" s="7">
        <v>0.95199999999999996</v>
      </c>
      <c r="J1848" s="7">
        <v>2007</v>
      </c>
      <c r="K1848" s="7">
        <v>11</v>
      </c>
      <c r="L1848" s="7">
        <v>312</v>
      </c>
      <c r="M1848" s="7">
        <v>43.52</v>
      </c>
      <c r="N1848" s="7">
        <v>12.21</v>
      </c>
      <c r="O1848" s="7">
        <v>43.75</v>
      </c>
      <c r="P1848" s="7">
        <v>12.25</v>
      </c>
      <c r="V1848" s="7" t="s">
        <v>26</v>
      </c>
      <c r="W1848" s="7">
        <v>0.55200000000000005</v>
      </c>
      <c r="X1848" s="7">
        <f t="shared" si="56"/>
        <v>0.55200000000000005</v>
      </c>
      <c r="Y1848" s="7">
        <v>0.4</v>
      </c>
      <c r="Z1848" s="7">
        <f t="shared" si="57"/>
        <v>0.4</v>
      </c>
      <c r="AA1848" s="7">
        <v>0.57999999999999996</v>
      </c>
      <c r="AB1848" s="7">
        <v>0.41899999999999998</v>
      </c>
      <c r="AC1848" s="7">
        <v>4.5</v>
      </c>
      <c r="AD1848" s="7">
        <v>65.3</v>
      </c>
      <c r="AE1848" s="7" t="s">
        <v>45</v>
      </c>
      <c r="AF1848" s="7" t="s">
        <v>46</v>
      </c>
      <c r="AG1848" s="7" t="s">
        <v>47</v>
      </c>
      <c r="AH1848" s="7" t="s">
        <v>406</v>
      </c>
      <c r="AI1848" s="7" t="s">
        <v>407</v>
      </c>
      <c r="AJ1848" s="7">
        <v>-1.155</v>
      </c>
      <c r="AK1848" s="7">
        <v>-1.6359999999999999</v>
      </c>
      <c r="AV1848" s="7" t="s">
        <v>657</v>
      </c>
      <c r="AW1848" s="7" t="s">
        <v>44</v>
      </c>
      <c r="AZ1848" s="7" t="s">
        <v>43</v>
      </c>
    </row>
    <row r="1849" spans="1:52" x14ac:dyDescent="0.2">
      <c r="A1849" s="7">
        <v>1848</v>
      </c>
      <c r="B1849" s="7">
        <v>5354</v>
      </c>
      <c r="C1849" s="7" t="s">
        <v>40</v>
      </c>
      <c r="D1849" s="7" t="s">
        <v>41</v>
      </c>
      <c r="E1849" s="7" t="s">
        <v>42</v>
      </c>
      <c r="F1849" s="7">
        <v>564.92499999999995</v>
      </c>
      <c r="I1849" s="7">
        <v>1.3540000000000001</v>
      </c>
      <c r="J1849" s="7">
        <v>2007</v>
      </c>
      <c r="K1849" s="7">
        <v>12</v>
      </c>
      <c r="L1849" s="7">
        <v>338</v>
      </c>
      <c r="M1849" s="7">
        <v>43.52</v>
      </c>
      <c r="N1849" s="7">
        <v>12.21</v>
      </c>
      <c r="O1849" s="7">
        <v>43.75</v>
      </c>
      <c r="P1849" s="7">
        <v>12.25</v>
      </c>
      <c r="V1849" s="7" t="s">
        <v>26</v>
      </c>
      <c r="W1849" s="7">
        <v>0.89300000000000002</v>
      </c>
      <c r="X1849" s="7">
        <f t="shared" si="56"/>
        <v>0.89300000000000002</v>
      </c>
      <c r="Y1849" s="7">
        <v>0.46100000000000002</v>
      </c>
      <c r="Z1849" s="7">
        <f t="shared" si="57"/>
        <v>0.46100000000000002</v>
      </c>
      <c r="AA1849" s="7">
        <v>0.65900000000000003</v>
      </c>
      <c r="AB1849" s="7">
        <v>0.34</v>
      </c>
      <c r="AC1849" s="7">
        <v>1.1000000000000001</v>
      </c>
      <c r="AD1849" s="7">
        <v>88.9</v>
      </c>
      <c r="AE1849" s="7" t="s">
        <v>45</v>
      </c>
      <c r="AF1849" s="7" t="s">
        <v>46</v>
      </c>
      <c r="AG1849" s="7" t="s">
        <v>47</v>
      </c>
      <c r="AH1849" s="7" t="s">
        <v>406</v>
      </c>
      <c r="AI1849" s="7" t="s">
        <v>407</v>
      </c>
      <c r="AJ1849" s="7">
        <v>-1.155</v>
      </c>
      <c r="AK1849" s="7">
        <v>-1.6359999999999999</v>
      </c>
      <c r="AV1849" s="7" t="s">
        <v>657</v>
      </c>
      <c r="AW1849" s="7" t="s">
        <v>44</v>
      </c>
      <c r="AZ1849" s="7" t="s">
        <v>43</v>
      </c>
    </row>
    <row r="1850" spans="1:52" x14ac:dyDescent="0.2">
      <c r="A1850" s="7">
        <v>1849</v>
      </c>
      <c r="B1850" s="7">
        <v>5522</v>
      </c>
      <c r="C1850" s="7" t="s">
        <v>48</v>
      </c>
      <c r="D1850" s="7" t="s">
        <v>199</v>
      </c>
      <c r="E1850" s="7" t="s">
        <v>200</v>
      </c>
      <c r="F1850" s="7">
        <v>0.25800000000000001</v>
      </c>
      <c r="I1850" s="7">
        <v>0.84699999999999998</v>
      </c>
      <c r="J1850" s="7">
        <v>2006</v>
      </c>
      <c r="K1850" s="7">
        <v>1</v>
      </c>
      <c r="L1850" s="7">
        <v>15</v>
      </c>
      <c r="M1850" s="7">
        <v>36.133000000000003</v>
      </c>
      <c r="N1850" s="7">
        <v>137.36600000000001</v>
      </c>
      <c r="O1850" s="7">
        <v>36.25</v>
      </c>
      <c r="P1850" s="7">
        <v>137.25</v>
      </c>
      <c r="Q1850" s="7">
        <v>0.75800000000000001</v>
      </c>
      <c r="V1850" s="7" t="s">
        <v>26</v>
      </c>
      <c r="W1850" s="7">
        <v>0.50800000000000001</v>
      </c>
      <c r="X1850" s="7">
        <f t="shared" si="56"/>
        <v>0.50800000000000001</v>
      </c>
      <c r="Y1850" s="7">
        <v>0.33900000000000002</v>
      </c>
      <c r="Z1850" s="7">
        <f t="shared" si="57"/>
        <v>0.33900000000000002</v>
      </c>
      <c r="AA1850" s="7">
        <v>0.6</v>
      </c>
      <c r="AB1850" s="7">
        <v>0.4</v>
      </c>
      <c r="AC1850" s="7">
        <v>-4</v>
      </c>
      <c r="AD1850" s="7">
        <v>100.4</v>
      </c>
      <c r="AE1850" s="7" t="s">
        <v>28</v>
      </c>
      <c r="AF1850" s="7" t="s">
        <v>29</v>
      </c>
      <c r="AG1850" s="7" t="s">
        <v>30</v>
      </c>
      <c r="AH1850" s="7" t="s">
        <v>416</v>
      </c>
      <c r="AI1850" s="7" t="s">
        <v>417</v>
      </c>
      <c r="AJ1850" s="7">
        <v>-0.61899999999999999</v>
      </c>
      <c r="AK1850" s="7">
        <v>1.075</v>
      </c>
      <c r="AL1850" s="7" t="s">
        <v>408</v>
      </c>
      <c r="AQ1850" s="7">
        <v>1.641</v>
      </c>
      <c r="AS1850" s="7">
        <v>2.226</v>
      </c>
      <c r="AU1850" s="7">
        <v>2.2000000000000002</v>
      </c>
      <c r="AV1850" s="7" t="s">
        <v>657</v>
      </c>
      <c r="AW1850" s="7" t="s">
        <v>528</v>
      </c>
      <c r="AX1850" s="7" t="s">
        <v>547</v>
      </c>
      <c r="AY1850" s="7" t="s">
        <v>548</v>
      </c>
    </row>
    <row r="1851" spans="1:52" x14ac:dyDescent="0.2">
      <c r="A1851" s="7">
        <v>1850</v>
      </c>
      <c r="B1851" s="7">
        <v>5522</v>
      </c>
      <c r="C1851" s="7" t="s">
        <v>48</v>
      </c>
      <c r="D1851" s="7" t="s">
        <v>199</v>
      </c>
      <c r="E1851" s="7" t="s">
        <v>200</v>
      </c>
      <c r="F1851" s="7">
        <v>0.23100000000000001</v>
      </c>
      <c r="I1851" s="7">
        <v>0.75800000000000001</v>
      </c>
      <c r="J1851" s="7">
        <v>2006</v>
      </c>
      <c r="K1851" s="7">
        <v>2</v>
      </c>
      <c r="L1851" s="7">
        <v>45</v>
      </c>
      <c r="M1851" s="7">
        <v>36.133000000000003</v>
      </c>
      <c r="N1851" s="7">
        <v>137.36600000000001</v>
      </c>
      <c r="O1851" s="7">
        <v>36.25</v>
      </c>
      <c r="P1851" s="7">
        <v>137.25</v>
      </c>
      <c r="Q1851" s="7">
        <v>0.41699999999999998</v>
      </c>
      <c r="V1851" s="7" t="s">
        <v>26</v>
      </c>
      <c r="W1851" s="7">
        <v>0.45400000000000001</v>
      </c>
      <c r="X1851" s="7">
        <f t="shared" si="56"/>
        <v>0.45400000000000001</v>
      </c>
      <c r="Y1851" s="7">
        <v>0.30299999999999999</v>
      </c>
      <c r="Z1851" s="7">
        <f t="shared" si="57"/>
        <v>0.30299999999999999</v>
      </c>
      <c r="AA1851" s="7">
        <v>0.6</v>
      </c>
      <c r="AB1851" s="7">
        <v>0.4</v>
      </c>
      <c r="AC1851" s="7">
        <v>-1.7</v>
      </c>
      <c r="AD1851" s="7">
        <v>114.3</v>
      </c>
      <c r="AE1851" s="7" t="s">
        <v>28</v>
      </c>
      <c r="AF1851" s="7" t="s">
        <v>29</v>
      </c>
      <c r="AG1851" s="7" t="s">
        <v>30</v>
      </c>
      <c r="AH1851" s="7" t="s">
        <v>416</v>
      </c>
      <c r="AI1851" s="7" t="s">
        <v>417</v>
      </c>
      <c r="AJ1851" s="7">
        <v>-0.61899999999999999</v>
      </c>
      <c r="AK1851" s="7">
        <v>1.075</v>
      </c>
      <c r="AL1851" s="7" t="s">
        <v>408</v>
      </c>
      <c r="AQ1851" s="7">
        <v>1.641</v>
      </c>
      <c r="AS1851" s="7">
        <v>2.226</v>
      </c>
      <c r="AU1851" s="7">
        <v>2.2000000000000002</v>
      </c>
      <c r="AV1851" s="7" t="s">
        <v>657</v>
      </c>
      <c r="AW1851" s="7" t="s">
        <v>528</v>
      </c>
      <c r="AX1851" s="7" t="s">
        <v>547</v>
      </c>
      <c r="AY1851" s="7" t="s">
        <v>548</v>
      </c>
    </row>
    <row r="1852" spans="1:52" x14ac:dyDescent="0.2">
      <c r="A1852" s="7">
        <v>1851</v>
      </c>
      <c r="B1852" s="7">
        <v>5522</v>
      </c>
      <c r="C1852" s="7" t="s">
        <v>48</v>
      </c>
      <c r="D1852" s="7" t="s">
        <v>199</v>
      </c>
      <c r="E1852" s="7" t="s">
        <v>200</v>
      </c>
      <c r="F1852" s="7">
        <v>0.249</v>
      </c>
      <c r="I1852" s="7">
        <v>0.81599999999999995</v>
      </c>
      <c r="J1852" s="7">
        <v>2006</v>
      </c>
      <c r="K1852" s="7">
        <v>3</v>
      </c>
      <c r="L1852" s="7">
        <v>75</v>
      </c>
      <c r="M1852" s="7">
        <v>36.133000000000003</v>
      </c>
      <c r="N1852" s="7">
        <v>137.36600000000001</v>
      </c>
      <c r="O1852" s="7">
        <v>36.25</v>
      </c>
      <c r="P1852" s="7">
        <v>137.25</v>
      </c>
      <c r="Q1852" s="7">
        <v>0.41299999999999998</v>
      </c>
      <c r="V1852" s="7" t="s">
        <v>26</v>
      </c>
      <c r="W1852" s="7">
        <v>0.48899999999999999</v>
      </c>
      <c r="X1852" s="7">
        <f t="shared" si="56"/>
        <v>0.48899999999999999</v>
      </c>
      <c r="Y1852" s="7">
        <v>0.32600000000000001</v>
      </c>
      <c r="Z1852" s="7">
        <f t="shared" si="57"/>
        <v>0.32600000000000001</v>
      </c>
      <c r="AA1852" s="7">
        <v>0.6</v>
      </c>
      <c r="AB1852" s="7">
        <v>0.4</v>
      </c>
      <c r="AC1852" s="7">
        <v>-0.2</v>
      </c>
      <c r="AD1852" s="7">
        <v>167.1</v>
      </c>
      <c r="AE1852" s="7" t="s">
        <v>28</v>
      </c>
      <c r="AF1852" s="7" t="s">
        <v>29</v>
      </c>
      <c r="AG1852" s="7" t="s">
        <v>30</v>
      </c>
      <c r="AH1852" s="7" t="s">
        <v>416</v>
      </c>
      <c r="AI1852" s="7" t="s">
        <v>417</v>
      </c>
      <c r="AJ1852" s="7">
        <v>-0.61899999999999999</v>
      </c>
      <c r="AK1852" s="7">
        <v>1.075</v>
      </c>
      <c r="AL1852" s="7" t="s">
        <v>408</v>
      </c>
      <c r="AQ1852" s="7">
        <v>1.641</v>
      </c>
      <c r="AS1852" s="7">
        <v>2.226</v>
      </c>
      <c r="AU1852" s="7">
        <v>2.2000000000000002</v>
      </c>
      <c r="AV1852" s="7" t="s">
        <v>657</v>
      </c>
      <c r="AW1852" s="7" t="s">
        <v>528</v>
      </c>
      <c r="AX1852" s="7" t="s">
        <v>547</v>
      </c>
      <c r="AY1852" s="7" t="s">
        <v>548</v>
      </c>
    </row>
    <row r="1853" spans="1:52" x14ac:dyDescent="0.2">
      <c r="A1853" s="7">
        <v>1852</v>
      </c>
      <c r="B1853" s="7">
        <v>5522</v>
      </c>
      <c r="C1853" s="7" t="s">
        <v>48</v>
      </c>
      <c r="D1853" s="7" t="s">
        <v>199</v>
      </c>
      <c r="E1853" s="7" t="s">
        <v>200</v>
      </c>
      <c r="F1853" s="7">
        <v>0.28899999999999998</v>
      </c>
      <c r="I1853" s="7">
        <v>0.94799999999999995</v>
      </c>
      <c r="J1853" s="7">
        <v>2006</v>
      </c>
      <c r="K1853" s="7">
        <v>4</v>
      </c>
      <c r="L1853" s="7">
        <v>105</v>
      </c>
      <c r="M1853" s="7">
        <v>36.133000000000003</v>
      </c>
      <c r="N1853" s="7">
        <v>137.36600000000001</v>
      </c>
      <c r="O1853" s="7">
        <v>36.25</v>
      </c>
      <c r="P1853" s="7">
        <v>137.25</v>
      </c>
      <c r="Q1853" s="7">
        <v>2.3780000000000001</v>
      </c>
      <c r="V1853" s="7" t="s">
        <v>26</v>
      </c>
      <c r="W1853" s="7">
        <v>0.56899999999999995</v>
      </c>
      <c r="X1853" s="7">
        <f t="shared" si="56"/>
        <v>0.56899999999999995</v>
      </c>
      <c r="Y1853" s="7">
        <v>0.379</v>
      </c>
      <c r="Z1853" s="7">
        <f t="shared" si="57"/>
        <v>0.379</v>
      </c>
      <c r="AA1853" s="7">
        <v>0.6</v>
      </c>
      <c r="AB1853" s="7">
        <v>0.4</v>
      </c>
      <c r="AC1853" s="7">
        <v>7</v>
      </c>
      <c r="AD1853" s="7">
        <v>141.9</v>
      </c>
      <c r="AE1853" s="7" t="s">
        <v>28</v>
      </c>
      <c r="AF1853" s="7" t="s">
        <v>29</v>
      </c>
      <c r="AG1853" s="7" t="s">
        <v>30</v>
      </c>
      <c r="AH1853" s="7" t="s">
        <v>416</v>
      </c>
      <c r="AI1853" s="7" t="s">
        <v>417</v>
      </c>
      <c r="AJ1853" s="7">
        <v>-0.61899999999999999</v>
      </c>
      <c r="AK1853" s="7">
        <v>1.075</v>
      </c>
      <c r="AL1853" s="7" t="s">
        <v>408</v>
      </c>
      <c r="AQ1853" s="7">
        <v>1.641</v>
      </c>
      <c r="AS1853" s="7">
        <v>2.226</v>
      </c>
      <c r="AU1853" s="7">
        <v>2.2000000000000002</v>
      </c>
      <c r="AV1853" s="7" t="s">
        <v>657</v>
      </c>
      <c r="AW1853" s="7" t="s">
        <v>528</v>
      </c>
      <c r="AX1853" s="7" t="s">
        <v>547</v>
      </c>
      <c r="AY1853" s="7" t="s">
        <v>548</v>
      </c>
    </row>
    <row r="1854" spans="1:52" x14ac:dyDescent="0.2">
      <c r="A1854" s="7">
        <v>1853</v>
      </c>
      <c r="B1854" s="7">
        <v>5522</v>
      </c>
      <c r="C1854" s="7" t="s">
        <v>48</v>
      </c>
      <c r="D1854" s="7" t="s">
        <v>199</v>
      </c>
      <c r="E1854" s="7" t="s">
        <v>200</v>
      </c>
      <c r="F1854" s="7">
        <v>0.59</v>
      </c>
      <c r="I1854" s="7">
        <v>1.9350000000000001</v>
      </c>
      <c r="J1854" s="7">
        <v>2006</v>
      </c>
      <c r="K1854" s="7">
        <v>5</v>
      </c>
      <c r="L1854" s="7">
        <v>135</v>
      </c>
      <c r="M1854" s="7">
        <v>36.133000000000003</v>
      </c>
      <c r="N1854" s="7">
        <v>137.36600000000001</v>
      </c>
      <c r="O1854" s="7">
        <v>36.25</v>
      </c>
      <c r="P1854" s="7">
        <v>137.25</v>
      </c>
      <c r="Q1854" s="7">
        <v>11.205</v>
      </c>
      <c r="V1854" s="7" t="s">
        <v>26</v>
      </c>
      <c r="W1854" s="7">
        <v>0.64700000000000002</v>
      </c>
      <c r="X1854" s="7">
        <f t="shared" si="56"/>
        <v>0.64700000000000002</v>
      </c>
      <c r="Y1854" s="7">
        <v>1.288</v>
      </c>
      <c r="Z1854" s="7">
        <f t="shared" si="57"/>
        <v>1.288</v>
      </c>
      <c r="AA1854" s="7">
        <v>0.33400000000000002</v>
      </c>
      <c r="AB1854" s="7">
        <v>0.66500000000000004</v>
      </c>
      <c r="AC1854" s="7">
        <v>14.5</v>
      </c>
      <c r="AD1854" s="7">
        <v>154.80000000000001</v>
      </c>
      <c r="AE1854" s="7" t="s">
        <v>28</v>
      </c>
      <c r="AF1854" s="7" t="s">
        <v>29</v>
      </c>
      <c r="AG1854" s="7" t="s">
        <v>30</v>
      </c>
      <c r="AH1854" s="7" t="s">
        <v>416</v>
      </c>
      <c r="AI1854" s="7" t="s">
        <v>417</v>
      </c>
      <c r="AJ1854" s="7">
        <v>-0.61899999999999999</v>
      </c>
      <c r="AK1854" s="7">
        <v>1.075</v>
      </c>
      <c r="AL1854" s="7" t="s">
        <v>408</v>
      </c>
      <c r="AQ1854" s="7">
        <v>1.641</v>
      </c>
      <c r="AS1854" s="7">
        <v>2.226</v>
      </c>
      <c r="AU1854" s="7">
        <v>2.2000000000000002</v>
      </c>
      <c r="AV1854" s="7" t="s">
        <v>657</v>
      </c>
      <c r="AW1854" s="7" t="s">
        <v>528</v>
      </c>
      <c r="AX1854" s="7" t="s">
        <v>547</v>
      </c>
      <c r="AY1854" s="7" t="s">
        <v>548</v>
      </c>
    </row>
    <row r="1855" spans="1:52" x14ac:dyDescent="0.2">
      <c r="A1855" s="7">
        <v>1854</v>
      </c>
      <c r="B1855" s="7">
        <v>5522</v>
      </c>
      <c r="C1855" s="7" t="s">
        <v>48</v>
      </c>
      <c r="D1855" s="7" t="s">
        <v>199</v>
      </c>
      <c r="E1855" s="7" t="s">
        <v>200</v>
      </c>
      <c r="F1855" s="7">
        <v>0.76500000000000001</v>
      </c>
      <c r="I1855" s="7">
        <v>2.5089999999999999</v>
      </c>
      <c r="J1855" s="7">
        <v>2006</v>
      </c>
      <c r="K1855" s="7">
        <v>6</v>
      </c>
      <c r="L1855" s="7">
        <v>165</v>
      </c>
      <c r="M1855" s="7">
        <v>36.133000000000003</v>
      </c>
      <c r="N1855" s="7">
        <v>137.36600000000001</v>
      </c>
      <c r="O1855" s="7">
        <v>36.25</v>
      </c>
      <c r="P1855" s="7">
        <v>137.25</v>
      </c>
      <c r="Q1855" s="7">
        <v>14.97</v>
      </c>
      <c r="V1855" s="7" t="s">
        <v>26</v>
      </c>
      <c r="W1855" s="7">
        <v>1.022</v>
      </c>
      <c r="X1855" s="7">
        <f t="shared" si="56"/>
        <v>1.022</v>
      </c>
      <c r="Y1855" s="7">
        <v>1.4870000000000001</v>
      </c>
      <c r="Z1855" s="7">
        <f t="shared" si="57"/>
        <v>1.4870000000000001</v>
      </c>
      <c r="AA1855" s="7">
        <v>0.40699999999999997</v>
      </c>
      <c r="AB1855" s="7">
        <v>0.59199999999999997</v>
      </c>
      <c r="AC1855" s="7">
        <v>18.7</v>
      </c>
      <c r="AD1855" s="7">
        <v>92.7</v>
      </c>
      <c r="AE1855" s="7" t="s">
        <v>28</v>
      </c>
      <c r="AF1855" s="7" t="s">
        <v>29</v>
      </c>
      <c r="AG1855" s="7" t="s">
        <v>30</v>
      </c>
      <c r="AH1855" s="7" t="s">
        <v>416</v>
      </c>
      <c r="AI1855" s="7" t="s">
        <v>417</v>
      </c>
      <c r="AJ1855" s="7">
        <v>-0.61899999999999999</v>
      </c>
      <c r="AK1855" s="7">
        <v>1.075</v>
      </c>
      <c r="AL1855" s="7" t="s">
        <v>408</v>
      </c>
      <c r="AQ1855" s="7">
        <v>1.641</v>
      </c>
      <c r="AS1855" s="7">
        <v>2.226</v>
      </c>
      <c r="AU1855" s="7">
        <v>2.2000000000000002</v>
      </c>
      <c r="AV1855" s="7" t="s">
        <v>657</v>
      </c>
      <c r="AW1855" s="7" t="s">
        <v>528</v>
      </c>
      <c r="AX1855" s="7" t="s">
        <v>547</v>
      </c>
      <c r="AY1855" s="7" t="s">
        <v>548</v>
      </c>
    </row>
    <row r="1856" spans="1:52" x14ac:dyDescent="0.2">
      <c r="A1856" s="7">
        <v>1855</v>
      </c>
      <c r="B1856" s="7">
        <v>5522</v>
      </c>
      <c r="C1856" s="7" t="s">
        <v>48</v>
      </c>
      <c r="D1856" s="7" t="s">
        <v>199</v>
      </c>
      <c r="E1856" s="7" t="s">
        <v>200</v>
      </c>
      <c r="F1856" s="7">
        <v>1.048</v>
      </c>
      <c r="I1856" s="7">
        <v>3.4380000000000002</v>
      </c>
      <c r="J1856" s="7">
        <v>2006</v>
      </c>
      <c r="K1856" s="7">
        <v>7</v>
      </c>
      <c r="L1856" s="7">
        <v>195</v>
      </c>
      <c r="M1856" s="7">
        <v>36.133000000000003</v>
      </c>
      <c r="N1856" s="7">
        <v>137.36600000000001</v>
      </c>
      <c r="O1856" s="7">
        <v>36.25</v>
      </c>
      <c r="P1856" s="7">
        <v>137.25</v>
      </c>
      <c r="Q1856" s="7">
        <v>18.285</v>
      </c>
      <c r="V1856" s="7" t="s">
        <v>26</v>
      </c>
      <c r="W1856" s="7">
        <v>1.488</v>
      </c>
      <c r="X1856" s="7">
        <f t="shared" si="56"/>
        <v>1.488</v>
      </c>
      <c r="Y1856" s="7">
        <v>1.95</v>
      </c>
      <c r="Z1856" s="7">
        <f t="shared" si="57"/>
        <v>1.95</v>
      </c>
      <c r="AA1856" s="7">
        <v>0.432</v>
      </c>
      <c r="AB1856" s="7">
        <v>0.56699999999999995</v>
      </c>
      <c r="AC1856" s="7">
        <v>21.8</v>
      </c>
      <c r="AD1856" s="7">
        <v>508.8</v>
      </c>
      <c r="AE1856" s="7" t="s">
        <v>28</v>
      </c>
      <c r="AF1856" s="7" t="s">
        <v>29</v>
      </c>
      <c r="AG1856" s="7" t="s">
        <v>30</v>
      </c>
      <c r="AH1856" s="7" t="s">
        <v>416</v>
      </c>
      <c r="AI1856" s="7" t="s">
        <v>417</v>
      </c>
      <c r="AJ1856" s="7">
        <v>-0.61899999999999999</v>
      </c>
      <c r="AK1856" s="7">
        <v>1.075</v>
      </c>
      <c r="AL1856" s="7" t="s">
        <v>408</v>
      </c>
      <c r="AQ1856" s="7">
        <v>1.641</v>
      </c>
      <c r="AS1856" s="7">
        <v>2.226</v>
      </c>
      <c r="AU1856" s="7">
        <v>2.2000000000000002</v>
      </c>
      <c r="AV1856" s="7" t="s">
        <v>657</v>
      </c>
      <c r="AW1856" s="7" t="s">
        <v>528</v>
      </c>
      <c r="AX1856" s="7" t="s">
        <v>547</v>
      </c>
      <c r="AY1856" s="7" t="s">
        <v>548</v>
      </c>
    </row>
    <row r="1857" spans="1:51" x14ac:dyDescent="0.2">
      <c r="A1857" s="7">
        <v>1856</v>
      </c>
      <c r="B1857" s="7">
        <v>5522</v>
      </c>
      <c r="C1857" s="7" t="s">
        <v>48</v>
      </c>
      <c r="D1857" s="7" t="s">
        <v>199</v>
      </c>
      <c r="E1857" s="7" t="s">
        <v>200</v>
      </c>
      <c r="F1857" s="7">
        <v>1.228</v>
      </c>
      <c r="I1857" s="7">
        <v>4.0270000000000001</v>
      </c>
      <c r="J1857" s="7">
        <v>2006</v>
      </c>
      <c r="K1857" s="7">
        <v>8</v>
      </c>
      <c r="L1857" s="7">
        <v>225</v>
      </c>
      <c r="M1857" s="7">
        <v>36.133000000000003</v>
      </c>
      <c r="N1857" s="7">
        <v>137.36600000000001</v>
      </c>
      <c r="O1857" s="7">
        <v>36.25</v>
      </c>
      <c r="P1857" s="7">
        <v>137.25</v>
      </c>
      <c r="Q1857" s="7">
        <v>20.53</v>
      </c>
      <c r="V1857" s="7" t="s">
        <v>26</v>
      </c>
      <c r="W1857" s="7">
        <v>1.879</v>
      </c>
      <c r="X1857" s="7">
        <f t="shared" si="56"/>
        <v>1.879</v>
      </c>
      <c r="Y1857" s="7">
        <v>2.1480000000000001</v>
      </c>
      <c r="Z1857" s="7">
        <f t="shared" si="57"/>
        <v>2.1480000000000001</v>
      </c>
      <c r="AA1857" s="7">
        <v>0.46600000000000003</v>
      </c>
      <c r="AB1857" s="7">
        <v>0.53300000000000003</v>
      </c>
      <c r="AC1857" s="7">
        <v>24.4</v>
      </c>
      <c r="AD1857" s="7">
        <v>79.5</v>
      </c>
      <c r="AE1857" s="7" t="s">
        <v>28</v>
      </c>
      <c r="AF1857" s="7" t="s">
        <v>29</v>
      </c>
      <c r="AG1857" s="7" t="s">
        <v>30</v>
      </c>
      <c r="AH1857" s="7" t="s">
        <v>416</v>
      </c>
      <c r="AI1857" s="7" t="s">
        <v>417</v>
      </c>
      <c r="AJ1857" s="7">
        <v>-0.61899999999999999</v>
      </c>
      <c r="AK1857" s="7">
        <v>1.075</v>
      </c>
      <c r="AL1857" s="7" t="s">
        <v>408</v>
      </c>
      <c r="AQ1857" s="7">
        <v>1.641</v>
      </c>
      <c r="AS1857" s="7">
        <v>2.226</v>
      </c>
      <c r="AU1857" s="7">
        <v>2.2000000000000002</v>
      </c>
      <c r="AV1857" s="7" t="s">
        <v>657</v>
      </c>
      <c r="AW1857" s="7" t="s">
        <v>528</v>
      </c>
      <c r="AX1857" s="7" t="s">
        <v>547</v>
      </c>
      <c r="AY1857" s="7" t="s">
        <v>548</v>
      </c>
    </row>
    <row r="1858" spans="1:51" x14ac:dyDescent="0.2">
      <c r="A1858" s="7">
        <v>1857</v>
      </c>
      <c r="B1858" s="7">
        <v>5522</v>
      </c>
      <c r="C1858" s="7" t="s">
        <v>48</v>
      </c>
      <c r="D1858" s="7" t="s">
        <v>199</v>
      </c>
      <c r="E1858" s="7" t="s">
        <v>200</v>
      </c>
      <c r="F1858" s="7">
        <v>0.91300000000000003</v>
      </c>
      <c r="I1858" s="7">
        <v>2.9940000000000002</v>
      </c>
      <c r="J1858" s="7">
        <v>2006</v>
      </c>
      <c r="K1858" s="7">
        <v>9</v>
      </c>
      <c r="L1858" s="7">
        <v>255</v>
      </c>
      <c r="M1858" s="7">
        <v>36.133000000000003</v>
      </c>
      <c r="N1858" s="7">
        <v>137.36600000000001</v>
      </c>
      <c r="O1858" s="7">
        <v>36.25</v>
      </c>
      <c r="P1858" s="7">
        <v>137.25</v>
      </c>
      <c r="Q1858" s="7">
        <v>17.152000000000001</v>
      </c>
      <c r="V1858" s="7" t="s">
        <v>26</v>
      </c>
      <c r="W1858" s="7">
        <v>1.44</v>
      </c>
      <c r="X1858" s="7">
        <f t="shared" si="56"/>
        <v>1.44</v>
      </c>
      <c r="Y1858" s="7">
        <v>1.554</v>
      </c>
      <c r="Z1858" s="7">
        <f t="shared" si="57"/>
        <v>1.554</v>
      </c>
      <c r="AA1858" s="7">
        <v>0.48099999999999998</v>
      </c>
      <c r="AB1858" s="7">
        <v>0.51800000000000002</v>
      </c>
      <c r="AC1858" s="7">
        <v>18.600000000000001</v>
      </c>
      <c r="AD1858" s="7">
        <v>238.1</v>
      </c>
      <c r="AE1858" s="7" t="s">
        <v>28</v>
      </c>
      <c r="AF1858" s="7" t="s">
        <v>29</v>
      </c>
      <c r="AG1858" s="7" t="s">
        <v>30</v>
      </c>
      <c r="AH1858" s="7" t="s">
        <v>416</v>
      </c>
      <c r="AI1858" s="7" t="s">
        <v>417</v>
      </c>
      <c r="AJ1858" s="7">
        <v>-0.61899999999999999</v>
      </c>
      <c r="AK1858" s="7">
        <v>1.075</v>
      </c>
      <c r="AL1858" s="7" t="s">
        <v>408</v>
      </c>
      <c r="AQ1858" s="7">
        <v>1.641</v>
      </c>
      <c r="AS1858" s="7">
        <v>2.226</v>
      </c>
      <c r="AU1858" s="7">
        <v>2.2000000000000002</v>
      </c>
      <c r="AV1858" s="7" t="s">
        <v>657</v>
      </c>
      <c r="AW1858" s="7" t="s">
        <v>528</v>
      </c>
      <c r="AX1858" s="7" t="s">
        <v>547</v>
      </c>
      <c r="AY1858" s="7" t="s">
        <v>548</v>
      </c>
    </row>
    <row r="1859" spans="1:51" x14ac:dyDescent="0.2">
      <c r="A1859" s="7">
        <v>1858</v>
      </c>
      <c r="B1859" s="7">
        <v>5522</v>
      </c>
      <c r="C1859" s="7" t="s">
        <v>48</v>
      </c>
      <c r="D1859" s="7" t="s">
        <v>199</v>
      </c>
      <c r="E1859" s="7" t="s">
        <v>200</v>
      </c>
      <c r="F1859" s="7">
        <v>0.66500000000000004</v>
      </c>
      <c r="I1859" s="7">
        <v>2.1819999999999999</v>
      </c>
      <c r="J1859" s="7">
        <v>2006</v>
      </c>
      <c r="K1859" s="7">
        <v>10</v>
      </c>
      <c r="L1859" s="7">
        <v>285</v>
      </c>
      <c r="M1859" s="7">
        <v>36.133000000000003</v>
      </c>
      <c r="N1859" s="7">
        <v>137.36600000000001</v>
      </c>
      <c r="O1859" s="7">
        <v>36.25</v>
      </c>
      <c r="P1859" s="7">
        <v>137.25</v>
      </c>
      <c r="Q1859" s="7">
        <v>13.042999999999999</v>
      </c>
      <c r="V1859" s="7" t="s">
        <v>26</v>
      </c>
      <c r="W1859" s="7">
        <v>1.2869999999999999</v>
      </c>
      <c r="X1859" s="7">
        <f t="shared" ref="X1859:X1922" si="58">IF(ISBLANK(W1859), "", W1859)</f>
        <v>1.2869999999999999</v>
      </c>
      <c r="Y1859" s="7">
        <v>0.89500000000000002</v>
      </c>
      <c r="Z1859" s="7">
        <f t="shared" ref="Z1859:Z1922" si="59">IF(ISBLANK(Y1859), "", Y1859)</f>
        <v>0.89500000000000002</v>
      </c>
      <c r="AA1859" s="7">
        <v>0.58899999999999997</v>
      </c>
      <c r="AB1859" s="7">
        <v>0.41</v>
      </c>
      <c r="AC1859" s="7">
        <v>13.7</v>
      </c>
      <c r="AD1859" s="7">
        <v>187.1</v>
      </c>
      <c r="AE1859" s="7" t="s">
        <v>28</v>
      </c>
      <c r="AF1859" s="7" t="s">
        <v>29</v>
      </c>
      <c r="AG1859" s="7" t="s">
        <v>30</v>
      </c>
      <c r="AH1859" s="7" t="s">
        <v>416</v>
      </c>
      <c r="AI1859" s="7" t="s">
        <v>417</v>
      </c>
      <c r="AJ1859" s="7">
        <v>-0.61899999999999999</v>
      </c>
      <c r="AK1859" s="7">
        <v>1.075</v>
      </c>
      <c r="AL1859" s="7" t="s">
        <v>408</v>
      </c>
      <c r="AQ1859" s="7">
        <v>1.641</v>
      </c>
      <c r="AS1859" s="7">
        <v>2.226</v>
      </c>
      <c r="AU1859" s="7">
        <v>2.2000000000000002</v>
      </c>
      <c r="AV1859" s="7" t="s">
        <v>657</v>
      </c>
      <c r="AW1859" s="7" t="s">
        <v>528</v>
      </c>
      <c r="AX1859" s="7" t="s">
        <v>547</v>
      </c>
      <c r="AY1859" s="7" t="s">
        <v>548</v>
      </c>
    </row>
    <row r="1860" spans="1:51" x14ac:dyDescent="0.2">
      <c r="A1860" s="7">
        <v>1859</v>
      </c>
      <c r="B1860" s="7">
        <v>5522</v>
      </c>
      <c r="C1860" s="7" t="s">
        <v>48</v>
      </c>
      <c r="D1860" s="7" t="s">
        <v>199</v>
      </c>
      <c r="E1860" s="7" t="s">
        <v>200</v>
      </c>
      <c r="F1860" s="7">
        <v>0.42599999999999999</v>
      </c>
      <c r="I1860" s="7">
        <v>1.399</v>
      </c>
      <c r="J1860" s="7">
        <v>2006</v>
      </c>
      <c r="K1860" s="7">
        <v>11</v>
      </c>
      <c r="L1860" s="7">
        <v>315</v>
      </c>
      <c r="M1860" s="7">
        <v>36.133000000000003</v>
      </c>
      <c r="N1860" s="7">
        <v>137.36600000000001</v>
      </c>
      <c r="O1860" s="7">
        <v>36.25</v>
      </c>
      <c r="P1860" s="7">
        <v>137.25</v>
      </c>
      <c r="Q1860" s="7">
        <v>7.5839999999999996</v>
      </c>
      <c r="V1860" s="7" t="s">
        <v>26</v>
      </c>
      <c r="W1860" s="7">
        <v>0.83599999999999997</v>
      </c>
      <c r="X1860" s="7">
        <f t="shared" si="58"/>
        <v>0.83599999999999997</v>
      </c>
      <c r="Y1860" s="7">
        <v>0.56299999999999994</v>
      </c>
      <c r="Z1860" s="7">
        <f t="shared" si="59"/>
        <v>0.56299999999999994</v>
      </c>
      <c r="AA1860" s="7">
        <v>0.59699999999999998</v>
      </c>
      <c r="AB1860" s="7">
        <v>0.40200000000000002</v>
      </c>
      <c r="AC1860" s="7">
        <v>6.8</v>
      </c>
      <c r="AD1860" s="7">
        <v>139.30000000000001</v>
      </c>
      <c r="AE1860" s="7" t="s">
        <v>28</v>
      </c>
      <c r="AF1860" s="7" t="s">
        <v>29</v>
      </c>
      <c r="AG1860" s="7" t="s">
        <v>30</v>
      </c>
      <c r="AH1860" s="7" t="s">
        <v>416</v>
      </c>
      <c r="AI1860" s="7" t="s">
        <v>417</v>
      </c>
      <c r="AJ1860" s="7">
        <v>-0.61899999999999999</v>
      </c>
      <c r="AK1860" s="7">
        <v>1.075</v>
      </c>
      <c r="AL1860" s="7" t="s">
        <v>408</v>
      </c>
      <c r="AQ1860" s="7">
        <v>1.641</v>
      </c>
      <c r="AS1860" s="7">
        <v>2.226</v>
      </c>
      <c r="AU1860" s="7">
        <v>2.2000000000000002</v>
      </c>
      <c r="AV1860" s="7" t="s">
        <v>657</v>
      </c>
      <c r="AW1860" s="7" t="s">
        <v>528</v>
      </c>
      <c r="AX1860" s="7" t="s">
        <v>547</v>
      </c>
      <c r="AY1860" s="7" t="s">
        <v>548</v>
      </c>
    </row>
    <row r="1861" spans="1:51" x14ac:dyDescent="0.2">
      <c r="A1861" s="7">
        <v>1860</v>
      </c>
      <c r="B1861" s="7">
        <v>5522</v>
      </c>
      <c r="C1861" s="7" t="s">
        <v>48</v>
      </c>
      <c r="D1861" s="7" t="s">
        <v>199</v>
      </c>
      <c r="E1861" s="7" t="s">
        <v>200</v>
      </c>
      <c r="F1861" s="7">
        <v>0.309</v>
      </c>
      <c r="I1861" s="7">
        <v>1.014</v>
      </c>
      <c r="J1861" s="7">
        <v>2006</v>
      </c>
      <c r="K1861" s="7">
        <v>12</v>
      </c>
      <c r="L1861" s="7">
        <v>345</v>
      </c>
      <c r="M1861" s="7">
        <v>36.133000000000003</v>
      </c>
      <c r="N1861" s="7">
        <v>137.36600000000001</v>
      </c>
      <c r="O1861" s="7">
        <v>36.25</v>
      </c>
      <c r="P1861" s="7">
        <v>137.25</v>
      </c>
      <c r="Q1861" s="7">
        <v>3.419</v>
      </c>
      <c r="V1861" s="7" t="s">
        <v>26</v>
      </c>
      <c r="W1861" s="7">
        <v>0.65100000000000002</v>
      </c>
      <c r="X1861" s="7">
        <f t="shared" si="58"/>
        <v>0.65100000000000002</v>
      </c>
      <c r="Y1861" s="7">
        <v>0.36299999999999999</v>
      </c>
      <c r="Z1861" s="7">
        <f t="shared" si="59"/>
        <v>0.36299999999999999</v>
      </c>
      <c r="AA1861" s="7">
        <v>0.64200000000000002</v>
      </c>
      <c r="AB1861" s="7">
        <v>0.35699999999999998</v>
      </c>
      <c r="AC1861" s="7">
        <v>1.1000000000000001</v>
      </c>
      <c r="AD1861" s="7">
        <v>134.1</v>
      </c>
      <c r="AE1861" s="7" t="s">
        <v>28</v>
      </c>
      <c r="AF1861" s="7" t="s">
        <v>29</v>
      </c>
      <c r="AG1861" s="7" t="s">
        <v>30</v>
      </c>
      <c r="AH1861" s="7" t="s">
        <v>416</v>
      </c>
      <c r="AI1861" s="7" t="s">
        <v>417</v>
      </c>
      <c r="AJ1861" s="7">
        <v>-0.61899999999999999</v>
      </c>
      <c r="AK1861" s="7">
        <v>1.075</v>
      </c>
      <c r="AL1861" s="7" t="s">
        <v>408</v>
      </c>
      <c r="AQ1861" s="7">
        <v>1.641</v>
      </c>
      <c r="AS1861" s="7">
        <v>2.226</v>
      </c>
      <c r="AU1861" s="7">
        <v>2.2000000000000002</v>
      </c>
      <c r="AV1861" s="7" t="s">
        <v>657</v>
      </c>
      <c r="AW1861" s="7" t="s">
        <v>528</v>
      </c>
      <c r="AX1861" s="7" t="s">
        <v>547</v>
      </c>
      <c r="AY1861" s="7" t="s">
        <v>548</v>
      </c>
    </row>
    <row r="1862" spans="1:51" x14ac:dyDescent="0.2">
      <c r="A1862" s="7">
        <v>1861</v>
      </c>
      <c r="B1862" s="7">
        <v>5522</v>
      </c>
      <c r="C1862" s="7" t="s">
        <v>48</v>
      </c>
      <c r="D1862" s="7" t="s">
        <v>199</v>
      </c>
      <c r="E1862" s="7" t="s">
        <v>200</v>
      </c>
      <c r="F1862" s="7">
        <v>0.26800000000000002</v>
      </c>
      <c r="I1862" s="7">
        <v>0.88100000000000001</v>
      </c>
      <c r="J1862" s="7">
        <v>2007</v>
      </c>
      <c r="K1862" s="7">
        <v>1</v>
      </c>
      <c r="L1862" s="7">
        <v>15</v>
      </c>
      <c r="M1862" s="7">
        <v>36.133000000000003</v>
      </c>
      <c r="N1862" s="7">
        <v>137.36600000000001</v>
      </c>
      <c r="O1862" s="7">
        <v>36.25</v>
      </c>
      <c r="P1862" s="7">
        <v>137.25</v>
      </c>
      <c r="Q1862" s="7">
        <v>1.3340000000000001</v>
      </c>
      <c r="V1862" s="7" t="s">
        <v>26</v>
      </c>
      <c r="W1862" s="7">
        <v>0.58099999999999996</v>
      </c>
      <c r="X1862" s="7">
        <f t="shared" si="58"/>
        <v>0.58099999999999996</v>
      </c>
      <c r="Y1862" s="7">
        <v>0.3</v>
      </c>
      <c r="Z1862" s="7">
        <f t="shared" si="59"/>
        <v>0.3</v>
      </c>
      <c r="AA1862" s="7">
        <v>0.65900000000000003</v>
      </c>
      <c r="AB1862" s="7">
        <v>0.34</v>
      </c>
      <c r="AC1862" s="7">
        <v>-0.9</v>
      </c>
      <c r="AD1862" s="7">
        <v>81.900000000000006</v>
      </c>
      <c r="AE1862" s="7" t="s">
        <v>28</v>
      </c>
      <c r="AF1862" s="7" t="s">
        <v>29</v>
      </c>
      <c r="AG1862" s="7" t="s">
        <v>30</v>
      </c>
      <c r="AH1862" s="7" t="s">
        <v>416</v>
      </c>
      <c r="AI1862" s="7" t="s">
        <v>417</v>
      </c>
      <c r="AJ1862" s="7">
        <v>-0.61899999999999999</v>
      </c>
      <c r="AK1862" s="7">
        <v>-1.071</v>
      </c>
      <c r="AL1862" s="7" t="s">
        <v>408</v>
      </c>
      <c r="AQ1862" s="7">
        <v>1.641</v>
      </c>
      <c r="AS1862" s="7">
        <v>2.226</v>
      </c>
      <c r="AU1862" s="7">
        <v>2.2000000000000002</v>
      </c>
      <c r="AV1862" s="7" t="s">
        <v>657</v>
      </c>
      <c r="AW1862" s="7" t="s">
        <v>528</v>
      </c>
      <c r="AX1862" s="7" t="s">
        <v>547</v>
      </c>
      <c r="AY1862" s="7" t="s">
        <v>548</v>
      </c>
    </row>
    <row r="1863" spans="1:51" x14ac:dyDescent="0.2">
      <c r="A1863" s="7">
        <v>1862</v>
      </c>
      <c r="B1863" s="7">
        <v>5522</v>
      </c>
      <c r="C1863" s="7" t="s">
        <v>48</v>
      </c>
      <c r="D1863" s="7" t="s">
        <v>199</v>
      </c>
      <c r="E1863" s="7" t="s">
        <v>200</v>
      </c>
      <c r="F1863" s="7">
        <v>0.23599999999999999</v>
      </c>
      <c r="I1863" s="7">
        <v>0.77600000000000002</v>
      </c>
      <c r="J1863" s="7">
        <v>2007</v>
      </c>
      <c r="K1863" s="7">
        <v>2</v>
      </c>
      <c r="L1863" s="7">
        <v>45</v>
      </c>
      <c r="M1863" s="7">
        <v>36.133000000000003</v>
      </c>
      <c r="N1863" s="7">
        <v>137.36600000000001</v>
      </c>
      <c r="O1863" s="7">
        <v>36.25</v>
      </c>
      <c r="P1863" s="7">
        <v>137.25</v>
      </c>
      <c r="Q1863" s="7">
        <v>0.93700000000000006</v>
      </c>
      <c r="V1863" s="7" t="s">
        <v>26</v>
      </c>
      <c r="W1863" s="7">
        <v>0.47599999999999998</v>
      </c>
      <c r="X1863" s="7">
        <f t="shared" si="58"/>
        <v>0.47599999999999998</v>
      </c>
      <c r="Y1863" s="7">
        <v>0.3</v>
      </c>
      <c r="Z1863" s="7">
        <f t="shared" si="59"/>
        <v>0.3</v>
      </c>
      <c r="AA1863" s="7">
        <v>0.61299999999999999</v>
      </c>
      <c r="AB1863" s="7">
        <v>0.38600000000000001</v>
      </c>
      <c r="AC1863" s="7">
        <v>0.5</v>
      </c>
      <c r="AD1863" s="7">
        <v>90.3</v>
      </c>
      <c r="AE1863" s="7" t="s">
        <v>28</v>
      </c>
      <c r="AF1863" s="7" t="s">
        <v>29</v>
      </c>
      <c r="AG1863" s="7" t="s">
        <v>30</v>
      </c>
      <c r="AH1863" s="7" t="s">
        <v>416</v>
      </c>
      <c r="AI1863" s="7" t="s">
        <v>417</v>
      </c>
      <c r="AJ1863" s="7">
        <v>-0.61899999999999999</v>
      </c>
      <c r="AK1863" s="7">
        <v>-1.071</v>
      </c>
      <c r="AL1863" s="7" t="s">
        <v>408</v>
      </c>
      <c r="AQ1863" s="7">
        <v>1.641</v>
      </c>
      <c r="AS1863" s="7">
        <v>2.226</v>
      </c>
      <c r="AU1863" s="7">
        <v>2.2000000000000002</v>
      </c>
      <c r="AV1863" s="7" t="s">
        <v>657</v>
      </c>
      <c r="AW1863" s="7" t="s">
        <v>528</v>
      </c>
      <c r="AX1863" s="7" t="s">
        <v>547</v>
      </c>
      <c r="AY1863" s="7" t="s">
        <v>548</v>
      </c>
    </row>
    <row r="1864" spans="1:51" x14ac:dyDescent="0.2">
      <c r="A1864" s="7">
        <v>1863</v>
      </c>
      <c r="B1864" s="7">
        <v>5522</v>
      </c>
      <c r="C1864" s="7" t="s">
        <v>48</v>
      </c>
      <c r="D1864" s="7" t="s">
        <v>199</v>
      </c>
      <c r="E1864" s="7" t="s">
        <v>200</v>
      </c>
      <c r="F1864" s="7">
        <v>0.26300000000000001</v>
      </c>
      <c r="I1864" s="7">
        <v>0.86399999999999999</v>
      </c>
      <c r="J1864" s="7">
        <v>2007</v>
      </c>
      <c r="K1864" s="7">
        <v>3</v>
      </c>
      <c r="L1864" s="7">
        <v>75</v>
      </c>
      <c r="M1864" s="7">
        <v>36.133000000000003</v>
      </c>
      <c r="N1864" s="7">
        <v>137.36600000000001</v>
      </c>
      <c r="O1864" s="7">
        <v>36.25</v>
      </c>
      <c r="P1864" s="7">
        <v>137.25</v>
      </c>
      <c r="Q1864" s="7">
        <v>1.046</v>
      </c>
      <c r="V1864" s="7" t="s">
        <v>26</v>
      </c>
      <c r="W1864" s="7">
        <v>0.56399999999999995</v>
      </c>
      <c r="X1864" s="7">
        <f t="shared" si="58"/>
        <v>0.56399999999999995</v>
      </c>
      <c r="Y1864" s="7">
        <v>0.3</v>
      </c>
      <c r="Z1864" s="7">
        <f t="shared" si="59"/>
        <v>0.3</v>
      </c>
      <c r="AA1864" s="7">
        <v>0.65200000000000002</v>
      </c>
      <c r="AB1864" s="7">
        <v>0.34699999999999998</v>
      </c>
      <c r="AC1864" s="7">
        <v>0.8</v>
      </c>
      <c r="AD1864" s="7">
        <v>121.4</v>
      </c>
      <c r="AE1864" s="7" t="s">
        <v>28</v>
      </c>
      <c r="AF1864" s="7" t="s">
        <v>29</v>
      </c>
      <c r="AG1864" s="7" t="s">
        <v>30</v>
      </c>
      <c r="AH1864" s="7" t="s">
        <v>416</v>
      </c>
      <c r="AI1864" s="7" t="s">
        <v>417</v>
      </c>
      <c r="AJ1864" s="7">
        <v>-0.61899999999999999</v>
      </c>
      <c r="AK1864" s="7">
        <v>-1.071</v>
      </c>
      <c r="AL1864" s="7" t="s">
        <v>408</v>
      </c>
      <c r="AQ1864" s="7">
        <v>1.641</v>
      </c>
      <c r="AS1864" s="7">
        <v>2.226</v>
      </c>
      <c r="AU1864" s="7">
        <v>2.2000000000000002</v>
      </c>
      <c r="AV1864" s="7" t="s">
        <v>657</v>
      </c>
      <c r="AW1864" s="7" t="s">
        <v>528</v>
      </c>
      <c r="AX1864" s="7" t="s">
        <v>547</v>
      </c>
      <c r="AY1864" s="7" t="s">
        <v>548</v>
      </c>
    </row>
    <row r="1865" spans="1:51" x14ac:dyDescent="0.2">
      <c r="A1865" s="7">
        <v>1864</v>
      </c>
      <c r="B1865" s="7">
        <v>5522</v>
      </c>
      <c r="C1865" s="7" t="s">
        <v>48</v>
      </c>
      <c r="D1865" s="7" t="s">
        <v>199</v>
      </c>
      <c r="E1865" s="7" t="s">
        <v>200</v>
      </c>
      <c r="F1865" s="7">
        <v>0.33500000000000002</v>
      </c>
      <c r="I1865" s="7">
        <v>1.099</v>
      </c>
      <c r="J1865" s="7">
        <v>2007</v>
      </c>
      <c r="K1865" s="7">
        <v>4</v>
      </c>
      <c r="L1865" s="7">
        <v>105</v>
      </c>
      <c r="M1865" s="7">
        <v>36.133000000000003</v>
      </c>
      <c r="N1865" s="7">
        <v>137.36600000000001</v>
      </c>
      <c r="O1865" s="7">
        <v>36.25</v>
      </c>
      <c r="P1865" s="7">
        <v>137.25</v>
      </c>
      <c r="Q1865" s="7">
        <v>4.6420000000000003</v>
      </c>
      <c r="V1865" s="7" t="s">
        <v>26</v>
      </c>
      <c r="W1865" s="7">
        <v>0.499</v>
      </c>
      <c r="X1865" s="7">
        <f t="shared" si="58"/>
        <v>0.499</v>
      </c>
      <c r="Y1865" s="7">
        <v>0.6</v>
      </c>
      <c r="Z1865" s="7">
        <f t="shared" si="59"/>
        <v>0.6</v>
      </c>
      <c r="AA1865" s="7">
        <v>0.45400000000000001</v>
      </c>
      <c r="AB1865" s="7">
        <v>0.54500000000000004</v>
      </c>
      <c r="AC1865" s="7">
        <v>7.7</v>
      </c>
      <c r="AD1865" s="7">
        <v>60.9</v>
      </c>
      <c r="AE1865" s="7" t="s">
        <v>28</v>
      </c>
      <c r="AF1865" s="7" t="s">
        <v>29</v>
      </c>
      <c r="AG1865" s="7" t="s">
        <v>30</v>
      </c>
      <c r="AH1865" s="7" t="s">
        <v>416</v>
      </c>
      <c r="AI1865" s="7" t="s">
        <v>417</v>
      </c>
      <c r="AJ1865" s="7">
        <v>-0.61899999999999999</v>
      </c>
      <c r="AK1865" s="7">
        <v>-1.071</v>
      </c>
      <c r="AL1865" s="7" t="s">
        <v>408</v>
      </c>
      <c r="AQ1865" s="7">
        <v>1.641</v>
      </c>
      <c r="AS1865" s="7">
        <v>2.226</v>
      </c>
      <c r="AU1865" s="7">
        <v>2.2000000000000002</v>
      </c>
      <c r="AV1865" s="7" t="s">
        <v>657</v>
      </c>
      <c r="AW1865" s="7" t="s">
        <v>528</v>
      </c>
      <c r="AX1865" s="7" t="s">
        <v>547</v>
      </c>
      <c r="AY1865" s="7" t="s">
        <v>548</v>
      </c>
    </row>
    <row r="1866" spans="1:51" x14ac:dyDescent="0.2">
      <c r="A1866" s="7">
        <v>1865</v>
      </c>
      <c r="B1866" s="7">
        <v>5522</v>
      </c>
      <c r="C1866" s="7" t="s">
        <v>48</v>
      </c>
      <c r="D1866" s="7" t="s">
        <v>199</v>
      </c>
      <c r="E1866" s="7" t="s">
        <v>200</v>
      </c>
      <c r="F1866" s="7">
        <v>0.50600000000000001</v>
      </c>
      <c r="I1866" s="7">
        <v>1.659</v>
      </c>
      <c r="J1866" s="7">
        <v>2007</v>
      </c>
      <c r="K1866" s="7">
        <v>5</v>
      </c>
      <c r="L1866" s="7">
        <v>135</v>
      </c>
      <c r="M1866" s="7">
        <v>36.133000000000003</v>
      </c>
      <c r="N1866" s="7">
        <v>137.36600000000001</v>
      </c>
      <c r="O1866" s="7">
        <v>36.25</v>
      </c>
      <c r="P1866" s="7">
        <v>137.25</v>
      </c>
      <c r="Q1866" s="7">
        <v>9.6999999999999993</v>
      </c>
      <c r="V1866" s="7" t="s">
        <v>26</v>
      </c>
      <c r="W1866" s="7">
        <v>0.83199999999999996</v>
      </c>
      <c r="X1866" s="7">
        <f t="shared" si="58"/>
        <v>0.83199999999999996</v>
      </c>
      <c r="Y1866" s="7">
        <v>0.82699999999999996</v>
      </c>
      <c r="Z1866" s="7">
        <f t="shared" si="59"/>
        <v>0.82699999999999996</v>
      </c>
      <c r="AA1866" s="7">
        <v>0.501</v>
      </c>
      <c r="AB1866" s="7">
        <v>0.498</v>
      </c>
      <c r="AC1866" s="7">
        <v>13.9</v>
      </c>
      <c r="AD1866" s="7">
        <v>113.8</v>
      </c>
      <c r="AE1866" s="7" t="s">
        <v>28</v>
      </c>
      <c r="AF1866" s="7" t="s">
        <v>29</v>
      </c>
      <c r="AG1866" s="7" t="s">
        <v>30</v>
      </c>
      <c r="AH1866" s="7" t="s">
        <v>416</v>
      </c>
      <c r="AI1866" s="7" t="s">
        <v>417</v>
      </c>
      <c r="AJ1866" s="7">
        <v>-0.61899999999999999</v>
      </c>
      <c r="AK1866" s="7">
        <v>-1.071</v>
      </c>
      <c r="AL1866" s="7" t="s">
        <v>408</v>
      </c>
      <c r="AQ1866" s="7">
        <v>1.641</v>
      </c>
      <c r="AS1866" s="7">
        <v>2.226</v>
      </c>
      <c r="AU1866" s="7">
        <v>2.2000000000000002</v>
      </c>
      <c r="AV1866" s="7" t="s">
        <v>657</v>
      </c>
      <c r="AW1866" s="7" t="s">
        <v>528</v>
      </c>
      <c r="AX1866" s="7" t="s">
        <v>547</v>
      </c>
      <c r="AY1866" s="7" t="s">
        <v>548</v>
      </c>
    </row>
    <row r="1867" spans="1:51" x14ac:dyDescent="0.2">
      <c r="A1867" s="7">
        <v>1866</v>
      </c>
      <c r="B1867" s="7">
        <v>5522</v>
      </c>
      <c r="C1867" s="7" t="s">
        <v>48</v>
      </c>
      <c r="D1867" s="7" t="s">
        <v>199</v>
      </c>
      <c r="E1867" s="7" t="s">
        <v>200</v>
      </c>
      <c r="F1867" s="7">
        <v>0.71699999999999997</v>
      </c>
      <c r="I1867" s="7">
        <v>2.351</v>
      </c>
      <c r="J1867" s="7">
        <v>2007</v>
      </c>
      <c r="K1867" s="7">
        <v>6</v>
      </c>
      <c r="L1867" s="7">
        <v>165</v>
      </c>
      <c r="M1867" s="7">
        <v>36.133000000000003</v>
      </c>
      <c r="N1867" s="7">
        <v>137.36600000000001</v>
      </c>
      <c r="O1867" s="7">
        <v>36.25</v>
      </c>
      <c r="P1867" s="7">
        <v>137.25</v>
      </c>
      <c r="Q1867" s="7">
        <v>14.028</v>
      </c>
      <c r="V1867" s="7" t="s">
        <v>26</v>
      </c>
      <c r="W1867" s="7">
        <v>0.86399999999999999</v>
      </c>
      <c r="X1867" s="7">
        <f t="shared" si="58"/>
        <v>0.86399999999999999</v>
      </c>
      <c r="Y1867" s="7">
        <v>1.4870000000000001</v>
      </c>
      <c r="Z1867" s="7">
        <f t="shared" si="59"/>
        <v>1.4870000000000001</v>
      </c>
      <c r="AA1867" s="7">
        <v>0.36699999999999999</v>
      </c>
      <c r="AB1867" s="7">
        <v>0.63200000000000001</v>
      </c>
      <c r="AC1867" s="7">
        <v>18.399999999999999</v>
      </c>
      <c r="AD1867" s="7">
        <v>185.7</v>
      </c>
      <c r="AE1867" s="7" t="s">
        <v>28</v>
      </c>
      <c r="AF1867" s="7" t="s">
        <v>29</v>
      </c>
      <c r="AG1867" s="7" t="s">
        <v>30</v>
      </c>
      <c r="AH1867" s="7" t="s">
        <v>416</v>
      </c>
      <c r="AI1867" s="7" t="s">
        <v>417</v>
      </c>
      <c r="AJ1867" s="7">
        <v>-0.61899999999999999</v>
      </c>
      <c r="AK1867" s="7">
        <v>-1.071</v>
      </c>
      <c r="AL1867" s="7" t="s">
        <v>408</v>
      </c>
      <c r="AQ1867" s="7">
        <v>1.641</v>
      </c>
      <c r="AS1867" s="7">
        <v>2.226</v>
      </c>
      <c r="AU1867" s="7">
        <v>2.2000000000000002</v>
      </c>
      <c r="AV1867" s="7" t="s">
        <v>657</v>
      </c>
      <c r="AW1867" s="7" t="s">
        <v>528</v>
      </c>
      <c r="AX1867" s="7" t="s">
        <v>547</v>
      </c>
      <c r="AY1867" s="7" t="s">
        <v>548</v>
      </c>
    </row>
    <row r="1868" spans="1:51" x14ac:dyDescent="0.2">
      <c r="A1868" s="7">
        <v>1867</v>
      </c>
      <c r="B1868" s="7">
        <v>5522</v>
      </c>
      <c r="C1868" s="7" t="s">
        <v>48</v>
      </c>
      <c r="D1868" s="7" t="s">
        <v>199</v>
      </c>
      <c r="E1868" s="7" t="s">
        <v>200</v>
      </c>
      <c r="F1868" s="7">
        <v>0.99099999999999999</v>
      </c>
      <c r="I1868" s="7">
        <v>3.25</v>
      </c>
      <c r="J1868" s="7">
        <v>2007</v>
      </c>
      <c r="K1868" s="7">
        <v>7</v>
      </c>
      <c r="L1868" s="7">
        <v>195</v>
      </c>
      <c r="M1868" s="7">
        <v>36.133000000000003</v>
      </c>
      <c r="N1868" s="7">
        <v>137.36600000000001</v>
      </c>
      <c r="O1868" s="7">
        <v>36.25</v>
      </c>
      <c r="P1868" s="7">
        <v>137.25</v>
      </c>
      <c r="Q1868" s="7">
        <v>18.016999999999999</v>
      </c>
      <c r="V1868" s="7" t="s">
        <v>26</v>
      </c>
      <c r="W1868" s="7">
        <v>1.45</v>
      </c>
      <c r="X1868" s="7">
        <f t="shared" si="58"/>
        <v>1.45</v>
      </c>
      <c r="Y1868" s="7">
        <v>1.8</v>
      </c>
      <c r="Z1868" s="7">
        <f t="shared" si="59"/>
        <v>1.8</v>
      </c>
      <c r="AA1868" s="7">
        <v>0.44600000000000001</v>
      </c>
      <c r="AB1868" s="7">
        <v>0.55300000000000005</v>
      </c>
      <c r="AC1868" s="7">
        <v>21</v>
      </c>
      <c r="AD1868" s="7">
        <v>215</v>
      </c>
      <c r="AE1868" s="7" t="s">
        <v>28</v>
      </c>
      <c r="AF1868" s="7" t="s">
        <v>29</v>
      </c>
      <c r="AG1868" s="7" t="s">
        <v>30</v>
      </c>
      <c r="AH1868" s="7" t="s">
        <v>416</v>
      </c>
      <c r="AI1868" s="7" t="s">
        <v>417</v>
      </c>
      <c r="AJ1868" s="7">
        <v>-0.61899999999999999</v>
      </c>
      <c r="AK1868" s="7">
        <v>-1.071</v>
      </c>
      <c r="AL1868" s="7" t="s">
        <v>408</v>
      </c>
      <c r="AQ1868" s="7">
        <v>1.641</v>
      </c>
      <c r="AS1868" s="7">
        <v>2.226</v>
      </c>
      <c r="AU1868" s="7">
        <v>2.2000000000000002</v>
      </c>
      <c r="AV1868" s="7" t="s">
        <v>657</v>
      </c>
      <c r="AW1868" s="7" t="s">
        <v>528</v>
      </c>
      <c r="AX1868" s="7" t="s">
        <v>547</v>
      </c>
      <c r="AY1868" s="7" t="s">
        <v>548</v>
      </c>
    </row>
    <row r="1869" spans="1:51" x14ac:dyDescent="0.2">
      <c r="A1869" s="7">
        <v>1868</v>
      </c>
      <c r="B1869" s="7">
        <v>5522</v>
      </c>
      <c r="C1869" s="7" t="s">
        <v>48</v>
      </c>
      <c r="D1869" s="7" t="s">
        <v>199</v>
      </c>
      <c r="E1869" s="7" t="s">
        <v>200</v>
      </c>
      <c r="F1869" s="7">
        <v>1.121</v>
      </c>
      <c r="I1869" s="7">
        <v>3.677</v>
      </c>
      <c r="J1869" s="7">
        <v>2007</v>
      </c>
      <c r="K1869" s="7">
        <v>8</v>
      </c>
      <c r="L1869" s="7">
        <v>225</v>
      </c>
      <c r="M1869" s="7">
        <v>36.133000000000003</v>
      </c>
      <c r="N1869" s="7">
        <v>137.36600000000001</v>
      </c>
      <c r="O1869" s="7">
        <v>36.25</v>
      </c>
      <c r="P1869" s="7">
        <v>137.25</v>
      </c>
      <c r="Q1869" s="7">
        <v>19.195</v>
      </c>
      <c r="V1869" s="7" t="s">
        <v>26</v>
      </c>
      <c r="W1869" s="7">
        <v>1.877</v>
      </c>
      <c r="X1869" s="7">
        <f t="shared" si="58"/>
        <v>1.877</v>
      </c>
      <c r="Y1869" s="7">
        <v>1.8</v>
      </c>
      <c r="Z1869" s="7">
        <f t="shared" si="59"/>
        <v>1.8</v>
      </c>
      <c r="AA1869" s="7">
        <v>0.51</v>
      </c>
      <c r="AB1869" s="7">
        <v>0.48899999999999999</v>
      </c>
      <c r="AC1869" s="7">
        <v>24.2</v>
      </c>
      <c r="AD1869" s="7">
        <v>147.6</v>
      </c>
      <c r="AE1869" s="7" t="s">
        <v>28</v>
      </c>
      <c r="AF1869" s="7" t="s">
        <v>29</v>
      </c>
      <c r="AG1869" s="7" t="s">
        <v>30</v>
      </c>
      <c r="AH1869" s="7" t="s">
        <v>416</v>
      </c>
      <c r="AI1869" s="7" t="s">
        <v>417</v>
      </c>
      <c r="AJ1869" s="7">
        <v>-0.61899999999999999</v>
      </c>
      <c r="AK1869" s="7">
        <v>-1.071</v>
      </c>
      <c r="AL1869" s="7" t="s">
        <v>408</v>
      </c>
      <c r="AQ1869" s="7">
        <v>1.641</v>
      </c>
      <c r="AS1869" s="7">
        <v>2.226</v>
      </c>
      <c r="AU1869" s="7">
        <v>2.2000000000000002</v>
      </c>
      <c r="AV1869" s="7" t="s">
        <v>657</v>
      </c>
      <c r="AW1869" s="7" t="s">
        <v>528</v>
      </c>
      <c r="AX1869" s="7" t="s">
        <v>547</v>
      </c>
      <c r="AY1869" s="7" t="s">
        <v>548</v>
      </c>
    </row>
    <row r="1870" spans="1:51" x14ac:dyDescent="0.2">
      <c r="A1870" s="7">
        <v>1869</v>
      </c>
      <c r="B1870" s="7">
        <v>5522</v>
      </c>
      <c r="C1870" s="7" t="s">
        <v>48</v>
      </c>
      <c r="D1870" s="7" t="s">
        <v>199</v>
      </c>
      <c r="E1870" s="7" t="s">
        <v>200</v>
      </c>
      <c r="F1870" s="7">
        <v>1.0129999999999999</v>
      </c>
      <c r="I1870" s="7">
        <v>3.3220000000000001</v>
      </c>
      <c r="J1870" s="7">
        <v>2007</v>
      </c>
      <c r="K1870" s="7">
        <v>9</v>
      </c>
      <c r="L1870" s="7">
        <v>255</v>
      </c>
      <c r="M1870" s="7">
        <v>36.133000000000003</v>
      </c>
      <c r="N1870" s="7">
        <v>137.36600000000001</v>
      </c>
      <c r="O1870" s="7">
        <v>36.25</v>
      </c>
      <c r="P1870" s="7">
        <v>137.25</v>
      </c>
      <c r="Q1870" s="7">
        <v>18.516999999999999</v>
      </c>
      <c r="V1870" s="7" t="s">
        <v>26</v>
      </c>
      <c r="W1870" s="7">
        <v>1.552</v>
      </c>
      <c r="X1870" s="7">
        <f t="shared" si="58"/>
        <v>1.552</v>
      </c>
      <c r="Y1870" s="7">
        <v>1.77</v>
      </c>
      <c r="Z1870" s="7">
        <f t="shared" si="59"/>
        <v>1.77</v>
      </c>
      <c r="AA1870" s="7">
        <v>0.46700000000000003</v>
      </c>
      <c r="AB1870" s="7">
        <v>0.53200000000000003</v>
      </c>
      <c r="AC1870" s="7">
        <v>21.3</v>
      </c>
      <c r="AD1870" s="7">
        <v>165.4</v>
      </c>
      <c r="AE1870" s="7" t="s">
        <v>28</v>
      </c>
      <c r="AF1870" s="7" t="s">
        <v>29</v>
      </c>
      <c r="AG1870" s="7" t="s">
        <v>30</v>
      </c>
      <c r="AH1870" s="7" t="s">
        <v>416</v>
      </c>
      <c r="AI1870" s="7" t="s">
        <v>417</v>
      </c>
      <c r="AJ1870" s="7">
        <v>-0.61899999999999999</v>
      </c>
      <c r="AK1870" s="7">
        <v>-1.071</v>
      </c>
      <c r="AL1870" s="7" t="s">
        <v>408</v>
      </c>
      <c r="AQ1870" s="7">
        <v>1.641</v>
      </c>
      <c r="AS1870" s="7">
        <v>2.226</v>
      </c>
      <c r="AU1870" s="7">
        <v>2.2000000000000002</v>
      </c>
      <c r="AV1870" s="7" t="s">
        <v>657</v>
      </c>
      <c r="AW1870" s="7" t="s">
        <v>528</v>
      </c>
      <c r="AX1870" s="7" t="s">
        <v>547</v>
      </c>
      <c r="AY1870" s="7" t="s">
        <v>548</v>
      </c>
    </row>
    <row r="1871" spans="1:51" x14ac:dyDescent="0.2">
      <c r="A1871" s="7">
        <v>1870</v>
      </c>
      <c r="B1871" s="7">
        <v>5522</v>
      </c>
      <c r="C1871" s="7" t="s">
        <v>48</v>
      </c>
      <c r="D1871" s="7" t="s">
        <v>199</v>
      </c>
      <c r="E1871" s="7" t="s">
        <v>200</v>
      </c>
      <c r="F1871" s="7">
        <v>0.65300000000000002</v>
      </c>
      <c r="I1871" s="7">
        <v>2.141</v>
      </c>
      <c r="J1871" s="7">
        <v>2007</v>
      </c>
      <c r="K1871" s="7">
        <v>10</v>
      </c>
      <c r="L1871" s="7">
        <v>285</v>
      </c>
      <c r="M1871" s="7">
        <v>36.133000000000003</v>
      </c>
      <c r="N1871" s="7">
        <v>137.36600000000001</v>
      </c>
      <c r="O1871" s="7">
        <v>36.25</v>
      </c>
      <c r="P1871" s="7">
        <v>137.25</v>
      </c>
      <c r="Q1871" s="7">
        <v>12.439</v>
      </c>
      <c r="V1871" s="7" t="s">
        <v>26</v>
      </c>
      <c r="W1871" s="7">
        <v>1.4410000000000001</v>
      </c>
      <c r="X1871" s="7">
        <f t="shared" si="58"/>
        <v>1.4410000000000001</v>
      </c>
      <c r="Y1871" s="7">
        <v>0.7</v>
      </c>
      <c r="Z1871" s="7">
        <f t="shared" si="59"/>
        <v>0.7</v>
      </c>
      <c r="AA1871" s="7">
        <v>0.67300000000000004</v>
      </c>
      <c r="AB1871" s="7">
        <v>0.32600000000000001</v>
      </c>
      <c r="AC1871" s="7">
        <v>12.6</v>
      </c>
      <c r="AD1871" s="7">
        <v>137.4</v>
      </c>
      <c r="AE1871" s="7" t="s">
        <v>28</v>
      </c>
      <c r="AF1871" s="7" t="s">
        <v>29</v>
      </c>
      <c r="AG1871" s="7" t="s">
        <v>30</v>
      </c>
      <c r="AH1871" s="7" t="s">
        <v>416</v>
      </c>
      <c r="AI1871" s="7" t="s">
        <v>417</v>
      </c>
      <c r="AJ1871" s="7">
        <v>-0.61899999999999999</v>
      </c>
      <c r="AK1871" s="7">
        <v>-1.071</v>
      </c>
      <c r="AL1871" s="7" t="s">
        <v>408</v>
      </c>
      <c r="AQ1871" s="7">
        <v>1.641</v>
      </c>
      <c r="AS1871" s="7">
        <v>2.226</v>
      </c>
      <c r="AU1871" s="7">
        <v>2.2000000000000002</v>
      </c>
      <c r="AV1871" s="7" t="s">
        <v>657</v>
      </c>
      <c r="AW1871" s="7" t="s">
        <v>528</v>
      </c>
      <c r="AX1871" s="7" t="s">
        <v>547</v>
      </c>
      <c r="AY1871" s="7" t="s">
        <v>548</v>
      </c>
    </row>
    <row r="1872" spans="1:51" x14ac:dyDescent="0.2">
      <c r="A1872" s="7">
        <v>1871</v>
      </c>
      <c r="B1872" s="7">
        <v>5522</v>
      </c>
      <c r="C1872" s="7" t="s">
        <v>48</v>
      </c>
      <c r="D1872" s="7" t="s">
        <v>199</v>
      </c>
      <c r="E1872" s="7" t="s">
        <v>200</v>
      </c>
      <c r="F1872" s="7">
        <v>0.39600000000000002</v>
      </c>
      <c r="I1872" s="7">
        <v>1.2989999999999999</v>
      </c>
      <c r="J1872" s="7">
        <v>2007</v>
      </c>
      <c r="K1872" s="7">
        <v>11</v>
      </c>
      <c r="L1872" s="7">
        <v>315</v>
      </c>
      <c r="M1872" s="7">
        <v>36.133000000000003</v>
      </c>
      <c r="N1872" s="7">
        <v>137.36600000000001</v>
      </c>
      <c r="O1872" s="7">
        <v>36.25</v>
      </c>
      <c r="P1872" s="7">
        <v>137.25</v>
      </c>
      <c r="Q1872" s="7">
        <v>6.7549999999999999</v>
      </c>
      <c r="V1872" s="7" t="s">
        <v>26</v>
      </c>
      <c r="W1872" s="7">
        <v>0.73899999999999999</v>
      </c>
      <c r="X1872" s="7">
        <f t="shared" si="58"/>
        <v>0.73899999999999999</v>
      </c>
      <c r="Y1872" s="7">
        <v>0.56000000000000005</v>
      </c>
      <c r="Z1872" s="7">
        <f t="shared" si="59"/>
        <v>0.56000000000000005</v>
      </c>
      <c r="AA1872" s="7">
        <v>0.56899999999999995</v>
      </c>
      <c r="AB1872" s="7">
        <v>0.43</v>
      </c>
      <c r="AC1872" s="7">
        <v>5.5</v>
      </c>
      <c r="AD1872" s="7">
        <v>105.9</v>
      </c>
      <c r="AE1872" s="7" t="s">
        <v>28</v>
      </c>
      <c r="AF1872" s="7" t="s">
        <v>29</v>
      </c>
      <c r="AG1872" s="7" t="s">
        <v>30</v>
      </c>
      <c r="AH1872" s="7" t="s">
        <v>416</v>
      </c>
      <c r="AI1872" s="7" t="s">
        <v>417</v>
      </c>
      <c r="AJ1872" s="7">
        <v>-0.61899999999999999</v>
      </c>
      <c r="AK1872" s="7">
        <v>-1.071</v>
      </c>
      <c r="AL1872" s="7" t="s">
        <v>408</v>
      </c>
      <c r="AQ1872" s="7">
        <v>1.641</v>
      </c>
      <c r="AS1872" s="7">
        <v>2.226</v>
      </c>
      <c r="AU1872" s="7">
        <v>2.2000000000000002</v>
      </c>
      <c r="AV1872" s="7" t="s">
        <v>657</v>
      </c>
      <c r="AW1872" s="7" t="s">
        <v>528</v>
      </c>
      <c r="AX1872" s="7" t="s">
        <v>547</v>
      </c>
      <c r="AY1872" s="7" t="s">
        <v>548</v>
      </c>
    </row>
    <row r="1873" spans="1:52" x14ac:dyDescent="0.2">
      <c r="A1873" s="7">
        <v>1872</v>
      </c>
      <c r="B1873" s="7">
        <v>5522</v>
      </c>
      <c r="C1873" s="7" t="s">
        <v>48</v>
      </c>
      <c r="D1873" s="7" t="s">
        <v>199</v>
      </c>
      <c r="E1873" s="7" t="s">
        <v>200</v>
      </c>
      <c r="F1873" s="7">
        <v>0.29699999999999999</v>
      </c>
      <c r="I1873" s="7">
        <v>0.97399999999999998</v>
      </c>
      <c r="J1873" s="7">
        <v>2007</v>
      </c>
      <c r="K1873" s="7">
        <v>12</v>
      </c>
      <c r="L1873" s="7">
        <v>345</v>
      </c>
      <c r="M1873" s="7">
        <v>36.133000000000003</v>
      </c>
      <c r="N1873" s="7">
        <v>137.36600000000001</v>
      </c>
      <c r="O1873" s="7">
        <v>36.25</v>
      </c>
      <c r="P1873" s="7">
        <v>137.25</v>
      </c>
      <c r="Q1873" s="7">
        <v>2.927</v>
      </c>
      <c r="V1873" s="7" t="s">
        <v>26</v>
      </c>
      <c r="W1873" s="7">
        <v>0.63400000000000001</v>
      </c>
      <c r="X1873" s="7">
        <f t="shared" si="58"/>
        <v>0.63400000000000001</v>
      </c>
      <c r="Y1873" s="7">
        <v>0.34</v>
      </c>
      <c r="Z1873" s="7">
        <f t="shared" si="59"/>
        <v>0.34</v>
      </c>
      <c r="AA1873" s="7">
        <v>0.65</v>
      </c>
      <c r="AB1873" s="7">
        <v>0.34899999999999998</v>
      </c>
      <c r="AC1873" s="7">
        <v>1.6</v>
      </c>
      <c r="AD1873" s="7">
        <v>148.19999999999999</v>
      </c>
      <c r="AE1873" s="7" t="s">
        <v>28</v>
      </c>
      <c r="AF1873" s="7" t="s">
        <v>29</v>
      </c>
      <c r="AG1873" s="7" t="s">
        <v>30</v>
      </c>
      <c r="AH1873" s="7" t="s">
        <v>416</v>
      </c>
      <c r="AI1873" s="7" t="s">
        <v>417</v>
      </c>
      <c r="AJ1873" s="7">
        <v>-0.61899999999999999</v>
      </c>
      <c r="AK1873" s="7">
        <v>-1.071</v>
      </c>
      <c r="AL1873" s="7" t="s">
        <v>408</v>
      </c>
      <c r="AQ1873" s="7">
        <v>1.641</v>
      </c>
      <c r="AS1873" s="7">
        <v>2.226</v>
      </c>
      <c r="AU1873" s="7">
        <v>2.2000000000000002</v>
      </c>
      <c r="AV1873" s="7" t="s">
        <v>657</v>
      </c>
      <c r="AW1873" s="7" t="s">
        <v>528</v>
      </c>
      <c r="AX1873" s="7" t="s">
        <v>547</v>
      </c>
      <c r="AY1873" s="7" t="s">
        <v>548</v>
      </c>
    </row>
    <row r="1874" spans="1:52" x14ac:dyDescent="0.2">
      <c r="A1874" s="7">
        <v>1873</v>
      </c>
      <c r="B1874" s="7">
        <v>5524</v>
      </c>
      <c r="C1874" s="7" t="s">
        <v>332</v>
      </c>
      <c r="D1874" s="7" t="s">
        <v>333</v>
      </c>
      <c r="E1874" s="7" t="s">
        <v>334</v>
      </c>
      <c r="F1874" s="7">
        <v>0.86099999999999999</v>
      </c>
      <c r="I1874" s="7">
        <v>0.86099999999999999</v>
      </c>
      <c r="J1874" s="7">
        <v>2004</v>
      </c>
      <c r="K1874" s="7">
        <v>12</v>
      </c>
      <c r="L1874" s="7">
        <v>345</v>
      </c>
      <c r="M1874" s="7">
        <v>38.232999999999997</v>
      </c>
      <c r="N1874" s="7">
        <v>127.26600000000001</v>
      </c>
      <c r="O1874" s="7">
        <v>38.25</v>
      </c>
      <c r="P1874" s="7">
        <v>127.25</v>
      </c>
      <c r="Q1874" s="7">
        <v>9.593</v>
      </c>
      <c r="S1874" s="7">
        <v>14.054</v>
      </c>
      <c r="V1874" s="7" t="s">
        <v>26</v>
      </c>
      <c r="W1874" s="7">
        <v>0.58599999999999997</v>
      </c>
      <c r="X1874" s="7">
        <f t="shared" si="58"/>
        <v>0.58599999999999997</v>
      </c>
      <c r="Y1874" s="7">
        <v>0.27500000000000002</v>
      </c>
      <c r="Z1874" s="7">
        <f t="shared" si="59"/>
        <v>0.27500000000000002</v>
      </c>
      <c r="AA1874" s="7">
        <v>0.68</v>
      </c>
      <c r="AB1874" s="7">
        <v>0.31900000000000001</v>
      </c>
      <c r="AC1874" s="7">
        <v>-3.2</v>
      </c>
      <c r="AD1874" s="7">
        <v>27.9</v>
      </c>
      <c r="AE1874" s="7" t="s">
        <v>52</v>
      </c>
      <c r="AF1874" s="7" t="s">
        <v>29</v>
      </c>
      <c r="AG1874" s="7" t="s">
        <v>47</v>
      </c>
      <c r="AH1874" s="7" t="s">
        <v>445</v>
      </c>
      <c r="AI1874" s="7" t="s">
        <v>446</v>
      </c>
      <c r="AJ1874" s="7">
        <v>2.02</v>
      </c>
      <c r="AK1874" s="7">
        <v>-1.9E-2</v>
      </c>
      <c r="AL1874" s="7" t="s">
        <v>408</v>
      </c>
      <c r="AM1874" s="7">
        <v>0.28100000000000003</v>
      </c>
      <c r="AN1874" s="7">
        <v>0.10199999999999999</v>
      </c>
      <c r="AQ1874" s="7">
        <v>1.127</v>
      </c>
      <c r="AR1874" s="7">
        <v>0.78</v>
      </c>
      <c r="AS1874" s="7">
        <v>3.4</v>
      </c>
      <c r="AT1874" s="7">
        <v>2.7730000000000001</v>
      </c>
      <c r="AU1874" s="7">
        <v>4.3499999999999996</v>
      </c>
      <c r="AV1874" s="7" t="s">
        <v>659</v>
      </c>
      <c r="AW1874" s="7" t="s">
        <v>528</v>
      </c>
      <c r="AX1874" s="7" t="s">
        <v>14</v>
      </c>
      <c r="AY1874" s="7" t="s">
        <v>566</v>
      </c>
      <c r="AZ1874" s="7" t="s">
        <v>92</v>
      </c>
    </row>
    <row r="1875" spans="1:52" x14ac:dyDescent="0.2">
      <c r="A1875" s="7">
        <v>1874</v>
      </c>
      <c r="B1875" s="7">
        <v>5524</v>
      </c>
      <c r="C1875" s="7" t="s">
        <v>332</v>
      </c>
      <c r="D1875" s="7" t="s">
        <v>333</v>
      </c>
      <c r="E1875" s="7" t="s">
        <v>334</v>
      </c>
      <c r="F1875" s="7">
        <v>0.44400000000000001</v>
      </c>
      <c r="I1875" s="7">
        <v>0.44400000000000001</v>
      </c>
      <c r="J1875" s="7">
        <v>2005</v>
      </c>
      <c r="K1875" s="7">
        <v>1</v>
      </c>
      <c r="L1875" s="7">
        <v>15</v>
      </c>
      <c r="M1875" s="7">
        <v>38.232999999999997</v>
      </c>
      <c r="N1875" s="7">
        <v>127.26600000000001</v>
      </c>
      <c r="O1875" s="7">
        <v>38.25</v>
      </c>
      <c r="P1875" s="7">
        <v>127.25</v>
      </c>
      <c r="Q1875" s="7">
        <v>1.5029999999999999</v>
      </c>
      <c r="S1875" s="7">
        <v>8.4369999999999994</v>
      </c>
      <c r="V1875" s="7" t="s">
        <v>26</v>
      </c>
      <c r="W1875" s="7">
        <v>0.216</v>
      </c>
      <c r="X1875" s="7">
        <f t="shared" si="58"/>
        <v>0.216</v>
      </c>
      <c r="Y1875" s="7">
        <v>0.22800000000000001</v>
      </c>
      <c r="Z1875" s="7">
        <f t="shared" si="59"/>
        <v>0.22800000000000001</v>
      </c>
      <c r="AA1875" s="7">
        <v>0.48599999999999999</v>
      </c>
      <c r="AB1875" s="7">
        <v>0.51300000000000001</v>
      </c>
      <c r="AC1875" s="7">
        <v>-8.5</v>
      </c>
      <c r="AD1875" s="7">
        <v>8.6999999999999993</v>
      </c>
      <c r="AE1875" s="7" t="s">
        <v>52</v>
      </c>
      <c r="AF1875" s="7" t="s">
        <v>29</v>
      </c>
      <c r="AG1875" s="7" t="s">
        <v>47</v>
      </c>
      <c r="AH1875" s="7" t="s">
        <v>445</v>
      </c>
      <c r="AI1875" s="7" t="s">
        <v>446</v>
      </c>
      <c r="AJ1875" s="7">
        <v>2.02</v>
      </c>
      <c r="AK1875" s="7">
        <v>-1.9E-2</v>
      </c>
      <c r="AL1875" s="7" t="s">
        <v>408</v>
      </c>
      <c r="AM1875" s="7">
        <v>0.28100000000000003</v>
      </c>
      <c r="AN1875" s="7">
        <v>0.10199999999999999</v>
      </c>
      <c r="AQ1875" s="7">
        <v>1.127</v>
      </c>
      <c r="AR1875" s="7">
        <v>0.78</v>
      </c>
      <c r="AS1875" s="7">
        <v>3.4</v>
      </c>
      <c r="AT1875" s="7">
        <v>2.7730000000000001</v>
      </c>
      <c r="AU1875" s="7">
        <v>4.3499999999999996</v>
      </c>
      <c r="AV1875" s="7" t="s">
        <v>659</v>
      </c>
      <c r="AW1875" s="7" t="s">
        <v>528</v>
      </c>
      <c r="AX1875" s="7" t="s">
        <v>14</v>
      </c>
      <c r="AY1875" s="7" t="s">
        <v>566</v>
      </c>
      <c r="AZ1875" s="7" t="s">
        <v>92</v>
      </c>
    </row>
    <row r="1876" spans="1:52" x14ac:dyDescent="0.2">
      <c r="A1876" s="7">
        <v>1875</v>
      </c>
      <c r="B1876" s="7">
        <v>5524</v>
      </c>
      <c r="C1876" s="7" t="s">
        <v>332</v>
      </c>
      <c r="D1876" s="7" t="s">
        <v>333</v>
      </c>
      <c r="E1876" s="7" t="s">
        <v>334</v>
      </c>
      <c r="F1876" s="7">
        <v>0.39800000000000002</v>
      </c>
      <c r="I1876" s="7">
        <v>0.39800000000000002</v>
      </c>
      <c r="J1876" s="7">
        <v>2005</v>
      </c>
      <c r="K1876" s="7">
        <v>2</v>
      </c>
      <c r="L1876" s="7">
        <v>45</v>
      </c>
      <c r="M1876" s="7">
        <v>38.232999999999997</v>
      </c>
      <c r="N1876" s="7">
        <v>127.26600000000001</v>
      </c>
      <c r="O1876" s="7">
        <v>38.25</v>
      </c>
      <c r="P1876" s="7">
        <v>127.25</v>
      </c>
      <c r="Q1876" s="7">
        <v>0.97899999999999998</v>
      </c>
      <c r="S1876" s="7">
        <v>12.845000000000001</v>
      </c>
      <c r="V1876" s="7" t="s">
        <v>26</v>
      </c>
      <c r="W1876" s="7">
        <v>0.35899999999999999</v>
      </c>
      <c r="X1876" s="7">
        <f t="shared" si="58"/>
        <v>0.35899999999999999</v>
      </c>
      <c r="Y1876" s="7">
        <v>3.9E-2</v>
      </c>
      <c r="Z1876" s="7">
        <f t="shared" si="59"/>
        <v>3.9E-2</v>
      </c>
      <c r="AA1876" s="7">
        <v>0.90200000000000002</v>
      </c>
      <c r="AB1876" s="7">
        <v>9.7000000000000003E-2</v>
      </c>
      <c r="AC1876" s="7">
        <v>-7.1</v>
      </c>
      <c r="AD1876" s="7">
        <v>76</v>
      </c>
      <c r="AE1876" s="7" t="s">
        <v>52</v>
      </c>
      <c r="AF1876" s="7" t="s">
        <v>29</v>
      </c>
      <c r="AG1876" s="7" t="s">
        <v>47</v>
      </c>
      <c r="AH1876" s="7" t="s">
        <v>445</v>
      </c>
      <c r="AI1876" s="7" t="s">
        <v>446</v>
      </c>
      <c r="AJ1876" s="7">
        <v>2.02</v>
      </c>
      <c r="AK1876" s="7">
        <v>-1.9E-2</v>
      </c>
      <c r="AL1876" s="7" t="s">
        <v>408</v>
      </c>
      <c r="AM1876" s="7">
        <v>0.28100000000000003</v>
      </c>
      <c r="AN1876" s="7">
        <v>0.10199999999999999</v>
      </c>
      <c r="AQ1876" s="7">
        <v>1.127</v>
      </c>
      <c r="AR1876" s="7">
        <v>0.78</v>
      </c>
      <c r="AS1876" s="7">
        <v>3.4</v>
      </c>
      <c r="AT1876" s="7">
        <v>2.7730000000000001</v>
      </c>
      <c r="AU1876" s="7">
        <v>4.3499999999999996</v>
      </c>
      <c r="AV1876" s="7" t="s">
        <v>659</v>
      </c>
      <c r="AW1876" s="7" t="s">
        <v>528</v>
      </c>
      <c r="AX1876" s="7" t="s">
        <v>14</v>
      </c>
      <c r="AY1876" s="7" t="s">
        <v>566</v>
      </c>
      <c r="AZ1876" s="7" t="s">
        <v>92</v>
      </c>
    </row>
    <row r="1877" spans="1:52" x14ac:dyDescent="0.2">
      <c r="A1877" s="7">
        <v>1876</v>
      </c>
      <c r="B1877" s="7">
        <v>5524</v>
      </c>
      <c r="C1877" s="7" t="s">
        <v>332</v>
      </c>
      <c r="D1877" s="7" t="s">
        <v>333</v>
      </c>
      <c r="E1877" s="7" t="s">
        <v>334</v>
      </c>
      <c r="F1877" s="7">
        <v>0.77100000000000002</v>
      </c>
      <c r="I1877" s="7">
        <v>0.77100000000000002</v>
      </c>
      <c r="J1877" s="7">
        <v>2005</v>
      </c>
      <c r="K1877" s="7">
        <v>3</v>
      </c>
      <c r="L1877" s="7">
        <v>75</v>
      </c>
      <c r="M1877" s="7">
        <v>38.232999999999997</v>
      </c>
      <c r="N1877" s="7">
        <v>127.26600000000001</v>
      </c>
      <c r="O1877" s="7">
        <v>38.25</v>
      </c>
      <c r="P1877" s="7">
        <v>127.25</v>
      </c>
      <c r="Q1877" s="7">
        <v>2.9169999999999998</v>
      </c>
      <c r="S1877" s="7">
        <v>14.518000000000001</v>
      </c>
      <c r="V1877" s="7" t="s">
        <v>26</v>
      </c>
      <c r="W1877" s="7">
        <v>0.40799999999999997</v>
      </c>
      <c r="X1877" s="7">
        <f t="shared" si="58"/>
        <v>0.40799999999999997</v>
      </c>
      <c r="Y1877" s="7">
        <v>0.36299999999999999</v>
      </c>
      <c r="Z1877" s="7">
        <f t="shared" si="59"/>
        <v>0.36299999999999999</v>
      </c>
      <c r="AA1877" s="7">
        <v>0.52900000000000003</v>
      </c>
      <c r="AB1877" s="7">
        <v>0.47</v>
      </c>
      <c r="AC1877" s="7">
        <v>-0.1</v>
      </c>
      <c r="AD1877" s="7">
        <v>39.1</v>
      </c>
      <c r="AE1877" s="7" t="s">
        <v>52</v>
      </c>
      <c r="AF1877" s="7" t="s">
        <v>29</v>
      </c>
      <c r="AG1877" s="7" t="s">
        <v>47</v>
      </c>
      <c r="AH1877" s="7" t="s">
        <v>445</v>
      </c>
      <c r="AI1877" s="7" t="s">
        <v>446</v>
      </c>
      <c r="AJ1877" s="7">
        <v>2.02</v>
      </c>
      <c r="AK1877" s="7">
        <v>-1.9E-2</v>
      </c>
      <c r="AL1877" s="7" t="s">
        <v>408</v>
      </c>
      <c r="AM1877" s="7">
        <v>0.28100000000000003</v>
      </c>
      <c r="AN1877" s="7">
        <v>0.10199999999999999</v>
      </c>
      <c r="AQ1877" s="7">
        <v>1.127</v>
      </c>
      <c r="AR1877" s="7">
        <v>0.78</v>
      </c>
      <c r="AS1877" s="7">
        <v>3.4</v>
      </c>
      <c r="AT1877" s="7">
        <v>2.7730000000000001</v>
      </c>
      <c r="AU1877" s="7">
        <v>4.3499999999999996</v>
      </c>
      <c r="AV1877" s="7" t="s">
        <v>659</v>
      </c>
      <c r="AW1877" s="7" t="s">
        <v>528</v>
      </c>
      <c r="AX1877" s="7" t="s">
        <v>14</v>
      </c>
      <c r="AY1877" s="7" t="s">
        <v>566</v>
      </c>
      <c r="AZ1877" s="7" t="s">
        <v>92</v>
      </c>
    </row>
    <row r="1878" spans="1:52" x14ac:dyDescent="0.2">
      <c r="A1878" s="7">
        <v>1877</v>
      </c>
      <c r="B1878" s="7">
        <v>5524</v>
      </c>
      <c r="C1878" s="7" t="s">
        <v>332</v>
      </c>
      <c r="D1878" s="7" t="s">
        <v>333</v>
      </c>
      <c r="E1878" s="7" t="s">
        <v>334</v>
      </c>
      <c r="F1878" s="7">
        <v>1.329</v>
      </c>
      <c r="I1878" s="7">
        <v>1.329</v>
      </c>
      <c r="J1878" s="7">
        <v>2005</v>
      </c>
      <c r="K1878" s="7">
        <v>4</v>
      </c>
      <c r="L1878" s="7">
        <v>105</v>
      </c>
      <c r="M1878" s="7">
        <v>38.232999999999997</v>
      </c>
      <c r="N1878" s="7">
        <v>127.26600000000001</v>
      </c>
      <c r="O1878" s="7">
        <v>38.25</v>
      </c>
      <c r="P1878" s="7">
        <v>127.25</v>
      </c>
      <c r="Q1878" s="7">
        <v>10.134</v>
      </c>
      <c r="S1878" s="7">
        <v>12.545999999999999</v>
      </c>
      <c r="V1878" s="7" t="s">
        <v>26</v>
      </c>
      <c r="W1878" s="7">
        <v>0.96799999999999997</v>
      </c>
      <c r="X1878" s="7">
        <f t="shared" si="58"/>
        <v>0.96799999999999997</v>
      </c>
      <c r="Y1878" s="7">
        <v>0.36099999999999999</v>
      </c>
      <c r="Z1878" s="7">
        <f t="shared" si="59"/>
        <v>0.36099999999999999</v>
      </c>
      <c r="AA1878" s="7">
        <v>0.72799999999999998</v>
      </c>
      <c r="AB1878" s="7">
        <v>0.27100000000000002</v>
      </c>
      <c r="AC1878" s="7">
        <v>9.1999999999999993</v>
      </c>
      <c r="AD1878" s="7">
        <v>87.6</v>
      </c>
      <c r="AE1878" s="7" t="s">
        <v>52</v>
      </c>
      <c r="AF1878" s="7" t="s">
        <v>29</v>
      </c>
      <c r="AG1878" s="7" t="s">
        <v>47</v>
      </c>
      <c r="AH1878" s="7" t="s">
        <v>445</v>
      </c>
      <c r="AI1878" s="7" t="s">
        <v>446</v>
      </c>
      <c r="AJ1878" s="7">
        <v>2.02</v>
      </c>
      <c r="AK1878" s="7">
        <v>-1.9E-2</v>
      </c>
      <c r="AL1878" s="7" t="s">
        <v>408</v>
      </c>
      <c r="AM1878" s="7">
        <v>0.28100000000000003</v>
      </c>
      <c r="AN1878" s="7">
        <v>0.10199999999999999</v>
      </c>
      <c r="AQ1878" s="7">
        <v>1.127</v>
      </c>
      <c r="AR1878" s="7">
        <v>0.78</v>
      </c>
      <c r="AS1878" s="7">
        <v>3.4</v>
      </c>
      <c r="AT1878" s="7">
        <v>2.7730000000000001</v>
      </c>
      <c r="AU1878" s="7">
        <v>4.3499999999999996</v>
      </c>
      <c r="AV1878" s="7" t="s">
        <v>659</v>
      </c>
      <c r="AW1878" s="7" t="s">
        <v>528</v>
      </c>
      <c r="AX1878" s="7" t="s">
        <v>14</v>
      </c>
      <c r="AY1878" s="7" t="s">
        <v>566</v>
      </c>
      <c r="AZ1878" s="7" t="s">
        <v>92</v>
      </c>
    </row>
    <row r="1879" spans="1:52" x14ac:dyDescent="0.2">
      <c r="A1879" s="7">
        <v>1878</v>
      </c>
      <c r="B1879" s="7">
        <v>5524</v>
      </c>
      <c r="C1879" s="7" t="s">
        <v>332</v>
      </c>
      <c r="D1879" s="7" t="s">
        <v>333</v>
      </c>
      <c r="E1879" s="7" t="s">
        <v>334</v>
      </c>
      <c r="F1879" s="7">
        <v>2.12</v>
      </c>
      <c r="I1879" s="7">
        <v>2.12</v>
      </c>
      <c r="J1879" s="7">
        <v>2005</v>
      </c>
      <c r="K1879" s="7">
        <v>5</v>
      </c>
      <c r="L1879" s="7">
        <v>135</v>
      </c>
      <c r="M1879" s="7">
        <v>38.232999999999997</v>
      </c>
      <c r="N1879" s="7">
        <v>127.26600000000001</v>
      </c>
      <c r="O1879" s="7">
        <v>38.25</v>
      </c>
      <c r="P1879" s="7">
        <v>127.25</v>
      </c>
      <c r="Q1879" s="7">
        <v>12.776</v>
      </c>
      <c r="S1879" s="7">
        <v>12.093</v>
      </c>
      <c r="V1879" s="7" t="s">
        <v>26</v>
      </c>
      <c r="W1879" s="7">
        <v>1.714</v>
      </c>
      <c r="X1879" s="7">
        <f t="shared" si="58"/>
        <v>1.714</v>
      </c>
      <c r="Y1879" s="7">
        <v>0.40600000000000003</v>
      </c>
      <c r="Z1879" s="7">
        <f t="shared" si="59"/>
        <v>0.40600000000000003</v>
      </c>
      <c r="AA1879" s="7">
        <v>0.80800000000000005</v>
      </c>
      <c r="AB1879" s="7">
        <v>0.191</v>
      </c>
      <c r="AC1879" s="7">
        <v>13.7</v>
      </c>
      <c r="AD1879" s="7">
        <v>155</v>
      </c>
      <c r="AE1879" s="7" t="s">
        <v>52</v>
      </c>
      <c r="AF1879" s="7" t="s">
        <v>29</v>
      </c>
      <c r="AG1879" s="7" t="s">
        <v>47</v>
      </c>
      <c r="AH1879" s="7" t="s">
        <v>445</v>
      </c>
      <c r="AI1879" s="7" t="s">
        <v>446</v>
      </c>
      <c r="AJ1879" s="7">
        <v>2.02</v>
      </c>
      <c r="AK1879" s="7">
        <v>-1.9E-2</v>
      </c>
      <c r="AL1879" s="7" t="s">
        <v>408</v>
      </c>
      <c r="AM1879" s="7">
        <v>0.28100000000000003</v>
      </c>
      <c r="AN1879" s="7">
        <v>0.10199999999999999</v>
      </c>
      <c r="AQ1879" s="7">
        <v>1.127</v>
      </c>
      <c r="AR1879" s="7">
        <v>0.78</v>
      </c>
      <c r="AS1879" s="7">
        <v>3.4</v>
      </c>
      <c r="AT1879" s="7">
        <v>2.7730000000000001</v>
      </c>
      <c r="AU1879" s="7">
        <v>4.3499999999999996</v>
      </c>
      <c r="AV1879" s="7" t="s">
        <v>659</v>
      </c>
      <c r="AW1879" s="7" t="s">
        <v>528</v>
      </c>
      <c r="AX1879" s="7" t="s">
        <v>14</v>
      </c>
      <c r="AY1879" s="7" t="s">
        <v>566</v>
      </c>
      <c r="AZ1879" s="7" t="s">
        <v>92</v>
      </c>
    </row>
    <row r="1880" spans="1:52" x14ac:dyDescent="0.2">
      <c r="A1880" s="7">
        <v>1879</v>
      </c>
      <c r="B1880" s="7">
        <v>5524</v>
      </c>
      <c r="C1880" s="7" t="s">
        <v>332</v>
      </c>
      <c r="D1880" s="7" t="s">
        <v>333</v>
      </c>
      <c r="E1880" s="7" t="s">
        <v>334</v>
      </c>
      <c r="F1880" s="7">
        <v>2.6320000000000001</v>
      </c>
      <c r="I1880" s="7">
        <v>2.6320000000000001</v>
      </c>
      <c r="J1880" s="7">
        <v>2005</v>
      </c>
      <c r="K1880" s="7">
        <v>6</v>
      </c>
      <c r="L1880" s="7">
        <v>165</v>
      </c>
      <c r="M1880" s="7">
        <v>38.232999999999997</v>
      </c>
      <c r="N1880" s="7">
        <v>127.26600000000001</v>
      </c>
      <c r="O1880" s="7">
        <v>38.25</v>
      </c>
      <c r="P1880" s="7">
        <v>127.25</v>
      </c>
      <c r="Q1880" s="7">
        <v>18.234000000000002</v>
      </c>
      <c r="S1880" s="7">
        <v>11.64</v>
      </c>
      <c r="V1880" s="7" t="s">
        <v>26</v>
      </c>
      <c r="W1880" s="7">
        <v>2.4620000000000002</v>
      </c>
      <c r="X1880" s="7">
        <f t="shared" si="58"/>
        <v>2.4620000000000002</v>
      </c>
      <c r="Y1880" s="7">
        <v>0.17</v>
      </c>
      <c r="Z1880" s="7">
        <f t="shared" si="59"/>
        <v>0.17</v>
      </c>
      <c r="AA1880" s="7">
        <v>0.93500000000000005</v>
      </c>
      <c r="AB1880" s="7">
        <v>6.4000000000000001E-2</v>
      </c>
      <c r="AC1880" s="7">
        <v>20.7</v>
      </c>
      <c r="AD1880" s="7">
        <v>70.900000000000006</v>
      </c>
      <c r="AE1880" s="7" t="s">
        <v>52</v>
      </c>
      <c r="AF1880" s="7" t="s">
        <v>29</v>
      </c>
      <c r="AG1880" s="7" t="s">
        <v>47</v>
      </c>
      <c r="AH1880" s="7" t="s">
        <v>445</v>
      </c>
      <c r="AI1880" s="7" t="s">
        <v>446</v>
      </c>
      <c r="AJ1880" s="7">
        <v>2.02</v>
      </c>
      <c r="AK1880" s="7">
        <v>-1.9E-2</v>
      </c>
      <c r="AL1880" s="7" t="s">
        <v>408</v>
      </c>
      <c r="AM1880" s="7">
        <v>0.28100000000000003</v>
      </c>
      <c r="AN1880" s="7">
        <v>0.10199999999999999</v>
      </c>
      <c r="AQ1880" s="7">
        <v>1.127</v>
      </c>
      <c r="AR1880" s="7">
        <v>0.78</v>
      </c>
      <c r="AS1880" s="7">
        <v>3.4</v>
      </c>
      <c r="AT1880" s="7">
        <v>2.7730000000000001</v>
      </c>
      <c r="AU1880" s="7">
        <v>4.3499999999999996</v>
      </c>
      <c r="AV1880" s="7" t="s">
        <v>659</v>
      </c>
      <c r="AW1880" s="7" t="s">
        <v>528</v>
      </c>
      <c r="AX1880" s="7" t="s">
        <v>14</v>
      </c>
      <c r="AY1880" s="7" t="s">
        <v>566</v>
      </c>
      <c r="AZ1880" s="7" t="s">
        <v>92</v>
      </c>
    </row>
    <row r="1881" spans="1:52" x14ac:dyDescent="0.2">
      <c r="A1881" s="7">
        <v>1880</v>
      </c>
      <c r="B1881" s="7">
        <v>5524</v>
      </c>
      <c r="C1881" s="7" t="s">
        <v>332</v>
      </c>
      <c r="D1881" s="7" t="s">
        <v>333</v>
      </c>
      <c r="E1881" s="7" t="s">
        <v>334</v>
      </c>
      <c r="F1881" s="7">
        <v>5.7009999999999996</v>
      </c>
      <c r="I1881" s="7">
        <v>5.7009999999999996</v>
      </c>
      <c r="J1881" s="7">
        <v>2005</v>
      </c>
      <c r="K1881" s="7">
        <v>7</v>
      </c>
      <c r="L1881" s="7">
        <v>195</v>
      </c>
      <c r="M1881" s="7">
        <v>38.232999999999997</v>
      </c>
      <c r="N1881" s="7">
        <v>127.26600000000001</v>
      </c>
      <c r="O1881" s="7">
        <v>38.25</v>
      </c>
      <c r="P1881" s="7">
        <v>127.25</v>
      </c>
      <c r="Q1881" s="7">
        <v>22.283000000000001</v>
      </c>
      <c r="S1881" s="7">
        <v>14.073</v>
      </c>
      <c r="V1881" s="7" t="s">
        <v>26</v>
      </c>
      <c r="W1881" s="7">
        <v>4.2779999999999996</v>
      </c>
      <c r="X1881" s="7">
        <f t="shared" si="58"/>
        <v>4.2779999999999996</v>
      </c>
      <c r="Y1881" s="7">
        <v>1.423</v>
      </c>
      <c r="Z1881" s="7">
        <f t="shared" si="59"/>
        <v>1.423</v>
      </c>
      <c r="AA1881" s="7">
        <v>0.75</v>
      </c>
      <c r="AB1881" s="7">
        <v>0.249</v>
      </c>
      <c r="AC1881" s="7">
        <v>23.9</v>
      </c>
      <c r="AD1881" s="7">
        <v>521.79999999999995</v>
      </c>
      <c r="AE1881" s="7" t="s">
        <v>52</v>
      </c>
      <c r="AF1881" s="7" t="s">
        <v>29</v>
      </c>
      <c r="AG1881" s="7" t="s">
        <v>47</v>
      </c>
      <c r="AH1881" s="7" t="s">
        <v>445</v>
      </c>
      <c r="AI1881" s="7" t="s">
        <v>446</v>
      </c>
      <c r="AJ1881" s="7">
        <v>2.02</v>
      </c>
      <c r="AK1881" s="7">
        <v>-1.9E-2</v>
      </c>
      <c r="AL1881" s="7" t="s">
        <v>408</v>
      </c>
      <c r="AM1881" s="7">
        <v>0.28100000000000003</v>
      </c>
      <c r="AN1881" s="7">
        <v>0.10199999999999999</v>
      </c>
      <c r="AQ1881" s="7">
        <v>1.127</v>
      </c>
      <c r="AR1881" s="7">
        <v>0.78</v>
      </c>
      <c r="AS1881" s="7">
        <v>3.4</v>
      </c>
      <c r="AT1881" s="7">
        <v>2.7730000000000001</v>
      </c>
      <c r="AU1881" s="7">
        <v>4.3499999999999996</v>
      </c>
      <c r="AV1881" s="7" t="s">
        <v>659</v>
      </c>
      <c r="AW1881" s="7" t="s">
        <v>528</v>
      </c>
      <c r="AX1881" s="7" t="s">
        <v>14</v>
      </c>
      <c r="AY1881" s="7" t="s">
        <v>566</v>
      </c>
      <c r="AZ1881" s="7" t="s">
        <v>92</v>
      </c>
    </row>
    <row r="1882" spans="1:52" x14ac:dyDescent="0.2">
      <c r="A1882" s="7">
        <v>1881</v>
      </c>
      <c r="B1882" s="7">
        <v>5524</v>
      </c>
      <c r="C1882" s="7" t="s">
        <v>332</v>
      </c>
      <c r="D1882" s="7" t="s">
        <v>333</v>
      </c>
      <c r="E1882" s="7" t="s">
        <v>334</v>
      </c>
      <c r="F1882" s="7">
        <v>3.7959999999999998</v>
      </c>
      <c r="I1882" s="7">
        <v>3.7959999999999998</v>
      </c>
      <c r="J1882" s="7">
        <v>2005</v>
      </c>
      <c r="K1882" s="7">
        <v>8</v>
      </c>
      <c r="L1882" s="7">
        <v>225</v>
      </c>
      <c r="M1882" s="7">
        <v>38.232999999999997</v>
      </c>
      <c r="N1882" s="7">
        <v>127.26600000000001</v>
      </c>
      <c r="O1882" s="7">
        <v>38.25</v>
      </c>
      <c r="P1882" s="7">
        <v>127.25</v>
      </c>
      <c r="Q1882" s="7">
        <v>19.646999999999998</v>
      </c>
      <c r="S1882" s="7">
        <v>16.506</v>
      </c>
      <c r="V1882" s="7" t="s">
        <v>26</v>
      </c>
      <c r="W1882" s="7">
        <v>3.0710000000000002</v>
      </c>
      <c r="X1882" s="7">
        <f t="shared" si="58"/>
        <v>3.0710000000000002</v>
      </c>
      <c r="Y1882" s="7">
        <v>0.72499999999999998</v>
      </c>
      <c r="Z1882" s="7">
        <f t="shared" si="59"/>
        <v>0.72499999999999998</v>
      </c>
      <c r="AA1882" s="7">
        <v>0.80900000000000005</v>
      </c>
      <c r="AB1882" s="7">
        <v>0.19</v>
      </c>
      <c r="AC1882" s="7">
        <v>23.8</v>
      </c>
      <c r="AD1882" s="7">
        <v>183.6</v>
      </c>
      <c r="AE1882" s="7" t="s">
        <v>52</v>
      </c>
      <c r="AF1882" s="7" t="s">
        <v>29</v>
      </c>
      <c r="AG1882" s="7" t="s">
        <v>47</v>
      </c>
      <c r="AH1882" s="7" t="s">
        <v>445</v>
      </c>
      <c r="AI1882" s="7" t="s">
        <v>446</v>
      </c>
      <c r="AJ1882" s="7">
        <v>2.02</v>
      </c>
      <c r="AK1882" s="7">
        <v>-1.9E-2</v>
      </c>
      <c r="AL1882" s="7" t="s">
        <v>408</v>
      </c>
      <c r="AM1882" s="7">
        <v>0.28100000000000003</v>
      </c>
      <c r="AN1882" s="7">
        <v>0.10199999999999999</v>
      </c>
      <c r="AQ1882" s="7">
        <v>1.127</v>
      </c>
      <c r="AR1882" s="7">
        <v>0.78</v>
      </c>
      <c r="AS1882" s="7">
        <v>3.4</v>
      </c>
      <c r="AT1882" s="7">
        <v>2.7730000000000001</v>
      </c>
      <c r="AU1882" s="7">
        <v>4.3499999999999996</v>
      </c>
      <c r="AV1882" s="7" t="s">
        <v>659</v>
      </c>
      <c r="AW1882" s="7" t="s">
        <v>528</v>
      </c>
      <c r="AX1882" s="7" t="s">
        <v>14</v>
      </c>
      <c r="AY1882" s="7" t="s">
        <v>566</v>
      </c>
      <c r="AZ1882" s="7" t="s">
        <v>92</v>
      </c>
    </row>
    <row r="1883" spans="1:52" x14ac:dyDescent="0.2">
      <c r="A1883" s="7">
        <v>1882</v>
      </c>
      <c r="B1883" s="7">
        <v>5524</v>
      </c>
      <c r="C1883" s="7" t="s">
        <v>332</v>
      </c>
      <c r="D1883" s="7" t="s">
        <v>333</v>
      </c>
      <c r="E1883" s="7" t="s">
        <v>334</v>
      </c>
      <c r="F1883" s="7">
        <v>2.1320000000000001</v>
      </c>
      <c r="I1883" s="7">
        <v>2.1320000000000001</v>
      </c>
      <c r="J1883" s="7">
        <v>2005</v>
      </c>
      <c r="K1883" s="7">
        <v>9</v>
      </c>
      <c r="L1883" s="7">
        <v>255</v>
      </c>
      <c r="M1883" s="7">
        <v>38.232999999999997</v>
      </c>
      <c r="N1883" s="7">
        <v>127.26600000000001</v>
      </c>
      <c r="O1883" s="7">
        <v>38.25</v>
      </c>
      <c r="P1883" s="7">
        <v>127.25</v>
      </c>
      <c r="Q1883" s="7">
        <v>18.417999999999999</v>
      </c>
      <c r="S1883" s="7">
        <v>18.331</v>
      </c>
      <c r="V1883" s="7" t="s">
        <v>26</v>
      </c>
      <c r="W1883" s="7">
        <v>1.7250000000000001</v>
      </c>
      <c r="X1883" s="7">
        <f t="shared" si="58"/>
        <v>1.7250000000000001</v>
      </c>
      <c r="Y1883" s="7">
        <v>0.40699999999999997</v>
      </c>
      <c r="Z1883" s="7">
        <f t="shared" si="59"/>
        <v>0.40699999999999997</v>
      </c>
      <c r="AA1883" s="7">
        <v>0.80900000000000005</v>
      </c>
      <c r="AB1883" s="7">
        <v>0.19</v>
      </c>
      <c r="AC1883" s="7">
        <v>19.5</v>
      </c>
      <c r="AD1883" s="7">
        <v>158</v>
      </c>
      <c r="AE1883" s="7" t="s">
        <v>52</v>
      </c>
      <c r="AF1883" s="7" t="s">
        <v>29</v>
      </c>
      <c r="AG1883" s="7" t="s">
        <v>47</v>
      </c>
      <c r="AH1883" s="7" t="s">
        <v>445</v>
      </c>
      <c r="AI1883" s="7" t="s">
        <v>446</v>
      </c>
      <c r="AJ1883" s="7">
        <v>2.02</v>
      </c>
      <c r="AK1883" s="7">
        <v>-1.9E-2</v>
      </c>
      <c r="AL1883" s="7" t="s">
        <v>408</v>
      </c>
      <c r="AM1883" s="7">
        <v>0.28100000000000003</v>
      </c>
      <c r="AN1883" s="7">
        <v>0.10199999999999999</v>
      </c>
      <c r="AQ1883" s="7">
        <v>1.127</v>
      </c>
      <c r="AR1883" s="7">
        <v>0.78</v>
      </c>
      <c r="AS1883" s="7">
        <v>3.4</v>
      </c>
      <c r="AT1883" s="7">
        <v>2.7730000000000001</v>
      </c>
      <c r="AU1883" s="7">
        <v>4.3499999999999996</v>
      </c>
      <c r="AV1883" s="7" t="s">
        <v>659</v>
      </c>
      <c r="AW1883" s="7" t="s">
        <v>528</v>
      </c>
      <c r="AX1883" s="7" t="s">
        <v>14</v>
      </c>
      <c r="AY1883" s="7" t="s">
        <v>566</v>
      </c>
      <c r="AZ1883" s="7" t="s">
        <v>92</v>
      </c>
    </row>
    <row r="1884" spans="1:52" x14ac:dyDescent="0.2">
      <c r="A1884" s="7">
        <v>1883</v>
      </c>
      <c r="B1884" s="7">
        <v>5524</v>
      </c>
      <c r="C1884" s="7" t="s">
        <v>332</v>
      </c>
      <c r="D1884" s="7" t="s">
        <v>333</v>
      </c>
      <c r="E1884" s="7" t="s">
        <v>334</v>
      </c>
      <c r="F1884" s="7">
        <v>1.2410000000000001</v>
      </c>
      <c r="I1884" s="7">
        <v>1.2410000000000001</v>
      </c>
      <c r="J1884" s="7">
        <v>2005</v>
      </c>
      <c r="K1884" s="7">
        <v>10</v>
      </c>
      <c r="L1884" s="7">
        <v>285</v>
      </c>
      <c r="M1884" s="7">
        <v>38.232999999999997</v>
      </c>
      <c r="N1884" s="7">
        <v>127.26600000000001</v>
      </c>
      <c r="O1884" s="7">
        <v>38.25</v>
      </c>
      <c r="P1884" s="7">
        <v>127.25</v>
      </c>
      <c r="Q1884" s="7">
        <v>11.734</v>
      </c>
      <c r="S1884" s="7">
        <v>17.11</v>
      </c>
      <c r="V1884" s="7" t="s">
        <v>26</v>
      </c>
      <c r="W1884" s="7">
        <v>0.79700000000000004</v>
      </c>
      <c r="X1884" s="7">
        <f t="shared" si="58"/>
        <v>0.79700000000000004</v>
      </c>
      <c r="Y1884" s="7">
        <v>0.44400000000000001</v>
      </c>
      <c r="Z1884" s="7">
        <f t="shared" si="59"/>
        <v>0.44400000000000001</v>
      </c>
      <c r="AA1884" s="7">
        <v>0.64200000000000002</v>
      </c>
      <c r="AB1884" s="7">
        <v>0.35699999999999998</v>
      </c>
      <c r="AC1884" s="7">
        <v>11.4</v>
      </c>
      <c r="AD1884" s="7">
        <v>14.6</v>
      </c>
      <c r="AE1884" s="7" t="s">
        <v>52</v>
      </c>
      <c r="AF1884" s="7" t="s">
        <v>29</v>
      </c>
      <c r="AG1884" s="7" t="s">
        <v>47</v>
      </c>
      <c r="AH1884" s="7" t="s">
        <v>445</v>
      </c>
      <c r="AI1884" s="7" t="s">
        <v>446</v>
      </c>
      <c r="AJ1884" s="7">
        <v>2.02</v>
      </c>
      <c r="AK1884" s="7">
        <v>-1.9E-2</v>
      </c>
      <c r="AL1884" s="7" t="s">
        <v>408</v>
      </c>
      <c r="AM1884" s="7">
        <v>0.28100000000000003</v>
      </c>
      <c r="AN1884" s="7">
        <v>0.10199999999999999</v>
      </c>
      <c r="AQ1884" s="7">
        <v>1.127</v>
      </c>
      <c r="AR1884" s="7">
        <v>0.78</v>
      </c>
      <c r="AS1884" s="7">
        <v>3.4</v>
      </c>
      <c r="AT1884" s="7">
        <v>2.7730000000000001</v>
      </c>
      <c r="AU1884" s="7">
        <v>4.3499999999999996</v>
      </c>
      <c r="AV1884" s="7" t="s">
        <v>659</v>
      </c>
      <c r="AW1884" s="7" t="s">
        <v>528</v>
      </c>
      <c r="AX1884" s="7" t="s">
        <v>14</v>
      </c>
      <c r="AY1884" s="7" t="s">
        <v>566</v>
      </c>
      <c r="AZ1884" s="7" t="s">
        <v>92</v>
      </c>
    </row>
    <row r="1885" spans="1:52" x14ac:dyDescent="0.2">
      <c r="A1885" s="7">
        <v>1884</v>
      </c>
      <c r="B1885" s="7">
        <v>5524</v>
      </c>
      <c r="C1885" s="7" t="s">
        <v>332</v>
      </c>
      <c r="D1885" s="7" t="s">
        <v>333</v>
      </c>
      <c r="E1885" s="7" t="s">
        <v>334</v>
      </c>
      <c r="F1885" s="7">
        <v>0.68400000000000005</v>
      </c>
      <c r="I1885" s="7">
        <v>0.68400000000000005</v>
      </c>
      <c r="J1885" s="7">
        <v>2005</v>
      </c>
      <c r="K1885" s="7">
        <v>11</v>
      </c>
      <c r="L1885" s="7">
        <v>315</v>
      </c>
      <c r="M1885" s="7">
        <v>38.232999999999997</v>
      </c>
      <c r="N1885" s="7">
        <v>127.26600000000001</v>
      </c>
      <c r="O1885" s="7">
        <v>38.25</v>
      </c>
      <c r="P1885" s="7">
        <v>127.25</v>
      </c>
      <c r="Q1885" s="7">
        <v>6.2830000000000004</v>
      </c>
      <c r="S1885" s="7">
        <v>16.968</v>
      </c>
      <c r="V1885" s="7" t="s">
        <v>26</v>
      </c>
      <c r="W1885" s="7">
        <v>0.42699999999999999</v>
      </c>
      <c r="X1885" s="7">
        <f t="shared" si="58"/>
        <v>0.42699999999999999</v>
      </c>
      <c r="Y1885" s="7">
        <v>0.25700000000000001</v>
      </c>
      <c r="Z1885" s="7">
        <f t="shared" si="59"/>
        <v>0.25700000000000001</v>
      </c>
      <c r="AA1885" s="7">
        <v>0.624</v>
      </c>
      <c r="AB1885" s="7">
        <v>0.375</v>
      </c>
      <c r="AC1885" s="7">
        <v>4.8</v>
      </c>
      <c r="AD1885" s="7">
        <v>51.5</v>
      </c>
      <c r="AE1885" s="7" t="s">
        <v>52</v>
      </c>
      <c r="AF1885" s="7" t="s">
        <v>29</v>
      </c>
      <c r="AG1885" s="7" t="s">
        <v>47</v>
      </c>
      <c r="AH1885" s="7" t="s">
        <v>445</v>
      </c>
      <c r="AI1885" s="7" t="s">
        <v>446</v>
      </c>
      <c r="AJ1885" s="7">
        <v>2.02</v>
      </c>
      <c r="AK1885" s="7">
        <v>-1.9E-2</v>
      </c>
      <c r="AL1885" s="7" t="s">
        <v>408</v>
      </c>
      <c r="AM1885" s="7">
        <v>0.28100000000000003</v>
      </c>
      <c r="AN1885" s="7">
        <v>0.10199999999999999</v>
      </c>
      <c r="AQ1885" s="7">
        <v>1.127</v>
      </c>
      <c r="AR1885" s="7">
        <v>0.78</v>
      </c>
      <c r="AS1885" s="7">
        <v>3.4</v>
      </c>
      <c r="AT1885" s="7">
        <v>2.7730000000000001</v>
      </c>
      <c r="AU1885" s="7">
        <v>4.3499999999999996</v>
      </c>
      <c r="AV1885" s="7" t="s">
        <v>659</v>
      </c>
      <c r="AW1885" s="7" t="s">
        <v>528</v>
      </c>
      <c r="AX1885" s="7" t="s">
        <v>14</v>
      </c>
      <c r="AY1885" s="7" t="s">
        <v>566</v>
      </c>
      <c r="AZ1885" s="7" t="s">
        <v>92</v>
      </c>
    </row>
    <row r="1886" spans="1:52" x14ac:dyDescent="0.2">
      <c r="A1886" s="7">
        <v>1885</v>
      </c>
      <c r="B1886" s="7">
        <v>5524</v>
      </c>
      <c r="C1886" s="7" t="s">
        <v>332</v>
      </c>
      <c r="D1886" s="7" t="s">
        <v>333</v>
      </c>
      <c r="E1886" s="7" t="s">
        <v>334</v>
      </c>
      <c r="F1886" s="7">
        <v>0.35899999999999999</v>
      </c>
      <c r="I1886" s="7">
        <v>0.35899999999999999</v>
      </c>
      <c r="J1886" s="7">
        <v>2005</v>
      </c>
      <c r="K1886" s="7">
        <v>12</v>
      </c>
      <c r="L1886" s="7">
        <v>345</v>
      </c>
      <c r="M1886" s="7">
        <v>38.232999999999997</v>
      </c>
      <c r="N1886" s="7">
        <v>127.26600000000001</v>
      </c>
      <c r="O1886" s="7">
        <v>38.25</v>
      </c>
      <c r="P1886" s="7">
        <v>127.25</v>
      </c>
      <c r="V1886" s="7" t="s">
        <v>26</v>
      </c>
      <c r="W1886" s="7">
        <v>0.28999999999999998</v>
      </c>
      <c r="X1886" s="7">
        <f t="shared" si="58"/>
        <v>0.28999999999999998</v>
      </c>
      <c r="Y1886" s="7">
        <v>6.9000000000000006E-2</v>
      </c>
      <c r="Z1886" s="7">
        <f t="shared" si="59"/>
        <v>6.9000000000000006E-2</v>
      </c>
      <c r="AA1886" s="7">
        <v>0.80700000000000005</v>
      </c>
      <c r="AB1886" s="7">
        <v>0.192</v>
      </c>
      <c r="AC1886" s="7">
        <v>-8</v>
      </c>
      <c r="AD1886" s="7">
        <v>27.9</v>
      </c>
      <c r="AE1886" s="7" t="s">
        <v>52</v>
      </c>
      <c r="AF1886" s="7" t="s">
        <v>29</v>
      </c>
      <c r="AG1886" s="7" t="s">
        <v>47</v>
      </c>
      <c r="AH1886" s="7" t="s">
        <v>445</v>
      </c>
      <c r="AI1886" s="7" t="s">
        <v>446</v>
      </c>
      <c r="AJ1886" s="7">
        <v>2.02</v>
      </c>
      <c r="AK1886" s="7">
        <v>-1.9E-2</v>
      </c>
      <c r="AL1886" s="7" t="s">
        <v>408</v>
      </c>
      <c r="AM1886" s="7">
        <v>0.28100000000000003</v>
      </c>
      <c r="AN1886" s="7">
        <v>0.10199999999999999</v>
      </c>
      <c r="AQ1886" s="7">
        <v>1.127</v>
      </c>
      <c r="AR1886" s="7">
        <v>0.78</v>
      </c>
      <c r="AS1886" s="7">
        <v>3.4</v>
      </c>
      <c r="AT1886" s="7">
        <v>2.7730000000000001</v>
      </c>
      <c r="AU1886" s="7">
        <v>4.3499999999999996</v>
      </c>
      <c r="AV1886" s="7" t="s">
        <v>659</v>
      </c>
      <c r="AW1886" s="7" t="s">
        <v>528</v>
      </c>
      <c r="AX1886" s="7" t="s">
        <v>14</v>
      </c>
      <c r="AY1886" s="7" t="s">
        <v>566</v>
      </c>
      <c r="AZ1886" s="7" t="s">
        <v>92</v>
      </c>
    </row>
    <row r="1887" spans="1:52" x14ac:dyDescent="0.2">
      <c r="A1887" s="7">
        <v>1886</v>
      </c>
      <c r="B1887" s="7">
        <v>5524</v>
      </c>
      <c r="C1887" s="7" t="s">
        <v>332</v>
      </c>
      <c r="D1887" s="7" t="s">
        <v>333</v>
      </c>
      <c r="E1887" s="7" t="s">
        <v>334</v>
      </c>
      <c r="F1887" s="7">
        <v>0.314</v>
      </c>
      <c r="I1887" s="7">
        <v>0.314</v>
      </c>
      <c r="J1887" s="7">
        <v>2006</v>
      </c>
      <c r="K1887" s="7">
        <v>1</v>
      </c>
      <c r="L1887" s="7">
        <v>15</v>
      </c>
      <c r="M1887" s="7">
        <v>38.232999999999997</v>
      </c>
      <c r="N1887" s="7">
        <v>127.26600000000001</v>
      </c>
      <c r="O1887" s="7">
        <v>38.25</v>
      </c>
      <c r="P1887" s="7">
        <v>127.25</v>
      </c>
      <c r="V1887" s="7" t="s">
        <v>26</v>
      </c>
      <c r="W1887" s="7">
        <v>0.29299999999999998</v>
      </c>
      <c r="X1887" s="7">
        <f t="shared" si="58"/>
        <v>0.29299999999999998</v>
      </c>
      <c r="Y1887" s="7">
        <v>2.1000000000000001E-2</v>
      </c>
      <c r="Z1887" s="7">
        <f t="shared" si="59"/>
        <v>2.1000000000000001E-2</v>
      </c>
      <c r="AA1887" s="7">
        <v>0.93300000000000005</v>
      </c>
      <c r="AB1887" s="7">
        <v>6.6000000000000003E-2</v>
      </c>
      <c r="AC1887" s="7">
        <v>-6.2</v>
      </c>
      <c r="AD1887" s="7">
        <v>20</v>
      </c>
      <c r="AE1887" s="7" t="s">
        <v>52</v>
      </c>
      <c r="AF1887" s="7" t="s">
        <v>29</v>
      </c>
      <c r="AG1887" s="7" t="s">
        <v>47</v>
      </c>
      <c r="AH1887" s="7" t="s">
        <v>445</v>
      </c>
      <c r="AI1887" s="7" t="s">
        <v>446</v>
      </c>
      <c r="AJ1887" s="7">
        <v>2.02</v>
      </c>
      <c r="AK1887" s="7">
        <v>0.64900000000000002</v>
      </c>
      <c r="AL1887" s="7" t="s">
        <v>408</v>
      </c>
      <c r="AM1887" s="7">
        <v>0.28100000000000003</v>
      </c>
      <c r="AN1887" s="7">
        <v>0.10199999999999999</v>
      </c>
      <c r="AQ1887" s="7">
        <v>1.127</v>
      </c>
      <c r="AR1887" s="7">
        <v>0.78</v>
      </c>
      <c r="AS1887" s="7">
        <v>3.4</v>
      </c>
      <c r="AT1887" s="7">
        <v>2.7730000000000001</v>
      </c>
      <c r="AU1887" s="7">
        <v>4.3499999999999996</v>
      </c>
      <c r="AV1887" s="7" t="s">
        <v>659</v>
      </c>
      <c r="AW1887" s="7" t="s">
        <v>528</v>
      </c>
      <c r="AX1887" s="7" t="s">
        <v>14</v>
      </c>
      <c r="AY1887" s="7" t="s">
        <v>566</v>
      </c>
      <c r="AZ1887" s="7" t="s">
        <v>92</v>
      </c>
    </row>
    <row r="1888" spans="1:52" x14ac:dyDescent="0.2">
      <c r="A1888" s="7">
        <v>1887</v>
      </c>
      <c r="B1888" s="7">
        <v>5524</v>
      </c>
      <c r="C1888" s="7" t="s">
        <v>332</v>
      </c>
      <c r="D1888" s="7" t="s">
        <v>333</v>
      </c>
      <c r="E1888" s="7" t="s">
        <v>334</v>
      </c>
      <c r="F1888" s="7">
        <v>0.5</v>
      </c>
      <c r="I1888" s="7">
        <v>0.5</v>
      </c>
      <c r="J1888" s="7">
        <v>2006</v>
      </c>
      <c r="K1888" s="7">
        <v>2</v>
      </c>
      <c r="L1888" s="7">
        <v>45</v>
      </c>
      <c r="M1888" s="7">
        <v>38.232999999999997</v>
      </c>
      <c r="N1888" s="7">
        <v>127.26600000000001</v>
      </c>
      <c r="O1888" s="7">
        <v>38.25</v>
      </c>
      <c r="P1888" s="7">
        <v>127.25</v>
      </c>
      <c r="V1888" s="7" t="s">
        <v>26</v>
      </c>
      <c r="W1888" s="7">
        <v>0.249</v>
      </c>
      <c r="X1888" s="7">
        <f t="shared" si="58"/>
        <v>0.249</v>
      </c>
      <c r="Y1888" s="7">
        <v>0.251</v>
      </c>
      <c r="Z1888" s="7">
        <f t="shared" si="59"/>
        <v>0.251</v>
      </c>
      <c r="AA1888" s="7">
        <v>0.498</v>
      </c>
      <c r="AB1888" s="7">
        <v>0.502</v>
      </c>
      <c r="AC1888" s="7">
        <v>-4.2</v>
      </c>
      <c r="AD1888" s="7">
        <v>0</v>
      </c>
      <c r="AE1888" s="7" t="s">
        <v>52</v>
      </c>
      <c r="AF1888" s="7" t="s">
        <v>29</v>
      </c>
      <c r="AG1888" s="7" t="s">
        <v>47</v>
      </c>
      <c r="AH1888" s="7" t="s">
        <v>445</v>
      </c>
      <c r="AI1888" s="7" t="s">
        <v>446</v>
      </c>
      <c r="AJ1888" s="7">
        <v>2.02</v>
      </c>
      <c r="AK1888" s="7">
        <v>0.64900000000000002</v>
      </c>
      <c r="AL1888" s="7" t="s">
        <v>408</v>
      </c>
      <c r="AM1888" s="7">
        <v>0.28100000000000003</v>
      </c>
      <c r="AN1888" s="7">
        <v>0.10199999999999999</v>
      </c>
      <c r="AQ1888" s="7">
        <v>1.127</v>
      </c>
      <c r="AR1888" s="7">
        <v>0.78</v>
      </c>
      <c r="AS1888" s="7">
        <v>3.4</v>
      </c>
      <c r="AT1888" s="7">
        <v>2.7730000000000001</v>
      </c>
      <c r="AU1888" s="7">
        <v>4.3499999999999996</v>
      </c>
      <c r="AV1888" s="7" t="s">
        <v>659</v>
      </c>
      <c r="AW1888" s="7" t="s">
        <v>528</v>
      </c>
      <c r="AX1888" s="7" t="s">
        <v>14</v>
      </c>
      <c r="AY1888" s="7" t="s">
        <v>566</v>
      </c>
      <c r="AZ1888" s="7" t="s">
        <v>92</v>
      </c>
    </row>
    <row r="1889" spans="1:52" x14ac:dyDescent="0.2">
      <c r="A1889" s="7">
        <v>1888</v>
      </c>
      <c r="B1889" s="7">
        <v>5524</v>
      </c>
      <c r="C1889" s="7" t="s">
        <v>332</v>
      </c>
      <c r="D1889" s="7" t="s">
        <v>333</v>
      </c>
      <c r="E1889" s="7" t="s">
        <v>334</v>
      </c>
      <c r="F1889" s="7">
        <v>0.73399999999999999</v>
      </c>
      <c r="I1889" s="7">
        <v>0.73399999999999999</v>
      </c>
      <c r="J1889" s="7">
        <v>2006</v>
      </c>
      <c r="K1889" s="7">
        <v>3</v>
      </c>
      <c r="L1889" s="7">
        <v>75</v>
      </c>
      <c r="M1889" s="7">
        <v>38.232999999999997</v>
      </c>
      <c r="N1889" s="7">
        <v>127.26600000000001</v>
      </c>
      <c r="O1889" s="7">
        <v>38.25</v>
      </c>
      <c r="P1889" s="7">
        <v>127.25</v>
      </c>
      <c r="Q1889" s="7">
        <v>4.1840000000000002</v>
      </c>
      <c r="S1889" s="7">
        <v>14.851000000000001</v>
      </c>
      <c r="V1889" s="7" t="s">
        <v>26</v>
      </c>
      <c r="W1889" s="7">
        <v>0.48399999999999999</v>
      </c>
      <c r="X1889" s="7">
        <f t="shared" si="58"/>
        <v>0.48399999999999999</v>
      </c>
      <c r="Y1889" s="7">
        <v>0.25</v>
      </c>
      <c r="Z1889" s="7">
        <f t="shared" si="59"/>
        <v>0.25</v>
      </c>
      <c r="AA1889" s="7">
        <v>0.65900000000000003</v>
      </c>
      <c r="AB1889" s="7">
        <v>0.34</v>
      </c>
      <c r="AC1889" s="7">
        <v>1.5</v>
      </c>
      <c r="AD1889" s="7">
        <v>31</v>
      </c>
      <c r="AE1889" s="7" t="s">
        <v>52</v>
      </c>
      <c r="AF1889" s="7" t="s">
        <v>29</v>
      </c>
      <c r="AG1889" s="7" t="s">
        <v>47</v>
      </c>
      <c r="AH1889" s="7" t="s">
        <v>445</v>
      </c>
      <c r="AI1889" s="7" t="s">
        <v>446</v>
      </c>
      <c r="AJ1889" s="7">
        <v>2.02</v>
      </c>
      <c r="AK1889" s="7">
        <v>0.64900000000000002</v>
      </c>
      <c r="AL1889" s="7" t="s">
        <v>408</v>
      </c>
      <c r="AM1889" s="7">
        <v>0.28100000000000003</v>
      </c>
      <c r="AN1889" s="7">
        <v>0.10199999999999999</v>
      </c>
      <c r="AQ1889" s="7">
        <v>1.127</v>
      </c>
      <c r="AR1889" s="7">
        <v>0.78</v>
      </c>
      <c r="AS1889" s="7">
        <v>3.4</v>
      </c>
      <c r="AT1889" s="7">
        <v>2.7730000000000001</v>
      </c>
      <c r="AU1889" s="7">
        <v>4.3499999999999996</v>
      </c>
      <c r="AV1889" s="7" t="s">
        <v>659</v>
      </c>
      <c r="AW1889" s="7" t="s">
        <v>528</v>
      </c>
      <c r="AX1889" s="7" t="s">
        <v>14</v>
      </c>
      <c r="AY1889" s="7" t="s">
        <v>566</v>
      </c>
      <c r="AZ1889" s="7" t="s">
        <v>92</v>
      </c>
    </row>
    <row r="1890" spans="1:52" x14ac:dyDescent="0.2">
      <c r="A1890" s="7">
        <v>1889</v>
      </c>
      <c r="B1890" s="7">
        <v>5524</v>
      </c>
      <c r="C1890" s="7" t="s">
        <v>332</v>
      </c>
      <c r="D1890" s="7" t="s">
        <v>333</v>
      </c>
      <c r="E1890" s="7" t="s">
        <v>334</v>
      </c>
      <c r="F1890" s="7">
        <v>1.292</v>
      </c>
      <c r="I1890" s="7">
        <v>1.292</v>
      </c>
      <c r="J1890" s="7">
        <v>2006</v>
      </c>
      <c r="K1890" s="7">
        <v>4</v>
      </c>
      <c r="L1890" s="7">
        <v>105</v>
      </c>
      <c r="M1890" s="7">
        <v>38.232999999999997</v>
      </c>
      <c r="N1890" s="7">
        <v>127.26600000000001</v>
      </c>
      <c r="O1890" s="7">
        <v>38.25</v>
      </c>
      <c r="P1890" s="7">
        <v>127.25</v>
      </c>
      <c r="Q1890" s="7">
        <v>9.9939999999999998</v>
      </c>
      <c r="S1890" s="7">
        <v>14.247999999999999</v>
      </c>
      <c r="V1890" s="7" t="s">
        <v>26</v>
      </c>
      <c r="W1890" s="7">
        <v>0.998</v>
      </c>
      <c r="X1890" s="7">
        <f t="shared" si="58"/>
        <v>0.998</v>
      </c>
      <c r="Y1890" s="7">
        <v>0.29399999999999998</v>
      </c>
      <c r="Z1890" s="7">
        <f t="shared" si="59"/>
        <v>0.29399999999999998</v>
      </c>
      <c r="AA1890" s="7">
        <v>0.77200000000000002</v>
      </c>
      <c r="AB1890" s="7">
        <v>0.22700000000000001</v>
      </c>
      <c r="AC1890" s="7">
        <v>8.3000000000000007</v>
      </c>
      <c r="AD1890" s="7">
        <v>85.7</v>
      </c>
      <c r="AE1890" s="7" t="s">
        <v>52</v>
      </c>
      <c r="AF1890" s="7" t="s">
        <v>29</v>
      </c>
      <c r="AG1890" s="7" t="s">
        <v>47</v>
      </c>
      <c r="AH1890" s="7" t="s">
        <v>445</v>
      </c>
      <c r="AI1890" s="7" t="s">
        <v>446</v>
      </c>
      <c r="AJ1890" s="7">
        <v>2.02</v>
      </c>
      <c r="AK1890" s="7">
        <v>0.64900000000000002</v>
      </c>
      <c r="AL1890" s="7" t="s">
        <v>408</v>
      </c>
      <c r="AM1890" s="7">
        <v>0.28100000000000003</v>
      </c>
      <c r="AN1890" s="7">
        <v>0.10199999999999999</v>
      </c>
      <c r="AQ1890" s="7">
        <v>1.127</v>
      </c>
      <c r="AR1890" s="7">
        <v>0.78</v>
      </c>
      <c r="AS1890" s="7">
        <v>3.4</v>
      </c>
      <c r="AT1890" s="7">
        <v>2.7730000000000001</v>
      </c>
      <c r="AU1890" s="7">
        <v>4.3499999999999996</v>
      </c>
      <c r="AV1890" s="7" t="s">
        <v>659</v>
      </c>
      <c r="AW1890" s="7" t="s">
        <v>528</v>
      </c>
      <c r="AX1890" s="7" t="s">
        <v>14</v>
      </c>
      <c r="AY1890" s="7" t="s">
        <v>566</v>
      </c>
      <c r="AZ1890" s="7" t="s">
        <v>92</v>
      </c>
    </row>
    <row r="1891" spans="1:52" x14ac:dyDescent="0.2">
      <c r="A1891" s="7">
        <v>1890</v>
      </c>
      <c r="B1891" s="7">
        <v>5524</v>
      </c>
      <c r="C1891" s="7" t="s">
        <v>332</v>
      </c>
      <c r="D1891" s="7" t="s">
        <v>333</v>
      </c>
      <c r="E1891" s="7" t="s">
        <v>334</v>
      </c>
      <c r="F1891" s="7">
        <v>2.2229999999999999</v>
      </c>
      <c r="I1891" s="7">
        <v>2.2229999999999999</v>
      </c>
      <c r="J1891" s="7">
        <v>2006</v>
      </c>
      <c r="K1891" s="7">
        <v>5</v>
      </c>
      <c r="L1891" s="7">
        <v>135</v>
      </c>
      <c r="M1891" s="7">
        <v>38.232999999999997</v>
      </c>
      <c r="N1891" s="7">
        <v>127.26600000000001</v>
      </c>
      <c r="O1891" s="7">
        <v>38.25</v>
      </c>
      <c r="P1891" s="7">
        <v>127.25</v>
      </c>
      <c r="Q1891" s="7">
        <v>14.218999999999999</v>
      </c>
      <c r="S1891" s="7">
        <v>14.706</v>
      </c>
      <c r="V1891" s="7" t="s">
        <v>26</v>
      </c>
      <c r="W1891" s="7">
        <v>1.605</v>
      </c>
      <c r="X1891" s="7">
        <f t="shared" si="58"/>
        <v>1.605</v>
      </c>
      <c r="Y1891" s="7">
        <v>0.61799999999999999</v>
      </c>
      <c r="Z1891" s="7">
        <f t="shared" si="59"/>
        <v>0.61799999999999999</v>
      </c>
      <c r="AA1891" s="7">
        <v>0.72099999999999997</v>
      </c>
      <c r="AB1891" s="7">
        <v>0.27800000000000002</v>
      </c>
      <c r="AC1891" s="7">
        <v>15.9</v>
      </c>
      <c r="AD1891" s="7">
        <v>123.1</v>
      </c>
      <c r="AE1891" s="7" t="s">
        <v>52</v>
      </c>
      <c r="AF1891" s="7" t="s">
        <v>29</v>
      </c>
      <c r="AG1891" s="7" t="s">
        <v>47</v>
      </c>
      <c r="AH1891" s="7" t="s">
        <v>445</v>
      </c>
      <c r="AI1891" s="7" t="s">
        <v>446</v>
      </c>
      <c r="AJ1891" s="7">
        <v>2.02</v>
      </c>
      <c r="AK1891" s="7">
        <v>0.64900000000000002</v>
      </c>
      <c r="AL1891" s="7" t="s">
        <v>408</v>
      </c>
      <c r="AM1891" s="7">
        <v>0.28100000000000003</v>
      </c>
      <c r="AN1891" s="7">
        <v>0.10199999999999999</v>
      </c>
      <c r="AQ1891" s="7">
        <v>1.127</v>
      </c>
      <c r="AR1891" s="7">
        <v>0.78</v>
      </c>
      <c r="AS1891" s="7">
        <v>3.4</v>
      </c>
      <c r="AT1891" s="7">
        <v>2.7730000000000001</v>
      </c>
      <c r="AU1891" s="7">
        <v>4.3499999999999996</v>
      </c>
      <c r="AV1891" s="7" t="s">
        <v>659</v>
      </c>
      <c r="AW1891" s="7" t="s">
        <v>528</v>
      </c>
      <c r="AX1891" s="7" t="s">
        <v>14</v>
      </c>
      <c r="AY1891" s="7" t="s">
        <v>566</v>
      </c>
      <c r="AZ1891" s="7" t="s">
        <v>92</v>
      </c>
    </row>
    <row r="1892" spans="1:52" x14ac:dyDescent="0.2">
      <c r="A1892" s="7">
        <v>1891</v>
      </c>
      <c r="B1892" s="7">
        <v>5524</v>
      </c>
      <c r="C1892" s="7" t="s">
        <v>332</v>
      </c>
      <c r="D1892" s="7" t="s">
        <v>333</v>
      </c>
      <c r="E1892" s="7" t="s">
        <v>334</v>
      </c>
      <c r="F1892" s="7">
        <v>3.8969999999999998</v>
      </c>
      <c r="I1892" s="7">
        <v>3.8969999999999998</v>
      </c>
      <c r="J1892" s="7">
        <v>2006</v>
      </c>
      <c r="K1892" s="7">
        <v>6</v>
      </c>
      <c r="L1892" s="7">
        <v>165</v>
      </c>
      <c r="M1892" s="7">
        <v>38.232999999999997</v>
      </c>
      <c r="N1892" s="7">
        <v>127.26600000000001</v>
      </c>
      <c r="O1892" s="7">
        <v>38.25</v>
      </c>
      <c r="P1892" s="7">
        <v>127.25</v>
      </c>
      <c r="Q1892" s="7">
        <v>19.324999999999999</v>
      </c>
      <c r="S1892" s="7">
        <v>13.797000000000001</v>
      </c>
      <c r="V1892" s="7" t="s">
        <v>26</v>
      </c>
      <c r="W1892" s="7">
        <v>2.7709999999999999</v>
      </c>
      <c r="X1892" s="7">
        <f t="shared" si="58"/>
        <v>2.7709999999999999</v>
      </c>
      <c r="Y1892" s="7">
        <v>1.1259999999999999</v>
      </c>
      <c r="Z1892" s="7">
        <f t="shared" si="59"/>
        <v>1.1259999999999999</v>
      </c>
      <c r="AA1892" s="7">
        <v>0.71099999999999997</v>
      </c>
      <c r="AB1892" s="7">
        <v>0.28799999999999998</v>
      </c>
      <c r="AC1892" s="7">
        <v>19.899999999999999</v>
      </c>
      <c r="AD1892" s="7">
        <v>181.2</v>
      </c>
      <c r="AE1892" s="7" t="s">
        <v>52</v>
      </c>
      <c r="AF1892" s="7" t="s">
        <v>29</v>
      </c>
      <c r="AG1892" s="7" t="s">
        <v>47</v>
      </c>
      <c r="AH1892" s="7" t="s">
        <v>445</v>
      </c>
      <c r="AI1892" s="7" t="s">
        <v>446</v>
      </c>
      <c r="AJ1892" s="7">
        <v>2.02</v>
      </c>
      <c r="AK1892" s="7">
        <v>0.64900000000000002</v>
      </c>
      <c r="AL1892" s="7" t="s">
        <v>408</v>
      </c>
      <c r="AM1892" s="7">
        <v>0.28100000000000003</v>
      </c>
      <c r="AN1892" s="7">
        <v>0.10199999999999999</v>
      </c>
      <c r="AQ1892" s="7">
        <v>1.127</v>
      </c>
      <c r="AR1892" s="7">
        <v>0.78</v>
      </c>
      <c r="AS1892" s="7">
        <v>3.4</v>
      </c>
      <c r="AT1892" s="7">
        <v>2.7730000000000001</v>
      </c>
      <c r="AU1892" s="7">
        <v>4.3499999999999996</v>
      </c>
      <c r="AV1892" s="7" t="s">
        <v>659</v>
      </c>
      <c r="AW1892" s="7" t="s">
        <v>528</v>
      </c>
      <c r="AX1892" s="7" t="s">
        <v>14</v>
      </c>
      <c r="AY1892" s="7" t="s">
        <v>566</v>
      </c>
      <c r="AZ1892" s="7" t="s">
        <v>92</v>
      </c>
    </row>
    <row r="1893" spans="1:52" x14ac:dyDescent="0.2">
      <c r="A1893" s="7">
        <v>1892</v>
      </c>
      <c r="B1893" s="7">
        <v>5524</v>
      </c>
      <c r="C1893" s="7" t="s">
        <v>332</v>
      </c>
      <c r="D1893" s="7" t="s">
        <v>333</v>
      </c>
      <c r="E1893" s="7" t="s">
        <v>334</v>
      </c>
      <c r="F1893" s="7">
        <v>3.758</v>
      </c>
      <c r="I1893" s="7">
        <v>3.758</v>
      </c>
      <c r="J1893" s="7">
        <v>2006</v>
      </c>
      <c r="K1893" s="7">
        <v>7</v>
      </c>
      <c r="L1893" s="7">
        <v>195</v>
      </c>
      <c r="M1893" s="7">
        <v>38.232999999999997</v>
      </c>
      <c r="N1893" s="7">
        <v>127.26600000000001</v>
      </c>
      <c r="O1893" s="7">
        <v>38.25</v>
      </c>
      <c r="P1893" s="7">
        <v>127.25</v>
      </c>
      <c r="Q1893" s="7">
        <v>22.670999999999999</v>
      </c>
      <c r="S1893" s="7">
        <v>16.079000000000001</v>
      </c>
      <c r="V1893" s="7" t="s">
        <v>26</v>
      </c>
      <c r="W1893" s="7">
        <v>3.0529999999999999</v>
      </c>
      <c r="X1893" s="7">
        <f t="shared" si="58"/>
        <v>3.0529999999999999</v>
      </c>
      <c r="Y1893" s="7">
        <v>0.70499999999999996</v>
      </c>
      <c r="Z1893" s="7">
        <f t="shared" si="59"/>
        <v>0.70499999999999996</v>
      </c>
      <c r="AA1893" s="7">
        <v>0.81200000000000006</v>
      </c>
      <c r="AB1893" s="7">
        <v>0.187</v>
      </c>
      <c r="AC1893" s="7">
        <v>22.5</v>
      </c>
      <c r="AD1893" s="7">
        <v>884</v>
      </c>
      <c r="AE1893" s="7" t="s">
        <v>52</v>
      </c>
      <c r="AF1893" s="7" t="s">
        <v>29</v>
      </c>
      <c r="AG1893" s="7" t="s">
        <v>47</v>
      </c>
      <c r="AH1893" s="7" t="s">
        <v>445</v>
      </c>
      <c r="AI1893" s="7" t="s">
        <v>446</v>
      </c>
      <c r="AJ1893" s="7">
        <v>2.02</v>
      </c>
      <c r="AK1893" s="7">
        <v>0.64900000000000002</v>
      </c>
      <c r="AL1893" s="7" t="s">
        <v>408</v>
      </c>
      <c r="AM1893" s="7">
        <v>0.28100000000000003</v>
      </c>
      <c r="AN1893" s="7">
        <v>0.10199999999999999</v>
      </c>
      <c r="AQ1893" s="7">
        <v>1.127</v>
      </c>
      <c r="AR1893" s="7">
        <v>0.78</v>
      </c>
      <c r="AS1893" s="7">
        <v>3.4</v>
      </c>
      <c r="AT1893" s="7">
        <v>2.7730000000000001</v>
      </c>
      <c r="AU1893" s="7">
        <v>4.3499999999999996</v>
      </c>
      <c r="AV1893" s="7" t="s">
        <v>659</v>
      </c>
      <c r="AW1893" s="7" t="s">
        <v>528</v>
      </c>
      <c r="AX1893" s="7" t="s">
        <v>14</v>
      </c>
      <c r="AY1893" s="7" t="s">
        <v>566</v>
      </c>
      <c r="AZ1893" s="7" t="s">
        <v>92</v>
      </c>
    </row>
    <row r="1894" spans="1:52" x14ac:dyDescent="0.2">
      <c r="A1894" s="7">
        <v>1893</v>
      </c>
      <c r="B1894" s="7">
        <v>5524</v>
      </c>
      <c r="C1894" s="7" t="s">
        <v>332</v>
      </c>
      <c r="D1894" s="7" t="s">
        <v>333</v>
      </c>
      <c r="E1894" s="7" t="s">
        <v>334</v>
      </c>
      <c r="F1894" s="7">
        <v>4.0839999999999996</v>
      </c>
      <c r="I1894" s="7">
        <v>4.0839999999999996</v>
      </c>
      <c r="J1894" s="7">
        <v>2006</v>
      </c>
      <c r="K1894" s="7">
        <v>8</v>
      </c>
      <c r="L1894" s="7">
        <v>225</v>
      </c>
      <c r="M1894" s="7">
        <v>38.232999999999997</v>
      </c>
      <c r="N1894" s="7">
        <v>127.26600000000001</v>
      </c>
      <c r="O1894" s="7">
        <v>38.25</v>
      </c>
      <c r="P1894" s="7">
        <v>127.25</v>
      </c>
      <c r="Q1894" s="7">
        <v>23.201000000000001</v>
      </c>
      <c r="S1894" s="7">
        <v>13.802</v>
      </c>
      <c r="V1894" s="7" t="s">
        <v>26</v>
      </c>
      <c r="W1894" s="7">
        <v>3.2869999999999999</v>
      </c>
      <c r="X1894" s="7">
        <f t="shared" si="58"/>
        <v>3.2869999999999999</v>
      </c>
      <c r="Y1894" s="7">
        <v>0.79700000000000004</v>
      </c>
      <c r="Z1894" s="7">
        <f t="shared" si="59"/>
        <v>0.79700000000000004</v>
      </c>
      <c r="AA1894" s="7">
        <v>0.80400000000000005</v>
      </c>
      <c r="AB1894" s="7">
        <v>0.19500000000000001</v>
      </c>
      <c r="AC1894" s="7">
        <v>26.1</v>
      </c>
      <c r="AD1894" s="7">
        <v>121.3</v>
      </c>
      <c r="AE1894" s="7" t="s">
        <v>52</v>
      </c>
      <c r="AF1894" s="7" t="s">
        <v>29</v>
      </c>
      <c r="AG1894" s="7" t="s">
        <v>47</v>
      </c>
      <c r="AH1894" s="7" t="s">
        <v>445</v>
      </c>
      <c r="AI1894" s="7" t="s">
        <v>446</v>
      </c>
      <c r="AJ1894" s="7">
        <v>2.02</v>
      </c>
      <c r="AK1894" s="7">
        <v>0.64900000000000002</v>
      </c>
      <c r="AL1894" s="7" t="s">
        <v>408</v>
      </c>
      <c r="AM1894" s="7">
        <v>0.28100000000000003</v>
      </c>
      <c r="AN1894" s="7">
        <v>0.10199999999999999</v>
      </c>
      <c r="AQ1894" s="7">
        <v>1.127</v>
      </c>
      <c r="AR1894" s="7">
        <v>0.78</v>
      </c>
      <c r="AS1894" s="7">
        <v>3.4</v>
      </c>
      <c r="AT1894" s="7">
        <v>2.7730000000000001</v>
      </c>
      <c r="AU1894" s="7">
        <v>4.3499999999999996</v>
      </c>
      <c r="AV1894" s="7" t="s">
        <v>659</v>
      </c>
      <c r="AW1894" s="7" t="s">
        <v>528</v>
      </c>
      <c r="AX1894" s="7" t="s">
        <v>14</v>
      </c>
      <c r="AY1894" s="7" t="s">
        <v>566</v>
      </c>
      <c r="AZ1894" s="7" t="s">
        <v>92</v>
      </c>
    </row>
    <row r="1895" spans="1:52" x14ac:dyDescent="0.2">
      <c r="A1895" s="7">
        <v>1894</v>
      </c>
      <c r="B1895" s="7">
        <v>5524</v>
      </c>
      <c r="C1895" s="7" t="s">
        <v>332</v>
      </c>
      <c r="D1895" s="7" t="s">
        <v>333</v>
      </c>
      <c r="E1895" s="7" t="s">
        <v>334</v>
      </c>
      <c r="F1895" s="7">
        <v>1.389</v>
      </c>
      <c r="I1895" s="7">
        <v>1.389</v>
      </c>
      <c r="J1895" s="7">
        <v>2006</v>
      </c>
      <c r="K1895" s="7">
        <v>9</v>
      </c>
      <c r="L1895" s="7">
        <v>255</v>
      </c>
      <c r="M1895" s="7">
        <v>38.232999999999997</v>
      </c>
      <c r="N1895" s="7">
        <v>127.26600000000001</v>
      </c>
      <c r="O1895" s="7">
        <v>38.25</v>
      </c>
      <c r="P1895" s="7">
        <v>127.25</v>
      </c>
      <c r="Q1895" s="7">
        <v>16.693999999999999</v>
      </c>
      <c r="S1895" s="7">
        <v>11.526</v>
      </c>
      <c r="V1895" s="7" t="s">
        <v>26</v>
      </c>
      <c r="W1895" s="7">
        <v>1.1970000000000001</v>
      </c>
      <c r="X1895" s="7">
        <f t="shared" si="58"/>
        <v>1.1970000000000001</v>
      </c>
      <c r="Y1895" s="7">
        <v>0.192</v>
      </c>
      <c r="Z1895" s="7">
        <f t="shared" si="59"/>
        <v>0.192</v>
      </c>
      <c r="AA1895" s="7">
        <v>0.86099999999999999</v>
      </c>
      <c r="AB1895" s="7">
        <v>0.13800000000000001</v>
      </c>
      <c r="AC1895" s="7">
        <v>18.7</v>
      </c>
      <c r="AD1895" s="7">
        <v>0</v>
      </c>
      <c r="AE1895" s="7" t="s">
        <v>52</v>
      </c>
      <c r="AF1895" s="7" t="s">
        <v>29</v>
      </c>
      <c r="AG1895" s="7" t="s">
        <v>47</v>
      </c>
      <c r="AH1895" s="7" t="s">
        <v>445</v>
      </c>
      <c r="AI1895" s="7" t="s">
        <v>446</v>
      </c>
      <c r="AJ1895" s="7">
        <v>2.02</v>
      </c>
      <c r="AK1895" s="7">
        <v>0.64900000000000002</v>
      </c>
      <c r="AL1895" s="7" t="s">
        <v>408</v>
      </c>
      <c r="AM1895" s="7">
        <v>0.28100000000000003</v>
      </c>
      <c r="AN1895" s="7">
        <v>0.10199999999999999</v>
      </c>
      <c r="AQ1895" s="7">
        <v>1.127</v>
      </c>
      <c r="AR1895" s="7">
        <v>0.78</v>
      </c>
      <c r="AS1895" s="7">
        <v>3.4</v>
      </c>
      <c r="AT1895" s="7">
        <v>2.7730000000000001</v>
      </c>
      <c r="AU1895" s="7">
        <v>4.3499999999999996</v>
      </c>
      <c r="AV1895" s="7" t="s">
        <v>659</v>
      </c>
      <c r="AW1895" s="7" t="s">
        <v>528</v>
      </c>
      <c r="AX1895" s="7" t="s">
        <v>14</v>
      </c>
      <c r="AY1895" s="7" t="s">
        <v>566</v>
      </c>
      <c r="AZ1895" s="7" t="s">
        <v>92</v>
      </c>
    </row>
    <row r="1896" spans="1:52" x14ac:dyDescent="0.2">
      <c r="A1896" s="7">
        <v>1895</v>
      </c>
      <c r="B1896" s="7">
        <v>5524</v>
      </c>
      <c r="C1896" s="7" t="s">
        <v>332</v>
      </c>
      <c r="D1896" s="7" t="s">
        <v>333</v>
      </c>
      <c r="E1896" s="7" t="s">
        <v>334</v>
      </c>
      <c r="F1896" s="7">
        <v>1.343</v>
      </c>
      <c r="I1896" s="7">
        <v>1.343</v>
      </c>
      <c r="J1896" s="7">
        <v>2006</v>
      </c>
      <c r="K1896" s="7">
        <v>10</v>
      </c>
      <c r="L1896" s="7">
        <v>285</v>
      </c>
      <c r="M1896" s="7">
        <v>38.232999999999997</v>
      </c>
      <c r="N1896" s="7">
        <v>127.26600000000001</v>
      </c>
      <c r="O1896" s="7">
        <v>38.25</v>
      </c>
      <c r="P1896" s="7">
        <v>127.25</v>
      </c>
      <c r="Q1896" s="7">
        <v>12.65</v>
      </c>
      <c r="S1896" s="7">
        <v>13.2</v>
      </c>
      <c r="V1896" s="7" t="s">
        <v>26</v>
      </c>
      <c r="W1896" s="7">
        <v>0.78</v>
      </c>
      <c r="X1896" s="7">
        <f t="shared" si="58"/>
        <v>0.78</v>
      </c>
      <c r="Y1896" s="7">
        <v>0.56299999999999994</v>
      </c>
      <c r="Z1896" s="7">
        <f t="shared" si="59"/>
        <v>0.56299999999999994</v>
      </c>
      <c r="AA1896" s="7">
        <v>0.57999999999999996</v>
      </c>
      <c r="AB1896" s="7">
        <v>0.41899999999999998</v>
      </c>
      <c r="AC1896" s="7">
        <v>14.7</v>
      </c>
      <c r="AD1896" s="7">
        <v>58.1</v>
      </c>
      <c r="AE1896" s="7" t="s">
        <v>52</v>
      </c>
      <c r="AF1896" s="7" t="s">
        <v>29</v>
      </c>
      <c r="AG1896" s="7" t="s">
        <v>47</v>
      </c>
      <c r="AH1896" s="7" t="s">
        <v>445</v>
      </c>
      <c r="AI1896" s="7" t="s">
        <v>446</v>
      </c>
      <c r="AJ1896" s="7">
        <v>2.02</v>
      </c>
      <c r="AK1896" s="7">
        <v>0.64900000000000002</v>
      </c>
      <c r="AL1896" s="7" t="s">
        <v>408</v>
      </c>
      <c r="AM1896" s="7">
        <v>0.28100000000000003</v>
      </c>
      <c r="AN1896" s="7">
        <v>0.10199999999999999</v>
      </c>
      <c r="AQ1896" s="7">
        <v>1.127</v>
      </c>
      <c r="AR1896" s="7">
        <v>0.78</v>
      </c>
      <c r="AS1896" s="7">
        <v>3.4</v>
      </c>
      <c r="AT1896" s="7">
        <v>2.7730000000000001</v>
      </c>
      <c r="AU1896" s="7">
        <v>4.3499999999999996</v>
      </c>
      <c r="AV1896" s="7" t="s">
        <v>659</v>
      </c>
      <c r="AW1896" s="7" t="s">
        <v>528</v>
      </c>
      <c r="AX1896" s="7" t="s">
        <v>14</v>
      </c>
      <c r="AY1896" s="7" t="s">
        <v>566</v>
      </c>
      <c r="AZ1896" s="7" t="s">
        <v>92</v>
      </c>
    </row>
    <row r="1897" spans="1:52" x14ac:dyDescent="0.2">
      <c r="A1897" s="7">
        <v>1896</v>
      </c>
      <c r="B1897" s="7">
        <v>5524</v>
      </c>
      <c r="C1897" s="7" t="s">
        <v>332</v>
      </c>
      <c r="D1897" s="7" t="s">
        <v>333</v>
      </c>
      <c r="E1897" s="7" t="s">
        <v>334</v>
      </c>
      <c r="F1897" s="7">
        <v>0.64700000000000002</v>
      </c>
      <c r="I1897" s="7">
        <v>0.64700000000000002</v>
      </c>
      <c r="J1897" s="7">
        <v>2006</v>
      </c>
      <c r="K1897" s="7">
        <v>11</v>
      </c>
      <c r="L1897" s="7">
        <v>315</v>
      </c>
      <c r="M1897" s="7">
        <v>38.232999999999997</v>
      </c>
      <c r="N1897" s="7">
        <v>127.26600000000001</v>
      </c>
      <c r="O1897" s="7">
        <v>38.25</v>
      </c>
      <c r="P1897" s="7">
        <v>127.25</v>
      </c>
      <c r="Q1897" s="7">
        <v>8.43</v>
      </c>
      <c r="S1897" s="7">
        <v>13.96</v>
      </c>
      <c r="V1897" s="7" t="s">
        <v>26</v>
      </c>
      <c r="W1897" s="7">
        <v>0.45700000000000002</v>
      </c>
      <c r="X1897" s="7">
        <f t="shared" si="58"/>
        <v>0.45700000000000002</v>
      </c>
      <c r="Y1897" s="7">
        <v>0.19</v>
      </c>
      <c r="Z1897" s="7">
        <f t="shared" si="59"/>
        <v>0.19</v>
      </c>
      <c r="AA1897" s="7">
        <v>0.70599999999999996</v>
      </c>
      <c r="AB1897" s="7">
        <v>0.29299999999999998</v>
      </c>
      <c r="AC1897" s="7">
        <v>5.5</v>
      </c>
      <c r="AD1897" s="7">
        <v>16.5</v>
      </c>
      <c r="AE1897" s="7" t="s">
        <v>52</v>
      </c>
      <c r="AF1897" s="7" t="s">
        <v>29</v>
      </c>
      <c r="AG1897" s="7" t="s">
        <v>47</v>
      </c>
      <c r="AH1897" s="7" t="s">
        <v>445</v>
      </c>
      <c r="AI1897" s="7" t="s">
        <v>446</v>
      </c>
      <c r="AJ1897" s="7">
        <v>2.02</v>
      </c>
      <c r="AK1897" s="7">
        <v>0.64900000000000002</v>
      </c>
      <c r="AL1897" s="7" t="s">
        <v>408</v>
      </c>
      <c r="AM1897" s="7">
        <v>0.28100000000000003</v>
      </c>
      <c r="AN1897" s="7">
        <v>0.10199999999999999</v>
      </c>
      <c r="AQ1897" s="7">
        <v>1.127</v>
      </c>
      <c r="AR1897" s="7">
        <v>0.78</v>
      </c>
      <c r="AS1897" s="7">
        <v>3.4</v>
      </c>
      <c r="AT1897" s="7">
        <v>2.7730000000000001</v>
      </c>
      <c r="AU1897" s="7">
        <v>4.3499999999999996</v>
      </c>
      <c r="AV1897" s="7" t="s">
        <v>659</v>
      </c>
      <c r="AW1897" s="7" t="s">
        <v>528</v>
      </c>
      <c r="AX1897" s="7" t="s">
        <v>14</v>
      </c>
      <c r="AY1897" s="7" t="s">
        <v>566</v>
      </c>
      <c r="AZ1897" s="7" t="s">
        <v>92</v>
      </c>
    </row>
    <row r="1898" spans="1:52" x14ac:dyDescent="0.2">
      <c r="A1898" s="7">
        <v>1897</v>
      </c>
      <c r="B1898" s="7">
        <v>5524</v>
      </c>
      <c r="C1898" s="7" t="s">
        <v>332</v>
      </c>
      <c r="D1898" s="7" t="s">
        <v>333</v>
      </c>
      <c r="E1898" s="7" t="s">
        <v>334</v>
      </c>
      <c r="F1898" s="7">
        <v>0.46100000000000002</v>
      </c>
      <c r="I1898" s="7">
        <v>0.46100000000000002</v>
      </c>
      <c r="J1898" s="7">
        <v>2006</v>
      </c>
      <c r="K1898" s="7">
        <v>12</v>
      </c>
      <c r="L1898" s="7">
        <v>345</v>
      </c>
      <c r="M1898" s="7">
        <v>38.232999999999997</v>
      </c>
      <c r="N1898" s="7">
        <v>127.26600000000001</v>
      </c>
      <c r="O1898" s="7">
        <v>38.25</v>
      </c>
      <c r="P1898" s="7">
        <v>127.25</v>
      </c>
      <c r="Q1898" s="7">
        <v>3.8580000000000001</v>
      </c>
      <c r="S1898" s="7">
        <v>15.787000000000001</v>
      </c>
      <c r="V1898" s="7" t="s">
        <v>26</v>
      </c>
      <c r="W1898" s="7">
        <v>0.32</v>
      </c>
      <c r="X1898" s="7">
        <f t="shared" si="58"/>
        <v>0.32</v>
      </c>
      <c r="Y1898" s="7">
        <v>0.14099999999999999</v>
      </c>
      <c r="Z1898" s="7">
        <f t="shared" si="59"/>
        <v>0.14099999999999999</v>
      </c>
      <c r="AA1898" s="7">
        <v>0.69399999999999995</v>
      </c>
      <c r="AB1898" s="7">
        <v>0.30499999999999999</v>
      </c>
      <c r="AC1898" s="7">
        <v>-3</v>
      </c>
      <c r="AD1898" s="7">
        <v>20.7</v>
      </c>
      <c r="AE1898" s="7" t="s">
        <v>52</v>
      </c>
      <c r="AF1898" s="7" t="s">
        <v>29</v>
      </c>
      <c r="AG1898" s="7" t="s">
        <v>47</v>
      </c>
      <c r="AH1898" s="7" t="s">
        <v>445</v>
      </c>
      <c r="AI1898" s="7" t="s">
        <v>446</v>
      </c>
      <c r="AJ1898" s="7">
        <v>2.02</v>
      </c>
      <c r="AK1898" s="7">
        <v>0.64900000000000002</v>
      </c>
      <c r="AL1898" s="7" t="s">
        <v>408</v>
      </c>
      <c r="AM1898" s="7">
        <v>0.28100000000000003</v>
      </c>
      <c r="AN1898" s="7">
        <v>0.10199999999999999</v>
      </c>
      <c r="AQ1898" s="7">
        <v>1.127</v>
      </c>
      <c r="AR1898" s="7">
        <v>0.78</v>
      </c>
      <c r="AS1898" s="7">
        <v>3.4</v>
      </c>
      <c r="AT1898" s="7">
        <v>2.7730000000000001</v>
      </c>
      <c r="AU1898" s="7">
        <v>4.3499999999999996</v>
      </c>
      <c r="AV1898" s="7" t="s">
        <v>659</v>
      </c>
      <c r="AW1898" s="7" t="s">
        <v>528</v>
      </c>
      <c r="AX1898" s="7" t="s">
        <v>14</v>
      </c>
      <c r="AY1898" s="7" t="s">
        <v>566</v>
      </c>
      <c r="AZ1898" s="7" t="s">
        <v>92</v>
      </c>
    </row>
    <row r="1899" spans="1:52" x14ac:dyDescent="0.2">
      <c r="A1899" s="7">
        <v>1898</v>
      </c>
      <c r="B1899" s="7">
        <v>5524</v>
      </c>
      <c r="C1899" s="7" t="s">
        <v>332</v>
      </c>
      <c r="D1899" s="7" t="s">
        <v>333</v>
      </c>
      <c r="E1899" s="7" t="s">
        <v>334</v>
      </c>
      <c r="F1899" s="7">
        <v>0.37</v>
      </c>
      <c r="I1899" s="7">
        <v>0.37</v>
      </c>
      <c r="J1899" s="7">
        <v>2007</v>
      </c>
      <c r="K1899" s="7">
        <v>1</v>
      </c>
      <c r="L1899" s="7">
        <v>15</v>
      </c>
      <c r="M1899" s="7">
        <v>38.232999999999997</v>
      </c>
      <c r="N1899" s="7">
        <v>127.26600000000001</v>
      </c>
      <c r="O1899" s="7">
        <v>38.25</v>
      </c>
      <c r="P1899" s="7">
        <v>127.25</v>
      </c>
      <c r="V1899" s="7" t="s">
        <v>26</v>
      </c>
      <c r="W1899" s="7">
        <v>0.27700000000000002</v>
      </c>
      <c r="X1899" s="7">
        <f t="shared" si="58"/>
        <v>0.27700000000000002</v>
      </c>
      <c r="Y1899" s="7">
        <v>9.2999999999999999E-2</v>
      </c>
      <c r="Z1899" s="7">
        <f t="shared" si="59"/>
        <v>9.2999999999999999E-2</v>
      </c>
      <c r="AA1899" s="7">
        <v>0.748</v>
      </c>
      <c r="AB1899" s="7">
        <v>0.251</v>
      </c>
      <c r="AC1899" s="7">
        <v>-5.7</v>
      </c>
      <c r="AD1899" s="7">
        <v>2</v>
      </c>
      <c r="AE1899" s="7" t="s">
        <v>52</v>
      </c>
      <c r="AF1899" s="7" t="s">
        <v>29</v>
      </c>
      <c r="AG1899" s="7" t="s">
        <v>47</v>
      </c>
      <c r="AH1899" s="7" t="s">
        <v>445</v>
      </c>
      <c r="AI1899" s="7" t="s">
        <v>446</v>
      </c>
      <c r="AJ1899" s="7">
        <v>2.02</v>
      </c>
      <c r="AK1899" s="7">
        <v>0.42899999999999999</v>
      </c>
      <c r="AL1899" s="7" t="s">
        <v>408</v>
      </c>
      <c r="AM1899" s="7">
        <v>0.28100000000000003</v>
      </c>
      <c r="AN1899" s="7">
        <v>0.10199999999999999</v>
      </c>
      <c r="AQ1899" s="7">
        <v>1.127</v>
      </c>
      <c r="AR1899" s="7">
        <v>0.78</v>
      </c>
      <c r="AS1899" s="7">
        <v>3.4</v>
      </c>
      <c r="AT1899" s="7">
        <v>2.7730000000000001</v>
      </c>
      <c r="AU1899" s="7">
        <v>4.3499999999999996</v>
      </c>
      <c r="AV1899" s="7" t="s">
        <v>659</v>
      </c>
      <c r="AW1899" s="7" t="s">
        <v>528</v>
      </c>
      <c r="AX1899" s="7" t="s">
        <v>14</v>
      </c>
      <c r="AY1899" s="7" t="s">
        <v>566</v>
      </c>
      <c r="AZ1899" s="7" t="s">
        <v>92</v>
      </c>
    </row>
    <row r="1900" spans="1:52" x14ac:dyDescent="0.2">
      <c r="A1900" s="7">
        <v>1899</v>
      </c>
      <c r="B1900" s="7">
        <v>5524</v>
      </c>
      <c r="C1900" s="7" t="s">
        <v>332</v>
      </c>
      <c r="D1900" s="7" t="s">
        <v>333</v>
      </c>
      <c r="E1900" s="7" t="s">
        <v>334</v>
      </c>
      <c r="F1900" s="7">
        <v>0.74199999999999999</v>
      </c>
      <c r="I1900" s="7">
        <v>0.74199999999999999</v>
      </c>
      <c r="J1900" s="7">
        <v>2007</v>
      </c>
      <c r="K1900" s="7">
        <v>3</v>
      </c>
      <c r="L1900" s="7">
        <v>75</v>
      </c>
      <c r="M1900" s="7">
        <v>38.232999999999997</v>
      </c>
      <c r="N1900" s="7">
        <v>127.26600000000001</v>
      </c>
      <c r="O1900" s="7">
        <v>38.25</v>
      </c>
      <c r="P1900" s="7">
        <v>127.25</v>
      </c>
      <c r="Q1900" s="7">
        <v>3.5139999999999998</v>
      </c>
      <c r="S1900" s="7">
        <v>15.034000000000001</v>
      </c>
      <c r="V1900" s="7" t="s">
        <v>26</v>
      </c>
      <c r="W1900" s="7">
        <v>0.51200000000000001</v>
      </c>
      <c r="X1900" s="7">
        <f t="shared" si="58"/>
        <v>0.51200000000000001</v>
      </c>
      <c r="Y1900" s="7">
        <v>0.23</v>
      </c>
      <c r="Z1900" s="7">
        <f t="shared" si="59"/>
        <v>0.23</v>
      </c>
      <c r="AA1900" s="7">
        <v>0.69</v>
      </c>
      <c r="AB1900" s="7">
        <v>0.309</v>
      </c>
      <c r="AC1900" s="7">
        <v>2.5</v>
      </c>
      <c r="AD1900" s="7">
        <v>112.3</v>
      </c>
      <c r="AE1900" s="7" t="s">
        <v>52</v>
      </c>
      <c r="AF1900" s="7" t="s">
        <v>29</v>
      </c>
      <c r="AG1900" s="7" t="s">
        <v>47</v>
      </c>
      <c r="AH1900" s="7" t="s">
        <v>445</v>
      </c>
      <c r="AI1900" s="7" t="s">
        <v>446</v>
      </c>
      <c r="AJ1900" s="7">
        <v>2.02</v>
      </c>
      <c r="AK1900" s="7">
        <v>0.42899999999999999</v>
      </c>
      <c r="AL1900" s="7" t="s">
        <v>408</v>
      </c>
      <c r="AM1900" s="7">
        <v>0.28100000000000003</v>
      </c>
      <c r="AN1900" s="7">
        <v>0.10199999999999999</v>
      </c>
      <c r="AQ1900" s="7">
        <v>1.127</v>
      </c>
      <c r="AR1900" s="7">
        <v>0.78</v>
      </c>
      <c r="AS1900" s="7">
        <v>3.4</v>
      </c>
      <c r="AT1900" s="7">
        <v>2.7730000000000001</v>
      </c>
      <c r="AU1900" s="7">
        <v>4.3499999999999996</v>
      </c>
      <c r="AV1900" s="7" t="s">
        <v>659</v>
      </c>
      <c r="AW1900" s="7" t="s">
        <v>528</v>
      </c>
      <c r="AX1900" s="7" t="s">
        <v>14</v>
      </c>
      <c r="AY1900" s="7" t="s">
        <v>566</v>
      </c>
      <c r="AZ1900" s="7" t="s">
        <v>92</v>
      </c>
    </row>
    <row r="1901" spans="1:52" x14ac:dyDescent="0.2">
      <c r="A1901" s="7">
        <v>1900</v>
      </c>
      <c r="B1901" s="7">
        <v>5524</v>
      </c>
      <c r="C1901" s="7" t="s">
        <v>332</v>
      </c>
      <c r="D1901" s="7" t="s">
        <v>333</v>
      </c>
      <c r="E1901" s="7" t="s">
        <v>334</v>
      </c>
      <c r="F1901" s="7">
        <v>0.97599999999999998</v>
      </c>
      <c r="I1901" s="7">
        <v>0.97599999999999998</v>
      </c>
      <c r="J1901" s="7">
        <v>2007</v>
      </c>
      <c r="K1901" s="7">
        <v>4</v>
      </c>
      <c r="L1901" s="7">
        <v>105</v>
      </c>
      <c r="M1901" s="7">
        <v>38.232999999999997</v>
      </c>
      <c r="N1901" s="7">
        <v>127.26600000000001</v>
      </c>
      <c r="O1901" s="7">
        <v>38.25</v>
      </c>
      <c r="P1901" s="7">
        <v>127.25</v>
      </c>
      <c r="Q1901" s="7">
        <v>8.6189999999999998</v>
      </c>
      <c r="S1901" s="7">
        <v>14.141999999999999</v>
      </c>
      <c r="V1901" s="7" t="s">
        <v>26</v>
      </c>
      <c r="W1901" s="7">
        <v>0.7</v>
      </c>
      <c r="X1901" s="7">
        <f t="shared" si="58"/>
        <v>0.7</v>
      </c>
      <c r="Y1901" s="7">
        <v>0.27600000000000002</v>
      </c>
      <c r="Z1901" s="7">
        <f t="shared" si="59"/>
        <v>0.27600000000000002</v>
      </c>
      <c r="AA1901" s="7">
        <v>0.71699999999999997</v>
      </c>
      <c r="AB1901" s="7">
        <v>0.28199999999999997</v>
      </c>
      <c r="AC1901" s="7">
        <v>8.8000000000000007</v>
      </c>
      <c r="AD1901" s="7">
        <v>40.6</v>
      </c>
      <c r="AE1901" s="7" t="s">
        <v>52</v>
      </c>
      <c r="AF1901" s="7" t="s">
        <v>29</v>
      </c>
      <c r="AG1901" s="7" t="s">
        <v>47</v>
      </c>
      <c r="AH1901" s="7" t="s">
        <v>445</v>
      </c>
      <c r="AI1901" s="7" t="s">
        <v>446</v>
      </c>
      <c r="AJ1901" s="7">
        <v>2.02</v>
      </c>
      <c r="AK1901" s="7">
        <v>0.42899999999999999</v>
      </c>
      <c r="AL1901" s="7" t="s">
        <v>408</v>
      </c>
      <c r="AM1901" s="7">
        <v>0.28100000000000003</v>
      </c>
      <c r="AN1901" s="7">
        <v>0.10199999999999999</v>
      </c>
      <c r="AQ1901" s="7">
        <v>1.127</v>
      </c>
      <c r="AR1901" s="7">
        <v>0.78</v>
      </c>
      <c r="AS1901" s="7">
        <v>3.4</v>
      </c>
      <c r="AT1901" s="7">
        <v>2.7730000000000001</v>
      </c>
      <c r="AU1901" s="7">
        <v>4.3499999999999996</v>
      </c>
      <c r="AV1901" s="7" t="s">
        <v>659</v>
      </c>
      <c r="AW1901" s="7" t="s">
        <v>528</v>
      </c>
      <c r="AX1901" s="7" t="s">
        <v>14</v>
      </c>
      <c r="AY1901" s="7" t="s">
        <v>566</v>
      </c>
      <c r="AZ1901" s="7" t="s">
        <v>92</v>
      </c>
    </row>
    <row r="1902" spans="1:52" x14ac:dyDescent="0.2">
      <c r="A1902" s="7">
        <v>1901</v>
      </c>
      <c r="B1902" s="7">
        <v>5524</v>
      </c>
      <c r="C1902" s="7" t="s">
        <v>332</v>
      </c>
      <c r="D1902" s="7" t="s">
        <v>333</v>
      </c>
      <c r="E1902" s="7" t="s">
        <v>334</v>
      </c>
      <c r="F1902" s="7">
        <v>1.1160000000000001</v>
      </c>
      <c r="I1902" s="7">
        <v>1.1160000000000001</v>
      </c>
      <c r="J1902" s="7">
        <v>2007</v>
      </c>
      <c r="K1902" s="7">
        <v>5</v>
      </c>
      <c r="L1902" s="7">
        <v>135</v>
      </c>
      <c r="M1902" s="7">
        <v>38.232999999999997</v>
      </c>
      <c r="N1902" s="7">
        <v>127.26600000000001</v>
      </c>
      <c r="O1902" s="7">
        <v>38.25</v>
      </c>
      <c r="P1902" s="7">
        <v>127.25</v>
      </c>
      <c r="Q1902" s="7">
        <v>11.4</v>
      </c>
      <c r="S1902" s="7">
        <v>12.304</v>
      </c>
      <c r="V1902" s="7" t="s">
        <v>26</v>
      </c>
      <c r="W1902" s="7">
        <v>0.93500000000000005</v>
      </c>
      <c r="X1902" s="7">
        <f t="shared" si="58"/>
        <v>0.93500000000000005</v>
      </c>
      <c r="Y1902" s="7">
        <v>0.18099999999999999</v>
      </c>
      <c r="Z1902" s="7">
        <f t="shared" si="59"/>
        <v>0.18099999999999999</v>
      </c>
      <c r="AA1902" s="7">
        <v>0.83699999999999997</v>
      </c>
      <c r="AB1902" s="7">
        <v>0.16200000000000001</v>
      </c>
      <c r="AC1902" s="7">
        <v>15.8</v>
      </c>
      <c r="AD1902" s="7">
        <v>157</v>
      </c>
      <c r="AE1902" s="7" t="s">
        <v>52</v>
      </c>
      <c r="AF1902" s="7" t="s">
        <v>29</v>
      </c>
      <c r="AG1902" s="7" t="s">
        <v>47</v>
      </c>
      <c r="AH1902" s="7" t="s">
        <v>445</v>
      </c>
      <c r="AI1902" s="7" t="s">
        <v>446</v>
      </c>
      <c r="AJ1902" s="7">
        <v>2.02</v>
      </c>
      <c r="AK1902" s="7">
        <v>0.42899999999999999</v>
      </c>
      <c r="AL1902" s="7" t="s">
        <v>408</v>
      </c>
      <c r="AM1902" s="7">
        <v>0.28100000000000003</v>
      </c>
      <c r="AN1902" s="7">
        <v>0.10199999999999999</v>
      </c>
      <c r="AQ1902" s="7">
        <v>1.127</v>
      </c>
      <c r="AR1902" s="7">
        <v>0.78</v>
      </c>
      <c r="AS1902" s="7">
        <v>3.4</v>
      </c>
      <c r="AT1902" s="7">
        <v>2.7730000000000001</v>
      </c>
      <c r="AU1902" s="7">
        <v>4.3499999999999996</v>
      </c>
      <c r="AV1902" s="7" t="s">
        <v>659</v>
      </c>
      <c r="AW1902" s="7" t="s">
        <v>528</v>
      </c>
      <c r="AX1902" s="7" t="s">
        <v>14</v>
      </c>
      <c r="AY1902" s="7" t="s">
        <v>566</v>
      </c>
      <c r="AZ1902" s="7" t="s">
        <v>92</v>
      </c>
    </row>
    <row r="1903" spans="1:52" x14ac:dyDescent="0.2">
      <c r="A1903" s="7">
        <v>1902</v>
      </c>
      <c r="B1903" s="7">
        <v>5640</v>
      </c>
      <c r="C1903" s="7" t="s">
        <v>61</v>
      </c>
      <c r="D1903" s="7" t="s">
        <v>153</v>
      </c>
      <c r="E1903" s="7" t="s">
        <v>154</v>
      </c>
      <c r="F1903" s="7">
        <v>0.98299999999999998</v>
      </c>
      <c r="I1903" s="7">
        <v>1.0189999999999999</v>
      </c>
      <c r="J1903" s="7">
        <v>2007</v>
      </c>
      <c r="K1903" s="7">
        <v>5</v>
      </c>
      <c r="L1903" s="7">
        <v>134</v>
      </c>
      <c r="M1903" s="7">
        <v>55.883000000000003</v>
      </c>
      <c r="N1903" s="7">
        <v>-98.332999999999998</v>
      </c>
      <c r="O1903" s="7">
        <v>55.75</v>
      </c>
      <c r="P1903" s="7">
        <v>-98.25</v>
      </c>
      <c r="V1903" s="7" t="s">
        <v>26</v>
      </c>
      <c r="W1903" s="7">
        <v>0.96399999999999997</v>
      </c>
      <c r="X1903" s="7">
        <f t="shared" si="58"/>
        <v>0.96399999999999997</v>
      </c>
      <c r="Y1903" s="7">
        <v>5.5E-2</v>
      </c>
      <c r="Z1903" s="7">
        <f t="shared" si="59"/>
        <v>5.5E-2</v>
      </c>
      <c r="AA1903" s="7">
        <v>0.94499999999999995</v>
      </c>
      <c r="AB1903" s="7">
        <v>5.3999999999999999E-2</v>
      </c>
      <c r="AC1903" s="7">
        <v>7.6</v>
      </c>
      <c r="AD1903" s="7">
        <v>49.2</v>
      </c>
      <c r="AE1903" s="7" t="s">
        <v>52</v>
      </c>
      <c r="AF1903" s="7" t="s">
        <v>29</v>
      </c>
      <c r="AG1903" s="7" t="s">
        <v>47</v>
      </c>
      <c r="AH1903" s="7" t="s">
        <v>421</v>
      </c>
      <c r="AI1903" s="7" t="s">
        <v>417</v>
      </c>
      <c r="AJ1903" s="7">
        <v>-4.2080000000000002</v>
      </c>
      <c r="AK1903" s="7">
        <v>0.45</v>
      </c>
      <c r="AL1903" s="7" t="s">
        <v>442</v>
      </c>
      <c r="AQ1903" s="7">
        <v>1.292</v>
      </c>
      <c r="AS1903" s="7">
        <v>1.84</v>
      </c>
      <c r="AT1903" s="7">
        <v>2.08</v>
      </c>
      <c r="AV1903" s="7" t="s">
        <v>659</v>
      </c>
      <c r="AW1903" s="7" t="s">
        <v>528</v>
      </c>
      <c r="AX1903" s="7" t="s">
        <v>14</v>
      </c>
      <c r="AY1903" s="7" t="s">
        <v>552</v>
      </c>
      <c r="AZ1903" s="7" t="s">
        <v>38</v>
      </c>
    </row>
    <row r="1904" spans="1:52" x14ac:dyDescent="0.2">
      <c r="A1904" s="7">
        <v>1903</v>
      </c>
      <c r="B1904" s="7">
        <v>5640</v>
      </c>
      <c r="C1904" s="7" t="s">
        <v>61</v>
      </c>
      <c r="D1904" s="7" t="s">
        <v>153</v>
      </c>
      <c r="E1904" s="7" t="s">
        <v>154</v>
      </c>
      <c r="F1904" s="7">
        <v>0.88500000000000001</v>
      </c>
      <c r="I1904" s="7">
        <v>0.91700000000000004</v>
      </c>
      <c r="J1904" s="7">
        <v>2007</v>
      </c>
      <c r="K1904" s="7">
        <v>5</v>
      </c>
      <c r="L1904" s="7">
        <v>141</v>
      </c>
      <c r="M1904" s="7">
        <v>55.883000000000003</v>
      </c>
      <c r="N1904" s="7">
        <v>-98.332999999999998</v>
      </c>
      <c r="O1904" s="7">
        <v>55.75</v>
      </c>
      <c r="P1904" s="7">
        <v>-98.25</v>
      </c>
      <c r="V1904" s="7" t="s">
        <v>26</v>
      </c>
      <c r="W1904" s="7">
        <v>0.63</v>
      </c>
      <c r="X1904" s="7">
        <f t="shared" si="58"/>
        <v>0.63</v>
      </c>
      <c r="Y1904" s="7">
        <v>0.28699999999999998</v>
      </c>
      <c r="Z1904" s="7">
        <f t="shared" si="59"/>
        <v>0.28699999999999998</v>
      </c>
      <c r="AA1904" s="7">
        <v>0.68600000000000005</v>
      </c>
      <c r="AB1904" s="7">
        <v>0.313</v>
      </c>
      <c r="AC1904" s="7">
        <v>7.6</v>
      </c>
      <c r="AD1904" s="7">
        <v>49.2</v>
      </c>
      <c r="AE1904" s="7" t="s">
        <v>52</v>
      </c>
      <c r="AF1904" s="7" t="s">
        <v>29</v>
      </c>
      <c r="AG1904" s="7" t="s">
        <v>47</v>
      </c>
      <c r="AH1904" s="7" t="s">
        <v>421</v>
      </c>
      <c r="AI1904" s="7" t="s">
        <v>417</v>
      </c>
      <c r="AJ1904" s="7">
        <v>-4.2080000000000002</v>
      </c>
      <c r="AK1904" s="7">
        <v>0.45</v>
      </c>
      <c r="AL1904" s="7" t="s">
        <v>442</v>
      </c>
      <c r="AQ1904" s="7">
        <v>1.292</v>
      </c>
      <c r="AS1904" s="7">
        <v>1.84</v>
      </c>
      <c r="AT1904" s="7">
        <v>2.08</v>
      </c>
      <c r="AV1904" s="7" t="s">
        <v>659</v>
      </c>
      <c r="AW1904" s="7" t="s">
        <v>528</v>
      </c>
      <c r="AX1904" s="7" t="s">
        <v>14</v>
      </c>
      <c r="AY1904" s="7" t="s">
        <v>552</v>
      </c>
      <c r="AZ1904" s="7" t="s">
        <v>38</v>
      </c>
    </row>
    <row r="1905" spans="1:52" x14ac:dyDescent="0.2">
      <c r="A1905" s="7">
        <v>1904</v>
      </c>
      <c r="B1905" s="7">
        <v>5640</v>
      </c>
      <c r="C1905" s="7" t="s">
        <v>61</v>
      </c>
      <c r="D1905" s="7" t="s">
        <v>153</v>
      </c>
      <c r="E1905" s="7" t="s">
        <v>154</v>
      </c>
      <c r="F1905" s="7">
        <v>1.1739999999999999</v>
      </c>
      <c r="I1905" s="7">
        <v>1.2170000000000001</v>
      </c>
      <c r="J1905" s="7">
        <v>2007</v>
      </c>
      <c r="K1905" s="7">
        <v>6</v>
      </c>
      <c r="L1905" s="7">
        <v>153</v>
      </c>
      <c r="M1905" s="7">
        <v>55.883000000000003</v>
      </c>
      <c r="N1905" s="7">
        <v>-98.332999999999998</v>
      </c>
      <c r="O1905" s="7">
        <v>55.75</v>
      </c>
      <c r="P1905" s="7">
        <v>-98.25</v>
      </c>
      <c r="V1905" s="7" t="s">
        <v>26</v>
      </c>
      <c r="W1905" s="7">
        <v>0.95599999999999996</v>
      </c>
      <c r="X1905" s="7">
        <f t="shared" si="58"/>
        <v>0.95599999999999996</v>
      </c>
      <c r="Y1905" s="7">
        <v>0.26100000000000001</v>
      </c>
      <c r="Z1905" s="7">
        <f t="shared" si="59"/>
        <v>0.26100000000000001</v>
      </c>
      <c r="AA1905" s="7">
        <v>0.78500000000000003</v>
      </c>
      <c r="AB1905" s="7">
        <v>0.214</v>
      </c>
      <c r="AC1905" s="7">
        <v>12.5</v>
      </c>
      <c r="AD1905" s="7">
        <v>40.4</v>
      </c>
      <c r="AE1905" s="7" t="s">
        <v>52</v>
      </c>
      <c r="AF1905" s="7" t="s">
        <v>29</v>
      </c>
      <c r="AG1905" s="7" t="s">
        <v>47</v>
      </c>
      <c r="AH1905" s="7" t="s">
        <v>421</v>
      </c>
      <c r="AI1905" s="7" t="s">
        <v>417</v>
      </c>
      <c r="AJ1905" s="7">
        <v>-4.2080000000000002</v>
      </c>
      <c r="AK1905" s="7">
        <v>0.45</v>
      </c>
      <c r="AL1905" s="7" t="s">
        <v>442</v>
      </c>
      <c r="AQ1905" s="7">
        <v>1.292</v>
      </c>
      <c r="AS1905" s="7">
        <v>1.84</v>
      </c>
      <c r="AT1905" s="7">
        <v>2.08</v>
      </c>
      <c r="AV1905" s="7" t="s">
        <v>659</v>
      </c>
      <c r="AW1905" s="7" t="s">
        <v>528</v>
      </c>
      <c r="AX1905" s="7" t="s">
        <v>14</v>
      </c>
      <c r="AY1905" s="7" t="s">
        <v>552</v>
      </c>
      <c r="AZ1905" s="7" t="s">
        <v>38</v>
      </c>
    </row>
    <row r="1906" spans="1:52" x14ac:dyDescent="0.2">
      <c r="A1906" s="7">
        <v>1905</v>
      </c>
      <c r="B1906" s="7">
        <v>5640</v>
      </c>
      <c r="C1906" s="7" t="s">
        <v>61</v>
      </c>
      <c r="D1906" s="7" t="s">
        <v>153</v>
      </c>
      <c r="E1906" s="7" t="s">
        <v>154</v>
      </c>
      <c r="F1906" s="7">
        <v>2.375</v>
      </c>
      <c r="I1906" s="7">
        <v>2.4620000000000002</v>
      </c>
      <c r="J1906" s="7">
        <v>2007</v>
      </c>
      <c r="K1906" s="7">
        <v>6</v>
      </c>
      <c r="L1906" s="7">
        <v>175</v>
      </c>
      <c r="M1906" s="7">
        <v>55.883000000000003</v>
      </c>
      <c r="N1906" s="7">
        <v>-98.332999999999998</v>
      </c>
      <c r="O1906" s="7">
        <v>55.75</v>
      </c>
      <c r="P1906" s="7">
        <v>-98.25</v>
      </c>
      <c r="V1906" s="7" t="s">
        <v>26</v>
      </c>
      <c r="W1906" s="7">
        <v>1.393</v>
      </c>
      <c r="X1906" s="7">
        <f t="shared" si="58"/>
        <v>1.393</v>
      </c>
      <c r="Y1906" s="7">
        <v>1.069</v>
      </c>
      <c r="Z1906" s="7">
        <f t="shared" si="59"/>
        <v>1.069</v>
      </c>
      <c r="AA1906" s="7">
        <v>0.56499999999999995</v>
      </c>
      <c r="AB1906" s="7">
        <v>0.434</v>
      </c>
      <c r="AC1906" s="7">
        <v>12.5</v>
      </c>
      <c r="AD1906" s="7">
        <v>40.4</v>
      </c>
      <c r="AE1906" s="7" t="s">
        <v>52</v>
      </c>
      <c r="AF1906" s="7" t="s">
        <v>29</v>
      </c>
      <c r="AG1906" s="7" t="s">
        <v>47</v>
      </c>
      <c r="AH1906" s="7" t="s">
        <v>421</v>
      </c>
      <c r="AI1906" s="7" t="s">
        <v>417</v>
      </c>
      <c r="AJ1906" s="7">
        <v>-4.2080000000000002</v>
      </c>
      <c r="AK1906" s="7">
        <v>0.45</v>
      </c>
      <c r="AL1906" s="7" t="s">
        <v>442</v>
      </c>
      <c r="AQ1906" s="7">
        <v>1.292</v>
      </c>
      <c r="AS1906" s="7">
        <v>1.84</v>
      </c>
      <c r="AT1906" s="7">
        <v>2.08</v>
      </c>
      <c r="AV1906" s="7" t="s">
        <v>659</v>
      </c>
      <c r="AW1906" s="7" t="s">
        <v>528</v>
      </c>
      <c r="AX1906" s="7" t="s">
        <v>14</v>
      </c>
      <c r="AY1906" s="7" t="s">
        <v>552</v>
      </c>
      <c r="AZ1906" s="7" t="s">
        <v>38</v>
      </c>
    </row>
    <row r="1907" spans="1:52" x14ac:dyDescent="0.2">
      <c r="A1907" s="7">
        <v>1906</v>
      </c>
      <c r="B1907" s="7">
        <v>5640</v>
      </c>
      <c r="C1907" s="7" t="s">
        <v>61</v>
      </c>
      <c r="D1907" s="7" t="s">
        <v>153</v>
      </c>
      <c r="E1907" s="7" t="s">
        <v>154</v>
      </c>
      <c r="F1907" s="7">
        <v>1.96</v>
      </c>
      <c r="I1907" s="7">
        <v>2.032</v>
      </c>
      <c r="J1907" s="7">
        <v>2007</v>
      </c>
      <c r="K1907" s="7">
        <v>7</v>
      </c>
      <c r="L1907" s="7">
        <v>197</v>
      </c>
      <c r="M1907" s="7">
        <v>55.883000000000003</v>
      </c>
      <c r="N1907" s="7">
        <v>-98.332999999999998</v>
      </c>
      <c r="O1907" s="7">
        <v>55.75</v>
      </c>
      <c r="P1907" s="7">
        <v>-98.25</v>
      </c>
      <c r="V1907" s="7" t="s">
        <v>26</v>
      </c>
      <c r="W1907" s="7">
        <v>1.72</v>
      </c>
      <c r="X1907" s="7">
        <f t="shared" si="58"/>
        <v>1.72</v>
      </c>
      <c r="Y1907" s="7">
        <v>0.312</v>
      </c>
      <c r="Z1907" s="7">
        <f t="shared" si="59"/>
        <v>0.312</v>
      </c>
      <c r="AA1907" s="7">
        <v>0.84599999999999997</v>
      </c>
      <c r="AB1907" s="7">
        <v>0.153</v>
      </c>
      <c r="AC1907" s="7">
        <v>18</v>
      </c>
      <c r="AD1907" s="7">
        <v>65.8</v>
      </c>
      <c r="AE1907" s="7" t="s">
        <v>52</v>
      </c>
      <c r="AF1907" s="7" t="s">
        <v>29</v>
      </c>
      <c r="AG1907" s="7" t="s">
        <v>47</v>
      </c>
      <c r="AH1907" s="7" t="s">
        <v>421</v>
      </c>
      <c r="AI1907" s="7" t="s">
        <v>417</v>
      </c>
      <c r="AJ1907" s="7">
        <v>-4.2080000000000002</v>
      </c>
      <c r="AK1907" s="7">
        <v>0.45</v>
      </c>
      <c r="AL1907" s="7" t="s">
        <v>442</v>
      </c>
      <c r="AQ1907" s="7">
        <v>1.292</v>
      </c>
      <c r="AS1907" s="7">
        <v>1.84</v>
      </c>
      <c r="AT1907" s="7">
        <v>2.08</v>
      </c>
      <c r="AV1907" s="7" t="s">
        <v>659</v>
      </c>
      <c r="AW1907" s="7" t="s">
        <v>528</v>
      </c>
      <c r="AX1907" s="7" t="s">
        <v>14</v>
      </c>
      <c r="AY1907" s="7" t="s">
        <v>552</v>
      </c>
      <c r="AZ1907" s="7" t="s">
        <v>38</v>
      </c>
    </row>
    <row r="1908" spans="1:52" x14ac:dyDescent="0.2">
      <c r="A1908" s="7">
        <v>1907</v>
      </c>
      <c r="B1908" s="7">
        <v>5640</v>
      </c>
      <c r="C1908" s="7" t="s">
        <v>61</v>
      </c>
      <c r="D1908" s="7" t="s">
        <v>153</v>
      </c>
      <c r="E1908" s="7" t="s">
        <v>154</v>
      </c>
      <c r="F1908" s="7">
        <v>1.6</v>
      </c>
      <c r="I1908" s="7">
        <v>1.6579999999999999</v>
      </c>
      <c r="J1908" s="7">
        <v>2007</v>
      </c>
      <c r="K1908" s="7">
        <v>8</v>
      </c>
      <c r="L1908" s="7">
        <v>213</v>
      </c>
      <c r="M1908" s="7">
        <v>55.883000000000003</v>
      </c>
      <c r="N1908" s="7">
        <v>-98.332999999999998</v>
      </c>
      <c r="O1908" s="7">
        <v>55.75</v>
      </c>
      <c r="P1908" s="7">
        <v>-98.25</v>
      </c>
      <c r="V1908" s="7" t="s">
        <v>26</v>
      </c>
      <c r="W1908" s="7">
        <v>1.2110000000000001</v>
      </c>
      <c r="X1908" s="7">
        <f t="shared" si="58"/>
        <v>1.2110000000000001</v>
      </c>
      <c r="Y1908" s="7">
        <v>0.44700000000000001</v>
      </c>
      <c r="Z1908" s="7">
        <f t="shared" si="59"/>
        <v>0.44700000000000001</v>
      </c>
      <c r="AA1908" s="7">
        <v>0.73</v>
      </c>
      <c r="AB1908" s="7">
        <v>0.26900000000000002</v>
      </c>
      <c r="AC1908" s="7">
        <v>13.1</v>
      </c>
      <c r="AD1908" s="7">
        <v>110.3</v>
      </c>
      <c r="AE1908" s="7" t="s">
        <v>52</v>
      </c>
      <c r="AF1908" s="7" t="s">
        <v>29</v>
      </c>
      <c r="AG1908" s="7" t="s">
        <v>47</v>
      </c>
      <c r="AH1908" s="7" t="s">
        <v>421</v>
      </c>
      <c r="AI1908" s="7" t="s">
        <v>417</v>
      </c>
      <c r="AJ1908" s="7">
        <v>-4.2080000000000002</v>
      </c>
      <c r="AK1908" s="7">
        <v>0.45</v>
      </c>
      <c r="AL1908" s="7" t="s">
        <v>442</v>
      </c>
      <c r="AQ1908" s="7">
        <v>1.292</v>
      </c>
      <c r="AS1908" s="7">
        <v>1.84</v>
      </c>
      <c r="AT1908" s="7">
        <v>2.08</v>
      </c>
      <c r="AV1908" s="7" t="s">
        <v>659</v>
      </c>
      <c r="AW1908" s="7" t="s">
        <v>528</v>
      </c>
      <c r="AX1908" s="7" t="s">
        <v>14</v>
      </c>
      <c r="AY1908" s="7" t="s">
        <v>552</v>
      </c>
      <c r="AZ1908" s="7" t="s">
        <v>38</v>
      </c>
    </row>
    <row r="1909" spans="1:52" x14ac:dyDescent="0.2">
      <c r="A1909" s="7">
        <v>1908</v>
      </c>
      <c r="B1909" s="7">
        <v>5640</v>
      </c>
      <c r="C1909" s="7" t="s">
        <v>61</v>
      </c>
      <c r="D1909" s="7" t="s">
        <v>153</v>
      </c>
      <c r="E1909" s="7" t="s">
        <v>154</v>
      </c>
      <c r="F1909" s="7">
        <v>1.952</v>
      </c>
      <c r="I1909" s="7">
        <v>2.0230000000000001</v>
      </c>
      <c r="J1909" s="7">
        <v>2007</v>
      </c>
      <c r="K1909" s="7">
        <v>8</v>
      </c>
      <c r="L1909" s="7">
        <v>225</v>
      </c>
      <c r="M1909" s="7">
        <v>55.883000000000003</v>
      </c>
      <c r="N1909" s="7">
        <v>-98.332999999999998</v>
      </c>
      <c r="O1909" s="7">
        <v>55.75</v>
      </c>
      <c r="P1909" s="7">
        <v>-98.25</v>
      </c>
      <c r="V1909" s="7" t="s">
        <v>26</v>
      </c>
      <c r="W1909" s="7">
        <v>1.377</v>
      </c>
      <c r="X1909" s="7">
        <f t="shared" si="58"/>
        <v>1.377</v>
      </c>
      <c r="Y1909" s="7">
        <v>0.64600000000000002</v>
      </c>
      <c r="Z1909" s="7">
        <f t="shared" si="59"/>
        <v>0.64600000000000002</v>
      </c>
      <c r="AA1909" s="7">
        <v>0.68</v>
      </c>
      <c r="AB1909" s="7">
        <v>0.31900000000000001</v>
      </c>
      <c r="AC1909" s="7">
        <v>13.1</v>
      </c>
      <c r="AD1909" s="7">
        <v>110.3</v>
      </c>
      <c r="AE1909" s="7" t="s">
        <v>52</v>
      </c>
      <c r="AF1909" s="7" t="s">
        <v>29</v>
      </c>
      <c r="AG1909" s="7" t="s">
        <v>47</v>
      </c>
      <c r="AH1909" s="7" t="s">
        <v>421</v>
      </c>
      <c r="AI1909" s="7" t="s">
        <v>417</v>
      </c>
      <c r="AJ1909" s="7">
        <v>-4.2080000000000002</v>
      </c>
      <c r="AK1909" s="7">
        <v>0.45</v>
      </c>
      <c r="AL1909" s="7" t="s">
        <v>442</v>
      </c>
      <c r="AQ1909" s="7">
        <v>1.292</v>
      </c>
      <c r="AS1909" s="7">
        <v>1.84</v>
      </c>
      <c r="AT1909" s="7">
        <v>2.08</v>
      </c>
      <c r="AV1909" s="7" t="s">
        <v>659</v>
      </c>
      <c r="AW1909" s="7" t="s">
        <v>528</v>
      </c>
      <c r="AX1909" s="7" t="s">
        <v>14</v>
      </c>
      <c r="AY1909" s="7" t="s">
        <v>552</v>
      </c>
      <c r="AZ1909" s="7" t="s">
        <v>38</v>
      </c>
    </row>
    <row r="1910" spans="1:52" x14ac:dyDescent="0.2">
      <c r="A1910" s="7">
        <v>1909</v>
      </c>
      <c r="B1910" s="7">
        <v>5640</v>
      </c>
      <c r="C1910" s="7" t="s">
        <v>61</v>
      </c>
      <c r="D1910" s="7" t="s">
        <v>153</v>
      </c>
      <c r="E1910" s="7" t="s">
        <v>154</v>
      </c>
      <c r="F1910" s="7">
        <v>1.337</v>
      </c>
      <c r="I1910" s="7">
        <v>1.3859999999999999</v>
      </c>
      <c r="J1910" s="7">
        <v>2007</v>
      </c>
      <c r="K1910" s="7">
        <v>9</v>
      </c>
      <c r="L1910" s="7">
        <v>249</v>
      </c>
      <c r="M1910" s="7">
        <v>55.883000000000003</v>
      </c>
      <c r="N1910" s="7">
        <v>-98.332999999999998</v>
      </c>
      <c r="O1910" s="7">
        <v>55.75</v>
      </c>
      <c r="P1910" s="7">
        <v>-98.25</v>
      </c>
      <c r="V1910" s="7" t="s">
        <v>26</v>
      </c>
      <c r="W1910" s="7">
        <v>0.92900000000000005</v>
      </c>
      <c r="X1910" s="7">
        <f t="shared" si="58"/>
        <v>0.92900000000000005</v>
      </c>
      <c r="Y1910" s="7">
        <v>0.45700000000000002</v>
      </c>
      <c r="Z1910" s="7">
        <f t="shared" si="59"/>
        <v>0.45700000000000002</v>
      </c>
      <c r="AA1910" s="7">
        <v>0.67</v>
      </c>
      <c r="AB1910" s="7">
        <v>0.32900000000000001</v>
      </c>
      <c r="AC1910" s="7">
        <v>6.3</v>
      </c>
      <c r="AD1910" s="7">
        <v>76.599999999999994</v>
      </c>
      <c r="AE1910" s="7" t="s">
        <v>52</v>
      </c>
      <c r="AF1910" s="7" t="s">
        <v>29</v>
      </c>
      <c r="AG1910" s="7" t="s">
        <v>47</v>
      </c>
      <c r="AH1910" s="7" t="s">
        <v>421</v>
      </c>
      <c r="AI1910" s="7" t="s">
        <v>417</v>
      </c>
      <c r="AJ1910" s="7">
        <v>-4.2080000000000002</v>
      </c>
      <c r="AK1910" s="7">
        <v>0.45</v>
      </c>
      <c r="AL1910" s="7" t="s">
        <v>442</v>
      </c>
      <c r="AQ1910" s="7">
        <v>1.292</v>
      </c>
      <c r="AS1910" s="7">
        <v>1.84</v>
      </c>
      <c r="AT1910" s="7">
        <v>2.08</v>
      </c>
      <c r="AV1910" s="7" t="s">
        <v>659</v>
      </c>
      <c r="AW1910" s="7" t="s">
        <v>528</v>
      </c>
      <c r="AX1910" s="7" t="s">
        <v>14</v>
      </c>
      <c r="AY1910" s="7" t="s">
        <v>552</v>
      </c>
      <c r="AZ1910" s="7" t="s">
        <v>38</v>
      </c>
    </row>
    <row r="1911" spans="1:52" x14ac:dyDescent="0.2">
      <c r="A1911" s="7">
        <v>1910</v>
      </c>
      <c r="B1911" s="7">
        <v>5640</v>
      </c>
      <c r="C1911" s="7" t="s">
        <v>61</v>
      </c>
      <c r="D1911" s="7" t="s">
        <v>153</v>
      </c>
      <c r="E1911" s="7" t="s">
        <v>154</v>
      </c>
      <c r="F1911" s="7">
        <v>1.151</v>
      </c>
      <c r="I1911" s="7">
        <v>1.1930000000000001</v>
      </c>
      <c r="J1911" s="7">
        <v>2007</v>
      </c>
      <c r="K1911" s="7">
        <v>9</v>
      </c>
      <c r="L1911" s="7">
        <v>270</v>
      </c>
      <c r="M1911" s="7">
        <v>55.883000000000003</v>
      </c>
      <c r="N1911" s="7">
        <v>-98.332999999999998</v>
      </c>
      <c r="O1911" s="7">
        <v>55.75</v>
      </c>
      <c r="P1911" s="7">
        <v>-98.25</v>
      </c>
      <c r="V1911" s="7" t="s">
        <v>26</v>
      </c>
      <c r="W1911" s="7">
        <v>0.77600000000000002</v>
      </c>
      <c r="X1911" s="7">
        <f t="shared" si="58"/>
        <v>0.77600000000000002</v>
      </c>
      <c r="Y1911" s="7">
        <v>0.41699999999999998</v>
      </c>
      <c r="Z1911" s="7">
        <f t="shared" si="59"/>
        <v>0.41699999999999998</v>
      </c>
      <c r="AA1911" s="7">
        <v>0.65</v>
      </c>
      <c r="AB1911" s="7">
        <v>0.34899999999999998</v>
      </c>
      <c r="AC1911" s="7">
        <v>6.3</v>
      </c>
      <c r="AD1911" s="7">
        <v>76.599999999999994</v>
      </c>
      <c r="AE1911" s="7" t="s">
        <v>52</v>
      </c>
      <c r="AF1911" s="7" t="s">
        <v>29</v>
      </c>
      <c r="AG1911" s="7" t="s">
        <v>47</v>
      </c>
      <c r="AH1911" s="7" t="s">
        <v>421</v>
      </c>
      <c r="AI1911" s="7" t="s">
        <v>417</v>
      </c>
      <c r="AJ1911" s="7">
        <v>-4.2080000000000002</v>
      </c>
      <c r="AK1911" s="7">
        <v>0.45</v>
      </c>
      <c r="AL1911" s="7" t="s">
        <v>442</v>
      </c>
      <c r="AQ1911" s="7">
        <v>1.292</v>
      </c>
      <c r="AS1911" s="7">
        <v>1.84</v>
      </c>
      <c r="AT1911" s="7">
        <v>2.08</v>
      </c>
      <c r="AV1911" s="7" t="s">
        <v>659</v>
      </c>
      <c r="AW1911" s="7" t="s">
        <v>528</v>
      </c>
      <c r="AX1911" s="7" t="s">
        <v>14</v>
      </c>
      <c r="AY1911" s="7" t="s">
        <v>552</v>
      </c>
      <c r="AZ1911" s="7" t="s">
        <v>38</v>
      </c>
    </row>
    <row r="1912" spans="1:52" x14ac:dyDescent="0.2">
      <c r="A1912" s="7">
        <v>1911</v>
      </c>
      <c r="B1912" s="7">
        <v>5640</v>
      </c>
      <c r="C1912" s="7" t="s">
        <v>61</v>
      </c>
      <c r="D1912" s="7" t="s">
        <v>153</v>
      </c>
      <c r="E1912" s="7" t="s">
        <v>154</v>
      </c>
      <c r="F1912" s="7">
        <v>0.93200000000000005</v>
      </c>
      <c r="I1912" s="7">
        <v>0.96599999999999997</v>
      </c>
      <c r="J1912" s="7">
        <v>2007</v>
      </c>
      <c r="K1912" s="7">
        <v>10</v>
      </c>
      <c r="L1912" s="7">
        <v>277</v>
      </c>
      <c r="M1912" s="7">
        <v>55.883000000000003</v>
      </c>
      <c r="N1912" s="7">
        <v>-98.332999999999998</v>
      </c>
      <c r="O1912" s="7">
        <v>55.75</v>
      </c>
      <c r="P1912" s="7">
        <v>-98.25</v>
      </c>
      <c r="V1912" s="7" t="s">
        <v>26</v>
      </c>
      <c r="W1912" s="7">
        <v>0.64700000000000002</v>
      </c>
      <c r="X1912" s="7">
        <f t="shared" si="58"/>
        <v>0.64700000000000002</v>
      </c>
      <c r="Y1912" s="7">
        <v>0.318</v>
      </c>
      <c r="Z1912" s="7">
        <f t="shared" si="59"/>
        <v>0.318</v>
      </c>
      <c r="AA1912" s="7">
        <v>0.67</v>
      </c>
      <c r="AB1912" s="7">
        <v>0.33</v>
      </c>
      <c r="AC1912" s="7">
        <v>2.2000000000000002</v>
      </c>
      <c r="AD1912" s="7">
        <v>41.5</v>
      </c>
      <c r="AE1912" s="7" t="s">
        <v>52</v>
      </c>
      <c r="AF1912" s="7" t="s">
        <v>29</v>
      </c>
      <c r="AG1912" s="7" t="s">
        <v>47</v>
      </c>
      <c r="AH1912" s="7" t="s">
        <v>421</v>
      </c>
      <c r="AI1912" s="7" t="s">
        <v>417</v>
      </c>
      <c r="AJ1912" s="7">
        <v>-4.2080000000000002</v>
      </c>
      <c r="AK1912" s="7">
        <v>0.45</v>
      </c>
      <c r="AL1912" s="7" t="s">
        <v>442</v>
      </c>
      <c r="AQ1912" s="7">
        <v>1.292</v>
      </c>
      <c r="AS1912" s="7">
        <v>1.84</v>
      </c>
      <c r="AT1912" s="7">
        <v>2.08</v>
      </c>
      <c r="AV1912" s="7" t="s">
        <v>659</v>
      </c>
      <c r="AW1912" s="7" t="s">
        <v>528</v>
      </c>
      <c r="AX1912" s="7" t="s">
        <v>14</v>
      </c>
      <c r="AY1912" s="7" t="s">
        <v>552</v>
      </c>
      <c r="AZ1912" s="7" t="s">
        <v>38</v>
      </c>
    </row>
    <row r="1913" spans="1:52" x14ac:dyDescent="0.2">
      <c r="A1913" s="7">
        <v>1912</v>
      </c>
      <c r="B1913" s="7">
        <v>5640</v>
      </c>
      <c r="C1913" s="7" t="s">
        <v>61</v>
      </c>
      <c r="D1913" s="7" t="s">
        <v>153</v>
      </c>
      <c r="E1913" s="7" t="s">
        <v>154</v>
      </c>
      <c r="F1913" s="7">
        <v>0.69</v>
      </c>
      <c r="I1913" s="7">
        <v>0.71499999999999997</v>
      </c>
      <c r="J1913" s="7">
        <v>2007</v>
      </c>
      <c r="K1913" s="7">
        <v>10</v>
      </c>
      <c r="L1913" s="7">
        <v>285</v>
      </c>
      <c r="M1913" s="7">
        <v>55.883000000000003</v>
      </c>
      <c r="N1913" s="7">
        <v>-98.332999999999998</v>
      </c>
      <c r="O1913" s="7">
        <v>55.75</v>
      </c>
      <c r="P1913" s="7">
        <v>-98.25</v>
      </c>
      <c r="V1913" s="7" t="s">
        <v>26</v>
      </c>
      <c r="W1913" s="7">
        <v>0.47899999999999998</v>
      </c>
      <c r="X1913" s="7">
        <f t="shared" si="58"/>
        <v>0.47899999999999998</v>
      </c>
      <c r="Y1913" s="7">
        <v>0.23599999999999999</v>
      </c>
      <c r="Z1913" s="7">
        <f t="shared" si="59"/>
        <v>0.23599999999999999</v>
      </c>
      <c r="AA1913" s="7">
        <v>0.67</v>
      </c>
      <c r="AB1913" s="7">
        <v>0.33</v>
      </c>
      <c r="AC1913" s="7">
        <v>2.2000000000000002</v>
      </c>
      <c r="AD1913" s="7">
        <v>41.5</v>
      </c>
      <c r="AE1913" s="7" t="s">
        <v>52</v>
      </c>
      <c r="AF1913" s="7" t="s">
        <v>29</v>
      </c>
      <c r="AG1913" s="7" t="s">
        <v>47</v>
      </c>
      <c r="AH1913" s="7" t="s">
        <v>421</v>
      </c>
      <c r="AI1913" s="7" t="s">
        <v>417</v>
      </c>
      <c r="AJ1913" s="7">
        <v>-4.2080000000000002</v>
      </c>
      <c r="AK1913" s="7">
        <v>0.45</v>
      </c>
      <c r="AL1913" s="7" t="s">
        <v>442</v>
      </c>
      <c r="AQ1913" s="7">
        <v>1.292</v>
      </c>
      <c r="AS1913" s="7">
        <v>1.84</v>
      </c>
      <c r="AT1913" s="7">
        <v>2.08</v>
      </c>
      <c r="AV1913" s="7" t="s">
        <v>659</v>
      </c>
      <c r="AW1913" s="7" t="s">
        <v>528</v>
      </c>
      <c r="AX1913" s="7" t="s">
        <v>14</v>
      </c>
      <c r="AY1913" s="7" t="s">
        <v>552</v>
      </c>
      <c r="AZ1913" s="7" t="s">
        <v>38</v>
      </c>
    </row>
    <row r="1914" spans="1:52" x14ac:dyDescent="0.2">
      <c r="A1914" s="7">
        <v>1913</v>
      </c>
      <c r="B1914" s="7">
        <v>5640</v>
      </c>
      <c r="C1914" s="7" t="s">
        <v>61</v>
      </c>
      <c r="D1914" s="7" t="s">
        <v>153</v>
      </c>
      <c r="E1914" s="7" t="s">
        <v>154</v>
      </c>
      <c r="F1914" s="7">
        <v>0.60399999999999998</v>
      </c>
      <c r="I1914" s="7">
        <v>0.626</v>
      </c>
      <c r="J1914" s="7">
        <v>2007</v>
      </c>
      <c r="K1914" s="7">
        <v>10</v>
      </c>
      <c r="L1914" s="7">
        <v>300</v>
      </c>
      <c r="M1914" s="7">
        <v>55.883000000000003</v>
      </c>
      <c r="N1914" s="7">
        <v>-98.332999999999998</v>
      </c>
      <c r="O1914" s="7">
        <v>55.75</v>
      </c>
      <c r="P1914" s="7">
        <v>-98.25</v>
      </c>
      <c r="V1914" s="7" t="s">
        <v>26</v>
      </c>
      <c r="W1914" s="7">
        <v>0.41899999999999998</v>
      </c>
      <c r="X1914" s="7">
        <f t="shared" si="58"/>
        <v>0.41899999999999998</v>
      </c>
      <c r="Y1914" s="7">
        <v>0.20599999999999999</v>
      </c>
      <c r="Z1914" s="7">
        <f t="shared" si="59"/>
        <v>0.20599999999999999</v>
      </c>
      <c r="AA1914" s="7">
        <v>0.67</v>
      </c>
      <c r="AB1914" s="7">
        <v>0.33</v>
      </c>
      <c r="AC1914" s="7">
        <v>2.2000000000000002</v>
      </c>
      <c r="AD1914" s="7">
        <v>41.5</v>
      </c>
      <c r="AE1914" s="7" t="s">
        <v>52</v>
      </c>
      <c r="AF1914" s="7" t="s">
        <v>29</v>
      </c>
      <c r="AG1914" s="7" t="s">
        <v>47</v>
      </c>
      <c r="AH1914" s="7" t="s">
        <v>421</v>
      </c>
      <c r="AI1914" s="7" t="s">
        <v>417</v>
      </c>
      <c r="AJ1914" s="7">
        <v>-4.2080000000000002</v>
      </c>
      <c r="AK1914" s="7">
        <v>0.45</v>
      </c>
      <c r="AL1914" s="7" t="s">
        <v>442</v>
      </c>
      <c r="AQ1914" s="7">
        <v>1.292</v>
      </c>
      <c r="AS1914" s="7">
        <v>1.84</v>
      </c>
      <c r="AT1914" s="7">
        <v>2.08</v>
      </c>
      <c r="AV1914" s="7" t="s">
        <v>659</v>
      </c>
      <c r="AW1914" s="7" t="s">
        <v>528</v>
      </c>
      <c r="AX1914" s="7" t="s">
        <v>14</v>
      </c>
      <c r="AY1914" s="7" t="s">
        <v>552</v>
      </c>
      <c r="AZ1914" s="7" t="s">
        <v>38</v>
      </c>
    </row>
    <row r="1915" spans="1:52" x14ac:dyDescent="0.2">
      <c r="A1915" s="7">
        <v>1914</v>
      </c>
      <c r="B1915" s="7">
        <v>5688</v>
      </c>
      <c r="C1915" s="7" t="s">
        <v>84</v>
      </c>
      <c r="D1915" s="7" t="s">
        <v>307</v>
      </c>
      <c r="E1915" s="7" t="s">
        <v>308</v>
      </c>
      <c r="F1915" s="7">
        <v>1.224</v>
      </c>
      <c r="I1915" s="7">
        <v>1.2689999999999999</v>
      </c>
      <c r="J1915" s="7">
        <v>2004</v>
      </c>
      <c r="K1915" s="7">
        <v>3</v>
      </c>
      <c r="L1915" s="7">
        <v>76</v>
      </c>
      <c r="M1915" s="7">
        <v>51.079000000000001</v>
      </c>
      <c r="N1915" s="7">
        <v>10.452</v>
      </c>
      <c r="O1915" s="7">
        <v>51.25</v>
      </c>
      <c r="P1915" s="7">
        <v>10.25</v>
      </c>
      <c r="Q1915" s="7">
        <v>1.1970000000000001</v>
      </c>
      <c r="S1915" s="7">
        <v>36.698</v>
      </c>
      <c r="V1915" s="7" t="s">
        <v>26</v>
      </c>
      <c r="W1915" s="7">
        <v>0.83899999999999997</v>
      </c>
      <c r="X1915" s="7">
        <f t="shared" si="58"/>
        <v>0.83899999999999997</v>
      </c>
      <c r="Y1915" s="7">
        <v>0.43</v>
      </c>
      <c r="Z1915" s="7">
        <f t="shared" si="59"/>
        <v>0.43</v>
      </c>
      <c r="AA1915" s="7">
        <v>0.66100000000000003</v>
      </c>
      <c r="AB1915" s="7">
        <v>0.33800000000000002</v>
      </c>
      <c r="AC1915" s="7">
        <v>2.4</v>
      </c>
      <c r="AD1915" s="7">
        <v>36.700000000000003</v>
      </c>
      <c r="AE1915" s="7" t="s">
        <v>52</v>
      </c>
      <c r="AF1915" s="7" t="s">
        <v>29</v>
      </c>
      <c r="AG1915" s="7" t="s">
        <v>47</v>
      </c>
      <c r="AH1915" s="7" t="s">
        <v>406</v>
      </c>
      <c r="AI1915" s="7" t="s">
        <v>407</v>
      </c>
      <c r="AJ1915" s="7">
        <v>1.5509999999999999</v>
      </c>
      <c r="AK1915" s="7">
        <v>0.34599999999999997</v>
      </c>
      <c r="AV1915" s="7" t="s">
        <v>658</v>
      </c>
      <c r="AW1915" s="7" t="s">
        <v>528</v>
      </c>
    </row>
    <row r="1916" spans="1:52" x14ac:dyDescent="0.2">
      <c r="A1916" s="7">
        <v>1915</v>
      </c>
      <c r="B1916" s="7">
        <v>5688</v>
      </c>
      <c r="C1916" s="7" t="s">
        <v>84</v>
      </c>
      <c r="D1916" s="7" t="s">
        <v>307</v>
      </c>
      <c r="E1916" s="7" t="s">
        <v>308</v>
      </c>
      <c r="F1916" s="7">
        <v>1.526</v>
      </c>
      <c r="I1916" s="7">
        <v>1.5820000000000001</v>
      </c>
      <c r="J1916" s="7">
        <v>2004</v>
      </c>
      <c r="K1916" s="7">
        <v>4</v>
      </c>
      <c r="L1916" s="7">
        <v>101</v>
      </c>
      <c r="M1916" s="7">
        <v>51.079000000000001</v>
      </c>
      <c r="N1916" s="7">
        <v>10.452</v>
      </c>
      <c r="O1916" s="7">
        <v>51.25</v>
      </c>
      <c r="P1916" s="7">
        <v>10.25</v>
      </c>
      <c r="Q1916" s="7">
        <v>4.1109999999999998</v>
      </c>
      <c r="S1916" s="7">
        <v>35.548999999999999</v>
      </c>
      <c r="V1916" s="7" t="s">
        <v>26</v>
      </c>
      <c r="W1916" s="7">
        <v>1.343</v>
      </c>
      <c r="X1916" s="7">
        <f t="shared" si="58"/>
        <v>1.343</v>
      </c>
      <c r="Y1916" s="7">
        <v>0.23899999999999999</v>
      </c>
      <c r="Z1916" s="7">
        <f t="shared" si="59"/>
        <v>0.23899999999999999</v>
      </c>
      <c r="AA1916" s="7">
        <v>0.84799999999999998</v>
      </c>
      <c r="AB1916" s="7">
        <v>0.151</v>
      </c>
      <c r="AC1916" s="7">
        <v>7.6</v>
      </c>
      <c r="AD1916" s="7">
        <v>48.3</v>
      </c>
      <c r="AE1916" s="7" t="s">
        <v>52</v>
      </c>
      <c r="AF1916" s="7" t="s">
        <v>29</v>
      </c>
      <c r="AG1916" s="7" t="s">
        <v>47</v>
      </c>
      <c r="AH1916" s="7" t="s">
        <v>406</v>
      </c>
      <c r="AI1916" s="7" t="s">
        <v>407</v>
      </c>
      <c r="AJ1916" s="7">
        <v>1.5509999999999999</v>
      </c>
      <c r="AK1916" s="7">
        <v>0.34599999999999997</v>
      </c>
      <c r="AV1916" s="7" t="s">
        <v>658</v>
      </c>
      <c r="AW1916" s="7" t="s">
        <v>528</v>
      </c>
    </row>
    <row r="1917" spans="1:52" x14ac:dyDescent="0.2">
      <c r="A1917" s="7">
        <v>1916</v>
      </c>
      <c r="B1917" s="7">
        <v>5688</v>
      </c>
      <c r="C1917" s="7" t="s">
        <v>84</v>
      </c>
      <c r="D1917" s="7" t="s">
        <v>307</v>
      </c>
      <c r="E1917" s="7" t="s">
        <v>308</v>
      </c>
      <c r="F1917" s="7">
        <v>2.3759999999999999</v>
      </c>
      <c r="I1917" s="7">
        <v>2.4630000000000001</v>
      </c>
      <c r="J1917" s="7">
        <v>2004</v>
      </c>
      <c r="K1917" s="7">
        <v>4</v>
      </c>
      <c r="L1917" s="7">
        <v>114</v>
      </c>
      <c r="M1917" s="7">
        <v>51.079000000000001</v>
      </c>
      <c r="N1917" s="7">
        <v>10.452</v>
      </c>
      <c r="O1917" s="7">
        <v>51.25</v>
      </c>
      <c r="P1917" s="7">
        <v>10.25</v>
      </c>
      <c r="Q1917" s="7">
        <v>7.5679999999999996</v>
      </c>
      <c r="S1917" s="7">
        <v>35.405000000000001</v>
      </c>
      <c r="V1917" s="7" t="s">
        <v>26</v>
      </c>
      <c r="W1917" s="7">
        <v>1.581</v>
      </c>
      <c r="X1917" s="7">
        <f t="shared" si="58"/>
        <v>1.581</v>
      </c>
      <c r="Y1917" s="7">
        <v>0.88200000000000001</v>
      </c>
      <c r="Z1917" s="7">
        <f t="shared" si="59"/>
        <v>0.88200000000000001</v>
      </c>
      <c r="AA1917" s="7">
        <v>0.64100000000000001</v>
      </c>
      <c r="AB1917" s="7">
        <v>0.35799999999999998</v>
      </c>
      <c r="AC1917" s="7">
        <v>7.6</v>
      </c>
      <c r="AD1917" s="7">
        <v>48.3</v>
      </c>
      <c r="AE1917" s="7" t="s">
        <v>52</v>
      </c>
      <c r="AF1917" s="7" t="s">
        <v>29</v>
      </c>
      <c r="AG1917" s="7" t="s">
        <v>47</v>
      </c>
      <c r="AH1917" s="7" t="s">
        <v>406</v>
      </c>
      <c r="AI1917" s="7" t="s">
        <v>407</v>
      </c>
      <c r="AJ1917" s="7">
        <v>1.5509999999999999</v>
      </c>
      <c r="AK1917" s="7">
        <v>0.34599999999999997</v>
      </c>
      <c r="AV1917" s="7" t="s">
        <v>658</v>
      </c>
      <c r="AW1917" s="7" t="s">
        <v>528</v>
      </c>
    </row>
    <row r="1918" spans="1:52" x14ac:dyDescent="0.2">
      <c r="A1918" s="7">
        <v>1917</v>
      </c>
      <c r="B1918" s="7">
        <v>5688</v>
      </c>
      <c r="C1918" s="7" t="s">
        <v>84</v>
      </c>
      <c r="D1918" s="7" t="s">
        <v>307</v>
      </c>
      <c r="E1918" s="7" t="s">
        <v>308</v>
      </c>
      <c r="F1918" s="7">
        <v>3.5289999999999999</v>
      </c>
      <c r="I1918" s="7">
        <v>3.6579999999999999</v>
      </c>
      <c r="J1918" s="7">
        <v>2004</v>
      </c>
      <c r="K1918" s="7">
        <v>5</v>
      </c>
      <c r="L1918" s="7">
        <v>136</v>
      </c>
      <c r="M1918" s="7">
        <v>51.079000000000001</v>
      </c>
      <c r="N1918" s="7">
        <v>10.452</v>
      </c>
      <c r="O1918" s="7">
        <v>51.25</v>
      </c>
      <c r="P1918" s="7">
        <v>10.25</v>
      </c>
      <c r="Q1918" s="7">
        <v>9.1189999999999998</v>
      </c>
      <c r="S1918" s="7">
        <v>38.843000000000004</v>
      </c>
      <c r="V1918" s="7" t="s">
        <v>26</v>
      </c>
      <c r="W1918" s="7">
        <v>1.73</v>
      </c>
      <c r="X1918" s="7">
        <f t="shared" si="58"/>
        <v>1.73</v>
      </c>
      <c r="Y1918" s="7">
        <v>1.9279999999999999</v>
      </c>
      <c r="Z1918" s="7">
        <f t="shared" si="59"/>
        <v>1.9279999999999999</v>
      </c>
      <c r="AA1918" s="7">
        <v>0.47199999999999998</v>
      </c>
      <c r="AB1918" s="7">
        <v>0.52700000000000002</v>
      </c>
      <c r="AC1918" s="7">
        <v>9.9</v>
      </c>
      <c r="AD1918" s="7">
        <v>104.3</v>
      </c>
      <c r="AE1918" s="7" t="s">
        <v>52</v>
      </c>
      <c r="AF1918" s="7" t="s">
        <v>29</v>
      </c>
      <c r="AG1918" s="7" t="s">
        <v>47</v>
      </c>
      <c r="AH1918" s="7" t="s">
        <v>406</v>
      </c>
      <c r="AI1918" s="7" t="s">
        <v>407</v>
      </c>
      <c r="AJ1918" s="7">
        <v>1.5509999999999999</v>
      </c>
      <c r="AK1918" s="7">
        <v>0.34599999999999997</v>
      </c>
      <c r="AV1918" s="7" t="s">
        <v>658</v>
      </c>
      <c r="AW1918" s="7" t="s">
        <v>528</v>
      </c>
    </row>
    <row r="1919" spans="1:52" x14ac:dyDescent="0.2">
      <c r="A1919" s="7">
        <v>1918</v>
      </c>
      <c r="B1919" s="7">
        <v>5688</v>
      </c>
      <c r="C1919" s="7" t="s">
        <v>84</v>
      </c>
      <c r="D1919" s="7" t="s">
        <v>307</v>
      </c>
      <c r="E1919" s="7" t="s">
        <v>308</v>
      </c>
      <c r="F1919" s="7">
        <v>4.2489999999999997</v>
      </c>
      <c r="I1919" s="7">
        <v>4.4050000000000002</v>
      </c>
      <c r="J1919" s="7">
        <v>2004</v>
      </c>
      <c r="K1919" s="7">
        <v>6</v>
      </c>
      <c r="L1919" s="7">
        <v>156</v>
      </c>
      <c r="M1919" s="7">
        <v>51.079000000000001</v>
      </c>
      <c r="N1919" s="7">
        <v>10.452</v>
      </c>
      <c r="O1919" s="7">
        <v>51.25</v>
      </c>
      <c r="P1919" s="7">
        <v>10.25</v>
      </c>
      <c r="Q1919" s="7">
        <v>10.487</v>
      </c>
      <c r="S1919" s="7">
        <v>35.402000000000001</v>
      </c>
      <c r="V1919" s="7" t="s">
        <v>26</v>
      </c>
      <c r="W1919" s="7">
        <v>1.879</v>
      </c>
      <c r="X1919" s="7">
        <f t="shared" si="58"/>
        <v>1.879</v>
      </c>
      <c r="Y1919" s="7">
        <v>2.5259999999999998</v>
      </c>
      <c r="Z1919" s="7">
        <f t="shared" si="59"/>
        <v>2.5259999999999998</v>
      </c>
      <c r="AA1919" s="7">
        <v>0.42599999999999999</v>
      </c>
      <c r="AB1919" s="7">
        <v>0.57299999999999995</v>
      </c>
      <c r="AC1919" s="7">
        <v>13.6</v>
      </c>
      <c r="AD1919" s="7">
        <v>58.1</v>
      </c>
      <c r="AE1919" s="7" t="s">
        <v>52</v>
      </c>
      <c r="AF1919" s="7" t="s">
        <v>29</v>
      </c>
      <c r="AG1919" s="7" t="s">
        <v>47</v>
      </c>
      <c r="AH1919" s="7" t="s">
        <v>406</v>
      </c>
      <c r="AI1919" s="7" t="s">
        <v>407</v>
      </c>
      <c r="AJ1919" s="7">
        <v>1.5509999999999999</v>
      </c>
      <c r="AK1919" s="7">
        <v>0.34599999999999997</v>
      </c>
      <c r="AV1919" s="7" t="s">
        <v>658</v>
      </c>
      <c r="AW1919" s="7" t="s">
        <v>528</v>
      </c>
    </row>
    <row r="1920" spans="1:52" x14ac:dyDescent="0.2">
      <c r="A1920" s="7">
        <v>1919</v>
      </c>
      <c r="B1920" s="7">
        <v>5688</v>
      </c>
      <c r="C1920" s="7" t="s">
        <v>84</v>
      </c>
      <c r="D1920" s="7" t="s">
        <v>307</v>
      </c>
      <c r="E1920" s="7" t="s">
        <v>308</v>
      </c>
      <c r="F1920" s="7">
        <v>3.456</v>
      </c>
      <c r="I1920" s="7">
        <v>3.5830000000000002</v>
      </c>
      <c r="J1920" s="7">
        <v>2004</v>
      </c>
      <c r="K1920" s="7">
        <v>7</v>
      </c>
      <c r="L1920" s="7">
        <v>186</v>
      </c>
      <c r="M1920" s="7">
        <v>51.079000000000001</v>
      </c>
      <c r="N1920" s="7">
        <v>10.452</v>
      </c>
      <c r="O1920" s="7">
        <v>51.25</v>
      </c>
      <c r="P1920" s="7">
        <v>10.25</v>
      </c>
      <c r="Q1920" s="7">
        <v>12.22</v>
      </c>
      <c r="S1920" s="7">
        <v>38.554000000000002</v>
      </c>
      <c r="V1920" s="7" t="s">
        <v>26</v>
      </c>
      <c r="W1920" s="7">
        <v>1.641</v>
      </c>
      <c r="X1920" s="7">
        <f t="shared" si="58"/>
        <v>1.641</v>
      </c>
      <c r="Y1920" s="7">
        <v>1.9419999999999999</v>
      </c>
      <c r="Z1920" s="7">
        <f t="shared" si="59"/>
        <v>1.9419999999999999</v>
      </c>
      <c r="AA1920" s="7">
        <v>0.45700000000000002</v>
      </c>
      <c r="AB1920" s="7">
        <v>0.54200000000000004</v>
      </c>
      <c r="AC1920" s="7">
        <v>14.9</v>
      </c>
      <c r="AD1920" s="7">
        <v>106.1</v>
      </c>
      <c r="AE1920" s="7" t="s">
        <v>52</v>
      </c>
      <c r="AF1920" s="7" t="s">
        <v>29</v>
      </c>
      <c r="AG1920" s="7" t="s">
        <v>47</v>
      </c>
      <c r="AH1920" s="7" t="s">
        <v>406</v>
      </c>
      <c r="AI1920" s="7" t="s">
        <v>407</v>
      </c>
      <c r="AJ1920" s="7">
        <v>1.5509999999999999</v>
      </c>
      <c r="AK1920" s="7">
        <v>0.34599999999999997</v>
      </c>
      <c r="AV1920" s="7" t="s">
        <v>658</v>
      </c>
      <c r="AW1920" s="7" t="s">
        <v>528</v>
      </c>
    </row>
    <row r="1921" spans="1:49" x14ac:dyDescent="0.2">
      <c r="A1921" s="7">
        <v>1920</v>
      </c>
      <c r="B1921" s="7">
        <v>5688</v>
      </c>
      <c r="C1921" s="7" t="s">
        <v>84</v>
      </c>
      <c r="D1921" s="7" t="s">
        <v>307</v>
      </c>
      <c r="E1921" s="7" t="s">
        <v>308</v>
      </c>
      <c r="F1921" s="7">
        <v>4.9109999999999996</v>
      </c>
      <c r="I1921" s="7">
        <v>5.0910000000000002</v>
      </c>
      <c r="J1921" s="7">
        <v>2004</v>
      </c>
      <c r="K1921" s="7">
        <v>8</v>
      </c>
      <c r="L1921" s="7">
        <v>214</v>
      </c>
      <c r="M1921" s="7">
        <v>51.079000000000001</v>
      </c>
      <c r="N1921" s="7">
        <v>10.452</v>
      </c>
      <c r="O1921" s="7">
        <v>51.25</v>
      </c>
      <c r="P1921" s="7">
        <v>10.25</v>
      </c>
      <c r="Q1921" s="7">
        <v>15.862</v>
      </c>
      <c r="S1921" s="7">
        <v>32.244</v>
      </c>
      <c r="V1921" s="7" t="s">
        <v>26</v>
      </c>
      <c r="W1921" s="7">
        <v>1.879</v>
      </c>
      <c r="X1921" s="7">
        <f t="shared" si="58"/>
        <v>1.879</v>
      </c>
      <c r="Y1921" s="7">
        <v>3.2120000000000002</v>
      </c>
      <c r="Z1921" s="7">
        <f t="shared" si="59"/>
        <v>3.2120000000000002</v>
      </c>
      <c r="AA1921" s="7">
        <v>0.36899999999999999</v>
      </c>
      <c r="AB1921" s="7">
        <v>0.63</v>
      </c>
      <c r="AC1921" s="7">
        <v>16.7</v>
      </c>
      <c r="AD1921" s="7">
        <v>89.9</v>
      </c>
      <c r="AE1921" s="7" t="s">
        <v>52</v>
      </c>
      <c r="AF1921" s="7" t="s">
        <v>29</v>
      </c>
      <c r="AG1921" s="7" t="s">
        <v>47</v>
      </c>
      <c r="AH1921" s="7" t="s">
        <v>406</v>
      </c>
      <c r="AI1921" s="7" t="s">
        <v>407</v>
      </c>
      <c r="AJ1921" s="7">
        <v>1.5509999999999999</v>
      </c>
      <c r="AK1921" s="7">
        <v>0.34599999999999997</v>
      </c>
      <c r="AV1921" s="7" t="s">
        <v>658</v>
      </c>
      <c r="AW1921" s="7" t="s">
        <v>528</v>
      </c>
    </row>
    <row r="1922" spans="1:49" x14ac:dyDescent="0.2">
      <c r="A1922" s="7">
        <v>1921</v>
      </c>
      <c r="B1922" s="7">
        <v>5688</v>
      </c>
      <c r="C1922" s="7" t="s">
        <v>84</v>
      </c>
      <c r="D1922" s="7" t="s">
        <v>307</v>
      </c>
      <c r="E1922" s="7" t="s">
        <v>308</v>
      </c>
      <c r="F1922" s="7">
        <v>3.4260000000000002</v>
      </c>
      <c r="I1922" s="7">
        <v>3.552</v>
      </c>
      <c r="J1922" s="7">
        <v>2004</v>
      </c>
      <c r="K1922" s="7">
        <v>8</v>
      </c>
      <c r="L1922" s="7">
        <v>238</v>
      </c>
      <c r="M1922" s="7">
        <v>51.079000000000001</v>
      </c>
      <c r="N1922" s="7">
        <v>10.452</v>
      </c>
      <c r="O1922" s="7">
        <v>51.25</v>
      </c>
      <c r="P1922" s="7">
        <v>10.25</v>
      </c>
      <c r="Q1922" s="7">
        <v>14.14</v>
      </c>
      <c r="S1922" s="7">
        <v>21.49</v>
      </c>
      <c r="V1922" s="7" t="s">
        <v>26</v>
      </c>
      <c r="W1922" s="7">
        <v>1.3149999999999999</v>
      </c>
      <c r="X1922" s="7">
        <f t="shared" si="58"/>
        <v>1.3149999999999999</v>
      </c>
      <c r="Y1922" s="7">
        <v>2.2370000000000001</v>
      </c>
      <c r="Z1922" s="7">
        <f t="shared" si="59"/>
        <v>2.2370000000000001</v>
      </c>
      <c r="AA1922" s="7">
        <v>0.37</v>
      </c>
      <c r="AB1922" s="7">
        <v>0.629</v>
      </c>
      <c r="AC1922" s="7">
        <v>16.7</v>
      </c>
      <c r="AD1922" s="7">
        <v>89.9</v>
      </c>
      <c r="AE1922" s="7" t="s">
        <v>52</v>
      </c>
      <c r="AF1922" s="7" t="s">
        <v>29</v>
      </c>
      <c r="AG1922" s="7" t="s">
        <v>47</v>
      </c>
      <c r="AH1922" s="7" t="s">
        <v>406</v>
      </c>
      <c r="AI1922" s="7" t="s">
        <v>407</v>
      </c>
      <c r="AJ1922" s="7">
        <v>1.5509999999999999</v>
      </c>
      <c r="AK1922" s="7">
        <v>0.34599999999999997</v>
      </c>
      <c r="AV1922" s="7" t="s">
        <v>658</v>
      </c>
      <c r="AW1922" s="7" t="s">
        <v>528</v>
      </c>
    </row>
    <row r="1923" spans="1:49" x14ac:dyDescent="0.2">
      <c r="A1923" s="7">
        <v>1922</v>
      </c>
      <c r="B1923" s="7">
        <v>5688</v>
      </c>
      <c r="C1923" s="7" t="s">
        <v>84</v>
      </c>
      <c r="D1923" s="7" t="s">
        <v>307</v>
      </c>
      <c r="E1923" s="7" t="s">
        <v>308</v>
      </c>
      <c r="F1923" s="7">
        <v>2.4159999999999999</v>
      </c>
      <c r="I1923" s="7">
        <v>2.504</v>
      </c>
      <c r="J1923" s="7">
        <v>2004</v>
      </c>
      <c r="K1923" s="7">
        <v>9</v>
      </c>
      <c r="L1923" s="7">
        <v>268</v>
      </c>
      <c r="M1923" s="7">
        <v>51.079000000000001</v>
      </c>
      <c r="N1923" s="7">
        <v>10.452</v>
      </c>
      <c r="O1923" s="7">
        <v>51.25</v>
      </c>
      <c r="P1923" s="7">
        <v>10.25</v>
      </c>
      <c r="Q1923" s="7">
        <v>10.601000000000001</v>
      </c>
      <c r="S1923" s="7">
        <v>21.201000000000001</v>
      </c>
      <c r="V1923" s="7" t="s">
        <v>26</v>
      </c>
      <c r="W1923" s="7">
        <v>0.95899999999999996</v>
      </c>
      <c r="X1923" s="7">
        <f t="shared" ref="X1923:X1986" si="60">IF(ISBLANK(W1923), "", W1923)</f>
        <v>0.95899999999999996</v>
      </c>
      <c r="Y1923" s="7">
        <v>1.5449999999999999</v>
      </c>
      <c r="Z1923" s="7">
        <f t="shared" ref="Z1923:Z1986" si="61">IF(ISBLANK(Y1923), "", Y1923)</f>
        <v>1.5449999999999999</v>
      </c>
      <c r="AA1923" s="7">
        <v>0.38200000000000001</v>
      </c>
      <c r="AB1923" s="7">
        <v>0.61699999999999999</v>
      </c>
      <c r="AC1923" s="7">
        <v>12.4</v>
      </c>
      <c r="AD1923" s="7">
        <v>61.1</v>
      </c>
      <c r="AE1923" s="7" t="s">
        <v>52</v>
      </c>
      <c r="AF1923" s="7" t="s">
        <v>29</v>
      </c>
      <c r="AG1923" s="7" t="s">
        <v>47</v>
      </c>
      <c r="AH1923" s="7" t="s">
        <v>406</v>
      </c>
      <c r="AI1923" s="7" t="s">
        <v>407</v>
      </c>
      <c r="AJ1923" s="7">
        <v>1.5509999999999999</v>
      </c>
      <c r="AK1923" s="7">
        <v>0.34599999999999997</v>
      </c>
      <c r="AV1923" s="7" t="s">
        <v>658</v>
      </c>
      <c r="AW1923" s="7" t="s">
        <v>528</v>
      </c>
    </row>
    <row r="1924" spans="1:49" x14ac:dyDescent="0.2">
      <c r="A1924" s="7">
        <v>1923</v>
      </c>
      <c r="B1924" s="7">
        <v>5688</v>
      </c>
      <c r="C1924" s="7" t="s">
        <v>84</v>
      </c>
      <c r="D1924" s="7" t="s">
        <v>307</v>
      </c>
      <c r="E1924" s="7" t="s">
        <v>308</v>
      </c>
      <c r="F1924" s="7">
        <v>3.8140000000000001</v>
      </c>
      <c r="I1924" s="7">
        <v>3.9540000000000002</v>
      </c>
      <c r="J1924" s="7">
        <v>2004</v>
      </c>
      <c r="K1924" s="7">
        <v>10</v>
      </c>
      <c r="L1924" s="7">
        <v>288</v>
      </c>
      <c r="M1924" s="7">
        <v>51.079000000000001</v>
      </c>
      <c r="N1924" s="7">
        <v>10.452</v>
      </c>
      <c r="O1924" s="7">
        <v>51.25</v>
      </c>
      <c r="P1924" s="7">
        <v>10.25</v>
      </c>
      <c r="Q1924" s="7">
        <v>7.968</v>
      </c>
      <c r="S1924" s="7">
        <v>20.196000000000002</v>
      </c>
      <c r="V1924" s="7" t="s">
        <v>26</v>
      </c>
      <c r="W1924" s="7">
        <v>1.167</v>
      </c>
      <c r="X1924" s="7">
        <f t="shared" si="60"/>
        <v>1.167</v>
      </c>
      <c r="Y1924" s="7">
        <v>2.7869999999999999</v>
      </c>
      <c r="Z1924" s="7">
        <f t="shared" si="61"/>
        <v>2.7869999999999999</v>
      </c>
      <c r="AA1924" s="7">
        <v>0.29499999999999998</v>
      </c>
      <c r="AB1924" s="7">
        <v>0.70399999999999996</v>
      </c>
      <c r="AC1924" s="7">
        <v>8.4</v>
      </c>
      <c r="AD1924" s="7">
        <v>26.1</v>
      </c>
      <c r="AE1924" s="7" t="s">
        <v>52</v>
      </c>
      <c r="AF1924" s="7" t="s">
        <v>29</v>
      </c>
      <c r="AG1924" s="7" t="s">
        <v>47</v>
      </c>
      <c r="AH1924" s="7" t="s">
        <v>406</v>
      </c>
      <c r="AI1924" s="7" t="s">
        <v>407</v>
      </c>
      <c r="AJ1924" s="7">
        <v>1.5509999999999999</v>
      </c>
      <c r="AK1924" s="7">
        <v>0.34599999999999997</v>
      </c>
      <c r="AV1924" s="7" t="s">
        <v>658</v>
      </c>
      <c r="AW1924" s="7" t="s">
        <v>528</v>
      </c>
    </row>
    <row r="1925" spans="1:49" x14ac:dyDescent="0.2">
      <c r="A1925" s="7">
        <v>1924</v>
      </c>
      <c r="B1925" s="7">
        <v>5688</v>
      </c>
      <c r="C1925" s="7" t="s">
        <v>84</v>
      </c>
      <c r="D1925" s="7" t="s">
        <v>307</v>
      </c>
      <c r="E1925" s="7" t="s">
        <v>308</v>
      </c>
      <c r="F1925" s="7">
        <v>1.7090000000000001</v>
      </c>
      <c r="I1925" s="7">
        <v>1.7709999999999999</v>
      </c>
      <c r="J1925" s="7">
        <v>2004</v>
      </c>
      <c r="K1925" s="7">
        <v>11</v>
      </c>
      <c r="L1925" s="7">
        <v>317</v>
      </c>
      <c r="M1925" s="7">
        <v>51.079000000000001</v>
      </c>
      <c r="N1925" s="7">
        <v>10.452</v>
      </c>
      <c r="O1925" s="7">
        <v>51.25</v>
      </c>
      <c r="P1925" s="7">
        <v>10.25</v>
      </c>
      <c r="Q1925" s="7">
        <v>4.702</v>
      </c>
      <c r="S1925" s="7">
        <v>23.922000000000001</v>
      </c>
      <c r="V1925" s="7" t="s">
        <v>26</v>
      </c>
      <c r="W1925" s="7">
        <v>1.4350000000000001</v>
      </c>
      <c r="X1925" s="7">
        <f t="shared" si="60"/>
        <v>1.4350000000000001</v>
      </c>
      <c r="Y1925" s="7">
        <v>0.33600000000000002</v>
      </c>
      <c r="Z1925" s="7">
        <f t="shared" si="61"/>
        <v>0.33600000000000002</v>
      </c>
      <c r="AA1925" s="7">
        <v>0.80900000000000005</v>
      </c>
      <c r="AB1925" s="7">
        <v>0.19</v>
      </c>
      <c r="AC1925" s="7">
        <v>2.5</v>
      </c>
      <c r="AD1925" s="7">
        <v>98.4</v>
      </c>
      <c r="AE1925" s="7" t="s">
        <v>52</v>
      </c>
      <c r="AF1925" s="7" t="s">
        <v>29</v>
      </c>
      <c r="AG1925" s="7" t="s">
        <v>47</v>
      </c>
      <c r="AH1925" s="7" t="s">
        <v>406</v>
      </c>
      <c r="AI1925" s="7" t="s">
        <v>407</v>
      </c>
      <c r="AJ1925" s="7">
        <v>1.5509999999999999</v>
      </c>
      <c r="AK1925" s="7">
        <v>0.34599999999999997</v>
      </c>
      <c r="AV1925" s="7" t="s">
        <v>658</v>
      </c>
      <c r="AW1925" s="7" t="s">
        <v>528</v>
      </c>
    </row>
    <row r="1926" spans="1:49" x14ac:dyDescent="0.2">
      <c r="A1926" s="7">
        <v>1925</v>
      </c>
      <c r="B1926" s="7">
        <v>5688</v>
      </c>
      <c r="C1926" s="7" t="s">
        <v>84</v>
      </c>
      <c r="D1926" s="7" t="s">
        <v>307</v>
      </c>
      <c r="E1926" s="7" t="s">
        <v>308</v>
      </c>
      <c r="F1926" s="7">
        <v>1.0880000000000001</v>
      </c>
      <c r="I1926" s="7">
        <v>1.1279999999999999</v>
      </c>
      <c r="J1926" s="7">
        <v>2005</v>
      </c>
      <c r="K1926" s="7">
        <v>1</v>
      </c>
      <c r="L1926" s="7">
        <v>2</v>
      </c>
      <c r="M1926" s="7">
        <v>51.079000000000001</v>
      </c>
      <c r="N1926" s="7">
        <v>10.452</v>
      </c>
      <c r="O1926" s="7">
        <v>51.25</v>
      </c>
      <c r="P1926" s="7">
        <v>10.25</v>
      </c>
      <c r="Q1926" s="7">
        <v>1.8939999999999999</v>
      </c>
      <c r="S1926" s="7">
        <v>39.689</v>
      </c>
      <c r="V1926" s="7" t="s">
        <v>26</v>
      </c>
      <c r="W1926" s="7">
        <v>0.99</v>
      </c>
      <c r="X1926" s="7">
        <f t="shared" si="60"/>
        <v>0.99</v>
      </c>
      <c r="Y1926" s="7">
        <v>0.13800000000000001</v>
      </c>
      <c r="Z1926" s="7">
        <f t="shared" si="61"/>
        <v>0.13800000000000001</v>
      </c>
      <c r="AA1926" s="7">
        <v>0.877</v>
      </c>
      <c r="AB1926" s="7">
        <v>0.122</v>
      </c>
      <c r="AC1926" s="7">
        <v>0.4</v>
      </c>
      <c r="AD1926" s="7">
        <v>104.9</v>
      </c>
      <c r="AE1926" s="7" t="s">
        <v>52</v>
      </c>
      <c r="AF1926" s="7" t="s">
        <v>29</v>
      </c>
      <c r="AG1926" s="7" t="s">
        <v>47</v>
      </c>
      <c r="AH1926" s="7" t="s">
        <v>406</v>
      </c>
      <c r="AI1926" s="7" t="s">
        <v>407</v>
      </c>
      <c r="AJ1926" s="7">
        <v>1.5509999999999999</v>
      </c>
      <c r="AK1926" s="7">
        <v>0.34599999999999997</v>
      </c>
      <c r="AV1926" s="7" t="s">
        <v>658</v>
      </c>
      <c r="AW1926" s="7" t="s">
        <v>528</v>
      </c>
    </row>
    <row r="1927" spans="1:49" x14ac:dyDescent="0.2">
      <c r="A1927" s="7">
        <v>1926</v>
      </c>
      <c r="B1927" s="7">
        <v>5688</v>
      </c>
      <c r="C1927" s="7" t="s">
        <v>84</v>
      </c>
      <c r="D1927" s="7" t="s">
        <v>307</v>
      </c>
      <c r="E1927" s="7" t="s">
        <v>308</v>
      </c>
      <c r="F1927" s="7">
        <v>2.024</v>
      </c>
      <c r="I1927" s="7">
        <v>2.0979999999999999</v>
      </c>
      <c r="J1927" s="7">
        <v>2005</v>
      </c>
      <c r="K1927" s="7">
        <v>3</v>
      </c>
      <c r="L1927" s="7">
        <v>85</v>
      </c>
      <c r="M1927" s="7">
        <v>51.079000000000001</v>
      </c>
      <c r="N1927" s="7">
        <v>10.452</v>
      </c>
      <c r="O1927" s="7">
        <v>51.25</v>
      </c>
      <c r="P1927" s="7">
        <v>10.25</v>
      </c>
      <c r="Q1927" s="7">
        <v>4.4569999999999999</v>
      </c>
      <c r="S1927" s="7">
        <v>40.686999999999998</v>
      </c>
      <c r="V1927" s="7" t="s">
        <v>26</v>
      </c>
      <c r="W1927" s="7">
        <v>1.3169999999999999</v>
      </c>
      <c r="X1927" s="7">
        <f t="shared" si="60"/>
        <v>1.3169999999999999</v>
      </c>
      <c r="Y1927" s="7">
        <v>0.78100000000000003</v>
      </c>
      <c r="Z1927" s="7">
        <f t="shared" si="61"/>
        <v>0.78100000000000003</v>
      </c>
      <c r="AA1927" s="7">
        <v>0.627</v>
      </c>
      <c r="AB1927" s="7">
        <v>0.372</v>
      </c>
      <c r="AC1927" s="7">
        <v>2.2000000000000002</v>
      </c>
      <c r="AD1927" s="7">
        <v>36.700000000000003</v>
      </c>
      <c r="AE1927" s="7" t="s">
        <v>52</v>
      </c>
      <c r="AF1927" s="7" t="s">
        <v>29</v>
      </c>
      <c r="AG1927" s="7" t="s">
        <v>47</v>
      </c>
      <c r="AH1927" s="7" t="s">
        <v>406</v>
      </c>
      <c r="AI1927" s="7" t="s">
        <v>407</v>
      </c>
      <c r="AJ1927" s="7">
        <v>1.5509999999999999</v>
      </c>
      <c r="AK1927" s="7">
        <v>0.34599999999999997</v>
      </c>
      <c r="AV1927" s="7" t="s">
        <v>658</v>
      </c>
      <c r="AW1927" s="7" t="s">
        <v>528</v>
      </c>
    </row>
    <row r="1928" spans="1:49" x14ac:dyDescent="0.2">
      <c r="A1928" s="7">
        <v>1927</v>
      </c>
      <c r="B1928" s="7">
        <v>5688</v>
      </c>
      <c r="C1928" s="7" t="s">
        <v>84</v>
      </c>
      <c r="D1928" s="7" t="s">
        <v>307</v>
      </c>
      <c r="E1928" s="7" t="s">
        <v>308</v>
      </c>
      <c r="F1928" s="7">
        <v>3.032</v>
      </c>
      <c r="I1928" s="7">
        <v>3.1429999999999998</v>
      </c>
      <c r="J1928" s="7">
        <v>2005</v>
      </c>
      <c r="K1928" s="7">
        <v>4</v>
      </c>
      <c r="L1928" s="7">
        <v>106</v>
      </c>
      <c r="M1928" s="7">
        <v>51.079000000000001</v>
      </c>
      <c r="N1928" s="7">
        <v>10.452</v>
      </c>
      <c r="O1928" s="7">
        <v>51.25</v>
      </c>
      <c r="P1928" s="7">
        <v>10.25</v>
      </c>
      <c r="Q1928" s="7">
        <v>7.1890000000000001</v>
      </c>
      <c r="S1928" s="7">
        <v>40.686</v>
      </c>
      <c r="V1928" s="7" t="s">
        <v>26</v>
      </c>
      <c r="W1928" s="7">
        <v>1.5840000000000001</v>
      </c>
      <c r="X1928" s="7">
        <f t="shared" si="60"/>
        <v>1.5840000000000001</v>
      </c>
      <c r="Y1928" s="7">
        <v>1.5589999999999999</v>
      </c>
      <c r="Z1928" s="7">
        <f t="shared" si="61"/>
        <v>1.5589999999999999</v>
      </c>
      <c r="AA1928" s="7">
        <v>0.503</v>
      </c>
      <c r="AB1928" s="7">
        <v>0.496</v>
      </c>
      <c r="AC1928" s="7">
        <v>7.9</v>
      </c>
      <c r="AD1928" s="7">
        <v>48.3</v>
      </c>
      <c r="AE1928" s="7" t="s">
        <v>52</v>
      </c>
      <c r="AF1928" s="7" t="s">
        <v>29</v>
      </c>
      <c r="AG1928" s="7" t="s">
        <v>47</v>
      </c>
      <c r="AH1928" s="7" t="s">
        <v>406</v>
      </c>
      <c r="AI1928" s="7" t="s">
        <v>407</v>
      </c>
      <c r="AJ1928" s="7">
        <v>1.5509999999999999</v>
      </c>
      <c r="AK1928" s="7">
        <v>0.34599999999999997</v>
      </c>
      <c r="AV1928" s="7" t="s">
        <v>658</v>
      </c>
      <c r="AW1928" s="7" t="s">
        <v>528</v>
      </c>
    </row>
    <row r="1929" spans="1:49" x14ac:dyDescent="0.2">
      <c r="A1929" s="7">
        <v>1928</v>
      </c>
      <c r="B1929" s="7">
        <v>5688</v>
      </c>
      <c r="C1929" s="7" t="s">
        <v>84</v>
      </c>
      <c r="D1929" s="7" t="s">
        <v>307</v>
      </c>
      <c r="E1929" s="7" t="s">
        <v>308</v>
      </c>
      <c r="F1929" s="7">
        <v>4.0259999999999998</v>
      </c>
      <c r="I1929" s="7">
        <v>4.1740000000000004</v>
      </c>
      <c r="J1929" s="7">
        <v>2005</v>
      </c>
      <c r="K1929" s="7">
        <v>5</v>
      </c>
      <c r="L1929" s="7">
        <v>121</v>
      </c>
      <c r="M1929" s="7">
        <v>51.079000000000001</v>
      </c>
      <c r="N1929" s="7">
        <v>10.452</v>
      </c>
      <c r="O1929" s="7">
        <v>51.25</v>
      </c>
      <c r="P1929" s="7">
        <v>10.25</v>
      </c>
      <c r="Q1929" s="7">
        <v>8.5559999999999992</v>
      </c>
      <c r="S1929" s="7">
        <v>40.972000000000001</v>
      </c>
      <c r="V1929" s="7" t="s">
        <v>26</v>
      </c>
      <c r="W1929" s="7">
        <v>1.702</v>
      </c>
      <c r="X1929" s="7">
        <f t="shared" si="60"/>
        <v>1.702</v>
      </c>
      <c r="Y1929" s="7">
        <v>2.472</v>
      </c>
      <c r="Z1929" s="7">
        <f t="shared" si="61"/>
        <v>2.472</v>
      </c>
      <c r="AA1929" s="7">
        <v>0.40699999999999997</v>
      </c>
      <c r="AB1929" s="7">
        <v>0.59199999999999997</v>
      </c>
      <c r="AC1929" s="7">
        <v>11.2</v>
      </c>
      <c r="AD1929" s="7">
        <v>104.3</v>
      </c>
      <c r="AE1929" s="7" t="s">
        <v>52</v>
      </c>
      <c r="AF1929" s="7" t="s">
        <v>29</v>
      </c>
      <c r="AG1929" s="7" t="s">
        <v>47</v>
      </c>
      <c r="AH1929" s="7" t="s">
        <v>406</v>
      </c>
      <c r="AI1929" s="7" t="s">
        <v>407</v>
      </c>
      <c r="AJ1929" s="7">
        <v>1.5509999999999999</v>
      </c>
      <c r="AK1929" s="7">
        <v>0.34599999999999997</v>
      </c>
      <c r="AV1929" s="7" t="s">
        <v>658</v>
      </c>
      <c r="AW1929" s="7" t="s">
        <v>528</v>
      </c>
    </row>
    <row r="1930" spans="1:49" x14ac:dyDescent="0.2">
      <c r="A1930" s="7">
        <v>1929</v>
      </c>
      <c r="B1930" s="7">
        <v>5688</v>
      </c>
      <c r="C1930" s="7" t="s">
        <v>84</v>
      </c>
      <c r="D1930" s="7" t="s">
        <v>307</v>
      </c>
      <c r="E1930" s="7" t="s">
        <v>308</v>
      </c>
      <c r="F1930" s="7">
        <v>3.32</v>
      </c>
      <c r="I1930" s="7">
        <v>3.4420000000000002</v>
      </c>
      <c r="J1930" s="7">
        <v>2005</v>
      </c>
      <c r="K1930" s="7">
        <v>5</v>
      </c>
      <c r="L1930" s="7">
        <v>135</v>
      </c>
      <c r="M1930" s="7">
        <v>51.079000000000001</v>
      </c>
      <c r="N1930" s="7">
        <v>10.452</v>
      </c>
      <c r="O1930" s="7">
        <v>51.25</v>
      </c>
      <c r="P1930" s="7">
        <v>10.25</v>
      </c>
      <c r="Q1930" s="7">
        <v>8.0129999999999999</v>
      </c>
      <c r="S1930" s="7">
        <v>43.265000000000001</v>
      </c>
      <c r="V1930" s="7" t="s">
        <v>26</v>
      </c>
      <c r="W1930" s="7">
        <v>1.881</v>
      </c>
      <c r="X1930" s="7">
        <f t="shared" si="60"/>
        <v>1.881</v>
      </c>
      <c r="Y1930" s="7">
        <v>1.5609999999999999</v>
      </c>
      <c r="Z1930" s="7">
        <f t="shared" si="61"/>
        <v>1.5609999999999999</v>
      </c>
      <c r="AA1930" s="7">
        <v>0.54600000000000004</v>
      </c>
      <c r="AB1930" s="7">
        <v>0.45300000000000001</v>
      </c>
      <c r="AC1930" s="7">
        <v>11.2</v>
      </c>
      <c r="AD1930" s="7">
        <v>104.3</v>
      </c>
      <c r="AE1930" s="7" t="s">
        <v>52</v>
      </c>
      <c r="AF1930" s="7" t="s">
        <v>29</v>
      </c>
      <c r="AG1930" s="7" t="s">
        <v>47</v>
      </c>
      <c r="AH1930" s="7" t="s">
        <v>406</v>
      </c>
      <c r="AI1930" s="7" t="s">
        <v>407</v>
      </c>
      <c r="AJ1930" s="7">
        <v>1.5509999999999999</v>
      </c>
      <c r="AK1930" s="7">
        <v>0.34599999999999997</v>
      </c>
      <c r="AV1930" s="7" t="s">
        <v>658</v>
      </c>
      <c r="AW1930" s="7" t="s">
        <v>528</v>
      </c>
    </row>
    <row r="1931" spans="1:49" x14ac:dyDescent="0.2">
      <c r="A1931" s="7">
        <v>1930</v>
      </c>
      <c r="B1931" s="7">
        <v>5688</v>
      </c>
      <c r="C1931" s="7" t="s">
        <v>84</v>
      </c>
      <c r="D1931" s="7" t="s">
        <v>307</v>
      </c>
      <c r="E1931" s="7" t="s">
        <v>308</v>
      </c>
      <c r="F1931" s="7">
        <v>5.0060000000000002</v>
      </c>
      <c r="I1931" s="7">
        <v>5.19</v>
      </c>
      <c r="J1931" s="7">
        <v>2005</v>
      </c>
      <c r="K1931" s="7">
        <v>5</v>
      </c>
      <c r="L1931" s="7">
        <v>146</v>
      </c>
      <c r="M1931" s="7">
        <v>51.079000000000001</v>
      </c>
      <c r="N1931" s="7">
        <v>10.452</v>
      </c>
      <c r="O1931" s="7">
        <v>51.25</v>
      </c>
      <c r="P1931" s="7">
        <v>10.25</v>
      </c>
      <c r="Q1931" s="7">
        <v>11.379</v>
      </c>
      <c r="S1931" s="7">
        <v>42.975999999999999</v>
      </c>
      <c r="V1931" s="7" t="s">
        <v>26</v>
      </c>
      <c r="W1931" s="7">
        <v>2.2370000000000001</v>
      </c>
      <c r="X1931" s="7">
        <f t="shared" si="60"/>
        <v>2.2370000000000001</v>
      </c>
      <c r="Y1931" s="7">
        <v>2.9529999999999998</v>
      </c>
      <c r="Z1931" s="7">
        <f t="shared" si="61"/>
        <v>2.9529999999999998</v>
      </c>
      <c r="AA1931" s="7">
        <v>0.43099999999999999</v>
      </c>
      <c r="AB1931" s="7">
        <v>0.56799999999999995</v>
      </c>
      <c r="AC1931" s="7">
        <v>11.2</v>
      </c>
      <c r="AD1931" s="7">
        <v>104.3</v>
      </c>
      <c r="AE1931" s="7" t="s">
        <v>52</v>
      </c>
      <c r="AF1931" s="7" t="s">
        <v>29</v>
      </c>
      <c r="AG1931" s="7" t="s">
        <v>47</v>
      </c>
      <c r="AH1931" s="7" t="s">
        <v>406</v>
      </c>
      <c r="AI1931" s="7" t="s">
        <v>407</v>
      </c>
      <c r="AJ1931" s="7">
        <v>1.5509999999999999</v>
      </c>
      <c r="AK1931" s="7">
        <v>0.34599999999999997</v>
      </c>
      <c r="AV1931" s="7" t="s">
        <v>658</v>
      </c>
      <c r="AW1931" s="7" t="s">
        <v>528</v>
      </c>
    </row>
    <row r="1932" spans="1:49" x14ac:dyDescent="0.2">
      <c r="A1932" s="7">
        <v>1931</v>
      </c>
      <c r="B1932" s="7">
        <v>5688</v>
      </c>
      <c r="C1932" s="7" t="s">
        <v>84</v>
      </c>
      <c r="D1932" s="7" t="s">
        <v>307</v>
      </c>
      <c r="E1932" s="7" t="s">
        <v>308</v>
      </c>
      <c r="F1932" s="7">
        <v>4.516</v>
      </c>
      <c r="I1932" s="7">
        <v>4.6820000000000004</v>
      </c>
      <c r="J1932" s="7">
        <v>2005</v>
      </c>
      <c r="K1932" s="7">
        <v>6</v>
      </c>
      <c r="L1932" s="7">
        <v>162</v>
      </c>
      <c r="M1932" s="7">
        <v>51.079000000000001</v>
      </c>
      <c r="N1932" s="7">
        <v>10.452</v>
      </c>
      <c r="O1932" s="7">
        <v>51.25</v>
      </c>
      <c r="P1932" s="7">
        <v>10.25</v>
      </c>
      <c r="Q1932" s="7">
        <v>11.654999999999999</v>
      </c>
      <c r="S1932" s="7">
        <v>40.968000000000004</v>
      </c>
      <c r="V1932" s="7" t="s">
        <v>26</v>
      </c>
      <c r="W1932" s="7">
        <v>1.7330000000000001</v>
      </c>
      <c r="X1932" s="7">
        <f t="shared" si="60"/>
        <v>1.7330000000000001</v>
      </c>
      <c r="Y1932" s="7">
        <v>2.9489999999999998</v>
      </c>
      <c r="Z1932" s="7">
        <f t="shared" si="61"/>
        <v>2.9489999999999998</v>
      </c>
      <c r="AA1932" s="7">
        <v>0.37</v>
      </c>
      <c r="AB1932" s="7">
        <v>0.629</v>
      </c>
      <c r="AC1932" s="7">
        <v>14.5</v>
      </c>
      <c r="AD1932" s="7">
        <v>58.1</v>
      </c>
      <c r="AE1932" s="7" t="s">
        <v>52</v>
      </c>
      <c r="AF1932" s="7" t="s">
        <v>29</v>
      </c>
      <c r="AG1932" s="7" t="s">
        <v>47</v>
      </c>
      <c r="AH1932" s="7" t="s">
        <v>406</v>
      </c>
      <c r="AI1932" s="7" t="s">
        <v>407</v>
      </c>
      <c r="AJ1932" s="7">
        <v>1.5509999999999999</v>
      </c>
      <c r="AK1932" s="7">
        <v>0.34599999999999997</v>
      </c>
      <c r="AV1932" s="7" t="s">
        <v>658</v>
      </c>
      <c r="AW1932" s="7" t="s">
        <v>528</v>
      </c>
    </row>
    <row r="1933" spans="1:49" x14ac:dyDescent="0.2">
      <c r="A1933" s="7">
        <v>1932</v>
      </c>
      <c r="B1933" s="7">
        <v>5688</v>
      </c>
      <c r="C1933" s="7" t="s">
        <v>84</v>
      </c>
      <c r="D1933" s="7" t="s">
        <v>307</v>
      </c>
      <c r="E1933" s="7" t="s">
        <v>308</v>
      </c>
      <c r="F1933" s="7">
        <v>5.2939999999999996</v>
      </c>
      <c r="I1933" s="7">
        <v>5.4880000000000004</v>
      </c>
      <c r="J1933" s="7">
        <v>2005</v>
      </c>
      <c r="K1933" s="7">
        <v>7</v>
      </c>
      <c r="L1933" s="7">
        <v>188</v>
      </c>
      <c r="M1933" s="7">
        <v>51.079000000000001</v>
      </c>
      <c r="N1933" s="7">
        <v>10.452</v>
      </c>
      <c r="O1933" s="7">
        <v>51.25</v>
      </c>
      <c r="P1933" s="7">
        <v>10.25</v>
      </c>
      <c r="Q1933" s="7">
        <v>14.933</v>
      </c>
      <c r="S1933" s="7">
        <v>36.81</v>
      </c>
      <c r="V1933" s="7" t="s">
        <v>26</v>
      </c>
      <c r="W1933" s="7">
        <v>1.956</v>
      </c>
      <c r="X1933" s="7">
        <f t="shared" si="60"/>
        <v>1.956</v>
      </c>
      <c r="Y1933" s="7">
        <v>3.532</v>
      </c>
      <c r="Z1933" s="7">
        <f t="shared" si="61"/>
        <v>3.532</v>
      </c>
      <c r="AA1933" s="7">
        <v>0.35599999999999998</v>
      </c>
      <c r="AB1933" s="7">
        <v>0.64300000000000002</v>
      </c>
      <c r="AC1933" s="7">
        <v>16.5</v>
      </c>
      <c r="AD1933" s="7">
        <v>106.1</v>
      </c>
      <c r="AE1933" s="7" t="s">
        <v>52</v>
      </c>
      <c r="AF1933" s="7" t="s">
        <v>29</v>
      </c>
      <c r="AG1933" s="7" t="s">
        <v>47</v>
      </c>
      <c r="AH1933" s="7" t="s">
        <v>406</v>
      </c>
      <c r="AI1933" s="7" t="s">
        <v>407</v>
      </c>
      <c r="AJ1933" s="7">
        <v>1.5509999999999999</v>
      </c>
      <c r="AK1933" s="7">
        <v>0.34599999999999997</v>
      </c>
      <c r="AV1933" s="7" t="s">
        <v>658</v>
      </c>
      <c r="AW1933" s="7" t="s">
        <v>528</v>
      </c>
    </row>
    <row r="1934" spans="1:49" x14ac:dyDescent="0.2">
      <c r="A1934" s="7">
        <v>1933</v>
      </c>
      <c r="B1934" s="7">
        <v>5688</v>
      </c>
      <c r="C1934" s="7" t="s">
        <v>84</v>
      </c>
      <c r="D1934" s="7" t="s">
        <v>307</v>
      </c>
      <c r="E1934" s="7" t="s">
        <v>308</v>
      </c>
      <c r="F1934" s="7">
        <v>4.2409999999999997</v>
      </c>
      <c r="I1934" s="7">
        <v>4.3970000000000002</v>
      </c>
      <c r="J1934" s="7">
        <v>2005</v>
      </c>
      <c r="K1934" s="7">
        <v>8</v>
      </c>
      <c r="L1934" s="7">
        <v>216</v>
      </c>
      <c r="M1934" s="7">
        <v>51.079000000000001</v>
      </c>
      <c r="N1934" s="7">
        <v>10.452</v>
      </c>
      <c r="O1934" s="7">
        <v>51.25</v>
      </c>
      <c r="P1934" s="7">
        <v>10.25</v>
      </c>
      <c r="Q1934" s="7">
        <v>13.03</v>
      </c>
      <c r="S1934" s="7">
        <v>34.226999999999997</v>
      </c>
      <c r="V1934" s="7" t="s">
        <v>26</v>
      </c>
      <c r="W1934" s="7">
        <v>1.6890000000000001</v>
      </c>
      <c r="X1934" s="7">
        <f t="shared" si="60"/>
        <v>1.6890000000000001</v>
      </c>
      <c r="Y1934" s="7">
        <v>2.7080000000000002</v>
      </c>
      <c r="Z1934" s="7">
        <f t="shared" si="61"/>
        <v>2.7080000000000002</v>
      </c>
      <c r="AA1934" s="7">
        <v>0.38400000000000001</v>
      </c>
      <c r="AB1934" s="7">
        <v>0.61499999999999999</v>
      </c>
      <c r="AC1934" s="7">
        <v>13.9</v>
      </c>
      <c r="AD1934" s="7">
        <v>89.9</v>
      </c>
      <c r="AE1934" s="7" t="s">
        <v>52</v>
      </c>
      <c r="AF1934" s="7" t="s">
        <v>29</v>
      </c>
      <c r="AG1934" s="7" t="s">
        <v>47</v>
      </c>
      <c r="AH1934" s="7" t="s">
        <v>406</v>
      </c>
      <c r="AI1934" s="7" t="s">
        <v>407</v>
      </c>
      <c r="AJ1934" s="7">
        <v>1.5509999999999999</v>
      </c>
      <c r="AK1934" s="7">
        <v>0.34599999999999997</v>
      </c>
      <c r="AV1934" s="7" t="s">
        <v>658</v>
      </c>
      <c r="AW1934" s="7" t="s">
        <v>528</v>
      </c>
    </row>
    <row r="1935" spans="1:49" x14ac:dyDescent="0.2">
      <c r="A1935" s="7">
        <v>1934</v>
      </c>
      <c r="B1935" s="7">
        <v>5688</v>
      </c>
      <c r="C1935" s="7" t="s">
        <v>84</v>
      </c>
      <c r="D1935" s="7" t="s">
        <v>307</v>
      </c>
      <c r="E1935" s="7" t="s">
        <v>308</v>
      </c>
      <c r="F1935" s="7">
        <v>4.4130000000000003</v>
      </c>
      <c r="I1935" s="7">
        <v>4.5750000000000002</v>
      </c>
      <c r="J1935" s="7">
        <v>2005</v>
      </c>
      <c r="K1935" s="7">
        <v>8</v>
      </c>
      <c r="L1935" s="7">
        <v>237</v>
      </c>
      <c r="M1935" s="7">
        <v>51.079000000000001</v>
      </c>
      <c r="N1935" s="7">
        <v>10.452</v>
      </c>
      <c r="O1935" s="7">
        <v>51.25</v>
      </c>
      <c r="P1935" s="7">
        <v>10.25</v>
      </c>
      <c r="Q1935" s="7">
        <v>14.67</v>
      </c>
      <c r="S1935" s="7">
        <v>32.075000000000003</v>
      </c>
      <c r="V1935" s="7" t="s">
        <v>26</v>
      </c>
      <c r="W1935" s="7">
        <v>1.4359999999999999</v>
      </c>
      <c r="X1935" s="7">
        <f t="shared" si="60"/>
        <v>1.4359999999999999</v>
      </c>
      <c r="Y1935" s="7">
        <v>3.1389999999999998</v>
      </c>
      <c r="Z1935" s="7">
        <f t="shared" si="61"/>
        <v>3.1389999999999998</v>
      </c>
      <c r="AA1935" s="7">
        <v>0.313</v>
      </c>
      <c r="AB1935" s="7">
        <v>0.68600000000000005</v>
      </c>
      <c r="AC1935" s="7">
        <v>13.9</v>
      </c>
      <c r="AD1935" s="7">
        <v>89.9</v>
      </c>
      <c r="AE1935" s="7" t="s">
        <v>52</v>
      </c>
      <c r="AF1935" s="7" t="s">
        <v>29</v>
      </c>
      <c r="AG1935" s="7" t="s">
        <v>47</v>
      </c>
      <c r="AH1935" s="7" t="s">
        <v>406</v>
      </c>
      <c r="AI1935" s="7" t="s">
        <v>407</v>
      </c>
      <c r="AJ1935" s="7">
        <v>1.5509999999999999</v>
      </c>
      <c r="AK1935" s="7">
        <v>0.34599999999999997</v>
      </c>
      <c r="AV1935" s="7" t="s">
        <v>658</v>
      </c>
      <c r="AW1935" s="7" t="s">
        <v>528</v>
      </c>
    </row>
    <row r="1936" spans="1:49" x14ac:dyDescent="0.2">
      <c r="A1936" s="7">
        <v>1935</v>
      </c>
      <c r="B1936" s="7">
        <v>5688</v>
      </c>
      <c r="C1936" s="7" t="s">
        <v>84</v>
      </c>
      <c r="D1936" s="7" t="s">
        <v>307</v>
      </c>
      <c r="E1936" s="7" t="s">
        <v>308</v>
      </c>
      <c r="F1936" s="7">
        <v>3.8220000000000001</v>
      </c>
      <c r="I1936" s="7">
        <v>3.9620000000000002</v>
      </c>
      <c r="J1936" s="7">
        <v>2005</v>
      </c>
      <c r="K1936" s="7">
        <v>9</v>
      </c>
      <c r="L1936" s="7">
        <v>250</v>
      </c>
      <c r="M1936" s="7">
        <v>51.079000000000001</v>
      </c>
      <c r="N1936" s="7">
        <v>10.452</v>
      </c>
      <c r="O1936" s="7">
        <v>51.25</v>
      </c>
      <c r="P1936" s="7">
        <v>10.25</v>
      </c>
      <c r="Q1936" s="7">
        <v>16.036999999999999</v>
      </c>
      <c r="S1936" s="7">
        <v>25.335999999999999</v>
      </c>
      <c r="V1936" s="7" t="s">
        <v>26</v>
      </c>
      <c r="W1936" s="7">
        <v>1.3029999999999999</v>
      </c>
      <c r="X1936" s="7">
        <f t="shared" si="60"/>
        <v>1.3029999999999999</v>
      </c>
      <c r="Y1936" s="7">
        <v>2.6589999999999998</v>
      </c>
      <c r="Z1936" s="7">
        <f t="shared" si="61"/>
        <v>2.6589999999999998</v>
      </c>
      <c r="AA1936" s="7">
        <v>0.32800000000000001</v>
      </c>
      <c r="AB1936" s="7">
        <v>0.67100000000000004</v>
      </c>
      <c r="AC1936" s="7">
        <v>13.8</v>
      </c>
      <c r="AD1936" s="7">
        <v>61.1</v>
      </c>
      <c r="AE1936" s="7" t="s">
        <v>52</v>
      </c>
      <c r="AF1936" s="7" t="s">
        <v>29</v>
      </c>
      <c r="AG1936" s="7" t="s">
        <v>47</v>
      </c>
      <c r="AH1936" s="7" t="s">
        <v>406</v>
      </c>
      <c r="AI1936" s="7" t="s">
        <v>407</v>
      </c>
      <c r="AJ1936" s="7">
        <v>1.5509999999999999</v>
      </c>
      <c r="AK1936" s="7">
        <v>0.34599999999999997</v>
      </c>
      <c r="AV1936" s="7" t="s">
        <v>658</v>
      </c>
      <c r="AW1936" s="7" t="s">
        <v>528</v>
      </c>
    </row>
    <row r="1937" spans="1:49" x14ac:dyDescent="0.2">
      <c r="A1937" s="7">
        <v>1936</v>
      </c>
      <c r="B1937" s="7">
        <v>5688</v>
      </c>
      <c r="C1937" s="7" t="s">
        <v>84</v>
      </c>
      <c r="D1937" s="7" t="s">
        <v>307</v>
      </c>
      <c r="E1937" s="7" t="s">
        <v>308</v>
      </c>
      <c r="F1937" s="7">
        <v>3.3740000000000001</v>
      </c>
      <c r="I1937" s="7">
        <v>3.4980000000000002</v>
      </c>
      <c r="J1937" s="7">
        <v>2005</v>
      </c>
      <c r="K1937" s="7">
        <v>10</v>
      </c>
      <c r="L1937" s="7">
        <v>294</v>
      </c>
      <c r="M1937" s="7">
        <v>51.079000000000001</v>
      </c>
      <c r="N1937" s="7">
        <v>10.452</v>
      </c>
      <c r="O1937" s="7">
        <v>51.25</v>
      </c>
      <c r="P1937" s="7">
        <v>10.25</v>
      </c>
      <c r="Q1937" s="7">
        <v>10.773</v>
      </c>
      <c r="S1937" s="7">
        <v>23.756</v>
      </c>
      <c r="V1937" s="7" t="s">
        <v>26</v>
      </c>
      <c r="W1937" s="7">
        <v>1.0660000000000001</v>
      </c>
      <c r="X1937" s="7">
        <f t="shared" si="60"/>
        <v>1.0660000000000001</v>
      </c>
      <c r="Y1937" s="7">
        <v>2.4319999999999999</v>
      </c>
      <c r="Z1937" s="7">
        <f t="shared" si="61"/>
        <v>2.4319999999999999</v>
      </c>
      <c r="AA1937" s="7">
        <v>0.30399999999999999</v>
      </c>
      <c r="AB1937" s="7">
        <v>0.69499999999999995</v>
      </c>
      <c r="AC1937" s="7">
        <v>9.6999999999999993</v>
      </c>
      <c r="AD1937" s="7">
        <v>26.1</v>
      </c>
      <c r="AE1937" s="7" t="s">
        <v>52</v>
      </c>
      <c r="AF1937" s="7" t="s">
        <v>29</v>
      </c>
      <c r="AG1937" s="7" t="s">
        <v>47</v>
      </c>
      <c r="AH1937" s="7" t="s">
        <v>406</v>
      </c>
      <c r="AI1937" s="7" t="s">
        <v>407</v>
      </c>
      <c r="AJ1937" s="7">
        <v>1.5509999999999999</v>
      </c>
      <c r="AK1937" s="7">
        <v>0.34599999999999997</v>
      </c>
      <c r="AV1937" s="7" t="s">
        <v>658</v>
      </c>
      <c r="AW1937" s="7" t="s">
        <v>528</v>
      </c>
    </row>
    <row r="1938" spans="1:49" x14ac:dyDescent="0.2">
      <c r="A1938" s="7">
        <v>1937</v>
      </c>
      <c r="B1938" s="7">
        <v>5688</v>
      </c>
      <c r="C1938" s="7" t="s">
        <v>84</v>
      </c>
      <c r="D1938" s="7" t="s">
        <v>307</v>
      </c>
      <c r="E1938" s="7" t="s">
        <v>308</v>
      </c>
      <c r="F1938" s="7">
        <v>1.1970000000000001</v>
      </c>
      <c r="I1938" s="7">
        <v>1.2410000000000001</v>
      </c>
      <c r="J1938" s="7">
        <v>2005</v>
      </c>
      <c r="K1938" s="7">
        <v>11</v>
      </c>
      <c r="L1938" s="7">
        <v>319</v>
      </c>
      <c r="M1938" s="7">
        <v>51.079000000000001</v>
      </c>
      <c r="N1938" s="7">
        <v>10.452</v>
      </c>
      <c r="O1938" s="7">
        <v>51.25</v>
      </c>
      <c r="P1938" s="7">
        <v>10.25</v>
      </c>
      <c r="Q1938" s="7">
        <v>4.96</v>
      </c>
      <c r="S1938" s="7">
        <v>34.506999999999998</v>
      </c>
      <c r="V1938" s="7" t="s">
        <v>26</v>
      </c>
      <c r="W1938" s="7">
        <v>1.2</v>
      </c>
      <c r="X1938" s="7">
        <f t="shared" si="60"/>
        <v>1.2</v>
      </c>
      <c r="Y1938" s="7">
        <v>4.1000000000000002E-2</v>
      </c>
      <c r="Z1938" s="7">
        <f t="shared" si="61"/>
        <v>4.1000000000000002E-2</v>
      </c>
      <c r="AA1938" s="7">
        <v>0.96599999999999997</v>
      </c>
      <c r="AB1938" s="7">
        <v>3.3000000000000002E-2</v>
      </c>
      <c r="AC1938" s="7">
        <v>2.6</v>
      </c>
      <c r="AD1938" s="7">
        <v>98.4</v>
      </c>
      <c r="AE1938" s="7" t="s">
        <v>52</v>
      </c>
      <c r="AF1938" s="7" t="s">
        <v>29</v>
      </c>
      <c r="AG1938" s="7" t="s">
        <v>47</v>
      </c>
      <c r="AH1938" s="7" t="s">
        <v>406</v>
      </c>
      <c r="AI1938" s="7" t="s">
        <v>407</v>
      </c>
      <c r="AJ1938" s="7">
        <v>1.5509999999999999</v>
      </c>
      <c r="AK1938" s="7">
        <v>0.34599999999999997</v>
      </c>
      <c r="AV1938" s="7" t="s">
        <v>658</v>
      </c>
      <c r="AW1938" s="7" t="s">
        <v>528</v>
      </c>
    </row>
    <row r="1939" spans="1:49" x14ac:dyDescent="0.2">
      <c r="A1939" s="7">
        <v>1938</v>
      </c>
      <c r="B1939" s="7">
        <v>5688</v>
      </c>
      <c r="C1939" s="7" t="s">
        <v>84</v>
      </c>
      <c r="D1939" s="7" t="s">
        <v>307</v>
      </c>
      <c r="E1939" s="7" t="s">
        <v>308</v>
      </c>
      <c r="F1939" s="7">
        <v>1.367</v>
      </c>
      <c r="I1939" s="7">
        <v>1.417</v>
      </c>
      <c r="J1939" s="7">
        <v>2006</v>
      </c>
      <c r="K1939" s="7">
        <v>3</v>
      </c>
      <c r="L1939" s="7">
        <v>89</v>
      </c>
      <c r="M1939" s="7">
        <v>51.079000000000001</v>
      </c>
      <c r="N1939" s="7">
        <v>10.452</v>
      </c>
      <c r="O1939" s="7">
        <v>51.25</v>
      </c>
      <c r="P1939" s="7">
        <v>10.25</v>
      </c>
      <c r="Q1939" s="7">
        <v>4.351</v>
      </c>
      <c r="S1939" s="7">
        <v>43.817</v>
      </c>
      <c r="V1939" s="7" t="s">
        <v>26</v>
      </c>
      <c r="W1939" s="7">
        <v>1.052</v>
      </c>
      <c r="X1939" s="7">
        <f t="shared" si="60"/>
        <v>1.052</v>
      </c>
      <c r="Y1939" s="7">
        <v>0.36499999999999999</v>
      </c>
      <c r="Z1939" s="7">
        <f t="shared" si="61"/>
        <v>0.36499999999999999</v>
      </c>
      <c r="AA1939" s="7">
        <v>0.74199999999999999</v>
      </c>
      <c r="AB1939" s="7">
        <v>0.25700000000000001</v>
      </c>
      <c r="AC1939" s="7">
        <v>-0.6</v>
      </c>
      <c r="AD1939" s="7">
        <v>74.599999999999994</v>
      </c>
      <c r="AE1939" s="7" t="s">
        <v>52</v>
      </c>
      <c r="AF1939" s="7" t="s">
        <v>29</v>
      </c>
      <c r="AG1939" s="7" t="s">
        <v>47</v>
      </c>
      <c r="AH1939" s="7" t="s">
        <v>406</v>
      </c>
      <c r="AI1939" s="7" t="s">
        <v>407</v>
      </c>
      <c r="AJ1939" s="7">
        <v>1.5509999999999999</v>
      </c>
      <c r="AK1939" s="7">
        <v>-0.20799999999999999</v>
      </c>
      <c r="AV1939" s="7" t="s">
        <v>658</v>
      </c>
      <c r="AW1939" s="7" t="s">
        <v>528</v>
      </c>
    </row>
    <row r="1940" spans="1:49" x14ac:dyDescent="0.2">
      <c r="A1940" s="7">
        <v>1939</v>
      </c>
      <c r="B1940" s="7">
        <v>5688</v>
      </c>
      <c r="C1940" s="7" t="s">
        <v>84</v>
      </c>
      <c r="D1940" s="7" t="s">
        <v>307</v>
      </c>
      <c r="E1940" s="7" t="s">
        <v>308</v>
      </c>
      <c r="F1940" s="7">
        <v>2.621</v>
      </c>
      <c r="I1940" s="7">
        <v>2.7170000000000001</v>
      </c>
      <c r="J1940" s="7">
        <v>2006</v>
      </c>
      <c r="K1940" s="7">
        <v>4</v>
      </c>
      <c r="L1940" s="7">
        <v>108</v>
      </c>
      <c r="M1940" s="7">
        <v>51.079000000000001</v>
      </c>
      <c r="N1940" s="7">
        <v>10.452</v>
      </c>
      <c r="O1940" s="7">
        <v>51.25</v>
      </c>
      <c r="P1940" s="7">
        <v>10.25</v>
      </c>
      <c r="Q1940" s="7">
        <v>8.0830000000000002</v>
      </c>
      <c r="S1940" s="7">
        <v>41.378999999999998</v>
      </c>
      <c r="V1940" s="7" t="s">
        <v>26</v>
      </c>
      <c r="W1940" s="7">
        <v>1.3939999999999999</v>
      </c>
      <c r="X1940" s="7">
        <f t="shared" si="60"/>
        <v>1.3939999999999999</v>
      </c>
      <c r="Y1940" s="7">
        <v>1.323</v>
      </c>
      <c r="Z1940" s="7">
        <f t="shared" si="61"/>
        <v>1.323</v>
      </c>
      <c r="AA1940" s="7">
        <v>0.51200000000000001</v>
      </c>
      <c r="AB1940" s="7">
        <v>0.48699999999999999</v>
      </c>
      <c r="AC1940" s="7">
        <v>6.1</v>
      </c>
      <c r="AD1940" s="7">
        <v>64.3</v>
      </c>
      <c r="AE1940" s="7" t="s">
        <v>52</v>
      </c>
      <c r="AF1940" s="7" t="s">
        <v>29</v>
      </c>
      <c r="AG1940" s="7" t="s">
        <v>47</v>
      </c>
      <c r="AH1940" s="7" t="s">
        <v>406</v>
      </c>
      <c r="AI1940" s="7" t="s">
        <v>407</v>
      </c>
      <c r="AJ1940" s="7">
        <v>1.5509999999999999</v>
      </c>
      <c r="AK1940" s="7">
        <v>-0.20799999999999999</v>
      </c>
      <c r="AV1940" s="7" t="s">
        <v>658</v>
      </c>
      <c r="AW1940" s="7" t="s">
        <v>528</v>
      </c>
    </row>
    <row r="1941" spans="1:49" x14ac:dyDescent="0.2">
      <c r="A1941" s="7">
        <v>1940</v>
      </c>
      <c r="B1941" s="7">
        <v>5688</v>
      </c>
      <c r="C1941" s="7" t="s">
        <v>84</v>
      </c>
      <c r="D1941" s="7" t="s">
        <v>307</v>
      </c>
      <c r="E1941" s="7" t="s">
        <v>308</v>
      </c>
      <c r="F1941" s="7">
        <v>2.996</v>
      </c>
      <c r="I1941" s="7">
        <v>3.1059999999999999</v>
      </c>
      <c r="J1941" s="7">
        <v>2006</v>
      </c>
      <c r="K1941" s="7">
        <v>5</v>
      </c>
      <c r="L1941" s="7">
        <v>124</v>
      </c>
      <c r="M1941" s="7">
        <v>51.079000000000001</v>
      </c>
      <c r="N1941" s="7">
        <v>10.452</v>
      </c>
      <c r="O1941" s="7">
        <v>51.25</v>
      </c>
      <c r="P1941" s="7">
        <v>10.25</v>
      </c>
      <c r="Q1941" s="7">
        <v>9.9960000000000004</v>
      </c>
      <c r="S1941" s="7">
        <v>40.374000000000002</v>
      </c>
      <c r="V1941" s="7" t="s">
        <v>26</v>
      </c>
      <c r="W1941" s="7">
        <v>1.69</v>
      </c>
      <c r="X1941" s="7">
        <f t="shared" si="60"/>
        <v>1.69</v>
      </c>
      <c r="Y1941" s="7">
        <v>1.4159999999999999</v>
      </c>
      <c r="Z1941" s="7">
        <f t="shared" si="61"/>
        <v>1.4159999999999999</v>
      </c>
      <c r="AA1941" s="7">
        <v>0.54400000000000004</v>
      </c>
      <c r="AB1941" s="7">
        <v>0.45500000000000002</v>
      </c>
      <c r="AC1941" s="7">
        <v>11.4</v>
      </c>
      <c r="AD1941" s="7">
        <v>99.7</v>
      </c>
      <c r="AE1941" s="7" t="s">
        <v>52</v>
      </c>
      <c r="AF1941" s="7" t="s">
        <v>29</v>
      </c>
      <c r="AG1941" s="7" t="s">
        <v>47</v>
      </c>
      <c r="AH1941" s="7" t="s">
        <v>406</v>
      </c>
      <c r="AI1941" s="7" t="s">
        <v>407</v>
      </c>
      <c r="AJ1941" s="7">
        <v>1.5509999999999999</v>
      </c>
      <c r="AK1941" s="7">
        <v>-0.20799999999999999</v>
      </c>
      <c r="AV1941" s="7" t="s">
        <v>658</v>
      </c>
      <c r="AW1941" s="7" t="s">
        <v>528</v>
      </c>
    </row>
    <row r="1942" spans="1:49" x14ac:dyDescent="0.2">
      <c r="A1942" s="7">
        <v>1941</v>
      </c>
      <c r="B1942" s="7">
        <v>5688</v>
      </c>
      <c r="C1942" s="7" t="s">
        <v>84</v>
      </c>
      <c r="D1942" s="7" t="s">
        <v>307</v>
      </c>
      <c r="E1942" s="7" t="s">
        <v>308</v>
      </c>
      <c r="F1942" s="7">
        <v>2.722</v>
      </c>
      <c r="I1942" s="7">
        <v>2.8220000000000001</v>
      </c>
      <c r="J1942" s="7">
        <v>2006</v>
      </c>
      <c r="K1942" s="7">
        <v>5</v>
      </c>
      <c r="L1942" s="7">
        <v>141</v>
      </c>
      <c r="M1942" s="7">
        <v>51.079000000000001</v>
      </c>
      <c r="N1942" s="7">
        <v>10.452</v>
      </c>
      <c r="O1942" s="7">
        <v>51.25</v>
      </c>
      <c r="P1942" s="7">
        <v>10.25</v>
      </c>
      <c r="Q1942" s="7">
        <v>9.8170000000000002</v>
      </c>
      <c r="S1942" s="7">
        <v>42.527000000000001</v>
      </c>
      <c r="V1942" s="7" t="s">
        <v>26</v>
      </c>
      <c r="W1942" s="7">
        <v>1.6160000000000001</v>
      </c>
      <c r="X1942" s="7">
        <f t="shared" si="60"/>
        <v>1.6160000000000001</v>
      </c>
      <c r="Y1942" s="7">
        <v>1.206</v>
      </c>
      <c r="Z1942" s="7">
        <f t="shared" si="61"/>
        <v>1.206</v>
      </c>
      <c r="AA1942" s="7">
        <v>0.57199999999999995</v>
      </c>
      <c r="AB1942" s="7">
        <v>0.42699999999999999</v>
      </c>
      <c r="AC1942" s="7">
        <v>11.4</v>
      </c>
      <c r="AD1942" s="7">
        <v>99.7</v>
      </c>
      <c r="AE1942" s="7" t="s">
        <v>52</v>
      </c>
      <c r="AF1942" s="7" t="s">
        <v>29</v>
      </c>
      <c r="AG1942" s="7" t="s">
        <v>47</v>
      </c>
      <c r="AH1942" s="7" t="s">
        <v>406</v>
      </c>
      <c r="AI1942" s="7" t="s">
        <v>407</v>
      </c>
      <c r="AJ1942" s="7">
        <v>1.5509999999999999</v>
      </c>
      <c r="AK1942" s="7">
        <v>-0.20799999999999999</v>
      </c>
      <c r="AV1942" s="7" t="s">
        <v>658</v>
      </c>
      <c r="AW1942" s="7" t="s">
        <v>528</v>
      </c>
    </row>
    <row r="1943" spans="1:49" x14ac:dyDescent="0.2">
      <c r="A1943" s="7">
        <v>1942</v>
      </c>
      <c r="B1943" s="7">
        <v>5688</v>
      </c>
      <c r="C1943" s="7" t="s">
        <v>84</v>
      </c>
      <c r="D1943" s="7" t="s">
        <v>307</v>
      </c>
      <c r="E1943" s="7" t="s">
        <v>308</v>
      </c>
      <c r="F1943" s="7">
        <v>3.0960000000000001</v>
      </c>
      <c r="I1943" s="7">
        <v>3.2090000000000001</v>
      </c>
      <c r="J1943" s="7">
        <v>2006</v>
      </c>
      <c r="K1943" s="7">
        <v>6</v>
      </c>
      <c r="L1943" s="7">
        <v>153</v>
      </c>
      <c r="M1943" s="7">
        <v>51.079000000000001</v>
      </c>
      <c r="N1943" s="7">
        <v>10.452</v>
      </c>
      <c r="O1943" s="7">
        <v>51.25</v>
      </c>
      <c r="P1943" s="7">
        <v>10.25</v>
      </c>
      <c r="Q1943" s="7">
        <v>8.6379999999999999</v>
      </c>
      <c r="S1943" s="7">
        <v>42.093000000000004</v>
      </c>
      <c r="V1943" s="7" t="s">
        <v>26</v>
      </c>
      <c r="W1943" s="7">
        <v>1.4379999999999999</v>
      </c>
      <c r="X1943" s="7">
        <f t="shared" si="60"/>
        <v>1.4379999999999999</v>
      </c>
      <c r="Y1943" s="7">
        <v>1.7709999999999999</v>
      </c>
      <c r="Z1943" s="7">
        <f t="shared" si="61"/>
        <v>1.7709999999999999</v>
      </c>
      <c r="AA1943" s="7">
        <v>0.44700000000000001</v>
      </c>
      <c r="AB1943" s="7">
        <v>0.55200000000000005</v>
      </c>
      <c r="AC1943" s="7">
        <v>14.8</v>
      </c>
      <c r="AD1943" s="7">
        <v>37.4</v>
      </c>
      <c r="AE1943" s="7" t="s">
        <v>52</v>
      </c>
      <c r="AF1943" s="7" t="s">
        <v>29</v>
      </c>
      <c r="AG1943" s="7" t="s">
        <v>47</v>
      </c>
      <c r="AH1943" s="7" t="s">
        <v>406</v>
      </c>
      <c r="AI1943" s="7" t="s">
        <v>407</v>
      </c>
      <c r="AJ1943" s="7">
        <v>1.5509999999999999</v>
      </c>
      <c r="AK1943" s="7">
        <v>-0.20799999999999999</v>
      </c>
      <c r="AV1943" s="7" t="s">
        <v>658</v>
      </c>
      <c r="AW1943" s="7" t="s">
        <v>528</v>
      </c>
    </row>
    <row r="1944" spans="1:49" x14ac:dyDescent="0.2">
      <c r="A1944" s="7">
        <v>1943</v>
      </c>
      <c r="B1944" s="7">
        <v>5688</v>
      </c>
      <c r="C1944" s="7" t="s">
        <v>84</v>
      </c>
      <c r="D1944" s="7" t="s">
        <v>307</v>
      </c>
      <c r="E1944" s="7" t="s">
        <v>308</v>
      </c>
      <c r="F1944" s="7">
        <v>4.0759999999999996</v>
      </c>
      <c r="I1944" s="7">
        <v>4.226</v>
      </c>
      <c r="J1944" s="7">
        <v>2006</v>
      </c>
      <c r="K1944" s="7">
        <v>6</v>
      </c>
      <c r="L1944" s="7">
        <v>174</v>
      </c>
      <c r="M1944" s="7">
        <v>51.079000000000001</v>
      </c>
      <c r="N1944" s="7">
        <v>10.452</v>
      </c>
      <c r="O1944" s="7">
        <v>51.25</v>
      </c>
      <c r="P1944" s="7">
        <v>10.25</v>
      </c>
      <c r="Q1944" s="7">
        <v>14.551</v>
      </c>
      <c r="S1944" s="7">
        <v>28.614999999999998</v>
      </c>
      <c r="V1944" s="7" t="s">
        <v>26</v>
      </c>
      <c r="W1944" s="7">
        <v>2.1659999999999999</v>
      </c>
      <c r="X1944" s="7">
        <f t="shared" si="60"/>
        <v>2.1659999999999999</v>
      </c>
      <c r="Y1944" s="7">
        <v>2.06</v>
      </c>
      <c r="Z1944" s="7">
        <f t="shared" si="61"/>
        <v>2.06</v>
      </c>
      <c r="AA1944" s="7">
        <v>0.51200000000000001</v>
      </c>
      <c r="AB1944" s="7">
        <v>0.48699999999999999</v>
      </c>
      <c r="AC1944" s="7">
        <v>14.8</v>
      </c>
      <c r="AD1944" s="7">
        <v>37.4</v>
      </c>
      <c r="AE1944" s="7" t="s">
        <v>52</v>
      </c>
      <c r="AF1944" s="7" t="s">
        <v>29</v>
      </c>
      <c r="AG1944" s="7" t="s">
        <v>47</v>
      </c>
      <c r="AH1944" s="7" t="s">
        <v>406</v>
      </c>
      <c r="AI1944" s="7" t="s">
        <v>407</v>
      </c>
      <c r="AJ1944" s="7">
        <v>1.5509999999999999</v>
      </c>
      <c r="AK1944" s="7">
        <v>-0.20799999999999999</v>
      </c>
      <c r="AV1944" s="7" t="s">
        <v>658</v>
      </c>
      <c r="AW1944" s="7" t="s">
        <v>528</v>
      </c>
    </row>
    <row r="1945" spans="1:49" x14ac:dyDescent="0.2">
      <c r="A1945" s="7">
        <v>1944</v>
      </c>
      <c r="B1945" s="7">
        <v>5688</v>
      </c>
      <c r="C1945" s="7" t="s">
        <v>84</v>
      </c>
      <c r="D1945" s="7" t="s">
        <v>307</v>
      </c>
      <c r="E1945" s="7" t="s">
        <v>308</v>
      </c>
      <c r="F1945" s="7">
        <v>3.585</v>
      </c>
      <c r="I1945" s="7">
        <v>3.7160000000000002</v>
      </c>
      <c r="J1945" s="7">
        <v>2006</v>
      </c>
      <c r="K1945" s="7">
        <v>7</v>
      </c>
      <c r="L1945" s="7">
        <v>196</v>
      </c>
      <c r="M1945" s="7">
        <v>51.079000000000001</v>
      </c>
      <c r="N1945" s="7">
        <v>10.452</v>
      </c>
      <c r="O1945" s="7">
        <v>51.25</v>
      </c>
      <c r="P1945" s="7">
        <v>10.25</v>
      </c>
      <c r="Q1945" s="7">
        <v>17.920000000000002</v>
      </c>
      <c r="S1945" s="7">
        <v>19.437999999999999</v>
      </c>
      <c r="V1945" s="7" t="s">
        <v>26</v>
      </c>
      <c r="W1945" s="7">
        <v>1.5569999999999999</v>
      </c>
      <c r="X1945" s="7">
        <f t="shared" si="60"/>
        <v>1.5569999999999999</v>
      </c>
      <c r="Y1945" s="7">
        <v>2.1589999999999998</v>
      </c>
      <c r="Z1945" s="7">
        <f t="shared" si="61"/>
        <v>2.1589999999999998</v>
      </c>
      <c r="AA1945" s="7">
        <v>0.41799999999999998</v>
      </c>
      <c r="AB1945" s="7">
        <v>0.58099999999999996</v>
      </c>
      <c r="AC1945" s="7">
        <v>19.899999999999999</v>
      </c>
      <c r="AD1945" s="7">
        <v>73.8</v>
      </c>
      <c r="AE1945" s="7" t="s">
        <v>52</v>
      </c>
      <c r="AF1945" s="7" t="s">
        <v>29</v>
      </c>
      <c r="AG1945" s="7" t="s">
        <v>47</v>
      </c>
      <c r="AH1945" s="7" t="s">
        <v>406</v>
      </c>
      <c r="AI1945" s="7" t="s">
        <v>407</v>
      </c>
      <c r="AJ1945" s="7">
        <v>1.5509999999999999</v>
      </c>
      <c r="AK1945" s="7">
        <v>-0.20799999999999999</v>
      </c>
      <c r="AV1945" s="7" t="s">
        <v>658</v>
      </c>
      <c r="AW1945" s="7" t="s">
        <v>528</v>
      </c>
    </row>
    <row r="1946" spans="1:49" x14ac:dyDescent="0.2">
      <c r="A1946" s="7">
        <v>1945</v>
      </c>
      <c r="B1946" s="7">
        <v>5688</v>
      </c>
      <c r="C1946" s="7" t="s">
        <v>84</v>
      </c>
      <c r="D1946" s="7" t="s">
        <v>307</v>
      </c>
      <c r="E1946" s="7" t="s">
        <v>308</v>
      </c>
      <c r="F1946" s="7">
        <v>3.008</v>
      </c>
      <c r="I1946" s="7">
        <v>3.1179999999999999</v>
      </c>
      <c r="J1946" s="7">
        <v>2006</v>
      </c>
      <c r="K1946" s="7">
        <v>8</v>
      </c>
      <c r="L1946" s="7">
        <v>217</v>
      </c>
      <c r="M1946" s="7">
        <v>51.079000000000001</v>
      </c>
      <c r="N1946" s="7">
        <v>10.452</v>
      </c>
      <c r="O1946" s="7">
        <v>51.25</v>
      </c>
      <c r="P1946" s="7">
        <v>10.25</v>
      </c>
      <c r="Q1946" s="7">
        <v>14.833</v>
      </c>
      <c r="S1946" s="7">
        <v>19.292999999999999</v>
      </c>
      <c r="V1946" s="7" t="s">
        <v>26</v>
      </c>
      <c r="W1946" s="7">
        <v>1.5429999999999999</v>
      </c>
      <c r="X1946" s="7">
        <f t="shared" si="60"/>
        <v>1.5429999999999999</v>
      </c>
      <c r="Y1946" s="7">
        <v>1.575</v>
      </c>
      <c r="Z1946" s="7">
        <f t="shared" si="61"/>
        <v>1.575</v>
      </c>
      <c r="AA1946" s="7">
        <v>0.49399999999999999</v>
      </c>
      <c r="AB1946" s="7">
        <v>0.505</v>
      </c>
      <c r="AC1946" s="7">
        <v>13.2</v>
      </c>
      <c r="AD1946" s="7">
        <v>114.4</v>
      </c>
      <c r="AE1946" s="7" t="s">
        <v>52</v>
      </c>
      <c r="AF1946" s="7" t="s">
        <v>29</v>
      </c>
      <c r="AG1946" s="7" t="s">
        <v>47</v>
      </c>
      <c r="AH1946" s="7" t="s">
        <v>406</v>
      </c>
      <c r="AI1946" s="7" t="s">
        <v>407</v>
      </c>
      <c r="AJ1946" s="7">
        <v>1.5509999999999999</v>
      </c>
      <c r="AK1946" s="7">
        <v>-0.20799999999999999</v>
      </c>
      <c r="AV1946" s="7" t="s">
        <v>658</v>
      </c>
      <c r="AW1946" s="7" t="s">
        <v>528</v>
      </c>
    </row>
    <row r="1947" spans="1:49" x14ac:dyDescent="0.2">
      <c r="A1947" s="7">
        <v>1946</v>
      </c>
      <c r="B1947" s="7">
        <v>5688</v>
      </c>
      <c r="C1947" s="7" t="s">
        <v>84</v>
      </c>
      <c r="D1947" s="7" t="s">
        <v>307</v>
      </c>
      <c r="E1947" s="7" t="s">
        <v>308</v>
      </c>
      <c r="F1947" s="7">
        <v>2.403</v>
      </c>
      <c r="I1947" s="7">
        <v>2.4910000000000001</v>
      </c>
      <c r="J1947" s="7">
        <v>2006</v>
      </c>
      <c r="K1947" s="7">
        <v>8</v>
      </c>
      <c r="L1947" s="7">
        <v>234</v>
      </c>
      <c r="M1947" s="7">
        <v>51.079000000000001</v>
      </c>
      <c r="N1947" s="7">
        <v>10.452</v>
      </c>
      <c r="O1947" s="7">
        <v>51.25</v>
      </c>
      <c r="P1947" s="7">
        <v>10.25</v>
      </c>
      <c r="Q1947" s="7">
        <v>13.837</v>
      </c>
      <c r="S1947" s="7">
        <v>22.588999999999999</v>
      </c>
      <c r="V1947" s="7" t="s">
        <v>26</v>
      </c>
      <c r="W1947" s="7">
        <v>1.335</v>
      </c>
      <c r="X1947" s="7">
        <f t="shared" si="60"/>
        <v>1.335</v>
      </c>
      <c r="Y1947" s="7">
        <v>1.1559999999999999</v>
      </c>
      <c r="Z1947" s="7">
        <f t="shared" si="61"/>
        <v>1.1559999999999999</v>
      </c>
      <c r="AA1947" s="7">
        <v>0.53500000000000003</v>
      </c>
      <c r="AB1947" s="7">
        <v>0.46400000000000002</v>
      </c>
      <c r="AC1947" s="7">
        <v>13.2</v>
      </c>
      <c r="AD1947" s="7">
        <v>114.4</v>
      </c>
      <c r="AE1947" s="7" t="s">
        <v>52</v>
      </c>
      <c r="AF1947" s="7" t="s">
        <v>29</v>
      </c>
      <c r="AG1947" s="7" t="s">
        <v>47</v>
      </c>
      <c r="AH1947" s="7" t="s">
        <v>406</v>
      </c>
      <c r="AI1947" s="7" t="s">
        <v>407</v>
      </c>
      <c r="AJ1947" s="7">
        <v>1.5509999999999999</v>
      </c>
      <c r="AK1947" s="7">
        <v>-0.20799999999999999</v>
      </c>
      <c r="AV1947" s="7" t="s">
        <v>658</v>
      </c>
      <c r="AW1947" s="7" t="s">
        <v>528</v>
      </c>
    </row>
    <row r="1948" spans="1:49" x14ac:dyDescent="0.2">
      <c r="A1948" s="7">
        <v>1947</v>
      </c>
      <c r="B1948" s="7">
        <v>5688</v>
      </c>
      <c r="C1948" s="7" t="s">
        <v>84</v>
      </c>
      <c r="D1948" s="7" t="s">
        <v>307</v>
      </c>
      <c r="E1948" s="7" t="s">
        <v>308</v>
      </c>
      <c r="F1948" s="7">
        <v>3.2669999999999999</v>
      </c>
      <c r="I1948" s="7">
        <v>3.387</v>
      </c>
      <c r="J1948" s="7">
        <v>2006</v>
      </c>
      <c r="K1948" s="7">
        <v>9</v>
      </c>
      <c r="L1948" s="7">
        <v>249</v>
      </c>
      <c r="M1948" s="7">
        <v>51.079000000000001</v>
      </c>
      <c r="N1948" s="7">
        <v>10.452</v>
      </c>
      <c r="O1948" s="7">
        <v>51.25</v>
      </c>
      <c r="P1948" s="7">
        <v>10.25</v>
      </c>
      <c r="Q1948" s="7">
        <v>14.930999999999999</v>
      </c>
      <c r="S1948" s="7">
        <v>21.155000000000001</v>
      </c>
      <c r="V1948" s="7" t="s">
        <v>26</v>
      </c>
      <c r="W1948" s="7">
        <v>1.4239999999999999</v>
      </c>
      <c r="X1948" s="7">
        <f t="shared" si="60"/>
        <v>1.4239999999999999</v>
      </c>
      <c r="Y1948" s="7">
        <v>1.9630000000000001</v>
      </c>
      <c r="Z1948" s="7">
        <f t="shared" si="61"/>
        <v>1.9630000000000001</v>
      </c>
      <c r="AA1948" s="7">
        <v>0.42</v>
      </c>
      <c r="AB1948" s="7">
        <v>0.57899999999999996</v>
      </c>
      <c r="AC1948" s="7">
        <v>15.3</v>
      </c>
      <c r="AD1948" s="7">
        <v>10.6</v>
      </c>
      <c r="AE1948" s="7" t="s">
        <v>52</v>
      </c>
      <c r="AF1948" s="7" t="s">
        <v>29</v>
      </c>
      <c r="AG1948" s="7" t="s">
        <v>47</v>
      </c>
      <c r="AH1948" s="7" t="s">
        <v>406</v>
      </c>
      <c r="AI1948" s="7" t="s">
        <v>407</v>
      </c>
      <c r="AJ1948" s="7">
        <v>1.5509999999999999</v>
      </c>
      <c r="AK1948" s="7">
        <v>-0.20799999999999999</v>
      </c>
      <c r="AV1948" s="7" t="s">
        <v>658</v>
      </c>
      <c r="AW1948" s="7" t="s">
        <v>528</v>
      </c>
    </row>
    <row r="1949" spans="1:49" x14ac:dyDescent="0.2">
      <c r="A1949" s="7">
        <v>1948</v>
      </c>
      <c r="B1949" s="7">
        <v>5688</v>
      </c>
      <c r="C1949" s="7" t="s">
        <v>84</v>
      </c>
      <c r="D1949" s="7" t="s">
        <v>307</v>
      </c>
      <c r="E1949" s="7" t="s">
        <v>308</v>
      </c>
      <c r="F1949" s="7">
        <v>1.623</v>
      </c>
      <c r="I1949" s="7">
        <v>1.6819999999999999</v>
      </c>
      <c r="J1949" s="7">
        <v>2006</v>
      </c>
      <c r="K1949" s="7">
        <v>10</v>
      </c>
      <c r="L1949" s="7">
        <v>283</v>
      </c>
      <c r="M1949" s="7">
        <v>51.079000000000001</v>
      </c>
      <c r="N1949" s="7">
        <v>10.452</v>
      </c>
      <c r="O1949" s="7">
        <v>51.25</v>
      </c>
      <c r="P1949" s="7">
        <v>10.25</v>
      </c>
      <c r="Q1949" s="7">
        <v>11.121</v>
      </c>
      <c r="S1949" s="7">
        <v>17.425000000000001</v>
      </c>
      <c r="V1949" s="7" t="s">
        <v>26</v>
      </c>
      <c r="W1949" s="7">
        <v>0.92</v>
      </c>
      <c r="X1949" s="7">
        <f t="shared" si="60"/>
        <v>0.92</v>
      </c>
      <c r="Y1949" s="7">
        <v>0.76200000000000001</v>
      </c>
      <c r="Z1949" s="7">
        <f t="shared" si="61"/>
        <v>0.76200000000000001</v>
      </c>
      <c r="AA1949" s="7">
        <v>0.54600000000000004</v>
      </c>
      <c r="AB1949" s="7">
        <v>0.45300000000000001</v>
      </c>
      <c r="AC1949" s="7">
        <v>10.5</v>
      </c>
      <c r="AD1949" s="7">
        <v>78.8</v>
      </c>
      <c r="AE1949" s="7" t="s">
        <v>52</v>
      </c>
      <c r="AF1949" s="7" t="s">
        <v>29</v>
      </c>
      <c r="AG1949" s="7" t="s">
        <v>47</v>
      </c>
      <c r="AH1949" s="7" t="s">
        <v>406</v>
      </c>
      <c r="AI1949" s="7" t="s">
        <v>407</v>
      </c>
      <c r="AJ1949" s="7">
        <v>1.5509999999999999</v>
      </c>
      <c r="AK1949" s="7">
        <v>-0.20799999999999999</v>
      </c>
      <c r="AV1949" s="7" t="s">
        <v>658</v>
      </c>
      <c r="AW1949" s="7" t="s">
        <v>528</v>
      </c>
    </row>
    <row r="1950" spans="1:49" x14ac:dyDescent="0.2">
      <c r="A1950" s="7">
        <v>1949</v>
      </c>
      <c r="B1950" s="7">
        <v>5688</v>
      </c>
      <c r="C1950" s="7" t="s">
        <v>84</v>
      </c>
      <c r="D1950" s="7" t="s">
        <v>307</v>
      </c>
      <c r="E1950" s="7" t="s">
        <v>308</v>
      </c>
      <c r="F1950" s="7">
        <v>1.796</v>
      </c>
      <c r="I1950" s="7">
        <v>1.8620000000000001</v>
      </c>
      <c r="J1950" s="7">
        <v>2006</v>
      </c>
      <c r="K1950" s="7">
        <v>11</v>
      </c>
      <c r="L1950" s="7">
        <v>305</v>
      </c>
      <c r="M1950" s="7">
        <v>51.079000000000001</v>
      </c>
      <c r="N1950" s="7">
        <v>10.452</v>
      </c>
      <c r="O1950" s="7">
        <v>51.25</v>
      </c>
      <c r="P1950" s="7">
        <v>10.25</v>
      </c>
      <c r="Q1950" s="7">
        <v>7.76</v>
      </c>
      <c r="S1950" s="7">
        <v>24.879000000000001</v>
      </c>
      <c r="V1950" s="7" t="s">
        <v>26</v>
      </c>
      <c r="W1950" s="7">
        <v>1.514</v>
      </c>
      <c r="X1950" s="7">
        <f t="shared" si="60"/>
        <v>1.514</v>
      </c>
      <c r="Y1950" s="7">
        <v>0.34799999999999998</v>
      </c>
      <c r="Z1950" s="7">
        <f t="shared" si="61"/>
        <v>0.34799999999999998</v>
      </c>
      <c r="AA1950" s="7">
        <v>0.81299999999999994</v>
      </c>
      <c r="AB1950" s="7">
        <v>0.186</v>
      </c>
      <c r="AC1950" s="7">
        <v>5.4</v>
      </c>
      <c r="AD1950" s="7">
        <v>68.900000000000006</v>
      </c>
      <c r="AE1950" s="7" t="s">
        <v>52</v>
      </c>
      <c r="AF1950" s="7" t="s">
        <v>29</v>
      </c>
      <c r="AG1950" s="7" t="s">
        <v>47</v>
      </c>
      <c r="AH1950" s="7" t="s">
        <v>406</v>
      </c>
      <c r="AI1950" s="7" t="s">
        <v>407</v>
      </c>
      <c r="AJ1950" s="7">
        <v>1.5509999999999999</v>
      </c>
      <c r="AK1950" s="7">
        <v>-0.20799999999999999</v>
      </c>
      <c r="AV1950" s="7" t="s">
        <v>658</v>
      </c>
      <c r="AW1950" s="7" t="s">
        <v>528</v>
      </c>
    </row>
    <row r="1951" spans="1:49" x14ac:dyDescent="0.2">
      <c r="A1951" s="7">
        <v>1950</v>
      </c>
      <c r="B1951" s="7">
        <v>5688</v>
      </c>
      <c r="C1951" s="7" t="s">
        <v>84</v>
      </c>
      <c r="D1951" s="7" t="s">
        <v>307</v>
      </c>
      <c r="E1951" s="7" t="s">
        <v>308</v>
      </c>
      <c r="F1951" s="7">
        <v>1.996</v>
      </c>
      <c r="I1951" s="7">
        <v>2.069</v>
      </c>
      <c r="J1951" s="7">
        <v>2006</v>
      </c>
      <c r="K1951" s="7">
        <v>11</v>
      </c>
      <c r="L1951" s="7">
        <v>315</v>
      </c>
      <c r="M1951" s="7">
        <v>51.079000000000001</v>
      </c>
      <c r="N1951" s="7">
        <v>10.452</v>
      </c>
      <c r="O1951" s="7">
        <v>51.25</v>
      </c>
      <c r="P1951" s="7">
        <v>10.25</v>
      </c>
      <c r="Q1951" s="7">
        <v>7.49</v>
      </c>
      <c r="S1951" s="7">
        <v>33.767000000000003</v>
      </c>
      <c r="V1951" s="7" t="s">
        <v>26</v>
      </c>
      <c r="W1951" s="7">
        <v>1.706</v>
      </c>
      <c r="X1951" s="7">
        <f t="shared" si="60"/>
        <v>1.706</v>
      </c>
      <c r="Y1951" s="7">
        <v>0.36299999999999999</v>
      </c>
      <c r="Z1951" s="7">
        <f t="shared" si="61"/>
        <v>0.36299999999999999</v>
      </c>
      <c r="AA1951" s="7">
        <v>0.82399999999999995</v>
      </c>
      <c r="AB1951" s="7">
        <v>0.17499999999999999</v>
      </c>
      <c r="AC1951" s="7">
        <v>5.4</v>
      </c>
      <c r="AD1951" s="7">
        <v>68.900000000000006</v>
      </c>
      <c r="AE1951" s="7" t="s">
        <v>52</v>
      </c>
      <c r="AF1951" s="7" t="s">
        <v>29</v>
      </c>
      <c r="AG1951" s="7" t="s">
        <v>47</v>
      </c>
      <c r="AH1951" s="7" t="s">
        <v>406</v>
      </c>
      <c r="AI1951" s="7" t="s">
        <v>407</v>
      </c>
      <c r="AJ1951" s="7">
        <v>1.5509999999999999</v>
      </c>
      <c r="AK1951" s="7">
        <v>-0.20799999999999999</v>
      </c>
      <c r="AV1951" s="7" t="s">
        <v>658</v>
      </c>
      <c r="AW1951" s="7" t="s">
        <v>528</v>
      </c>
    </row>
    <row r="1952" spans="1:49" x14ac:dyDescent="0.2">
      <c r="A1952" s="7">
        <v>1951</v>
      </c>
      <c r="B1952" s="7">
        <v>5688</v>
      </c>
      <c r="C1952" s="7" t="s">
        <v>84</v>
      </c>
      <c r="D1952" s="7" t="s">
        <v>307</v>
      </c>
      <c r="E1952" s="7" t="s">
        <v>308</v>
      </c>
      <c r="F1952" s="7">
        <v>1.9830000000000001</v>
      </c>
      <c r="I1952" s="7">
        <v>2.0550000000000002</v>
      </c>
      <c r="J1952" s="7">
        <v>2006</v>
      </c>
      <c r="K1952" s="7">
        <v>12</v>
      </c>
      <c r="L1952" s="7">
        <v>336</v>
      </c>
      <c r="M1952" s="7">
        <v>51.079000000000001</v>
      </c>
      <c r="N1952" s="7">
        <v>10.452</v>
      </c>
      <c r="O1952" s="7">
        <v>51.25</v>
      </c>
      <c r="P1952" s="7">
        <v>10.25</v>
      </c>
      <c r="Q1952" s="7">
        <v>6.4939999999999998</v>
      </c>
      <c r="S1952" s="7">
        <v>36.488</v>
      </c>
      <c r="V1952" s="7" t="s">
        <v>26</v>
      </c>
      <c r="W1952" s="7">
        <v>1.7</v>
      </c>
      <c r="X1952" s="7">
        <f t="shared" si="60"/>
        <v>1.7</v>
      </c>
      <c r="Y1952" s="7">
        <v>0.35499999999999998</v>
      </c>
      <c r="Z1952" s="7">
        <f t="shared" si="61"/>
        <v>0.35499999999999998</v>
      </c>
      <c r="AA1952" s="7">
        <v>0.82599999999999996</v>
      </c>
      <c r="AB1952" s="7">
        <v>0.17299999999999999</v>
      </c>
      <c r="AC1952" s="7">
        <v>2.9</v>
      </c>
      <c r="AD1952" s="7">
        <v>43.2</v>
      </c>
      <c r="AE1952" s="7" t="s">
        <v>52</v>
      </c>
      <c r="AF1952" s="7" t="s">
        <v>29</v>
      </c>
      <c r="AG1952" s="7" t="s">
        <v>47</v>
      </c>
      <c r="AH1952" s="7" t="s">
        <v>406</v>
      </c>
      <c r="AI1952" s="7" t="s">
        <v>407</v>
      </c>
      <c r="AJ1952" s="7">
        <v>1.5509999999999999</v>
      </c>
      <c r="AK1952" s="7">
        <v>-0.20799999999999999</v>
      </c>
      <c r="AV1952" s="7" t="s">
        <v>658</v>
      </c>
      <c r="AW1952" s="7" t="s">
        <v>528</v>
      </c>
    </row>
    <row r="1953" spans="1:51" x14ac:dyDescent="0.2">
      <c r="A1953" s="7">
        <v>1952</v>
      </c>
      <c r="B1953" s="7">
        <v>5727</v>
      </c>
      <c r="C1953" s="7" t="s">
        <v>87</v>
      </c>
      <c r="D1953" s="7" t="s">
        <v>88</v>
      </c>
      <c r="E1953" s="7" t="s">
        <v>89</v>
      </c>
      <c r="F1953" s="7">
        <v>0.77500000000000002</v>
      </c>
      <c r="I1953" s="7">
        <v>0.80300000000000005</v>
      </c>
      <c r="J1953" s="7">
        <v>2006</v>
      </c>
      <c r="K1953" s="7">
        <v>3</v>
      </c>
      <c r="L1953" s="7">
        <v>83</v>
      </c>
      <c r="M1953" s="7">
        <v>51.765999999999998</v>
      </c>
      <c r="N1953" s="7">
        <v>-1.3160000000000001</v>
      </c>
      <c r="O1953" s="7">
        <v>51.75</v>
      </c>
      <c r="P1953" s="7">
        <v>-1.25</v>
      </c>
      <c r="Q1953" s="7">
        <v>8.5540000000000003</v>
      </c>
      <c r="V1953" s="7" t="s">
        <v>26</v>
      </c>
      <c r="W1953" s="7">
        <v>0.60899999999999999</v>
      </c>
      <c r="X1953" s="7">
        <f t="shared" si="60"/>
        <v>0.60899999999999999</v>
      </c>
      <c r="Y1953" s="7">
        <v>0.19400000000000001</v>
      </c>
      <c r="Z1953" s="7">
        <f t="shared" si="61"/>
        <v>0.19400000000000001</v>
      </c>
      <c r="AA1953" s="7">
        <v>0.75700000000000001</v>
      </c>
      <c r="AB1953" s="7">
        <v>0.24199999999999999</v>
      </c>
      <c r="AC1953" s="7">
        <v>4.5999999999999996</v>
      </c>
      <c r="AD1953" s="7">
        <v>46.4</v>
      </c>
      <c r="AE1953" s="7" t="s">
        <v>52</v>
      </c>
      <c r="AF1953" s="7" t="s">
        <v>29</v>
      </c>
      <c r="AG1953" s="7" t="s">
        <v>47</v>
      </c>
      <c r="AH1953" s="7" t="s">
        <v>406</v>
      </c>
      <c r="AI1953" s="7" t="s">
        <v>407</v>
      </c>
      <c r="AJ1953" s="7">
        <v>-0.28199999999999997</v>
      </c>
      <c r="AK1953" s="7">
        <v>0.17399999999999999</v>
      </c>
      <c r="AS1953" s="7">
        <v>2.2000000000000002</v>
      </c>
      <c r="AV1953" s="7" t="s">
        <v>658</v>
      </c>
      <c r="AW1953" s="7" t="s">
        <v>528</v>
      </c>
      <c r="AX1953" s="7" t="s">
        <v>14</v>
      </c>
      <c r="AY1953" s="7" t="s">
        <v>567</v>
      </c>
    </row>
    <row r="1954" spans="1:51" x14ac:dyDescent="0.2">
      <c r="A1954" s="7">
        <v>1953</v>
      </c>
      <c r="B1954" s="7">
        <v>5727</v>
      </c>
      <c r="C1954" s="7" t="s">
        <v>87</v>
      </c>
      <c r="D1954" s="7" t="s">
        <v>88</v>
      </c>
      <c r="E1954" s="7" t="s">
        <v>89</v>
      </c>
      <c r="F1954" s="7">
        <v>0.94399999999999995</v>
      </c>
      <c r="I1954" s="7">
        <v>0.97799999999999998</v>
      </c>
      <c r="J1954" s="7">
        <v>2006</v>
      </c>
      <c r="K1954" s="7">
        <v>4</v>
      </c>
      <c r="L1954" s="7">
        <v>117</v>
      </c>
      <c r="M1954" s="7">
        <v>51.765999999999998</v>
      </c>
      <c r="N1954" s="7">
        <v>-1.3160000000000001</v>
      </c>
      <c r="O1954" s="7">
        <v>51.75</v>
      </c>
      <c r="P1954" s="7">
        <v>-1.25</v>
      </c>
      <c r="Q1954" s="7">
        <v>10.379</v>
      </c>
      <c r="V1954" s="7" t="s">
        <v>26</v>
      </c>
      <c r="W1954" s="7">
        <v>0.60499999999999998</v>
      </c>
      <c r="X1954" s="7">
        <f t="shared" si="60"/>
        <v>0.60499999999999998</v>
      </c>
      <c r="Y1954" s="7">
        <v>0.373</v>
      </c>
      <c r="Z1954" s="7">
        <f t="shared" si="61"/>
        <v>0.373</v>
      </c>
      <c r="AA1954" s="7">
        <v>0.61799999999999999</v>
      </c>
      <c r="AB1954" s="7">
        <v>0.38100000000000001</v>
      </c>
      <c r="AC1954" s="7">
        <v>8.9</v>
      </c>
      <c r="AD1954" s="7">
        <v>23</v>
      </c>
      <c r="AE1954" s="7" t="s">
        <v>52</v>
      </c>
      <c r="AF1954" s="7" t="s">
        <v>29</v>
      </c>
      <c r="AG1954" s="7" t="s">
        <v>47</v>
      </c>
      <c r="AH1954" s="7" t="s">
        <v>406</v>
      </c>
      <c r="AI1954" s="7" t="s">
        <v>407</v>
      </c>
      <c r="AJ1954" s="7">
        <v>-0.28199999999999997</v>
      </c>
      <c r="AK1954" s="7">
        <v>0.17399999999999999</v>
      </c>
      <c r="AS1954" s="7">
        <v>2.2000000000000002</v>
      </c>
      <c r="AV1954" s="7" t="s">
        <v>658</v>
      </c>
      <c r="AW1954" s="7" t="s">
        <v>528</v>
      </c>
      <c r="AX1954" s="7" t="s">
        <v>14</v>
      </c>
      <c r="AY1954" s="7" t="s">
        <v>567</v>
      </c>
    </row>
    <row r="1955" spans="1:51" x14ac:dyDescent="0.2">
      <c r="A1955" s="7">
        <v>1954</v>
      </c>
      <c r="B1955" s="7">
        <v>5727</v>
      </c>
      <c r="C1955" s="7" t="s">
        <v>87</v>
      </c>
      <c r="D1955" s="7" t="s">
        <v>88</v>
      </c>
      <c r="E1955" s="7" t="s">
        <v>89</v>
      </c>
      <c r="F1955" s="7">
        <v>1.423</v>
      </c>
      <c r="I1955" s="7">
        <v>1.4750000000000001</v>
      </c>
      <c r="J1955" s="7">
        <v>2006</v>
      </c>
      <c r="K1955" s="7">
        <v>5</v>
      </c>
      <c r="L1955" s="7">
        <v>144</v>
      </c>
      <c r="M1955" s="7">
        <v>51.765999999999998</v>
      </c>
      <c r="N1955" s="7">
        <v>-1.3160000000000001</v>
      </c>
      <c r="O1955" s="7">
        <v>51.75</v>
      </c>
      <c r="P1955" s="7">
        <v>-1.25</v>
      </c>
      <c r="Q1955" s="7">
        <v>12.301</v>
      </c>
      <c r="V1955" s="7" t="s">
        <v>26</v>
      </c>
      <c r="W1955" s="7">
        <v>1.0389999999999999</v>
      </c>
      <c r="X1955" s="7">
        <f t="shared" si="60"/>
        <v>1.0389999999999999</v>
      </c>
      <c r="Y1955" s="7">
        <v>0.436</v>
      </c>
      <c r="Z1955" s="7">
        <f t="shared" si="61"/>
        <v>0.436</v>
      </c>
      <c r="AA1955" s="7">
        <v>0.70399999999999996</v>
      </c>
      <c r="AB1955" s="7">
        <v>0.29499999999999998</v>
      </c>
      <c r="AC1955" s="7">
        <v>12.5</v>
      </c>
      <c r="AD1955" s="7">
        <v>102.5</v>
      </c>
      <c r="AE1955" s="7" t="s">
        <v>52</v>
      </c>
      <c r="AF1955" s="7" t="s">
        <v>29</v>
      </c>
      <c r="AG1955" s="7" t="s">
        <v>47</v>
      </c>
      <c r="AH1955" s="7" t="s">
        <v>406</v>
      </c>
      <c r="AI1955" s="7" t="s">
        <v>407</v>
      </c>
      <c r="AJ1955" s="7">
        <v>-0.28199999999999997</v>
      </c>
      <c r="AK1955" s="7">
        <v>0.17399999999999999</v>
      </c>
      <c r="AS1955" s="7">
        <v>2.2000000000000002</v>
      </c>
      <c r="AV1955" s="7" t="s">
        <v>658</v>
      </c>
      <c r="AW1955" s="7" t="s">
        <v>528</v>
      </c>
      <c r="AX1955" s="7" t="s">
        <v>14</v>
      </c>
      <c r="AY1955" s="7" t="s">
        <v>567</v>
      </c>
    </row>
    <row r="1956" spans="1:51" x14ac:dyDescent="0.2">
      <c r="A1956" s="7">
        <v>1955</v>
      </c>
      <c r="B1956" s="7">
        <v>5727</v>
      </c>
      <c r="C1956" s="7" t="s">
        <v>87</v>
      </c>
      <c r="D1956" s="7" t="s">
        <v>88</v>
      </c>
      <c r="E1956" s="7" t="s">
        <v>89</v>
      </c>
      <c r="F1956" s="7">
        <v>2.3530000000000002</v>
      </c>
      <c r="I1956" s="7">
        <v>2.4390000000000001</v>
      </c>
      <c r="J1956" s="7">
        <v>2006</v>
      </c>
      <c r="K1956" s="7">
        <v>6</v>
      </c>
      <c r="L1956" s="7">
        <v>178</v>
      </c>
      <c r="M1956" s="7">
        <v>51.765999999999998</v>
      </c>
      <c r="N1956" s="7">
        <v>-1.3160000000000001</v>
      </c>
      <c r="O1956" s="7">
        <v>51.75</v>
      </c>
      <c r="P1956" s="7">
        <v>-1.25</v>
      </c>
      <c r="Q1956" s="7">
        <v>16.146000000000001</v>
      </c>
      <c r="V1956" s="7" t="s">
        <v>26</v>
      </c>
      <c r="W1956" s="7">
        <v>1.1319999999999999</v>
      </c>
      <c r="X1956" s="7">
        <f t="shared" si="60"/>
        <v>1.1319999999999999</v>
      </c>
      <c r="Y1956" s="7">
        <v>1.3069999999999999</v>
      </c>
      <c r="Z1956" s="7">
        <f t="shared" si="61"/>
        <v>1.3069999999999999</v>
      </c>
      <c r="AA1956" s="7">
        <v>0.46400000000000002</v>
      </c>
      <c r="AB1956" s="7">
        <v>0.53500000000000003</v>
      </c>
      <c r="AC1956" s="7">
        <v>16.8</v>
      </c>
      <c r="AD1956" s="7">
        <v>13.7</v>
      </c>
      <c r="AE1956" s="7" t="s">
        <v>52</v>
      </c>
      <c r="AF1956" s="7" t="s">
        <v>29</v>
      </c>
      <c r="AG1956" s="7" t="s">
        <v>47</v>
      </c>
      <c r="AH1956" s="7" t="s">
        <v>406</v>
      </c>
      <c r="AI1956" s="7" t="s">
        <v>407</v>
      </c>
      <c r="AJ1956" s="7">
        <v>-0.28199999999999997</v>
      </c>
      <c r="AK1956" s="7">
        <v>0.17399999999999999</v>
      </c>
      <c r="AS1956" s="7">
        <v>2.2000000000000002</v>
      </c>
      <c r="AV1956" s="7" t="s">
        <v>658</v>
      </c>
      <c r="AW1956" s="7" t="s">
        <v>528</v>
      </c>
      <c r="AX1956" s="7" t="s">
        <v>14</v>
      </c>
      <c r="AY1956" s="7" t="s">
        <v>567</v>
      </c>
    </row>
    <row r="1957" spans="1:51" x14ac:dyDescent="0.2">
      <c r="A1957" s="7">
        <v>1956</v>
      </c>
      <c r="B1957" s="7">
        <v>5727</v>
      </c>
      <c r="C1957" s="7" t="s">
        <v>87</v>
      </c>
      <c r="D1957" s="7" t="s">
        <v>88</v>
      </c>
      <c r="E1957" s="7" t="s">
        <v>89</v>
      </c>
      <c r="F1957" s="7">
        <v>2.1280000000000001</v>
      </c>
      <c r="I1957" s="7">
        <v>2.206</v>
      </c>
      <c r="J1957" s="7">
        <v>2006</v>
      </c>
      <c r="K1957" s="7">
        <v>7</v>
      </c>
      <c r="L1957" s="7">
        <v>208</v>
      </c>
      <c r="M1957" s="7">
        <v>51.765999999999998</v>
      </c>
      <c r="N1957" s="7">
        <v>-1.3160000000000001</v>
      </c>
      <c r="O1957" s="7">
        <v>51.75</v>
      </c>
      <c r="P1957" s="7">
        <v>-1.25</v>
      </c>
      <c r="Q1957" s="7">
        <v>17.491</v>
      </c>
      <c r="S1957" s="7">
        <v>34.643000000000001</v>
      </c>
      <c r="V1957" s="7" t="s">
        <v>26</v>
      </c>
      <c r="W1957" s="7">
        <v>1.2250000000000001</v>
      </c>
      <c r="X1957" s="7">
        <f t="shared" si="60"/>
        <v>1.2250000000000001</v>
      </c>
      <c r="Y1957" s="7">
        <v>0.98099999999999998</v>
      </c>
      <c r="Z1957" s="7">
        <f t="shared" si="61"/>
        <v>0.98099999999999998</v>
      </c>
      <c r="AA1957" s="7">
        <v>0.55500000000000005</v>
      </c>
      <c r="AB1957" s="7">
        <v>0.44400000000000001</v>
      </c>
      <c r="AC1957" s="7">
        <v>20.5</v>
      </c>
      <c r="AD1957" s="7">
        <v>56.7</v>
      </c>
      <c r="AE1957" s="7" t="s">
        <v>52</v>
      </c>
      <c r="AF1957" s="7" t="s">
        <v>29</v>
      </c>
      <c r="AG1957" s="7" t="s">
        <v>47</v>
      </c>
      <c r="AH1957" s="7" t="s">
        <v>406</v>
      </c>
      <c r="AI1957" s="7" t="s">
        <v>407</v>
      </c>
      <c r="AJ1957" s="7">
        <v>-0.28199999999999997</v>
      </c>
      <c r="AK1957" s="7">
        <v>0.17399999999999999</v>
      </c>
      <c r="AS1957" s="7">
        <v>2.2000000000000002</v>
      </c>
      <c r="AV1957" s="7" t="s">
        <v>658</v>
      </c>
      <c r="AW1957" s="7" t="s">
        <v>528</v>
      </c>
      <c r="AX1957" s="7" t="s">
        <v>14</v>
      </c>
      <c r="AY1957" s="7" t="s">
        <v>567</v>
      </c>
    </row>
    <row r="1958" spans="1:51" x14ac:dyDescent="0.2">
      <c r="A1958" s="7">
        <v>1957</v>
      </c>
      <c r="B1958" s="7">
        <v>5727</v>
      </c>
      <c r="C1958" s="7" t="s">
        <v>87</v>
      </c>
      <c r="D1958" s="7" t="s">
        <v>88</v>
      </c>
      <c r="E1958" s="7" t="s">
        <v>89</v>
      </c>
      <c r="F1958" s="7">
        <v>1.5089999999999999</v>
      </c>
      <c r="I1958" s="7">
        <v>1.5640000000000001</v>
      </c>
      <c r="J1958" s="7">
        <v>2006</v>
      </c>
      <c r="K1958" s="7">
        <v>8</v>
      </c>
      <c r="L1958" s="7">
        <v>236</v>
      </c>
      <c r="M1958" s="7">
        <v>51.765999999999998</v>
      </c>
      <c r="N1958" s="7">
        <v>-1.3160000000000001</v>
      </c>
      <c r="O1958" s="7">
        <v>51.75</v>
      </c>
      <c r="P1958" s="7">
        <v>-1.25</v>
      </c>
      <c r="Q1958" s="7">
        <v>15.47</v>
      </c>
      <c r="S1958" s="7">
        <v>37.790999999999997</v>
      </c>
      <c r="V1958" s="7" t="s">
        <v>26</v>
      </c>
      <c r="W1958" s="7">
        <v>0.878</v>
      </c>
      <c r="X1958" s="7">
        <f t="shared" si="60"/>
        <v>0.878</v>
      </c>
      <c r="Y1958" s="7">
        <v>0.68600000000000005</v>
      </c>
      <c r="Z1958" s="7">
        <f t="shared" si="61"/>
        <v>0.68600000000000005</v>
      </c>
      <c r="AA1958" s="7">
        <v>0.56100000000000005</v>
      </c>
      <c r="AB1958" s="7">
        <v>0.438</v>
      </c>
      <c r="AC1958" s="7">
        <v>16.399999999999999</v>
      </c>
      <c r="AD1958" s="7">
        <v>52.9</v>
      </c>
      <c r="AE1958" s="7" t="s">
        <v>52</v>
      </c>
      <c r="AF1958" s="7" t="s">
        <v>29</v>
      </c>
      <c r="AG1958" s="7" t="s">
        <v>47</v>
      </c>
      <c r="AH1958" s="7" t="s">
        <v>406</v>
      </c>
      <c r="AI1958" s="7" t="s">
        <v>407</v>
      </c>
      <c r="AJ1958" s="7">
        <v>-0.28199999999999997</v>
      </c>
      <c r="AK1958" s="7">
        <v>0.17399999999999999</v>
      </c>
      <c r="AS1958" s="7">
        <v>2.2000000000000002</v>
      </c>
      <c r="AV1958" s="7" t="s">
        <v>658</v>
      </c>
      <c r="AW1958" s="7" t="s">
        <v>528</v>
      </c>
      <c r="AX1958" s="7" t="s">
        <v>14</v>
      </c>
      <c r="AY1958" s="7" t="s">
        <v>567</v>
      </c>
    </row>
    <row r="1959" spans="1:51" x14ac:dyDescent="0.2">
      <c r="A1959" s="7">
        <v>1958</v>
      </c>
      <c r="B1959" s="7">
        <v>5727</v>
      </c>
      <c r="C1959" s="7" t="s">
        <v>87</v>
      </c>
      <c r="D1959" s="7" t="s">
        <v>88</v>
      </c>
      <c r="E1959" s="7" t="s">
        <v>89</v>
      </c>
      <c r="F1959" s="7">
        <v>1.1850000000000001</v>
      </c>
      <c r="I1959" s="7">
        <v>1.228</v>
      </c>
      <c r="J1959" s="7">
        <v>2006</v>
      </c>
      <c r="K1959" s="7">
        <v>9</v>
      </c>
      <c r="L1959" s="7">
        <v>268</v>
      </c>
      <c r="M1959" s="7">
        <v>51.765999999999998</v>
      </c>
      <c r="N1959" s="7">
        <v>-1.3160000000000001</v>
      </c>
      <c r="O1959" s="7">
        <v>51.75</v>
      </c>
      <c r="P1959" s="7">
        <v>-1.25</v>
      </c>
      <c r="Q1959" s="7">
        <v>13.257</v>
      </c>
      <c r="S1959" s="7">
        <v>47.241999999999997</v>
      </c>
      <c r="V1959" s="7" t="s">
        <v>26</v>
      </c>
      <c r="W1959" s="7">
        <v>0.85499999999999998</v>
      </c>
      <c r="X1959" s="7">
        <f t="shared" si="60"/>
        <v>0.85499999999999998</v>
      </c>
      <c r="Y1959" s="7">
        <v>0.373</v>
      </c>
      <c r="Z1959" s="7">
        <f t="shared" si="61"/>
        <v>0.373</v>
      </c>
      <c r="AA1959" s="7">
        <v>0.69499999999999995</v>
      </c>
      <c r="AB1959" s="7">
        <v>0.30399999999999999</v>
      </c>
      <c r="AC1959" s="7">
        <v>16.8</v>
      </c>
      <c r="AD1959" s="7">
        <v>70.400000000000006</v>
      </c>
      <c r="AE1959" s="7" t="s">
        <v>52</v>
      </c>
      <c r="AF1959" s="7" t="s">
        <v>29</v>
      </c>
      <c r="AG1959" s="7" t="s">
        <v>47</v>
      </c>
      <c r="AH1959" s="7" t="s">
        <v>406</v>
      </c>
      <c r="AI1959" s="7" t="s">
        <v>407</v>
      </c>
      <c r="AJ1959" s="7">
        <v>-0.28199999999999997</v>
      </c>
      <c r="AK1959" s="7">
        <v>0.17399999999999999</v>
      </c>
      <c r="AS1959" s="7">
        <v>2.2000000000000002</v>
      </c>
      <c r="AV1959" s="7" t="s">
        <v>658</v>
      </c>
      <c r="AW1959" s="7" t="s">
        <v>528</v>
      </c>
      <c r="AX1959" s="7" t="s">
        <v>14</v>
      </c>
      <c r="AY1959" s="7" t="s">
        <v>567</v>
      </c>
    </row>
    <row r="1960" spans="1:51" x14ac:dyDescent="0.2">
      <c r="A1960" s="7">
        <v>1959</v>
      </c>
      <c r="B1960" s="7">
        <v>5727</v>
      </c>
      <c r="C1960" s="7" t="s">
        <v>87</v>
      </c>
      <c r="D1960" s="7" t="s">
        <v>88</v>
      </c>
      <c r="E1960" s="7" t="s">
        <v>89</v>
      </c>
      <c r="F1960" s="7">
        <v>1.016</v>
      </c>
      <c r="I1960" s="7">
        <v>1.0529999999999999</v>
      </c>
      <c r="J1960" s="7">
        <v>2006</v>
      </c>
      <c r="K1960" s="7">
        <v>10</v>
      </c>
      <c r="L1960" s="7">
        <v>301</v>
      </c>
      <c r="M1960" s="7">
        <v>51.765999999999998</v>
      </c>
      <c r="N1960" s="7">
        <v>-1.3160000000000001</v>
      </c>
      <c r="O1960" s="7">
        <v>51.75</v>
      </c>
      <c r="P1960" s="7">
        <v>-1.25</v>
      </c>
      <c r="Q1960" s="7">
        <v>10.275</v>
      </c>
      <c r="S1960" s="7">
        <v>62.213000000000001</v>
      </c>
      <c r="V1960" s="7" t="s">
        <v>26</v>
      </c>
      <c r="W1960" s="7">
        <v>0.6</v>
      </c>
      <c r="X1960" s="7">
        <f t="shared" si="60"/>
        <v>0.6</v>
      </c>
      <c r="Y1960" s="7">
        <v>0.45300000000000001</v>
      </c>
      <c r="Z1960" s="7">
        <f t="shared" si="61"/>
        <v>0.45300000000000001</v>
      </c>
      <c r="AA1960" s="7">
        <v>0.56899999999999995</v>
      </c>
      <c r="AB1960" s="7">
        <v>0.43</v>
      </c>
      <c r="AC1960" s="7">
        <v>12.7</v>
      </c>
      <c r="AD1960" s="7">
        <v>99.4</v>
      </c>
      <c r="AE1960" s="7" t="s">
        <v>52</v>
      </c>
      <c r="AF1960" s="7" t="s">
        <v>29</v>
      </c>
      <c r="AG1960" s="7" t="s">
        <v>47</v>
      </c>
      <c r="AH1960" s="7" t="s">
        <v>406</v>
      </c>
      <c r="AI1960" s="7" t="s">
        <v>407</v>
      </c>
      <c r="AJ1960" s="7">
        <v>-0.28199999999999997</v>
      </c>
      <c r="AK1960" s="7">
        <v>0.17399999999999999</v>
      </c>
      <c r="AS1960" s="7">
        <v>2.2000000000000002</v>
      </c>
      <c r="AV1960" s="7" t="s">
        <v>658</v>
      </c>
      <c r="AW1960" s="7" t="s">
        <v>528</v>
      </c>
      <c r="AX1960" s="7" t="s">
        <v>14</v>
      </c>
      <c r="AY1960" s="7" t="s">
        <v>567</v>
      </c>
    </row>
    <row r="1961" spans="1:51" x14ac:dyDescent="0.2">
      <c r="A1961" s="7">
        <v>1960</v>
      </c>
      <c r="B1961" s="7">
        <v>5727</v>
      </c>
      <c r="C1961" s="7" t="s">
        <v>87</v>
      </c>
      <c r="D1961" s="7" t="s">
        <v>88</v>
      </c>
      <c r="E1961" s="7" t="s">
        <v>89</v>
      </c>
      <c r="F1961" s="7">
        <v>0.65</v>
      </c>
      <c r="I1961" s="7">
        <v>0.67300000000000004</v>
      </c>
      <c r="J1961" s="7">
        <v>2006</v>
      </c>
      <c r="K1961" s="7">
        <v>11</v>
      </c>
      <c r="L1961" s="7">
        <v>327</v>
      </c>
      <c r="M1961" s="7">
        <v>51.765999999999998</v>
      </c>
      <c r="N1961" s="7">
        <v>-1.3160000000000001</v>
      </c>
      <c r="O1961" s="7">
        <v>51.75</v>
      </c>
      <c r="P1961" s="7">
        <v>-1.25</v>
      </c>
      <c r="Q1961" s="7">
        <v>8.6389999999999993</v>
      </c>
      <c r="S1961" s="7">
        <v>63.39</v>
      </c>
      <c r="V1961" s="7" t="s">
        <v>26</v>
      </c>
      <c r="W1961" s="7">
        <v>0.60099999999999998</v>
      </c>
      <c r="X1961" s="7">
        <f t="shared" si="60"/>
        <v>0.60099999999999998</v>
      </c>
      <c r="Y1961" s="7">
        <v>7.1999999999999995E-2</v>
      </c>
      <c r="Z1961" s="7">
        <f t="shared" si="61"/>
        <v>7.1999999999999995E-2</v>
      </c>
      <c r="AA1961" s="7">
        <v>0.89100000000000001</v>
      </c>
      <c r="AB1961" s="7">
        <v>0.108</v>
      </c>
      <c r="AC1961" s="7">
        <v>7.7</v>
      </c>
      <c r="AD1961" s="7">
        <v>79.7</v>
      </c>
      <c r="AE1961" s="7" t="s">
        <v>52</v>
      </c>
      <c r="AF1961" s="7" t="s">
        <v>29</v>
      </c>
      <c r="AG1961" s="7" t="s">
        <v>47</v>
      </c>
      <c r="AH1961" s="7" t="s">
        <v>406</v>
      </c>
      <c r="AI1961" s="7" t="s">
        <v>407</v>
      </c>
      <c r="AJ1961" s="7">
        <v>-0.28199999999999997</v>
      </c>
      <c r="AK1961" s="7">
        <v>0.17399999999999999</v>
      </c>
      <c r="AS1961" s="7">
        <v>2.2000000000000002</v>
      </c>
      <c r="AV1961" s="7" t="s">
        <v>658</v>
      </c>
      <c r="AW1961" s="7" t="s">
        <v>528</v>
      </c>
      <c r="AX1961" s="7" t="s">
        <v>14</v>
      </c>
      <c r="AY1961" s="7" t="s">
        <v>567</v>
      </c>
    </row>
    <row r="1962" spans="1:51" x14ac:dyDescent="0.2">
      <c r="A1962" s="7">
        <v>1961</v>
      </c>
      <c r="B1962" s="7">
        <v>5727</v>
      </c>
      <c r="C1962" s="7" t="s">
        <v>87</v>
      </c>
      <c r="D1962" s="7" t="s">
        <v>88</v>
      </c>
      <c r="E1962" s="7" t="s">
        <v>89</v>
      </c>
      <c r="F1962" s="7">
        <v>0.46700000000000003</v>
      </c>
      <c r="I1962" s="7">
        <v>0.48399999999999999</v>
      </c>
      <c r="J1962" s="7">
        <v>2007</v>
      </c>
      <c r="K1962" s="7">
        <v>2</v>
      </c>
      <c r="L1962" s="7">
        <v>33</v>
      </c>
      <c r="M1962" s="7">
        <v>51.765999999999998</v>
      </c>
      <c r="N1962" s="7">
        <v>-1.3160000000000001</v>
      </c>
      <c r="O1962" s="7">
        <v>51.75</v>
      </c>
      <c r="P1962" s="7">
        <v>-1.25</v>
      </c>
      <c r="Q1962" s="7">
        <v>5.6550000000000002</v>
      </c>
      <c r="S1962" s="7">
        <v>66.540000000000006</v>
      </c>
      <c r="V1962" s="7" t="s">
        <v>26</v>
      </c>
      <c r="W1962" s="7">
        <v>0.38</v>
      </c>
      <c r="X1962" s="7">
        <f t="shared" si="60"/>
        <v>0.38</v>
      </c>
      <c r="Y1962" s="7">
        <v>0.104</v>
      </c>
      <c r="Z1962" s="7">
        <f t="shared" si="61"/>
        <v>0.104</v>
      </c>
      <c r="AA1962" s="7">
        <v>0.78500000000000003</v>
      </c>
      <c r="AB1962" s="7">
        <v>0.215</v>
      </c>
      <c r="AC1962" s="7">
        <v>5.9</v>
      </c>
      <c r="AD1962" s="7">
        <v>72.400000000000006</v>
      </c>
      <c r="AE1962" s="7" t="s">
        <v>52</v>
      </c>
      <c r="AF1962" s="7" t="s">
        <v>29</v>
      </c>
      <c r="AG1962" s="7" t="s">
        <v>47</v>
      </c>
      <c r="AH1962" s="7" t="s">
        <v>406</v>
      </c>
      <c r="AI1962" s="7" t="s">
        <v>407</v>
      </c>
      <c r="AJ1962" s="7">
        <v>-0.28199999999999997</v>
      </c>
      <c r="AK1962" s="7">
        <v>1.415</v>
      </c>
      <c r="AS1962" s="7">
        <v>2.2000000000000002</v>
      </c>
      <c r="AV1962" s="7" t="s">
        <v>658</v>
      </c>
      <c r="AW1962" s="7" t="s">
        <v>528</v>
      </c>
      <c r="AX1962" s="7" t="s">
        <v>14</v>
      </c>
      <c r="AY1962" s="7" t="s">
        <v>567</v>
      </c>
    </row>
    <row r="1963" spans="1:51" x14ac:dyDescent="0.2">
      <c r="A1963" s="7">
        <v>1962</v>
      </c>
      <c r="B1963" s="7">
        <v>5727</v>
      </c>
      <c r="C1963" s="7" t="s">
        <v>87</v>
      </c>
      <c r="D1963" s="7" t="s">
        <v>88</v>
      </c>
      <c r="E1963" s="7" t="s">
        <v>89</v>
      </c>
      <c r="F1963" s="7">
        <v>0.63700000000000001</v>
      </c>
      <c r="I1963" s="7">
        <v>0.66</v>
      </c>
      <c r="J1963" s="7">
        <v>2007</v>
      </c>
      <c r="K1963" s="7">
        <v>3</v>
      </c>
      <c r="L1963" s="7">
        <v>63</v>
      </c>
      <c r="M1963" s="7">
        <v>51.765999999999998</v>
      </c>
      <c r="N1963" s="7">
        <v>-1.3160000000000001</v>
      </c>
      <c r="O1963" s="7">
        <v>51.75</v>
      </c>
      <c r="P1963" s="7">
        <v>-1.25</v>
      </c>
      <c r="Q1963" s="7">
        <v>7</v>
      </c>
      <c r="S1963" s="7">
        <v>64.947999999999993</v>
      </c>
      <c r="V1963" s="7" t="s">
        <v>26</v>
      </c>
      <c r="W1963" s="7">
        <v>0.51800000000000002</v>
      </c>
      <c r="X1963" s="7">
        <f t="shared" si="60"/>
        <v>0.51800000000000002</v>
      </c>
      <c r="Y1963" s="7">
        <v>0.14099999999999999</v>
      </c>
      <c r="Z1963" s="7">
        <f t="shared" si="61"/>
        <v>0.14099999999999999</v>
      </c>
      <c r="AA1963" s="7">
        <v>0.78500000000000003</v>
      </c>
      <c r="AB1963" s="7">
        <v>0.215</v>
      </c>
      <c r="AC1963" s="7">
        <v>6.6</v>
      </c>
      <c r="AD1963" s="7">
        <v>43.6</v>
      </c>
      <c r="AE1963" s="7" t="s">
        <v>52</v>
      </c>
      <c r="AF1963" s="7" t="s">
        <v>29</v>
      </c>
      <c r="AG1963" s="7" t="s">
        <v>47</v>
      </c>
      <c r="AH1963" s="7" t="s">
        <v>406</v>
      </c>
      <c r="AI1963" s="7" t="s">
        <v>407</v>
      </c>
      <c r="AJ1963" s="7">
        <v>-0.28199999999999997</v>
      </c>
      <c r="AK1963" s="7">
        <v>1.415</v>
      </c>
      <c r="AS1963" s="7">
        <v>2.2000000000000002</v>
      </c>
      <c r="AV1963" s="7" t="s">
        <v>658</v>
      </c>
      <c r="AW1963" s="7" t="s">
        <v>528</v>
      </c>
      <c r="AX1963" s="7" t="s">
        <v>14</v>
      </c>
      <c r="AY1963" s="7" t="s">
        <v>567</v>
      </c>
    </row>
    <row r="1964" spans="1:51" x14ac:dyDescent="0.2">
      <c r="A1964" s="7">
        <v>1963</v>
      </c>
      <c r="B1964" s="7">
        <v>5727</v>
      </c>
      <c r="C1964" s="7" t="s">
        <v>87</v>
      </c>
      <c r="D1964" s="7" t="s">
        <v>88</v>
      </c>
      <c r="E1964" s="7" t="s">
        <v>89</v>
      </c>
      <c r="F1964" s="7">
        <v>0.84699999999999998</v>
      </c>
      <c r="I1964" s="7">
        <v>0.878</v>
      </c>
      <c r="J1964" s="7">
        <v>2007</v>
      </c>
      <c r="K1964" s="7">
        <v>3</v>
      </c>
      <c r="L1964" s="7">
        <v>90</v>
      </c>
      <c r="M1964" s="7">
        <v>51.765999999999998</v>
      </c>
      <c r="N1964" s="7">
        <v>-1.3160000000000001</v>
      </c>
      <c r="O1964" s="7">
        <v>51.75</v>
      </c>
      <c r="P1964" s="7">
        <v>-1.25</v>
      </c>
      <c r="Q1964" s="7">
        <v>7.8650000000000002</v>
      </c>
      <c r="S1964" s="7">
        <v>65.731999999999999</v>
      </c>
      <c r="V1964" s="7" t="s">
        <v>26</v>
      </c>
      <c r="W1964" s="7">
        <v>0.60899999999999999</v>
      </c>
      <c r="X1964" s="7">
        <f t="shared" si="60"/>
        <v>0.60899999999999999</v>
      </c>
      <c r="Y1964" s="7">
        <v>0.26900000000000002</v>
      </c>
      <c r="Z1964" s="7">
        <f t="shared" si="61"/>
        <v>0.26900000000000002</v>
      </c>
      <c r="AA1964" s="7">
        <v>0.69299999999999995</v>
      </c>
      <c r="AB1964" s="7">
        <v>0.30599999999999999</v>
      </c>
      <c r="AC1964" s="7">
        <v>6.6</v>
      </c>
      <c r="AD1964" s="7">
        <v>43.6</v>
      </c>
      <c r="AE1964" s="7" t="s">
        <v>52</v>
      </c>
      <c r="AF1964" s="7" t="s">
        <v>29</v>
      </c>
      <c r="AG1964" s="7" t="s">
        <v>47</v>
      </c>
      <c r="AH1964" s="7" t="s">
        <v>406</v>
      </c>
      <c r="AI1964" s="7" t="s">
        <v>407</v>
      </c>
      <c r="AJ1964" s="7">
        <v>-0.28199999999999997</v>
      </c>
      <c r="AK1964" s="7">
        <v>1.415</v>
      </c>
      <c r="AS1964" s="7">
        <v>2.2000000000000002</v>
      </c>
      <c r="AV1964" s="7" t="s">
        <v>658</v>
      </c>
      <c r="AW1964" s="7" t="s">
        <v>528</v>
      </c>
      <c r="AX1964" s="7" t="s">
        <v>14</v>
      </c>
      <c r="AY1964" s="7" t="s">
        <v>567</v>
      </c>
    </row>
    <row r="1965" spans="1:51" x14ac:dyDescent="0.2">
      <c r="A1965" s="7">
        <v>1964</v>
      </c>
      <c r="B1965" s="7">
        <v>5727</v>
      </c>
      <c r="C1965" s="7" t="s">
        <v>87</v>
      </c>
      <c r="D1965" s="7" t="s">
        <v>88</v>
      </c>
      <c r="E1965" s="7" t="s">
        <v>89</v>
      </c>
      <c r="F1965" s="7">
        <v>1.2849999999999999</v>
      </c>
      <c r="I1965" s="7">
        <v>1.3320000000000001</v>
      </c>
      <c r="J1965" s="7">
        <v>2007</v>
      </c>
      <c r="K1965" s="7">
        <v>4</v>
      </c>
      <c r="L1965" s="7">
        <v>119</v>
      </c>
      <c r="M1965" s="7">
        <v>51.765999999999998</v>
      </c>
      <c r="N1965" s="7">
        <v>-1.3160000000000001</v>
      </c>
      <c r="O1965" s="7">
        <v>51.75</v>
      </c>
      <c r="P1965" s="7">
        <v>-1.25</v>
      </c>
      <c r="Q1965" s="7">
        <v>11.997999999999999</v>
      </c>
      <c r="S1965" s="7">
        <v>58.238</v>
      </c>
      <c r="V1965" s="7" t="s">
        <v>26</v>
      </c>
      <c r="W1965" s="7">
        <v>0.70499999999999996</v>
      </c>
      <c r="X1965" s="7">
        <f t="shared" si="60"/>
        <v>0.70499999999999996</v>
      </c>
      <c r="Y1965" s="7">
        <v>0.627</v>
      </c>
      <c r="Z1965" s="7">
        <f t="shared" si="61"/>
        <v>0.627</v>
      </c>
      <c r="AA1965" s="7">
        <v>0.52900000000000003</v>
      </c>
      <c r="AB1965" s="7">
        <v>0.47</v>
      </c>
      <c r="AC1965" s="7">
        <v>11.5</v>
      </c>
      <c r="AD1965" s="7">
        <v>0.3</v>
      </c>
      <c r="AE1965" s="7" t="s">
        <v>52</v>
      </c>
      <c r="AF1965" s="7" t="s">
        <v>29</v>
      </c>
      <c r="AG1965" s="7" t="s">
        <v>47</v>
      </c>
      <c r="AH1965" s="7" t="s">
        <v>406</v>
      </c>
      <c r="AI1965" s="7" t="s">
        <v>407</v>
      </c>
      <c r="AJ1965" s="7">
        <v>-0.28199999999999997</v>
      </c>
      <c r="AK1965" s="7">
        <v>1.415</v>
      </c>
      <c r="AS1965" s="7">
        <v>2.2000000000000002</v>
      </c>
      <c r="AV1965" s="7" t="s">
        <v>658</v>
      </c>
      <c r="AW1965" s="7" t="s">
        <v>528</v>
      </c>
      <c r="AX1965" s="7" t="s">
        <v>14</v>
      </c>
      <c r="AY1965" s="7" t="s">
        <v>567</v>
      </c>
    </row>
    <row r="1966" spans="1:51" x14ac:dyDescent="0.2">
      <c r="A1966" s="7">
        <v>1965</v>
      </c>
      <c r="B1966" s="7">
        <v>5727</v>
      </c>
      <c r="C1966" s="7" t="s">
        <v>87</v>
      </c>
      <c r="D1966" s="7" t="s">
        <v>88</v>
      </c>
      <c r="E1966" s="7" t="s">
        <v>89</v>
      </c>
      <c r="F1966" s="7">
        <v>1.746</v>
      </c>
      <c r="I1966" s="7">
        <v>1.81</v>
      </c>
      <c r="J1966" s="7">
        <v>2007</v>
      </c>
      <c r="K1966" s="7">
        <v>5</v>
      </c>
      <c r="L1966" s="7">
        <v>149</v>
      </c>
      <c r="M1966" s="7">
        <v>51.765999999999998</v>
      </c>
      <c r="N1966" s="7">
        <v>-1.3160000000000001</v>
      </c>
      <c r="O1966" s="7">
        <v>51.75</v>
      </c>
      <c r="P1966" s="7">
        <v>-1.25</v>
      </c>
      <c r="Q1966" s="7">
        <v>12.958</v>
      </c>
      <c r="S1966" s="7">
        <v>60.204000000000001</v>
      </c>
      <c r="V1966" s="7" t="s">
        <v>26</v>
      </c>
      <c r="W1966" s="7">
        <v>0.71399999999999997</v>
      </c>
      <c r="X1966" s="7">
        <f t="shared" si="60"/>
        <v>0.71399999999999997</v>
      </c>
      <c r="Y1966" s="7">
        <v>1.0960000000000001</v>
      </c>
      <c r="Z1966" s="7">
        <f t="shared" si="61"/>
        <v>1.0960000000000001</v>
      </c>
      <c r="AA1966" s="7">
        <v>0.39400000000000002</v>
      </c>
      <c r="AB1966" s="7">
        <v>0.60499999999999998</v>
      </c>
      <c r="AC1966" s="7">
        <v>12.2</v>
      </c>
      <c r="AD1966" s="7">
        <v>120.9</v>
      </c>
      <c r="AE1966" s="7" t="s">
        <v>52</v>
      </c>
      <c r="AF1966" s="7" t="s">
        <v>29</v>
      </c>
      <c r="AG1966" s="7" t="s">
        <v>47</v>
      </c>
      <c r="AH1966" s="7" t="s">
        <v>406</v>
      </c>
      <c r="AI1966" s="7" t="s">
        <v>407</v>
      </c>
      <c r="AJ1966" s="7">
        <v>-0.28199999999999997</v>
      </c>
      <c r="AK1966" s="7">
        <v>1.415</v>
      </c>
      <c r="AS1966" s="7">
        <v>2.2000000000000002</v>
      </c>
      <c r="AV1966" s="7" t="s">
        <v>658</v>
      </c>
      <c r="AW1966" s="7" t="s">
        <v>528</v>
      </c>
      <c r="AX1966" s="7" t="s">
        <v>14</v>
      </c>
      <c r="AY1966" s="7" t="s">
        <v>567</v>
      </c>
    </row>
    <row r="1967" spans="1:51" x14ac:dyDescent="0.2">
      <c r="A1967" s="7">
        <v>1966</v>
      </c>
      <c r="B1967" s="7">
        <v>5727</v>
      </c>
      <c r="C1967" s="7" t="s">
        <v>87</v>
      </c>
      <c r="D1967" s="7" t="s">
        <v>88</v>
      </c>
      <c r="E1967" s="7" t="s">
        <v>89</v>
      </c>
      <c r="F1967" s="7">
        <v>1.1719999999999999</v>
      </c>
      <c r="I1967" s="7">
        <v>1.2150000000000001</v>
      </c>
      <c r="J1967" s="7">
        <v>2007</v>
      </c>
      <c r="K1967" s="7">
        <v>6</v>
      </c>
      <c r="L1967" s="7">
        <v>172</v>
      </c>
      <c r="M1967" s="7">
        <v>51.765999999999998</v>
      </c>
      <c r="N1967" s="7">
        <v>-1.3160000000000001</v>
      </c>
      <c r="O1967" s="7">
        <v>51.75</v>
      </c>
      <c r="P1967" s="7">
        <v>-1.25</v>
      </c>
      <c r="Q1967" s="7">
        <v>14.303000000000001</v>
      </c>
      <c r="S1967" s="7">
        <v>58.228999999999999</v>
      </c>
      <c r="V1967" s="7" t="s">
        <v>26</v>
      </c>
      <c r="W1967" s="7">
        <v>1.1319999999999999</v>
      </c>
      <c r="X1967" s="7">
        <f t="shared" si="60"/>
        <v>1.1319999999999999</v>
      </c>
      <c r="Y1967" s="7">
        <v>8.3000000000000004E-2</v>
      </c>
      <c r="Z1967" s="7">
        <f t="shared" si="61"/>
        <v>8.3000000000000004E-2</v>
      </c>
      <c r="AA1967" s="7">
        <v>0.93100000000000005</v>
      </c>
      <c r="AB1967" s="7">
        <v>6.8000000000000005E-2</v>
      </c>
      <c r="AC1967" s="7">
        <v>15.5</v>
      </c>
      <c r="AD1967" s="7">
        <v>81.7</v>
      </c>
      <c r="AE1967" s="7" t="s">
        <v>52</v>
      </c>
      <c r="AF1967" s="7" t="s">
        <v>29</v>
      </c>
      <c r="AG1967" s="7" t="s">
        <v>47</v>
      </c>
      <c r="AH1967" s="7" t="s">
        <v>406</v>
      </c>
      <c r="AI1967" s="7" t="s">
        <v>407</v>
      </c>
      <c r="AJ1967" s="7">
        <v>-0.28199999999999997</v>
      </c>
      <c r="AK1967" s="7">
        <v>1.415</v>
      </c>
      <c r="AS1967" s="7">
        <v>2.2000000000000002</v>
      </c>
      <c r="AV1967" s="7" t="s">
        <v>658</v>
      </c>
      <c r="AW1967" s="7" t="s">
        <v>528</v>
      </c>
      <c r="AX1967" s="7" t="s">
        <v>14</v>
      </c>
      <c r="AY1967" s="7" t="s">
        <v>567</v>
      </c>
    </row>
    <row r="1968" spans="1:51" x14ac:dyDescent="0.2">
      <c r="A1968" s="7">
        <v>1967</v>
      </c>
      <c r="B1968" s="7">
        <v>5727</v>
      </c>
      <c r="C1968" s="7" t="s">
        <v>87</v>
      </c>
      <c r="D1968" s="7" t="s">
        <v>88</v>
      </c>
      <c r="E1968" s="7" t="s">
        <v>89</v>
      </c>
      <c r="F1968" s="7">
        <v>1.4830000000000001</v>
      </c>
      <c r="I1968" s="7">
        <v>1.5369999999999999</v>
      </c>
      <c r="J1968" s="7">
        <v>2007</v>
      </c>
      <c r="K1968" s="7">
        <v>7</v>
      </c>
      <c r="L1968" s="7">
        <v>207</v>
      </c>
      <c r="M1968" s="7">
        <v>51.765999999999998</v>
      </c>
      <c r="N1968" s="7">
        <v>-1.3160000000000001</v>
      </c>
      <c r="O1968" s="7">
        <v>51.75</v>
      </c>
      <c r="P1968" s="7">
        <v>-1.25</v>
      </c>
      <c r="Q1968" s="7">
        <v>13.725</v>
      </c>
      <c r="S1968" s="7">
        <v>58.222999999999999</v>
      </c>
      <c r="V1968" s="7" t="s">
        <v>26</v>
      </c>
      <c r="W1968" s="7">
        <v>0.94</v>
      </c>
      <c r="X1968" s="7">
        <f t="shared" si="60"/>
        <v>0.94</v>
      </c>
      <c r="Y1968" s="7">
        <v>0.59699999999999998</v>
      </c>
      <c r="Z1968" s="7">
        <f t="shared" si="61"/>
        <v>0.59699999999999998</v>
      </c>
      <c r="AA1968" s="7">
        <v>0.61099999999999999</v>
      </c>
      <c r="AB1968" s="7">
        <v>0.38800000000000001</v>
      </c>
      <c r="AC1968" s="7">
        <v>15.6</v>
      </c>
      <c r="AD1968" s="7">
        <v>147.69999999999999</v>
      </c>
      <c r="AE1968" s="7" t="s">
        <v>52</v>
      </c>
      <c r="AF1968" s="7" t="s">
        <v>29</v>
      </c>
      <c r="AG1968" s="7" t="s">
        <v>47</v>
      </c>
      <c r="AH1968" s="7" t="s">
        <v>406</v>
      </c>
      <c r="AI1968" s="7" t="s">
        <v>407</v>
      </c>
      <c r="AJ1968" s="7">
        <v>-0.28199999999999997</v>
      </c>
      <c r="AK1968" s="7">
        <v>1.415</v>
      </c>
      <c r="AS1968" s="7">
        <v>2.2000000000000002</v>
      </c>
      <c r="AV1968" s="7" t="s">
        <v>658</v>
      </c>
      <c r="AW1968" s="7" t="s">
        <v>528</v>
      </c>
      <c r="AX1968" s="7" t="s">
        <v>14</v>
      </c>
      <c r="AY1968" s="7" t="s">
        <v>567</v>
      </c>
    </row>
    <row r="1969" spans="1:52" x14ac:dyDescent="0.2">
      <c r="A1969" s="7">
        <v>1968</v>
      </c>
      <c r="B1969" s="7">
        <v>5727</v>
      </c>
      <c r="C1969" s="7" t="s">
        <v>87</v>
      </c>
      <c r="D1969" s="7" t="s">
        <v>88</v>
      </c>
      <c r="E1969" s="7" t="s">
        <v>89</v>
      </c>
      <c r="F1969" s="7">
        <v>1.2709999999999999</v>
      </c>
      <c r="I1969" s="7">
        <v>1.3169999999999999</v>
      </c>
      <c r="J1969" s="7">
        <v>2007</v>
      </c>
      <c r="K1969" s="7">
        <v>8</v>
      </c>
      <c r="L1969" s="7">
        <v>232</v>
      </c>
      <c r="M1969" s="7">
        <v>51.765999999999998</v>
      </c>
      <c r="N1969" s="7">
        <v>-1.3160000000000001</v>
      </c>
      <c r="O1969" s="7">
        <v>51.75</v>
      </c>
      <c r="P1969" s="7">
        <v>-1.25</v>
      </c>
      <c r="Q1969" s="7">
        <v>14.492000000000001</v>
      </c>
      <c r="S1969" s="7">
        <v>58.218000000000004</v>
      </c>
      <c r="V1969" s="7" t="s">
        <v>26</v>
      </c>
      <c r="W1969" s="7">
        <v>0.88</v>
      </c>
      <c r="X1969" s="7">
        <f t="shared" si="60"/>
        <v>0.88</v>
      </c>
      <c r="Y1969" s="7">
        <v>0.437</v>
      </c>
      <c r="Z1969" s="7">
        <f t="shared" si="61"/>
        <v>0.437</v>
      </c>
      <c r="AA1969" s="7">
        <v>0.66700000000000004</v>
      </c>
      <c r="AB1969" s="7">
        <v>0.33200000000000002</v>
      </c>
      <c r="AC1969" s="7">
        <v>15.8</v>
      </c>
      <c r="AD1969" s="7">
        <v>44.8</v>
      </c>
      <c r="AE1969" s="7" t="s">
        <v>52</v>
      </c>
      <c r="AF1969" s="7" t="s">
        <v>29</v>
      </c>
      <c r="AG1969" s="7" t="s">
        <v>47</v>
      </c>
      <c r="AH1969" s="7" t="s">
        <v>406</v>
      </c>
      <c r="AI1969" s="7" t="s">
        <v>407</v>
      </c>
      <c r="AJ1969" s="7">
        <v>-0.28199999999999997</v>
      </c>
      <c r="AK1969" s="7">
        <v>1.415</v>
      </c>
      <c r="AS1969" s="7">
        <v>2.2000000000000002</v>
      </c>
      <c r="AV1969" s="7" t="s">
        <v>658</v>
      </c>
      <c r="AW1969" s="7" t="s">
        <v>528</v>
      </c>
      <c r="AX1969" s="7" t="s">
        <v>14</v>
      </c>
      <c r="AY1969" s="7" t="s">
        <v>567</v>
      </c>
    </row>
    <row r="1970" spans="1:52" x14ac:dyDescent="0.2">
      <c r="A1970" s="7">
        <v>1969</v>
      </c>
      <c r="B1970" s="7">
        <v>5727</v>
      </c>
      <c r="C1970" s="7" t="s">
        <v>87</v>
      </c>
      <c r="D1970" s="7" t="s">
        <v>88</v>
      </c>
      <c r="E1970" s="7" t="s">
        <v>89</v>
      </c>
      <c r="F1970" s="7">
        <v>1.2150000000000001</v>
      </c>
      <c r="I1970" s="7">
        <v>1.2589999999999999</v>
      </c>
      <c r="J1970" s="7">
        <v>2007</v>
      </c>
      <c r="K1970" s="7">
        <v>9</v>
      </c>
      <c r="L1970" s="7">
        <v>263</v>
      </c>
      <c r="M1970" s="7">
        <v>51.765999999999998</v>
      </c>
      <c r="N1970" s="7">
        <v>-1.3160000000000001</v>
      </c>
      <c r="O1970" s="7">
        <v>51.75</v>
      </c>
      <c r="P1970" s="7">
        <v>-1.25</v>
      </c>
      <c r="Q1970" s="7">
        <v>12.087999999999999</v>
      </c>
      <c r="S1970" s="7">
        <v>57.033000000000001</v>
      </c>
      <c r="V1970" s="7" t="s">
        <v>26</v>
      </c>
      <c r="W1970" s="7">
        <v>0.85</v>
      </c>
      <c r="X1970" s="7">
        <f t="shared" si="60"/>
        <v>0.85</v>
      </c>
      <c r="Y1970" s="7">
        <v>0.40899999999999997</v>
      </c>
      <c r="Z1970" s="7">
        <f t="shared" si="61"/>
        <v>0.40899999999999997</v>
      </c>
      <c r="AA1970" s="7">
        <v>0.67400000000000004</v>
      </c>
      <c r="AB1970" s="7">
        <v>0.32500000000000001</v>
      </c>
      <c r="AC1970" s="7">
        <v>14</v>
      </c>
      <c r="AD1970" s="7">
        <v>22.3</v>
      </c>
      <c r="AE1970" s="7" t="s">
        <v>52</v>
      </c>
      <c r="AF1970" s="7" t="s">
        <v>29</v>
      </c>
      <c r="AG1970" s="7" t="s">
        <v>47</v>
      </c>
      <c r="AH1970" s="7" t="s">
        <v>406</v>
      </c>
      <c r="AI1970" s="7" t="s">
        <v>407</v>
      </c>
      <c r="AJ1970" s="7">
        <v>-0.28199999999999997</v>
      </c>
      <c r="AK1970" s="7">
        <v>1.415</v>
      </c>
      <c r="AS1970" s="7">
        <v>2.2000000000000002</v>
      </c>
      <c r="AV1970" s="7" t="s">
        <v>658</v>
      </c>
      <c r="AW1970" s="7" t="s">
        <v>528</v>
      </c>
      <c r="AX1970" s="7" t="s">
        <v>14</v>
      </c>
      <c r="AY1970" s="7" t="s">
        <v>567</v>
      </c>
    </row>
    <row r="1971" spans="1:52" x14ac:dyDescent="0.2">
      <c r="A1971" s="7">
        <v>1970</v>
      </c>
      <c r="B1971" s="7">
        <v>5727</v>
      </c>
      <c r="C1971" s="7" t="s">
        <v>87</v>
      </c>
      <c r="D1971" s="7" t="s">
        <v>88</v>
      </c>
      <c r="E1971" s="7" t="s">
        <v>89</v>
      </c>
      <c r="F1971" s="7">
        <v>1.117</v>
      </c>
      <c r="I1971" s="7">
        <v>1.1579999999999999</v>
      </c>
      <c r="J1971" s="7">
        <v>2007</v>
      </c>
      <c r="K1971" s="7">
        <v>11</v>
      </c>
      <c r="L1971" s="7">
        <v>306</v>
      </c>
      <c r="M1971" s="7">
        <v>51.765999999999998</v>
      </c>
      <c r="N1971" s="7">
        <v>-1.3160000000000001</v>
      </c>
      <c r="O1971" s="7">
        <v>51.75</v>
      </c>
      <c r="P1971" s="7">
        <v>-1.25</v>
      </c>
      <c r="Q1971" s="7">
        <v>11.317</v>
      </c>
      <c r="S1971" s="7">
        <v>58.203000000000003</v>
      </c>
      <c r="V1971" s="7" t="s">
        <v>26</v>
      </c>
      <c r="W1971" s="7">
        <v>0.56299999999999994</v>
      </c>
      <c r="X1971" s="7">
        <f t="shared" si="60"/>
        <v>0.56299999999999994</v>
      </c>
      <c r="Y1971" s="7">
        <v>0.59499999999999997</v>
      </c>
      <c r="Z1971" s="7">
        <f t="shared" si="61"/>
        <v>0.59499999999999997</v>
      </c>
      <c r="AA1971" s="7">
        <v>0.48599999999999999</v>
      </c>
      <c r="AB1971" s="7">
        <v>0.51300000000000001</v>
      </c>
      <c r="AC1971" s="7">
        <v>6.8</v>
      </c>
      <c r="AD1971" s="7">
        <v>50.7</v>
      </c>
      <c r="AE1971" s="7" t="s">
        <v>52</v>
      </c>
      <c r="AF1971" s="7" t="s">
        <v>29</v>
      </c>
      <c r="AG1971" s="7" t="s">
        <v>47</v>
      </c>
      <c r="AH1971" s="7" t="s">
        <v>406</v>
      </c>
      <c r="AI1971" s="7" t="s">
        <v>407</v>
      </c>
      <c r="AJ1971" s="7">
        <v>-0.28199999999999997</v>
      </c>
      <c r="AK1971" s="7">
        <v>1.415</v>
      </c>
      <c r="AS1971" s="7">
        <v>2.2000000000000002</v>
      </c>
      <c r="AV1971" s="7" t="s">
        <v>658</v>
      </c>
      <c r="AW1971" s="7" t="s">
        <v>528</v>
      </c>
      <c r="AX1971" s="7" t="s">
        <v>14</v>
      </c>
      <c r="AY1971" s="7" t="s">
        <v>567</v>
      </c>
    </row>
    <row r="1972" spans="1:52" x14ac:dyDescent="0.2">
      <c r="A1972" s="7">
        <v>1971</v>
      </c>
      <c r="B1972" s="7">
        <v>5727</v>
      </c>
      <c r="C1972" s="7" t="s">
        <v>87</v>
      </c>
      <c r="D1972" s="7" t="s">
        <v>88</v>
      </c>
      <c r="E1972" s="7" t="s">
        <v>89</v>
      </c>
      <c r="F1972" s="7">
        <v>0.496</v>
      </c>
      <c r="I1972" s="7">
        <v>0.51400000000000001</v>
      </c>
      <c r="J1972" s="7">
        <v>2007</v>
      </c>
      <c r="K1972" s="7">
        <v>11</v>
      </c>
      <c r="L1972" s="7">
        <v>327</v>
      </c>
      <c r="M1972" s="7">
        <v>51.765999999999998</v>
      </c>
      <c r="N1972" s="7">
        <v>-1.3160000000000001</v>
      </c>
      <c r="O1972" s="7">
        <v>51.75</v>
      </c>
      <c r="P1972" s="7">
        <v>-1.25</v>
      </c>
      <c r="Q1972" s="7">
        <v>7.181</v>
      </c>
      <c r="S1972" s="7">
        <v>60.545999999999999</v>
      </c>
      <c r="V1972" s="7" t="s">
        <v>26</v>
      </c>
      <c r="W1972" s="7">
        <v>0.46</v>
      </c>
      <c r="X1972" s="7">
        <f t="shared" si="60"/>
        <v>0.46</v>
      </c>
      <c r="Y1972" s="7">
        <v>5.3999999999999999E-2</v>
      </c>
      <c r="Z1972" s="7">
        <f t="shared" si="61"/>
        <v>5.3999999999999999E-2</v>
      </c>
      <c r="AA1972" s="7">
        <v>0.89400000000000002</v>
      </c>
      <c r="AB1972" s="7">
        <v>0.105</v>
      </c>
      <c r="AC1972" s="7">
        <v>6.8</v>
      </c>
      <c r="AD1972" s="7">
        <v>50.7</v>
      </c>
      <c r="AE1972" s="7" t="s">
        <v>52</v>
      </c>
      <c r="AF1972" s="7" t="s">
        <v>29</v>
      </c>
      <c r="AG1972" s="7" t="s">
        <v>47</v>
      </c>
      <c r="AH1972" s="7" t="s">
        <v>406</v>
      </c>
      <c r="AI1972" s="7" t="s">
        <v>407</v>
      </c>
      <c r="AJ1972" s="7">
        <v>-0.28199999999999997</v>
      </c>
      <c r="AK1972" s="7">
        <v>1.415</v>
      </c>
      <c r="AS1972" s="7">
        <v>2.2000000000000002</v>
      </c>
      <c r="AV1972" s="7" t="s">
        <v>658</v>
      </c>
      <c r="AW1972" s="7" t="s">
        <v>528</v>
      </c>
      <c r="AX1972" s="7" t="s">
        <v>14</v>
      </c>
      <c r="AY1972" s="7" t="s">
        <v>567</v>
      </c>
    </row>
    <row r="1973" spans="1:52" x14ac:dyDescent="0.2">
      <c r="A1973" s="7">
        <v>1972</v>
      </c>
      <c r="B1973" s="7">
        <v>5727</v>
      </c>
      <c r="C1973" s="7" t="s">
        <v>87</v>
      </c>
      <c r="D1973" s="7" t="s">
        <v>88</v>
      </c>
      <c r="E1973" s="7" t="s">
        <v>89</v>
      </c>
      <c r="F1973" s="7">
        <v>0.72399999999999998</v>
      </c>
      <c r="I1973" s="7">
        <v>0.75</v>
      </c>
      <c r="J1973" s="7">
        <v>2008</v>
      </c>
      <c r="K1973" s="7">
        <v>3</v>
      </c>
      <c r="L1973" s="7">
        <v>89</v>
      </c>
      <c r="M1973" s="7">
        <v>51.765999999999998</v>
      </c>
      <c r="N1973" s="7">
        <v>-1.3160000000000001</v>
      </c>
      <c r="O1973" s="7">
        <v>51.75</v>
      </c>
      <c r="P1973" s="7">
        <v>-1.25</v>
      </c>
      <c r="Q1973" s="7">
        <v>7.944</v>
      </c>
      <c r="S1973" s="7">
        <v>62.116999999999997</v>
      </c>
      <c r="V1973" s="7" t="s">
        <v>26</v>
      </c>
      <c r="W1973" s="7">
        <v>0.60899999999999999</v>
      </c>
      <c r="X1973" s="7">
        <f t="shared" si="60"/>
        <v>0.60899999999999999</v>
      </c>
      <c r="Y1973" s="7">
        <v>0.14099999999999999</v>
      </c>
      <c r="Z1973" s="7">
        <f t="shared" si="61"/>
        <v>0.14099999999999999</v>
      </c>
      <c r="AA1973" s="7">
        <v>0.81100000000000005</v>
      </c>
      <c r="AB1973" s="7">
        <v>0.188</v>
      </c>
      <c r="AC1973" s="7">
        <v>6</v>
      </c>
      <c r="AD1973" s="7">
        <v>74.099999999999994</v>
      </c>
      <c r="AE1973" s="7" t="s">
        <v>52</v>
      </c>
      <c r="AF1973" s="7" t="s">
        <v>29</v>
      </c>
      <c r="AG1973" s="7" t="s">
        <v>47</v>
      </c>
      <c r="AH1973" s="7" t="s">
        <v>406</v>
      </c>
      <c r="AI1973" s="7" t="s">
        <v>407</v>
      </c>
      <c r="AJ1973" s="7">
        <v>-0.28199999999999997</v>
      </c>
      <c r="AK1973" s="7">
        <v>1.518</v>
      </c>
      <c r="AS1973" s="7">
        <v>2.2000000000000002</v>
      </c>
      <c r="AV1973" s="7" t="s">
        <v>658</v>
      </c>
      <c r="AW1973" s="7" t="s">
        <v>528</v>
      </c>
      <c r="AX1973" s="7" t="s">
        <v>14</v>
      </c>
      <c r="AY1973" s="7" t="s">
        <v>567</v>
      </c>
    </row>
    <row r="1974" spans="1:52" x14ac:dyDescent="0.2">
      <c r="A1974" s="7">
        <v>1973</v>
      </c>
      <c r="B1974" s="7">
        <v>5727</v>
      </c>
      <c r="C1974" s="7" t="s">
        <v>87</v>
      </c>
      <c r="D1974" s="7" t="s">
        <v>88</v>
      </c>
      <c r="E1974" s="7" t="s">
        <v>89</v>
      </c>
      <c r="F1974" s="7">
        <v>1.2589999999999999</v>
      </c>
      <c r="I1974" s="7">
        <v>1.3049999999999999</v>
      </c>
      <c r="J1974" s="7">
        <v>2008</v>
      </c>
      <c r="K1974" s="7">
        <v>5</v>
      </c>
      <c r="L1974" s="7">
        <v>130</v>
      </c>
      <c r="M1974" s="7">
        <v>51.765999999999998</v>
      </c>
      <c r="N1974" s="7">
        <v>-1.3160000000000001</v>
      </c>
      <c r="O1974" s="7">
        <v>51.75</v>
      </c>
      <c r="P1974" s="7">
        <v>-1.25</v>
      </c>
      <c r="Q1974" s="7">
        <v>8.2319999999999993</v>
      </c>
      <c r="S1974" s="7">
        <v>62.506999999999998</v>
      </c>
      <c r="V1974" s="7" t="s">
        <v>26</v>
      </c>
      <c r="W1974" s="7">
        <v>1.216</v>
      </c>
      <c r="X1974" s="7">
        <f t="shared" si="60"/>
        <v>1.216</v>
      </c>
      <c r="Y1974" s="7">
        <v>8.8999999999999996E-2</v>
      </c>
      <c r="Z1974" s="7">
        <f t="shared" si="61"/>
        <v>8.8999999999999996E-2</v>
      </c>
      <c r="AA1974" s="7">
        <v>0.93100000000000005</v>
      </c>
      <c r="AB1974" s="7">
        <v>6.8000000000000005E-2</v>
      </c>
      <c r="AC1974" s="7">
        <v>13.8</v>
      </c>
      <c r="AD1974" s="7">
        <v>85.4</v>
      </c>
      <c r="AE1974" s="7" t="s">
        <v>52</v>
      </c>
      <c r="AF1974" s="7" t="s">
        <v>29</v>
      </c>
      <c r="AG1974" s="7" t="s">
        <v>47</v>
      </c>
      <c r="AH1974" s="7" t="s">
        <v>406</v>
      </c>
      <c r="AI1974" s="7" t="s">
        <v>407</v>
      </c>
      <c r="AJ1974" s="7">
        <v>-0.28199999999999997</v>
      </c>
      <c r="AK1974" s="7">
        <v>1.518</v>
      </c>
      <c r="AS1974" s="7">
        <v>2.2000000000000002</v>
      </c>
      <c r="AV1974" s="7" t="s">
        <v>658</v>
      </c>
      <c r="AW1974" s="7" t="s">
        <v>528</v>
      </c>
      <c r="AX1974" s="7" t="s">
        <v>14</v>
      </c>
      <c r="AY1974" s="7" t="s">
        <v>567</v>
      </c>
    </row>
    <row r="1975" spans="1:52" x14ac:dyDescent="0.2">
      <c r="A1975" s="7">
        <v>1974</v>
      </c>
      <c r="B1975" s="7">
        <v>5727</v>
      </c>
      <c r="C1975" s="7" t="s">
        <v>87</v>
      </c>
      <c r="D1975" s="7" t="s">
        <v>88</v>
      </c>
      <c r="E1975" s="7" t="s">
        <v>89</v>
      </c>
      <c r="F1975" s="7">
        <v>1.569</v>
      </c>
      <c r="I1975" s="7">
        <v>1.6259999999999999</v>
      </c>
      <c r="J1975" s="7">
        <v>2008</v>
      </c>
      <c r="K1975" s="7">
        <v>5</v>
      </c>
      <c r="L1975" s="7">
        <v>147</v>
      </c>
      <c r="M1975" s="7">
        <v>51.765999999999998</v>
      </c>
      <c r="N1975" s="7">
        <v>-1.3160000000000001</v>
      </c>
      <c r="O1975" s="7">
        <v>51.75</v>
      </c>
      <c r="P1975" s="7">
        <v>-1.25</v>
      </c>
      <c r="Q1975" s="7">
        <v>10.923</v>
      </c>
      <c r="S1975" s="7">
        <v>60.139000000000003</v>
      </c>
      <c r="V1975" s="7" t="s">
        <v>26</v>
      </c>
      <c r="W1975" s="7">
        <v>0.71399999999999997</v>
      </c>
      <c r="X1975" s="7">
        <f t="shared" si="60"/>
        <v>0.71399999999999997</v>
      </c>
      <c r="Y1975" s="7">
        <v>0.91200000000000003</v>
      </c>
      <c r="Z1975" s="7">
        <f t="shared" si="61"/>
        <v>0.91200000000000003</v>
      </c>
      <c r="AA1975" s="7">
        <v>0.438</v>
      </c>
      <c r="AB1975" s="7">
        <v>0.56100000000000005</v>
      </c>
      <c r="AC1975" s="7">
        <v>13.8</v>
      </c>
      <c r="AD1975" s="7">
        <v>85.4</v>
      </c>
      <c r="AE1975" s="7" t="s">
        <v>52</v>
      </c>
      <c r="AF1975" s="7" t="s">
        <v>29</v>
      </c>
      <c r="AG1975" s="7" t="s">
        <v>47</v>
      </c>
      <c r="AH1975" s="7" t="s">
        <v>406</v>
      </c>
      <c r="AI1975" s="7" t="s">
        <v>407</v>
      </c>
      <c r="AJ1975" s="7">
        <v>-0.28199999999999997</v>
      </c>
      <c r="AK1975" s="7">
        <v>1.518</v>
      </c>
      <c r="AS1975" s="7">
        <v>2.2000000000000002</v>
      </c>
      <c r="AV1975" s="7" t="s">
        <v>658</v>
      </c>
      <c r="AW1975" s="7" t="s">
        <v>528</v>
      </c>
      <c r="AX1975" s="7" t="s">
        <v>14</v>
      </c>
      <c r="AY1975" s="7" t="s">
        <v>567</v>
      </c>
    </row>
    <row r="1976" spans="1:52" x14ac:dyDescent="0.2">
      <c r="A1976" s="7">
        <v>1975</v>
      </c>
      <c r="B1976" s="7">
        <v>5727</v>
      </c>
      <c r="C1976" s="7" t="s">
        <v>87</v>
      </c>
      <c r="D1976" s="7" t="s">
        <v>88</v>
      </c>
      <c r="E1976" s="7" t="s">
        <v>89</v>
      </c>
      <c r="F1976" s="7">
        <v>1.879</v>
      </c>
      <c r="I1976" s="7">
        <v>1.948</v>
      </c>
      <c r="J1976" s="7">
        <v>2008</v>
      </c>
      <c r="K1976" s="7">
        <v>6</v>
      </c>
      <c r="L1976" s="7">
        <v>170</v>
      </c>
      <c r="M1976" s="7">
        <v>51.765999999999998</v>
      </c>
      <c r="N1976" s="7">
        <v>-1.3160000000000001</v>
      </c>
      <c r="O1976" s="7">
        <v>51.75</v>
      </c>
      <c r="P1976" s="7">
        <v>-1.25</v>
      </c>
      <c r="Q1976" s="7">
        <v>12.557</v>
      </c>
      <c r="S1976" s="7">
        <v>62.103999999999999</v>
      </c>
      <c r="V1976" s="7" t="s">
        <v>26</v>
      </c>
      <c r="W1976" s="7">
        <v>1.1000000000000001</v>
      </c>
      <c r="X1976" s="7">
        <f t="shared" si="60"/>
        <v>1.1000000000000001</v>
      </c>
      <c r="Y1976" s="7">
        <v>0.84799999999999998</v>
      </c>
      <c r="Z1976" s="7">
        <f t="shared" si="61"/>
        <v>0.84799999999999998</v>
      </c>
      <c r="AA1976" s="7">
        <v>0.56399999999999995</v>
      </c>
      <c r="AB1976" s="7">
        <v>0.435</v>
      </c>
      <c r="AC1976" s="7">
        <v>14.9</v>
      </c>
      <c r="AD1976" s="7">
        <v>70.599999999999994</v>
      </c>
      <c r="AE1976" s="7" t="s">
        <v>52</v>
      </c>
      <c r="AF1976" s="7" t="s">
        <v>29</v>
      </c>
      <c r="AG1976" s="7" t="s">
        <v>47</v>
      </c>
      <c r="AH1976" s="7" t="s">
        <v>406</v>
      </c>
      <c r="AI1976" s="7" t="s">
        <v>407</v>
      </c>
      <c r="AJ1976" s="7">
        <v>-0.28199999999999997</v>
      </c>
      <c r="AK1976" s="7">
        <v>1.518</v>
      </c>
      <c r="AS1976" s="7">
        <v>2.2000000000000002</v>
      </c>
      <c r="AV1976" s="7" t="s">
        <v>658</v>
      </c>
      <c r="AW1976" s="7" t="s">
        <v>528</v>
      </c>
      <c r="AX1976" s="7" t="s">
        <v>14</v>
      </c>
      <c r="AY1976" s="7" t="s">
        <v>567</v>
      </c>
    </row>
    <row r="1977" spans="1:52" x14ac:dyDescent="0.2">
      <c r="A1977" s="7">
        <v>1976</v>
      </c>
      <c r="B1977" s="7">
        <v>5727</v>
      </c>
      <c r="C1977" s="7" t="s">
        <v>87</v>
      </c>
      <c r="D1977" s="7" t="s">
        <v>88</v>
      </c>
      <c r="E1977" s="7" t="s">
        <v>89</v>
      </c>
      <c r="F1977" s="7">
        <v>1.583</v>
      </c>
      <c r="I1977" s="7">
        <v>1.641</v>
      </c>
      <c r="J1977" s="7">
        <v>2008</v>
      </c>
      <c r="K1977" s="7">
        <v>7</v>
      </c>
      <c r="L1977" s="7">
        <v>198</v>
      </c>
      <c r="M1977" s="7">
        <v>51.765999999999998</v>
      </c>
      <c r="N1977" s="7">
        <v>-1.3160000000000001</v>
      </c>
      <c r="O1977" s="7">
        <v>51.75</v>
      </c>
      <c r="P1977" s="7">
        <v>-1.25</v>
      </c>
      <c r="Q1977" s="7">
        <v>13.516999999999999</v>
      </c>
      <c r="S1977" s="7">
        <v>64.858999999999995</v>
      </c>
      <c r="V1977" s="7" t="s">
        <v>26</v>
      </c>
      <c r="W1977" s="7">
        <v>1.2250000000000001</v>
      </c>
      <c r="X1977" s="7">
        <f t="shared" si="60"/>
        <v>1.2250000000000001</v>
      </c>
      <c r="Y1977" s="7">
        <v>0.41599999999999998</v>
      </c>
      <c r="Z1977" s="7">
        <f t="shared" si="61"/>
        <v>0.41599999999999998</v>
      </c>
      <c r="AA1977" s="7">
        <v>0.746</v>
      </c>
      <c r="AB1977" s="7">
        <v>0.253</v>
      </c>
      <c r="AC1977" s="7">
        <v>16.7</v>
      </c>
      <c r="AD1977" s="7">
        <v>102.8</v>
      </c>
      <c r="AE1977" s="7" t="s">
        <v>52</v>
      </c>
      <c r="AF1977" s="7" t="s">
        <v>29</v>
      </c>
      <c r="AG1977" s="7" t="s">
        <v>47</v>
      </c>
      <c r="AH1977" s="7" t="s">
        <v>406</v>
      </c>
      <c r="AI1977" s="7" t="s">
        <v>407</v>
      </c>
      <c r="AJ1977" s="7">
        <v>-0.28199999999999997</v>
      </c>
      <c r="AK1977" s="7">
        <v>1.518</v>
      </c>
      <c r="AS1977" s="7">
        <v>2.2000000000000002</v>
      </c>
      <c r="AV1977" s="7" t="s">
        <v>658</v>
      </c>
      <c r="AW1977" s="7" t="s">
        <v>528</v>
      </c>
      <c r="AX1977" s="7" t="s">
        <v>14</v>
      </c>
      <c r="AY1977" s="7" t="s">
        <v>567</v>
      </c>
    </row>
    <row r="1978" spans="1:52" x14ac:dyDescent="0.2">
      <c r="A1978" s="7">
        <v>1977</v>
      </c>
      <c r="B1978" s="7">
        <v>5727</v>
      </c>
      <c r="C1978" s="7" t="s">
        <v>87</v>
      </c>
      <c r="D1978" s="7" t="s">
        <v>88</v>
      </c>
      <c r="E1978" s="7" t="s">
        <v>89</v>
      </c>
      <c r="F1978" s="7">
        <v>1.33</v>
      </c>
      <c r="I1978" s="7">
        <v>1.3779999999999999</v>
      </c>
      <c r="J1978" s="7">
        <v>2008</v>
      </c>
      <c r="K1978" s="7">
        <v>8</v>
      </c>
      <c r="L1978" s="7">
        <v>238</v>
      </c>
      <c r="M1978" s="7">
        <v>51.765999999999998</v>
      </c>
      <c r="N1978" s="7">
        <v>-1.3160000000000001</v>
      </c>
      <c r="O1978" s="7">
        <v>51.75</v>
      </c>
      <c r="P1978" s="7">
        <v>-1.25</v>
      </c>
      <c r="Q1978" s="7">
        <v>13.804</v>
      </c>
      <c r="S1978" s="7">
        <v>65.245999999999995</v>
      </c>
      <c r="V1978" s="7" t="s">
        <v>26</v>
      </c>
      <c r="W1978" s="7">
        <v>0.88</v>
      </c>
      <c r="X1978" s="7">
        <f t="shared" si="60"/>
        <v>0.88</v>
      </c>
      <c r="Y1978" s="7">
        <v>0.498</v>
      </c>
      <c r="Z1978" s="7">
        <f t="shared" si="61"/>
        <v>0.498</v>
      </c>
      <c r="AA1978" s="7">
        <v>0.63800000000000001</v>
      </c>
      <c r="AB1978" s="7">
        <v>0.36099999999999999</v>
      </c>
      <c r="AC1978" s="7">
        <v>16.100000000000001</v>
      </c>
      <c r="AD1978" s="7">
        <v>91.8</v>
      </c>
      <c r="AE1978" s="7" t="s">
        <v>52</v>
      </c>
      <c r="AF1978" s="7" t="s">
        <v>29</v>
      </c>
      <c r="AG1978" s="7" t="s">
        <v>47</v>
      </c>
      <c r="AH1978" s="7" t="s">
        <v>406</v>
      </c>
      <c r="AI1978" s="7" t="s">
        <v>407</v>
      </c>
      <c r="AJ1978" s="7">
        <v>-0.28199999999999997</v>
      </c>
      <c r="AK1978" s="7">
        <v>1.518</v>
      </c>
      <c r="AS1978" s="7">
        <v>2.2000000000000002</v>
      </c>
      <c r="AV1978" s="7" t="s">
        <v>658</v>
      </c>
      <c r="AW1978" s="7" t="s">
        <v>528</v>
      </c>
      <c r="AX1978" s="7" t="s">
        <v>14</v>
      </c>
      <c r="AY1978" s="7" t="s">
        <v>567</v>
      </c>
    </row>
    <row r="1979" spans="1:52" x14ac:dyDescent="0.2">
      <c r="A1979" s="7">
        <v>1978</v>
      </c>
      <c r="B1979" s="7">
        <v>5727</v>
      </c>
      <c r="C1979" s="7" t="s">
        <v>87</v>
      </c>
      <c r="D1979" s="7" t="s">
        <v>88</v>
      </c>
      <c r="E1979" s="7" t="s">
        <v>89</v>
      </c>
      <c r="F1979" s="7">
        <v>1.4990000000000001</v>
      </c>
      <c r="I1979" s="7">
        <v>1.554</v>
      </c>
      <c r="J1979" s="7">
        <v>2008</v>
      </c>
      <c r="K1979" s="7">
        <v>9</v>
      </c>
      <c r="L1979" s="7">
        <v>268</v>
      </c>
      <c r="M1979" s="7">
        <v>51.765999999999998</v>
      </c>
      <c r="N1979" s="7">
        <v>-1.3160000000000001</v>
      </c>
      <c r="O1979" s="7">
        <v>51.75</v>
      </c>
      <c r="P1979" s="7">
        <v>-1.25</v>
      </c>
      <c r="Q1979" s="7">
        <v>12.167999999999999</v>
      </c>
      <c r="S1979" s="7">
        <v>60.116999999999997</v>
      </c>
      <c r="V1979" s="7" t="s">
        <v>26</v>
      </c>
      <c r="W1979" s="7">
        <v>0.8</v>
      </c>
      <c r="X1979" s="7">
        <f t="shared" si="60"/>
        <v>0.8</v>
      </c>
      <c r="Y1979" s="7">
        <v>0.754</v>
      </c>
      <c r="Z1979" s="7">
        <f t="shared" si="61"/>
        <v>0.754</v>
      </c>
      <c r="AA1979" s="7">
        <v>0.51400000000000001</v>
      </c>
      <c r="AB1979" s="7">
        <v>0.48499999999999999</v>
      </c>
      <c r="AC1979" s="7">
        <v>13.3</v>
      </c>
      <c r="AD1979" s="7">
        <v>78.2</v>
      </c>
      <c r="AE1979" s="7" t="s">
        <v>52</v>
      </c>
      <c r="AF1979" s="7" t="s">
        <v>29</v>
      </c>
      <c r="AG1979" s="7" t="s">
        <v>47</v>
      </c>
      <c r="AH1979" s="7" t="s">
        <v>406</v>
      </c>
      <c r="AI1979" s="7" t="s">
        <v>407</v>
      </c>
      <c r="AJ1979" s="7">
        <v>-0.28199999999999997</v>
      </c>
      <c r="AK1979" s="7">
        <v>1.518</v>
      </c>
      <c r="AS1979" s="7">
        <v>2.2000000000000002</v>
      </c>
      <c r="AV1979" s="7" t="s">
        <v>658</v>
      </c>
      <c r="AW1979" s="7" t="s">
        <v>528</v>
      </c>
      <c r="AX1979" s="7" t="s">
        <v>14</v>
      </c>
      <c r="AY1979" s="7" t="s">
        <v>567</v>
      </c>
    </row>
    <row r="1980" spans="1:52" x14ac:dyDescent="0.2">
      <c r="A1980" s="7">
        <v>1979</v>
      </c>
      <c r="B1980" s="7">
        <v>5727</v>
      </c>
      <c r="C1980" s="7" t="s">
        <v>87</v>
      </c>
      <c r="D1980" s="7" t="s">
        <v>88</v>
      </c>
      <c r="E1980" s="7" t="s">
        <v>89</v>
      </c>
      <c r="F1980" s="7">
        <v>1.163</v>
      </c>
      <c r="I1980" s="7">
        <v>1.2050000000000001</v>
      </c>
      <c r="J1980" s="7">
        <v>2008</v>
      </c>
      <c r="K1980" s="7">
        <v>10</v>
      </c>
      <c r="L1980" s="7">
        <v>295</v>
      </c>
      <c r="M1980" s="7">
        <v>51.765999999999998</v>
      </c>
      <c r="N1980" s="7">
        <v>-1.3160000000000001</v>
      </c>
      <c r="O1980" s="7">
        <v>51.75</v>
      </c>
      <c r="P1980" s="7">
        <v>-1.25</v>
      </c>
      <c r="Q1980" s="7">
        <v>9.7629999999999999</v>
      </c>
      <c r="S1980" s="7">
        <v>53.807000000000002</v>
      </c>
      <c r="V1980" s="7" t="s">
        <v>26</v>
      </c>
      <c r="W1980" s="7">
        <v>0.64</v>
      </c>
      <c r="X1980" s="7">
        <f t="shared" si="60"/>
        <v>0.64</v>
      </c>
      <c r="Y1980" s="7">
        <v>0.56499999999999995</v>
      </c>
      <c r="Z1980" s="7">
        <f t="shared" si="61"/>
        <v>0.56499999999999995</v>
      </c>
      <c r="AA1980" s="7">
        <v>0.53</v>
      </c>
      <c r="AB1980" s="7">
        <v>0.46899999999999997</v>
      </c>
      <c r="AC1980" s="7">
        <v>9.1</v>
      </c>
      <c r="AD1980" s="7">
        <v>43.1</v>
      </c>
      <c r="AE1980" s="7" t="s">
        <v>52</v>
      </c>
      <c r="AF1980" s="7" t="s">
        <v>29</v>
      </c>
      <c r="AG1980" s="7" t="s">
        <v>47</v>
      </c>
      <c r="AH1980" s="7" t="s">
        <v>406</v>
      </c>
      <c r="AI1980" s="7" t="s">
        <v>407</v>
      </c>
      <c r="AJ1980" s="7">
        <v>-0.28199999999999997</v>
      </c>
      <c r="AK1980" s="7">
        <v>1.518</v>
      </c>
      <c r="AS1980" s="7">
        <v>2.2000000000000002</v>
      </c>
      <c r="AV1980" s="7" t="s">
        <v>658</v>
      </c>
      <c r="AW1980" s="7" t="s">
        <v>528</v>
      </c>
      <c r="AX1980" s="7" t="s">
        <v>14</v>
      </c>
      <c r="AY1980" s="7" t="s">
        <v>567</v>
      </c>
    </row>
    <row r="1981" spans="1:52" x14ac:dyDescent="0.2">
      <c r="A1981" s="7">
        <v>1980</v>
      </c>
      <c r="B1981" s="7">
        <v>5727</v>
      </c>
      <c r="C1981" s="7" t="s">
        <v>87</v>
      </c>
      <c r="D1981" s="7" t="s">
        <v>88</v>
      </c>
      <c r="E1981" s="7" t="s">
        <v>89</v>
      </c>
      <c r="F1981" s="7">
        <v>0.68300000000000005</v>
      </c>
      <c r="I1981" s="7">
        <v>0.70799999999999996</v>
      </c>
      <c r="J1981" s="7">
        <v>2008</v>
      </c>
      <c r="K1981" s="7">
        <v>11</v>
      </c>
      <c r="L1981" s="7">
        <v>322</v>
      </c>
      <c r="M1981" s="7">
        <v>51.765999999999998</v>
      </c>
      <c r="N1981" s="7">
        <v>-1.3160000000000001</v>
      </c>
      <c r="O1981" s="7">
        <v>51.75</v>
      </c>
      <c r="P1981" s="7">
        <v>-1.25</v>
      </c>
      <c r="Q1981" s="7">
        <v>7.9349999999999996</v>
      </c>
      <c r="S1981" s="7">
        <v>67.594999999999999</v>
      </c>
      <c r="V1981" s="7" t="s">
        <v>26</v>
      </c>
      <c r="W1981" s="7">
        <v>0.60099999999999998</v>
      </c>
      <c r="X1981" s="7">
        <f t="shared" si="60"/>
        <v>0.60099999999999998</v>
      </c>
      <c r="Y1981" s="7">
        <v>0.107</v>
      </c>
      <c r="Z1981" s="7">
        <f t="shared" si="61"/>
        <v>0.107</v>
      </c>
      <c r="AA1981" s="7">
        <v>0.84799999999999998</v>
      </c>
      <c r="AB1981" s="7">
        <v>0.151</v>
      </c>
      <c r="AC1981" s="7">
        <v>6.9</v>
      </c>
      <c r="AD1981" s="7">
        <v>68.599999999999994</v>
      </c>
      <c r="AE1981" s="7" t="s">
        <v>52</v>
      </c>
      <c r="AF1981" s="7" t="s">
        <v>29</v>
      </c>
      <c r="AG1981" s="7" t="s">
        <v>47</v>
      </c>
      <c r="AH1981" s="7" t="s">
        <v>406</v>
      </c>
      <c r="AI1981" s="7" t="s">
        <v>407</v>
      </c>
      <c r="AJ1981" s="7">
        <v>-0.28199999999999997</v>
      </c>
      <c r="AK1981" s="7">
        <v>1.518</v>
      </c>
      <c r="AS1981" s="7">
        <v>2.2000000000000002</v>
      </c>
      <c r="AV1981" s="7" t="s">
        <v>658</v>
      </c>
      <c r="AW1981" s="7" t="s">
        <v>528</v>
      </c>
      <c r="AX1981" s="7" t="s">
        <v>14</v>
      </c>
      <c r="AY1981" s="7" t="s">
        <v>567</v>
      </c>
    </row>
    <row r="1982" spans="1:52" x14ac:dyDescent="0.2">
      <c r="A1982" s="7">
        <v>1981</v>
      </c>
      <c r="B1982" s="7">
        <v>5727</v>
      </c>
      <c r="C1982" s="7" t="s">
        <v>87</v>
      </c>
      <c r="D1982" s="7" t="s">
        <v>88</v>
      </c>
      <c r="E1982" s="7" t="s">
        <v>89</v>
      </c>
      <c r="F1982" s="7">
        <v>0.45800000000000002</v>
      </c>
      <c r="I1982" s="7">
        <v>0.47399999999999998</v>
      </c>
      <c r="J1982" s="7">
        <v>2008</v>
      </c>
      <c r="K1982" s="7">
        <v>12</v>
      </c>
      <c r="L1982" s="7">
        <v>346</v>
      </c>
      <c r="M1982" s="7">
        <v>51.765999999999998</v>
      </c>
      <c r="N1982" s="7">
        <v>-1.3160000000000001</v>
      </c>
      <c r="O1982" s="7">
        <v>51.75</v>
      </c>
      <c r="P1982" s="7">
        <v>-1.25</v>
      </c>
      <c r="Q1982" s="7">
        <v>4.76</v>
      </c>
      <c r="S1982" s="7">
        <v>64.040000000000006</v>
      </c>
      <c r="V1982" s="7" t="s">
        <v>26</v>
      </c>
      <c r="W1982" s="7">
        <v>0.372</v>
      </c>
      <c r="X1982" s="7">
        <f t="shared" si="60"/>
        <v>0.372</v>
      </c>
      <c r="Y1982" s="7">
        <v>0.10199999999999999</v>
      </c>
      <c r="Z1982" s="7">
        <f t="shared" si="61"/>
        <v>0.10199999999999999</v>
      </c>
      <c r="AA1982" s="7">
        <v>0.78500000000000003</v>
      </c>
      <c r="AB1982" s="7">
        <v>0.215</v>
      </c>
      <c r="AC1982" s="7">
        <v>3.7</v>
      </c>
      <c r="AD1982" s="7">
        <v>53.8</v>
      </c>
      <c r="AE1982" s="7" t="s">
        <v>52</v>
      </c>
      <c r="AF1982" s="7" t="s">
        <v>29</v>
      </c>
      <c r="AG1982" s="7" t="s">
        <v>47</v>
      </c>
      <c r="AH1982" s="7" t="s">
        <v>406</v>
      </c>
      <c r="AI1982" s="7" t="s">
        <v>407</v>
      </c>
      <c r="AJ1982" s="7">
        <v>-0.28199999999999997</v>
      </c>
      <c r="AK1982" s="7">
        <v>1.518</v>
      </c>
      <c r="AS1982" s="7">
        <v>2.2000000000000002</v>
      </c>
      <c r="AV1982" s="7" t="s">
        <v>658</v>
      </c>
      <c r="AW1982" s="7" t="s">
        <v>528</v>
      </c>
      <c r="AX1982" s="7" t="s">
        <v>14</v>
      </c>
      <c r="AY1982" s="7" t="s">
        <v>567</v>
      </c>
    </row>
    <row r="1983" spans="1:52" x14ac:dyDescent="0.2">
      <c r="A1983" s="7">
        <v>1982</v>
      </c>
      <c r="B1983" s="7">
        <v>5766</v>
      </c>
      <c r="C1983" s="7" t="s">
        <v>268</v>
      </c>
      <c r="D1983" s="7" t="s">
        <v>532</v>
      </c>
      <c r="E1983" s="7" t="s">
        <v>269</v>
      </c>
      <c r="F1983" s="7">
        <v>4.5880000000000001</v>
      </c>
      <c r="I1983" s="7">
        <v>4.7560000000000002</v>
      </c>
      <c r="J1983" s="7">
        <v>2007</v>
      </c>
      <c r="K1983" s="7">
        <v>5</v>
      </c>
      <c r="L1983" s="7">
        <v>129</v>
      </c>
      <c r="M1983" s="7">
        <v>-13.191000000000001</v>
      </c>
      <c r="N1983" s="7">
        <v>-71.59</v>
      </c>
      <c r="O1983" s="7">
        <v>-13.25</v>
      </c>
      <c r="P1983" s="7">
        <v>-71.75</v>
      </c>
      <c r="Q1983" s="7">
        <v>11.208</v>
      </c>
      <c r="S1983" s="7">
        <v>20.103999999999999</v>
      </c>
      <c r="V1983" s="7" t="s">
        <v>26</v>
      </c>
      <c r="W1983" s="7">
        <v>2.1989999999999998</v>
      </c>
      <c r="X1983" s="7">
        <f t="shared" si="60"/>
        <v>2.1989999999999998</v>
      </c>
      <c r="Y1983" s="7">
        <v>2.5569999999999999</v>
      </c>
      <c r="Z1983" s="7">
        <f t="shared" si="61"/>
        <v>2.5569999999999999</v>
      </c>
      <c r="AA1983" s="7">
        <v>0.46200000000000002</v>
      </c>
      <c r="AB1983" s="7">
        <v>0.53700000000000003</v>
      </c>
      <c r="AC1983" s="7">
        <v>8.8000000000000007</v>
      </c>
      <c r="AD1983" s="7">
        <v>10</v>
      </c>
      <c r="AE1983" s="7" t="s">
        <v>28</v>
      </c>
      <c r="AF1983" s="7" t="s">
        <v>29</v>
      </c>
      <c r="AG1983" s="7" t="s">
        <v>30</v>
      </c>
      <c r="AH1983" s="7" t="s">
        <v>406</v>
      </c>
      <c r="AI1983" s="7" t="s">
        <v>407</v>
      </c>
      <c r="AJ1983" s="7">
        <v>0.25600000000000001</v>
      </c>
      <c r="AK1983" s="7">
        <v>-0.60099999999999998</v>
      </c>
      <c r="AL1983" s="7" t="s">
        <v>465</v>
      </c>
      <c r="AQ1983" s="7">
        <v>4</v>
      </c>
      <c r="AS1983" s="7">
        <v>4.33</v>
      </c>
      <c r="AT1983" s="7">
        <v>3.1</v>
      </c>
      <c r="AV1983" s="7" t="s">
        <v>675</v>
      </c>
      <c r="AW1983" s="7" t="s">
        <v>528</v>
      </c>
      <c r="AX1983" s="7" t="s">
        <v>14</v>
      </c>
      <c r="AY1983" s="7" t="s">
        <v>568</v>
      </c>
      <c r="AZ1983" s="7" t="s">
        <v>270</v>
      </c>
    </row>
    <row r="1984" spans="1:52" x14ac:dyDescent="0.2">
      <c r="A1984" s="7">
        <v>1983</v>
      </c>
      <c r="B1984" s="7">
        <v>5766</v>
      </c>
      <c r="C1984" s="7" t="s">
        <v>268</v>
      </c>
      <c r="D1984" s="7" t="s">
        <v>532</v>
      </c>
      <c r="E1984" s="7" t="s">
        <v>269</v>
      </c>
      <c r="F1984" s="7">
        <v>4.5090000000000003</v>
      </c>
      <c r="I1984" s="7">
        <v>4.6740000000000004</v>
      </c>
      <c r="J1984" s="7">
        <v>2007</v>
      </c>
      <c r="K1984" s="7">
        <v>6</v>
      </c>
      <c r="L1984" s="7">
        <v>156</v>
      </c>
      <c r="M1984" s="7">
        <v>-13.191000000000001</v>
      </c>
      <c r="N1984" s="7">
        <v>-71.59</v>
      </c>
      <c r="O1984" s="7">
        <v>-13.25</v>
      </c>
      <c r="P1984" s="7">
        <v>-71.75</v>
      </c>
      <c r="Q1984" s="7">
        <v>9.2360000000000007</v>
      </c>
      <c r="S1984" s="7">
        <v>18.803000000000001</v>
      </c>
      <c r="V1984" s="7" t="s">
        <v>26</v>
      </c>
      <c r="W1984" s="7">
        <v>1.8149999999999999</v>
      </c>
      <c r="X1984" s="7">
        <f t="shared" si="60"/>
        <v>1.8149999999999999</v>
      </c>
      <c r="Y1984" s="7">
        <v>2.859</v>
      </c>
      <c r="Z1984" s="7">
        <f t="shared" si="61"/>
        <v>2.859</v>
      </c>
      <c r="AA1984" s="7">
        <v>0.38800000000000001</v>
      </c>
      <c r="AB1984" s="7">
        <v>0.61099999999999999</v>
      </c>
      <c r="AC1984" s="7">
        <v>7.3</v>
      </c>
      <c r="AD1984" s="7">
        <v>11.1</v>
      </c>
      <c r="AE1984" s="7" t="s">
        <v>28</v>
      </c>
      <c r="AF1984" s="7" t="s">
        <v>29</v>
      </c>
      <c r="AG1984" s="7" t="s">
        <v>30</v>
      </c>
      <c r="AH1984" s="7" t="s">
        <v>406</v>
      </c>
      <c r="AI1984" s="7" t="s">
        <v>407</v>
      </c>
      <c r="AJ1984" s="7">
        <v>0.25600000000000001</v>
      </c>
      <c r="AK1984" s="7">
        <v>-0.60099999999999998</v>
      </c>
      <c r="AL1984" s="7" t="s">
        <v>465</v>
      </c>
      <c r="AQ1984" s="7">
        <v>4</v>
      </c>
      <c r="AS1984" s="7">
        <v>4.33</v>
      </c>
      <c r="AT1984" s="7">
        <v>3.1</v>
      </c>
      <c r="AV1984" s="7" t="s">
        <v>675</v>
      </c>
      <c r="AW1984" s="7" t="s">
        <v>528</v>
      </c>
      <c r="AX1984" s="7" t="s">
        <v>14</v>
      </c>
      <c r="AY1984" s="7" t="s">
        <v>568</v>
      </c>
      <c r="AZ1984" s="7" t="s">
        <v>270</v>
      </c>
    </row>
    <row r="1985" spans="1:52" x14ac:dyDescent="0.2">
      <c r="A1985" s="7">
        <v>1984</v>
      </c>
      <c r="B1985" s="7">
        <v>5766</v>
      </c>
      <c r="C1985" s="7" t="s">
        <v>268</v>
      </c>
      <c r="D1985" s="7" t="s">
        <v>532</v>
      </c>
      <c r="E1985" s="7" t="s">
        <v>269</v>
      </c>
      <c r="F1985" s="7">
        <v>4.391</v>
      </c>
      <c r="I1985" s="7">
        <v>4.5519999999999996</v>
      </c>
      <c r="J1985" s="7">
        <v>2007</v>
      </c>
      <c r="K1985" s="7">
        <v>7</v>
      </c>
      <c r="L1985" s="7">
        <v>186</v>
      </c>
      <c r="M1985" s="7">
        <v>-13.191000000000001</v>
      </c>
      <c r="N1985" s="7">
        <v>-71.59</v>
      </c>
      <c r="O1985" s="7">
        <v>-13.25</v>
      </c>
      <c r="P1985" s="7">
        <v>-71.75</v>
      </c>
      <c r="Q1985" s="7">
        <v>9.5350000000000001</v>
      </c>
      <c r="S1985" s="7">
        <v>19.936</v>
      </c>
      <c r="V1985" s="7" t="s">
        <v>26</v>
      </c>
      <c r="W1985" s="7">
        <v>1.5329999999999999</v>
      </c>
      <c r="X1985" s="7">
        <f t="shared" si="60"/>
        <v>1.5329999999999999</v>
      </c>
      <c r="Y1985" s="7">
        <v>3.0190000000000001</v>
      </c>
      <c r="Z1985" s="7">
        <f t="shared" si="61"/>
        <v>3.0190000000000001</v>
      </c>
      <c r="AA1985" s="7">
        <v>0.33600000000000002</v>
      </c>
      <c r="AB1985" s="7">
        <v>0.66300000000000003</v>
      </c>
      <c r="AC1985" s="7">
        <v>7.5</v>
      </c>
      <c r="AD1985" s="7">
        <v>3.7</v>
      </c>
      <c r="AE1985" s="7" t="s">
        <v>28</v>
      </c>
      <c r="AF1985" s="7" t="s">
        <v>29</v>
      </c>
      <c r="AG1985" s="7" t="s">
        <v>30</v>
      </c>
      <c r="AH1985" s="7" t="s">
        <v>406</v>
      </c>
      <c r="AI1985" s="7" t="s">
        <v>407</v>
      </c>
      <c r="AJ1985" s="7">
        <v>0.25600000000000001</v>
      </c>
      <c r="AK1985" s="7">
        <v>-0.60099999999999998</v>
      </c>
      <c r="AL1985" s="7" t="s">
        <v>465</v>
      </c>
      <c r="AQ1985" s="7">
        <v>4</v>
      </c>
      <c r="AS1985" s="7">
        <v>4.33</v>
      </c>
      <c r="AT1985" s="7">
        <v>3.1</v>
      </c>
      <c r="AV1985" s="7" t="s">
        <v>675</v>
      </c>
      <c r="AW1985" s="7" t="s">
        <v>528</v>
      </c>
      <c r="AX1985" s="7" t="s">
        <v>14</v>
      </c>
      <c r="AY1985" s="7" t="s">
        <v>568</v>
      </c>
      <c r="AZ1985" s="7" t="s">
        <v>270</v>
      </c>
    </row>
    <row r="1986" spans="1:52" x14ac:dyDescent="0.2">
      <c r="A1986" s="7">
        <v>1985</v>
      </c>
      <c r="B1986" s="7">
        <v>5766</v>
      </c>
      <c r="C1986" s="7" t="s">
        <v>268</v>
      </c>
      <c r="D1986" s="7" t="s">
        <v>532</v>
      </c>
      <c r="E1986" s="7" t="s">
        <v>269</v>
      </c>
      <c r="F1986" s="7">
        <v>3.6850000000000001</v>
      </c>
      <c r="I1986" s="7">
        <v>3.82</v>
      </c>
      <c r="J1986" s="7">
        <v>2007</v>
      </c>
      <c r="K1986" s="7">
        <v>8</v>
      </c>
      <c r="L1986" s="7">
        <v>218</v>
      </c>
      <c r="M1986" s="7">
        <v>-13.191000000000001</v>
      </c>
      <c r="N1986" s="7">
        <v>-71.59</v>
      </c>
      <c r="O1986" s="7">
        <v>-13.25</v>
      </c>
      <c r="P1986" s="7">
        <v>-71.75</v>
      </c>
      <c r="Q1986" s="7">
        <v>9.6839999999999993</v>
      </c>
      <c r="S1986" s="7">
        <v>19.77</v>
      </c>
      <c r="V1986" s="7" t="s">
        <v>26</v>
      </c>
      <c r="W1986" s="7">
        <v>1.552</v>
      </c>
      <c r="X1986" s="7">
        <f t="shared" si="60"/>
        <v>1.552</v>
      </c>
      <c r="Y1986" s="7">
        <v>2.2679999999999998</v>
      </c>
      <c r="Z1986" s="7">
        <f t="shared" si="61"/>
        <v>2.2679999999999998</v>
      </c>
      <c r="AA1986" s="7">
        <v>0.40600000000000003</v>
      </c>
      <c r="AB1986" s="7">
        <v>0.59299999999999997</v>
      </c>
      <c r="AC1986" s="7">
        <v>8.6</v>
      </c>
      <c r="AD1986" s="7">
        <v>0</v>
      </c>
      <c r="AE1986" s="7" t="s">
        <v>28</v>
      </c>
      <c r="AF1986" s="7" t="s">
        <v>29</v>
      </c>
      <c r="AG1986" s="7" t="s">
        <v>30</v>
      </c>
      <c r="AH1986" s="7" t="s">
        <v>406</v>
      </c>
      <c r="AI1986" s="7" t="s">
        <v>407</v>
      </c>
      <c r="AJ1986" s="7">
        <v>0.25600000000000001</v>
      </c>
      <c r="AK1986" s="7">
        <v>-0.60099999999999998</v>
      </c>
      <c r="AL1986" s="7" t="s">
        <v>465</v>
      </c>
      <c r="AQ1986" s="7">
        <v>4</v>
      </c>
      <c r="AS1986" s="7">
        <v>4.33</v>
      </c>
      <c r="AT1986" s="7">
        <v>3.1</v>
      </c>
      <c r="AV1986" s="7" t="s">
        <v>675</v>
      </c>
      <c r="AW1986" s="7" t="s">
        <v>528</v>
      </c>
      <c r="AX1986" s="7" t="s">
        <v>14</v>
      </c>
      <c r="AY1986" s="7" t="s">
        <v>568</v>
      </c>
      <c r="AZ1986" s="7" t="s">
        <v>270</v>
      </c>
    </row>
    <row r="1987" spans="1:52" x14ac:dyDescent="0.2">
      <c r="A1987" s="7">
        <v>1986</v>
      </c>
      <c r="B1987" s="7">
        <v>5766</v>
      </c>
      <c r="C1987" s="7" t="s">
        <v>268</v>
      </c>
      <c r="D1987" s="7" t="s">
        <v>532</v>
      </c>
      <c r="E1987" s="7" t="s">
        <v>269</v>
      </c>
      <c r="F1987" s="7">
        <v>4.0369999999999999</v>
      </c>
      <c r="I1987" s="7">
        <v>4.1849999999999996</v>
      </c>
      <c r="J1987" s="7">
        <v>2007</v>
      </c>
      <c r="K1987" s="7">
        <v>9</v>
      </c>
      <c r="L1987" s="7">
        <v>251</v>
      </c>
      <c r="M1987" s="7">
        <v>-13.191000000000001</v>
      </c>
      <c r="N1987" s="7">
        <v>-71.59</v>
      </c>
      <c r="O1987" s="7">
        <v>-13.25</v>
      </c>
      <c r="P1987" s="7">
        <v>-71.75</v>
      </c>
      <c r="Q1987" s="7">
        <v>9.68</v>
      </c>
      <c r="S1987" s="7">
        <v>20.577000000000002</v>
      </c>
      <c r="V1987" s="7" t="s">
        <v>26</v>
      </c>
      <c r="W1987" s="7">
        <v>1.9350000000000001</v>
      </c>
      <c r="X1987" s="7">
        <f t="shared" ref="X1987:X2050" si="62">IF(ISBLANK(W1987), "", W1987)</f>
        <v>1.9350000000000001</v>
      </c>
      <c r="Y1987" s="7">
        <v>2.25</v>
      </c>
      <c r="Z1987" s="7">
        <f t="shared" ref="Z1987:Z2050" si="63">IF(ISBLANK(Y1987), "", Y1987)</f>
        <v>2.25</v>
      </c>
      <c r="AA1987" s="7">
        <v>0.46200000000000002</v>
      </c>
      <c r="AB1987" s="7">
        <v>0.53700000000000003</v>
      </c>
      <c r="AC1987" s="7">
        <v>8.6</v>
      </c>
      <c r="AD1987" s="7">
        <v>5.9</v>
      </c>
      <c r="AE1987" s="7" t="s">
        <v>28</v>
      </c>
      <c r="AF1987" s="7" t="s">
        <v>29</v>
      </c>
      <c r="AG1987" s="7" t="s">
        <v>30</v>
      </c>
      <c r="AH1987" s="7" t="s">
        <v>406</v>
      </c>
      <c r="AI1987" s="7" t="s">
        <v>407</v>
      </c>
      <c r="AJ1987" s="7">
        <v>0.25600000000000001</v>
      </c>
      <c r="AK1987" s="7">
        <v>-0.60099999999999998</v>
      </c>
      <c r="AL1987" s="7" t="s">
        <v>465</v>
      </c>
      <c r="AQ1987" s="7">
        <v>4</v>
      </c>
      <c r="AS1987" s="7">
        <v>4.33</v>
      </c>
      <c r="AT1987" s="7">
        <v>3.1</v>
      </c>
      <c r="AV1987" s="7" t="s">
        <v>675</v>
      </c>
      <c r="AW1987" s="7" t="s">
        <v>528</v>
      </c>
      <c r="AX1987" s="7" t="s">
        <v>14</v>
      </c>
      <c r="AY1987" s="7" t="s">
        <v>568</v>
      </c>
      <c r="AZ1987" s="7" t="s">
        <v>270</v>
      </c>
    </row>
    <row r="1988" spans="1:52" x14ac:dyDescent="0.2">
      <c r="A1988" s="7">
        <v>1987</v>
      </c>
      <c r="B1988" s="7">
        <v>5766</v>
      </c>
      <c r="C1988" s="7" t="s">
        <v>268</v>
      </c>
      <c r="D1988" s="7" t="s">
        <v>532</v>
      </c>
      <c r="E1988" s="7" t="s">
        <v>269</v>
      </c>
      <c r="F1988" s="7">
        <v>3.2330000000000001</v>
      </c>
      <c r="I1988" s="7">
        <v>3.351</v>
      </c>
      <c r="J1988" s="7">
        <v>2007</v>
      </c>
      <c r="K1988" s="7">
        <v>10</v>
      </c>
      <c r="L1988" s="7">
        <v>287</v>
      </c>
      <c r="M1988" s="7">
        <v>-13.191000000000001</v>
      </c>
      <c r="N1988" s="7">
        <v>-71.59</v>
      </c>
      <c r="O1988" s="7">
        <v>-13.25</v>
      </c>
      <c r="P1988" s="7">
        <v>-71.75</v>
      </c>
      <c r="Q1988" s="7">
        <v>11.04</v>
      </c>
      <c r="S1988" s="7">
        <v>19.437999999999999</v>
      </c>
      <c r="V1988" s="7" t="s">
        <v>26</v>
      </c>
      <c r="W1988" s="7">
        <v>1.8540000000000001</v>
      </c>
      <c r="X1988" s="7">
        <f t="shared" si="62"/>
        <v>1.8540000000000001</v>
      </c>
      <c r="Y1988" s="7">
        <v>1.4970000000000001</v>
      </c>
      <c r="Z1988" s="7">
        <f t="shared" si="63"/>
        <v>1.4970000000000001</v>
      </c>
      <c r="AA1988" s="7">
        <v>0.55300000000000005</v>
      </c>
      <c r="AB1988" s="7">
        <v>0.44600000000000001</v>
      </c>
      <c r="AC1988" s="7">
        <v>10.1</v>
      </c>
      <c r="AD1988" s="7">
        <v>30.9</v>
      </c>
      <c r="AE1988" s="7" t="s">
        <v>28</v>
      </c>
      <c r="AF1988" s="7" t="s">
        <v>29</v>
      </c>
      <c r="AG1988" s="7" t="s">
        <v>30</v>
      </c>
      <c r="AH1988" s="7" t="s">
        <v>406</v>
      </c>
      <c r="AI1988" s="7" t="s">
        <v>407</v>
      </c>
      <c r="AJ1988" s="7">
        <v>0.25600000000000001</v>
      </c>
      <c r="AK1988" s="7">
        <v>-0.60099999999999998</v>
      </c>
      <c r="AL1988" s="7" t="s">
        <v>465</v>
      </c>
      <c r="AQ1988" s="7">
        <v>4</v>
      </c>
      <c r="AS1988" s="7">
        <v>4.33</v>
      </c>
      <c r="AT1988" s="7">
        <v>3.1</v>
      </c>
      <c r="AV1988" s="7" t="s">
        <v>675</v>
      </c>
      <c r="AW1988" s="7" t="s">
        <v>528</v>
      </c>
      <c r="AX1988" s="7" t="s">
        <v>14</v>
      </c>
      <c r="AY1988" s="7" t="s">
        <v>568</v>
      </c>
      <c r="AZ1988" s="7" t="s">
        <v>270</v>
      </c>
    </row>
    <row r="1989" spans="1:52" x14ac:dyDescent="0.2">
      <c r="A1989" s="7">
        <v>1988</v>
      </c>
      <c r="B1989" s="7">
        <v>5766</v>
      </c>
      <c r="C1989" s="7" t="s">
        <v>268</v>
      </c>
      <c r="D1989" s="7" t="s">
        <v>532</v>
      </c>
      <c r="E1989" s="7" t="s">
        <v>269</v>
      </c>
      <c r="F1989" s="7">
        <v>5.173</v>
      </c>
      <c r="I1989" s="7">
        <v>5.3630000000000004</v>
      </c>
      <c r="J1989" s="7">
        <v>2007</v>
      </c>
      <c r="K1989" s="7">
        <v>11</v>
      </c>
      <c r="L1989" s="7">
        <v>315</v>
      </c>
      <c r="M1989" s="7">
        <v>-13.191000000000001</v>
      </c>
      <c r="N1989" s="7">
        <v>-71.59</v>
      </c>
      <c r="O1989" s="7">
        <v>-13.25</v>
      </c>
      <c r="P1989" s="7">
        <v>-71.75</v>
      </c>
      <c r="Q1989" s="7">
        <v>11.189</v>
      </c>
      <c r="S1989" s="7">
        <v>24.623999999999999</v>
      </c>
      <c r="V1989" s="7" t="s">
        <v>26</v>
      </c>
      <c r="W1989" s="7">
        <v>1.6519999999999999</v>
      </c>
      <c r="X1989" s="7">
        <f t="shared" si="62"/>
        <v>1.6519999999999999</v>
      </c>
      <c r="Y1989" s="7">
        <v>3.7109999999999999</v>
      </c>
      <c r="Z1989" s="7">
        <f t="shared" si="63"/>
        <v>3.7109999999999999</v>
      </c>
      <c r="AA1989" s="7">
        <v>0.308</v>
      </c>
      <c r="AB1989" s="7">
        <v>0.69099999999999995</v>
      </c>
      <c r="AC1989" s="7">
        <v>10.7</v>
      </c>
      <c r="AD1989" s="7">
        <v>65.599999999999994</v>
      </c>
      <c r="AE1989" s="7" t="s">
        <v>28</v>
      </c>
      <c r="AF1989" s="7" t="s">
        <v>29</v>
      </c>
      <c r="AG1989" s="7" t="s">
        <v>30</v>
      </c>
      <c r="AH1989" s="7" t="s">
        <v>406</v>
      </c>
      <c r="AI1989" s="7" t="s">
        <v>407</v>
      </c>
      <c r="AJ1989" s="7">
        <v>0.25600000000000001</v>
      </c>
      <c r="AK1989" s="7">
        <v>-0.60099999999999998</v>
      </c>
      <c r="AL1989" s="7" t="s">
        <v>465</v>
      </c>
      <c r="AQ1989" s="7">
        <v>4</v>
      </c>
      <c r="AS1989" s="7">
        <v>4.33</v>
      </c>
      <c r="AT1989" s="7">
        <v>3.1</v>
      </c>
      <c r="AV1989" s="7" t="s">
        <v>675</v>
      </c>
      <c r="AW1989" s="7" t="s">
        <v>528</v>
      </c>
      <c r="AX1989" s="7" t="s">
        <v>14</v>
      </c>
      <c r="AY1989" s="7" t="s">
        <v>568</v>
      </c>
      <c r="AZ1989" s="7" t="s">
        <v>270</v>
      </c>
    </row>
    <row r="1990" spans="1:52" x14ac:dyDescent="0.2">
      <c r="A1990" s="7">
        <v>1989</v>
      </c>
      <c r="B1990" s="7">
        <v>5766</v>
      </c>
      <c r="C1990" s="7" t="s">
        <v>268</v>
      </c>
      <c r="D1990" s="7" t="s">
        <v>532</v>
      </c>
      <c r="E1990" s="7" t="s">
        <v>269</v>
      </c>
      <c r="F1990" s="7">
        <v>5.6829999999999998</v>
      </c>
      <c r="I1990" s="7">
        <v>5.8920000000000003</v>
      </c>
      <c r="J1990" s="7">
        <v>2007</v>
      </c>
      <c r="K1990" s="7">
        <v>12</v>
      </c>
      <c r="L1990" s="7">
        <v>341</v>
      </c>
      <c r="M1990" s="7">
        <v>-13.191000000000001</v>
      </c>
      <c r="N1990" s="7">
        <v>-71.59</v>
      </c>
      <c r="O1990" s="7">
        <v>-13.25</v>
      </c>
      <c r="P1990" s="7">
        <v>-71.75</v>
      </c>
      <c r="Q1990" s="7">
        <v>11.337999999999999</v>
      </c>
      <c r="S1990" s="7">
        <v>24.134</v>
      </c>
      <c r="V1990" s="7" t="s">
        <v>26</v>
      </c>
      <c r="W1990" s="7">
        <v>1.8129999999999999</v>
      </c>
      <c r="X1990" s="7">
        <f t="shared" si="62"/>
        <v>1.8129999999999999</v>
      </c>
      <c r="Y1990" s="7">
        <v>4.0789999999999997</v>
      </c>
      <c r="Z1990" s="7">
        <f t="shared" si="63"/>
        <v>4.0789999999999997</v>
      </c>
      <c r="AA1990" s="7">
        <v>0.307</v>
      </c>
      <c r="AB1990" s="7">
        <v>0.69199999999999995</v>
      </c>
      <c r="AC1990" s="7">
        <v>10.199999999999999</v>
      </c>
      <c r="AD1990" s="7">
        <v>22.7</v>
      </c>
      <c r="AE1990" s="7" t="s">
        <v>28</v>
      </c>
      <c r="AF1990" s="7" t="s">
        <v>29</v>
      </c>
      <c r="AG1990" s="7" t="s">
        <v>30</v>
      </c>
      <c r="AH1990" s="7" t="s">
        <v>406</v>
      </c>
      <c r="AI1990" s="7" t="s">
        <v>407</v>
      </c>
      <c r="AJ1990" s="7">
        <v>0.25600000000000001</v>
      </c>
      <c r="AK1990" s="7">
        <v>-0.60099999999999998</v>
      </c>
      <c r="AL1990" s="7" t="s">
        <v>465</v>
      </c>
      <c r="AQ1990" s="7">
        <v>4</v>
      </c>
      <c r="AS1990" s="7">
        <v>4.33</v>
      </c>
      <c r="AT1990" s="7">
        <v>3.1</v>
      </c>
      <c r="AV1990" s="7" t="s">
        <v>675</v>
      </c>
      <c r="AW1990" s="7" t="s">
        <v>528</v>
      </c>
      <c r="AX1990" s="7" t="s">
        <v>14</v>
      </c>
      <c r="AY1990" s="7" t="s">
        <v>568</v>
      </c>
      <c r="AZ1990" s="7" t="s">
        <v>270</v>
      </c>
    </row>
    <row r="1991" spans="1:52" x14ac:dyDescent="0.2">
      <c r="A1991" s="7">
        <v>1990</v>
      </c>
      <c r="B1991" s="7">
        <v>5766</v>
      </c>
      <c r="C1991" s="7" t="s">
        <v>268</v>
      </c>
      <c r="D1991" s="7" t="s">
        <v>532</v>
      </c>
      <c r="E1991" s="7" t="s">
        <v>269</v>
      </c>
      <c r="F1991" s="7">
        <v>5.1340000000000003</v>
      </c>
      <c r="I1991" s="7">
        <v>5.3220000000000001</v>
      </c>
      <c r="J1991" s="7">
        <v>2008</v>
      </c>
      <c r="K1991" s="7">
        <v>1</v>
      </c>
      <c r="L1991" s="7">
        <v>5</v>
      </c>
      <c r="M1991" s="7">
        <v>-13.191000000000001</v>
      </c>
      <c r="N1991" s="7">
        <v>-71.59</v>
      </c>
      <c r="O1991" s="7">
        <v>-13.25</v>
      </c>
      <c r="P1991" s="7">
        <v>-71.75</v>
      </c>
      <c r="Q1991" s="7">
        <v>11.183</v>
      </c>
      <c r="S1991" s="7">
        <v>25.103999999999999</v>
      </c>
      <c r="V1991" s="7" t="s">
        <v>26</v>
      </c>
      <c r="W1991" s="7">
        <v>1.0660000000000001</v>
      </c>
      <c r="X1991" s="7">
        <f t="shared" si="62"/>
        <v>1.0660000000000001</v>
      </c>
      <c r="Y1991" s="7">
        <v>4.2560000000000002</v>
      </c>
      <c r="Z1991" s="7">
        <f t="shared" si="63"/>
        <v>4.2560000000000002</v>
      </c>
      <c r="AA1991" s="7">
        <v>0.2</v>
      </c>
      <c r="AB1991" s="7">
        <v>0.79900000000000004</v>
      </c>
      <c r="AC1991" s="7">
        <v>9.5</v>
      </c>
      <c r="AD1991" s="7">
        <v>72</v>
      </c>
      <c r="AE1991" s="7" t="s">
        <v>28</v>
      </c>
      <c r="AF1991" s="7" t="s">
        <v>29</v>
      </c>
      <c r="AG1991" s="7" t="s">
        <v>30</v>
      </c>
      <c r="AH1991" s="7" t="s">
        <v>406</v>
      </c>
      <c r="AI1991" s="7" t="s">
        <v>407</v>
      </c>
      <c r="AJ1991" s="7">
        <v>0.25600000000000001</v>
      </c>
      <c r="AK1991" s="7">
        <v>-0.52700000000000002</v>
      </c>
      <c r="AL1991" s="7" t="s">
        <v>465</v>
      </c>
      <c r="AQ1991" s="7">
        <v>4</v>
      </c>
      <c r="AS1991" s="7">
        <v>4.33</v>
      </c>
      <c r="AT1991" s="7">
        <v>3.1</v>
      </c>
      <c r="AV1991" s="7" t="s">
        <v>675</v>
      </c>
      <c r="AW1991" s="7" t="s">
        <v>528</v>
      </c>
      <c r="AX1991" s="7" t="s">
        <v>14</v>
      </c>
      <c r="AY1991" s="7" t="s">
        <v>568</v>
      </c>
      <c r="AZ1991" s="7" t="s">
        <v>270</v>
      </c>
    </row>
    <row r="1992" spans="1:52" x14ac:dyDescent="0.2">
      <c r="A1992" s="7">
        <v>1991</v>
      </c>
      <c r="B1992" s="7">
        <v>5766</v>
      </c>
      <c r="C1992" s="7" t="s">
        <v>268</v>
      </c>
      <c r="D1992" s="7" t="s">
        <v>532</v>
      </c>
      <c r="E1992" s="7" t="s">
        <v>269</v>
      </c>
      <c r="F1992" s="7">
        <v>5.0549999999999997</v>
      </c>
      <c r="I1992" s="7">
        <v>5.2409999999999997</v>
      </c>
      <c r="J1992" s="7">
        <v>2008</v>
      </c>
      <c r="K1992" s="7">
        <v>2</v>
      </c>
      <c r="L1992" s="7">
        <v>44</v>
      </c>
      <c r="M1992" s="7">
        <v>-13.191000000000001</v>
      </c>
      <c r="N1992" s="7">
        <v>-71.59</v>
      </c>
      <c r="O1992" s="7">
        <v>-13.25</v>
      </c>
      <c r="P1992" s="7">
        <v>-71.75</v>
      </c>
      <c r="Q1992" s="7">
        <v>10.573</v>
      </c>
      <c r="S1992" s="7">
        <v>25.585000000000001</v>
      </c>
      <c r="V1992" s="7" t="s">
        <v>26</v>
      </c>
      <c r="W1992" s="7">
        <v>0.46100000000000002</v>
      </c>
      <c r="X1992" s="7">
        <f t="shared" si="62"/>
        <v>0.46100000000000002</v>
      </c>
      <c r="Y1992" s="7">
        <v>4.78</v>
      </c>
      <c r="Z1992" s="7">
        <f t="shared" si="63"/>
        <v>4.78</v>
      </c>
      <c r="AA1992" s="7">
        <v>8.6999999999999994E-2</v>
      </c>
      <c r="AB1992" s="7">
        <v>0.91200000000000003</v>
      </c>
      <c r="AC1992" s="7">
        <v>9.6999999999999993</v>
      </c>
      <c r="AD1992" s="7">
        <v>141.6</v>
      </c>
      <c r="AE1992" s="7" t="s">
        <v>28</v>
      </c>
      <c r="AF1992" s="7" t="s">
        <v>29</v>
      </c>
      <c r="AG1992" s="7" t="s">
        <v>30</v>
      </c>
      <c r="AH1992" s="7" t="s">
        <v>406</v>
      </c>
      <c r="AI1992" s="7" t="s">
        <v>407</v>
      </c>
      <c r="AJ1992" s="7">
        <v>0.25600000000000001</v>
      </c>
      <c r="AK1992" s="7">
        <v>-0.52700000000000002</v>
      </c>
      <c r="AL1992" s="7" t="s">
        <v>465</v>
      </c>
      <c r="AQ1992" s="7">
        <v>4</v>
      </c>
      <c r="AS1992" s="7">
        <v>4.33</v>
      </c>
      <c r="AT1992" s="7">
        <v>3.1</v>
      </c>
      <c r="AV1992" s="7" t="s">
        <v>675</v>
      </c>
      <c r="AW1992" s="7" t="s">
        <v>528</v>
      </c>
      <c r="AX1992" s="7" t="s">
        <v>14</v>
      </c>
      <c r="AY1992" s="7" t="s">
        <v>568</v>
      </c>
      <c r="AZ1992" s="7" t="s">
        <v>270</v>
      </c>
    </row>
    <row r="1993" spans="1:52" x14ac:dyDescent="0.2">
      <c r="A1993" s="7">
        <v>1992</v>
      </c>
      <c r="B1993" s="7">
        <v>5766</v>
      </c>
      <c r="C1993" s="7" t="s">
        <v>268</v>
      </c>
      <c r="D1993" s="7" t="s">
        <v>532</v>
      </c>
      <c r="E1993" s="7" t="s">
        <v>269</v>
      </c>
      <c r="F1993" s="7">
        <v>4.5839999999999996</v>
      </c>
      <c r="I1993" s="7">
        <v>4.7519999999999998</v>
      </c>
      <c r="J1993" s="7">
        <v>2008</v>
      </c>
      <c r="K1993" s="7">
        <v>3</v>
      </c>
      <c r="L1993" s="7">
        <v>72</v>
      </c>
      <c r="M1993" s="7">
        <v>-13.191000000000001</v>
      </c>
      <c r="N1993" s="7">
        <v>-71.59</v>
      </c>
      <c r="O1993" s="7">
        <v>-13.25</v>
      </c>
      <c r="P1993" s="7">
        <v>-71.75</v>
      </c>
      <c r="Q1993" s="7">
        <v>10.569000000000001</v>
      </c>
      <c r="S1993" s="7">
        <v>28.015999999999998</v>
      </c>
      <c r="V1993" s="7" t="s">
        <v>26</v>
      </c>
      <c r="W1993" s="7">
        <v>1.2669999999999999</v>
      </c>
      <c r="X1993" s="7">
        <f t="shared" si="62"/>
        <v>1.2669999999999999</v>
      </c>
      <c r="Y1993" s="7">
        <v>3.4849999999999999</v>
      </c>
      <c r="Z1993" s="7">
        <f t="shared" si="63"/>
        <v>3.4849999999999999</v>
      </c>
      <c r="AA1993" s="7">
        <v>0.26600000000000001</v>
      </c>
      <c r="AB1993" s="7">
        <v>0.73299999999999998</v>
      </c>
      <c r="AC1993" s="7">
        <v>9.3000000000000007</v>
      </c>
      <c r="AD1993" s="7">
        <v>33.9</v>
      </c>
      <c r="AE1993" s="7" t="s">
        <v>28</v>
      </c>
      <c r="AF1993" s="7" t="s">
        <v>29</v>
      </c>
      <c r="AG1993" s="7" t="s">
        <v>30</v>
      </c>
      <c r="AH1993" s="7" t="s">
        <v>406</v>
      </c>
      <c r="AI1993" s="7" t="s">
        <v>407</v>
      </c>
      <c r="AJ1993" s="7">
        <v>0.25600000000000001</v>
      </c>
      <c r="AK1993" s="7">
        <v>-0.52700000000000002</v>
      </c>
      <c r="AL1993" s="7" t="s">
        <v>465</v>
      </c>
      <c r="AQ1993" s="7">
        <v>4</v>
      </c>
      <c r="AS1993" s="7">
        <v>4.33</v>
      </c>
      <c r="AT1993" s="7">
        <v>3.1</v>
      </c>
      <c r="AV1993" s="7" t="s">
        <v>675</v>
      </c>
      <c r="AW1993" s="7" t="s">
        <v>528</v>
      </c>
      <c r="AX1993" s="7" t="s">
        <v>14</v>
      </c>
      <c r="AY1993" s="7" t="s">
        <v>568</v>
      </c>
      <c r="AZ1993" s="7" t="s">
        <v>270</v>
      </c>
    </row>
    <row r="1994" spans="1:52" x14ac:dyDescent="0.2">
      <c r="A1994" s="7">
        <v>1993</v>
      </c>
      <c r="B1994" s="7">
        <v>5766</v>
      </c>
      <c r="C1994" s="7" t="s">
        <v>268</v>
      </c>
      <c r="D1994" s="7" t="s">
        <v>532</v>
      </c>
      <c r="E1994" s="7" t="s">
        <v>269</v>
      </c>
      <c r="F1994" s="7">
        <v>4.8970000000000002</v>
      </c>
      <c r="I1994" s="7">
        <v>5.077</v>
      </c>
      <c r="J1994" s="7">
        <v>2008</v>
      </c>
      <c r="K1994" s="7">
        <v>4</v>
      </c>
      <c r="L1994" s="7">
        <v>102</v>
      </c>
      <c r="M1994" s="7">
        <v>-13.191000000000001</v>
      </c>
      <c r="N1994" s="7">
        <v>-71.59</v>
      </c>
      <c r="O1994" s="7">
        <v>-13.25</v>
      </c>
      <c r="P1994" s="7">
        <v>-71.75</v>
      </c>
      <c r="Q1994" s="7">
        <v>11.476000000000001</v>
      </c>
      <c r="S1994" s="7">
        <v>24.768999999999998</v>
      </c>
      <c r="V1994" s="7" t="s">
        <v>26</v>
      </c>
      <c r="W1994" s="7">
        <v>0.84</v>
      </c>
      <c r="X1994" s="7">
        <f t="shared" si="62"/>
        <v>0.84</v>
      </c>
      <c r="Y1994" s="7">
        <v>4.2370000000000001</v>
      </c>
      <c r="Z1994" s="7">
        <f t="shared" si="63"/>
        <v>4.2370000000000001</v>
      </c>
      <c r="AA1994" s="7">
        <v>0.16500000000000001</v>
      </c>
      <c r="AB1994" s="7">
        <v>0.83399999999999996</v>
      </c>
      <c r="AC1994" s="7">
        <v>9.4</v>
      </c>
      <c r="AD1994" s="7">
        <v>0</v>
      </c>
      <c r="AE1994" s="7" t="s">
        <v>28</v>
      </c>
      <c r="AF1994" s="7" t="s">
        <v>29</v>
      </c>
      <c r="AG1994" s="7" t="s">
        <v>30</v>
      </c>
      <c r="AH1994" s="7" t="s">
        <v>406</v>
      </c>
      <c r="AI1994" s="7" t="s">
        <v>407</v>
      </c>
      <c r="AJ1994" s="7">
        <v>0.25600000000000001</v>
      </c>
      <c r="AK1994" s="7">
        <v>-0.52700000000000002</v>
      </c>
      <c r="AL1994" s="7" t="s">
        <v>465</v>
      </c>
      <c r="AQ1994" s="7">
        <v>4</v>
      </c>
      <c r="AS1994" s="7">
        <v>4.33</v>
      </c>
      <c r="AT1994" s="7">
        <v>3.1</v>
      </c>
      <c r="AV1994" s="7" t="s">
        <v>675</v>
      </c>
      <c r="AW1994" s="7" t="s">
        <v>528</v>
      </c>
      <c r="AX1994" s="7" t="s">
        <v>14</v>
      </c>
      <c r="AY1994" s="7" t="s">
        <v>568</v>
      </c>
      <c r="AZ1994" s="7" t="s">
        <v>270</v>
      </c>
    </row>
    <row r="1995" spans="1:52" x14ac:dyDescent="0.2">
      <c r="A1995" s="7">
        <v>1994</v>
      </c>
      <c r="B1995" s="7">
        <v>5766</v>
      </c>
      <c r="C1995" s="7" t="s">
        <v>268</v>
      </c>
      <c r="D1995" s="7" t="s">
        <v>532</v>
      </c>
      <c r="E1995" s="7" t="s">
        <v>269</v>
      </c>
      <c r="F1995" s="7">
        <v>4.6210000000000004</v>
      </c>
      <c r="I1995" s="7">
        <v>4.7910000000000004</v>
      </c>
      <c r="J1995" s="7">
        <v>2008</v>
      </c>
      <c r="K1995" s="7">
        <v>5</v>
      </c>
      <c r="L1995" s="7">
        <v>129</v>
      </c>
      <c r="M1995" s="7">
        <v>-13.191000000000001</v>
      </c>
      <c r="N1995" s="7">
        <v>-71.59</v>
      </c>
      <c r="O1995" s="7">
        <v>-13.25</v>
      </c>
      <c r="P1995" s="7">
        <v>-71.75</v>
      </c>
      <c r="Q1995" s="7">
        <v>10.564</v>
      </c>
      <c r="S1995" s="7">
        <v>22.981999999999999</v>
      </c>
      <c r="V1995" s="7" t="s">
        <v>26</v>
      </c>
      <c r="W1995" s="7">
        <v>1.569</v>
      </c>
      <c r="X1995" s="7">
        <f t="shared" si="62"/>
        <v>1.569</v>
      </c>
      <c r="Y1995" s="7">
        <v>3.222</v>
      </c>
      <c r="Z1995" s="7">
        <f t="shared" si="63"/>
        <v>3.222</v>
      </c>
      <c r="AA1995" s="7">
        <v>0.32700000000000001</v>
      </c>
      <c r="AB1995" s="7">
        <v>0.67200000000000004</v>
      </c>
      <c r="AC1995" s="7">
        <v>8</v>
      </c>
      <c r="AD1995" s="7">
        <v>6</v>
      </c>
      <c r="AE1995" s="7" t="s">
        <v>28</v>
      </c>
      <c r="AF1995" s="7" t="s">
        <v>29</v>
      </c>
      <c r="AG1995" s="7" t="s">
        <v>30</v>
      </c>
      <c r="AH1995" s="7" t="s">
        <v>406</v>
      </c>
      <c r="AI1995" s="7" t="s">
        <v>407</v>
      </c>
      <c r="AJ1995" s="7">
        <v>0.25600000000000001</v>
      </c>
      <c r="AK1995" s="7">
        <v>-0.52700000000000002</v>
      </c>
      <c r="AL1995" s="7" t="s">
        <v>465</v>
      </c>
      <c r="AQ1995" s="7">
        <v>4</v>
      </c>
      <c r="AS1995" s="7">
        <v>4.33</v>
      </c>
      <c r="AT1995" s="7">
        <v>3.1</v>
      </c>
      <c r="AV1995" s="7" t="s">
        <v>675</v>
      </c>
      <c r="AW1995" s="7" t="s">
        <v>528</v>
      </c>
      <c r="AX1995" s="7" t="s">
        <v>14</v>
      </c>
      <c r="AY1995" s="7" t="s">
        <v>568</v>
      </c>
      <c r="AZ1995" s="7" t="s">
        <v>270</v>
      </c>
    </row>
    <row r="1996" spans="1:52" x14ac:dyDescent="0.2">
      <c r="A1996" s="7">
        <v>1995</v>
      </c>
      <c r="B1996" s="7">
        <v>5766</v>
      </c>
      <c r="C1996" s="7" t="s">
        <v>268</v>
      </c>
      <c r="D1996" s="7" t="s">
        <v>532</v>
      </c>
      <c r="E1996" s="7" t="s">
        <v>269</v>
      </c>
      <c r="F1996" s="7">
        <v>4.2880000000000003</v>
      </c>
      <c r="I1996" s="7">
        <v>4.4450000000000003</v>
      </c>
      <c r="J1996" s="7">
        <v>2008</v>
      </c>
      <c r="K1996" s="7">
        <v>6</v>
      </c>
      <c r="L1996" s="7">
        <v>164</v>
      </c>
      <c r="M1996" s="7">
        <v>-13.191000000000001</v>
      </c>
      <c r="N1996" s="7">
        <v>-71.59</v>
      </c>
      <c r="O1996" s="7">
        <v>-13.25</v>
      </c>
      <c r="P1996" s="7">
        <v>-71.75</v>
      </c>
      <c r="Q1996" s="7">
        <v>9.5</v>
      </c>
      <c r="S1996" s="7">
        <v>20.87</v>
      </c>
      <c r="V1996" s="7" t="s">
        <v>26</v>
      </c>
      <c r="W1996" s="7">
        <v>1.04</v>
      </c>
      <c r="X1996" s="7">
        <f t="shared" si="62"/>
        <v>1.04</v>
      </c>
      <c r="Y1996" s="7">
        <v>3.4049999999999998</v>
      </c>
      <c r="Z1996" s="7">
        <f t="shared" si="63"/>
        <v>3.4049999999999998</v>
      </c>
      <c r="AA1996" s="7">
        <v>0.23300000000000001</v>
      </c>
      <c r="AB1996" s="7">
        <v>0.76600000000000001</v>
      </c>
      <c r="AC1996" s="7">
        <v>7.6</v>
      </c>
      <c r="AD1996" s="7">
        <v>0</v>
      </c>
      <c r="AE1996" s="7" t="s">
        <v>28</v>
      </c>
      <c r="AF1996" s="7" t="s">
        <v>29</v>
      </c>
      <c r="AG1996" s="7" t="s">
        <v>30</v>
      </c>
      <c r="AH1996" s="7" t="s">
        <v>406</v>
      </c>
      <c r="AI1996" s="7" t="s">
        <v>407</v>
      </c>
      <c r="AJ1996" s="7">
        <v>0.25600000000000001</v>
      </c>
      <c r="AK1996" s="7">
        <v>-0.52700000000000002</v>
      </c>
      <c r="AL1996" s="7" t="s">
        <v>465</v>
      </c>
      <c r="AQ1996" s="7">
        <v>4</v>
      </c>
      <c r="AS1996" s="7">
        <v>4.33</v>
      </c>
      <c r="AT1996" s="7">
        <v>3.1</v>
      </c>
      <c r="AV1996" s="7" t="s">
        <v>675</v>
      </c>
      <c r="AW1996" s="7" t="s">
        <v>528</v>
      </c>
      <c r="AX1996" s="7" t="s">
        <v>14</v>
      </c>
      <c r="AY1996" s="7" t="s">
        <v>568</v>
      </c>
      <c r="AZ1996" s="7" t="s">
        <v>270</v>
      </c>
    </row>
    <row r="1997" spans="1:52" x14ac:dyDescent="0.2">
      <c r="A1997" s="7">
        <v>1996</v>
      </c>
      <c r="B1997" s="7">
        <v>5766</v>
      </c>
      <c r="C1997" s="7" t="s">
        <v>268</v>
      </c>
      <c r="D1997" s="7" t="s">
        <v>532</v>
      </c>
      <c r="E1997" s="7" t="s">
        <v>269</v>
      </c>
      <c r="F1997" s="7">
        <v>4.1109999999999998</v>
      </c>
      <c r="I1997" s="7">
        <v>4.2619999999999996</v>
      </c>
      <c r="J1997" s="7">
        <v>2008</v>
      </c>
      <c r="K1997" s="7">
        <v>7</v>
      </c>
      <c r="L1997" s="7">
        <v>194</v>
      </c>
      <c r="M1997" s="7">
        <v>-13.191000000000001</v>
      </c>
      <c r="N1997" s="7">
        <v>-71.59</v>
      </c>
      <c r="O1997" s="7">
        <v>-13.25</v>
      </c>
      <c r="P1997" s="7">
        <v>-71.75</v>
      </c>
      <c r="Q1997" s="7">
        <v>9.4960000000000004</v>
      </c>
      <c r="S1997" s="7">
        <v>24.11</v>
      </c>
      <c r="V1997" s="7" t="s">
        <v>26</v>
      </c>
      <c r="W1997" s="7">
        <v>1.0229999999999999</v>
      </c>
      <c r="X1997" s="7">
        <f t="shared" si="62"/>
        <v>1.0229999999999999</v>
      </c>
      <c r="Y1997" s="7">
        <v>3.2389999999999999</v>
      </c>
      <c r="Z1997" s="7">
        <f t="shared" si="63"/>
        <v>3.2389999999999999</v>
      </c>
      <c r="AA1997" s="7">
        <v>0.24</v>
      </c>
      <c r="AB1997" s="7">
        <v>0.75900000000000001</v>
      </c>
      <c r="AC1997" s="7">
        <v>7.2</v>
      </c>
      <c r="AD1997" s="7">
        <v>1.9</v>
      </c>
      <c r="AE1997" s="7" t="s">
        <v>28</v>
      </c>
      <c r="AF1997" s="7" t="s">
        <v>29</v>
      </c>
      <c r="AG1997" s="7" t="s">
        <v>30</v>
      </c>
      <c r="AH1997" s="7" t="s">
        <v>406</v>
      </c>
      <c r="AI1997" s="7" t="s">
        <v>407</v>
      </c>
      <c r="AJ1997" s="7">
        <v>0.25600000000000001</v>
      </c>
      <c r="AK1997" s="7">
        <v>-0.52700000000000002</v>
      </c>
      <c r="AL1997" s="7" t="s">
        <v>465</v>
      </c>
      <c r="AQ1997" s="7">
        <v>4</v>
      </c>
      <c r="AS1997" s="7">
        <v>4.33</v>
      </c>
      <c r="AT1997" s="7">
        <v>3.1</v>
      </c>
      <c r="AV1997" s="7" t="s">
        <v>675</v>
      </c>
      <c r="AW1997" s="7" t="s">
        <v>528</v>
      </c>
      <c r="AX1997" s="7" t="s">
        <v>14</v>
      </c>
      <c r="AY1997" s="7" t="s">
        <v>568</v>
      </c>
      <c r="AZ1997" s="7" t="s">
        <v>270</v>
      </c>
    </row>
    <row r="1998" spans="1:52" x14ac:dyDescent="0.2">
      <c r="A1998" s="7">
        <v>1997</v>
      </c>
      <c r="B1998" s="7">
        <v>5766</v>
      </c>
      <c r="C1998" s="7" t="s">
        <v>268</v>
      </c>
      <c r="D1998" s="7" t="s">
        <v>532</v>
      </c>
      <c r="E1998" s="7" t="s">
        <v>269</v>
      </c>
      <c r="F1998" s="7">
        <v>3.9740000000000002</v>
      </c>
      <c r="I1998" s="7">
        <v>4.12</v>
      </c>
      <c r="J1998" s="7">
        <v>2008</v>
      </c>
      <c r="K1998" s="7">
        <v>8</v>
      </c>
      <c r="L1998" s="7">
        <v>224</v>
      </c>
      <c r="M1998" s="7">
        <v>-13.191000000000001</v>
      </c>
      <c r="N1998" s="7">
        <v>-71.59</v>
      </c>
      <c r="O1998" s="7">
        <v>-13.25</v>
      </c>
      <c r="P1998" s="7">
        <v>-71.75</v>
      </c>
      <c r="Q1998" s="7">
        <v>10.403</v>
      </c>
      <c r="S1998" s="7">
        <v>20.701000000000001</v>
      </c>
      <c r="V1998" s="7" t="s">
        <v>26</v>
      </c>
      <c r="W1998" s="7">
        <v>1.0229999999999999</v>
      </c>
      <c r="X1998" s="7">
        <f t="shared" si="62"/>
        <v>1.0229999999999999</v>
      </c>
      <c r="Y1998" s="7">
        <v>3.097</v>
      </c>
      <c r="Z1998" s="7">
        <f t="shared" si="63"/>
        <v>3.097</v>
      </c>
      <c r="AA1998" s="7">
        <v>0.248</v>
      </c>
      <c r="AB1998" s="7">
        <v>0.751</v>
      </c>
      <c r="AC1998" s="7">
        <v>8.8000000000000007</v>
      </c>
      <c r="AD1998" s="7">
        <v>2.9</v>
      </c>
      <c r="AE1998" s="7" t="s">
        <v>28</v>
      </c>
      <c r="AF1998" s="7" t="s">
        <v>29</v>
      </c>
      <c r="AG1998" s="7" t="s">
        <v>30</v>
      </c>
      <c r="AH1998" s="7" t="s">
        <v>406</v>
      </c>
      <c r="AI1998" s="7" t="s">
        <v>407</v>
      </c>
      <c r="AJ1998" s="7">
        <v>0.25600000000000001</v>
      </c>
      <c r="AK1998" s="7">
        <v>-0.52700000000000002</v>
      </c>
      <c r="AL1998" s="7" t="s">
        <v>465</v>
      </c>
      <c r="AQ1998" s="7">
        <v>4</v>
      </c>
      <c r="AS1998" s="7">
        <v>4.33</v>
      </c>
      <c r="AT1998" s="7">
        <v>3.1</v>
      </c>
      <c r="AV1998" s="7" t="s">
        <v>675</v>
      </c>
      <c r="AW1998" s="7" t="s">
        <v>528</v>
      </c>
      <c r="AX1998" s="7" t="s">
        <v>14</v>
      </c>
      <c r="AY1998" s="7" t="s">
        <v>568</v>
      </c>
      <c r="AZ1998" s="7" t="s">
        <v>270</v>
      </c>
    </row>
    <row r="1999" spans="1:52" x14ac:dyDescent="0.2">
      <c r="A1999" s="7">
        <v>1998</v>
      </c>
      <c r="B1999" s="7">
        <v>5766</v>
      </c>
      <c r="C1999" s="7" t="s">
        <v>268</v>
      </c>
      <c r="D1999" s="7" t="s">
        <v>532</v>
      </c>
      <c r="E1999" s="7" t="s">
        <v>269</v>
      </c>
      <c r="F1999" s="7">
        <v>3.64</v>
      </c>
      <c r="I1999" s="7">
        <v>3.7730000000000001</v>
      </c>
      <c r="J1999" s="7">
        <v>2008</v>
      </c>
      <c r="K1999" s="7">
        <v>9</v>
      </c>
      <c r="L1999" s="7">
        <v>255</v>
      </c>
      <c r="M1999" s="7">
        <v>-13.191000000000001</v>
      </c>
      <c r="N1999" s="7">
        <v>-71.59</v>
      </c>
      <c r="O1999" s="7">
        <v>-13.25</v>
      </c>
      <c r="P1999" s="7">
        <v>-71.75</v>
      </c>
      <c r="Q1999" s="7">
        <v>9.3390000000000004</v>
      </c>
      <c r="S1999" s="7">
        <v>20.859000000000002</v>
      </c>
      <c r="V1999" s="7" t="s">
        <v>26</v>
      </c>
      <c r="W1999" s="7">
        <v>0.88100000000000001</v>
      </c>
      <c r="X1999" s="7">
        <f t="shared" si="62"/>
        <v>0.88100000000000001</v>
      </c>
      <c r="Y1999" s="7">
        <v>2.8919999999999999</v>
      </c>
      <c r="Z1999" s="7">
        <f t="shared" si="63"/>
        <v>2.8919999999999999</v>
      </c>
      <c r="AA1999" s="7">
        <v>0.23300000000000001</v>
      </c>
      <c r="AB1999" s="7">
        <v>0.76600000000000001</v>
      </c>
      <c r="AC1999" s="7">
        <v>9.4</v>
      </c>
      <c r="AD1999" s="7">
        <v>4.7</v>
      </c>
      <c r="AE1999" s="7" t="s">
        <v>28</v>
      </c>
      <c r="AF1999" s="7" t="s">
        <v>29</v>
      </c>
      <c r="AG1999" s="7" t="s">
        <v>30</v>
      </c>
      <c r="AH1999" s="7" t="s">
        <v>406</v>
      </c>
      <c r="AI1999" s="7" t="s">
        <v>407</v>
      </c>
      <c r="AJ1999" s="7">
        <v>0.25600000000000001</v>
      </c>
      <c r="AK1999" s="7">
        <v>-0.52700000000000002</v>
      </c>
      <c r="AL1999" s="7" t="s">
        <v>465</v>
      </c>
      <c r="AQ1999" s="7">
        <v>4</v>
      </c>
      <c r="AS1999" s="7">
        <v>4.33</v>
      </c>
      <c r="AT1999" s="7">
        <v>3.1</v>
      </c>
      <c r="AV1999" s="7" t="s">
        <v>675</v>
      </c>
      <c r="AW1999" s="7" t="s">
        <v>528</v>
      </c>
      <c r="AX1999" s="7" t="s">
        <v>14</v>
      </c>
      <c r="AY1999" s="7" t="s">
        <v>568</v>
      </c>
      <c r="AZ1999" s="7" t="s">
        <v>270</v>
      </c>
    </row>
    <row r="2000" spans="1:52" x14ac:dyDescent="0.2">
      <c r="A2000" s="7">
        <v>1999</v>
      </c>
      <c r="B2000" s="7">
        <v>5766</v>
      </c>
      <c r="C2000" s="7" t="s">
        <v>268</v>
      </c>
      <c r="D2000" s="7" t="s">
        <v>532</v>
      </c>
      <c r="E2000" s="7" t="s">
        <v>269</v>
      </c>
      <c r="F2000" s="7">
        <v>4.306</v>
      </c>
      <c r="I2000" s="7">
        <v>4.4640000000000004</v>
      </c>
      <c r="J2000" s="7">
        <v>2008</v>
      </c>
      <c r="K2000" s="7">
        <v>10</v>
      </c>
      <c r="L2000" s="7">
        <v>283</v>
      </c>
      <c r="M2000" s="7">
        <v>-13.191000000000001</v>
      </c>
      <c r="N2000" s="7">
        <v>-71.59</v>
      </c>
      <c r="O2000" s="7">
        <v>-13.25</v>
      </c>
      <c r="P2000" s="7">
        <v>-71.75</v>
      </c>
      <c r="Q2000" s="7">
        <v>11.003</v>
      </c>
      <c r="S2000" s="7">
        <v>22.803000000000001</v>
      </c>
      <c r="V2000" s="7" t="s">
        <v>26</v>
      </c>
      <c r="W2000" s="7">
        <v>0.51800000000000002</v>
      </c>
      <c r="X2000" s="7">
        <f t="shared" si="62"/>
        <v>0.51800000000000002</v>
      </c>
      <c r="Y2000" s="7">
        <v>3.9460000000000002</v>
      </c>
      <c r="Z2000" s="7">
        <f t="shared" si="63"/>
        <v>3.9460000000000002</v>
      </c>
      <c r="AA2000" s="7">
        <v>0.11600000000000001</v>
      </c>
      <c r="AB2000" s="7">
        <v>0.88300000000000001</v>
      </c>
      <c r="AC2000" s="7">
        <v>10.4</v>
      </c>
      <c r="AD2000" s="7">
        <v>28.6</v>
      </c>
      <c r="AE2000" s="7" t="s">
        <v>28</v>
      </c>
      <c r="AF2000" s="7" t="s">
        <v>29</v>
      </c>
      <c r="AG2000" s="7" t="s">
        <v>30</v>
      </c>
      <c r="AH2000" s="7" t="s">
        <v>406</v>
      </c>
      <c r="AI2000" s="7" t="s">
        <v>407</v>
      </c>
      <c r="AJ2000" s="7">
        <v>0.25600000000000001</v>
      </c>
      <c r="AK2000" s="7">
        <v>-0.52700000000000002</v>
      </c>
      <c r="AL2000" s="7" t="s">
        <v>465</v>
      </c>
      <c r="AQ2000" s="7">
        <v>4</v>
      </c>
      <c r="AS2000" s="7">
        <v>4.33</v>
      </c>
      <c r="AT2000" s="7">
        <v>3.1</v>
      </c>
      <c r="AV2000" s="7" t="s">
        <v>675</v>
      </c>
      <c r="AW2000" s="7" t="s">
        <v>528</v>
      </c>
      <c r="AX2000" s="7" t="s">
        <v>14</v>
      </c>
      <c r="AY2000" s="7" t="s">
        <v>568</v>
      </c>
      <c r="AZ2000" s="7" t="s">
        <v>270</v>
      </c>
    </row>
    <row r="2001" spans="1:52" x14ac:dyDescent="0.2">
      <c r="A2001" s="7">
        <v>2000</v>
      </c>
      <c r="B2001" s="7">
        <v>5766</v>
      </c>
      <c r="C2001" s="7" t="s">
        <v>268</v>
      </c>
      <c r="D2001" s="7" t="s">
        <v>532</v>
      </c>
      <c r="E2001" s="7" t="s">
        <v>269</v>
      </c>
      <c r="F2001" s="7">
        <v>4.6779999999999999</v>
      </c>
      <c r="I2001" s="7">
        <v>4.8499999999999996</v>
      </c>
      <c r="J2001" s="7">
        <v>2008</v>
      </c>
      <c r="K2001" s="7">
        <v>11</v>
      </c>
      <c r="L2001" s="7">
        <v>316</v>
      </c>
      <c r="M2001" s="7">
        <v>-13.191000000000001</v>
      </c>
      <c r="N2001" s="7">
        <v>-71.59</v>
      </c>
      <c r="O2001" s="7">
        <v>-13.25</v>
      </c>
      <c r="P2001" s="7">
        <v>-71.75</v>
      </c>
      <c r="Q2001" s="7">
        <v>11.454000000000001</v>
      </c>
      <c r="S2001" s="7">
        <v>21.501999999999999</v>
      </c>
      <c r="V2001" s="7" t="s">
        <v>26</v>
      </c>
      <c r="W2001" s="7">
        <v>0.41699999999999998</v>
      </c>
      <c r="X2001" s="7">
        <f t="shared" si="62"/>
        <v>0.41699999999999998</v>
      </c>
      <c r="Y2001" s="7">
        <v>4.4329999999999998</v>
      </c>
      <c r="Z2001" s="7">
        <f t="shared" si="63"/>
        <v>4.4329999999999998</v>
      </c>
      <c r="AA2001" s="7">
        <v>8.5000000000000006E-2</v>
      </c>
      <c r="AB2001" s="7">
        <v>0.91400000000000003</v>
      </c>
      <c r="AC2001" s="7">
        <v>10.8</v>
      </c>
      <c r="AD2001" s="7">
        <v>23.7</v>
      </c>
      <c r="AE2001" s="7" t="s">
        <v>28</v>
      </c>
      <c r="AF2001" s="7" t="s">
        <v>29</v>
      </c>
      <c r="AG2001" s="7" t="s">
        <v>30</v>
      </c>
      <c r="AH2001" s="7" t="s">
        <v>406</v>
      </c>
      <c r="AI2001" s="7" t="s">
        <v>407</v>
      </c>
      <c r="AJ2001" s="7">
        <v>0.25600000000000001</v>
      </c>
      <c r="AK2001" s="7">
        <v>-0.52700000000000002</v>
      </c>
      <c r="AL2001" s="7" t="s">
        <v>465</v>
      </c>
      <c r="AQ2001" s="7">
        <v>4</v>
      </c>
      <c r="AS2001" s="7">
        <v>4.33</v>
      </c>
      <c r="AT2001" s="7">
        <v>3.1</v>
      </c>
      <c r="AV2001" s="7" t="s">
        <v>675</v>
      </c>
      <c r="AW2001" s="7" t="s">
        <v>528</v>
      </c>
      <c r="AX2001" s="7" t="s">
        <v>14</v>
      </c>
      <c r="AY2001" s="7" t="s">
        <v>568</v>
      </c>
      <c r="AZ2001" s="7" t="s">
        <v>270</v>
      </c>
    </row>
    <row r="2002" spans="1:52" x14ac:dyDescent="0.2">
      <c r="A2002" s="7">
        <v>2001</v>
      </c>
      <c r="B2002" s="7">
        <v>5766</v>
      </c>
      <c r="C2002" s="7" t="s">
        <v>268</v>
      </c>
      <c r="D2002" s="7" t="s">
        <v>532</v>
      </c>
      <c r="E2002" s="7" t="s">
        <v>269</v>
      </c>
      <c r="F2002" s="7">
        <v>4.8150000000000004</v>
      </c>
      <c r="I2002" s="7">
        <v>4.992</v>
      </c>
      <c r="J2002" s="7">
        <v>2008</v>
      </c>
      <c r="K2002" s="7">
        <v>12</v>
      </c>
      <c r="L2002" s="7">
        <v>343</v>
      </c>
      <c r="M2002" s="7">
        <v>-13.191000000000001</v>
      </c>
      <c r="N2002" s="7">
        <v>-71.59</v>
      </c>
      <c r="O2002" s="7">
        <v>-13.25</v>
      </c>
      <c r="P2002" s="7">
        <v>-71.75</v>
      </c>
      <c r="Q2002" s="7">
        <v>10.39</v>
      </c>
      <c r="S2002" s="7">
        <v>22.31</v>
      </c>
      <c r="V2002" s="7" t="s">
        <v>26</v>
      </c>
      <c r="W2002" s="7">
        <v>1.0620000000000001</v>
      </c>
      <c r="X2002" s="7">
        <f t="shared" si="62"/>
        <v>1.0620000000000001</v>
      </c>
      <c r="Y2002" s="7">
        <v>3.93</v>
      </c>
      <c r="Z2002" s="7">
        <f t="shared" si="63"/>
        <v>3.93</v>
      </c>
      <c r="AA2002" s="7">
        <v>0.21199999999999999</v>
      </c>
      <c r="AB2002" s="7">
        <v>0.78700000000000003</v>
      </c>
      <c r="AC2002" s="7">
        <v>10.5</v>
      </c>
      <c r="AD2002" s="7">
        <v>71.900000000000006</v>
      </c>
      <c r="AE2002" s="7" t="s">
        <v>28</v>
      </c>
      <c r="AF2002" s="7" t="s">
        <v>29</v>
      </c>
      <c r="AG2002" s="7" t="s">
        <v>30</v>
      </c>
      <c r="AH2002" s="7" t="s">
        <v>406</v>
      </c>
      <c r="AI2002" s="7" t="s">
        <v>407</v>
      </c>
      <c r="AJ2002" s="7">
        <v>0.25600000000000001</v>
      </c>
      <c r="AK2002" s="7">
        <v>-0.52700000000000002</v>
      </c>
      <c r="AL2002" s="7" t="s">
        <v>465</v>
      </c>
      <c r="AQ2002" s="7">
        <v>4</v>
      </c>
      <c r="AS2002" s="7">
        <v>4.33</v>
      </c>
      <c r="AT2002" s="7">
        <v>3.1</v>
      </c>
      <c r="AV2002" s="7" t="s">
        <v>675</v>
      </c>
      <c r="AW2002" s="7" t="s">
        <v>528</v>
      </c>
      <c r="AX2002" s="7" t="s">
        <v>14</v>
      </c>
      <c r="AY2002" s="7" t="s">
        <v>568</v>
      </c>
      <c r="AZ2002" s="7" t="s">
        <v>270</v>
      </c>
    </row>
    <row r="2003" spans="1:52" x14ac:dyDescent="0.2">
      <c r="A2003" s="7">
        <v>2002</v>
      </c>
      <c r="B2003" s="7">
        <v>5766</v>
      </c>
      <c r="C2003" s="7" t="s">
        <v>268</v>
      </c>
      <c r="D2003" s="7" t="s">
        <v>532</v>
      </c>
      <c r="E2003" s="7" t="s">
        <v>269</v>
      </c>
      <c r="F2003" s="7">
        <v>4.3250000000000002</v>
      </c>
      <c r="I2003" s="7">
        <v>4.484</v>
      </c>
      <c r="J2003" s="7">
        <v>2009</v>
      </c>
      <c r="K2003" s="7">
        <v>1</v>
      </c>
      <c r="L2003" s="7">
        <v>1</v>
      </c>
      <c r="M2003" s="7">
        <v>-13.191000000000001</v>
      </c>
      <c r="N2003" s="7">
        <v>-71.59</v>
      </c>
      <c r="O2003" s="7">
        <v>-13.25</v>
      </c>
      <c r="P2003" s="7">
        <v>-71.75</v>
      </c>
      <c r="Q2003" s="7">
        <v>11.145</v>
      </c>
      <c r="S2003" s="7">
        <v>25.388000000000002</v>
      </c>
      <c r="V2003" s="7" t="s">
        <v>26</v>
      </c>
      <c r="W2003" s="7">
        <v>1.202</v>
      </c>
      <c r="X2003" s="7">
        <f t="shared" si="62"/>
        <v>1.202</v>
      </c>
      <c r="Y2003" s="7">
        <v>3.282</v>
      </c>
      <c r="Z2003" s="7">
        <f t="shared" si="63"/>
        <v>3.282</v>
      </c>
      <c r="AA2003" s="7">
        <v>0.26800000000000002</v>
      </c>
      <c r="AB2003" s="7">
        <v>0.73099999999999998</v>
      </c>
      <c r="AC2003" s="7">
        <v>10.1</v>
      </c>
      <c r="AD2003" s="7">
        <v>46.7</v>
      </c>
      <c r="AE2003" s="7" t="s">
        <v>28</v>
      </c>
      <c r="AF2003" s="7" t="s">
        <v>29</v>
      </c>
      <c r="AG2003" s="7" t="s">
        <v>30</v>
      </c>
      <c r="AH2003" s="7" t="s">
        <v>406</v>
      </c>
      <c r="AI2003" s="7" t="s">
        <v>407</v>
      </c>
      <c r="AJ2003" s="7">
        <v>0.25600000000000001</v>
      </c>
      <c r="AK2003" s="7">
        <v>-1.17</v>
      </c>
      <c r="AL2003" s="7" t="s">
        <v>465</v>
      </c>
      <c r="AQ2003" s="7">
        <v>4</v>
      </c>
      <c r="AS2003" s="7">
        <v>4.33</v>
      </c>
      <c r="AT2003" s="7">
        <v>3.1</v>
      </c>
      <c r="AV2003" s="7" t="s">
        <v>675</v>
      </c>
      <c r="AW2003" s="7" t="s">
        <v>528</v>
      </c>
      <c r="AX2003" s="7" t="s">
        <v>14</v>
      </c>
      <c r="AY2003" s="7" t="s">
        <v>568</v>
      </c>
      <c r="AZ2003" s="7" t="s">
        <v>270</v>
      </c>
    </row>
    <row r="2004" spans="1:52" x14ac:dyDescent="0.2">
      <c r="A2004" s="7">
        <v>2003</v>
      </c>
      <c r="B2004" s="7">
        <v>5766</v>
      </c>
      <c r="C2004" s="7" t="s">
        <v>268</v>
      </c>
      <c r="D2004" s="7" t="s">
        <v>532</v>
      </c>
      <c r="E2004" s="7" t="s">
        <v>269</v>
      </c>
      <c r="F2004" s="7">
        <v>3.9910000000000001</v>
      </c>
      <c r="I2004" s="7">
        <v>4.1369999999999996</v>
      </c>
      <c r="J2004" s="7">
        <v>2009</v>
      </c>
      <c r="K2004" s="7">
        <v>2</v>
      </c>
      <c r="L2004" s="7">
        <v>39</v>
      </c>
      <c r="M2004" s="7">
        <v>-13.191000000000001</v>
      </c>
      <c r="N2004" s="7">
        <v>-71.59</v>
      </c>
      <c r="O2004" s="7">
        <v>-13.25</v>
      </c>
      <c r="P2004" s="7">
        <v>-71.75</v>
      </c>
      <c r="Q2004" s="7">
        <v>10.99</v>
      </c>
      <c r="S2004" s="7">
        <v>23.439</v>
      </c>
      <c r="V2004" s="7" t="s">
        <v>26</v>
      </c>
      <c r="W2004" s="7">
        <v>1.504</v>
      </c>
      <c r="X2004" s="7">
        <f t="shared" si="62"/>
        <v>1.504</v>
      </c>
      <c r="Y2004" s="7">
        <v>2.633</v>
      </c>
      <c r="Z2004" s="7">
        <f t="shared" si="63"/>
        <v>2.633</v>
      </c>
      <c r="AA2004" s="7">
        <v>0.36299999999999999</v>
      </c>
      <c r="AB2004" s="7">
        <v>0.63600000000000001</v>
      </c>
      <c r="AC2004" s="7">
        <v>10.3</v>
      </c>
      <c r="AD2004" s="7">
        <v>52.5</v>
      </c>
      <c r="AE2004" s="7" t="s">
        <v>28</v>
      </c>
      <c r="AF2004" s="7" t="s">
        <v>29</v>
      </c>
      <c r="AG2004" s="7" t="s">
        <v>30</v>
      </c>
      <c r="AH2004" s="7" t="s">
        <v>406</v>
      </c>
      <c r="AI2004" s="7" t="s">
        <v>407</v>
      </c>
      <c r="AJ2004" s="7">
        <v>0.25600000000000001</v>
      </c>
      <c r="AK2004" s="7">
        <v>-1.17</v>
      </c>
      <c r="AL2004" s="7" t="s">
        <v>465</v>
      </c>
      <c r="AQ2004" s="7">
        <v>4</v>
      </c>
      <c r="AS2004" s="7">
        <v>4.33</v>
      </c>
      <c r="AT2004" s="7">
        <v>3.1</v>
      </c>
      <c r="AV2004" s="7" t="s">
        <v>675</v>
      </c>
      <c r="AW2004" s="7" t="s">
        <v>528</v>
      </c>
      <c r="AX2004" s="7" t="s">
        <v>14</v>
      </c>
      <c r="AY2004" s="7" t="s">
        <v>568</v>
      </c>
      <c r="AZ2004" s="7" t="s">
        <v>270</v>
      </c>
    </row>
    <row r="2005" spans="1:52" x14ac:dyDescent="0.2">
      <c r="A2005" s="7">
        <v>2004</v>
      </c>
      <c r="B2005" s="7">
        <v>5766</v>
      </c>
      <c r="C2005" s="7" t="s">
        <v>268</v>
      </c>
      <c r="D2005" s="7" t="s">
        <v>532</v>
      </c>
      <c r="E2005" s="7" t="s">
        <v>269</v>
      </c>
      <c r="F2005" s="7">
        <v>3.343</v>
      </c>
      <c r="I2005" s="7">
        <v>3.4660000000000002</v>
      </c>
      <c r="J2005" s="7">
        <v>2009</v>
      </c>
      <c r="K2005" s="7">
        <v>3</v>
      </c>
      <c r="L2005" s="7">
        <v>74</v>
      </c>
      <c r="M2005" s="7">
        <v>-13.191000000000001</v>
      </c>
      <c r="N2005" s="7">
        <v>-71.59</v>
      </c>
      <c r="O2005" s="7">
        <v>-13.25</v>
      </c>
      <c r="P2005" s="7">
        <v>-71.75</v>
      </c>
      <c r="Q2005" s="7">
        <v>9.9260000000000002</v>
      </c>
      <c r="S2005" s="7">
        <v>24.082999999999998</v>
      </c>
      <c r="V2005" s="7" t="s">
        <v>26</v>
      </c>
      <c r="W2005" s="7">
        <v>1.02</v>
      </c>
      <c r="X2005" s="7">
        <f t="shared" si="62"/>
        <v>1.02</v>
      </c>
      <c r="Y2005" s="7">
        <v>2.4460000000000002</v>
      </c>
      <c r="Z2005" s="7">
        <f t="shared" si="63"/>
        <v>2.4460000000000002</v>
      </c>
      <c r="AA2005" s="7">
        <v>0.29399999999999998</v>
      </c>
      <c r="AB2005" s="7">
        <v>0.70499999999999996</v>
      </c>
      <c r="AC2005" s="7">
        <v>10.1</v>
      </c>
      <c r="AD2005" s="7">
        <v>9.3000000000000007</v>
      </c>
      <c r="AE2005" s="7" t="s">
        <v>28</v>
      </c>
      <c r="AF2005" s="7" t="s">
        <v>29</v>
      </c>
      <c r="AG2005" s="7" t="s">
        <v>30</v>
      </c>
      <c r="AH2005" s="7" t="s">
        <v>406</v>
      </c>
      <c r="AI2005" s="7" t="s">
        <v>407</v>
      </c>
      <c r="AJ2005" s="7">
        <v>0.25600000000000001</v>
      </c>
      <c r="AK2005" s="7">
        <v>-1.17</v>
      </c>
      <c r="AL2005" s="7" t="s">
        <v>465</v>
      </c>
      <c r="AQ2005" s="7">
        <v>4</v>
      </c>
      <c r="AS2005" s="7">
        <v>4.33</v>
      </c>
      <c r="AT2005" s="7">
        <v>3.1</v>
      </c>
      <c r="AV2005" s="7" t="s">
        <v>675</v>
      </c>
      <c r="AW2005" s="7" t="s">
        <v>528</v>
      </c>
      <c r="AX2005" s="7" t="s">
        <v>14</v>
      </c>
      <c r="AY2005" s="7" t="s">
        <v>568</v>
      </c>
      <c r="AZ2005" s="7" t="s">
        <v>270</v>
      </c>
    </row>
    <row r="2006" spans="1:52" x14ac:dyDescent="0.2">
      <c r="A2006" s="7">
        <v>2005</v>
      </c>
      <c r="B2006" s="7">
        <v>5766</v>
      </c>
      <c r="C2006" s="7" t="s">
        <v>268</v>
      </c>
      <c r="D2006" s="7" t="s">
        <v>529</v>
      </c>
      <c r="E2006" s="7" t="s">
        <v>271</v>
      </c>
      <c r="F2006" s="7">
        <v>3.8119999999999998</v>
      </c>
      <c r="I2006" s="7">
        <v>3.952</v>
      </c>
      <c r="J2006" s="7">
        <v>2007</v>
      </c>
      <c r="K2006" s="7">
        <v>5</v>
      </c>
      <c r="L2006" s="7">
        <v>136</v>
      </c>
      <c r="M2006" s="7">
        <v>-13.047000000000001</v>
      </c>
      <c r="N2006" s="7">
        <v>-71.489999999999995</v>
      </c>
      <c r="O2006" s="7">
        <v>-13.25</v>
      </c>
      <c r="P2006" s="7">
        <v>-71.25</v>
      </c>
      <c r="Q2006" s="7">
        <v>17.344999999999999</v>
      </c>
      <c r="S2006" s="7">
        <v>46.572000000000003</v>
      </c>
      <c r="V2006" s="7" t="s">
        <v>26</v>
      </c>
      <c r="W2006" s="7">
        <v>2.319</v>
      </c>
      <c r="X2006" s="7">
        <f t="shared" si="62"/>
        <v>2.319</v>
      </c>
      <c r="Y2006" s="7">
        <v>1.633</v>
      </c>
      <c r="Z2006" s="7">
        <f t="shared" si="63"/>
        <v>1.633</v>
      </c>
      <c r="AA2006" s="7">
        <v>0.58599999999999997</v>
      </c>
      <c r="AB2006" s="7">
        <v>0.41299999999999998</v>
      </c>
      <c r="AC2006" s="7">
        <v>12.8</v>
      </c>
      <c r="AD2006" s="7">
        <v>123.6</v>
      </c>
      <c r="AE2006" s="7" t="s">
        <v>28</v>
      </c>
      <c r="AF2006" s="7" t="s">
        <v>29</v>
      </c>
      <c r="AG2006" s="7" t="s">
        <v>30</v>
      </c>
      <c r="AH2006" s="7" t="s">
        <v>406</v>
      </c>
      <c r="AI2006" s="7" t="s">
        <v>407</v>
      </c>
      <c r="AJ2006" s="7">
        <v>0.44900000000000001</v>
      </c>
      <c r="AK2006" s="7">
        <v>-0.40799999999999997</v>
      </c>
      <c r="AL2006" s="7" t="s">
        <v>465</v>
      </c>
      <c r="AQ2006" s="7">
        <v>4</v>
      </c>
      <c r="AS2006" s="7">
        <v>2.0699999999999998</v>
      </c>
      <c r="AT2006" s="7">
        <v>2</v>
      </c>
      <c r="AV2006" s="7" t="s">
        <v>675</v>
      </c>
      <c r="AW2006" s="7" t="s">
        <v>528</v>
      </c>
      <c r="AX2006" s="7" t="s">
        <v>14</v>
      </c>
      <c r="AY2006" s="7" t="s">
        <v>568</v>
      </c>
      <c r="AZ2006" s="7" t="s">
        <v>272</v>
      </c>
    </row>
    <row r="2007" spans="1:52" x14ac:dyDescent="0.2">
      <c r="A2007" s="7">
        <v>2006</v>
      </c>
      <c r="B2007" s="7">
        <v>5766</v>
      </c>
      <c r="C2007" s="7" t="s">
        <v>268</v>
      </c>
      <c r="D2007" s="7" t="s">
        <v>529</v>
      </c>
      <c r="E2007" s="7" t="s">
        <v>271</v>
      </c>
      <c r="F2007" s="7">
        <v>3.6549999999999998</v>
      </c>
      <c r="I2007" s="7">
        <v>3.7890000000000001</v>
      </c>
      <c r="J2007" s="7">
        <v>2007</v>
      </c>
      <c r="K2007" s="7">
        <v>6</v>
      </c>
      <c r="L2007" s="7">
        <v>168</v>
      </c>
      <c r="M2007" s="7">
        <v>-13.047000000000001</v>
      </c>
      <c r="N2007" s="7">
        <v>-71.489999999999995</v>
      </c>
      <c r="O2007" s="7">
        <v>-13.25</v>
      </c>
      <c r="P2007" s="7">
        <v>-71.25</v>
      </c>
      <c r="Q2007" s="7">
        <v>15.685</v>
      </c>
      <c r="S2007" s="7">
        <v>40.908000000000001</v>
      </c>
      <c r="V2007" s="7" t="s">
        <v>26</v>
      </c>
      <c r="W2007" s="7">
        <v>2.0459999999999998</v>
      </c>
      <c r="X2007" s="7">
        <f t="shared" si="62"/>
        <v>2.0459999999999998</v>
      </c>
      <c r="Y2007" s="7">
        <v>1.7430000000000001</v>
      </c>
      <c r="Z2007" s="7">
        <f t="shared" si="63"/>
        <v>1.7430000000000001</v>
      </c>
      <c r="AA2007" s="7">
        <v>0.53900000000000003</v>
      </c>
      <c r="AB2007" s="7">
        <v>0.46</v>
      </c>
      <c r="AC2007" s="7">
        <v>11.6</v>
      </c>
      <c r="AD2007" s="7">
        <v>111</v>
      </c>
      <c r="AE2007" s="7" t="s">
        <v>28</v>
      </c>
      <c r="AF2007" s="7" t="s">
        <v>29</v>
      </c>
      <c r="AG2007" s="7" t="s">
        <v>30</v>
      </c>
      <c r="AH2007" s="7" t="s">
        <v>406</v>
      </c>
      <c r="AI2007" s="7" t="s">
        <v>407</v>
      </c>
      <c r="AJ2007" s="7">
        <v>0.44900000000000001</v>
      </c>
      <c r="AK2007" s="7">
        <v>-0.40799999999999997</v>
      </c>
      <c r="AL2007" s="7" t="s">
        <v>465</v>
      </c>
      <c r="AQ2007" s="7">
        <v>4</v>
      </c>
      <c r="AS2007" s="7">
        <v>2.0699999999999998</v>
      </c>
      <c r="AT2007" s="7">
        <v>2</v>
      </c>
      <c r="AV2007" s="7" t="s">
        <v>675</v>
      </c>
      <c r="AW2007" s="7" t="s">
        <v>528</v>
      </c>
      <c r="AX2007" s="7" t="s">
        <v>14</v>
      </c>
      <c r="AY2007" s="7" t="s">
        <v>568</v>
      </c>
      <c r="AZ2007" s="7" t="s">
        <v>272</v>
      </c>
    </row>
    <row r="2008" spans="1:52" x14ac:dyDescent="0.2">
      <c r="A2008" s="7">
        <v>2007</v>
      </c>
      <c r="B2008" s="7">
        <v>5766</v>
      </c>
      <c r="C2008" s="7" t="s">
        <v>268</v>
      </c>
      <c r="D2008" s="7" t="s">
        <v>529</v>
      </c>
      <c r="E2008" s="7" t="s">
        <v>271</v>
      </c>
      <c r="F2008" s="7">
        <v>3.556</v>
      </c>
      <c r="I2008" s="7">
        <v>3.6859999999999999</v>
      </c>
      <c r="J2008" s="7">
        <v>2007</v>
      </c>
      <c r="K2008" s="7">
        <v>7</v>
      </c>
      <c r="L2008" s="7">
        <v>202</v>
      </c>
      <c r="M2008" s="7">
        <v>-13.047000000000001</v>
      </c>
      <c r="N2008" s="7">
        <v>-71.489999999999995</v>
      </c>
      <c r="O2008" s="7">
        <v>-13.25</v>
      </c>
      <c r="P2008" s="7">
        <v>-71.25</v>
      </c>
      <c r="Q2008" s="7">
        <v>15.228999999999999</v>
      </c>
      <c r="S2008" s="7">
        <v>46.241</v>
      </c>
      <c r="V2008" s="7" t="s">
        <v>26</v>
      </c>
      <c r="W2008" s="7">
        <v>1.863</v>
      </c>
      <c r="X2008" s="7">
        <f t="shared" si="62"/>
        <v>1.863</v>
      </c>
      <c r="Y2008" s="7">
        <v>1.823</v>
      </c>
      <c r="Z2008" s="7">
        <f t="shared" si="63"/>
        <v>1.823</v>
      </c>
      <c r="AA2008" s="7">
        <v>0.505</v>
      </c>
      <c r="AB2008" s="7">
        <v>0.49399999999999999</v>
      </c>
      <c r="AC2008" s="7">
        <v>11.9</v>
      </c>
      <c r="AD2008" s="7">
        <v>103.6</v>
      </c>
      <c r="AE2008" s="7" t="s">
        <v>28</v>
      </c>
      <c r="AF2008" s="7" t="s">
        <v>29</v>
      </c>
      <c r="AG2008" s="7" t="s">
        <v>30</v>
      </c>
      <c r="AH2008" s="7" t="s">
        <v>406</v>
      </c>
      <c r="AI2008" s="7" t="s">
        <v>407</v>
      </c>
      <c r="AJ2008" s="7">
        <v>0.44900000000000001</v>
      </c>
      <c r="AK2008" s="7">
        <v>-0.40799999999999997</v>
      </c>
      <c r="AL2008" s="7" t="s">
        <v>465</v>
      </c>
      <c r="AQ2008" s="7">
        <v>4</v>
      </c>
      <c r="AS2008" s="7">
        <v>2.0699999999999998</v>
      </c>
      <c r="AT2008" s="7">
        <v>2</v>
      </c>
      <c r="AV2008" s="7" t="s">
        <v>675</v>
      </c>
      <c r="AW2008" s="7" t="s">
        <v>528</v>
      </c>
      <c r="AX2008" s="7" t="s">
        <v>14</v>
      </c>
      <c r="AY2008" s="7" t="s">
        <v>568</v>
      </c>
      <c r="AZ2008" s="7" t="s">
        <v>272</v>
      </c>
    </row>
    <row r="2009" spans="1:52" x14ac:dyDescent="0.2">
      <c r="A2009" s="7">
        <v>2008</v>
      </c>
      <c r="B2009" s="7">
        <v>5766</v>
      </c>
      <c r="C2009" s="7" t="s">
        <v>268</v>
      </c>
      <c r="D2009" s="7" t="s">
        <v>529</v>
      </c>
      <c r="E2009" s="7" t="s">
        <v>271</v>
      </c>
      <c r="F2009" s="7">
        <v>4.1310000000000002</v>
      </c>
      <c r="I2009" s="7">
        <v>4.2830000000000004</v>
      </c>
      <c r="J2009" s="7">
        <v>2007</v>
      </c>
      <c r="K2009" s="7">
        <v>8</v>
      </c>
      <c r="L2009" s="7">
        <v>226</v>
      </c>
      <c r="M2009" s="7">
        <v>-13.047000000000001</v>
      </c>
      <c r="N2009" s="7">
        <v>-71.489999999999995</v>
      </c>
      <c r="O2009" s="7">
        <v>-13.25</v>
      </c>
      <c r="P2009" s="7">
        <v>-71.25</v>
      </c>
      <c r="Q2009" s="7">
        <v>17.033999999999999</v>
      </c>
      <c r="S2009" s="7">
        <v>45.268000000000001</v>
      </c>
      <c r="V2009" s="7" t="s">
        <v>26</v>
      </c>
      <c r="W2009" s="7">
        <v>1.296</v>
      </c>
      <c r="X2009" s="7">
        <f t="shared" si="62"/>
        <v>1.296</v>
      </c>
      <c r="Y2009" s="7">
        <v>2.9870000000000001</v>
      </c>
      <c r="Z2009" s="7">
        <f t="shared" si="63"/>
        <v>2.9870000000000001</v>
      </c>
      <c r="AA2009" s="7">
        <v>0.30199999999999999</v>
      </c>
      <c r="AB2009" s="7">
        <v>0.69699999999999995</v>
      </c>
      <c r="AC2009" s="7">
        <v>12.9</v>
      </c>
      <c r="AD2009" s="7">
        <v>96.7</v>
      </c>
      <c r="AE2009" s="7" t="s">
        <v>28</v>
      </c>
      <c r="AF2009" s="7" t="s">
        <v>29</v>
      </c>
      <c r="AG2009" s="7" t="s">
        <v>30</v>
      </c>
      <c r="AH2009" s="7" t="s">
        <v>406</v>
      </c>
      <c r="AI2009" s="7" t="s">
        <v>407</v>
      </c>
      <c r="AJ2009" s="7">
        <v>0.44900000000000001</v>
      </c>
      <c r="AK2009" s="7">
        <v>-0.40799999999999997</v>
      </c>
      <c r="AL2009" s="7" t="s">
        <v>465</v>
      </c>
      <c r="AQ2009" s="7">
        <v>4</v>
      </c>
      <c r="AS2009" s="7">
        <v>2.0699999999999998</v>
      </c>
      <c r="AT2009" s="7">
        <v>2</v>
      </c>
      <c r="AV2009" s="7" t="s">
        <v>675</v>
      </c>
      <c r="AW2009" s="7" t="s">
        <v>528</v>
      </c>
      <c r="AX2009" s="7" t="s">
        <v>14</v>
      </c>
      <c r="AY2009" s="7" t="s">
        <v>568</v>
      </c>
      <c r="AZ2009" s="7" t="s">
        <v>272</v>
      </c>
    </row>
    <row r="2010" spans="1:52" x14ac:dyDescent="0.2">
      <c r="A2010" s="7">
        <v>2009</v>
      </c>
      <c r="B2010" s="7">
        <v>5766</v>
      </c>
      <c r="C2010" s="7" t="s">
        <v>268</v>
      </c>
      <c r="D2010" s="7" t="s">
        <v>529</v>
      </c>
      <c r="E2010" s="7" t="s">
        <v>271</v>
      </c>
      <c r="F2010" s="7">
        <v>4.1109999999999998</v>
      </c>
      <c r="I2010" s="7">
        <v>4.2619999999999996</v>
      </c>
      <c r="J2010" s="7">
        <v>2007</v>
      </c>
      <c r="K2010" s="7">
        <v>9</v>
      </c>
      <c r="L2010" s="7">
        <v>258</v>
      </c>
      <c r="M2010" s="7">
        <v>-13.047000000000001</v>
      </c>
      <c r="N2010" s="7">
        <v>-71.489999999999995</v>
      </c>
      <c r="O2010" s="7">
        <v>-13.25</v>
      </c>
      <c r="P2010" s="7">
        <v>-71.25</v>
      </c>
      <c r="Q2010" s="7">
        <v>17.030999999999999</v>
      </c>
      <c r="S2010" s="7">
        <v>45.427</v>
      </c>
      <c r="V2010" s="7" t="s">
        <v>26</v>
      </c>
      <c r="W2010" s="7">
        <v>2.492</v>
      </c>
      <c r="X2010" s="7">
        <f t="shared" si="62"/>
        <v>2.492</v>
      </c>
      <c r="Y2010" s="7">
        <v>1.77</v>
      </c>
      <c r="Z2010" s="7">
        <f t="shared" si="63"/>
        <v>1.77</v>
      </c>
      <c r="AA2010" s="7">
        <v>0.58399999999999996</v>
      </c>
      <c r="AB2010" s="7">
        <v>0.41499999999999998</v>
      </c>
      <c r="AC2010" s="7">
        <v>12.9</v>
      </c>
      <c r="AD2010" s="7">
        <v>113.4</v>
      </c>
      <c r="AE2010" s="7" t="s">
        <v>28</v>
      </c>
      <c r="AF2010" s="7" t="s">
        <v>29</v>
      </c>
      <c r="AG2010" s="7" t="s">
        <v>30</v>
      </c>
      <c r="AH2010" s="7" t="s">
        <v>406</v>
      </c>
      <c r="AI2010" s="7" t="s">
        <v>407</v>
      </c>
      <c r="AJ2010" s="7">
        <v>0.44900000000000001</v>
      </c>
      <c r="AK2010" s="7">
        <v>-0.40799999999999997</v>
      </c>
      <c r="AL2010" s="7" t="s">
        <v>465</v>
      </c>
      <c r="AQ2010" s="7">
        <v>4</v>
      </c>
      <c r="AS2010" s="7">
        <v>2.0699999999999998</v>
      </c>
      <c r="AT2010" s="7">
        <v>2</v>
      </c>
      <c r="AV2010" s="7" t="s">
        <v>675</v>
      </c>
      <c r="AW2010" s="7" t="s">
        <v>528</v>
      </c>
      <c r="AX2010" s="7" t="s">
        <v>14</v>
      </c>
      <c r="AY2010" s="7" t="s">
        <v>568</v>
      </c>
      <c r="AZ2010" s="7" t="s">
        <v>272</v>
      </c>
    </row>
    <row r="2011" spans="1:52" x14ac:dyDescent="0.2">
      <c r="A2011" s="7">
        <v>2010</v>
      </c>
      <c r="B2011" s="7">
        <v>5766</v>
      </c>
      <c r="C2011" s="7" t="s">
        <v>268</v>
      </c>
      <c r="D2011" s="7" t="s">
        <v>529</v>
      </c>
      <c r="E2011" s="7" t="s">
        <v>271</v>
      </c>
      <c r="F2011" s="7">
        <v>4.7850000000000001</v>
      </c>
      <c r="I2011" s="7">
        <v>4.9610000000000003</v>
      </c>
      <c r="J2011" s="7">
        <v>2007</v>
      </c>
      <c r="K2011" s="7">
        <v>10</v>
      </c>
      <c r="L2011" s="7">
        <v>284</v>
      </c>
      <c r="M2011" s="7">
        <v>-13.047000000000001</v>
      </c>
      <c r="N2011" s="7">
        <v>-71.489999999999995</v>
      </c>
      <c r="O2011" s="7">
        <v>-13.25</v>
      </c>
      <c r="P2011" s="7">
        <v>-71.25</v>
      </c>
      <c r="Q2011" s="7">
        <v>18.384</v>
      </c>
      <c r="S2011" s="7">
        <v>45.585000000000001</v>
      </c>
      <c r="V2011" s="7" t="s">
        <v>26</v>
      </c>
      <c r="W2011" s="7">
        <v>2.6760000000000002</v>
      </c>
      <c r="X2011" s="7">
        <f t="shared" si="62"/>
        <v>2.6760000000000002</v>
      </c>
      <c r="Y2011" s="7">
        <v>2.2850000000000001</v>
      </c>
      <c r="Z2011" s="7">
        <f t="shared" si="63"/>
        <v>2.2850000000000001</v>
      </c>
      <c r="AA2011" s="7">
        <v>0.53900000000000003</v>
      </c>
      <c r="AB2011" s="7">
        <v>0.46</v>
      </c>
      <c r="AC2011" s="7">
        <v>14.1</v>
      </c>
      <c r="AD2011" s="7">
        <v>198.9</v>
      </c>
      <c r="AE2011" s="7" t="s">
        <v>28</v>
      </c>
      <c r="AF2011" s="7" t="s">
        <v>29</v>
      </c>
      <c r="AG2011" s="7" t="s">
        <v>30</v>
      </c>
      <c r="AH2011" s="7" t="s">
        <v>406</v>
      </c>
      <c r="AI2011" s="7" t="s">
        <v>407</v>
      </c>
      <c r="AJ2011" s="7">
        <v>0.44900000000000001</v>
      </c>
      <c r="AK2011" s="7">
        <v>-0.40799999999999997</v>
      </c>
      <c r="AL2011" s="7" t="s">
        <v>465</v>
      </c>
      <c r="AQ2011" s="7">
        <v>4</v>
      </c>
      <c r="AS2011" s="7">
        <v>2.0699999999999998</v>
      </c>
      <c r="AT2011" s="7">
        <v>2</v>
      </c>
      <c r="AV2011" s="7" t="s">
        <v>675</v>
      </c>
      <c r="AW2011" s="7" t="s">
        <v>528</v>
      </c>
      <c r="AX2011" s="7" t="s">
        <v>14</v>
      </c>
      <c r="AY2011" s="7" t="s">
        <v>568</v>
      </c>
      <c r="AZ2011" s="7" t="s">
        <v>272</v>
      </c>
    </row>
    <row r="2012" spans="1:52" x14ac:dyDescent="0.2">
      <c r="A2012" s="7">
        <v>2011</v>
      </c>
      <c r="B2012" s="7">
        <v>5766</v>
      </c>
      <c r="C2012" s="7" t="s">
        <v>268</v>
      </c>
      <c r="D2012" s="7" t="s">
        <v>529</v>
      </c>
      <c r="E2012" s="7" t="s">
        <v>271</v>
      </c>
      <c r="F2012" s="7">
        <v>4.4089999999999998</v>
      </c>
      <c r="I2012" s="7">
        <v>4.5709999999999997</v>
      </c>
      <c r="J2012" s="7">
        <v>2007</v>
      </c>
      <c r="K2012" s="7">
        <v>11</v>
      </c>
      <c r="L2012" s="7">
        <v>323</v>
      </c>
      <c r="M2012" s="7">
        <v>-13.047000000000001</v>
      </c>
      <c r="N2012" s="7">
        <v>-71.489999999999995</v>
      </c>
      <c r="O2012" s="7">
        <v>-13.25</v>
      </c>
      <c r="P2012" s="7">
        <v>-71.25</v>
      </c>
      <c r="Q2012" s="7">
        <v>17.024999999999999</v>
      </c>
      <c r="S2012" s="7">
        <v>46.551000000000002</v>
      </c>
      <c r="V2012" s="7" t="s">
        <v>26</v>
      </c>
      <c r="W2012" s="7">
        <v>2.6970000000000001</v>
      </c>
      <c r="X2012" s="7">
        <f t="shared" si="62"/>
        <v>2.6970000000000001</v>
      </c>
      <c r="Y2012" s="7">
        <v>1.8740000000000001</v>
      </c>
      <c r="Z2012" s="7">
        <f t="shared" si="63"/>
        <v>1.8740000000000001</v>
      </c>
      <c r="AA2012" s="7">
        <v>0.58899999999999997</v>
      </c>
      <c r="AB2012" s="7">
        <v>0.41</v>
      </c>
      <c r="AC2012" s="7">
        <v>14.2</v>
      </c>
      <c r="AD2012" s="7">
        <v>233.7</v>
      </c>
      <c r="AE2012" s="7" t="s">
        <v>28</v>
      </c>
      <c r="AF2012" s="7" t="s">
        <v>29</v>
      </c>
      <c r="AG2012" s="7" t="s">
        <v>30</v>
      </c>
      <c r="AH2012" s="7" t="s">
        <v>406</v>
      </c>
      <c r="AI2012" s="7" t="s">
        <v>407</v>
      </c>
      <c r="AJ2012" s="7">
        <v>0.44900000000000001</v>
      </c>
      <c r="AK2012" s="7">
        <v>-0.40799999999999997</v>
      </c>
      <c r="AL2012" s="7" t="s">
        <v>465</v>
      </c>
      <c r="AQ2012" s="7">
        <v>4</v>
      </c>
      <c r="AS2012" s="7">
        <v>2.0699999999999998</v>
      </c>
      <c r="AT2012" s="7">
        <v>2</v>
      </c>
      <c r="AV2012" s="7" t="s">
        <v>675</v>
      </c>
      <c r="AW2012" s="7" t="s">
        <v>528</v>
      </c>
      <c r="AX2012" s="7" t="s">
        <v>14</v>
      </c>
      <c r="AY2012" s="7" t="s">
        <v>568</v>
      </c>
      <c r="AZ2012" s="7" t="s">
        <v>272</v>
      </c>
    </row>
    <row r="2013" spans="1:52" x14ac:dyDescent="0.2">
      <c r="A2013" s="7">
        <v>2012</v>
      </c>
      <c r="B2013" s="7">
        <v>5766</v>
      </c>
      <c r="C2013" s="7" t="s">
        <v>268</v>
      </c>
      <c r="D2013" s="7" t="s">
        <v>529</v>
      </c>
      <c r="E2013" s="7" t="s">
        <v>271</v>
      </c>
      <c r="F2013" s="7">
        <v>4.5880000000000001</v>
      </c>
      <c r="I2013" s="7">
        <v>4.7560000000000002</v>
      </c>
      <c r="J2013" s="7">
        <v>2007</v>
      </c>
      <c r="K2013" s="7">
        <v>12</v>
      </c>
      <c r="L2013" s="7">
        <v>355</v>
      </c>
      <c r="M2013" s="7">
        <v>-13.047000000000001</v>
      </c>
      <c r="N2013" s="7">
        <v>-71.489999999999995</v>
      </c>
      <c r="O2013" s="7">
        <v>-13.25</v>
      </c>
      <c r="P2013" s="7">
        <v>-71.25</v>
      </c>
      <c r="Q2013" s="7">
        <v>18.074999999999999</v>
      </c>
      <c r="S2013" s="7">
        <v>45.9</v>
      </c>
      <c r="V2013" s="7" t="s">
        <v>26</v>
      </c>
      <c r="W2013" s="7">
        <v>1.764</v>
      </c>
      <c r="X2013" s="7">
        <f t="shared" si="62"/>
        <v>1.764</v>
      </c>
      <c r="Y2013" s="7">
        <v>2.992</v>
      </c>
      <c r="Z2013" s="7">
        <f t="shared" si="63"/>
        <v>2.992</v>
      </c>
      <c r="AA2013" s="7">
        <v>0.37</v>
      </c>
      <c r="AB2013" s="7">
        <v>0.629</v>
      </c>
      <c r="AC2013" s="7">
        <v>14</v>
      </c>
      <c r="AD2013" s="7">
        <v>268.8</v>
      </c>
      <c r="AE2013" s="7" t="s">
        <v>28</v>
      </c>
      <c r="AF2013" s="7" t="s">
        <v>29</v>
      </c>
      <c r="AG2013" s="7" t="s">
        <v>30</v>
      </c>
      <c r="AH2013" s="7" t="s">
        <v>406</v>
      </c>
      <c r="AI2013" s="7" t="s">
        <v>407</v>
      </c>
      <c r="AJ2013" s="7">
        <v>0.44900000000000001</v>
      </c>
      <c r="AK2013" s="7">
        <v>-0.40799999999999997</v>
      </c>
      <c r="AL2013" s="7" t="s">
        <v>465</v>
      </c>
      <c r="AQ2013" s="7">
        <v>4</v>
      </c>
      <c r="AS2013" s="7">
        <v>2.0699999999999998</v>
      </c>
      <c r="AT2013" s="7">
        <v>2</v>
      </c>
      <c r="AV2013" s="7" t="s">
        <v>675</v>
      </c>
      <c r="AW2013" s="7" t="s">
        <v>528</v>
      </c>
      <c r="AX2013" s="7" t="s">
        <v>14</v>
      </c>
      <c r="AY2013" s="7" t="s">
        <v>568</v>
      </c>
      <c r="AZ2013" s="7" t="s">
        <v>272</v>
      </c>
    </row>
    <row r="2014" spans="1:52" x14ac:dyDescent="0.2">
      <c r="A2014" s="7">
        <v>2013</v>
      </c>
      <c r="B2014" s="7">
        <v>5766</v>
      </c>
      <c r="C2014" s="7" t="s">
        <v>268</v>
      </c>
      <c r="D2014" s="7" t="s">
        <v>529</v>
      </c>
      <c r="E2014" s="7" t="s">
        <v>271</v>
      </c>
      <c r="F2014" s="7">
        <v>4.5880000000000001</v>
      </c>
      <c r="I2014" s="7">
        <v>4.7560000000000002</v>
      </c>
      <c r="J2014" s="7">
        <v>2008</v>
      </c>
      <c r="K2014" s="7">
        <v>1</v>
      </c>
      <c r="L2014" s="7">
        <v>21</v>
      </c>
      <c r="M2014" s="7">
        <v>-13.047000000000001</v>
      </c>
      <c r="N2014" s="7">
        <v>-71.489999999999995</v>
      </c>
      <c r="O2014" s="7">
        <v>-13.25</v>
      </c>
      <c r="P2014" s="7">
        <v>-71.25</v>
      </c>
      <c r="Q2014" s="7">
        <v>18.071999999999999</v>
      </c>
      <c r="S2014" s="7">
        <v>46.058999999999997</v>
      </c>
      <c r="V2014" s="7" t="s">
        <v>26</v>
      </c>
      <c r="W2014" s="7">
        <v>2.11</v>
      </c>
      <c r="X2014" s="7">
        <f t="shared" si="62"/>
        <v>2.11</v>
      </c>
      <c r="Y2014" s="7">
        <v>2.6459999999999999</v>
      </c>
      <c r="Z2014" s="7">
        <f t="shared" si="63"/>
        <v>2.6459999999999999</v>
      </c>
      <c r="AA2014" s="7">
        <v>0.443</v>
      </c>
      <c r="AB2014" s="7">
        <v>0.55600000000000005</v>
      </c>
      <c r="AC2014" s="7">
        <v>13.3</v>
      </c>
      <c r="AD2014" s="7">
        <v>368.1</v>
      </c>
      <c r="AE2014" s="7" t="s">
        <v>28</v>
      </c>
      <c r="AF2014" s="7" t="s">
        <v>29</v>
      </c>
      <c r="AG2014" s="7" t="s">
        <v>30</v>
      </c>
      <c r="AH2014" s="7" t="s">
        <v>406</v>
      </c>
      <c r="AI2014" s="7" t="s">
        <v>407</v>
      </c>
      <c r="AJ2014" s="7">
        <v>0.44900000000000001</v>
      </c>
      <c r="AK2014" s="7">
        <v>-0.435</v>
      </c>
      <c r="AL2014" s="7" t="s">
        <v>465</v>
      </c>
      <c r="AQ2014" s="7">
        <v>4</v>
      </c>
      <c r="AS2014" s="7">
        <v>2.0699999999999998</v>
      </c>
      <c r="AT2014" s="7">
        <v>2</v>
      </c>
      <c r="AV2014" s="7" t="s">
        <v>675</v>
      </c>
      <c r="AW2014" s="7" t="s">
        <v>528</v>
      </c>
      <c r="AX2014" s="7" t="s">
        <v>14</v>
      </c>
      <c r="AY2014" s="7" t="s">
        <v>568</v>
      </c>
      <c r="AZ2014" s="7" t="s">
        <v>272</v>
      </c>
    </row>
    <row r="2015" spans="1:52" x14ac:dyDescent="0.2">
      <c r="A2015" s="7">
        <v>2014</v>
      </c>
      <c r="B2015" s="7">
        <v>5766</v>
      </c>
      <c r="C2015" s="7" t="s">
        <v>268</v>
      </c>
      <c r="D2015" s="7" t="s">
        <v>529</v>
      </c>
      <c r="E2015" s="7" t="s">
        <v>271</v>
      </c>
      <c r="F2015" s="7">
        <v>4.806</v>
      </c>
      <c r="I2015" s="7">
        <v>4.9820000000000002</v>
      </c>
      <c r="J2015" s="7">
        <v>2008</v>
      </c>
      <c r="K2015" s="7">
        <v>2</v>
      </c>
      <c r="L2015" s="7">
        <v>52</v>
      </c>
      <c r="M2015" s="7">
        <v>-13.047000000000001</v>
      </c>
      <c r="N2015" s="7">
        <v>-71.489999999999995</v>
      </c>
      <c r="O2015" s="7">
        <v>-13.25</v>
      </c>
      <c r="P2015" s="7">
        <v>-71.25</v>
      </c>
      <c r="Q2015" s="7">
        <v>17.768000000000001</v>
      </c>
      <c r="S2015" s="7">
        <v>46.216999999999999</v>
      </c>
      <c r="V2015" s="7" t="s">
        <v>26</v>
      </c>
      <c r="W2015" s="7">
        <v>1.806</v>
      </c>
      <c r="X2015" s="7">
        <f t="shared" si="62"/>
        <v>1.806</v>
      </c>
      <c r="Y2015" s="7">
        <v>3.1760000000000002</v>
      </c>
      <c r="Z2015" s="7">
        <f t="shared" si="63"/>
        <v>3.1760000000000002</v>
      </c>
      <c r="AA2015" s="7">
        <v>0.36199999999999999</v>
      </c>
      <c r="AB2015" s="7">
        <v>0.63700000000000001</v>
      </c>
      <c r="AC2015" s="7">
        <v>13.6</v>
      </c>
      <c r="AD2015" s="7">
        <v>355.1</v>
      </c>
      <c r="AE2015" s="7" t="s">
        <v>28</v>
      </c>
      <c r="AF2015" s="7" t="s">
        <v>29</v>
      </c>
      <c r="AG2015" s="7" t="s">
        <v>30</v>
      </c>
      <c r="AH2015" s="7" t="s">
        <v>406</v>
      </c>
      <c r="AI2015" s="7" t="s">
        <v>407</v>
      </c>
      <c r="AJ2015" s="7">
        <v>0.44900000000000001</v>
      </c>
      <c r="AK2015" s="7">
        <v>-0.435</v>
      </c>
      <c r="AL2015" s="7" t="s">
        <v>465</v>
      </c>
      <c r="AQ2015" s="7">
        <v>4</v>
      </c>
      <c r="AS2015" s="7">
        <v>2.0699999999999998</v>
      </c>
      <c r="AT2015" s="7">
        <v>2</v>
      </c>
      <c r="AV2015" s="7" t="s">
        <v>675</v>
      </c>
      <c r="AW2015" s="7" t="s">
        <v>528</v>
      </c>
      <c r="AX2015" s="7" t="s">
        <v>14</v>
      </c>
      <c r="AY2015" s="7" t="s">
        <v>568</v>
      </c>
      <c r="AZ2015" s="7" t="s">
        <v>272</v>
      </c>
    </row>
    <row r="2016" spans="1:52" x14ac:dyDescent="0.2">
      <c r="A2016" s="7">
        <v>2015</v>
      </c>
      <c r="B2016" s="7">
        <v>5766</v>
      </c>
      <c r="C2016" s="7" t="s">
        <v>268</v>
      </c>
      <c r="D2016" s="7" t="s">
        <v>529</v>
      </c>
      <c r="E2016" s="7" t="s">
        <v>271</v>
      </c>
      <c r="F2016" s="7">
        <v>4.0739999999999998</v>
      </c>
      <c r="I2016" s="7">
        <v>4.2229999999999999</v>
      </c>
      <c r="J2016" s="7">
        <v>2008</v>
      </c>
      <c r="K2016" s="7">
        <v>3</v>
      </c>
      <c r="L2016" s="7">
        <v>77</v>
      </c>
      <c r="M2016" s="7">
        <v>-13.047000000000001</v>
      </c>
      <c r="N2016" s="7">
        <v>-71.489999999999995</v>
      </c>
      <c r="O2016" s="7">
        <v>-13.25</v>
      </c>
      <c r="P2016" s="7">
        <v>-71.25</v>
      </c>
      <c r="Q2016" s="7">
        <v>17.465</v>
      </c>
      <c r="S2016" s="7">
        <v>44.92</v>
      </c>
      <c r="V2016" s="7" t="s">
        <v>26</v>
      </c>
      <c r="W2016" s="7">
        <v>1.157</v>
      </c>
      <c r="X2016" s="7">
        <f t="shared" si="62"/>
        <v>1.157</v>
      </c>
      <c r="Y2016" s="7">
        <v>3.0659999999999998</v>
      </c>
      <c r="Z2016" s="7">
        <f t="shared" si="63"/>
        <v>3.0659999999999998</v>
      </c>
      <c r="AA2016" s="7">
        <v>0.27300000000000002</v>
      </c>
      <c r="AB2016" s="7">
        <v>0.72599999999999998</v>
      </c>
      <c r="AC2016" s="7">
        <v>13.3</v>
      </c>
      <c r="AD2016" s="7">
        <v>237.4</v>
      </c>
      <c r="AE2016" s="7" t="s">
        <v>28</v>
      </c>
      <c r="AF2016" s="7" t="s">
        <v>29</v>
      </c>
      <c r="AG2016" s="7" t="s">
        <v>30</v>
      </c>
      <c r="AH2016" s="7" t="s">
        <v>406</v>
      </c>
      <c r="AI2016" s="7" t="s">
        <v>407</v>
      </c>
      <c r="AJ2016" s="7">
        <v>0.44900000000000001</v>
      </c>
      <c r="AK2016" s="7">
        <v>-0.435</v>
      </c>
      <c r="AL2016" s="7" t="s">
        <v>465</v>
      </c>
      <c r="AQ2016" s="7">
        <v>4</v>
      </c>
      <c r="AS2016" s="7">
        <v>2.0699999999999998</v>
      </c>
      <c r="AT2016" s="7">
        <v>2</v>
      </c>
      <c r="AV2016" s="7" t="s">
        <v>675</v>
      </c>
      <c r="AW2016" s="7" t="s">
        <v>528</v>
      </c>
      <c r="AX2016" s="7" t="s">
        <v>14</v>
      </c>
      <c r="AY2016" s="7" t="s">
        <v>568</v>
      </c>
      <c r="AZ2016" s="7" t="s">
        <v>272</v>
      </c>
    </row>
    <row r="2017" spans="1:52" x14ac:dyDescent="0.2">
      <c r="A2017" s="7">
        <v>2016</v>
      </c>
      <c r="B2017" s="7">
        <v>5766</v>
      </c>
      <c r="C2017" s="7" t="s">
        <v>268</v>
      </c>
      <c r="D2017" s="7" t="s">
        <v>529</v>
      </c>
      <c r="E2017" s="7" t="s">
        <v>271</v>
      </c>
      <c r="F2017" s="7">
        <v>3.6190000000000002</v>
      </c>
      <c r="I2017" s="7">
        <v>3.7519999999999998</v>
      </c>
      <c r="J2017" s="7">
        <v>2008</v>
      </c>
      <c r="K2017" s="7">
        <v>4</v>
      </c>
      <c r="L2017" s="7">
        <v>100</v>
      </c>
      <c r="M2017" s="7">
        <v>-13.047000000000001</v>
      </c>
      <c r="N2017" s="7">
        <v>-71.489999999999995</v>
      </c>
      <c r="O2017" s="7">
        <v>-13.25</v>
      </c>
      <c r="P2017" s="7">
        <v>-71.25</v>
      </c>
      <c r="Q2017" s="7">
        <v>17.16</v>
      </c>
      <c r="S2017" s="7">
        <v>44.109000000000002</v>
      </c>
      <c r="V2017" s="7" t="s">
        <v>26</v>
      </c>
      <c r="W2017" s="7">
        <v>0.751</v>
      </c>
      <c r="X2017" s="7">
        <f t="shared" si="62"/>
        <v>0.751</v>
      </c>
      <c r="Y2017" s="7">
        <v>3.0009999999999999</v>
      </c>
      <c r="Z2017" s="7">
        <f t="shared" si="63"/>
        <v>3.0009999999999999</v>
      </c>
      <c r="AA2017" s="7">
        <v>0.2</v>
      </c>
      <c r="AB2017" s="7">
        <v>0.79900000000000004</v>
      </c>
      <c r="AC2017" s="7">
        <v>13.4</v>
      </c>
      <c r="AD2017" s="7">
        <v>150.30000000000001</v>
      </c>
      <c r="AE2017" s="7" t="s">
        <v>28</v>
      </c>
      <c r="AF2017" s="7" t="s">
        <v>29</v>
      </c>
      <c r="AG2017" s="7" t="s">
        <v>30</v>
      </c>
      <c r="AH2017" s="7" t="s">
        <v>406</v>
      </c>
      <c r="AI2017" s="7" t="s">
        <v>407</v>
      </c>
      <c r="AJ2017" s="7">
        <v>0.44900000000000001</v>
      </c>
      <c r="AK2017" s="7">
        <v>-0.435</v>
      </c>
      <c r="AL2017" s="7" t="s">
        <v>465</v>
      </c>
      <c r="AQ2017" s="7">
        <v>4</v>
      </c>
      <c r="AS2017" s="7">
        <v>2.0699999999999998</v>
      </c>
      <c r="AT2017" s="7">
        <v>2</v>
      </c>
      <c r="AV2017" s="7" t="s">
        <v>675</v>
      </c>
      <c r="AW2017" s="7" t="s">
        <v>528</v>
      </c>
      <c r="AX2017" s="7" t="s">
        <v>14</v>
      </c>
      <c r="AY2017" s="7" t="s">
        <v>568</v>
      </c>
      <c r="AZ2017" s="7" t="s">
        <v>272</v>
      </c>
    </row>
    <row r="2018" spans="1:52" x14ac:dyDescent="0.2">
      <c r="A2018" s="7">
        <v>2017</v>
      </c>
      <c r="B2018" s="7">
        <v>5766</v>
      </c>
      <c r="C2018" s="7" t="s">
        <v>268</v>
      </c>
      <c r="D2018" s="7" t="s">
        <v>529</v>
      </c>
      <c r="E2018" s="7" t="s">
        <v>271</v>
      </c>
      <c r="F2018" s="7">
        <v>4.0549999999999997</v>
      </c>
      <c r="I2018" s="7">
        <v>4.2039999999999997</v>
      </c>
      <c r="J2018" s="7">
        <v>2008</v>
      </c>
      <c r="K2018" s="7">
        <v>5</v>
      </c>
      <c r="L2018" s="7">
        <v>135</v>
      </c>
      <c r="M2018" s="7">
        <v>-13.047000000000001</v>
      </c>
      <c r="N2018" s="7">
        <v>-71.489999999999995</v>
      </c>
      <c r="O2018" s="7">
        <v>-13.25</v>
      </c>
      <c r="P2018" s="7">
        <v>-71.25</v>
      </c>
      <c r="Q2018" s="7">
        <v>17.155999999999999</v>
      </c>
      <c r="S2018" s="7">
        <v>47.015999999999998</v>
      </c>
      <c r="V2018" s="7" t="s">
        <v>26</v>
      </c>
      <c r="W2018" s="7">
        <v>1.9079999999999999</v>
      </c>
      <c r="X2018" s="7">
        <f t="shared" si="62"/>
        <v>1.9079999999999999</v>
      </c>
      <c r="Y2018" s="7">
        <v>2.2959999999999998</v>
      </c>
      <c r="Z2018" s="7">
        <f t="shared" si="63"/>
        <v>2.2959999999999998</v>
      </c>
      <c r="AA2018" s="7">
        <v>0.45300000000000001</v>
      </c>
      <c r="AB2018" s="7">
        <v>0.54600000000000004</v>
      </c>
      <c r="AC2018" s="7">
        <v>12.1</v>
      </c>
      <c r="AD2018" s="7">
        <v>119.9</v>
      </c>
      <c r="AE2018" s="7" t="s">
        <v>28</v>
      </c>
      <c r="AF2018" s="7" t="s">
        <v>29</v>
      </c>
      <c r="AG2018" s="7" t="s">
        <v>30</v>
      </c>
      <c r="AH2018" s="7" t="s">
        <v>406</v>
      </c>
      <c r="AI2018" s="7" t="s">
        <v>407</v>
      </c>
      <c r="AJ2018" s="7">
        <v>0.44900000000000001</v>
      </c>
      <c r="AK2018" s="7">
        <v>-0.435</v>
      </c>
      <c r="AL2018" s="7" t="s">
        <v>465</v>
      </c>
      <c r="AQ2018" s="7">
        <v>4</v>
      </c>
      <c r="AS2018" s="7">
        <v>2.0699999999999998</v>
      </c>
      <c r="AT2018" s="7">
        <v>2</v>
      </c>
      <c r="AV2018" s="7" t="s">
        <v>675</v>
      </c>
      <c r="AW2018" s="7" t="s">
        <v>528</v>
      </c>
      <c r="AX2018" s="7" t="s">
        <v>14</v>
      </c>
      <c r="AY2018" s="7" t="s">
        <v>568</v>
      </c>
      <c r="AZ2018" s="7" t="s">
        <v>272</v>
      </c>
    </row>
    <row r="2019" spans="1:52" x14ac:dyDescent="0.2">
      <c r="A2019" s="7">
        <v>2018</v>
      </c>
      <c r="B2019" s="7">
        <v>5766</v>
      </c>
      <c r="C2019" s="7" t="s">
        <v>268</v>
      </c>
      <c r="D2019" s="7" t="s">
        <v>529</v>
      </c>
      <c r="E2019" s="7" t="s">
        <v>271</v>
      </c>
      <c r="F2019" s="7">
        <v>4.056</v>
      </c>
      <c r="I2019" s="7">
        <v>4.2050000000000001</v>
      </c>
      <c r="J2019" s="7">
        <v>2008</v>
      </c>
      <c r="K2019" s="7">
        <v>6</v>
      </c>
      <c r="L2019" s="7">
        <v>169</v>
      </c>
      <c r="M2019" s="7">
        <v>-13.047000000000001</v>
      </c>
      <c r="N2019" s="7">
        <v>-71.489999999999995</v>
      </c>
      <c r="O2019" s="7">
        <v>-13.25</v>
      </c>
      <c r="P2019" s="7">
        <v>-71.25</v>
      </c>
      <c r="Q2019" s="7">
        <v>16.850999999999999</v>
      </c>
      <c r="S2019" s="7">
        <v>44.587000000000003</v>
      </c>
      <c r="V2019" s="7" t="s">
        <v>26</v>
      </c>
      <c r="W2019" s="7">
        <v>1.929</v>
      </c>
      <c r="X2019" s="7">
        <f t="shared" si="62"/>
        <v>1.929</v>
      </c>
      <c r="Y2019" s="7">
        <v>2.2759999999999998</v>
      </c>
      <c r="Z2019" s="7">
        <f t="shared" si="63"/>
        <v>2.2759999999999998</v>
      </c>
      <c r="AA2019" s="7">
        <v>0.45800000000000002</v>
      </c>
      <c r="AB2019" s="7">
        <v>0.54100000000000004</v>
      </c>
      <c r="AC2019" s="7">
        <v>11.7</v>
      </c>
      <c r="AD2019" s="7">
        <v>104.5</v>
      </c>
      <c r="AE2019" s="7" t="s">
        <v>28</v>
      </c>
      <c r="AF2019" s="7" t="s">
        <v>29</v>
      </c>
      <c r="AG2019" s="7" t="s">
        <v>30</v>
      </c>
      <c r="AH2019" s="7" t="s">
        <v>406</v>
      </c>
      <c r="AI2019" s="7" t="s">
        <v>407</v>
      </c>
      <c r="AJ2019" s="7">
        <v>0.44900000000000001</v>
      </c>
      <c r="AK2019" s="7">
        <v>-0.435</v>
      </c>
      <c r="AL2019" s="7" t="s">
        <v>465</v>
      </c>
      <c r="AQ2019" s="7">
        <v>4</v>
      </c>
      <c r="AS2019" s="7">
        <v>2.0699999999999998</v>
      </c>
      <c r="AT2019" s="7">
        <v>2</v>
      </c>
      <c r="AV2019" s="7" t="s">
        <v>675</v>
      </c>
      <c r="AW2019" s="7" t="s">
        <v>528</v>
      </c>
      <c r="AX2019" s="7" t="s">
        <v>14</v>
      </c>
      <c r="AY2019" s="7" t="s">
        <v>568</v>
      </c>
      <c r="AZ2019" s="7" t="s">
        <v>272</v>
      </c>
    </row>
    <row r="2020" spans="1:52" x14ac:dyDescent="0.2">
      <c r="A2020" s="7">
        <v>2019</v>
      </c>
      <c r="B2020" s="7">
        <v>5766</v>
      </c>
      <c r="C2020" s="7" t="s">
        <v>268</v>
      </c>
      <c r="D2020" s="7" t="s">
        <v>529</v>
      </c>
      <c r="E2020" s="7" t="s">
        <v>271</v>
      </c>
      <c r="F2020" s="7">
        <v>3.8380000000000001</v>
      </c>
      <c r="I2020" s="7">
        <v>3.9790000000000001</v>
      </c>
      <c r="J2020" s="7">
        <v>2008</v>
      </c>
      <c r="K2020" s="7">
        <v>7</v>
      </c>
      <c r="L2020" s="7">
        <v>200</v>
      </c>
      <c r="M2020" s="7">
        <v>-13.047000000000001</v>
      </c>
      <c r="N2020" s="7">
        <v>-71.489999999999995</v>
      </c>
      <c r="O2020" s="7">
        <v>-13.25</v>
      </c>
      <c r="P2020" s="7">
        <v>-71.25</v>
      </c>
      <c r="Q2020" s="7">
        <v>16.396999999999998</v>
      </c>
      <c r="S2020" s="7">
        <v>45.231000000000002</v>
      </c>
      <c r="V2020" s="7" t="s">
        <v>26</v>
      </c>
      <c r="W2020" s="7">
        <v>2.153</v>
      </c>
      <c r="X2020" s="7">
        <f t="shared" si="62"/>
        <v>2.153</v>
      </c>
      <c r="Y2020" s="7">
        <v>1.8260000000000001</v>
      </c>
      <c r="Z2020" s="7">
        <f t="shared" si="63"/>
        <v>1.8260000000000001</v>
      </c>
      <c r="AA2020" s="7">
        <v>0.54100000000000004</v>
      </c>
      <c r="AB2020" s="7">
        <v>0.45800000000000002</v>
      </c>
      <c r="AC2020" s="7">
        <v>11.5</v>
      </c>
      <c r="AD2020" s="7">
        <v>96</v>
      </c>
      <c r="AE2020" s="7" t="s">
        <v>28</v>
      </c>
      <c r="AF2020" s="7" t="s">
        <v>29</v>
      </c>
      <c r="AG2020" s="7" t="s">
        <v>30</v>
      </c>
      <c r="AH2020" s="7" t="s">
        <v>406</v>
      </c>
      <c r="AI2020" s="7" t="s">
        <v>407</v>
      </c>
      <c r="AJ2020" s="7">
        <v>0.44900000000000001</v>
      </c>
      <c r="AK2020" s="7">
        <v>-0.435</v>
      </c>
      <c r="AL2020" s="7" t="s">
        <v>465</v>
      </c>
      <c r="AQ2020" s="7">
        <v>4</v>
      </c>
      <c r="AS2020" s="7">
        <v>2.0699999999999998</v>
      </c>
      <c r="AT2020" s="7">
        <v>2</v>
      </c>
      <c r="AV2020" s="7" t="s">
        <v>675</v>
      </c>
      <c r="AW2020" s="7" t="s">
        <v>528</v>
      </c>
      <c r="AX2020" s="7" t="s">
        <v>14</v>
      </c>
      <c r="AY2020" s="7" t="s">
        <v>568</v>
      </c>
      <c r="AZ2020" s="7" t="s">
        <v>272</v>
      </c>
    </row>
    <row r="2021" spans="1:52" x14ac:dyDescent="0.2">
      <c r="A2021" s="7">
        <v>2020</v>
      </c>
      <c r="B2021" s="7">
        <v>5766</v>
      </c>
      <c r="C2021" s="7" t="s">
        <v>268</v>
      </c>
      <c r="D2021" s="7" t="s">
        <v>529</v>
      </c>
      <c r="E2021" s="7" t="s">
        <v>271</v>
      </c>
      <c r="F2021" s="7">
        <v>4.1360000000000001</v>
      </c>
      <c r="I2021" s="7">
        <v>4.2880000000000003</v>
      </c>
      <c r="J2021" s="7">
        <v>2008</v>
      </c>
      <c r="K2021" s="7">
        <v>8</v>
      </c>
      <c r="L2021" s="7">
        <v>228</v>
      </c>
      <c r="M2021" s="7">
        <v>-13.047000000000001</v>
      </c>
      <c r="N2021" s="7">
        <v>-71.489999999999995</v>
      </c>
      <c r="O2021" s="7">
        <v>-13.25</v>
      </c>
      <c r="P2021" s="7">
        <v>-71.25</v>
      </c>
      <c r="Q2021" s="7">
        <v>17.297999999999998</v>
      </c>
      <c r="S2021" s="7">
        <v>47.329000000000001</v>
      </c>
      <c r="V2021" s="7" t="s">
        <v>26</v>
      </c>
      <c r="W2021" s="7">
        <v>2.7010000000000001</v>
      </c>
      <c r="X2021" s="7">
        <f t="shared" si="62"/>
        <v>2.7010000000000001</v>
      </c>
      <c r="Y2021" s="7">
        <v>1.587</v>
      </c>
      <c r="Z2021" s="7">
        <f t="shared" si="63"/>
        <v>1.587</v>
      </c>
      <c r="AA2021" s="7">
        <v>0.629</v>
      </c>
      <c r="AB2021" s="7">
        <v>0.37</v>
      </c>
      <c r="AC2021" s="7">
        <v>13.2</v>
      </c>
      <c r="AD2021" s="7">
        <v>108.1</v>
      </c>
      <c r="AE2021" s="7" t="s">
        <v>28</v>
      </c>
      <c r="AF2021" s="7" t="s">
        <v>29</v>
      </c>
      <c r="AG2021" s="7" t="s">
        <v>30</v>
      </c>
      <c r="AH2021" s="7" t="s">
        <v>406</v>
      </c>
      <c r="AI2021" s="7" t="s">
        <v>407</v>
      </c>
      <c r="AJ2021" s="7">
        <v>0.44900000000000001</v>
      </c>
      <c r="AK2021" s="7">
        <v>-0.435</v>
      </c>
      <c r="AL2021" s="7" t="s">
        <v>465</v>
      </c>
      <c r="AQ2021" s="7">
        <v>4</v>
      </c>
      <c r="AS2021" s="7">
        <v>2.0699999999999998</v>
      </c>
      <c r="AT2021" s="7">
        <v>2</v>
      </c>
      <c r="AV2021" s="7" t="s">
        <v>675</v>
      </c>
      <c r="AW2021" s="7" t="s">
        <v>528</v>
      </c>
      <c r="AX2021" s="7" t="s">
        <v>14</v>
      </c>
      <c r="AY2021" s="7" t="s">
        <v>568</v>
      </c>
      <c r="AZ2021" s="7" t="s">
        <v>272</v>
      </c>
    </row>
    <row r="2022" spans="1:52" x14ac:dyDescent="0.2">
      <c r="A2022" s="7">
        <v>2021</v>
      </c>
      <c r="B2022" s="7">
        <v>5766</v>
      </c>
      <c r="C2022" s="7" t="s">
        <v>268</v>
      </c>
      <c r="D2022" s="7" t="s">
        <v>529</v>
      </c>
      <c r="E2022" s="7" t="s">
        <v>271</v>
      </c>
      <c r="F2022" s="7">
        <v>4.3929999999999998</v>
      </c>
      <c r="I2022" s="7">
        <v>4.5540000000000003</v>
      </c>
      <c r="J2022" s="7">
        <v>2008</v>
      </c>
      <c r="K2022" s="7">
        <v>9</v>
      </c>
      <c r="L2022" s="7">
        <v>259</v>
      </c>
      <c r="M2022" s="7">
        <v>-13.047000000000001</v>
      </c>
      <c r="N2022" s="7">
        <v>-71.489999999999995</v>
      </c>
      <c r="O2022" s="7">
        <v>-13.25</v>
      </c>
      <c r="P2022" s="7">
        <v>-71.25</v>
      </c>
      <c r="Q2022" s="7">
        <v>17.143000000000001</v>
      </c>
      <c r="S2022" s="7">
        <v>47.003</v>
      </c>
      <c r="V2022" s="7" t="s">
        <v>26</v>
      </c>
      <c r="W2022" s="7">
        <v>2.843</v>
      </c>
      <c r="X2022" s="7">
        <f t="shared" si="62"/>
        <v>2.843</v>
      </c>
      <c r="Y2022" s="7">
        <v>1.7110000000000001</v>
      </c>
      <c r="Z2022" s="7">
        <f t="shared" si="63"/>
        <v>1.7110000000000001</v>
      </c>
      <c r="AA2022" s="7">
        <v>0.624</v>
      </c>
      <c r="AB2022" s="7">
        <v>0.375</v>
      </c>
      <c r="AC2022" s="7">
        <v>13.5</v>
      </c>
      <c r="AD2022" s="7">
        <v>114.5</v>
      </c>
      <c r="AE2022" s="7" t="s">
        <v>28</v>
      </c>
      <c r="AF2022" s="7" t="s">
        <v>29</v>
      </c>
      <c r="AG2022" s="7" t="s">
        <v>30</v>
      </c>
      <c r="AH2022" s="7" t="s">
        <v>406</v>
      </c>
      <c r="AI2022" s="7" t="s">
        <v>407</v>
      </c>
      <c r="AJ2022" s="7">
        <v>0.44900000000000001</v>
      </c>
      <c r="AK2022" s="7">
        <v>-0.435</v>
      </c>
      <c r="AL2022" s="7" t="s">
        <v>465</v>
      </c>
      <c r="AQ2022" s="7">
        <v>4</v>
      </c>
      <c r="AS2022" s="7">
        <v>2.0699999999999998</v>
      </c>
      <c r="AT2022" s="7">
        <v>2</v>
      </c>
      <c r="AV2022" s="7" t="s">
        <v>675</v>
      </c>
      <c r="AW2022" s="7" t="s">
        <v>528</v>
      </c>
      <c r="AX2022" s="7" t="s">
        <v>14</v>
      </c>
      <c r="AY2022" s="7" t="s">
        <v>568</v>
      </c>
      <c r="AZ2022" s="7" t="s">
        <v>272</v>
      </c>
    </row>
    <row r="2023" spans="1:52" x14ac:dyDescent="0.2">
      <c r="A2023" s="7">
        <v>2022</v>
      </c>
      <c r="B2023" s="7">
        <v>5766</v>
      </c>
      <c r="C2023" s="7" t="s">
        <v>268</v>
      </c>
      <c r="D2023" s="7" t="s">
        <v>529</v>
      </c>
      <c r="E2023" s="7" t="s">
        <v>271</v>
      </c>
      <c r="F2023" s="7">
        <v>4.6710000000000003</v>
      </c>
      <c r="I2023" s="7">
        <v>4.8419999999999996</v>
      </c>
      <c r="J2023" s="7">
        <v>2008</v>
      </c>
      <c r="K2023" s="7">
        <v>10</v>
      </c>
      <c r="L2023" s="7">
        <v>291</v>
      </c>
      <c r="M2023" s="7">
        <v>-13.047000000000001</v>
      </c>
      <c r="N2023" s="7">
        <v>-71.489999999999995</v>
      </c>
      <c r="O2023" s="7">
        <v>-13.25</v>
      </c>
      <c r="P2023" s="7">
        <v>-71.25</v>
      </c>
      <c r="Q2023" s="7">
        <v>18.193999999999999</v>
      </c>
      <c r="S2023" s="7">
        <v>47.323</v>
      </c>
      <c r="V2023" s="7" t="s">
        <v>26</v>
      </c>
      <c r="W2023" s="7">
        <v>2.2549999999999999</v>
      </c>
      <c r="X2023" s="7">
        <f t="shared" si="62"/>
        <v>2.2549999999999999</v>
      </c>
      <c r="Y2023" s="7">
        <v>2.5870000000000002</v>
      </c>
      <c r="Z2023" s="7">
        <f t="shared" si="63"/>
        <v>2.5870000000000002</v>
      </c>
      <c r="AA2023" s="7">
        <v>0.46500000000000002</v>
      </c>
      <c r="AB2023" s="7">
        <v>0.53400000000000003</v>
      </c>
      <c r="AC2023" s="7">
        <v>14.3</v>
      </c>
      <c r="AD2023" s="7">
        <v>205.5</v>
      </c>
      <c r="AE2023" s="7" t="s">
        <v>28</v>
      </c>
      <c r="AF2023" s="7" t="s">
        <v>29</v>
      </c>
      <c r="AG2023" s="7" t="s">
        <v>30</v>
      </c>
      <c r="AH2023" s="7" t="s">
        <v>406</v>
      </c>
      <c r="AI2023" s="7" t="s">
        <v>407</v>
      </c>
      <c r="AJ2023" s="7">
        <v>0.44900000000000001</v>
      </c>
      <c r="AK2023" s="7">
        <v>-0.435</v>
      </c>
      <c r="AL2023" s="7" t="s">
        <v>465</v>
      </c>
      <c r="AQ2023" s="7">
        <v>4</v>
      </c>
      <c r="AS2023" s="7">
        <v>2.0699999999999998</v>
      </c>
      <c r="AT2023" s="7">
        <v>2</v>
      </c>
      <c r="AV2023" s="7" t="s">
        <v>675</v>
      </c>
      <c r="AW2023" s="7" t="s">
        <v>528</v>
      </c>
      <c r="AX2023" s="7" t="s">
        <v>14</v>
      </c>
      <c r="AY2023" s="7" t="s">
        <v>568</v>
      </c>
      <c r="AZ2023" s="7" t="s">
        <v>272</v>
      </c>
    </row>
    <row r="2024" spans="1:52" x14ac:dyDescent="0.2">
      <c r="A2024" s="7">
        <v>2023</v>
      </c>
      <c r="B2024" s="7">
        <v>5766</v>
      </c>
      <c r="C2024" s="7" t="s">
        <v>268</v>
      </c>
      <c r="D2024" s="7" t="s">
        <v>529</v>
      </c>
      <c r="E2024" s="7" t="s">
        <v>271</v>
      </c>
      <c r="F2024" s="7">
        <v>4.7709999999999999</v>
      </c>
      <c r="I2024" s="7">
        <v>4.9459999999999997</v>
      </c>
      <c r="J2024" s="7">
        <v>2008</v>
      </c>
      <c r="K2024" s="7">
        <v>11</v>
      </c>
      <c r="L2024" s="7">
        <v>325</v>
      </c>
      <c r="M2024" s="7">
        <v>-13.047000000000001</v>
      </c>
      <c r="N2024" s="7">
        <v>-71.489999999999995</v>
      </c>
      <c r="O2024" s="7">
        <v>-13.25</v>
      </c>
      <c r="P2024" s="7">
        <v>-71.25</v>
      </c>
      <c r="Q2024" s="7">
        <v>18.943999999999999</v>
      </c>
      <c r="S2024" s="7">
        <v>47.319000000000003</v>
      </c>
      <c r="V2024" s="7" t="s">
        <v>26</v>
      </c>
      <c r="W2024" s="7">
        <v>2.9249999999999998</v>
      </c>
      <c r="X2024" s="7">
        <f t="shared" si="62"/>
        <v>2.9249999999999998</v>
      </c>
      <c r="Y2024" s="7">
        <v>2.0209999999999999</v>
      </c>
      <c r="Z2024" s="7">
        <f t="shared" si="63"/>
        <v>2.0209999999999999</v>
      </c>
      <c r="AA2024" s="7">
        <v>0.59099999999999997</v>
      </c>
      <c r="AB2024" s="7">
        <v>0.40799999999999997</v>
      </c>
      <c r="AC2024" s="7">
        <v>14.6</v>
      </c>
      <c r="AD2024" s="7">
        <v>182.3</v>
      </c>
      <c r="AE2024" s="7" t="s">
        <v>28</v>
      </c>
      <c r="AF2024" s="7" t="s">
        <v>29</v>
      </c>
      <c r="AG2024" s="7" t="s">
        <v>30</v>
      </c>
      <c r="AH2024" s="7" t="s">
        <v>406</v>
      </c>
      <c r="AI2024" s="7" t="s">
        <v>407</v>
      </c>
      <c r="AJ2024" s="7">
        <v>0.44900000000000001</v>
      </c>
      <c r="AK2024" s="7">
        <v>-0.435</v>
      </c>
      <c r="AL2024" s="7" t="s">
        <v>465</v>
      </c>
      <c r="AQ2024" s="7">
        <v>4</v>
      </c>
      <c r="AS2024" s="7">
        <v>2.0699999999999998</v>
      </c>
      <c r="AT2024" s="7">
        <v>2</v>
      </c>
      <c r="AV2024" s="7" t="s">
        <v>675</v>
      </c>
      <c r="AW2024" s="7" t="s">
        <v>528</v>
      </c>
      <c r="AX2024" s="7" t="s">
        <v>14</v>
      </c>
      <c r="AY2024" s="7" t="s">
        <v>568</v>
      </c>
      <c r="AZ2024" s="7" t="s">
        <v>272</v>
      </c>
    </row>
    <row r="2025" spans="1:52" x14ac:dyDescent="0.2">
      <c r="A2025" s="7">
        <v>2024</v>
      </c>
      <c r="B2025" s="7">
        <v>5766</v>
      </c>
      <c r="C2025" s="7" t="s">
        <v>268</v>
      </c>
      <c r="D2025" s="7" t="s">
        <v>529</v>
      </c>
      <c r="E2025" s="7" t="s">
        <v>271</v>
      </c>
      <c r="F2025" s="7">
        <v>4.3949999999999996</v>
      </c>
      <c r="I2025" s="7">
        <v>4.556</v>
      </c>
      <c r="J2025" s="7">
        <v>2008</v>
      </c>
      <c r="K2025" s="7">
        <v>12</v>
      </c>
      <c r="L2025" s="7">
        <v>353</v>
      </c>
      <c r="M2025" s="7">
        <v>-13.047000000000001</v>
      </c>
      <c r="N2025" s="7">
        <v>-71.489999999999995</v>
      </c>
      <c r="O2025" s="7">
        <v>-13.25</v>
      </c>
      <c r="P2025" s="7">
        <v>-71.25</v>
      </c>
      <c r="Q2025" s="7">
        <v>17.736000000000001</v>
      </c>
      <c r="S2025" s="7">
        <v>46.831000000000003</v>
      </c>
      <c r="V2025" s="7" t="s">
        <v>26</v>
      </c>
      <c r="W2025" s="7">
        <v>2.7839999999999998</v>
      </c>
      <c r="X2025" s="7">
        <f t="shared" si="62"/>
        <v>2.7839999999999998</v>
      </c>
      <c r="Y2025" s="7">
        <v>1.772</v>
      </c>
      <c r="Z2025" s="7">
        <f t="shared" si="63"/>
        <v>1.772</v>
      </c>
      <c r="AA2025" s="7">
        <v>0.61</v>
      </c>
      <c r="AB2025" s="7">
        <v>0.38900000000000001</v>
      </c>
      <c r="AC2025" s="7">
        <v>14.5</v>
      </c>
      <c r="AD2025" s="7">
        <v>295.7</v>
      </c>
      <c r="AE2025" s="7" t="s">
        <v>28</v>
      </c>
      <c r="AF2025" s="7" t="s">
        <v>29</v>
      </c>
      <c r="AG2025" s="7" t="s">
        <v>30</v>
      </c>
      <c r="AH2025" s="7" t="s">
        <v>406</v>
      </c>
      <c r="AI2025" s="7" t="s">
        <v>407</v>
      </c>
      <c r="AJ2025" s="7">
        <v>0.44900000000000001</v>
      </c>
      <c r="AK2025" s="7">
        <v>-0.435</v>
      </c>
      <c r="AL2025" s="7" t="s">
        <v>465</v>
      </c>
      <c r="AQ2025" s="7">
        <v>4</v>
      </c>
      <c r="AS2025" s="7">
        <v>2.0699999999999998</v>
      </c>
      <c r="AT2025" s="7">
        <v>2</v>
      </c>
      <c r="AV2025" s="7" t="s">
        <v>675</v>
      </c>
      <c r="AW2025" s="7" t="s">
        <v>528</v>
      </c>
      <c r="AX2025" s="7" t="s">
        <v>14</v>
      </c>
      <c r="AY2025" s="7" t="s">
        <v>568</v>
      </c>
      <c r="AZ2025" s="7" t="s">
        <v>272</v>
      </c>
    </row>
    <row r="2026" spans="1:52" x14ac:dyDescent="0.2">
      <c r="A2026" s="7">
        <v>2025</v>
      </c>
      <c r="B2026" s="7">
        <v>5766</v>
      </c>
      <c r="C2026" s="7" t="s">
        <v>268</v>
      </c>
      <c r="D2026" s="7" t="s">
        <v>529</v>
      </c>
      <c r="E2026" s="7" t="s">
        <v>271</v>
      </c>
      <c r="F2026" s="7">
        <v>4.3499999999999996</v>
      </c>
      <c r="I2026" s="7">
        <v>4.51</v>
      </c>
      <c r="J2026" s="7">
        <v>2009</v>
      </c>
      <c r="K2026" s="7">
        <v>1</v>
      </c>
      <c r="L2026" s="7">
        <v>16</v>
      </c>
      <c r="M2026" s="7">
        <v>-13.047000000000001</v>
      </c>
      <c r="N2026" s="7">
        <v>-71.489999999999995</v>
      </c>
      <c r="O2026" s="7">
        <v>-13.25</v>
      </c>
      <c r="P2026" s="7">
        <v>-71.25</v>
      </c>
      <c r="Q2026" s="7">
        <v>18.033999999999999</v>
      </c>
      <c r="S2026" s="7">
        <v>45.05</v>
      </c>
      <c r="V2026" s="7" t="s">
        <v>26</v>
      </c>
      <c r="W2026" s="7">
        <v>2.601</v>
      </c>
      <c r="X2026" s="7">
        <f t="shared" si="62"/>
        <v>2.601</v>
      </c>
      <c r="Y2026" s="7">
        <v>1.909</v>
      </c>
      <c r="Z2026" s="7">
        <f t="shared" si="63"/>
        <v>1.909</v>
      </c>
      <c r="AA2026" s="7">
        <v>0.57599999999999996</v>
      </c>
      <c r="AB2026" s="7">
        <v>0.42299999999999999</v>
      </c>
      <c r="AC2026" s="7">
        <v>13.9</v>
      </c>
      <c r="AD2026" s="7">
        <v>322.8</v>
      </c>
      <c r="AE2026" s="7" t="s">
        <v>28</v>
      </c>
      <c r="AF2026" s="7" t="s">
        <v>29</v>
      </c>
      <c r="AG2026" s="7" t="s">
        <v>30</v>
      </c>
      <c r="AH2026" s="7" t="s">
        <v>406</v>
      </c>
      <c r="AI2026" s="7" t="s">
        <v>407</v>
      </c>
      <c r="AJ2026" s="7">
        <v>0.44900000000000001</v>
      </c>
      <c r="AK2026" s="7">
        <v>-0.49299999999999999</v>
      </c>
      <c r="AL2026" s="7" t="s">
        <v>465</v>
      </c>
      <c r="AQ2026" s="7">
        <v>4</v>
      </c>
      <c r="AS2026" s="7">
        <v>2.0699999999999998</v>
      </c>
      <c r="AT2026" s="7">
        <v>2</v>
      </c>
      <c r="AV2026" s="7" t="s">
        <v>675</v>
      </c>
      <c r="AW2026" s="7" t="s">
        <v>528</v>
      </c>
      <c r="AX2026" s="7" t="s">
        <v>14</v>
      </c>
      <c r="AY2026" s="7" t="s">
        <v>568</v>
      </c>
      <c r="AZ2026" s="7" t="s">
        <v>272</v>
      </c>
    </row>
    <row r="2027" spans="1:52" x14ac:dyDescent="0.2">
      <c r="A2027" s="7">
        <v>2026</v>
      </c>
      <c r="B2027" s="7">
        <v>5766</v>
      </c>
      <c r="C2027" s="7" t="s">
        <v>268</v>
      </c>
      <c r="D2027" s="7" t="s">
        <v>529</v>
      </c>
      <c r="E2027" s="7" t="s">
        <v>271</v>
      </c>
      <c r="F2027" s="7">
        <v>4.3360000000000003</v>
      </c>
      <c r="I2027" s="7">
        <v>4.4950000000000001</v>
      </c>
      <c r="J2027" s="7">
        <v>2009</v>
      </c>
      <c r="K2027" s="7">
        <v>2</v>
      </c>
      <c r="L2027" s="7">
        <v>48</v>
      </c>
      <c r="M2027" s="7">
        <v>-13.047000000000001</v>
      </c>
      <c r="N2027" s="7">
        <v>-71.489999999999995</v>
      </c>
      <c r="O2027" s="7">
        <v>-13.25</v>
      </c>
      <c r="P2027" s="7">
        <v>-71.25</v>
      </c>
      <c r="Q2027" s="7">
        <v>18.483000000000001</v>
      </c>
      <c r="S2027" s="7">
        <v>32.43</v>
      </c>
      <c r="V2027" s="7" t="s">
        <v>26</v>
      </c>
      <c r="W2027" s="7">
        <v>1.04</v>
      </c>
      <c r="X2027" s="7">
        <f t="shared" si="62"/>
        <v>1.04</v>
      </c>
      <c r="Y2027" s="7">
        <v>3.4550000000000001</v>
      </c>
      <c r="Z2027" s="7">
        <f t="shared" si="63"/>
        <v>3.4550000000000001</v>
      </c>
      <c r="AA2027" s="7">
        <v>0.23100000000000001</v>
      </c>
      <c r="AB2027" s="7">
        <v>0.76800000000000002</v>
      </c>
      <c r="AC2027" s="7">
        <v>14</v>
      </c>
      <c r="AD2027" s="7">
        <v>298.3</v>
      </c>
      <c r="AE2027" s="7" t="s">
        <v>28</v>
      </c>
      <c r="AF2027" s="7" t="s">
        <v>29</v>
      </c>
      <c r="AG2027" s="7" t="s">
        <v>30</v>
      </c>
      <c r="AH2027" s="7" t="s">
        <v>406</v>
      </c>
      <c r="AI2027" s="7" t="s">
        <v>407</v>
      </c>
      <c r="AJ2027" s="7">
        <v>0.44900000000000001</v>
      </c>
      <c r="AK2027" s="7">
        <v>-0.49299999999999999</v>
      </c>
      <c r="AL2027" s="7" t="s">
        <v>465</v>
      </c>
      <c r="AQ2027" s="7">
        <v>4</v>
      </c>
      <c r="AS2027" s="7">
        <v>2.0699999999999998</v>
      </c>
      <c r="AT2027" s="7">
        <v>2</v>
      </c>
      <c r="AV2027" s="7" t="s">
        <v>675</v>
      </c>
      <c r="AW2027" s="7" t="s">
        <v>528</v>
      </c>
      <c r="AX2027" s="7" t="s">
        <v>14</v>
      </c>
      <c r="AY2027" s="7" t="s">
        <v>568</v>
      </c>
      <c r="AZ2027" s="7" t="s">
        <v>272</v>
      </c>
    </row>
    <row r="2028" spans="1:52" x14ac:dyDescent="0.2">
      <c r="A2028" s="7">
        <v>2027</v>
      </c>
      <c r="B2028" s="7">
        <v>5766</v>
      </c>
      <c r="C2028" s="7" t="s">
        <v>268</v>
      </c>
      <c r="D2028" s="7" t="s">
        <v>529</v>
      </c>
      <c r="E2028" s="7" t="s">
        <v>271</v>
      </c>
      <c r="F2028" s="7">
        <v>4.593</v>
      </c>
      <c r="I2028" s="7">
        <v>4.7619999999999996</v>
      </c>
      <c r="J2028" s="7">
        <v>2009</v>
      </c>
      <c r="K2028" s="7">
        <v>3</v>
      </c>
      <c r="L2028" s="7">
        <v>84</v>
      </c>
      <c r="M2028" s="7">
        <v>-13.047000000000001</v>
      </c>
      <c r="N2028" s="7">
        <v>-71.489999999999995</v>
      </c>
      <c r="O2028" s="7">
        <v>-13.25</v>
      </c>
      <c r="P2028" s="7">
        <v>-71.25</v>
      </c>
      <c r="Q2028" s="7">
        <v>18.329000000000001</v>
      </c>
      <c r="S2028" s="7">
        <v>31.94</v>
      </c>
      <c r="V2028" s="7" t="s">
        <v>26</v>
      </c>
      <c r="W2028" s="7">
        <v>1.141</v>
      </c>
      <c r="X2028" s="7">
        <f t="shared" si="62"/>
        <v>1.141</v>
      </c>
      <c r="Y2028" s="7">
        <v>3.621</v>
      </c>
      <c r="Z2028" s="7">
        <f t="shared" si="63"/>
        <v>3.621</v>
      </c>
      <c r="AA2028" s="7">
        <v>0.23899999999999999</v>
      </c>
      <c r="AB2028" s="7">
        <v>0.76</v>
      </c>
      <c r="AC2028" s="7">
        <v>13.8</v>
      </c>
      <c r="AD2028" s="7">
        <v>245.2</v>
      </c>
      <c r="AE2028" s="7" t="s">
        <v>28</v>
      </c>
      <c r="AF2028" s="7" t="s">
        <v>29</v>
      </c>
      <c r="AG2028" s="7" t="s">
        <v>30</v>
      </c>
      <c r="AH2028" s="7" t="s">
        <v>406</v>
      </c>
      <c r="AI2028" s="7" t="s">
        <v>407</v>
      </c>
      <c r="AJ2028" s="7">
        <v>0.44900000000000001</v>
      </c>
      <c r="AK2028" s="7">
        <v>-0.49299999999999999</v>
      </c>
      <c r="AL2028" s="7" t="s">
        <v>465</v>
      </c>
      <c r="AQ2028" s="7">
        <v>4</v>
      </c>
      <c r="AS2028" s="7">
        <v>2.0699999999999998</v>
      </c>
      <c r="AT2028" s="7">
        <v>2</v>
      </c>
      <c r="AV2028" s="7" t="s">
        <v>675</v>
      </c>
      <c r="AW2028" s="7" t="s">
        <v>528</v>
      </c>
      <c r="AX2028" s="7" t="s">
        <v>14</v>
      </c>
      <c r="AY2028" s="7" t="s">
        <v>568</v>
      </c>
      <c r="AZ2028" s="7" t="s">
        <v>272</v>
      </c>
    </row>
    <row r="2029" spans="1:52" x14ac:dyDescent="0.2">
      <c r="A2029" s="7">
        <v>2028</v>
      </c>
      <c r="B2029" s="7">
        <v>5766</v>
      </c>
      <c r="C2029" s="7" t="s">
        <v>268</v>
      </c>
      <c r="D2029" s="7" t="s">
        <v>531</v>
      </c>
      <c r="E2029" s="7" t="s">
        <v>273</v>
      </c>
      <c r="F2029" s="7">
        <v>4.4989999999999997</v>
      </c>
      <c r="I2029" s="7">
        <v>4.6639999999999997</v>
      </c>
      <c r="J2029" s="7">
        <v>2007</v>
      </c>
      <c r="K2029" s="7">
        <v>5</v>
      </c>
      <c r="L2029" s="7">
        <v>138</v>
      </c>
      <c r="M2029" s="7">
        <v>-12.89</v>
      </c>
      <c r="N2029" s="7">
        <v>-71.554000000000002</v>
      </c>
      <c r="O2029" s="7">
        <v>-12.75</v>
      </c>
      <c r="P2029" s="7">
        <v>-71.75</v>
      </c>
      <c r="Q2029" s="7">
        <v>17.350999999999999</v>
      </c>
      <c r="S2029" s="7">
        <v>35.594000000000001</v>
      </c>
      <c r="V2029" s="7" t="s">
        <v>26</v>
      </c>
      <c r="W2029" s="7">
        <v>2.0329999999999999</v>
      </c>
      <c r="X2029" s="7">
        <f t="shared" si="62"/>
        <v>2.0329999999999999</v>
      </c>
      <c r="Y2029" s="7">
        <v>2.6309999999999998</v>
      </c>
      <c r="Z2029" s="7">
        <f t="shared" si="63"/>
        <v>2.6309999999999998</v>
      </c>
      <c r="AA2029" s="7">
        <v>0.435</v>
      </c>
      <c r="AB2029" s="7">
        <v>0.56399999999999995</v>
      </c>
      <c r="AC2029" s="7">
        <v>13.5</v>
      </c>
      <c r="AD2029" s="7">
        <v>31.1</v>
      </c>
      <c r="AE2029" s="7" t="s">
        <v>28</v>
      </c>
      <c r="AF2029" s="7" t="s">
        <v>29</v>
      </c>
      <c r="AG2029" s="7" t="s">
        <v>30</v>
      </c>
      <c r="AH2029" s="7" t="s">
        <v>406</v>
      </c>
      <c r="AI2029" s="7" t="s">
        <v>407</v>
      </c>
      <c r="AJ2029" s="7">
        <v>0.14299999999999999</v>
      </c>
      <c r="AK2029" s="7">
        <v>-0.35499999999999998</v>
      </c>
      <c r="AL2029" s="7" t="s">
        <v>465</v>
      </c>
      <c r="AQ2029" s="7">
        <v>4</v>
      </c>
      <c r="AS2029" s="7">
        <v>2.94</v>
      </c>
      <c r="AT2029" s="7">
        <v>2.2999999999999998</v>
      </c>
      <c r="AV2029" s="7" t="s">
        <v>675</v>
      </c>
      <c r="AW2029" s="7" t="s">
        <v>528</v>
      </c>
      <c r="AX2029" s="7" t="s">
        <v>14</v>
      </c>
      <c r="AY2029" s="7" t="s">
        <v>568</v>
      </c>
      <c r="AZ2029" s="7" t="s">
        <v>274</v>
      </c>
    </row>
    <row r="2030" spans="1:52" x14ac:dyDescent="0.2">
      <c r="A2030" s="7">
        <v>2029</v>
      </c>
      <c r="B2030" s="7">
        <v>5766</v>
      </c>
      <c r="C2030" s="7" t="s">
        <v>268</v>
      </c>
      <c r="D2030" s="7" t="s">
        <v>531</v>
      </c>
      <c r="E2030" s="7" t="s">
        <v>273</v>
      </c>
      <c r="F2030" s="7">
        <v>4.0890000000000004</v>
      </c>
      <c r="I2030" s="7">
        <v>4.2389999999999999</v>
      </c>
      <c r="J2030" s="7">
        <v>2007</v>
      </c>
      <c r="K2030" s="7">
        <v>6</v>
      </c>
      <c r="L2030" s="7">
        <v>165</v>
      </c>
      <c r="M2030" s="7">
        <v>-12.89</v>
      </c>
      <c r="N2030" s="7">
        <v>-71.554000000000002</v>
      </c>
      <c r="O2030" s="7">
        <v>-12.75</v>
      </c>
      <c r="P2030" s="7">
        <v>-71.75</v>
      </c>
      <c r="Q2030" s="7">
        <v>19.032</v>
      </c>
      <c r="S2030" s="7">
        <v>36.854999999999997</v>
      </c>
      <c r="V2030" s="7" t="s">
        <v>26</v>
      </c>
      <c r="W2030" s="7">
        <v>3.218</v>
      </c>
      <c r="X2030" s="7">
        <f t="shared" si="62"/>
        <v>3.218</v>
      </c>
      <c r="Y2030" s="7">
        <v>1.0209999999999999</v>
      </c>
      <c r="Z2030" s="7">
        <f t="shared" si="63"/>
        <v>1.0209999999999999</v>
      </c>
      <c r="AA2030" s="7">
        <v>0.75900000000000001</v>
      </c>
      <c r="AB2030" s="7">
        <v>0.24</v>
      </c>
      <c r="AC2030" s="7">
        <v>12.4</v>
      </c>
      <c r="AD2030" s="7">
        <v>26.5</v>
      </c>
      <c r="AE2030" s="7" t="s">
        <v>28</v>
      </c>
      <c r="AF2030" s="7" t="s">
        <v>29</v>
      </c>
      <c r="AG2030" s="7" t="s">
        <v>30</v>
      </c>
      <c r="AH2030" s="7" t="s">
        <v>406</v>
      </c>
      <c r="AI2030" s="7" t="s">
        <v>407</v>
      </c>
      <c r="AJ2030" s="7">
        <v>0.14299999999999999</v>
      </c>
      <c r="AK2030" s="7">
        <v>-0.35499999999999998</v>
      </c>
      <c r="AL2030" s="7" t="s">
        <v>465</v>
      </c>
      <c r="AQ2030" s="7">
        <v>4</v>
      </c>
      <c r="AS2030" s="7">
        <v>2.94</v>
      </c>
      <c r="AT2030" s="7">
        <v>2.2999999999999998</v>
      </c>
      <c r="AV2030" s="7" t="s">
        <v>675</v>
      </c>
      <c r="AW2030" s="7" t="s">
        <v>528</v>
      </c>
      <c r="AX2030" s="7" t="s">
        <v>14</v>
      </c>
      <c r="AY2030" s="7" t="s">
        <v>568</v>
      </c>
      <c r="AZ2030" s="7" t="s">
        <v>274</v>
      </c>
    </row>
    <row r="2031" spans="1:52" x14ac:dyDescent="0.2">
      <c r="A2031" s="7">
        <v>2030</v>
      </c>
      <c r="B2031" s="7">
        <v>5766</v>
      </c>
      <c r="C2031" s="7" t="s">
        <v>268</v>
      </c>
      <c r="D2031" s="7" t="s">
        <v>531</v>
      </c>
      <c r="E2031" s="7" t="s">
        <v>273</v>
      </c>
      <c r="F2031" s="7">
        <v>3.4249999999999998</v>
      </c>
      <c r="I2031" s="7">
        <v>3.5510000000000002</v>
      </c>
      <c r="J2031" s="7">
        <v>2007</v>
      </c>
      <c r="K2031" s="7">
        <v>7</v>
      </c>
      <c r="L2031" s="7">
        <v>193</v>
      </c>
      <c r="M2031" s="7">
        <v>-12.89</v>
      </c>
      <c r="N2031" s="7">
        <v>-71.554000000000002</v>
      </c>
      <c r="O2031" s="7">
        <v>-12.75</v>
      </c>
      <c r="P2031" s="7">
        <v>-71.75</v>
      </c>
      <c r="Q2031" s="7">
        <v>17.663</v>
      </c>
      <c r="S2031" s="7">
        <v>34.414000000000001</v>
      </c>
      <c r="V2031" s="7" t="s">
        <v>26</v>
      </c>
      <c r="W2031" s="7">
        <v>2.0110000000000001</v>
      </c>
      <c r="X2031" s="7">
        <f t="shared" si="62"/>
        <v>2.0110000000000001</v>
      </c>
      <c r="Y2031" s="7">
        <v>1.54</v>
      </c>
      <c r="Z2031" s="7">
        <f t="shared" si="63"/>
        <v>1.54</v>
      </c>
      <c r="AA2031" s="7">
        <v>0.56599999999999995</v>
      </c>
      <c r="AB2031" s="7">
        <v>0.433</v>
      </c>
      <c r="AC2031" s="7">
        <v>12.2</v>
      </c>
      <c r="AD2031" s="7">
        <v>21.2</v>
      </c>
      <c r="AE2031" s="7" t="s">
        <v>28</v>
      </c>
      <c r="AF2031" s="7" t="s">
        <v>29</v>
      </c>
      <c r="AG2031" s="7" t="s">
        <v>30</v>
      </c>
      <c r="AH2031" s="7" t="s">
        <v>406</v>
      </c>
      <c r="AI2031" s="7" t="s">
        <v>407</v>
      </c>
      <c r="AJ2031" s="7">
        <v>0.14299999999999999</v>
      </c>
      <c r="AK2031" s="7">
        <v>-0.35499999999999998</v>
      </c>
      <c r="AL2031" s="7" t="s">
        <v>465</v>
      </c>
      <c r="AQ2031" s="7">
        <v>4</v>
      </c>
      <c r="AS2031" s="7">
        <v>2.94</v>
      </c>
      <c r="AT2031" s="7">
        <v>2.2999999999999998</v>
      </c>
      <c r="AV2031" s="7" t="s">
        <v>675</v>
      </c>
      <c r="AW2031" s="7" t="s">
        <v>528</v>
      </c>
      <c r="AX2031" s="7" t="s">
        <v>14</v>
      </c>
      <c r="AY2031" s="7" t="s">
        <v>568</v>
      </c>
      <c r="AZ2031" s="7" t="s">
        <v>274</v>
      </c>
    </row>
    <row r="2032" spans="1:52" x14ac:dyDescent="0.2">
      <c r="A2032" s="7">
        <v>2031</v>
      </c>
      <c r="B2032" s="7">
        <v>5766</v>
      </c>
      <c r="C2032" s="7" t="s">
        <v>268</v>
      </c>
      <c r="D2032" s="7" t="s">
        <v>531</v>
      </c>
      <c r="E2032" s="7" t="s">
        <v>273</v>
      </c>
      <c r="F2032" s="7">
        <v>3.835</v>
      </c>
      <c r="I2032" s="7">
        <v>3.976</v>
      </c>
      <c r="J2032" s="7">
        <v>2007</v>
      </c>
      <c r="K2032" s="7">
        <v>8</v>
      </c>
      <c r="L2032" s="7">
        <v>226</v>
      </c>
      <c r="M2032" s="7">
        <v>-12.89</v>
      </c>
      <c r="N2032" s="7">
        <v>-71.554000000000002</v>
      </c>
      <c r="O2032" s="7">
        <v>-12.75</v>
      </c>
      <c r="P2032" s="7">
        <v>-71.75</v>
      </c>
      <c r="Q2032" s="7">
        <v>19.495999999999999</v>
      </c>
      <c r="S2032" s="7">
        <v>34.091000000000001</v>
      </c>
      <c r="V2032" s="7" t="s">
        <v>26</v>
      </c>
      <c r="W2032" s="7">
        <v>3.234</v>
      </c>
      <c r="X2032" s="7">
        <f t="shared" si="62"/>
        <v>3.234</v>
      </c>
      <c r="Y2032" s="7">
        <v>0.74199999999999999</v>
      </c>
      <c r="Z2032" s="7">
        <f t="shared" si="63"/>
        <v>0.74199999999999999</v>
      </c>
      <c r="AA2032" s="7">
        <v>0.81299999999999994</v>
      </c>
      <c r="AB2032" s="7">
        <v>0.186</v>
      </c>
      <c r="AC2032" s="7">
        <v>13.5</v>
      </c>
      <c r="AD2032" s="7">
        <v>14</v>
      </c>
      <c r="AE2032" s="7" t="s">
        <v>28</v>
      </c>
      <c r="AF2032" s="7" t="s">
        <v>29</v>
      </c>
      <c r="AG2032" s="7" t="s">
        <v>30</v>
      </c>
      <c r="AH2032" s="7" t="s">
        <v>406</v>
      </c>
      <c r="AI2032" s="7" t="s">
        <v>407</v>
      </c>
      <c r="AJ2032" s="7">
        <v>0.14299999999999999</v>
      </c>
      <c r="AK2032" s="7">
        <v>-0.35499999999999998</v>
      </c>
      <c r="AL2032" s="7" t="s">
        <v>465</v>
      </c>
      <c r="AQ2032" s="7">
        <v>4</v>
      </c>
      <c r="AS2032" s="7">
        <v>2.94</v>
      </c>
      <c r="AT2032" s="7">
        <v>2.2999999999999998</v>
      </c>
      <c r="AV2032" s="7" t="s">
        <v>675</v>
      </c>
      <c r="AW2032" s="7" t="s">
        <v>528</v>
      </c>
      <c r="AX2032" s="7" t="s">
        <v>14</v>
      </c>
      <c r="AY2032" s="7" t="s">
        <v>568</v>
      </c>
      <c r="AZ2032" s="7" t="s">
        <v>274</v>
      </c>
    </row>
    <row r="2033" spans="1:52" x14ac:dyDescent="0.2">
      <c r="A2033" s="7">
        <v>2032</v>
      </c>
      <c r="B2033" s="7">
        <v>5766</v>
      </c>
      <c r="C2033" s="7" t="s">
        <v>268</v>
      </c>
      <c r="D2033" s="7" t="s">
        <v>531</v>
      </c>
      <c r="E2033" s="7" t="s">
        <v>273</v>
      </c>
      <c r="F2033" s="7">
        <v>4.2859999999999996</v>
      </c>
      <c r="I2033" s="7">
        <v>4.4429999999999996</v>
      </c>
      <c r="J2033" s="7">
        <v>2007</v>
      </c>
      <c r="K2033" s="7">
        <v>9</v>
      </c>
      <c r="L2033" s="7">
        <v>256</v>
      </c>
      <c r="M2033" s="7">
        <v>-12.89</v>
      </c>
      <c r="N2033" s="7">
        <v>-71.554000000000002</v>
      </c>
      <c r="O2033" s="7">
        <v>-12.75</v>
      </c>
      <c r="P2033" s="7">
        <v>-71.75</v>
      </c>
      <c r="Q2033" s="7">
        <v>19.651</v>
      </c>
      <c r="S2033" s="7">
        <v>34.746000000000002</v>
      </c>
      <c r="V2033" s="7" t="s">
        <v>26</v>
      </c>
      <c r="W2033" s="7">
        <v>2.7919999999999998</v>
      </c>
      <c r="X2033" s="7">
        <f t="shared" si="62"/>
        <v>2.7919999999999998</v>
      </c>
      <c r="Y2033" s="7">
        <v>1.651</v>
      </c>
      <c r="Z2033" s="7">
        <f t="shared" si="63"/>
        <v>1.651</v>
      </c>
      <c r="AA2033" s="7">
        <v>0.628</v>
      </c>
      <c r="AB2033" s="7">
        <v>0.371</v>
      </c>
      <c r="AC2033" s="7">
        <v>13.7</v>
      </c>
      <c r="AD2033" s="7">
        <v>35.700000000000003</v>
      </c>
      <c r="AE2033" s="7" t="s">
        <v>28</v>
      </c>
      <c r="AF2033" s="7" t="s">
        <v>29</v>
      </c>
      <c r="AG2033" s="7" t="s">
        <v>30</v>
      </c>
      <c r="AH2033" s="7" t="s">
        <v>406</v>
      </c>
      <c r="AI2033" s="7" t="s">
        <v>407</v>
      </c>
      <c r="AJ2033" s="7">
        <v>0.14299999999999999</v>
      </c>
      <c r="AK2033" s="7">
        <v>-0.35499999999999998</v>
      </c>
      <c r="AL2033" s="7" t="s">
        <v>465</v>
      </c>
      <c r="AQ2033" s="7">
        <v>4</v>
      </c>
      <c r="AS2033" s="7">
        <v>2.94</v>
      </c>
      <c r="AT2033" s="7">
        <v>2.2999999999999998</v>
      </c>
      <c r="AV2033" s="7" t="s">
        <v>675</v>
      </c>
      <c r="AW2033" s="7" t="s">
        <v>528</v>
      </c>
      <c r="AX2033" s="7" t="s">
        <v>14</v>
      </c>
      <c r="AY2033" s="7" t="s">
        <v>568</v>
      </c>
      <c r="AZ2033" s="7" t="s">
        <v>274</v>
      </c>
    </row>
    <row r="2034" spans="1:52" x14ac:dyDescent="0.2">
      <c r="A2034" s="7">
        <v>2033</v>
      </c>
      <c r="B2034" s="7">
        <v>5766</v>
      </c>
      <c r="C2034" s="7" t="s">
        <v>268</v>
      </c>
      <c r="D2034" s="7" t="s">
        <v>531</v>
      </c>
      <c r="E2034" s="7" t="s">
        <v>273</v>
      </c>
      <c r="F2034" s="7">
        <v>4.5599999999999996</v>
      </c>
      <c r="I2034" s="7">
        <v>4.7270000000000003</v>
      </c>
      <c r="J2034" s="7">
        <v>2007</v>
      </c>
      <c r="K2034" s="7">
        <v>10</v>
      </c>
      <c r="L2034" s="7">
        <v>283</v>
      </c>
      <c r="M2034" s="7">
        <v>-12.89</v>
      </c>
      <c r="N2034" s="7">
        <v>-71.554000000000002</v>
      </c>
      <c r="O2034" s="7">
        <v>-12.75</v>
      </c>
      <c r="P2034" s="7">
        <v>-71.75</v>
      </c>
      <c r="Q2034" s="7">
        <v>20.721</v>
      </c>
      <c r="S2034" s="7">
        <v>38.5</v>
      </c>
      <c r="V2034" s="7" t="s">
        <v>26</v>
      </c>
      <c r="W2034" s="7">
        <v>2.488</v>
      </c>
      <c r="X2034" s="7">
        <f t="shared" si="62"/>
        <v>2.488</v>
      </c>
      <c r="Y2034" s="7">
        <v>2.2389999999999999</v>
      </c>
      <c r="Z2034" s="7">
        <f t="shared" si="63"/>
        <v>2.2389999999999999</v>
      </c>
      <c r="AA2034" s="7">
        <v>0.52600000000000002</v>
      </c>
      <c r="AB2034" s="7">
        <v>0.47299999999999998</v>
      </c>
      <c r="AC2034" s="7">
        <v>15.3</v>
      </c>
      <c r="AD2034" s="7">
        <v>66.7</v>
      </c>
      <c r="AE2034" s="7" t="s">
        <v>28</v>
      </c>
      <c r="AF2034" s="7" t="s">
        <v>29</v>
      </c>
      <c r="AG2034" s="7" t="s">
        <v>30</v>
      </c>
      <c r="AH2034" s="7" t="s">
        <v>406</v>
      </c>
      <c r="AI2034" s="7" t="s">
        <v>407</v>
      </c>
      <c r="AJ2034" s="7">
        <v>0.14299999999999999</v>
      </c>
      <c r="AK2034" s="7">
        <v>-0.35499999999999998</v>
      </c>
      <c r="AL2034" s="7" t="s">
        <v>465</v>
      </c>
      <c r="AQ2034" s="7">
        <v>4</v>
      </c>
      <c r="AS2034" s="7">
        <v>2.94</v>
      </c>
      <c r="AT2034" s="7">
        <v>2.2999999999999998</v>
      </c>
      <c r="AV2034" s="7" t="s">
        <v>675</v>
      </c>
      <c r="AW2034" s="7" t="s">
        <v>528</v>
      </c>
      <c r="AX2034" s="7" t="s">
        <v>14</v>
      </c>
      <c r="AY2034" s="7" t="s">
        <v>568</v>
      </c>
      <c r="AZ2034" s="7" t="s">
        <v>274</v>
      </c>
    </row>
    <row r="2035" spans="1:52" x14ac:dyDescent="0.2">
      <c r="A2035" s="7">
        <v>2034</v>
      </c>
      <c r="B2035" s="7">
        <v>5766</v>
      </c>
      <c r="C2035" s="7" t="s">
        <v>268</v>
      </c>
      <c r="D2035" s="7" t="s">
        <v>531</v>
      </c>
      <c r="E2035" s="7" t="s">
        <v>273</v>
      </c>
      <c r="F2035" s="7">
        <v>3.2509999999999999</v>
      </c>
      <c r="I2035" s="7">
        <v>3.37</v>
      </c>
      <c r="J2035" s="7">
        <v>2007</v>
      </c>
      <c r="K2035" s="7">
        <v>11</v>
      </c>
      <c r="L2035" s="7">
        <v>317</v>
      </c>
      <c r="M2035" s="7">
        <v>-12.89</v>
      </c>
      <c r="N2035" s="7">
        <v>-71.554000000000002</v>
      </c>
      <c r="O2035" s="7">
        <v>-12.75</v>
      </c>
      <c r="P2035" s="7">
        <v>-71.75</v>
      </c>
      <c r="Q2035" s="7">
        <v>20.114999999999998</v>
      </c>
      <c r="S2035" s="7">
        <v>38.667000000000002</v>
      </c>
      <c r="V2035" s="7" t="s">
        <v>26</v>
      </c>
      <c r="W2035" s="7">
        <v>0.88</v>
      </c>
      <c r="X2035" s="7">
        <f t="shared" si="62"/>
        <v>0.88</v>
      </c>
      <c r="Y2035" s="7">
        <v>2.4900000000000002</v>
      </c>
      <c r="Z2035" s="7">
        <f t="shared" si="63"/>
        <v>2.4900000000000002</v>
      </c>
      <c r="AA2035" s="7">
        <v>0.26100000000000001</v>
      </c>
      <c r="AB2035" s="7">
        <v>0.73799999999999999</v>
      </c>
      <c r="AC2035" s="7">
        <v>15.5</v>
      </c>
      <c r="AD2035" s="7">
        <v>101.4</v>
      </c>
      <c r="AE2035" s="7" t="s">
        <v>28</v>
      </c>
      <c r="AF2035" s="7" t="s">
        <v>29</v>
      </c>
      <c r="AG2035" s="7" t="s">
        <v>30</v>
      </c>
      <c r="AH2035" s="7" t="s">
        <v>406</v>
      </c>
      <c r="AI2035" s="7" t="s">
        <v>407</v>
      </c>
      <c r="AJ2035" s="7">
        <v>0.14299999999999999</v>
      </c>
      <c r="AK2035" s="7">
        <v>-0.35499999999999998</v>
      </c>
      <c r="AL2035" s="7" t="s">
        <v>465</v>
      </c>
      <c r="AQ2035" s="7">
        <v>4</v>
      </c>
      <c r="AS2035" s="7">
        <v>2.94</v>
      </c>
      <c r="AT2035" s="7">
        <v>2.2999999999999998</v>
      </c>
      <c r="AV2035" s="7" t="s">
        <v>675</v>
      </c>
      <c r="AW2035" s="7" t="s">
        <v>528</v>
      </c>
      <c r="AX2035" s="7" t="s">
        <v>14</v>
      </c>
      <c r="AY2035" s="7" t="s">
        <v>568</v>
      </c>
      <c r="AZ2035" s="7" t="s">
        <v>274</v>
      </c>
    </row>
    <row r="2036" spans="1:52" x14ac:dyDescent="0.2">
      <c r="A2036" s="7">
        <v>2035</v>
      </c>
      <c r="B2036" s="7">
        <v>5766</v>
      </c>
      <c r="C2036" s="7" t="s">
        <v>268</v>
      </c>
      <c r="D2036" s="7" t="s">
        <v>531</v>
      </c>
      <c r="E2036" s="7" t="s">
        <v>273</v>
      </c>
      <c r="F2036" s="7">
        <v>3.7789999999999999</v>
      </c>
      <c r="I2036" s="7">
        <v>3.9180000000000001</v>
      </c>
      <c r="J2036" s="7">
        <v>2007</v>
      </c>
      <c r="K2036" s="7">
        <v>12</v>
      </c>
      <c r="L2036" s="7">
        <v>347</v>
      </c>
      <c r="M2036" s="7">
        <v>-12.89</v>
      </c>
      <c r="N2036" s="7">
        <v>-71.554000000000002</v>
      </c>
      <c r="O2036" s="7">
        <v>-12.75</v>
      </c>
      <c r="P2036" s="7">
        <v>-71.75</v>
      </c>
      <c r="Q2036" s="7">
        <v>20.271000000000001</v>
      </c>
      <c r="S2036" s="7">
        <v>38.67</v>
      </c>
      <c r="V2036" s="7" t="s">
        <v>26</v>
      </c>
      <c r="W2036" s="7">
        <v>3.109</v>
      </c>
      <c r="X2036" s="7">
        <f t="shared" si="62"/>
        <v>3.109</v>
      </c>
      <c r="Y2036" s="7">
        <v>0.80900000000000005</v>
      </c>
      <c r="Z2036" s="7">
        <f t="shared" si="63"/>
        <v>0.80900000000000005</v>
      </c>
      <c r="AA2036" s="7">
        <v>0.79300000000000004</v>
      </c>
      <c r="AB2036" s="7">
        <v>0.20599999999999999</v>
      </c>
      <c r="AC2036" s="7">
        <v>15</v>
      </c>
      <c r="AD2036" s="7">
        <v>89</v>
      </c>
      <c r="AE2036" s="7" t="s">
        <v>28</v>
      </c>
      <c r="AF2036" s="7" t="s">
        <v>29</v>
      </c>
      <c r="AG2036" s="7" t="s">
        <v>30</v>
      </c>
      <c r="AH2036" s="7" t="s">
        <v>406</v>
      </c>
      <c r="AI2036" s="7" t="s">
        <v>407</v>
      </c>
      <c r="AJ2036" s="7">
        <v>0.14299999999999999</v>
      </c>
      <c r="AK2036" s="7">
        <v>-0.35499999999999998</v>
      </c>
      <c r="AL2036" s="7" t="s">
        <v>465</v>
      </c>
      <c r="AQ2036" s="7">
        <v>4</v>
      </c>
      <c r="AS2036" s="7">
        <v>2.94</v>
      </c>
      <c r="AT2036" s="7">
        <v>2.2999999999999998</v>
      </c>
      <c r="AV2036" s="7" t="s">
        <v>675</v>
      </c>
      <c r="AW2036" s="7" t="s">
        <v>528</v>
      </c>
      <c r="AX2036" s="7" t="s">
        <v>14</v>
      </c>
      <c r="AY2036" s="7" t="s">
        <v>568</v>
      </c>
      <c r="AZ2036" s="7" t="s">
        <v>274</v>
      </c>
    </row>
    <row r="2037" spans="1:52" x14ac:dyDescent="0.2">
      <c r="A2037" s="7">
        <v>2036</v>
      </c>
      <c r="B2037" s="7">
        <v>5766</v>
      </c>
      <c r="C2037" s="7" t="s">
        <v>268</v>
      </c>
      <c r="D2037" s="7" t="s">
        <v>531</v>
      </c>
      <c r="E2037" s="7" t="s">
        <v>273</v>
      </c>
      <c r="F2037" s="7">
        <v>3.1930000000000001</v>
      </c>
      <c r="I2037" s="7">
        <v>3.31</v>
      </c>
      <c r="J2037" s="7">
        <v>2008</v>
      </c>
      <c r="K2037" s="7">
        <v>1</v>
      </c>
      <c r="L2037" s="7">
        <v>11</v>
      </c>
      <c r="M2037" s="7">
        <v>-12.89</v>
      </c>
      <c r="N2037" s="7">
        <v>-71.554000000000002</v>
      </c>
      <c r="O2037" s="7">
        <v>-12.75</v>
      </c>
      <c r="P2037" s="7">
        <v>-71.75</v>
      </c>
      <c r="Q2037" s="7">
        <v>20.882999999999999</v>
      </c>
      <c r="S2037" s="7">
        <v>39.161999999999999</v>
      </c>
      <c r="V2037" s="7" t="s">
        <v>26</v>
      </c>
      <c r="W2037" s="7">
        <v>2.5459999999999998</v>
      </c>
      <c r="X2037" s="7">
        <f t="shared" si="62"/>
        <v>2.5459999999999998</v>
      </c>
      <c r="Y2037" s="7">
        <v>0.76400000000000001</v>
      </c>
      <c r="Z2037" s="7">
        <f t="shared" si="63"/>
        <v>0.76400000000000001</v>
      </c>
      <c r="AA2037" s="7">
        <v>0.76900000000000002</v>
      </c>
      <c r="AB2037" s="7">
        <v>0.23</v>
      </c>
      <c r="AC2037" s="7">
        <v>14.4</v>
      </c>
      <c r="AD2037" s="7">
        <v>153.9</v>
      </c>
      <c r="AE2037" s="7" t="s">
        <v>28</v>
      </c>
      <c r="AF2037" s="7" t="s">
        <v>29</v>
      </c>
      <c r="AG2037" s="7" t="s">
        <v>30</v>
      </c>
      <c r="AH2037" s="7" t="s">
        <v>406</v>
      </c>
      <c r="AI2037" s="7" t="s">
        <v>407</v>
      </c>
      <c r="AJ2037" s="7">
        <v>0.14299999999999999</v>
      </c>
      <c r="AK2037" s="7">
        <v>-0.47799999999999998</v>
      </c>
      <c r="AL2037" s="7" t="s">
        <v>465</v>
      </c>
      <c r="AQ2037" s="7">
        <v>4</v>
      </c>
      <c r="AS2037" s="7">
        <v>2.94</v>
      </c>
      <c r="AT2037" s="7">
        <v>2.2999999999999998</v>
      </c>
      <c r="AV2037" s="7" t="s">
        <v>675</v>
      </c>
      <c r="AW2037" s="7" t="s">
        <v>528</v>
      </c>
      <c r="AX2037" s="7" t="s">
        <v>14</v>
      </c>
      <c r="AY2037" s="7" t="s">
        <v>568</v>
      </c>
      <c r="AZ2037" s="7" t="s">
        <v>274</v>
      </c>
    </row>
    <row r="2038" spans="1:52" x14ac:dyDescent="0.2">
      <c r="A2038" s="7">
        <v>2037</v>
      </c>
      <c r="B2038" s="7">
        <v>5766</v>
      </c>
      <c r="C2038" s="7" t="s">
        <v>268</v>
      </c>
      <c r="D2038" s="7" t="s">
        <v>531</v>
      </c>
      <c r="E2038" s="7" t="s">
        <v>273</v>
      </c>
      <c r="F2038" s="7">
        <v>3.8769999999999998</v>
      </c>
      <c r="I2038" s="7">
        <v>4.0190000000000001</v>
      </c>
      <c r="J2038" s="7">
        <v>2008</v>
      </c>
      <c r="K2038" s="7">
        <v>2</v>
      </c>
      <c r="L2038" s="7">
        <v>42</v>
      </c>
      <c r="M2038" s="7">
        <v>-12.89</v>
      </c>
      <c r="N2038" s="7">
        <v>-71.554000000000002</v>
      </c>
      <c r="O2038" s="7">
        <v>-12.75</v>
      </c>
      <c r="P2038" s="7">
        <v>-71.75</v>
      </c>
      <c r="Q2038" s="7">
        <v>20.277000000000001</v>
      </c>
      <c r="S2038" s="7">
        <v>38.838999999999999</v>
      </c>
      <c r="V2038" s="7" t="s">
        <v>26</v>
      </c>
      <c r="W2038" s="7">
        <v>1.66</v>
      </c>
      <c r="X2038" s="7">
        <f t="shared" si="62"/>
        <v>1.66</v>
      </c>
      <c r="Y2038" s="7">
        <v>2.359</v>
      </c>
      <c r="Z2038" s="7">
        <f t="shared" si="63"/>
        <v>2.359</v>
      </c>
      <c r="AA2038" s="7">
        <v>0.41199999999999998</v>
      </c>
      <c r="AB2038" s="7">
        <v>0.58699999999999997</v>
      </c>
      <c r="AC2038" s="7">
        <v>14.6</v>
      </c>
      <c r="AD2038" s="7">
        <v>183.4</v>
      </c>
      <c r="AE2038" s="7" t="s">
        <v>28</v>
      </c>
      <c r="AF2038" s="7" t="s">
        <v>29</v>
      </c>
      <c r="AG2038" s="7" t="s">
        <v>30</v>
      </c>
      <c r="AH2038" s="7" t="s">
        <v>406</v>
      </c>
      <c r="AI2038" s="7" t="s">
        <v>407</v>
      </c>
      <c r="AJ2038" s="7">
        <v>0.14299999999999999</v>
      </c>
      <c r="AK2038" s="7">
        <v>-0.47799999999999998</v>
      </c>
      <c r="AL2038" s="7" t="s">
        <v>465</v>
      </c>
      <c r="AQ2038" s="7">
        <v>4</v>
      </c>
      <c r="AS2038" s="7">
        <v>2.94</v>
      </c>
      <c r="AT2038" s="7">
        <v>2.2999999999999998</v>
      </c>
      <c r="AV2038" s="7" t="s">
        <v>675</v>
      </c>
      <c r="AW2038" s="7" t="s">
        <v>528</v>
      </c>
      <c r="AX2038" s="7" t="s">
        <v>14</v>
      </c>
      <c r="AY2038" s="7" t="s">
        <v>568</v>
      </c>
      <c r="AZ2038" s="7" t="s">
        <v>274</v>
      </c>
    </row>
    <row r="2039" spans="1:52" x14ac:dyDescent="0.2">
      <c r="A2039" s="7">
        <v>2038</v>
      </c>
      <c r="B2039" s="7">
        <v>5766</v>
      </c>
      <c r="C2039" s="7" t="s">
        <v>268</v>
      </c>
      <c r="D2039" s="7" t="s">
        <v>531</v>
      </c>
      <c r="E2039" s="7" t="s">
        <v>273</v>
      </c>
      <c r="F2039" s="7">
        <v>3.585</v>
      </c>
      <c r="I2039" s="7">
        <v>3.7160000000000002</v>
      </c>
      <c r="J2039" s="7">
        <v>2008</v>
      </c>
      <c r="K2039" s="7">
        <v>3</v>
      </c>
      <c r="L2039" s="7">
        <v>84</v>
      </c>
      <c r="M2039" s="7">
        <v>-12.89</v>
      </c>
      <c r="N2039" s="7">
        <v>-71.554000000000002</v>
      </c>
      <c r="O2039" s="7">
        <v>-12.75</v>
      </c>
      <c r="P2039" s="7">
        <v>-71.75</v>
      </c>
      <c r="Q2039" s="7">
        <v>20.129000000000001</v>
      </c>
      <c r="S2039" s="7">
        <v>42.106000000000002</v>
      </c>
      <c r="V2039" s="7" t="s">
        <v>26</v>
      </c>
      <c r="W2039" s="7">
        <v>2.702</v>
      </c>
      <c r="X2039" s="7">
        <f t="shared" si="62"/>
        <v>2.702</v>
      </c>
      <c r="Y2039" s="7">
        <v>1.014</v>
      </c>
      <c r="Z2039" s="7">
        <f t="shared" si="63"/>
        <v>1.014</v>
      </c>
      <c r="AA2039" s="7">
        <v>0.72599999999999998</v>
      </c>
      <c r="AB2039" s="7">
        <v>0.27300000000000002</v>
      </c>
      <c r="AC2039" s="7">
        <v>14.2</v>
      </c>
      <c r="AD2039" s="7">
        <v>77.900000000000006</v>
      </c>
      <c r="AE2039" s="7" t="s">
        <v>28</v>
      </c>
      <c r="AF2039" s="7" t="s">
        <v>29</v>
      </c>
      <c r="AG2039" s="7" t="s">
        <v>30</v>
      </c>
      <c r="AH2039" s="7" t="s">
        <v>406</v>
      </c>
      <c r="AI2039" s="7" t="s">
        <v>407</v>
      </c>
      <c r="AJ2039" s="7">
        <v>0.14299999999999999</v>
      </c>
      <c r="AK2039" s="7">
        <v>-0.47799999999999998</v>
      </c>
      <c r="AL2039" s="7" t="s">
        <v>465</v>
      </c>
      <c r="AQ2039" s="7">
        <v>4</v>
      </c>
      <c r="AS2039" s="7">
        <v>2.94</v>
      </c>
      <c r="AT2039" s="7">
        <v>2.2999999999999998</v>
      </c>
      <c r="AV2039" s="7" t="s">
        <v>675</v>
      </c>
      <c r="AW2039" s="7" t="s">
        <v>528</v>
      </c>
      <c r="AX2039" s="7" t="s">
        <v>14</v>
      </c>
      <c r="AY2039" s="7" t="s">
        <v>568</v>
      </c>
      <c r="AZ2039" s="7" t="s">
        <v>274</v>
      </c>
    </row>
    <row r="2040" spans="1:52" x14ac:dyDescent="0.2">
      <c r="A2040" s="7">
        <v>2039</v>
      </c>
      <c r="B2040" s="7">
        <v>5766</v>
      </c>
      <c r="C2040" s="7" t="s">
        <v>268</v>
      </c>
      <c r="D2040" s="7" t="s">
        <v>531</v>
      </c>
      <c r="E2040" s="7" t="s">
        <v>273</v>
      </c>
      <c r="F2040" s="7">
        <v>4.7569999999999997</v>
      </c>
      <c r="I2040" s="7">
        <v>4.9320000000000004</v>
      </c>
      <c r="J2040" s="7">
        <v>2008</v>
      </c>
      <c r="K2040" s="7">
        <v>4</v>
      </c>
      <c r="L2040" s="7">
        <v>100</v>
      </c>
      <c r="M2040" s="7">
        <v>-12.89</v>
      </c>
      <c r="N2040" s="7">
        <v>-71.554000000000002</v>
      </c>
      <c r="O2040" s="7">
        <v>-12.75</v>
      </c>
      <c r="P2040" s="7">
        <v>-71.75</v>
      </c>
      <c r="Q2040" s="7">
        <v>21.198</v>
      </c>
      <c r="S2040" s="7">
        <v>40.475999999999999</v>
      </c>
      <c r="V2040" s="7" t="s">
        <v>26</v>
      </c>
      <c r="W2040" s="7">
        <v>3.6269999999999998</v>
      </c>
      <c r="X2040" s="7">
        <f t="shared" si="62"/>
        <v>3.6269999999999998</v>
      </c>
      <c r="Y2040" s="7">
        <v>1.3049999999999999</v>
      </c>
      <c r="Z2040" s="7">
        <f t="shared" si="63"/>
        <v>1.3049999999999999</v>
      </c>
      <c r="AA2040" s="7">
        <v>0.73499999999999999</v>
      </c>
      <c r="AB2040" s="7">
        <v>0.26400000000000001</v>
      </c>
      <c r="AC2040" s="7">
        <v>14.3</v>
      </c>
      <c r="AD2040" s="7">
        <v>39.6</v>
      </c>
      <c r="AE2040" s="7" t="s">
        <v>28</v>
      </c>
      <c r="AF2040" s="7" t="s">
        <v>29</v>
      </c>
      <c r="AG2040" s="7" t="s">
        <v>30</v>
      </c>
      <c r="AH2040" s="7" t="s">
        <v>406</v>
      </c>
      <c r="AI2040" s="7" t="s">
        <v>407</v>
      </c>
      <c r="AJ2040" s="7">
        <v>0.14299999999999999</v>
      </c>
      <c r="AK2040" s="7">
        <v>-0.47799999999999998</v>
      </c>
      <c r="AL2040" s="7" t="s">
        <v>465</v>
      </c>
      <c r="AQ2040" s="7">
        <v>4</v>
      </c>
      <c r="AS2040" s="7">
        <v>2.94</v>
      </c>
      <c r="AT2040" s="7">
        <v>2.2999999999999998</v>
      </c>
      <c r="AV2040" s="7" t="s">
        <v>675</v>
      </c>
      <c r="AW2040" s="7" t="s">
        <v>528</v>
      </c>
      <c r="AX2040" s="7" t="s">
        <v>14</v>
      </c>
      <c r="AY2040" s="7" t="s">
        <v>568</v>
      </c>
      <c r="AZ2040" s="7" t="s">
        <v>274</v>
      </c>
    </row>
    <row r="2041" spans="1:52" x14ac:dyDescent="0.2">
      <c r="A2041" s="7">
        <v>2040</v>
      </c>
      <c r="B2041" s="7">
        <v>5766</v>
      </c>
      <c r="C2041" s="7" t="s">
        <v>268</v>
      </c>
      <c r="D2041" s="7" t="s">
        <v>531</v>
      </c>
      <c r="E2041" s="7" t="s">
        <v>273</v>
      </c>
      <c r="F2041" s="7">
        <v>4.1319999999999997</v>
      </c>
      <c r="I2041" s="7">
        <v>4.2839999999999998</v>
      </c>
      <c r="J2041" s="7">
        <v>2008</v>
      </c>
      <c r="K2041" s="7">
        <v>5</v>
      </c>
      <c r="L2041" s="7">
        <v>130</v>
      </c>
      <c r="M2041" s="7">
        <v>-12.89</v>
      </c>
      <c r="N2041" s="7">
        <v>-71.554000000000002</v>
      </c>
      <c r="O2041" s="7">
        <v>-12.75</v>
      </c>
      <c r="P2041" s="7">
        <v>-71.75</v>
      </c>
      <c r="Q2041" s="7">
        <v>18.914000000000001</v>
      </c>
      <c r="S2041" s="7">
        <v>41.131999999999998</v>
      </c>
      <c r="V2041" s="7" t="s">
        <v>26</v>
      </c>
      <c r="W2041" s="7">
        <v>3.3039999999999998</v>
      </c>
      <c r="X2041" s="7">
        <f t="shared" si="62"/>
        <v>3.3039999999999998</v>
      </c>
      <c r="Y2041" s="7">
        <v>0.98</v>
      </c>
      <c r="Z2041" s="7">
        <f t="shared" si="63"/>
        <v>0.98</v>
      </c>
      <c r="AA2041" s="7">
        <v>0.77100000000000002</v>
      </c>
      <c r="AB2041" s="7">
        <v>0.22800000000000001</v>
      </c>
      <c r="AC2041" s="7">
        <v>12.9</v>
      </c>
      <c r="AD2041" s="7">
        <v>21.3</v>
      </c>
      <c r="AE2041" s="7" t="s">
        <v>28</v>
      </c>
      <c r="AF2041" s="7" t="s">
        <v>29</v>
      </c>
      <c r="AG2041" s="7" t="s">
        <v>30</v>
      </c>
      <c r="AH2041" s="7" t="s">
        <v>406</v>
      </c>
      <c r="AI2041" s="7" t="s">
        <v>407</v>
      </c>
      <c r="AJ2041" s="7">
        <v>0.14299999999999999</v>
      </c>
      <c r="AK2041" s="7">
        <v>-0.47799999999999998</v>
      </c>
      <c r="AL2041" s="7" t="s">
        <v>465</v>
      </c>
      <c r="AQ2041" s="7">
        <v>4</v>
      </c>
      <c r="AS2041" s="7">
        <v>2.94</v>
      </c>
      <c r="AT2041" s="7">
        <v>2.2999999999999998</v>
      </c>
      <c r="AV2041" s="7" t="s">
        <v>675</v>
      </c>
      <c r="AW2041" s="7" t="s">
        <v>528</v>
      </c>
      <c r="AX2041" s="7" t="s">
        <v>14</v>
      </c>
      <c r="AY2041" s="7" t="s">
        <v>568</v>
      </c>
      <c r="AZ2041" s="7" t="s">
        <v>274</v>
      </c>
    </row>
    <row r="2042" spans="1:52" x14ac:dyDescent="0.2">
      <c r="A2042" s="7">
        <v>2041</v>
      </c>
      <c r="B2042" s="7">
        <v>5766</v>
      </c>
      <c r="C2042" s="7" t="s">
        <v>268</v>
      </c>
      <c r="D2042" s="7" t="s">
        <v>531</v>
      </c>
      <c r="E2042" s="7" t="s">
        <v>273</v>
      </c>
      <c r="F2042" s="7">
        <v>3.5270000000000001</v>
      </c>
      <c r="I2042" s="7">
        <v>3.6560000000000001</v>
      </c>
      <c r="J2042" s="7">
        <v>2008</v>
      </c>
      <c r="K2042" s="7">
        <v>6</v>
      </c>
      <c r="L2042" s="7">
        <v>166</v>
      </c>
      <c r="M2042" s="7">
        <v>-12.89</v>
      </c>
      <c r="N2042" s="7">
        <v>-71.554000000000002</v>
      </c>
      <c r="O2042" s="7">
        <v>-12.75</v>
      </c>
      <c r="P2042" s="7">
        <v>-71.75</v>
      </c>
      <c r="Q2042" s="7">
        <v>18.155999999999999</v>
      </c>
      <c r="S2042" s="7">
        <v>32.820999999999998</v>
      </c>
      <c r="V2042" s="7" t="s">
        <v>26</v>
      </c>
      <c r="W2042" s="7">
        <v>2.137</v>
      </c>
      <c r="X2042" s="7">
        <f t="shared" si="62"/>
        <v>2.137</v>
      </c>
      <c r="Y2042" s="7">
        <v>1.5189999999999999</v>
      </c>
      <c r="Z2042" s="7">
        <f t="shared" si="63"/>
        <v>1.5189999999999999</v>
      </c>
      <c r="AA2042" s="7">
        <v>0.58399999999999996</v>
      </c>
      <c r="AB2042" s="7">
        <v>0.41499999999999998</v>
      </c>
      <c r="AC2042" s="7">
        <v>12.4</v>
      </c>
      <c r="AD2042" s="7">
        <v>10</v>
      </c>
      <c r="AE2042" s="7" t="s">
        <v>28</v>
      </c>
      <c r="AF2042" s="7" t="s">
        <v>29</v>
      </c>
      <c r="AG2042" s="7" t="s">
        <v>30</v>
      </c>
      <c r="AH2042" s="7" t="s">
        <v>406</v>
      </c>
      <c r="AI2042" s="7" t="s">
        <v>407</v>
      </c>
      <c r="AJ2042" s="7">
        <v>0.14299999999999999</v>
      </c>
      <c r="AK2042" s="7">
        <v>-0.47799999999999998</v>
      </c>
      <c r="AL2042" s="7" t="s">
        <v>465</v>
      </c>
      <c r="AQ2042" s="7">
        <v>4</v>
      </c>
      <c r="AS2042" s="7">
        <v>2.94</v>
      </c>
      <c r="AT2042" s="7">
        <v>2.2999999999999998</v>
      </c>
      <c r="AV2042" s="7" t="s">
        <v>675</v>
      </c>
      <c r="AW2042" s="7" t="s">
        <v>528</v>
      </c>
      <c r="AX2042" s="7" t="s">
        <v>14</v>
      </c>
      <c r="AY2042" s="7" t="s">
        <v>568</v>
      </c>
      <c r="AZ2042" s="7" t="s">
        <v>274</v>
      </c>
    </row>
    <row r="2043" spans="1:52" x14ac:dyDescent="0.2">
      <c r="A2043" s="7">
        <v>2042</v>
      </c>
      <c r="B2043" s="7">
        <v>5766</v>
      </c>
      <c r="C2043" s="7" t="s">
        <v>268</v>
      </c>
      <c r="D2043" s="7" t="s">
        <v>531</v>
      </c>
      <c r="E2043" s="7" t="s">
        <v>273</v>
      </c>
      <c r="F2043" s="7">
        <v>4.5830000000000002</v>
      </c>
      <c r="I2043" s="7">
        <v>4.7510000000000003</v>
      </c>
      <c r="J2043" s="7">
        <v>2008</v>
      </c>
      <c r="K2043" s="7">
        <v>7</v>
      </c>
      <c r="L2043" s="7">
        <v>196</v>
      </c>
      <c r="M2043" s="7">
        <v>-12.89</v>
      </c>
      <c r="N2043" s="7">
        <v>-71.554000000000002</v>
      </c>
      <c r="O2043" s="7">
        <v>-12.75</v>
      </c>
      <c r="P2043" s="7">
        <v>-71.75</v>
      </c>
      <c r="Q2043" s="7">
        <v>18.920999999999999</v>
      </c>
      <c r="S2043" s="7">
        <v>37.389000000000003</v>
      </c>
      <c r="V2043" s="7" t="s">
        <v>26</v>
      </c>
      <c r="W2043" s="7">
        <v>2.4980000000000002</v>
      </c>
      <c r="X2043" s="7">
        <f t="shared" si="62"/>
        <v>2.4980000000000002</v>
      </c>
      <c r="Y2043" s="7">
        <v>2.2530000000000001</v>
      </c>
      <c r="Z2043" s="7">
        <f t="shared" si="63"/>
        <v>2.2530000000000001</v>
      </c>
      <c r="AA2043" s="7">
        <v>0.52500000000000002</v>
      </c>
      <c r="AB2043" s="7">
        <v>0.47399999999999998</v>
      </c>
      <c r="AC2043" s="7">
        <v>12.2</v>
      </c>
      <c r="AD2043" s="7">
        <v>15.3</v>
      </c>
      <c r="AE2043" s="7" t="s">
        <v>28</v>
      </c>
      <c r="AF2043" s="7" t="s">
        <v>29</v>
      </c>
      <c r="AG2043" s="7" t="s">
        <v>30</v>
      </c>
      <c r="AH2043" s="7" t="s">
        <v>406</v>
      </c>
      <c r="AI2043" s="7" t="s">
        <v>407</v>
      </c>
      <c r="AJ2043" s="7">
        <v>0.14299999999999999</v>
      </c>
      <c r="AK2043" s="7">
        <v>-0.47799999999999998</v>
      </c>
      <c r="AL2043" s="7" t="s">
        <v>465</v>
      </c>
      <c r="AQ2043" s="7">
        <v>4</v>
      </c>
      <c r="AS2043" s="7">
        <v>2.94</v>
      </c>
      <c r="AT2043" s="7">
        <v>2.2999999999999998</v>
      </c>
      <c r="AV2043" s="7" t="s">
        <v>675</v>
      </c>
      <c r="AW2043" s="7" t="s">
        <v>528</v>
      </c>
      <c r="AX2043" s="7" t="s">
        <v>14</v>
      </c>
      <c r="AY2043" s="7" t="s">
        <v>568</v>
      </c>
      <c r="AZ2043" s="7" t="s">
        <v>274</v>
      </c>
    </row>
    <row r="2044" spans="1:52" x14ac:dyDescent="0.2">
      <c r="A2044" s="7">
        <v>2043</v>
      </c>
      <c r="B2044" s="7">
        <v>5766</v>
      </c>
      <c r="C2044" s="7" t="s">
        <v>268</v>
      </c>
      <c r="D2044" s="7" t="s">
        <v>531</v>
      </c>
      <c r="E2044" s="7" t="s">
        <v>273</v>
      </c>
      <c r="F2044" s="7">
        <v>3.9380000000000002</v>
      </c>
      <c r="I2044" s="7">
        <v>4.0819999999999999</v>
      </c>
      <c r="J2044" s="7">
        <v>2008</v>
      </c>
      <c r="K2044" s="7">
        <v>8</v>
      </c>
      <c r="L2044" s="7">
        <v>225</v>
      </c>
      <c r="M2044" s="7">
        <v>-12.89</v>
      </c>
      <c r="N2044" s="7">
        <v>-71.554000000000002</v>
      </c>
      <c r="O2044" s="7">
        <v>-12.75</v>
      </c>
      <c r="P2044" s="7">
        <v>-71.75</v>
      </c>
      <c r="Q2044" s="7">
        <v>19.991</v>
      </c>
      <c r="S2044" s="7">
        <v>35.436</v>
      </c>
      <c r="V2044" s="7" t="s">
        <v>26</v>
      </c>
      <c r="W2044" s="7">
        <v>1.9139999999999999</v>
      </c>
      <c r="X2044" s="7">
        <f t="shared" si="62"/>
        <v>1.9139999999999999</v>
      </c>
      <c r="Y2044" s="7">
        <v>2.1680000000000001</v>
      </c>
      <c r="Z2044" s="7">
        <f t="shared" si="63"/>
        <v>2.1680000000000001</v>
      </c>
      <c r="AA2044" s="7">
        <v>0.46800000000000003</v>
      </c>
      <c r="AB2044" s="7">
        <v>0.53100000000000003</v>
      </c>
      <c r="AC2044" s="7">
        <v>13.9</v>
      </c>
      <c r="AD2044" s="7">
        <v>22.4</v>
      </c>
      <c r="AE2044" s="7" t="s">
        <v>28</v>
      </c>
      <c r="AF2044" s="7" t="s">
        <v>29</v>
      </c>
      <c r="AG2044" s="7" t="s">
        <v>30</v>
      </c>
      <c r="AH2044" s="7" t="s">
        <v>406</v>
      </c>
      <c r="AI2044" s="7" t="s">
        <v>407</v>
      </c>
      <c r="AJ2044" s="7">
        <v>0.14299999999999999</v>
      </c>
      <c r="AK2044" s="7">
        <v>-0.47799999999999998</v>
      </c>
      <c r="AL2044" s="7" t="s">
        <v>465</v>
      </c>
      <c r="AQ2044" s="7">
        <v>4</v>
      </c>
      <c r="AS2044" s="7">
        <v>2.94</v>
      </c>
      <c r="AT2044" s="7">
        <v>2.2999999999999998</v>
      </c>
      <c r="AV2044" s="7" t="s">
        <v>675</v>
      </c>
      <c r="AW2044" s="7" t="s">
        <v>528</v>
      </c>
      <c r="AX2044" s="7" t="s">
        <v>14</v>
      </c>
      <c r="AY2044" s="7" t="s">
        <v>568</v>
      </c>
      <c r="AZ2044" s="7" t="s">
        <v>274</v>
      </c>
    </row>
    <row r="2045" spans="1:52" x14ac:dyDescent="0.2">
      <c r="A2045" s="7">
        <v>2044</v>
      </c>
      <c r="B2045" s="7">
        <v>5766</v>
      </c>
      <c r="C2045" s="7" t="s">
        <v>268</v>
      </c>
      <c r="D2045" s="7" t="s">
        <v>531</v>
      </c>
      <c r="E2045" s="7" t="s">
        <v>273</v>
      </c>
      <c r="F2045" s="7">
        <v>4.056</v>
      </c>
      <c r="I2045" s="7">
        <v>4.2050000000000001</v>
      </c>
      <c r="J2045" s="7">
        <v>2008</v>
      </c>
      <c r="K2045" s="7">
        <v>9</v>
      </c>
      <c r="L2045" s="7">
        <v>265</v>
      </c>
      <c r="M2045" s="7">
        <v>-12.89</v>
      </c>
      <c r="N2045" s="7">
        <v>-71.554000000000002</v>
      </c>
      <c r="O2045" s="7">
        <v>-12.75</v>
      </c>
      <c r="P2045" s="7">
        <v>-71.75</v>
      </c>
      <c r="Q2045" s="7">
        <v>18.774999999999999</v>
      </c>
      <c r="S2045" s="7">
        <v>34.789000000000001</v>
      </c>
      <c r="V2045" s="7" t="s">
        <v>26</v>
      </c>
      <c r="W2045" s="7">
        <v>2.1930000000000001</v>
      </c>
      <c r="X2045" s="7">
        <f t="shared" si="62"/>
        <v>2.1930000000000001</v>
      </c>
      <c r="Y2045" s="7">
        <v>2.012</v>
      </c>
      <c r="Z2045" s="7">
        <f t="shared" si="63"/>
        <v>2.012</v>
      </c>
      <c r="AA2045" s="7">
        <v>0.52100000000000002</v>
      </c>
      <c r="AB2045" s="7">
        <v>0.47799999999999998</v>
      </c>
      <c r="AC2045" s="7">
        <v>14.4</v>
      </c>
      <c r="AD2045" s="7">
        <v>22.8</v>
      </c>
      <c r="AE2045" s="7" t="s">
        <v>28</v>
      </c>
      <c r="AF2045" s="7" t="s">
        <v>29</v>
      </c>
      <c r="AG2045" s="7" t="s">
        <v>30</v>
      </c>
      <c r="AH2045" s="7" t="s">
        <v>406</v>
      </c>
      <c r="AI2045" s="7" t="s">
        <v>407</v>
      </c>
      <c r="AJ2045" s="7">
        <v>0.14299999999999999</v>
      </c>
      <c r="AK2045" s="7">
        <v>-0.47799999999999998</v>
      </c>
      <c r="AL2045" s="7" t="s">
        <v>465</v>
      </c>
      <c r="AQ2045" s="7">
        <v>4</v>
      </c>
      <c r="AS2045" s="7">
        <v>2.94</v>
      </c>
      <c r="AT2045" s="7">
        <v>2.2999999999999998</v>
      </c>
      <c r="AV2045" s="7" t="s">
        <v>675</v>
      </c>
      <c r="AW2045" s="7" t="s">
        <v>528</v>
      </c>
      <c r="AX2045" s="7" t="s">
        <v>14</v>
      </c>
      <c r="AY2045" s="7" t="s">
        <v>568</v>
      </c>
      <c r="AZ2045" s="7" t="s">
        <v>274</v>
      </c>
    </row>
    <row r="2046" spans="1:52" x14ac:dyDescent="0.2">
      <c r="A2046" s="7">
        <v>2045</v>
      </c>
      <c r="B2046" s="7">
        <v>5766</v>
      </c>
      <c r="C2046" s="7" t="s">
        <v>268</v>
      </c>
      <c r="D2046" s="7" t="s">
        <v>531</v>
      </c>
      <c r="E2046" s="7" t="s">
        <v>273</v>
      </c>
      <c r="F2046" s="7">
        <v>4.5839999999999996</v>
      </c>
      <c r="I2046" s="7">
        <v>4.7519999999999998</v>
      </c>
      <c r="J2046" s="7">
        <v>2008</v>
      </c>
      <c r="K2046" s="7">
        <v>10</v>
      </c>
      <c r="L2046" s="7">
        <v>298</v>
      </c>
      <c r="M2046" s="7">
        <v>-12.89</v>
      </c>
      <c r="N2046" s="7">
        <v>-71.554000000000002</v>
      </c>
      <c r="O2046" s="7">
        <v>-12.75</v>
      </c>
      <c r="P2046" s="7">
        <v>-71.75</v>
      </c>
      <c r="Q2046" s="7">
        <v>20.151</v>
      </c>
      <c r="S2046" s="7">
        <v>32.999000000000002</v>
      </c>
      <c r="V2046" s="7" t="s">
        <v>26</v>
      </c>
      <c r="W2046" s="7">
        <v>3.2970000000000002</v>
      </c>
      <c r="X2046" s="7">
        <f t="shared" si="62"/>
        <v>3.2970000000000002</v>
      </c>
      <c r="Y2046" s="7">
        <v>1.4550000000000001</v>
      </c>
      <c r="Z2046" s="7">
        <f t="shared" si="63"/>
        <v>1.4550000000000001</v>
      </c>
      <c r="AA2046" s="7">
        <v>0.69299999999999995</v>
      </c>
      <c r="AB2046" s="7">
        <v>0.30599999999999999</v>
      </c>
      <c r="AC2046" s="7">
        <v>15.3</v>
      </c>
      <c r="AD2046" s="7">
        <v>65.2</v>
      </c>
      <c r="AE2046" s="7" t="s">
        <v>28</v>
      </c>
      <c r="AF2046" s="7" t="s">
        <v>29</v>
      </c>
      <c r="AG2046" s="7" t="s">
        <v>30</v>
      </c>
      <c r="AH2046" s="7" t="s">
        <v>406</v>
      </c>
      <c r="AI2046" s="7" t="s">
        <v>407</v>
      </c>
      <c r="AJ2046" s="7">
        <v>0.14299999999999999</v>
      </c>
      <c r="AK2046" s="7">
        <v>-0.47799999999999998</v>
      </c>
      <c r="AL2046" s="7" t="s">
        <v>465</v>
      </c>
      <c r="AQ2046" s="7">
        <v>4</v>
      </c>
      <c r="AS2046" s="7">
        <v>2.94</v>
      </c>
      <c r="AT2046" s="7">
        <v>2.2999999999999998</v>
      </c>
      <c r="AV2046" s="7" t="s">
        <v>675</v>
      </c>
      <c r="AW2046" s="7" t="s">
        <v>528</v>
      </c>
      <c r="AX2046" s="7" t="s">
        <v>14</v>
      </c>
      <c r="AY2046" s="7" t="s">
        <v>568</v>
      </c>
      <c r="AZ2046" s="7" t="s">
        <v>274</v>
      </c>
    </row>
    <row r="2047" spans="1:52" x14ac:dyDescent="0.2">
      <c r="A2047" s="7">
        <v>2046</v>
      </c>
      <c r="B2047" s="7">
        <v>5766</v>
      </c>
      <c r="C2047" s="7" t="s">
        <v>268</v>
      </c>
      <c r="D2047" s="7" t="s">
        <v>531</v>
      </c>
      <c r="E2047" s="7" t="s">
        <v>273</v>
      </c>
      <c r="F2047" s="7">
        <v>4.194</v>
      </c>
      <c r="I2047" s="7">
        <v>4.3479999999999999</v>
      </c>
      <c r="J2047" s="7">
        <v>2008</v>
      </c>
      <c r="K2047" s="7">
        <v>12</v>
      </c>
      <c r="L2047" s="7">
        <v>341</v>
      </c>
      <c r="M2047" s="7">
        <v>-12.89</v>
      </c>
      <c r="N2047" s="7">
        <v>-71.554000000000002</v>
      </c>
      <c r="O2047" s="7">
        <v>-12.75</v>
      </c>
      <c r="P2047" s="7">
        <v>-71.75</v>
      </c>
      <c r="Q2047" s="7">
        <v>21.832999999999998</v>
      </c>
      <c r="S2047" s="7">
        <v>37.241999999999997</v>
      </c>
      <c r="V2047" s="7" t="s">
        <v>26</v>
      </c>
      <c r="W2047" s="7">
        <v>2.331</v>
      </c>
      <c r="X2047" s="7">
        <f t="shared" si="62"/>
        <v>2.331</v>
      </c>
      <c r="Y2047" s="7">
        <v>2.0169999999999999</v>
      </c>
      <c r="Z2047" s="7">
        <f t="shared" si="63"/>
        <v>2.0169999999999999</v>
      </c>
      <c r="AA2047" s="7">
        <v>0.53600000000000003</v>
      </c>
      <c r="AB2047" s="7">
        <v>0.46300000000000002</v>
      </c>
      <c r="AC2047" s="7">
        <v>15.3</v>
      </c>
      <c r="AD2047" s="7">
        <v>130</v>
      </c>
      <c r="AE2047" s="7" t="s">
        <v>28</v>
      </c>
      <c r="AF2047" s="7" t="s">
        <v>29</v>
      </c>
      <c r="AG2047" s="7" t="s">
        <v>30</v>
      </c>
      <c r="AH2047" s="7" t="s">
        <v>406</v>
      </c>
      <c r="AI2047" s="7" t="s">
        <v>407</v>
      </c>
      <c r="AJ2047" s="7">
        <v>0.14299999999999999</v>
      </c>
      <c r="AK2047" s="7">
        <v>-0.47799999999999998</v>
      </c>
      <c r="AL2047" s="7" t="s">
        <v>465</v>
      </c>
      <c r="AQ2047" s="7">
        <v>4</v>
      </c>
      <c r="AS2047" s="7">
        <v>2.94</v>
      </c>
      <c r="AT2047" s="7">
        <v>2.2999999999999998</v>
      </c>
      <c r="AV2047" s="7" t="s">
        <v>675</v>
      </c>
      <c r="AW2047" s="7" t="s">
        <v>528</v>
      </c>
      <c r="AX2047" s="7" t="s">
        <v>14</v>
      </c>
      <c r="AY2047" s="7" t="s">
        <v>568</v>
      </c>
      <c r="AZ2047" s="7" t="s">
        <v>274</v>
      </c>
    </row>
    <row r="2048" spans="1:52" x14ac:dyDescent="0.2">
      <c r="A2048" s="7">
        <v>2047</v>
      </c>
      <c r="B2048" s="7">
        <v>5766</v>
      </c>
      <c r="C2048" s="7" t="s">
        <v>268</v>
      </c>
      <c r="D2048" s="7" t="s">
        <v>531</v>
      </c>
      <c r="E2048" s="7" t="s">
        <v>273</v>
      </c>
      <c r="F2048" s="7">
        <v>4.1360000000000001</v>
      </c>
      <c r="I2048" s="7">
        <v>4.2880000000000003</v>
      </c>
      <c r="J2048" s="7">
        <v>2008</v>
      </c>
      <c r="K2048" s="7">
        <v>12</v>
      </c>
      <c r="L2048" s="7">
        <v>359</v>
      </c>
      <c r="M2048" s="7">
        <v>-12.89</v>
      </c>
      <c r="N2048" s="7">
        <v>-71.554000000000002</v>
      </c>
      <c r="O2048" s="7">
        <v>-12.75</v>
      </c>
      <c r="P2048" s="7">
        <v>-71.75</v>
      </c>
      <c r="Q2048" s="7">
        <v>21.071999999999999</v>
      </c>
      <c r="S2048" s="7">
        <v>37.734000000000002</v>
      </c>
      <c r="V2048" s="7" t="s">
        <v>26</v>
      </c>
      <c r="W2048" s="7">
        <v>2.129</v>
      </c>
      <c r="X2048" s="7">
        <f t="shared" si="62"/>
        <v>2.129</v>
      </c>
      <c r="Y2048" s="7">
        <v>2.1589999999999998</v>
      </c>
      <c r="Z2048" s="7">
        <f t="shared" si="63"/>
        <v>2.1589999999999998</v>
      </c>
      <c r="AA2048" s="7">
        <v>0.496</v>
      </c>
      <c r="AB2048" s="7">
        <v>0.503</v>
      </c>
      <c r="AC2048" s="7">
        <v>15.3</v>
      </c>
      <c r="AD2048" s="7">
        <v>130</v>
      </c>
      <c r="AE2048" s="7" t="s">
        <v>28</v>
      </c>
      <c r="AF2048" s="7" t="s">
        <v>29</v>
      </c>
      <c r="AG2048" s="7" t="s">
        <v>30</v>
      </c>
      <c r="AH2048" s="7" t="s">
        <v>406</v>
      </c>
      <c r="AI2048" s="7" t="s">
        <v>407</v>
      </c>
      <c r="AJ2048" s="7">
        <v>0.14299999999999999</v>
      </c>
      <c r="AK2048" s="7">
        <v>-0.47799999999999998</v>
      </c>
      <c r="AL2048" s="7" t="s">
        <v>465</v>
      </c>
      <c r="AQ2048" s="7">
        <v>4</v>
      </c>
      <c r="AS2048" s="7">
        <v>2.94</v>
      </c>
      <c r="AT2048" s="7">
        <v>2.2999999999999998</v>
      </c>
      <c r="AV2048" s="7" t="s">
        <v>675</v>
      </c>
      <c r="AW2048" s="7" t="s">
        <v>528</v>
      </c>
      <c r="AX2048" s="7" t="s">
        <v>14</v>
      </c>
      <c r="AY2048" s="7" t="s">
        <v>568</v>
      </c>
      <c r="AZ2048" s="7" t="s">
        <v>274</v>
      </c>
    </row>
    <row r="2049" spans="1:52" x14ac:dyDescent="0.2">
      <c r="A2049" s="7">
        <v>2048</v>
      </c>
      <c r="B2049" s="7">
        <v>5766</v>
      </c>
      <c r="C2049" s="7" t="s">
        <v>268</v>
      </c>
      <c r="D2049" s="7" t="s">
        <v>531</v>
      </c>
      <c r="E2049" s="7" t="s">
        <v>273</v>
      </c>
      <c r="F2049" s="7">
        <v>4.7809999999999997</v>
      </c>
      <c r="I2049" s="7">
        <v>4.9560000000000004</v>
      </c>
      <c r="J2049" s="7">
        <v>2009</v>
      </c>
      <c r="K2049" s="7">
        <v>1</v>
      </c>
      <c r="L2049" s="7">
        <v>28</v>
      </c>
      <c r="M2049" s="7">
        <v>-12.89</v>
      </c>
      <c r="N2049" s="7">
        <v>-71.554000000000002</v>
      </c>
      <c r="O2049" s="7">
        <v>-12.75</v>
      </c>
      <c r="P2049" s="7">
        <v>-71.75</v>
      </c>
      <c r="Q2049" s="7">
        <v>20.771000000000001</v>
      </c>
      <c r="S2049" s="7">
        <v>39.366999999999997</v>
      </c>
      <c r="V2049" s="7" t="s">
        <v>26</v>
      </c>
      <c r="W2049" s="7">
        <v>2.67</v>
      </c>
      <c r="X2049" s="7">
        <f t="shared" si="62"/>
        <v>2.67</v>
      </c>
      <c r="Y2049" s="7">
        <v>2.286</v>
      </c>
      <c r="Z2049" s="7">
        <f t="shared" si="63"/>
        <v>2.286</v>
      </c>
      <c r="AA2049" s="7">
        <v>0.53800000000000003</v>
      </c>
      <c r="AB2049" s="7">
        <v>0.46100000000000002</v>
      </c>
      <c r="AC2049" s="7">
        <v>15.1</v>
      </c>
      <c r="AD2049" s="7">
        <v>96.5</v>
      </c>
      <c r="AE2049" s="7" t="s">
        <v>28</v>
      </c>
      <c r="AF2049" s="7" t="s">
        <v>29</v>
      </c>
      <c r="AG2049" s="7" t="s">
        <v>30</v>
      </c>
      <c r="AH2049" s="7" t="s">
        <v>406</v>
      </c>
      <c r="AI2049" s="7" t="s">
        <v>407</v>
      </c>
      <c r="AJ2049" s="7">
        <v>0.14299999999999999</v>
      </c>
      <c r="AK2049" s="7">
        <v>-1.02</v>
      </c>
      <c r="AL2049" s="7" t="s">
        <v>465</v>
      </c>
      <c r="AQ2049" s="7">
        <v>4</v>
      </c>
      <c r="AS2049" s="7">
        <v>2.94</v>
      </c>
      <c r="AT2049" s="7">
        <v>2.2999999999999998</v>
      </c>
      <c r="AV2049" s="7" t="s">
        <v>675</v>
      </c>
      <c r="AW2049" s="7" t="s">
        <v>528</v>
      </c>
      <c r="AX2049" s="7" t="s">
        <v>14</v>
      </c>
      <c r="AY2049" s="7" t="s">
        <v>568</v>
      </c>
      <c r="AZ2049" s="7" t="s">
        <v>274</v>
      </c>
    </row>
    <row r="2050" spans="1:52" x14ac:dyDescent="0.2">
      <c r="A2050" s="7">
        <v>2049</v>
      </c>
      <c r="B2050" s="7">
        <v>5766</v>
      </c>
      <c r="C2050" s="7" t="s">
        <v>268</v>
      </c>
      <c r="D2050" s="7" t="s">
        <v>531</v>
      </c>
      <c r="E2050" s="7" t="s">
        <v>273</v>
      </c>
      <c r="F2050" s="7">
        <v>4.234</v>
      </c>
      <c r="I2050" s="7">
        <v>4.3890000000000002</v>
      </c>
      <c r="J2050" s="7">
        <v>2009</v>
      </c>
      <c r="K2050" s="7">
        <v>2</v>
      </c>
      <c r="L2050" s="7">
        <v>49</v>
      </c>
      <c r="M2050" s="7">
        <v>-12.89</v>
      </c>
      <c r="N2050" s="7">
        <v>-71.554000000000002</v>
      </c>
      <c r="O2050" s="7">
        <v>-12.75</v>
      </c>
      <c r="P2050" s="7">
        <v>-71.75</v>
      </c>
      <c r="Q2050" s="7">
        <v>20.163</v>
      </c>
      <c r="S2050" s="7">
        <v>36.762</v>
      </c>
      <c r="V2050" s="7" t="s">
        <v>26</v>
      </c>
      <c r="W2050" s="7">
        <v>1.6850000000000001</v>
      </c>
      <c r="X2050" s="7">
        <f t="shared" si="62"/>
        <v>1.6850000000000001</v>
      </c>
      <c r="Y2050" s="7">
        <v>2.7040000000000002</v>
      </c>
      <c r="Z2050" s="7">
        <f t="shared" si="63"/>
        <v>2.7040000000000002</v>
      </c>
      <c r="AA2050" s="7">
        <v>0.38300000000000001</v>
      </c>
      <c r="AB2050" s="7">
        <v>0.61599999999999999</v>
      </c>
      <c r="AC2050" s="7">
        <v>15.2</v>
      </c>
      <c r="AD2050" s="7">
        <v>107.4</v>
      </c>
      <c r="AE2050" s="7" t="s">
        <v>28</v>
      </c>
      <c r="AF2050" s="7" t="s">
        <v>29</v>
      </c>
      <c r="AG2050" s="7" t="s">
        <v>30</v>
      </c>
      <c r="AH2050" s="7" t="s">
        <v>406</v>
      </c>
      <c r="AI2050" s="7" t="s">
        <v>407</v>
      </c>
      <c r="AJ2050" s="7">
        <v>0.14299999999999999</v>
      </c>
      <c r="AK2050" s="7">
        <v>-1.02</v>
      </c>
      <c r="AL2050" s="7" t="s">
        <v>465</v>
      </c>
      <c r="AQ2050" s="7">
        <v>4</v>
      </c>
      <c r="AS2050" s="7">
        <v>2.94</v>
      </c>
      <c r="AT2050" s="7">
        <v>2.2999999999999998</v>
      </c>
      <c r="AV2050" s="7" t="s">
        <v>675</v>
      </c>
      <c r="AW2050" s="7" t="s">
        <v>528</v>
      </c>
      <c r="AX2050" s="7" t="s">
        <v>14</v>
      </c>
      <c r="AY2050" s="7" t="s">
        <v>568</v>
      </c>
      <c r="AZ2050" s="7" t="s">
        <v>274</v>
      </c>
    </row>
    <row r="2051" spans="1:52" x14ac:dyDescent="0.2">
      <c r="A2051" s="7">
        <v>2050</v>
      </c>
      <c r="B2051" s="7">
        <v>5766</v>
      </c>
      <c r="C2051" s="7" t="s">
        <v>268</v>
      </c>
      <c r="D2051" s="7" t="s">
        <v>531</v>
      </c>
      <c r="E2051" s="7" t="s">
        <v>273</v>
      </c>
      <c r="F2051" s="7">
        <v>4.0590000000000002</v>
      </c>
      <c r="I2051" s="7">
        <v>4.2080000000000002</v>
      </c>
      <c r="J2051" s="7">
        <v>2009</v>
      </c>
      <c r="K2051" s="7">
        <v>3</v>
      </c>
      <c r="L2051" s="7">
        <v>82</v>
      </c>
      <c r="M2051" s="7">
        <v>-12.89</v>
      </c>
      <c r="N2051" s="7">
        <v>-71.554000000000002</v>
      </c>
      <c r="O2051" s="7">
        <v>-12.75</v>
      </c>
      <c r="P2051" s="7">
        <v>-71.75</v>
      </c>
      <c r="Q2051" s="7">
        <v>21.082000000000001</v>
      </c>
      <c r="S2051" s="7">
        <v>34.972000000000001</v>
      </c>
      <c r="V2051" s="7" t="s">
        <v>26</v>
      </c>
      <c r="W2051" s="7">
        <v>1.964</v>
      </c>
      <c r="X2051" s="7">
        <f t="shared" ref="X2051:X2114" si="64">IF(ISBLANK(W2051), "", W2051)</f>
        <v>1.964</v>
      </c>
      <c r="Y2051" s="7">
        <v>2.2440000000000002</v>
      </c>
      <c r="Z2051" s="7">
        <f t="shared" ref="Z2051:Z2114" si="65">IF(ISBLANK(Y2051), "", Y2051)</f>
        <v>2.2440000000000002</v>
      </c>
      <c r="AA2051" s="7">
        <v>0.46600000000000003</v>
      </c>
      <c r="AB2051" s="7">
        <v>0.53300000000000003</v>
      </c>
      <c r="AC2051" s="7">
        <v>14.9</v>
      </c>
      <c r="AD2051" s="7">
        <v>62.2</v>
      </c>
      <c r="AE2051" s="7" t="s">
        <v>28</v>
      </c>
      <c r="AF2051" s="7" t="s">
        <v>29</v>
      </c>
      <c r="AG2051" s="7" t="s">
        <v>30</v>
      </c>
      <c r="AH2051" s="7" t="s">
        <v>406</v>
      </c>
      <c r="AI2051" s="7" t="s">
        <v>407</v>
      </c>
      <c r="AJ2051" s="7">
        <v>0.14299999999999999</v>
      </c>
      <c r="AK2051" s="7">
        <v>-1.02</v>
      </c>
      <c r="AL2051" s="7" t="s">
        <v>465</v>
      </c>
      <c r="AQ2051" s="7">
        <v>4</v>
      </c>
      <c r="AS2051" s="7">
        <v>2.94</v>
      </c>
      <c r="AT2051" s="7">
        <v>2.2999999999999998</v>
      </c>
      <c r="AV2051" s="7" t="s">
        <v>675</v>
      </c>
      <c r="AW2051" s="7" t="s">
        <v>528</v>
      </c>
      <c r="AX2051" s="7" t="s">
        <v>14</v>
      </c>
      <c r="AY2051" s="7" t="s">
        <v>568</v>
      </c>
      <c r="AZ2051" s="7" t="s">
        <v>274</v>
      </c>
    </row>
    <row r="2052" spans="1:52" x14ac:dyDescent="0.2">
      <c r="A2052" s="7">
        <v>2051</v>
      </c>
      <c r="B2052" s="7">
        <v>5766</v>
      </c>
      <c r="C2052" s="7" t="s">
        <v>268</v>
      </c>
      <c r="D2052" s="7" t="s">
        <v>530</v>
      </c>
      <c r="E2052" s="7" t="s">
        <v>275</v>
      </c>
      <c r="F2052" s="7">
        <v>3.7280000000000002</v>
      </c>
      <c r="I2052" s="7">
        <v>3.8650000000000002</v>
      </c>
      <c r="J2052" s="7">
        <v>2007</v>
      </c>
      <c r="K2052" s="7">
        <v>5</v>
      </c>
      <c r="L2052" s="7">
        <v>137</v>
      </c>
      <c r="M2052" s="7">
        <v>-12.83</v>
      </c>
      <c r="N2052" s="7">
        <v>-69.269000000000005</v>
      </c>
      <c r="O2052" s="7">
        <v>-12.75</v>
      </c>
      <c r="P2052" s="7">
        <v>-69.25</v>
      </c>
      <c r="Q2052" s="7">
        <v>21.459</v>
      </c>
      <c r="S2052" s="7">
        <v>24.231999999999999</v>
      </c>
      <c r="V2052" s="7" t="s">
        <v>26</v>
      </c>
      <c r="W2052" s="7">
        <v>1.252</v>
      </c>
      <c r="X2052" s="7">
        <f t="shared" si="64"/>
        <v>1.252</v>
      </c>
      <c r="Y2052" s="7">
        <v>2.613</v>
      </c>
      <c r="Z2052" s="7">
        <f t="shared" si="65"/>
        <v>2.613</v>
      </c>
      <c r="AA2052" s="7">
        <v>0.32300000000000001</v>
      </c>
      <c r="AB2052" s="7">
        <v>0.67600000000000005</v>
      </c>
      <c r="AC2052" s="7">
        <v>25.2</v>
      </c>
      <c r="AD2052" s="7">
        <v>94</v>
      </c>
      <c r="AE2052" s="7" t="s">
        <v>28</v>
      </c>
      <c r="AF2052" s="7" t="s">
        <v>29</v>
      </c>
      <c r="AG2052" s="7" t="s">
        <v>30</v>
      </c>
      <c r="AH2052" s="7" t="s">
        <v>411</v>
      </c>
      <c r="AI2052" s="7" t="s">
        <v>412</v>
      </c>
      <c r="AJ2052" s="7">
        <v>0.66900000000000004</v>
      </c>
      <c r="AK2052" s="7">
        <v>0.32600000000000001</v>
      </c>
      <c r="AL2052" s="7" t="s">
        <v>465</v>
      </c>
      <c r="AQ2052" s="7">
        <v>4</v>
      </c>
      <c r="AS2052" s="7">
        <v>6.92</v>
      </c>
      <c r="AT2052" s="7">
        <v>4.2</v>
      </c>
      <c r="AV2052" s="7" t="s">
        <v>675</v>
      </c>
      <c r="AW2052" s="7" t="s">
        <v>528</v>
      </c>
      <c r="AX2052" s="7" t="s">
        <v>14</v>
      </c>
      <c r="AY2052" s="7" t="s">
        <v>568</v>
      </c>
      <c r="AZ2052" s="7" t="s">
        <v>542</v>
      </c>
    </row>
    <row r="2053" spans="1:52" x14ac:dyDescent="0.2">
      <c r="A2053" s="7">
        <v>2052</v>
      </c>
      <c r="B2053" s="7">
        <v>5766</v>
      </c>
      <c r="C2053" s="7" t="s">
        <v>268</v>
      </c>
      <c r="D2053" s="7" t="s">
        <v>530</v>
      </c>
      <c r="E2053" s="7" t="s">
        <v>275</v>
      </c>
      <c r="F2053" s="7">
        <v>4.47</v>
      </c>
      <c r="I2053" s="7">
        <v>4.6340000000000003</v>
      </c>
      <c r="J2053" s="7">
        <v>2007</v>
      </c>
      <c r="K2053" s="7">
        <v>9</v>
      </c>
      <c r="L2053" s="7">
        <v>269</v>
      </c>
      <c r="M2053" s="7">
        <v>-12.83</v>
      </c>
      <c r="N2053" s="7">
        <v>-69.269000000000005</v>
      </c>
      <c r="O2053" s="7">
        <v>-12.75</v>
      </c>
      <c r="P2053" s="7">
        <v>-69.25</v>
      </c>
      <c r="Q2053" s="7">
        <v>23.577000000000002</v>
      </c>
      <c r="S2053" s="7">
        <v>30.914000000000001</v>
      </c>
      <c r="V2053" s="7" t="s">
        <v>26</v>
      </c>
      <c r="W2053" s="7">
        <v>1.371</v>
      </c>
      <c r="X2053" s="7">
        <f t="shared" si="64"/>
        <v>1.371</v>
      </c>
      <c r="Y2053" s="7">
        <v>3.2629999999999999</v>
      </c>
      <c r="Z2053" s="7">
        <f t="shared" si="65"/>
        <v>3.2629999999999999</v>
      </c>
      <c r="AA2053" s="7">
        <v>0.29499999999999998</v>
      </c>
      <c r="AB2053" s="7">
        <v>0.70399999999999996</v>
      </c>
      <c r="AC2053" s="7">
        <v>29.1</v>
      </c>
      <c r="AD2053" s="7">
        <v>158.69999999999999</v>
      </c>
      <c r="AE2053" s="7" t="s">
        <v>28</v>
      </c>
      <c r="AF2053" s="7" t="s">
        <v>29</v>
      </c>
      <c r="AG2053" s="7" t="s">
        <v>30</v>
      </c>
      <c r="AH2053" s="7" t="s">
        <v>411</v>
      </c>
      <c r="AI2053" s="7" t="s">
        <v>412</v>
      </c>
      <c r="AJ2053" s="7">
        <v>0.66900000000000004</v>
      </c>
      <c r="AK2053" s="7">
        <v>0.32600000000000001</v>
      </c>
      <c r="AL2053" s="7" t="s">
        <v>465</v>
      </c>
      <c r="AQ2053" s="7">
        <v>4</v>
      </c>
      <c r="AS2053" s="7">
        <v>6.92</v>
      </c>
      <c r="AT2053" s="7">
        <v>4.2</v>
      </c>
      <c r="AV2053" s="7" t="s">
        <v>675</v>
      </c>
      <c r="AW2053" s="7" t="s">
        <v>528</v>
      </c>
      <c r="AX2053" s="7" t="s">
        <v>14</v>
      </c>
      <c r="AY2053" s="7" t="s">
        <v>568</v>
      </c>
      <c r="AZ2053" s="7" t="s">
        <v>542</v>
      </c>
    </row>
    <row r="2054" spans="1:52" x14ac:dyDescent="0.2">
      <c r="A2054" s="7">
        <v>2053</v>
      </c>
      <c r="B2054" s="7">
        <v>5766</v>
      </c>
      <c r="C2054" s="7" t="s">
        <v>268</v>
      </c>
      <c r="D2054" s="7" t="s">
        <v>530</v>
      </c>
      <c r="E2054" s="7" t="s">
        <v>275</v>
      </c>
      <c r="F2054" s="7">
        <v>5.484</v>
      </c>
      <c r="I2054" s="7">
        <v>5.6849999999999996</v>
      </c>
      <c r="J2054" s="7">
        <v>2007</v>
      </c>
      <c r="K2054" s="7">
        <v>12</v>
      </c>
      <c r="L2054" s="7">
        <v>365</v>
      </c>
      <c r="M2054" s="7">
        <v>-12.83</v>
      </c>
      <c r="N2054" s="7">
        <v>-69.269000000000005</v>
      </c>
      <c r="O2054" s="7">
        <v>-12.75</v>
      </c>
      <c r="P2054" s="7">
        <v>-69.25</v>
      </c>
      <c r="Q2054" s="7">
        <v>24.481999999999999</v>
      </c>
      <c r="S2054" s="7">
        <v>33.689</v>
      </c>
      <c r="V2054" s="7" t="s">
        <v>26</v>
      </c>
      <c r="W2054" s="7">
        <v>0.82299999999999995</v>
      </c>
      <c r="X2054" s="7">
        <f t="shared" si="64"/>
        <v>0.82299999999999995</v>
      </c>
      <c r="Y2054" s="7">
        <v>4.8620000000000001</v>
      </c>
      <c r="Z2054" s="7">
        <f t="shared" si="65"/>
        <v>4.8620000000000001</v>
      </c>
      <c r="AA2054" s="7">
        <v>0.14399999999999999</v>
      </c>
      <c r="AB2054" s="7">
        <v>0.85499999999999998</v>
      </c>
      <c r="AC2054" s="7">
        <v>27.8</v>
      </c>
      <c r="AD2054" s="7">
        <v>214.4</v>
      </c>
      <c r="AE2054" s="7" t="s">
        <v>28</v>
      </c>
      <c r="AF2054" s="7" t="s">
        <v>29</v>
      </c>
      <c r="AG2054" s="7" t="s">
        <v>30</v>
      </c>
      <c r="AH2054" s="7" t="s">
        <v>411</v>
      </c>
      <c r="AI2054" s="7" t="s">
        <v>412</v>
      </c>
      <c r="AJ2054" s="7">
        <v>0.66900000000000004</v>
      </c>
      <c r="AK2054" s="7">
        <v>0.32600000000000001</v>
      </c>
      <c r="AL2054" s="7" t="s">
        <v>465</v>
      </c>
      <c r="AQ2054" s="7">
        <v>4</v>
      </c>
      <c r="AS2054" s="7">
        <v>6.92</v>
      </c>
      <c r="AT2054" s="7">
        <v>4.2</v>
      </c>
      <c r="AV2054" s="7" t="s">
        <v>675</v>
      </c>
      <c r="AW2054" s="7" t="s">
        <v>528</v>
      </c>
      <c r="AX2054" s="7" t="s">
        <v>14</v>
      </c>
      <c r="AY2054" s="7" t="s">
        <v>568</v>
      </c>
      <c r="AZ2054" s="7" t="s">
        <v>542</v>
      </c>
    </row>
    <row r="2055" spans="1:52" x14ac:dyDescent="0.2">
      <c r="A2055" s="7">
        <v>2054</v>
      </c>
      <c r="B2055" s="7">
        <v>5766</v>
      </c>
      <c r="C2055" s="7" t="s">
        <v>268</v>
      </c>
      <c r="D2055" s="7" t="s">
        <v>530</v>
      </c>
      <c r="E2055" s="7" t="s">
        <v>275</v>
      </c>
      <c r="F2055" s="7">
        <v>3.927</v>
      </c>
      <c r="I2055" s="7">
        <v>4.0709999999999997</v>
      </c>
      <c r="J2055" s="7">
        <v>2008</v>
      </c>
      <c r="K2055" s="7">
        <v>4</v>
      </c>
      <c r="L2055" s="7">
        <v>111</v>
      </c>
      <c r="M2055" s="7">
        <v>-12.83</v>
      </c>
      <c r="N2055" s="7">
        <v>-69.269000000000005</v>
      </c>
      <c r="O2055" s="7">
        <v>-12.75</v>
      </c>
      <c r="P2055" s="7">
        <v>-69.25</v>
      </c>
      <c r="Q2055" s="7">
        <v>19.440000000000001</v>
      </c>
      <c r="S2055" s="7">
        <v>27.364000000000001</v>
      </c>
      <c r="V2055" s="7" t="s">
        <v>26</v>
      </c>
      <c r="W2055" s="7">
        <v>0.74099999999999999</v>
      </c>
      <c r="X2055" s="7">
        <f t="shared" si="64"/>
        <v>0.74099999999999999</v>
      </c>
      <c r="Y2055" s="7">
        <v>3.33</v>
      </c>
      <c r="Z2055" s="7">
        <f t="shared" si="65"/>
        <v>3.33</v>
      </c>
      <c r="AA2055" s="7">
        <v>0.18099999999999999</v>
      </c>
      <c r="AB2055" s="7">
        <v>0.81799999999999995</v>
      </c>
      <c r="AC2055" s="7">
        <v>27.1</v>
      </c>
      <c r="AD2055" s="7">
        <v>86.1</v>
      </c>
      <c r="AE2055" s="7" t="s">
        <v>28</v>
      </c>
      <c r="AF2055" s="7" t="s">
        <v>29</v>
      </c>
      <c r="AG2055" s="7" t="s">
        <v>30</v>
      </c>
      <c r="AH2055" s="7" t="s">
        <v>411</v>
      </c>
      <c r="AI2055" s="7" t="s">
        <v>412</v>
      </c>
      <c r="AJ2055" s="7">
        <v>0.66900000000000004</v>
      </c>
      <c r="AK2055" s="7">
        <v>-1.3839999999999999</v>
      </c>
      <c r="AL2055" s="7" t="s">
        <v>465</v>
      </c>
      <c r="AQ2055" s="7">
        <v>4</v>
      </c>
      <c r="AS2055" s="7">
        <v>6.92</v>
      </c>
      <c r="AT2055" s="7">
        <v>4.2</v>
      </c>
      <c r="AV2055" s="7" t="s">
        <v>675</v>
      </c>
      <c r="AW2055" s="7" t="s">
        <v>528</v>
      </c>
      <c r="AX2055" s="7" t="s">
        <v>14</v>
      </c>
      <c r="AY2055" s="7" t="s">
        <v>568</v>
      </c>
      <c r="AZ2055" s="7" t="s">
        <v>542</v>
      </c>
    </row>
    <row r="2056" spans="1:52" x14ac:dyDescent="0.2">
      <c r="A2056" s="7">
        <v>2055</v>
      </c>
      <c r="B2056" s="7">
        <v>5766</v>
      </c>
      <c r="C2056" s="7" t="s">
        <v>268</v>
      </c>
      <c r="D2056" s="7" t="s">
        <v>530</v>
      </c>
      <c r="E2056" s="7" t="s">
        <v>275</v>
      </c>
      <c r="F2056" s="7">
        <v>6.56</v>
      </c>
      <c r="I2056" s="7">
        <v>6.8010000000000002</v>
      </c>
      <c r="J2056" s="7">
        <v>2008</v>
      </c>
      <c r="K2056" s="7">
        <v>11</v>
      </c>
      <c r="L2056" s="7">
        <v>320</v>
      </c>
      <c r="M2056" s="7">
        <v>-12.83</v>
      </c>
      <c r="N2056" s="7">
        <v>-69.269000000000005</v>
      </c>
      <c r="O2056" s="7">
        <v>-12.75</v>
      </c>
      <c r="P2056" s="7">
        <v>-69.25</v>
      </c>
      <c r="Q2056" s="7">
        <v>27.193000000000001</v>
      </c>
      <c r="S2056" s="7">
        <v>33.887999999999998</v>
      </c>
      <c r="V2056" s="7" t="s">
        <v>26</v>
      </c>
      <c r="W2056" s="7">
        <v>2.2149999999999999</v>
      </c>
      <c r="X2056" s="7">
        <f t="shared" si="64"/>
        <v>2.2149999999999999</v>
      </c>
      <c r="Y2056" s="7">
        <v>4.5860000000000003</v>
      </c>
      <c r="Z2056" s="7">
        <f t="shared" si="65"/>
        <v>4.5860000000000003</v>
      </c>
      <c r="AA2056" s="7">
        <v>0.32500000000000001</v>
      </c>
      <c r="AB2056" s="7">
        <v>0.67400000000000004</v>
      </c>
      <c r="AC2056" s="7">
        <v>29.6</v>
      </c>
      <c r="AD2056" s="7">
        <v>154.69999999999999</v>
      </c>
      <c r="AE2056" s="7" t="s">
        <v>28</v>
      </c>
      <c r="AF2056" s="7" t="s">
        <v>29</v>
      </c>
      <c r="AG2056" s="7" t="s">
        <v>30</v>
      </c>
      <c r="AH2056" s="7" t="s">
        <v>411</v>
      </c>
      <c r="AI2056" s="7" t="s">
        <v>412</v>
      </c>
      <c r="AJ2056" s="7">
        <v>0.66900000000000004</v>
      </c>
      <c r="AK2056" s="7">
        <v>-1.3839999999999999</v>
      </c>
      <c r="AL2056" s="7" t="s">
        <v>465</v>
      </c>
      <c r="AQ2056" s="7">
        <v>4</v>
      </c>
      <c r="AS2056" s="7">
        <v>6.92</v>
      </c>
      <c r="AT2056" s="7">
        <v>4.2</v>
      </c>
      <c r="AV2056" s="7" t="s">
        <v>675</v>
      </c>
      <c r="AW2056" s="7" t="s">
        <v>528</v>
      </c>
      <c r="AX2056" s="7" t="s">
        <v>14</v>
      </c>
      <c r="AY2056" s="7" t="s">
        <v>568</v>
      </c>
      <c r="AZ2056" s="7" t="s">
        <v>542</v>
      </c>
    </row>
    <row r="2057" spans="1:52" x14ac:dyDescent="0.2">
      <c r="A2057" s="7">
        <v>2056</v>
      </c>
      <c r="B2057" s="7">
        <v>5766</v>
      </c>
      <c r="C2057" s="7" t="s">
        <v>268</v>
      </c>
      <c r="D2057" s="7" t="s">
        <v>530</v>
      </c>
      <c r="E2057" s="7" t="s">
        <v>275</v>
      </c>
      <c r="F2057" s="7">
        <v>6.4240000000000004</v>
      </c>
      <c r="I2057" s="7">
        <v>6.66</v>
      </c>
      <c r="J2057" s="7">
        <v>2008</v>
      </c>
      <c r="K2057" s="7">
        <v>12</v>
      </c>
      <c r="L2057" s="7">
        <v>349</v>
      </c>
      <c r="M2057" s="7">
        <v>-12.83</v>
      </c>
      <c r="N2057" s="7">
        <v>-69.269000000000005</v>
      </c>
      <c r="O2057" s="7">
        <v>-12.75</v>
      </c>
      <c r="P2057" s="7">
        <v>-69.25</v>
      </c>
      <c r="Q2057" s="7">
        <v>25.207000000000001</v>
      </c>
      <c r="S2057" s="7">
        <v>35.679000000000002</v>
      </c>
      <c r="V2057" s="7" t="s">
        <v>26</v>
      </c>
      <c r="W2057" s="7">
        <v>1.911</v>
      </c>
      <c r="X2057" s="7">
        <f t="shared" si="64"/>
        <v>1.911</v>
      </c>
      <c r="Y2057" s="7">
        <v>4.7489999999999997</v>
      </c>
      <c r="Z2057" s="7">
        <f t="shared" si="65"/>
        <v>4.7489999999999997</v>
      </c>
      <c r="AA2057" s="7">
        <v>0.28599999999999998</v>
      </c>
      <c r="AB2057" s="7">
        <v>0.71299999999999997</v>
      </c>
      <c r="AC2057" s="7">
        <v>27.7</v>
      </c>
      <c r="AD2057" s="7">
        <v>356.8</v>
      </c>
      <c r="AE2057" s="7" t="s">
        <v>28</v>
      </c>
      <c r="AF2057" s="7" t="s">
        <v>29</v>
      </c>
      <c r="AG2057" s="7" t="s">
        <v>30</v>
      </c>
      <c r="AH2057" s="7" t="s">
        <v>411</v>
      </c>
      <c r="AI2057" s="7" t="s">
        <v>412</v>
      </c>
      <c r="AJ2057" s="7">
        <v>0.66900000000000004</v>
      </c>
      <c r="AK2057" s="7">
        <v>-1.3839999999999999</v>
      </c>
      <c r="AL2057" s="7" t="s">
        <v>465</v>
      </c>
      <c r="AQ2057" s="7">
        <v>4</v>
      </c>
      <c r="AS2057" s="7">
        <v>6.92</v>
      </c>
      <c r="AT2057" s="7">
        <v>4.2</v>
      </c>
      <c r="AV2057" s="7" t="s">
        <v>675</v>
      </c>
      <c r="AW2057" s="7" t="s">
        <v>528</v>
      </c>
      <c r="AX2057" s="7" t="s">
        <v>14</v>
      </c>
      <c r="AY2057" s="7" t="s">
        <v>568</v>
      </c>
      <c r="AZ2057" s="7" t="s">
        <v>542</v>
      </c>
    </row>
    <row r="2058" spans="1:52" x14ac:dyDescent="0.2">
      <c r="A2058" s="7">
        <v>2057</v>
      </c>
      <c r="B2058" s="7">
        <v>5766</v>
      </c>
      <c r="C2058" s="7" t="s">
        <v>268</v>
      </c>
      <c r="D2058" s="7" t="s">
        <v>530</v>
      </c>
      <c r="E2058" s="7" t="s">
        <v>275</v>
      </c>
      <c r="F2058" s="7">
        <v>5.3920000000000003</v>
      </c>
      <c r="I2058" s="7">
        <v>5.59</v>
      </c>
      <c r="J2058" s="7">
        <v>2009</v>
      </c>
      <c r="K2058" s="7">
        <v>2</v>
      </c>
      <c r="L2058" s="7">
        <v>40</v>
      </c>
      <c r="M2058" s="7">
        <v>-12.83</v>
      </c>
      <c r="N2058" s="7">
        <v>-69.269000000000005</v>
      </c>
      <c r="O2058" s="7">
        <v>-12.75</v>
      </c>
      <c r="P2058" s="7">
        <v>-69.25</v>
      </c>
      <c r="Q2058" s="7">
        <v>24.593</v>
      </c>
      <c r="S2058" s="7">
        <v>24.954000000000001</v>
      </c>
      <c r="V2058" s="7" t="s">
        <v>26</v>
      </c>
      <c r="W2058" s="7">
        <v>1.4450000000000001</v>
      </c>
      <c r="X2058" s="7">
        <f t="shared" si="64"/>
        <v>1.4450000000000001</v>
      </c>
      <c r="Y2058" s="7">
        <v>4.1449999999999996</v>
      </c>
      <c r="Z2058" s="7">
        <f t="shared" si="65"/>
        <v>4.1449999999999996</v>
      </c>
      <c r="AA2058" s="7">
        <v>0.25800000000000001</v>
      </c>
      <c r="AB2058" s="7">
        <v>0.74099999999999999</v>
      </c>
      <c r="AC2058" s="7">
        <v>25.6</v>
      </c>
      <c r="AD2058" s="7">
        <v>395.8</v>
      </c>
      <c r="AE2058" s="7" t="s">
        <v>28</v>
      </c>
      <c r="AF2058" s="7" t="s">
        <v>29</v>
      </c>
      <c r="AG2058" s="7" t="s">
        <v>30</v>
      </c>
      <c r="AH2058" s="7" t="s">
        <v>411</v>
      </c>
      <c r="AI2058" s="7" t="s">
        <v>412</v>
      </c>
      <c r="AJ2058" s="7">
        <v>0.66900000000000004</v>
      </c>
      <c r="AK2058" s="7">
        <v>1.3129999999999999</v>
      </c>
      <c r="AL2058" s="7" t="s">
        <v>465</v>
      </c>
      <c r="AQ2058" s="7">
        <v>4</v>
      </c>
      <c r="AS2058" s="7">
        <v>6.92</v>
      </c>
      <c r="AT2058" s="7">
        <v>4.2</v>
      </c>
      <c r="AV2058" s="7" t="s">
        <v>675</v>
      </c>
      <c r="AW2058" s="7" t="s">
        <v>528</v>
      </c>
      <c r="AX2058" s="7" t="s">
        <v>14</v>
      </c>
      <c r="AY2058" s="7" t="s">
        <v>568</v>
      </c>
      <c r="AZ2058" s="7" t="s">
        <v>542</v>
      </c>
    </row>
    <row r="2059" spans="1:52" x14ac:dyDescent="0.2">
      <c r="A2059" s="7">
        <v>2058</v>
      </c>
      <c r="B2059" s="7">
        <v>5766</v>
      </c>
      <c r="C2059" s="7" t="s">
        <v>268</v>
      </c>
      <c r="D2059" s="7" t="s">
        <v>530</v>
      </c>
      <c r="E2059" s="7" t="s">
        <v>275</v>
      </c>
      <c r="F2059" s="7">
        <v>3.7559999999999998</v>
      </c>
      <c r="I2059" s="7">
        <v>3.8940000000000001</v>
      </c>
      <c r="J2059" s="7">
        <v>2009</v>
      </c>
      <c r="K2059" s="7">
        <v>3</v>
      </c>
      <c r="L2059" s="7">
        <v>64</v>
      </c>
      <c r="M2059" s="7">
        <v>-12.83</v>
      </c>
      <c r="N2059" s="7">
        <v>-69.269000000000005</v>
      </c>
      <c r="O2059" s="7">
        <v>-12.75</v>
      </c>
      <c r="P2059" s="7">
        <v>-69.25</v>
      </c>
      <c r="Q2059" s="7">
        <v>23.524000000000001</v>
      </c>
      <c r="S2059" s="7">
        <v>25.12</v>
      </c>
      <c r="V2059" s="7" t="s">
        <v>26</v>
      </c>
      <c r="W2059" s="7">
        <v>1</v>
      </c>
      <c r="X2059" s="7">
        <f t="shared" si="64"/>
        <v>1</v>
      </c>
      <c r="Y2059" s="7">
        <v>2.8940000000000001</v>
      </c>
      <c r="Z2059" s="7">
        <f t="shared" si="65"/>
        <v>2.8940000000000001</v>
      </c>
      <c r="AA2059" s="7">
        <v>0.25600000000000001</v>
      </c>
      <c r="AB2059" s="7">
        <v>0.74299999999999999</v>
      </c>
      <c r="AC2059" s="7">
        <v>25.9</v>
      </c>
      <c r="AD2059" s="7">
        <v>415</v>
      </c>
      <c r="AE2059" s="7" t="s">
        <v>28</v>
      </c>
      <c r="AF2059" s="7" t="s">
        <v>29</v>
      </c>
      <c r="AG2059" s="7" t="s">
        <v>30</v>
      </c>
      <c r="AH2059" s="7" t="s">
        <v>411</v>
      </c>
      <c r="AI2059" s="7" t="s">
        <v>412</v>
      </c>
      <c r="AJ2059" s="7">
        <v>0.66900000000000004</v>
      </c>
      <c r="AK2059" s="7">
        <v>1.3129999999999999</v>
      </c>
      <c r="AL2059" s="7" t="s">
        <v>465</v>
      </c>
      <c r="AQ2059" s="7">
        <v>4</v>
      </c>
      <c r="AS2059" s="7">
        <v>6.92</v>
      </c>
      <c r="AT2059" s="7">
        <v>4.2</v>
      </c>
      <c r="AV2059" s="7" t="s">
        <v>675</v>
      </c>
      <c r="AW2059" s="7" t="s">
        <v>528</v>
      </c>
      <c r="AX2059" s="7" t="s">
        <v>14</v>
      </c>
      <c r="AY2059" s="7" t="s">
        <v>568</v>
      </c>
      <c r="AZ2059" s="7" t="s">
        <v>542</v>
      </c>
    </row>
    <row r="2060" spans="1:52" x14ac:dyDescent="0.2">
      <c r="A2060" s="7">
        <v>2059</v>
      </c>
      <c r="B2060" s="7">
        <v>5824</v>
      </c>
      <c r="C2060" s="7" t="s">
        <v>48</v>
      </c>
      <c r="D2060" s="7" t="s">
        <v>49</v>
      </c>
      <c r="E2060" s="7" t="s">
        <v>50</v>
      </c>
      <c r="F2060" s="7">
        <v>0.9</v>
      </c>
      <c r="I2060" s="7">
        <v>0.9</v>
      </c>
      <c r="J2060" s="7">
        <v>2003</v>
      </c>
      <c r="K2060" s="7">
        <v>1</v>
      </c>
      <c r="L2060" s="7">
        <v>11</v>
      </c>
      <c r="M2060" s="7">
        <v>42.732999999999997</v>
      </c>
      <c r="N2060" s="7">
        <v>141.51599999999999</v>
      </c>
      <c r="O2060" s="7">
        <v>42.75</v>
      </c>
      <c r="P2060" s="7">
        <v>141.75</v>
      </c>
      <c r="Q2060" s="7">
        <v>2.6320000000000001</v>
      </c>
      <c r="S2060" s="7">
        <v>28.818999999999999</v>
      </c>
      <c r="V2060" s="7" t="s">
        <v>26</v>
      </c>
      <c r="W2060" s="7">
        <v>0.47599999999999998</v>
      </c>
      <c r="X2060" s="7">
        <f t="shared" si="64"/>
        <v>0.47599999999999998</v>
      </c>
      <c r="Y2060" s="7">
        <v>0.42399999999999999</v>
      </c>
      <c r="Z2060" s="7">
        <f t="shared" si="65"/>
        <v>0.42399999999999999</v>
      </c>
      <c r="AA2060" s="7">
        <v>0.52800000000000002</v>
      </c>
      <c r="AB2060" s="7">
        <v>0.47099999999999997</v>
      </c>
      <c r="AC2060" s="7">
        <v>-7.5</v>
      </c>
      <c r="AD2060" s="7">
        <v>57.8</v>
      </c>
      <c r="AE2060" s="7" t="s">
        <v>52</v>
      </c>
      <c r="AF2060" s="7" t="s">
        <v>29</v>
      </c>
      <c r="AG2060" s="7" t="s">
        <v>47</v>
      </c>
      <c r="AH2060" s="7" t="s">
        <v>416</v>
      </c>
      <c r="AI2060" s="7" t="s">
        <v>417</v>
      </c>
      <c r="AJ2060" s="7">
        <v>-0.42599999999999999</v>
      </c>
      <c r="AK2060" s="7">
        <v>-1.002</v>
      </c>
      <c r="AL2060" s="7" t="s">
        <v>408</v>
      </c>
      <c r="AM2060" s="7">
        <v>0.45400000000000001</v>
      </c>
      <c r="AN2060" s="7">
        <v>0.125</v>
      </c>
      <c r="AQ2060" s="7">
        <v>2.714</v>
      </c>
      <c r="AR2060" s="7">
        <v>1.585</v>
      </c>
      <c r="AS2060" s="7">
        <v>3.1269999999999998</v>
      </c>
      <c r="AT2060" s="7">
        <v>3.49</v>
      </c>
      <c r="AU2060" s="7">
        <v>2.8580000000000001</v>
      </c>
      <c r="AV2060" s="7" t="s">
        <v>659</v>
      </c>
      <c r="AW2060" s="7" t="s">
        <v>528</v>
      </c>
      <c r="AX2060" s="7" t="s">
        <v>14</v>
      </c>
      <c r="AY2060" s="7" t="s">
        <v>569</v>
      </c>
      <c r="AZ2060" s="7" t="s">
        <v>51</v>
      </c>
    </row>
    <row r="2061" spans="1:52" x14ac:dyDescent="0.2">
      <c r="A2061" s="7">
        <v>2060</v>
      </c>
      <c r="B2061" s="7">
        <v>5824</v>
      </c>
      <c r="C2061" s="7" t="s">
        <v>48</v>
      </c>
      <c r="D2061" s="7" t="s">
        <v>49</v>
      </c>
      <c r="E2061" s="7" t="s">
        <v>50</v>
      </c>
      <c r="F2061" s="7">
        <v>0.89600000000000002</v>
      </c>
      <c r="I2061" s="7">
        <v>0.89600000000000002</v>
      </c>
      <c r="J2061" s="7">
        <v>2003</v>
      </c>
      <c r="K2061" s="7">
        <v>2</v>
      </c>
      <c r="L2061" s="7">
        <v>43</v>
      </c>
      <c r="M2061" s="7">
        <v>42.732999999999997</v>
      </c>
      <c r="N2061" s="7">
        <v>141.51599999999999</v>
      </c>
      <c r="O2061" s="7">
        <v>42.75</v>
      </c>
      <c r="P2061" s="7">
        <v>141.75</v>
      </c>
      <c r="Q2061" s="7">
        <v>3.6160000000000001</v>
      </c>
      <c r="S2061" s="7">
        <v>37.424999999999997</v>
      </c>
      <c r="V2061" s="7" t="s">
        <v>26</v>
      </c>
      <c r="W2061" s="7">
        <v>0.47099999999999997</v>
      </c>
      <c r="X2061" s="7">
        <f t="shared" si="64"/>
        <v>0.47099999999999997</v>
      </c>
      <c r="Y2061" s="7">
        <v>0.42499999999999999</v>
      </c>
      <c r="Z2061" s="7">
        <f t="shared" si="65"/>
        <v>0.42499999999999999</v>
      </c>
      <c r="AA2061" s="7">
        <v>0.52500000000000002</v>
      </c>
      <c r="AB2061" s="7">
        <v>0.47399999999999998</v>
      </c>
      <c r="AC2061" s="7">
        <v>-6.8</v>
      </c>
      <c r="AD2061" s="7">
        <v>16.3</v>
      </c>
      <c r="AE2061" s="7" t="s">
        <v>52</v>
      </c>
      <c r="AF2061" s="7" t="s">
        <v>29</v>
      </c>
      <c r="AG2061" s="7" t="s">
        <v>47</v>
      </c>
      <c r="AH2061" s="7" t="s">
        <v>416</v>
      </c>
      <c r="AI2061" s="7" t="s">
        <v>417</v>
      </c>
      <c r="AJ2061" s="7">
        <v>-0.42599999999999999</v>
      </c>
      <c r="AK2061" s="7">
        <v>-1.002</v>
      </c>
      <c r="AL2061" s="7" t="s">
        <v>408</v>
      </c>
      <c r="AM2061" s="7">
        <v>0.45400000000000001</v>
      </c>
      <c r="AN2061" s="7">
        <v>0.125</v>
      </c>
      <c r="AQ2061" s="7">
        <v>2.714</v>
      </c>
      <c r="AR2061" s="7">
        <v>1.585</v>
      </c>
      <c r="AS2061" s="7">
        <v>3.1269999999999998</v>
      </c>
      <c r="AT2061" s="7">
        <v>3.49</v>
      </c>
      <c r="AU2061" s="7">
        <v>2.8580000000000001</v>
      </c>
      <c r="AV2061" s="7" t="s">
        <v>659</v>
      </c>
      <c r="AW2061" s="7" t="s">
        <v>528</v>
      </c>
      <c r="AX2061" s="7" t="s">
        <v>14</v>
      </c>
      <c r="AY2061" s="7" t="s">
        <v>569</v>
      </c>
      <c r="AZ2061" s="7" t="s">
        <v>51</v>
      </c>
    </row>
    <row r="2062" spans="1:52" x14ac:dyDescent="0.2">
      <c r="A2062" s="7">
        <v>2061</v>
      </c>
      <c r="B2062" s="7">
        <v>5824</v>
      </c>
      <c r="C2062" s="7" t="s">
        <v>48</v>
      </c>
      <c r="D2062" s="7" t="s">
        <v>49</v>
      </c>
      <c r="E2062" s="7" t="s">
        <v>50</v>
      </c>
      <c r="F2062" s="7">
        <v>0.95099999999999996</v>
      </c>
      <c r="I2062" s="7">
        <v>0.95099999999999996</v>
      </c>
      <c r="J2062" s="7">
        <v>2003</v>
      </c>
      <c r="K2062" s="7">
        <v>3</v>
      </c>
      <c r="L2062" s="7">
        <v>72</v>
      </c>
      <c r="M2062" s="7">
        <v>42.732999999999997</v>
      </c>
      <c r="N2062" s="7">
        <v>141.51599999999999</v>
      </c>
      <c r="O2062" s="7">
        <v>42.75</v>
      </c>
      <c r="P2062" s="7">
        <v>141.75</v>
      </c>
      <c r="Q2062" s="7">
        <v>3.64</v>
      </c>
      <c r="S2062" s="7">
        <v>39.832999999999998</v>
      </c>
      <c r="V2062" s="7" t="s">
        <v>26</v>
      </c>
      <c r="W2062" s="7">
        <v>0.53500000000000003</v>
      </c>
      <c r="X2062" s="7">
        <f t="shared" si="64"/>
        <v>0.53500000000000003</v>
      </c>
      <c r="Y2062" s="7">
        <v>0.41599999999999998</v>
      </c>
      <c r="Z2062" s="7">
        <f t="shared" si="65"/>
        <v>0.41599999999999998</v>
      </c>
      <c r="AA2062" s="7">
        <v>0.56200000000000006</v>
      </c>
      <c r="AB2062" s="7">
        <v>0.437</v>
      </c>
      <c r="AC2062" s="7">
        <v>-1.6</v>
      </c>
      <c r="AD2062" s="7">
        <v>57.3</v>
      </c>
      <c r="AE2062" s="7" t="s">
        <v>52</v>
      </c>
      <c r="AF2062" s="7" t="s">
        <v>29</v>
      </c>
      <c r="AG2062" s="7" t="s">
        <v>47</v>
      </c>
      <c r="AH2062" s="7" t="s">
        <v>416</v>
      </c>
      <c r="AI2062" s="7" t="s">
        <v>417</v>
      </c>
      <c r="AJ2062" s="7">
        <v>-0.42599999999999999</v>
      </c>
      <c r="AK2062" s="7">
        <v>-1.002</v>
      </c>
      <c r="AL2062" s="7" t="s">
        <v>408</v>
      </c>
      <c r="AM2062" s="7">
        <v>0.45400000000000001</v>
      </c>
      <c r="AN2062" s="7">
        <v>0.125</v>
      </c>
      <c r="AQ2062" s="7">
        <v>2.714</v>
      </c>
      <c r="AR2062" s="7">
        <v>1.585</v>
      </c>
      <c r="AS2062" s="7">
        <v>3.1269999999999998</v>
      </c>
      <c r="AT2062" s="7">
        <v>3.49</v>
      </c>
      <c r="AU2062" s="7">
        <v>2.8580000000000001</v>
      </c>
      <c r="AV2062" s="7" t="s">
        <v>659</v>
      </c>
      <c r="AW2062" s="7" t="s">
        <v>528</v>
      </c>
      <c r="AX2062" s="7" t="s">
        <v>14</v>
      </c>
      <c r="AY2062" s="7" t="s">
        <v>569</v>
      </c>
      <c r="AZ2062" s="7" t="s">
        <v>51</v>
      </c>
    </row>
    <row r="2063" spans="1:52" x14ac:dyDescent="0.2">
      <c r="A2063" s="7">
        <v>2062</v>
      </c>
      <c r="B2063" s="7">
        <v>5824</v>
      </c>
      <c r="C2063" s="7" t="s">
        <v>48</v>
      </c>
      <c r="D2063" s="7" t="s">
        <v>49</v>
      </c>
      <c r="E2063" s="7" t="s">
        <v>50</v>
      </c>
      <c r="F2063" s="7">
        <v>1.0049999999999999</v>
      </c>
      <c r="I2063" s="7">
        <v>1.0049999999999999</v>
      </c>
      <c r="J2063" s="7">
        <v>2003</v>
      </c>
      <c r="K2063" s="7">
        <v>4</v>
      </c>
      <c r="L2063" s="7">
        <v>103</v>
      </c>
      <c r="M2063" s="7">
        <v>42.732999999999997</v>
      </c>
      <c r="N2063" s="7">
        <v>141.51599999999999</v>
      </c>
      <c r="O2063" s="7">
        <v>42.75</v>
      </c>
      <c r="P2063" s="7">
        <v>141.75</v>
      </c>
      <c r="Q2063" s="7">
        <v>3.6720000000000002</v>
      </c>
      <c r="S2063" s="7">
        <v>54.387</v>
      </c>
      <c r="V2063" s="7" t="s">
        <v>26</v>
      </c>
      <c r="W2063" s="7">
        <v>0.53900000000000003</v>
      </c>
      <c r="X2063" s="7">
        <f t="shared" si="64"/>
        <v>0.53900000000000003</v>
      </c>
      <c r="Y2063" s="7">
        <v>0.46600000000000003</v>
      </c>
      <c r="Z2063" s="7">
        <f t="shared" si="65"/>
        <v>0.46600000000000003</v>
      </c>
      <c r="AA2063" s="7">
        <v>0.53600000000000003</v>
      </c>
      <c r="AB2063" s="7">
        <v>0.46300000000000002</v>
      </c>
      <c r="AC2063" s="7">
        <v>5.6</v>
      </c>
      <c r="AD2063" s="7">
        <v>76.3</v>
      </c>
      <c r="AE2063" s="7" t="s">
        <v>52</v>
      </c>
      <c r="AF2063" s="7" t="s">
        <v>29</v>
      </c>
      <c r="AG2063" s="7" t="s">
        <v>47</v>
      </c>
      <c r="AH2063" s="7" t="s">
        <v>416</v>
      </c>
      <c r="AI2063" s="7" t="s">
        <v>417</v>
      </c>
      <c r="AJ2063" s="7">
        <v>-0.42599999999999999</v>
      </c>
      <c r="AK2063" s="7">
        <v>-1.002</v>
      </c>
      <c r="AL2063" s="7" t="s">
        <v>408</v>
      </c>
      <c r="AM2063" s="7">
        <v>0.45400000000000001</v>
      </c>
      <c r="AN2063" s="7">
        <v>0.125</v>
      </c>
      <c r="AQ2063" s="7">
        <v>2.714</v>
      </c>
      <c r="AR2063" s="7">
        <v>1.585</v>
      </c>
      <c r="AS2063" s="7">
        <v>3.1269999999999998</v>
      </c>
      <c r="AT2063" s="7">
        <v>3.49</v>
      </c>
      <c r="AU2063" s="7">
        <v>2.8580000000000001</v>
      </c>
      <c r="AV2063" s="7" t="s">
        <v>659</v>
      </c>
      <c r="AW2063" s="7" t="s">
        <v>528</v>
      </c>
      <c r="AX2063" s="7" t="s">
        <v>14</v>
      </c>
      <c r="AY2063" s="7" t="s">
        <v>569</v>
      </c>
      <c r="AZ2063" s="7" t="s">
        <v>51</v>
      </c>
    </row>
    <row r="2064" spans="1:52" x14ac:dyDescent="0.2">
      <c r="A2064" s="7">
        <v>2063</v>
      </c>
      <c r="B2064" s="7">
        <v>5824</v>
      </c>
      <c r="C2064" s="7" t="s">
        <v>48</v>
      </c>
      <c r="D2064" s="7" t="s">
        <v>49</v>
      </c>
      <c r="E2064" s="7" t="s">
        <v>50</v>
      </c>
      <c r="F2064" s="7">
        <v>2.1640000000000001</v>
      </c>
      <c r="I2064" s="7">
        <v>2.1640000000000001</v>
      </c>
      <c r="J2064" s="7">
        <v>2003</v>
      </c>
      <c r="K2064" s="7">
        <v>5</v>
      </c>
      <c r="L2064" s="7">
        <v>134</v>
      </c>
      <c r="M2064" s="7">
        <v>42.732999999999997</v>
      </c>
      <c r="N2064" s="7">
        <v>141.51599999999999</v>
      </c>
      <c r="O2064" s="7">
        <v>42.75</v>
      </c>
      <c r="P2064" s="7">
        <v>141.75</v>
      </c>
      <c r="Q2064" s="7">
        <v>11.32</v>
      </c>
      <c r="S2064" s="7">
        <v>44.654000000000003</v>
      </c>
      <c r="V2064" s="7" t="s">
        <v>26</v>
      </c>
      <c r="W2064" s="7">
        <v>1.2629999999999999</v>
      </c>
      <c r="X2064" s="7">
        <f t="shared" si="64"/>
        <v>1.2629999999999999</v>
      </c>
      <c r="Y2064" s="7">
        <v>0.90100000000000002</v>
      </c>
      <c r="Z2064" s="7">
        <f t="shared" si="65"/>
        <v>0.90100000000000002</v>
      </c>
      <c r="AA2064" s="7">
        <v>0.58299999999999996</v>
      </c>
      <c r="AB2064" s="7">
        <v>0.41599999999999998</v>
      </c>
      <c r="AC2064" s="7">
        <v>10</v>
      </c>
      <c r="AD2064" s="7">
        <v>18.8</v>
      </c>
      <c r="AE2064" s="7" t="s">
        <v>52</v>
      </c>
      <c r="AF2064" s="7" t="s">
        <v>29</v>
      </c>
      <c r="AG2064" s="7" t="s">
        <v>47</v>
      </c>
      <c r="AH2064" s="7" t="s">
        <v>416</v>
      </c>
      <c r="AI2064" s="7" t="s">
        <v>417</v>
      </c>
      <c r="AJ2064" s="7">
        <v>-0.42599999999999999</v>
      </c>
      <c r="AK2064" s="7">
        <v>-1.002</v>
      </c>
      <c r="AL2064" s="7" t="s">
        <v>408</v>
      </c>
      <c r="AM2064" s="7">
        <v>0.45400000000000001</v>
      </c>
      <c r="AN2064" s="7">
        <v>0.125</v>
      </c>
      <c r="AQ2064" s="7">
        <v>2.714</v>
      </c>
      <c r="AR2064" s="7">
        <v>1.585</v>
      </c>
      <c r="AS2064" s="7">
        <v>3.1269999999999998</v>
      </c>
      <c r="AT2064" s="7">
        <v>3.49</v>
      </c>
      <c r="AU2064" s="7">
        <v>2.8580000000000001</v>
      </c>
      <c r="AV2064" s="7" t="s">
        <v>659</v>
      </c>
      <c r="AW2064" s="7" t="s">
        <v>528</v>
      </c>
      <c r="AX2064" s="7" t="s">
        <v>14</v>
      </c>
      <c r="AY2064" s="7" t="s">
        <v>569</v>
      </c>
      <c r="AZ2064" s="7" t="s">
        <v>51</v>
      </c>
    </row>
    <row r="2065" spans="1:52" x14ac:dyDescent="0.2">
      <c r="A2065" s="7">
        <v>2064</v>
      </c>
      <c r="B2065" s="7">
        <v>5824</v>
      </c>
      <c r="C2065" s="7" t="s">
        <v>48</v>
      </c>
      <c r="D2065" s="7" t="s">
        <v>49</v>
      </c>
      <c r="E2065" s="7" t="s">
        <v>50</v>
      </c>
      <c r="F2065" s="7">
        <v>3.4980000000000002</v>
      </c>
      <c r="I2065" s="7">
        <v>3.4980000000000002</v>
      </c>
      <c r="J2065" s="7">
        <v>2003</v>
      </c>
      <c r="K2065" s="7">
        <v>6</v>
      </c>
      <c r="L2065" s="7">
        <v>164</v>
      </c>
      <c r="M2065" s="7">
        <v>42.732999999999997</v>
      </c>
      <c r="N2065" s="7">
        <v>141.51599999999999</v>
      </c>
      <c r="O2065" s="7">
        <v>42.75</v>
      </c>
      <c r="P2065" s="7">
        <v>141.75</v>
      </c>
      <c r="Q2065" s="7">
        <v>15.64</v>
      </c>
      <c r="S2065" s="7">
        <v>33.253999999999998</v>
      </c>
      <c r="V2065" s="7" t="s">
        <v>26</v>
      </c>
      <c r="W2065" s="7">
        <v>2.4790000000000001</v>
      </c>
      <c r="X2065" s="7">
        <f t="shared" si="64"/>
        <v>2.4790000000000001</v>
      </c>
      <c r="Y2065" s="7">
        <v>1.0189999999999999</v>
      </c>
      <c r="Z2065" s="7">
        <f t="shared" si="65"/>
        <v>1.0189999999999999</v>
      </c>
      <c r="AA2065" s="7">
        <v>0.70799999999999996</v>
      </c>
      <c r="AB2065" s="7">
        <v>0.29099999999999998</v>
      </c>
      <c r="AC2065" s="7">
        <v>14.3</v>
      </c>
      <c r="AD2065" s="7">
        <v>86.7</v>
      </c>
      <c r="AE2065" s="7" t="s">
        <v>52</v>
      </c>
      <c r="AF2065" s="7" t="s">
        <v>29</v>
      </c>
      <c r="AG2065" s="7" t="s">
        <v>47</v>
      </c>
      <c r="AH2065" s="7" t="s">
        <v>416</v>
      </c>
      <c r="AI2065" s="7" t="s">
        <v>417</v>
      </c>
      <c r="AJ2065" s="7">
        <v>-0.42599999999999999</v>
      </c>
      <c r="AK2065" s="7">
        <v>-1.002</v>
      </c>
      <c r="AL2065" s="7" t="s">
        <v>408</v>
      </c>
      <c r="AM2065" s="7">
        <v>0.45400000000000001</v>
      </c>
      <c r="AN2065" s="7">
        <v>0.125</v>
      </c>
      <c r="AQ2065" s="7">
        <v>2.714</v>
      </c>
      <c r="AR2065" s="7">
        <v>1.585</v>
      </c>
      <c r="AS2065" s="7">
        <v>3.1269999999999998</v>
      </c>
      <c r="AT2065" s="7">
        <v>3.49</v>
      </c>
      <c r="AU2065" s="7">
        <v>2.8580000000000001</v>
      </c>
      <c r="AV2065" s="7" t="s">
        <v>659</v>
      </c>
      <c r="AW2065" s="7" t="s">
        <v>528</v>
      </c>
      <c r="AX2065" s="7" t="s">
        <v>14</v>
      </c>
      <c r="AY2065" s="7" t="s">
        <v>569</v>
      </c>
      <c r="AZ2065" s="7" t="s">
        <v>51</v>
      </c>
    </row>
    <row r="2066" spans="1:52" x14ac:dyDescent="0.2">
      <c r="A2066" s="7">
        <v>2065</v>
      </c>
      <c r="B2066" s="7">
        <v>5824</v>
      </c>
      <c r="C2066" s="7" t="s">
        <v>48</v>
      </c>
      <c r="D2066" s="7" t="s">
        <v>49</v>
      </c>
      <c r="E2066" s="7" t="s">
        <v>50</v>
      </c>
      <c r="F2066" s="7">
        <v>5.0060000000000002</v>
      </c>
      <c r="I2066" s="7">
        <v>5.0060000000000002</v>
      </c>
      <c r="J2066" s="7">
        <v>2003</v>
      </c>
      <c r="K2066" s="7">
        <v>7</v>
      </c>
      <c r="L2066" s="7">
        <v>195</v>
      </c>
      <c r="M2066" s="7">
        <v>42.732999999999997</v>
      </c>
      <c r="N2066" s="7">
        <v>141.51599999999999</v>
      </c>
      <c r="O2066" s="7">
        <v>42.75</v>
      </c>
      <c r="P2066" s="7">
        <v>141.75</v>
      </c>
      <c r="Q2066" s="7">
        <v>18.047999999999998</v>
      </c>
      <c r="S2066" s="7">
        <v>42.81</v>
      </c>
      <c r="V2066" s="7" t="s">
        <v>26</v>
      </c>
      <c r="W2066" s="7">
        <v>3.1850000000000001</v>
      </c>
      <c r="X2066" s="7">
        <f t="shared" si="64"/>
        <v>3.1850000000000001</v>
      </c>
      <c r="Y2066" s="7">
        <v>1.821</v>
      </c>
      <c r="Z2066" s="7">
        <f t="shared" si="65"/>
        <v>1.821</v>
      </c>
      <c r="AA2066" s="7">
        <v>0.63600000000000001</v>
      </c>
      <c r="AB2066" s="7">
        <v>0.36299999999999999</v>
      </c>
      <c r="AC2066" s="7">
        <v>16</v>
      </c>
      <c r="AD2066" s="7">
        <v>84.5</v>
      </c>
      <c r="AE2066" s="7" t="s">
        <v>52</v>
      </c>
      <c r="AF2066" s="7" t="s">
        <v>29</v>
      </c>
      <c r="AG2066" s="7" t="s">
        <v>47</v>
      </c>
      <c r="AH2066" s="7" t="s">
        <v>416</v>
      </c>
      <c r="AI2066" s="7" t="s">
        <v>417</v>
      </c>
      <c r="AJ2066" s="7">
        <v>-0.42599999999999999</v>
      </c>
      <c r="AK2066" s="7">
        <v>-1.002</v>
      </c>
      <c r="AL2066" s="7" t="s">
        <v>408</v>
      </c>
      <c r="AM2066" s="7">
        <v>0.45400000000000001</v>
      </c>
      <c r="AN2066" s="7">
        <v>0.125</v>
      </c>
      <c r="AQ2066" s="7">
        <v>2.714</v>
      </c>
      <c r="AR2066" s="7">
        <v>1.585</v>
      </c>
      <c r="AS2066" s="7">
        <v>3.1269999999999998</v>
      </c>
      <c r="AT2066" s="7">
        <v>3.49</v>
      </c>
      <c r="AU2066" s="7">
        <v>2.8580000000000001</v>
      </c>
      <c r="AV2066" s="7" t="s">
        <v>659</v>
      </c>
      <c r="AW2066" s="7" t="s">
        <v>528</v>
      </c>
      <c r="AX2066" s="7" t="s">
        <v>14</v>
      </c>
      <c r="AY2066" s="7" t="s">
        <v>569</v>
      </c>
      <c r="AZ2066" s="7" t="s">
        <v>51</v>
      </c>
    </row>
    <row r="2067" spans="1:52" x14ac:dyDescent="0.2">
      <c r="A2067" s="7">
        <v>2066</v>
      </c>
      <c r="B2067" s="7">
        <v>5824</v>
      </c>
      <c r="C2067" s="7" t="s">
        <v>48</v>
      </c>
      <c r="D2067" s="7" t="s">
        <v>49</v>
      </c>
      <c r="E2067" s="7" t="s">
        <v>50</v>
      </c>
      <c r="F2067" s="7">
        <v>6.63</v>
      </c>
      <c r="I2067" s="7">
        <v>6.63</v>
      </c>
      <c r="J2067" s="7">
        <v>2003</v>
      </c>
      <c r="K2067" s="7">
        <v>8</v>
      </c>
      <c r="L2067" s="7">
        <v>226</v>
      </c>
      <c r="M2067" s="7">
        <v>42.732999999999997</v>
      </c>
      <c r="N2067" s="7">
        <v>141.51599999999999</v>
      </c>
      <c r="O2067" s="7">
        <v>42.75</v>
      </c>
      <c r="P2067" s="7">
        <v>141.75</v>
      </c>
      <c r="Q2067" s="7">
        <v>21.888000000000002</v>
      </c>
      <c r="S2067" s="7">
        <v>44.744999999999997</v>
      </c>
      <c r="V2067" s="7" t="s">
        <v>26</v>
      </c>
      <c r="W2067" s="7">
        <v>3.7330000000000001</v>
      </c>
      <c r="X2067" s="7">
        <f t="shared" si="64"/>
        <v>3.7330000000000001</v>
      </c>
      <c r="Y2067" s="7">
        <v>2.8969999999999998</v>
      </c>
      <c r="Z2067" s="7">
        <f t="shared" si="65"/>
        <v>2.8969999999999998</v>
      </c>
      <c r="AA2067" s="7">
        <v>0.56299999999999994</v>
      </c>
      <c r="AB2067" s="7">
        <v>0.436</v>
      </c>
      <c r="AC2067" s="7">
        <v>19.2</v>
      </c>
      <c r="AD2067" s="7">
        <v>144.6</v>
      </c>
      <c r="AE2067" s="7" t="s">
        <v>52</v>
      </c>
      <c r="AF2067" s="7" t="s">
        <v>29</v>
      </c>
      <c r="AG2067" s="7" t="s">
        <v>47</v>
      </c>
      <c r="AH2067" s="7" t="s">
        <v>416</v>
      </c>
      <c r="AI2067" s="7" t="s">
        <v>417</v>
      </c>
      <c r="AJ2067" s="7">
        <v>-0.42599999999999999</v>
      </c>
      <c r="AK2067" s="7">
        <v>-1.002</v>
      </c>
      <c r="AL2067" s="7" t="s">
        <v>408</v>
      </c>
      <c r="AM2067" s="7">
        <v>0.45400000000000001</v>
      </c>
      <c r="AN2067" s="7">
        <v>0.125</v>
      </c>
      <c r="AQ2067" s="7">
        <v>2.714</v>
      </c>
      <c r="AR2067" s="7">
        <v>1.585</v>
      </c>
      <c r="AS2067" s="7">
        <v>3.1269999999999998</v>
      </c>
      <c r="AT2067" s="7">
        <v>3.49</v>
      </c>
      <c r="AU2067" s="7">
        <v>2.8580000000000001</v>
      </c>
      <c r="AV2067" s="7" t="s">
        <v>659</v>
      </c>
      <c r="AW2067" s="7" t="s">
        <v>528</v>
      </c>
      <c r="AX2067" s="7" t="s">
        <v>14</v>
      </c>
      <c r="AY2067" s="7" t="s">
        <v>569</v>
      </c>
      <c r="AZ2067" s="7" t="s">
        <v>51</v>
      </c>
    </row>
    <row r="2068" spans="1:52" x14ac:dyDescent="0.2">
      <c r="A2068" s="7">
        <v>2067</v>
      </c>
      <c r="B2068" s="7">
        <v>5824</v>
      </c>
      <c r="C2068" s="7" t="s">
        <v>48</v>
      </c>
      <c r="D2068" s="7" t="s">
        <v>49</v>
      </c>
      <c r="E2068" s="7" t="s">
        <v>50</v>
      </c>
      <c r="F2068" s="7">
        <v>5.4050000000000002</v>
      </c>
      <c r="I2068" s="7">
        <v>5.4050000000000002</v>
      </c>
      <c r="J2068" s="7">
        <v>2003</v>
      </c>
      <c r="K2068" s="7">
        <v>9</v>
      </c>
      <c r="L2068" s="7">
        <v>256</v>
      </c>
      <c r="M2068" s="7">
        <v>42.732999999999997</v>
      </c>
      <c r="N2068" s="7">
        <v>141.51599999999999</v>
      </c>
      <c r="O2068" s="7">
        <v>42.75</v>
      </c>
      <c r="P2068" s="7">
        <v>141.75</v>
      </c>
      <c r="Q2068" s="7">
        <v>19.056000000000001</v>
      </c>
      <c r="S2068" s="7">
        <v>43.584000000000003</v>
      </c>
      <c r="V2068" s="7" t="s">
        <v>26</v>
      </c>
      <c r="W2068" s="7">
        <v>3.2109999999999999</v>
      </c>
      <c r="X2068" s="7">
        <f t="shared" si="64"/>
        <v>3.2109999999999999</v>
      </c>
      <c r="Y2068" s="7">
        <v>2.194</v>
      </c>
      <c r="Z2068" s="7">
        <f t="shared" si="65"/>
        <v>2.194</v>
      </c>
      <c r="AA2068" s="7">
        <v>0.59399999999999997</v>
      </c>
      <c r="AB2068" s="7">
        <v>0.40500000000000003</v>
      </c>
      <c r="AC2068" s="7">
        <v>16.100000000000001</v>
      </c>
      <c r="AD2068" s="7">
        <v>140.6</v>
      </c>
      <c r="AE2068" s="7" t="s">
        <v>52</v>
      </c>
      <c r="AF2068" s="7" t="s">
        <v>29</v>
      </c>
      <c r="AG2068" s="7" t="s">
        <v>47</v>
      </c>
      <c r="AH2068" s="7" t="s">
        <v>416</v>
      </c>
      <c r="AI2068" s="7" t="s">
        <v>417</v>
      </c>
      <c r="AJ2068" s="7">
        <v>-0.42599999999999999</v>
      </c>
      <c r="AK2068" s="7">
        <v>-1.002</v>
      </c>
      <c r="AL2068" s="7" t="s">
        <v>408</v>
      </c>
      <c r="AM2068" s="7">
        <v>0.45400000000000001</v>
      </c>
      <c r="AN2068" s="7">
        <v>0.125</v>
      </c>
      <c r="AQ2068" s="7">
        <v>2.714</v>
      </c>
      <c r="AR2068" s="7">
        <v>1.585</v>
      </c>
      <c r="AS2068" s="7">
        <v>3.1269999999999998</v>
      </c>
      <c r="AT2068" s="7">
        <v>3.49</v>
      </c>
      <c r="AU2068" s="7">
        <v>2.8580000000000001</v>
      </c>
      <c r="AV2068" s="7" t="s">
        <v>659</v>
      </c>
      <c r="AW2068" s="7" t="s">
        <v>528</v>
      </c>
      <c r="AX2068" s="7" t="s">
        <v>14</v>
      </c>
      <c r="AY2068" s="7" t="s">
        <v>569</v>
      </c>
      <c r="AZ2068" s="7" t="s">
        <v>51</v>
      </c>
    </row>
    <row r="2069" spans="1:52" x14ac:dyDescent="0.2">
      <c r="A2069" s="7">
        <v>2068</v>
      </c>
      <c r="B2069" s="7">
        <v>5824</v>
      </c>
      <c r="C2069" s="7" t="s">
        <v>48</v>
      </c>
      <c r="D2069" s="7" t="s">
        <v>49</v>
      </c>
      <c r="E2069" s="7" t="s">
        <v>50</v>
      </c>
      <c r="F2069" s="7">
        <v>3.1920000000000002</v>
      </c>
      <c r="I2069" s="7">
        <v>3.1920000000000002</v>
      </c>
      <c r="J2069" s="7">
        <v>2003</v>
      </c>
      <c r="K2069" s="7">
        <v>10</v>
      </c>
      <c r="L2069" s="7">
        <v>287</v>
      </c>
      <c r="M2069" s="7">
        <v>42.732999999999997</v>
      </c>
      <c r="N2069" s="7">
        <v>141.51599999999999</v>
      </c>
      <c r="O2069" s="7">
        <v>42.75</v>
      </c>
      <c r="P2069" s="7">
        <v>141.75</v>
      </c>
      <c r="Q2069" s="7">
        <v>12.896000000000001</v>
      </c>
      <c r="S2069" s="7">
        <v>36.709000000000003</v>
      </c>
      <c r="V2069" s="7" t="s">
        <v>26</v>
      </c>
      <c r="W2069" s="7">
        <v>1.7190000000000001</v>
      </c>
      <c r="X2069" s="7">
        <f t="shared" si="64"/>
        <v>1.7190000000000001</v>
      </c>
      <c r="Y2069" s="7">
        <v>1.4730000000000001</v>
      </c>
      <c r="Z2069" s="7">
        <f t="shared" si="65"/>
        <v>1.4730000000000001</v>
      </c>
      <c r="AA2069" s="7">
        <v>0.53800000000000003</v>
      </c>
      <c r="AB2069" s="7">
        <v>0.46100000000000002</v>
      </c>
      <c r="AC2069" s="7">
        <v>9.8000000000000007</v>
      </c>
      <c r="AD2069" s="7">
        <v>129.30000000000001</v>
      </c>
      <c r="AE2069" s="7" t="s">
        <v>52</v>
      </c>
      <c r="AF2069" s="7" t="s">
        <v>29</v>
      </c>
      <c r="AG2069" s="7" t="s">
        <v>47</v>
      </c>
      <c r="AH2069" s="7" t="s">
        <v>416</v>
      </c>
      <c r="AI2069" s="7" t="s">
        <v>417</v>
      </c>
      <c r="AJ2069" s="7">
        <v>-0.42599999999999999</v>
      </c>
      <c r="AK2069" s="7">
        <v>-1.002</v>
      </c>
      <c r="AL2069" s="7" t="s">
        <v>408</v>
      </c>
      <c r="AM2069" s="7">
        <v>0.45400000000000001</v>
      </c>
      <c r="AN2069" s="7">
        <v>0.125</v>
      </c>
      <c r="AQ2069" s="7">
        <v>2.714</v>
      </c>
      <c r="AR2069" s="7">
        <v>1.585</v>
      </c>
      <c r="AS2069" s="7">
        <v>3.1269999999999998</v>
      </c>
      <c r="AT2069" s="7">
        <v>3.49</v>
      </c>
      <c r="AU2069" s="7">
        <v>2.8580000000000001</v>
      </c>
      <c r="AV2069" s="7" t="s">
        <v>659</v>
      </c>
      <c r="AW2069" s="7" t="s">
        <v>528</v>
      </c>
      <c r="AX2069" s="7" t="s">
        <v>14</v>
      </c>
      <c r="AY2069" s="7" t="s">
        <v>569</v>
      </c>
      <c r="AZ2069" s="7" t="s">
        <v>51</v>
      </c>
    </row>
    <row r="2070" spans="1:52" x14ac:dyDescent="0.2">
      <c r="A2070" s="7">
        <v>2069</v>
      </c>
      <c r="B2070" s="7">
        <v>5824</v>
      </c>
      <c r="C2070" s="7" t="s">
        <v>48</v>
      </c>
      <c r="D2070" s="7" t="s">
        <v>49</v>
      </c>
      <c r="E2070" s="7" t="s">
        <v>50</v>
      </c>
      <c r="F2070" s="7">
        <v>2.0840000000000001</v>
      </c>
      <c r="I2070" s="7">
        <v>2.0840000000000001</v>
      </c>
      <c r="J2070" s="7">
        <v>2003</v>
      </c>
      <c r="K2070" s="7">
        <v>11</v>
      </c>
      <c r="L2070" s="7">
        <v>317</v>
      </c>
      <c r="M2070" s="7">
        <v>42.732999999999997</v>
      </c>
      <c r="N2070" s="7">
        <v>141.51599999999999</v>
      </c>
      <c r="O2070" s="7">
        <v>42.75</v>
      </c>
      <c r="P2070" s="7">
        <v>141.75</v>
      </c>
      <c r="Q2070" s="7">
        <v>10.544</v>
      </c>
      <c r="S2070" s="7">
        <v>44.1</v>
      </c>
      <c r="V2070" s="7" t="s">
        <v>26</v>
      </c>
      <c r="W2070" s="7">
        <v>0.70499999999999996</v>
      </c>
      <c r="X2070" s="7">
        <f t="shared" si="64"/>
        <v>0.70499999999999996</v>
      </c>
      <c r="Y2070" s="7">
        <v>1.379</v>
      </c>
      <c r="Z2070" s="7">
        <f t="shared" si="65"/>
        <v>1.379</v>
      </c>
      <c r="AA2070" s="7">
        <v>0.33800000000000002</v>
      </c>
      <c r="AB2070" s="7">
        <v>0.66100000000000003</v>
      </c>
      <c r="AC2070" s="7">
        <v>4.5</v>
      </c>
      <c r="AD2070" s="7">
        <v>52.9</v>
      </c>
      <c r="AE2070" s="7" t="s">
        <v>52</v>
      </c>
      <c r="AF2070" s="7" t="s">
        <v>29</v>
      </c>
      <c r="AG2070" s="7" t="s">
        <v>47</v>
      </c>
      <c r="AH2070" s="7" t="s">
        <v>416</v>
      </c>
      <c r="AI2070" s="7" t="s">
        <v>417</v>
      </c>
      <c r="AJ2070" s="7">
        <v>-0.42599999999999999</v>
      </c>
      <c r="AK2070" s="7">
        <v>-1.002</v>
      </c>
      <c r="AL2070" s="7" t="s">
        <v>408</v>
      </c>
      <c r="AM2070" s="7">
        <v>0.45400000000000001</v>
      </c>
      <c r="AN2070" s="7">
        <v>0.125</v>
      </c>
      <c r="AQ2070" s="7">
        <v>2.714</v>
      </c>
      <c r="AR2070" s="7">
        <v>1.585</v>
      </c>
      <c r="AS2070" s="7">
        <v>3.1269999999999998</v>
      </c>
      <c r="AT2070" s="7">
        <v>3.49</v>
      </c>
      <c r="AU2070" s="7">
        <v>2.8580000000000001</v>
      </c>
      <c r="AV2070" s="7" t="s">
        <v>659</v>
      </c>
      <c r="AW2070" s="7" t="s">
        <v>528</v>
      </c>
      <c r="AX2070" s="7" t="s">
        <v>14</v>
      </c>
      <c r="AY2070" s="7" t="s">
        <v>569</v>
      </c>
      <c r="AZ2070" s="7" t="s">
        <v>51</v>
      </c>
    </row>
    <row r="2071" spans="1:52" x14ac:dyDescent="0.2">
      <c r="A2071" s="7">
        <v>2070</v>
      </c>
      <c r="B2071" s="7">
        <v>5824</v>
      </c>
      <c r="C2071" s="7" t="s">
        <v>48</v>
      </c>
      <c r="D2071" s="7" t="s">
        <v>49</v>
      </c>
      <c r="E2071" s="7" t="s">
        <v>50</v>
      </c>
      <c r="F2071" s="7">
        <v>0.85899999999999999</v>
      </c>
      <c r="I2071" s="7">
        <v>0.85899999999999999</v>
      </c>
      <c r="J2071" s="7">
        <v>2003</v>
      </c>
      <c r="K2071" s="7">
        <v>12</v>
      </c>
      <c r="L2071" s="7">
        <v>351</v>
      </c>
      <c r="M2071" s="7">
        <v>42.732999999999997</v>
      </c>
      <c r="N2071" s="7">
        <v>141.51599999999999</v>
      </c>
      <c r="O2071" s="7">
        <v>42.75</v>
      </c>
      <c r="P2071" s="7">
        <v>141.75</v>
      </c>
      <c r="Q2071" s="7">
        <v>4.1520000000000001</v>
      </c>
      <c r="S2071" s="7">
        <v>44.866</v>
      </c>
      <c r="V2071" s="7" t="s">
        <v>26</v>
      </c>
      <c r="W2071" s="7">
        <v>0.59</v>
      </c>
      <c r="X2071" s="7">
        <f t="shared" si="64"/>
        <v>0.59</v>
      </c>
      <c r="Y2071" s="7">
        <v>0.26900000000000002</v>
      </c>
      <c r="Z2071" s="7">
        <f t="shared" si="65"/>
        <v>0.26900000000000002</v>
      </c>
      <c r="AA2071" s="7">
        <v>0.68600000000000005</v>
      </c>
      <c r="AB2071" s="7">
        <v>0.313</v>
      </c>
      <c r="AC2071" s="7">
        <v>-2.1</v>
      </c>
      <c r="AD2071" s="7">
        <v>40.1</v>
      </c>
      <c r="AE2071" s="7" t="s">
        <v>52</v>
      </c>
      <c r="AF2071" s="7" t="s">
        <v>29</v>
      </c>
      <c r="AG2071" s="7" t="s">
        <v>47</v>
      </c>
      <c r="AH2071" s="7" t="s">
        <v>416</v>
      </c>
      <c r="AI2071" s="7" t="s">
        <v>417</v>
      </c>
      <c r="AJ2071" s="7">
        <v>-0.42599999999999999</v>
      </c>
      <c r="AK2071" s="7">
        <v>-1.002</v>
      </c>
      <c r="AL2071" s="7" t="s">
        <v>408</v>
      </c>
      <c r="AM2071" s="7">
        <v>0.45400000000000001</v>
      </c>
      <c r="AN2071" s="7">
        <v>0.125</v>
      </c>
      <c r="AQ2071" s="7">
        <v>2.714</v>
      </c>
      <c r="AR2071" s="7">
        <v>1.585</v>
      </c>
      <c r="AS2071" s="7">
        <v>3.1269999999999998</v>
      </c>
      <c r="AT2071" s="7">
        <v>3.49</v>
      </c>
      <c r="AU2071" s="7">
        <v>2.8580000000000001</v>
      </c>
      <c r="AV2071" s="7" t="s">
        <v>659</v>
      </c>
      <c r="AW2071" s="7" t="s">
        <v>528</v>
      </c>
      <c r="AX2071" s="7" t="s">
        <v>14</v>
      </c>
      <c r="AY2071" s="7" t="s">
        <v>569</v>
      </c>
      <c r="AZ2071" s="7" t="s">
        <v>51</v>
      </c>
    </row>
    <row r="2072" spans="1:52" x14ac:dyDescent="0.2">
      <c r="A2072" s="7">
        <v>2071</v>
      </c>
      <c r="B2072" s="7">
        <v>5831</v>
      </c>
      <c r="C2072" s="7" t="s">
        <v>84</v>
      </c>
      <c r="D2072" s="7" t="s">
        <v>466</v>
      </c>
      <c r="E2072" s="7" t="s">
        <v>225</v>
      </c>
      <c r="F2072" s="7">
        <v>36.651000000000003</v>
      </c>
      <c r="I2072" s="7">
        <v>0.879</v>
      </c>
      <c r="J2072" s="7">
        <v>2005</v>
      </c>
      <c r="K2072" s="7">
        <v>6</v>
      </c>
      <c r="L2072" s="7">
        <v>165</v>
      </c>
      <c r="M2072" s="7">
        <v>51.783000000000001</v>
      </c>
      <c r="N2072" s="7">
        <v>9.6159999999999997</v>
      </c>
      <c r="O2072" s="7">
        <v>51.75</v>
      </c>
      <c r="P2072" s="7">
        <v>9.75</v>
      </c>
      <c r="Q2072" s="7">
        <v>13.335000000000001</v>
      </c>
      <c r="V2072" s="7" t="s">
        <v>26</v>
      </c>
      <c r="W2072" s="7">
        <v>0.496</v>
      </c>
      <c r="X2072" s="7">
        <f t="shared" si="64"/>
        <v>0.496</v>
      </c>
      <c r="Y2072" s="7">
        <v>0.38200000000000001</v>
      </c>
      <c r="Z2072" s="7">
        <f t="shared" si="65"/>
        <v>0.38200000000000001</v>
      </c>
      <c r="AA2072" s="7">
        <v>0.56499999999999995</v>
      </c>
      <c r="AB2072" s="7">
        <v>0.435</v>
      </c>
      <c r="AC2072" s="7">
        <v>14.6</v>
      </c>
      <c r="AD2072" s="7">
        <v>75.3</v>
      </c>
      <c r="AE2072" s="7" t="s">
        <v>52</v>
      </c>
      <c r="AF2072" s="7" t="s">
        <v>29</v>
      </c>
      <c r="AG2072" s="7" t="s">
        <v>47</v>
      </c>
      <c r="AH2072" s="7" t="s">
        <v>406</v>
      </c>
      <c r="AI2072" s="7" t="s">
        <v>407</v>
      </c>
      <c r="AJ2072" s="7">
        <v>1.877</v>
      </c>
      <c r="AK2072" s="7">
        <v>0.60699999999999998</v>
      </c>
      <c r="AV2072" s="7" t="s">
        <v>56</v>
      </c>
      <c r="AW2072" s="7" t="s">
        <v>528</v>
      </c>
      <c r="AZ2072" s="7" t="s">
        <v>226</v>
      </c>
    </row>
    <row r="2073" spans="1:52" x14ac:dyDescent="0.2">
      <c r="A2073" s="7">
        <v>2072</v>
      </c>
      <c r="B2073" s="7">
        <v>5831</v>
      </c>
      <c r="C2073" s="7" t="s">
        <v>84</v>
      </c>
      <c r="D2073" s="7" t="s">
        <v>466</v>
      </c>
      <c r="E2073" s="7" t="s">
        <v>225</v>
      </c>
      <c r="F2073" s="7">
        <v>48.88</v>
      </c>
      <c r="I2073" s="7">
        <v>1.173</v>
      </c>
      <c r="J2073" s="7">
        <v>2005</v>
      </c>
      <c r="K2073" s="7">
        <v>7</v>
      </c>
      <c r="L2073" s="7">
        <v>195</v>
      </c>
      <c r="M2073" s="7">
        <v>51.783000000000001</v>
      </c>
      <c r="N2073" s="7">
        <v>9.6159999999999997</v>
      </c>
      <c r="O2073" s="7">
        <v>51.75</v>
      </c>
      <c r="P2073" s="7">
        <v>9.75</v>
      </c>
      <c r="Q2073" s="7">
        <v>13.601000000000001</v>
      </c>
      <c r="V2073" s="7" t="s">
        <v>26</v>
      </c>
      <c r="W2073" s="7">
        <v>0.66200000000000003</v>
      </c>
      <c r="X2073" s="7">
        <f t="shared" si="64"/>
        <v>0.66200000000000003</v>
      </c>
      <c r="Y2073" s="7">
        <v>0.51</v>
      </c>
      <c r="Z2073" s="7">
        <f t="shared" si="65"/>
        <v>0.51</v>
      </c>
      <c r="AA2073" s="7">
        <v>0.56499999999999995</v>
      </c>
      <c r="AB2073" s="7">
        <v>0.435</v>
      </c>
      <c r="AC2073" s="7">
        <v>17.100000000000001</v>
      </c>
      <c r="AD2073" s="7">
        <v>125.8</v>
      </c>
      <c r="AE2073" s="7" t="s">
        <v>52</v>
      </c>
      <c r="AF2073" s="7" t="s">
        <v>29</v>
      </c>
      <c r="AG2073" s="7" t="s">
        <v>47</v>
      </c>
      <c r="AH2073" s="7" t="s">
        <v>406</v>
      </c>
      <c r="AI2073" s="7" t="s">
        <v>407</v>
      </c>
      <c r="AJ2073" s="7">
        <v>1.877</v>
      </c>
      <c r="AK2073" s="7">
        <v>0.60699999999999998</v>
      </c>
      <c r="AV2073" s="7" t="s">
        <v>56</v>
      </c>
      <c r="AW2073" s="7" t="s">
        <v>528</v>
      </c>
      <c r="AZ2073" s="7" t="s">
        <v>226</v>
      </c>
    </row>
    <row r="2074" spans="1:52" x14ac:dyDescent="0.2">
      <c r="A2074" s="7">
        <v>2073</v>
      </c>
      <c r="B2074" s="7">
        <v>5831</v>
      </c>
      <c r="C2074" s="7" t="s">
        <v>84</v>
      </c>
      <c r="D2074" s="7" t="s">
        <v>466</v>
      </c>
      <c r="E2074" s="7" t="s">
        <v>225</v>
      </c>
      <c r="F2074" s="7">
        <v>72.037999999999997</v>
      </c>
      <c r="I2074" s="7">
        <v>1.728</v>
      </c>
      <c r="J2074" s="7">
        <v>2005</v>
      </c>
      <c r="K2074" s="7">
        <v>8</v>
      </c>
      <c r="L2074" s="7">
        <v>225</v>
      </c>
      <c r="M2074" s="7">
        <v>51.783000000000001</v>
      </c>
      <c r="N2074" s="7">
        <v>9.6159999999999997</v>
      </c>
      <c r="O2074" s="7">
        <v>51.75</v>
      </c>
      <c r="P2074" s="7">
        <v>9.75</v>
      </c>
      <c r="Q2074" s="7">
        <v>15.71</v>
      </c>
      <c r="V2074" s="7" t="s">
        <v>26</v>
      </c>
      <c r="W2074" s="7">
        <v>0.97599999999999998</v>
      </c>
      <c r="X2074" s="7">
        <f t="shared" si="64"/>
        <v>0.97599999999999998</v>
      </c>
      <c r="Y2074" s="7">
        <v>0.752</v>
      </c>
      <c r="Z2074" s="7">
        <f t="shared" si="65"/>
        <v>0.752</v>
      </c>
      <c r="AA2074" s="7">
        <v>0.56499999999999995</v>
      </c>
      <c r="AB2074" s="7">
        <v>0.435</v>
      </c>
      <c r="AC2074" s="7">
        <v>14.8</v>
      </c>
      <c r="AD2074" s="7">
        <v>125.6</v>
      </c>
      <c r="AE2074" s="7" t="s">
        <v>52</v>
      </c>
      <c r="AF2074" s="7" t="s">
        <v>29</v>
      </c>
      <c r="AG2074" s="7" t="s">
        <v>47</v>
      </c>
      <c r="AH2074" s="7" t="s">
        <v>406</v>
      </c>
      <c r="AI2074" s="7" t="s">
        <v>407</v>
      </c>
      <c r="AJ2074" s="7">
        <v>1.877</v>
      </c>
      <c r="AK2074" s="7">
        <v>0.60699999999999998</v>
      </c>
      <c r="AV2074" s="7" t="s">
        <v>56</v>
      </c>
      <c r="AW2074" s="7" t="s">
        <v>528</v>
      </c>
      <c r="AZ2074" s="7" t="s">
        <v>226</v>
      </c>
    </row>
    <row r="2075" spans="1:52" x14ac:dyDescent="0.2">
      <c r="A2075" s="7">
        <v>2074</v>
      </c>
      <c r="B2075" s="7">
        <v>5831</v>
      </c>
      <c r="C2075" s="7" t="s">
        <v>84</v>
      </c>
      <c r="D2075" s="7" t="s">
        <v>466</v>
      </c>
      <c r="E2075" s="7" t="s">
        <v>225</v>
      </c>
      <c r="F2075" s="7">
        <v>44.625999999999998</v>
      </c>
      <c r="I2075" s="7">
        <v>1.071</v>
      </c>
      <c r="J2075" s="7">
        <v>2005</v>
      </c>
      <c r="K2075" s="7">
        <v>9</v>
      </c>
      <c r="L2075" s="7">
        <v>255</v>
      </c>
      <c r="M2075" s="7">
        <v>51.783000000000001</v>
      </c>
      <c r="N2075" s="7">
        <v>9.6159999999999997</v>
      </c>
      <c r="O2075" s="7">
        <v>51.75</v>
      </c>
      <c r="P2075" s="7">
        <v>9.75</v>
      </c>
      <c r="Q2075" s="7">
        <v>11.151</v>
      </c>
      <c r="V2075" s="7" t="s">
        <v>26</v>
      </c>
      <c r="W2075" s="7">
        <v>0.60499999999999998</v>
      </c>
      <c r="X2075" s="7">
        <f t="shared" si="64"/>
        <v>0.60499999999999998</v>
      </c>
      <c r="Y2075" s="7">
        <v>0.46500000000000002</v>
      </c>
      <c r="Z2075" s="7">
        <f t="shared" si="65"/>
        <v>0.46500000000000002</v>
      </c>
      <c r="AA2075" s="7">
        <v>0.56499999999999995</v>
      </c>
      <c r="AB2075" s="7">
        <v>0.435</v>
      </c>
      <c r="AC2075" s="7">
        <v>14.7</v>
      </c>
      <c r="AD2075" s="7">
        <v>76.2</v>
      </c>
      <c r="AE2075" s="7" t="s">
        <v>52</v>
      </c>
      <c r="AF2075" s="7" t="s">
        <v>29</v>
      </c>
      <c r="AG2075" s="7" t="s">
        <v>47</v>
      </c>
      <c r="AH2075" s="7" t="s">
        <v>406</v>
      </c>
      <c r="AI2075" s="7" t="s">
        <v>407</v>
      </c>
      <c r="AJ2075" s="7">
        <v>1.877</v>
      </c>
      <c r="AK2075" s="7">
        <v>0.60699999999999998</v>
      </c>
      <c r="AV2075" s="7" t="s">
        <v>56</v>
      </c>
      <c r="AW2075" s="7" t="s">
        <v>528</v>
      </c>
      <c r="AZ2075" s="7" t="s">
        <v>226</v>
      </c>
    </row>
    <row r="2076" spans="1:52" x14ac:dyDescent="0.2">
      <c r="A2076" s="7">
        <v>2075</v>
      </c>
      <c r="B2076" s="7">
        <v>5831</v>
      </c>
      <c r="C2076" s="7" t="s">
        <v>84</v>
      </c>
      <c r="D2076" s="7" t="s">
        <v>466</v>
      </c>
      <c r="E2076" s="7" t="s">
        <v>225</v>
      </c>
      <c r="F2076" s="7">
        <v>54.067999999999998</v>
      </c>
      <c r="I2076" s="7">
        <v>1.2969999999999999</v>
      </c>
      <c r="J2076" s="7">
        <v>2005</v>
      </c>
      <c r="K2076" s="7">
        <v>10</v>
      </c>
      <c r="L2076" s="7">
        <v>285</v>
      </c>
      <c r="M2076" s="7">
        <v>51.783000000000001</v>
      </c>
      <c r="N2076" s="7">
        <v>9.6159999999999997</v>
      </c>
      <c r="O2076" s="7">
        <v>51.75</v>
      </c>
      <c r="P2076" s="7">
        <v>9.75</v>
      </c>
      <c r="Q2076" s="7">
        <v>12.207000000000001</v>
      </c>
      <c r="V2076" s="7" t="s">
        <v>26</v>
      </c>
      <c r="W2076" s="7">
        <v>0.73299999999999998</v>
      </c>
      <c r="X2076" s="7">
        <f t="shared" si="64"/>
        <v>0.73299999999999998</v>
      </c>
      <c r="Y2076" s="7">
        <v>0.56399999999999995</v>
      </c>
      <c r="Z2076" s="7">
        <f t="shared" si="65"/>
        <v>0.56399999999999995</v>
      </c>
      <c r="AA2076" s="7">
        <v>0.56499999999999995</v>
      </c>
      <c r="AB2076" s="7">
        <v>0.435</v>
      </c>
      <c r="AC2076" s="7">
        <v>11</v>
      </c>
      <c r="AD2076" s="7">
        <v>31.9</v>
      </c>
      <c r="AE2076" s="7" t="s">
        <v>52</v>
      </c>
      <c r="AF2076" s="7" t="s">
        <v>29</v>
      </c>
      <c r="AG2076" s="7" t="s">
        <v>47</v>
      </c>
      <c r="AH2076" s="7" t="s">
        <v>406</v>
      </c>
      <c r="AI2076" s="7" t="s">
        <v>407</v>
      </c>
      <c r="AJ2076" s="7">
        <v>1.877</v>
      </c>
      <c r="AK2076" s="7">
        <v>0.60699999999999998</v>
      </c>
      <c r="AV2076" s="7" t="s">
        <v>56</v>
      </c>
      <c r="AW2076" s="7" t="s">
        <v>528</v>
      </c>
      <c r="AZ2076" s="7" t="s">
        <v>226</v>
      </c>
    </row>
    <row r="2077" spans="1:52" x14ac:dyDescent="0.2">
      <c r="A2077" s="7">
        <v>2076</v>
      </c>
      <c r="B2077" s="7">
        <v>5831</v>
      </c>
      <c r="C2077" s="7" t="s">
        <v>84</v>
      </c>
      <c r="D2077" s="7" t="s">
        <v>466</v>
      </c>
      <c r="E2077" s="7" t="s">
        <v>225</v>
      </c>
      <c r="F2077" s="7">
        <v>18.942</v>
      </c>
      <c r="I2077" s="7">
        <v>0.45400000000000001</v>
      </c>
      <c r="J2077" s="7">
        <v>2005</v>
      </c>
      <c r="K2077" s="7">
        <v>11</v>
      </c>
      <c r="L2077" s="7">
        <v>315</v>
      </c>
      <c r="M2077" s="7">
        <v>51.783000000000001</v>
      </c>
      <c r="N2077" s="7">
        <v>9.6159999999999997</v>
      </c>
      <c r="O2077" s="7">
        <v>51.75</v>
      </c>
      <c r="P2077" s="7">
        <v>9.75</v>
      </c>
      <c r="Q2077" s="7">
        <v>3.5259999999999998</v>
      </c>
      <c r="V2077" s="7" t="s">
        <v>26</v>
      </c>
      <c r="W2077" s="7">
        <v>0.25600000000000001</v>
      </c>
      <c r="X2077" s="7">
        <f t="shared" si="64"/>
        <v>0.25600000000000001</v>
      </c>
      <c r="Y2077" s="7">
        <v>0.19700000000000001</v>
      </c>
      <c r="Z2077" s="7">
        <f t="shared" si="65"/>
        <v>0.19700000000000001</v>
      </c>
      <c r="AA2077" s="7">
        <v>0.56499999999999995</v>
      </c>
      <c r="AB2077" s="7">
        <v>0.435</v>
      </c>
      <c r="AC2077" s="7">
        <v>4.0999999999999996</v>
      </c>
      <c r="AD2077" s="7">
        <v>134.5</v>
      </c>
      <c r="AE2077" s="7" t="s">
        <v>52</v>
      </c>
      <c r="AF2077" s="7" t="s">
        <v>29</v>
      </c>
      <c r="AG2077" s="7" t="s">
        <v>47</v>
      </c>
      <c r="AH2077" s="7" t="s">
        <v>406</v>
      </c>
      <c r="AI2077" s="7" t="s">
        <v>407</v>
      </c>
      <c r="AJ2077" s="7">
        <v>1.877</v>
      </c>
      <c r="AK2077" s="7">
        <v>0.60699999999999998</v>
      </c>
      <c r="AV2077" s="7" t="s">
        <v>56</v>
      </c>
      <c r="AW2077" s="7" t="s">
        <v>528</v>
      </c>
      <c r="AZ2077" s="7" t="s">
        <v>226</v>
      </c>
    </row>
    <row r="2078" spans="1:52" x14ac:dyDescent="0.2">
      <c r="A2078" s="7">
        <v>2077</v>
      </c>
      <c r="B2078" s="7">
        <v>5831</v>
      </c>
      <c r="C2078" s="7" t="s">
        <v>84</v>
      </c>
      <c r="D2078" s="7" t="s">
        <v>466</v>
      </c>
      <c r="E2078" s="7" t="s">
        <v>225</v>
      </c>
      <c r="F2078" s="7">
        <v>19.431000000000001</v>
      </c>
      <c r="I2078" s="7">
        <v>0.46600000000000003</v>
      </c>
      <c r="J2078" s="7">
        <v>2006</v>
      </c>
      <c r="K2078" s="7">
        <v>3</v>
      </c>
      <c r="L2078" s="7">
        <v>75</v>
      </c>
      <c r="M2078" s="7">
        <v>51.783000000000001</v>
      </c>
      <c r="N2078" s="7">
        <v>9.6159999999999997</v>
      </c>
      <c r="O2078" s="7">
        <v>51.75</v>
      </c>
      <c r="P2078" s="7">
        <v>9.75</v>
      </c>
      <c r="Q2078" s="7">
        <v>1.871</v>
      </c>
      <c r="V2078" s="7" t="s">
        <v>26</v>
      </c>
      <c r="W2078" s="7">
        <v>0.26300000000000001</v>
      </c>
      <c r="X2078" s="7">
        <f t="shared" si="64"/>
        <v>0.26300000000000001</v>
      </c>
      <c r="Y2078" s="7">
        <v>0.20200000000000001</v>
      </c>
      <c r="Z2078" s="7">
        <f t="shared" si="65"/>
        <v>0.20200000000000001</v>
      </c>
      <c r="AA2078" s="7">
        <v>0.56499999999999995</v>
      </c>
      <c r="AB2078" s="7">
        <v>0.435</v>
      </c>
      <c r="AC2078" s="7">
        <v>0.7</v>
      </c>
      <c r="AD2078" s="7">
        <v>78.099999999999994</v>
      </c>
      <c r="AE2078" s="7" t="s">
        <v>52</v>
      </c>
      <c r="AF2078" s="7" t="s">
        <v>29</v>
      </c>
      <c r="AG2078" s="7" t="s">
        <v>47</v>
      </c>
      <c r="AH2078" s="7" t="s">
        <v>406</v>
      </c>
      <c r="AI2078" s="7" t="s">
        <v>407</v>
      </c>
      <c r="AJ2078" s="7">
        <v>1.877</v>
      </c>
      <c r="AK2078" s="7">
        <v>-0.14299999999999999</v>
      </c>
      <c r="AV2078" s="7" t="s">
        <v>56</v>
      </c>
      <c r="AW2078" s="7" t="s">
        <v>528</v>
      </c>
      <c r="AZ2078" s="7" t="s">
        <v>226</v>
      </c>
    </row>
    <row r="2079" spans="1:52" x14ac:dyDescent="0.2">
      <c r="A2079" s="7">
        <v>2078</v>
      </c>
      <c r="B2079" s="7">
        <v>5831</v>
      </c>
      <c r="C2079" s="7" t="s">
        <v>84</v>
      </c>
      <c r="D2079" s="7" t="s">
        <v>466</v>
      </c>
      <c r="E2079" s="7" t="s">
        <v>225</v>
      </c>
      <c r="F2079" s="7">
        <v>35.731999999999999</v>
      </c>
      <c r="I2079" s="7">
        <v>0.85699999999999998</v>
      </c>
      <c r="J2079" s="7">
        <v>2006</v>
      </c>
      <c r="K2079" s="7">
        <v>4</v>
      </c>
      <c r="L2079" s="7">
        <v>105</v>
      </c>
      <c r="M2079" s="7">
        <v>51.783000000000001</v>
      </c>
      <c r="N2079" s="7">
        <v>9.6159999999999997</v>
      </c>
      <c r="O2079" s="7">
        <v>51.75</v>
      </c>
      <c r="P2079" s="7">
        <v>9.75</v>
      </c>
      <c r="Q2079" s="7">
        <v>12.314</v>
      </c>
      <c r="V2079" s="7" t="s">
        <v>26</v>
      </c>
      <c r="W2079" s="7">
        <v>0.48399999999999999</v>
      </c>
      <c r="X2079" s="7">
        <f t="shared" si="64"/>
        <v>0.48399999999999999</v>
      </c>
      <c r="Y2079" s="7">
        <v>0.373</v>
      </c>
      <c r="Z2079" s="7">
        <f t="shared" si="65"/>
        <v>0.373</v>
      </c>
      <c r="AA2079" s="7">
        <v>0.56499999999999995</v>
      </c>
      <c r="AB2079" s="7">
        <v>0.435</v>
      </c>
      <c r="AC2079" s="7">
        <v>7.2</v>
      </c>
      <c r="AD2079" s="7">
        <v>72.7</v>
      </c>
      <c r="AE2079" s="7" t="s">
        <v>52</v>
      </c>
      <c r="AF2079" s="7" t="s">
        <v>29</v>
      </c>
      <c r="AG2079" s="7" t="s">
        <v>47</v>
      </c>
      <c r="AH2079" s="7" t="s">
        <v>406</v>
      </c>
      <c r="AI2079" s="7" t="s">
        <v>407</v>
      </c>
      <c r="AJ2079" s="7">
        <v>1.877</v>
      </c>
      <c r="AK2079" s="7">
        <v>-0.14299999999999999</v>
      </c>
      <c r="AV2079" s="7" t="s">
        <v>56</v>
      </c>
      <c r="AW2079" s="7" t="s">
        <v>528</v>
      </c>
      <c r="AZ2079" s="7" t="s">
        <v>226</v>
      </c>
    </row>
    <row r="2080" spans="1:52" x14ac:dyDescent="0.2">
      <c r="A2080" s="7">
        <v>2079</v>
      </c>
      <c r="B2080" s="7">
        <v>5831</v>
      </c>
      <c r="C2080" s="7" t="s">
        <v>84</v>
      </c>
      <c r="D2080" s="7" t="s">
        <v>466</v>
      </c>
      <c r="E2080" s="7" t="s">
        <v>225</v>
      </c>
      <c r="F2080" s="7">
        <v>48.603999999999999</v>
      </c>
      <c r="I2080" s="7">
        <v>1.1659999999999999</v>
      </c>
      <c r="J2080" s="7">
        <v>2006</v>
      </c>
      <c r="K2080" s="7">
        <v>5</v>
      </c>
      <c r="L2080" s="7">
        <v>135</v>
      </c>
      <c r="M2080" s="7">
        <v>51.783000000000001</v>
      </c>
      <c r="N2080" s="7">
        <v>9.6159999999999997</v>
      </c>
      <c r="O2080" s="7">
        <v>51.75</v>
      </c>
      <c r="P2080" s="7">
        <v>9.75</v>
      </c>
      <c r="Q2080" s="7">
        <v>6.351</v>
      </c>
      <c r="V2080" s="7" t="s">
        <v>26</v>
      </c>
      <c r="W2080" s="7">
        <v>0.65900000000000003</v>
      </c>
      <c r="X2080" s="7">
        <f t="shared" si="64"/>
        <v>0.65900000000000003</v>
      </c>
      <c r="Y2080" s="7">
        <v>0.50700000000000001</v>
      </c>
      <c r="Z2080" s="7">
        <f t="shared" si="65"/>
        <v>0.50700000000000001</v>
      </c>
      <c r="AA2080" s="7">
        <v>0.56499999999999995</v>
      </c>
      <c r="AB2080" s="7">
        <v>0.435</v>
      </c>
      <c r="AC2080" s="7">
        <v>12.3</v>
      </c>
      <c r="AD2080" s="7">
        <v>112.5</v>
      </c>
      <c r="AE2080" s="7" t="s">
        <v>52</v>
      </c>
      <c r="AF2080" s="7" t="s">
        <v>29</v>
      </c>
      <c r="AG2080" s="7" t="s">
        <v>47</v>
      </c>
      <c r="AH2080" s="7" t="s">
        <v>406</v>
      </c>
      <c r="AI2080" s="7" t="s">
        <v>407</v>
      </c>
      <c r="AJ2080" s="7">
        <v>1.877</v>
      </c>
      <c r="AK2080" s="7">
        <v>-0.14299999999999999</v>
      </c>
      <c r="AV2080" s="7" t="s">
        <v>56</v>
      </c>
      <c r="AW2080" s="7" t="s">
        <v>528</v>
      </c>
      <c r="AZ2080" s="7" t="s">
        <v>226</v>
      </c>
    </row>
    <row r="2081" spans="1:52" x14ac:dyDescent="0.2">
      <c r="A2081" s="7">
        <v>2080</v>
      </c>
      <c r="B2081" s="7">
        <v>5831</v>
      </c>
      <c r="C2081" s="7" t="s">
        <v>84</v>
      </c>
      <c r="D2081" s="7" t="s">
        <v>466</v>
      </c>
      <c r="E2081" s="7" t="s">
        <v>225</v>
      </c>
      <c r="F2081" s="7">
        <v>71.334999999999994</v>
      </c>
      <c r="I2081" s="7">
        <v>1.712</v>
      </c>
      <c r="J2081" s="7">
        <v>2006</v>
      </c>
      <c r="K2081" s="7">
        <v>6</v>
      </c>
      <c r="L2081" s="7">
        <v>165</v>
      </c>
      <c r="M2081" s="7">
        <v>51.783000000000001</v>
      </c>
      <c r="N2081" s="7">
        <v>9.6159999999999997</v>
      </c>
      <c r="O2081" s="7">
        <v>51.75</v>
      </c>
      <c r="P2081" s="7">
        <v>9.75</v>
      </c>
      <c r="Q2081" s="7">
        <v>14.162000000000001</v>
      </c>
      <c r="V2081" s="7" t="s">
        <v>26</v>
      </c>
      <c r="W2081" s="7">
        <v>0.96699999999999997</v>
      </c>
      <c r="X2081" s="7">
        <f t="shared" si="64"/>
        <v>0.96699999999999997</v>
      </c>
      <c r="Y2081" s="7">
        <v>0.74399999999999999</v>
      </c>
      <c r="Z2081" s="7">
        <f t="shared" si="65"/>
        <v>0.74399999999999999</v>
      </c>
      <c r="AA2081" s="7">
        <v>0.56499999999999995</v>
      </c>
      <c r="AB2081" s="7">
        <v>0.435</v>
      </c>
      <c r="AC2081" s="7">
        <v>15.6</v>
      </c>
      <c r="AD2081" s="7">
        <v>50.8</v>
      </c>
      <c r="AE2081" s="7" t="s">
        <v>52</v>
      </c>
      <c r="AF2081" s="7" t="s">
        <v>29</v>
      </c>
      <c r="AG2081" s="7" t="s">
        <v>47</v>
      </c>
      <c r="AH2081" s="7" t="s">
        <v>406</v>
      </c>
      <c r="AI2081" s="7" t="s">
        <v>407</v>
      </c>
      <c r="AJ2081" s="7">
        <v>1.877</v>
      </c>
      <c r="AK2081" s="7">
        <v>-0.14299999999999999</v>
      </c>
      <c r="AV2081" s="7" t="s">
        <v>56</v>
      </c>
      <c r="AW2081" s="7" t="s">
        <v>528</v>
      </c>
      <c r="AZ2081" s="7" t="s">
        <v>226</v>
      </c>
    </row>
    <row r="2082" spans="1:52" x14ac:dyDescent="0.2">
      <c r="A2082" s="7">
        <v>2081</v>
      </c>
      <c r="B2082" s="7">
        <v>5831</v>
      </c>
      <c r="C2082" s="7" t="s">
        <v>84</v>
      </c>
      <c r="D2082" s="7" t="s">
        <v>466</v>
      </c>
      <c r="E2082" s="7" t="s">
        <v>225</v>
      </c>
      <c r="F2082" s="7">
        <v>41.777000000000001</v>
      </c>
      <c r="I2082" s="7">
        <v>1.002</v>
      </c>
      <c r="J2082" s="7">
        <v>2006</v>
      </c>
      <c r="K2082" s="7">
        <v>7</v>
      </c>
      <c r="L2082" s="7">
        <v>195</v>
      </c>
      <c r="M2082" s="7">
        <v>51.783000000000001</v>
      </c>
      <c r="N2082" s="7">
        <v>9.6159999999999997</v>
      </c>
      <c r="O2082" s="7">
        <v>51.75</v>
      </c>
      <c r="P2082" s="7">
        <v>9.75</v>
      </c>
      <c r="Q2082" s="7">
        <v>19.164999999999999</v>
      </c>
      <c r="V2082" s="7" t="s">
        <v>26</v>
      </c>
      <c r="W2082" s="7">
        <v>0.56599999999999995</v>
      </c>
      <c r="X2082" s="7">
        <f t="shared" si="64"/>
        <v>0.56599999999999995</v>
      </c>
      <c r="Y2082" s="7">
        <v>0.436</v>
      </c>
      <c r="Z2082" s="7">
        <f t="shared" si="65"/>
        <v>0.436</v>
      </c>
      <c r="AA2082" s="7">
        <v>0.56499999999999995</v>
      </c>
      <c r="AB2082" s="7">
        <v>0.435</v>
      </c>
      <c r="AC2082" s="7">
        <v>20.7</v>
      </c>
      <c r="AD2082" s="7">
        <v>65.099999999999994</v>
      </c>
      <c r="AE2082" s="7" t="s">
        <v>52</v>
      </c>
      <c r="AF2082" s="7" t="s">
        <v>29</v>
      </c>
      <c r="AG2082" s="7" t="s">
        <v>47</v>
      </c>
      <c r="AH2082" s="7" t="s">
        <v>406</v>
      </c>
      <c r="AI2082" s="7" t="s">
        <v>407</v>
      </c>
      <c r="AJ2082" s="7">
        <v>1.877</v>
      </c>
      <c r="AK2082" s="7">
        <v>-0.14299999999999999</v>
      </c>
      <c r="AV2082" s="7" t="s">
        <v>56</v>
      </c>
      <c r="AW2082" s="7" t="s">
        <v>528</v>
      </c>
      <c r="AZ2082" s="7" t="s">
        <v>226</v>
      </c>
    </row>
    <row r="2083" spans="1:52" x14ac:dyDescent="0.2">
      <c r="A2083" s="7">
        <v>2082</v>
      </c>
      <c r="B2083" s="7">
        <v>5831</v>
      </c>
      <c r="C2083" s="7" t="s">
        <v>84</v>
      </c>
      <c r="D2083" s="7" t="s">
        <v>467</v>
      </c>
      <c r="E2083" s="7" t="s">
        <v>225</v>
      </c>
      <c r="F2083" s="7">
        <v>38.793999999999997</v>
      </c>
      <c r="I2083" s="7">
        <v>0.93100000000000005</v>
      </c>
      <c r="J2083" s="7">
        <v>2005</v>
      </c>
      <c r="K2083" s="7">
        <v>6</v>
      </c>
      <c r="L2083" s="7">
        <v>165</v>
      </c>
      <c r="M2083" s="7">
        <v>51.783000000000001</v>
      </c>
      <c r="N2083" s="7">
        <v>9.6159999999999997</v>
      </c>
      <c r="O2083" s="7">
        <v>51.75</v>
      </c>
      <c r="P2083" s="7">
        <v>9.75</v>
      </c>
      <c r="Q2083" s="7">
        <v>13.773</v>
      </c>
      <c r="V2083" s="7" t="s">
        <v>26</v>
      </c>
      <c r="W2083" s="7">
        <v>0.52600000000000002</v>
      </c>
      <c r="X2083" s="7">
        <f t="shared" si="64"/>
        <v>0.52600000000000002</v>
      </c>
      <c r="Y2083" s="7">
        <v>0.40500000000000003</v>
      </c>
      <c r="Z2083" s="7">
        <f t="shared" si="65"/>
        <v>0.40500000000000003</v>
      </c>
      <c r="AA2083" s="7">
        <v>0.56499999999999995</v>
      </c>
      <c r="AB2083" s="7">
        <v>0.435</v>
      </c>
      <c r="AC2083" s="7">
        <v>14.6</v>
      </c>
      <c r="AD2083" s="7">
        <v>75.3</v>
      </c>
      <c r="AE2083" s="7" t="s">
        <v>52</v>
      </c>
      <c r="AF2083" s="7" t="s">
        <v>29</v>
      </c>
      <c r="AG2083" s="7" t="s">
        <v>47</v>
      </c>
      <c r="AH2083" s="7" t="s">
        <v>406</v>
      </c>
      <c r="AI2083" s="7" t="s">
        <v>407</v>
      </c>
      <c r="AJ2083" s="7">
        <v>1.877</v>
      </c>
      <c r="AK2083" s="7">
        <v>0.60699999999999998</v>
      </c>
      <c r="AV2083" s="7" t="s">
        <v>56</v>
      </c>
      <c r="AW2083" s="7" t="s">
        <v>528</v>
      </c>
      <c r="AZ2083" s="7" t="s">
        <v>77</v>
      </c>
    </row>
    <row r="2084" spans="1:52" x14ac:dyDescent="0.2">
      <c r="A2084" s="7">
        <v>2083</v>
      </c>
      <c r="B2084" s="7">
        <v>5831</v>
      </c>
      <c r="C2084" s="7" t="s">
        <v>84</v>
      </c>
      <c r="D2084" s="7" t="s">
        <v>467</v>
      </c>
      <c r="E2084" s="7" t="s">
        <v>225</v>
      </c>
      <c r="F2084" s="7">
        <v>63.451000000000001</v>
      </c>
      <c r="I2084" s="7">
        <v>1.522</v>
      </c>
      <c r="J2084" s="7">
        <v>2005</v>
      </c>
      <c r="K2084" s="7">
        <v>7</v>
      </c>
      <c r="L2084" s="7">
        <v>195</v>
      </c>
      <c r="M2084" s="7">
        <v>51.783000000000001</v>
      </c>
      <c r="N2084" s="7">
        <v>9.6159999999999997</v>
      </c>
      <c r="O2084" s="7">
        <v>51.75</v>
      </c>
      <c r="P2084" s="7">
        <v>9.75</v>
      </c>
      <c r="Q2084" s="7">
        <v>13.601000000000001</v>
      </c>
      <c r="V2084" s="7" t="s">
        <v>26</v>
      </c>
      <c r="W2084" s="7">
        <v>0.86</v>
      </c>
      <c r="X2084" s="7">
        <f t="shared" si="64"/>
        <v>0.86</v>
      </c>
      <c r="Y2084" s="7">
        <v>0.66200000000000003</v>
      </c>
      <c r="Z2084" s="7">
        <f t="shared" si="65"/>
        <v>0.66200000000000003</v>
      </c>
      <c r="AA2084" s="7">
        <v>0.56499999999999995</v>
      </c>
      <c r="AB2084" s="7">
        <v>0.435</v>
      </c>
      <c r="AC2084" s="7">
        <v>17.100000000000001</v>
      </c>
      <c r="AD2084" s="7">
        <v>125.8</v>
      </c>
      <c r="AE2084" s="7" t="s">
        <v>52</v>
      </c>
      <c r="AF2084" s="7" t="s">
        <v>29</v>
      </c>
      <c r="AG2084" s="7" t="s">
        <v>47</v>
      </c>
      <c r="AH2084" s="7" t="s">
        <v>406</v>
      </c>
      <c r="AI2084" s="7" t="s">
        <v>407</v>
      </c>
      <c r="AJ2084" s="7">
        <v>1.877</v>
      </c>
      <c r="AK2084" s="7">
        <v>0.60699999999999998</v>
      </c>
      <c r="AV2084" s="7" t="s">
        <v>56</v>
      </c>
      <c r="AW2084" s="7" t="s">
        <v>528</v>
      </c>
      <c r="AZ2084" s="7" t="s">
        <v>77</v>
      </c>
    </row>
    <row r="2085" spans="1:52" x14ac:dyDescent="0.2">
      <c r="A2085" s="7">
        <v>2084</v>
      </c>
      <c r="B2085" s="7">
        <v>5831</v>
      </c>
      <c r="C2085" s="7" t="s">
        <v>84</v>
      </c>
      <c r="D2085" s="7" t="s">
        <v>467</v>
      </c>
      <c r="E2085" s="7" t="s">
        <v>225</v>
      </c>
      <c r="F2085" s="7">
        <v>87.896000000000001</v>
      </c>
      <c r="I2085" s="7">
        <v>2.109</v>
      </c>
      <c r="J2085" s="7">
        <v>2005</v>
      </c>
      <c r="K2085" s="7">
        <v>8</v>
      </c>
      <c r="L2085" s="7">
        <v>225</v>
      </c>
      <c r="M2085" s="7">
        <v>51.783000000000001</v>
      </c>
      <c r="N2085" s="7">
        <v>9.6159999999999997</v>
      </c>
      <c r="O2085" s="7">
        <v>51.75</v>
      </c>
      <c r="P2085" s="7">
        <v>9.75</v>
      </c>
      <c r="Q2085" s="7">
        <v>17.815000000000001</v>
      </c>
      <c r="V2085" s="7" t="s">
        <v>26</v>
      </c>
      <c r="W2085" s="7">
        <v>1.1910000000000001</v>
      </c>
      <c r="X2085" s="7">
        <f t="shared" si="64"/>
        <v>1.1910000000000001</v>
      </c>
      <c r="Y2085" s="7">
        <v>0.91700000000000004</v>
      </c>
      <c r="Z2085" s="7">
        <f t="shared" si="65"/>
        <v>0.91700000000000004</v>
      </c>
      <c r="AA2085" s="7">
        <v>0.56499999999999995</v>
      </c>
      <c r="AB2085" s="7">
        <v>0.435</v>
      </c>
      <c r="AC2085" s="7">
        <v>14.8</v>
      </c>
      <c r="AD2085" s="7">
        <v>125.6</v>
      </c>
      <c r="AE2085" s="7" t="s">
        <v>52</v>
      </c>
      <c r="AF2085" s="7" t="s">
        <v>29</v>
      </c>
      <c r="AG2085" s="7" t="s">
        <v>47</v>
      </c>
      <c r="AH2085" s="7" t="s">
        <v>406</v>
      </c>
      <c r="AI2085" s="7" t="s">
        <v>407</v>
      </c>
      <c r="AJ2085" s="7">
        <v>1.877</v>
      </c>
      <c r="AK2085" s="7">
        <v>0.60699999999999998</v>
      </c>
      <c r="AV2085" s="7" t="s">
        <v>56</v>
      </c>
      <c r="AW2085" s="7" t="s">
        <v>528</v>
      </c>
      <c r="AZ2085" s="7" t="s">
        <v>77</v>
      </c>
    </row>
    <row r="2086" spans="1:52" x14ac:dyDescent="0.2">
      <c r="A2086" s="7">
        <v>2085</v>
      </c>
      <c r="B2086" s="7">
        <v>5831</v>
      </c>
      <c r="C2086" s="7" t="s">
        <v>84</v>
      </c>
      <c r="D2086" s="7" t="s">
        <v>467</v>
      </c>
      <c r="E2086" s="7" t="s">
        <v>225</v>
      </c>
      <c r="F2086" s="7">
        <v>66.483000000000004</v>
      </c>
      <c r="I2086" s="7">
        <v>1.595</v>
      </c>
      <c r="J2086" s="7">
        <v>2005</v>
      </c>
      <c r="K2086" s="7">
        <v>9</v>
      </c>
      <c r="L2086" s="7">
        <v>255</v>
      </c>
      <c r="M2086" s="7">
        <v>51.783000000000001</v>
      </c>
      <c r="N2086" s="7">
        <v>9.6159999999999997</v>
      </c>
      <c r="O2086" s="7">
        <v>51.75</v>
      </c>
      <c r="P2086" s="7">
        <v>9.75</v>
      </c>
      <c r="Q2086" s="7">
        <v>11.94</v>
      </c>
      <c r="V2086" s="7" t="s">
        <v>26</v>
      </c>
      <c r="W2086" s="7">
        <v>0.90100000000000002</v>
      </c>
      <c r="X2086" s="7">
        <f t="shared" si="64"/>
        <v>0.90100000000000002</v>
      </c>
      <c r="Y2086" s="7">
        <v>0.69399999999999995</v>
      </c>
      <c r="Z2086" s="7">
        <f t="shared" si="65"/>
        <v>0.69399999999999995</v>
      </c>
      <c r="AA2086" s="7">
        <v>0.56499999999999995</v>
      </c>
      <c r="AB2086" s="7">
        <v>0.435</v>
      </c>
      <c r="AC2086" s="7">
        <v>14.7</v>
      </c>
      <c r="AD2086" s="7">
        <v>76.2</v>
      </c>
      <c r="AE2086" s="7" t="s">
        <v>52</v>
      </c>
      <c r="AF2086" s="7" t="s">
        <v>29</v>
      </c>
      <c r="AG2086" s="7" t="s">
        <v>47</v>
      </c>
      <c r="AH2086" s="7" t="s">
        <v>406</v>
      </c>
      <c r="AI2086" s="7" t="s">
        <v>407</v>
      </c>
      <c r="AJ2086" s="7">
        <v>1.877</v>
      </c>
      <c r="AK2086" s="7">
        <v>0.60699999999999998</v>
      </c>
      <c r="AV2086" s="7" t="s">
        <v>56</v>
      </c>
      <c r="AW2086" s="7" t="s">
        <v>528</v>
      </c>
      <c r="AZ2086" s="7" t="s">
        <v>77</v>
      </c>
    </row>
    <row r="2087" spans="1:52" x14ac:dyDescent="0.2">
      <c r="A2087" s="7">
        <v>2086</v>
      </c>
      <c r="B2087" s="7">
        <v>5831</v>
      </c>
      <c r="C2087" s="7" t="s">
        <v>84</v>
      </c>
      <c r="D2087" s="7" t="s">
        <v>467</v>
      </c>
      <c r="E2087" s="7" t="s">
        <v>225</v>
      </c>
      <c r="F2087" s="7">
        <v>71.64</v>
      </c>
      <c r="I2087" s="7">
        <v>1.7190000000000001</v>
      </c>
      <c r="J2087" s="7">
        <v>2005</v>
      </c>
      <c r="K2087" s="7">
        <v>10</v>
      </c>
      <c r="L2087" s="7">
        <v>285</v>
      </c>
      <c r="M2087" s="7">
        <v>51.783000000000001</v>
      </c>
      <c r="N2087" s="7">
        <v>9.6159999999999997</v>
      </c>
      <c r="O2087" s="7">
        <v>51.75</v>
      </c>
      <c r="P2087" s="7">
        <v>9.75</v>
      </c>
      <c r="Q2087" s="7">
        <v>13.874000000000001</v>
      </c>
      <c r="V2087" s="7" t="s">
        <v>26</v>
      </c>
      <c r="W2087" s="7">
        <v>0.97099999999999997</v>
      </c>
      <c r="X2087" s="7">
        <f t="shared" si="64"/>
        <v>0.97099999999999997</v>
      </c>
      <c r="Y2087" s="7">
        <v>0.747</v>
      </c>
      <c r="Z2087" s="7">
        <f t="shared" si="65"/>
        <v>0.747</v>
      </c>
      <c r="AA2087" s="7">
        <v>0.56499999999999995</v>
      </c>
      <c r="AB2087" s="7">
        <v>0.435</v>
      </c>
      <c r="AC2087" s="7">
        <v>11</v>
      </c>
      <c r="AD2087" s="7">
        <v>31.9</v>
      </c>
      <c r="AE2087" s="7" t="s">
        <v>52</v>
      </c>
      <c r="AF2087" s="7" t="s">
        <v>29</v>
      </c>
      <c r="AG2087" s="7" t="s">
        <v>47</v>
      </c>
      <c r="AH2087" s="7" t="s">
        <v>406</v>
      </c>
      <c r="AI2087" s="7" t="s">
        <v>407</v>
      </c>
      <c r="AJ2087" s="7">
        <v>1.877</v>
      </c>
      <c r="AK2087" s="7">
        <v>0.60699999999999998</v>
      </c>
      <c r="AV2087" s="7" t="s">
        <v>56</v>
      </c>
      <c r="AW2087" s="7" t="s">
        <v>528</v>
      </c>
      <c r="AZ2087" s="7" t="s">
        <v>77</v>
      </c>
    </row>
    <row r="2088" spans="1:52" x14ac:dyDescent="0.2">
      <c r="A2088" s="7">
        <v>2087</v>
      </c>
      <c r="B2088" s="7">
        <v>5831</v>
      </c>
      <c r="C2088" s="7" t="s">
        <v>84</v>
      </c>
      <c r="D2088" s="7" t="s">
        <v>467</v>
      </c>
      <c r="E2088" s="7" t="s">
        <v>225</v>
      </c>
      <c r="F2088" s="7">
        <v>23.655000000000001</v>
      </c>
      <c r="I2088" s="7">
        <v>0.56699999999999995</v>
      </c>
      <c r="J2088" s="7">
        <v>2005</v>
      </c>
      <c r="K2088" s="7">
        <v>11</v>
      </c>
      <c r="L2088" s="7">
        <v>315</v>
      </c>
      <c r="M2088" s="7">
        <v>51.783000000000001</v>
      </c>
      <c r="N2088" s="7">
        <v>9.6159999999999997</v>
      </c>
      <c r="O2088" s="7">
        <v>51.75</v>
      </c>
      <c r="P2088" s="7">
        <v>9.75</v>
      </c>
      <c r="Q2088" s="7">
        <v>3.5259999999999998</v>
      </c>
      <c r="V2088" s="7" t="s">
        <v>26</v>
      </c>
      <c r="W2088" s="7">
        <v>0.32</v>
      </c>
      <c r="X2088" s="7">
        <f t="shared" si="64"/>
        <v>0.32</v>
      </c>
      <c r="Y2088" s="7">
        <v>0.246</v>
      </c>
      <c r="Z2088" s="7">
        <f t="shared" si="65"/>
        <v>0.246</v>
      </c>
      <c r="AA2088" s="7">
        <v>0.56499999999999995</v>
      </c>
      <c r="AB2088" s="7">
        <v>0.435</v>
      </c>
      <c r="AC2088" s="7">
        <v>4.0999999999999996</v>
      </c>
      <c r="AD2088" s="7">
        <v>134.5</v>
      </c>
      <c r="AE2088" s="7" t="s">
        <v>52</v>
      </c>
      <c r="AF2088" s="7" t="s">
        <v>29</v>
      </c>
      <c r="AG2088" s="7" t="s">
        <v>47</v>
      </c>
      <c r="AH2088" s="7" t="s">
        <v>406</v>
      </c>
      <c r="AI2088" s="7" t="s">
        <v>407</v>
      </c>
      <c r="AJ2088" s="7">
        <v>1.877</v>
      </c>
      <c r="AK2088" s="7">
        <v>0.60699999999999998</v>
      </c>
      <c r="AV2088" s="7" t="s">
        <v>56</v>
      </c>
      <c r="AW2088" s="7" t="s">
        <v>528</v>
      </c>
      <c r="AZ2088" s="7" t="s">
        <v>77</v>
      </c>
    </row>
    <row r="2089" spans="1:52" x14ac:dyDescent="0.2">
      <c r="A2089" s="7">
        <v>2088</v>
      </c>
      <c r="B2089" s="7">
        <v>5831</v>
      </c>
      <c r="C2089" s="7" t="s">
        <v>84</v>
      </c>
      <c r="D2089" s="7" t="s">
        <v>467</v>
      </c>
      <c r="E2089" s="7" t="s">
        <v>225</v>
      </c>
      <c r="F2089" s="7">
        <v>19.431000000000001</v>
      </c>
      <c r="I2089" s="7">
        <v>0.46600000000000003</v>
      </c>
      <c r="J2089" s="7">
        <v>2006</v>
      </c>
      <c r="K2089" s="7">
        <v>3</v>
      </c>
      <c r="L2089" s="7">
        <v>75</v>
      </c>
      <c r="M2089" s="7">
        <v>51.783000000000001</v>
      </c>
      <c r="N2089" s="7">
        <v>9.6159999999999997</v>
      </c>
      <c r="O2089" s="7">
        <v>51.75</v>
      </c>
      <c r="P2089" s="7">
        <v>9.75</v>
      </c>
      <c r="Q2089" s="7">
        <v>0.90700000000000003</v>
      </c>
      <c r="V2089" s="7" t="s">
        <v>26</v>
      </c>
      <c r="W2089" s="7">
        <v>0.26300000000000001</v>
      </c>
      <c r="X2089" s="7">
        <f t="shared" si="64"/>
        <v>0.26300000000000001</v>
      </c>
      <c r="Y2089" s="7">
        <v>0.20200000000000001</v>
      </c>
      <c r="Z2089" s="7">
        <f t="shared" si="65"/>
        <v>0.20200000000000001</v>
      </c>
      <c r="AA2089" s="7">
        <v>0.56499999999999995</v>
      </c>
      <c r="AB2089" s="7">
        <v>0.435</v>
      </c>
      <c r="AC2089" s="7">
        <v>0.7</v>
      </c>
      <c r="AD2089" s="7">
        <v>78.099999999999994</v>
      </c>
      <c r="AE2089" s="7" t="s">
        <v>52</v>
      </c>
      <c r="AF2089" s="7" t="s">
        <v>29</v>
      </c>
      <c r="AG2089" s="7" t="s">
        <v>47</v>
      </c>
      <c r="AH2089" s="7" t="s">
        <v>406</v>
      </c>
      <c r="AI2089" s="7" t="s">
        <v>407</v>
      </c>
      <c r="AJ2089" s="7">
        <v>1.877</v>
      </c>
      <c r="AK2089" s="7">
        <v>-0.14299999999999999</v>
      </c>
      <c r="AV2089" s="7" t="s">
        <v>56</v>
      </c>
      <c r="AW2089" s="7" t="s">
        <v>528</v>
      </c>
      <c r="AZ2089" s="7" t="s">
        <v>77</v>
      </c>
    </row>
    <row r="2090" spans="1:52" x14ac:dyDescent="0.2">
      <c r="A2090" s="7">
        <v>2089</v>
      </c>
      <c r="B2090" s="7">
        <v>5831</v>
      </c>
      <c r="C2090" s="7" t="s">
        <v>84</v>
      </c>
      <c r="D2090" s="7" t="s">
        <v>467</v>
      </c>
      <c r="E2090" s="7" t="s">
        <v>225</v>
      </c>
      <c r="F2090" s="7">
        <v>40.017000000000003</v>
      </c>
      <c r="I2090" s="7">
        <v>0.96</v>
      </c>
      <c r="J2090" s="7">
        <v>2006</v>
      </c>
      <c r="K2090" s="7">
        <v>4</v>
      </c>
      <c r="L2090" s="7">
        <v>105</v>
      </c>
      <c r="M2090" s="7">
        <v>51.783000000000001</v>
      </c>
      <c r="N2090" s="7">
        <v>9.6159999999999997</v>
      </c>
      <c r="O2090" s="7">
        <v>51.75</v>
      </c>
      <c r="P2090" s="7">
        <v>9.75</v>
      </c>
      <c r="Q2090" s="7">
        <v>13.629</v>
      </c>
      <c r="V2090" s="7" t="s">
        <v>26</v>
      </c>
      <c r="W2090" s="7">
        <v>0.54200000000000004</v>
      </c>
      <c r="X2090" s="7">
        <f t="shared" si="64"/>
        <v>0.54200000000000004</v>
      </c>
      <c r="Y2090" s="7">
        <v>0.41699999999999998</v>
      </c>
      <c r="Z2090" s="7">
        <f t="shared" si="65"/>
        <v>0.41699999999999998</v>
      </c>
      <c r="AA2090" s="7">
        <v>0.56499999999999995</v>
      </c>
      <c r="AB2090" s="7">
        <v>0.435</v>
      </c>
      <c r="AC2090" s="7">
        <v>7.2</v>
      </c>
      <c r="AD2090" s="7">
        <v>72.7</v>
      </c>
      <c r="AE2090" s="7" t="s">
        <v>52</v>
      </c>
      <c r="AF2090" s="7" t="s">
        <v>29</v>
      </c>
      <c r="AG2090" s="7" t="s">
        <v>47</v>
      </c>
      <c r="AH2090" s="7" t="s">
        <v>406</v>
      </c>
      <c r="AI2090" s="7" t="s">
        <v>407</v>
      </c>
      <c r="AJ2090" s="7">
        <v>1.877</v>
      </c>
      <c r="AK2090" s="7">
        <v>-0.14299999999999999</v>
      </c>
      <c r="AV2090" s="7" t="s">
        <v>56</v>
      </c>
      <c r="AW2090" s="7" t="s">
        <v>528</v>
      </c>
      <c r="AZ2090" s="7" t="s">
        <v>77</v>
      </c>
    </row>
    <row r="2091" spans="1:52" x14ac:dyDescent="0.2">
      <c r="A2091" s="7">
        <v>2090</v>
      </c>
      <c r="B2091" s="7">
        <v>5831</v>
      </c>
      <c r="C2091" s="7" t="s">
        <v>84</v>
      </c>
      <c r="D2091" s="7" t="s">
        <v>467</v>
      </c>
      <c r="E2091" s="7" t="s">
        <v>225</v>
      </c>
      <c r="F2091" s="7">
        <v>42.174999999999997</v>
      </c>
      <c r="I2091" s="7">
        <v>1.012</v>
      </c>
      <c r="J2091" s="7">
        <v>2006</v>
      </c>
      <c r="K2091" s="7">
        <v>5</v>
      </c>
      <c r="L2091" s="7">
        <v>135</v>
      </c>
      <c r="M2091" s="7">
        <v>51.783000000000001</v>
      </c>
      <c r="N2091" s="7">
        <v>9.6159999999999997</v>
      </c>
      <c r="O2091" s="7">
        <v>51.75</v>
      </c>
      <c r="P2091" s="7">
        <v>9.75</v>
      </c>
      <c r="Q2091" s="7">
        <v>5.5620000000000003</v>
      </c>
      <c r="V2091" s="7" t="s">
        <v>26</v>
      </c>
      <c r="W2091" s="7">
        <v>0.57099999999999995</v>
      </c>
      <c r="X2091" s="7">
        <f t="shared" si="64"/>
        <v>0.57099999999999995</v>
      </c>
      <c r="Y2091" s="7">
        <v>0.44</v>
      </c>
      <c r="Z2091" s="7">
        <f t="shared" si="65"/>
        <v>0.44</v>
      </c>
      <c r="AA2091" s="7">
        <v>0.56499999999999995</v>
      </c>
      <c r="AB2091" s="7">
        <v>0.435</v>
      </c>
      <c r="AC2091" s="7">
        <v>12.3</v>
      </c>
      <c r="AD2091" s="7">
        <v>112.5</v>
      </c>
      <c r="AE2091" s="7" t="s">
        <v>52</v>
      </c>
      <c r="AF2091" s="7" t="s">
        <v>29</v>
      </c>
      <c r="AG2091" s="7" t="s">
        <v>47</v>
      </c>
      <c r="AH2091" s="7" t="s">
        <v>406</v>
      </c>
      <c r="AI2091" s="7" t="s">
        <v>407</v>
      </c>
      <c r="AJ2091" s="7">
        <v>1.877</v>
      </c>
      <c r="AK2091" s="7">
        <v>-0.14299999999999999</v>
      </c>
      <c r="AV2091" s="7" t="s">
        <v>56</v>
      </c>
      <c r="AW2091" s="7" t="s">
        <v>528</v>
      </c>
      <c r="AZ2091" s="7" t="s">
        <v>77</v>
      </c>
    </row>
    <row r="2092" spans="1:52" x14ac:dyDescent="0.2">
      <c r="A2092" s="7">
        <v>2091</v>
      </c>
      <c r="B2092" s="7">
        <v>5831</v>
      </c>
      <c r="C2092" s="7" t="s">
        <v>84</v>
      </c>
      <c r="D2092" s="7" t="s">
        <v>467</v>
      </c>
      <c r="E2092" s="7" t="s">
        <v>225</v>
      </c>
      <c r="F2092" s="7">
        <v>68.763000000000005</v>
      </c>
      <c r="I2092" s="7">
        <v>1.65</v>
      </c>
      <c r="J2092" s="7">
        <v>2006</v>
      </c>
      <c r="K2092" s="7">
        <v>6</v>
      </c>
      <c r="L2092" s="7">
        <v>165</v>
      </c>
      <c r="M2092" s="7">
        <v>51.783000000000001</v>
      </c>
      <c r="N2092" s="7">
        <v>9.6159999999999997</v>
      </c>
      <c r="O2092" s="7">
        <v>51.75</v>
      </c>
      <c r="P2092" s="7">
        <v>9.75</v>
      </c>
      <c r="Q2092" s="7">
        <v>15.302</v>
      </c>
      <c r="V2092" s="7" t="s">
        <v>26</v>
      </c>
      <c r="W2092" s="7">
        <v>0.93200000000000005</v>
      </c>
      <c r="X2092" s="7">
        <f t="shared" si="64"/>
        <v>0.93200000000000005</v>
      </c>
      <c r="Y2092" s="7">
        <v>0.71699999999999997</v>
      </c>
      <c r="Z2092" s="7">
        <f t="shared" si="65"/>
        <v>0.71699999999999997</v>
      </c>
      <c r="AA2092" s="7">
        <v>0.56499999999999995</v>
      </c>
      <c r="AB2092" s="7">
        <v>0.435</v>
      </c>
      <c r="AC2092" s="7">
        <v>15.6</v>
      </c>
      <c r="AD2092" s="7">
        <v>50.8</v>
      </c>
      <c r="AE2092" s="7" t="s">
        <v>52</v>
      </c>
      <c r="AF2092" s="7" t="s">
        <v>29</v>
      </c>
      <c r="AG2092" s="7" t="s">
        <v>47</v>
      </c>
      <c r="AH2092" s="7" t="s">
        <v>406</v>
      </c>
      <c r="AI2092" s="7" t="s">
        <v>407</v>
      </c>
      <c r="AJ2092" s="7">
        <v>1.877</v>
      </c>
      <c r="AK2092" s="7">
        <v>-0.14299999999999999</v>
      </c>
      <c r="AV2092" s="7" t="s">
        <v>56</v>
      </c>
      <c r="AW2092" s="7" t="s">
        <v>528</v>
      </c>
      <c r="AZ2092" s="7" t="s">
        <v>77</v>
      </c>
    </row>
    <row r="2093" spans="1:52" x14ac:dyDescent="0.2">
      <c r="A2093" s="7">
        <v>2092</v>
      </c>
      <c r="B2093" s="7">
        <v>5831</v>
      </c>
      <c r="C2093" s="7" t="s">
        <v>84</v>
      </c>
      <c r="D2093" s="7" t="s">
        <v>467</v>
      </c>
      <c r="E2093" s="7" t="s">
        <v>225</v>
      </c>
      <c r="F2093" s="7">
        <v>51.634999999999998</v>
      </c>
      <c r="I2093" s="7">
        <v>1.2390000000000001</v>
      </c>
      <c r="J2093" s="7">
        <v>2006</v>
      </c>
      <c r="K2093" s="7">
        <v>7</v>
      </c>
      <c r="L2093" s="7">
        <v>195</v>
      </c>
      <c r="M2093" s="7">
        <v>51.783000000000001</v>
      </c>
      <c r="N2093" s="7">
        <v>9.6159999999999997</v>
      </c>
      <c r="O2093" s="7">
        <v>51.75</v>
      </c>
      <c r="P2093" s="7">
        <v>9.75</v>
      </c>
      <c r="Q2093" s="7">
        <v>20.655999999999999</v>
      </c>
      <c r="V2093" s="7" t="s">
        <v>26</v>
      </c>
      <c r="W2093" s="7">
        <v>0.7</v>
      </c>
      <c r="X2093" s="7">
        <f t="shared" si="64"/>
        <v>0.7</v>
      </c>
      <c r="Y2093" s="7">
        <v>0.53900000000000003</v>
      </c>
      <c r="Z2093" s="7">
        <f t="shared" si="65"/>
        <v>0.53900000000000003</v>
      </c>
      <c r="AA2093" s="7">
        <v>0.56499999999999995</v>
      </c>
      <c r="AB2093" s="7">
        <v>0.435</v>
      </c>
      <c r="AC2093" s="7">
        <v>20.7</v>
      </c>
      <c r="AD2093" s="7">
        <v>65.099999999999994</v>
      </c>
      <c r="AE2093" s="7" t="s">
        <v>52</v>
      </c>
      <c r="AF2093" s="7" t="s">
        <v>29</v>
      </c>
      <c r="AG2093" s="7" t="s">
        <v>47</v>
      </c>
      <c r="AH2093" s="7" t="s">
        <v>406</v>
      </c>
      <c r="AI2093" s="7" t="s">
        <v>407</v>
      </c>
      <c r="AJ2093" s="7">
        <v>1.877</v>
      </c>
      <c r="AK2093" s="7">
        <v>-0.14299999999999999</v>
      </c>
      <c r="AV2093" s="7" t="s">
        <v>56</v>
      </c>
      <c r="AW2093" s="7" t="s">
        <v>528</v>
      </c>
      <c r="AZ2093" s="7" t="s">
        <v>77</v>
      </c>
    </row>
    <row r="2094" spans="1:52" x14ac:dyDescent="0.2">
      <c r="A2094" s="7">
        <v>2093</v>
      </c>
      <c r="B2094" s="7">
        <v>5831</v>
      </c>
      <c r="C2094" s="7" t="s">
        <v>84</v>
      </c>
      <c r="D2094" s="7" t="s">
        <v>468</v>
      </c>
      <c r="E2094" s="7" t="s">
        <v>225</v>
      </c>
      <c r="F2094" s="7">
        <v>50.365000000000002</v>
      </c>
      <c r="I2094" s="7">
        <v>1.208</v>
      </c>
      <c r="J2094" s="7">
        <v>2005</v>
      </c>
      <c r="K2094" s="7">
        <v>6</v>
      </c>
      <c r="L2094" s="7">
        <v>165</v>
      </c>
      <c r="M2094" s="7">
        <v>51.783000000000001</v>
      </c>
      <c r="N2094" s="7">
        <v>9.6159999999999997</v>
      </c>
      <c r="O2094" s="7">
        <v>51.75</v>
      </c>
      <c r="P2094" s="7">
        <v>9.75</v>
      </c>
      <c r="Q2094" s="7">
        <v>13.335000000000001</v>
      </c>
      <c r="V2094" s="7" t="s">
        <v>26</v>
      </c>
      <c r="W2094" s="7">
        <v>0.68200000000000005</v>
      </c>
      <c r="X2094" s="7">
        <f t="shared" si="64"/>
        <v>0.68200000000000005</v>
      </c>
      <c r="Y2094" s="7">
        <v>0.52500000000000002</v>
      </c>
      <c r="Z2094" s="7">
        <f t="shared" si="65"/>
        <v>0.52500000000000002</v>
      </c>
      <c r="AA2094" s="7">
        <v>0.56499999999999995</v>
      </c>
      <c r="AB2094" s="7">
        <v>0.435</v>
      </c>
      <c r="AC2094" s="7">
        <v>14.6</v>
      </c>
      <c r="AD2094" s="7">
        <v>75.3</v>
      </c>
      <c r="AE2094" s="7" t="s">
        <v>52</v>
      </c>
      <c r="AF2094" s="7" t="s">
        <v>29</v>
      </c>
      <c r="AG2094" s="7" t="s">
        <v>47</v>
      </c>
      <c r="AH2094" s="7" t="s">
        <v>406</v>
      </c>
      <c r="AI2094" s="7" t="s">
        <v>407</v>
      </c>
      <c r="AJ2094" s="7">
        <v>1.877</v>
      </c>
      <c r="AK2094" s="7">
        <v>0.60699999999999998</v>
      </c>
      <c r="AV2094" s="7" t="s">
        <v>56</v>
      </c>
      <c r="AW2094" s="7" t="s">
        <v>528</v>
      </c>
      <c r="AZ2094" s="7" t="s">
        <v>227</v>
      </c>
    </row>
    <row r="2095" spans="1:52" x14ac:dyDescent="0.2">
      <c r="A2095" s="7">
        <v>2094</v>
      </c>
      <c r="B2095" s="7">
        <v>5831</v>
      </c>
      <c r="C2095" s="7" t="s">
        <v>84</v>
      </c>
      <c r="D2095" s="7" t="s">
        <v>468</v>
      </c>
      <c r="E2095" s="7" t="s">
        <v>225</v>
      </c>
      <c r="F2095" s="7">
        <v>68.593000000000004</v>
      </c>
      <c r="I2095" s="7">
        <v>1.6459999999999999</v>
      </c>
      <c r="J2095" s="7">
        <v>2005</v>
      </c>
      <c r="K2095" s="7">
        <v>7</v>
      </c>
      <c r="L2095" s="7">
        <v>195</v>
      </c>
      <c r="M2095" s="7">
        <v>51.783000000000001</v>
      </c>
      <c r="N2095" s="7">
        <v>9.6159999999999997</v>
      </c>
      <c r="O2095" s="7">
        <v>51.75</v>
      </c>
      <c r="P2095" s="7">
        <v>9.75</v>
      </c>
      <c r="Q2095" s="7">
        <v>13.601000000000001</v>
      </c>
      <c r="V2095" s="7" t="s">
        <v>26</v>
      </c>
      <c r="W2095" s="7">
        <v>0.93</v>
      </c>
      <c r="X2095" s="7">
        <f t="shared" si="64"/>
        <v>0.93</v>
      </c>
      <c r="Y2095" s="7">
        <v>0.71599999999999997</v>
      </c>
      <c r="Z2095" s="7">
        <f t="shared" si="65"/>
        <v>0.71599999999999997</v>
      </c>
      <c r="AA2095" s="7">
        <v>0.56499999999999995</v>
      </c>
      <c r="AB2095" s="7">
        <v>0.435</v>
      </c>
      <c r="AC2095" s="7">
        <v>17.100000000000001</v>
      </c>
      <c r="AD2095" s="7">
        <v>125.8</v>
      </c>
      <c r="AE2095" s="7" t="s">
        <v>52</v>
      </c>
      <c r="AF2095" s="7" t="s">
        <v>29</v>
      </c>
      <c r="AG2095" s="7" t="s">
        <v>47</v>
      </c>
      <c r="AH2095" s="7" t="s">
        <v>406</v>
      </c>
      <c r="AI2095" s="7" t="s">
        <v>407</v>
      </c>
      <c r="AJ2095" s="7">
        <v>1.877</v>
      </c>
      <c r="AK2095" s="7">
        <v>0.60699999999999998</v>
      </c>
      <c r="AV2095" s="7" t="s">
        <v>56</v>
      </c>
      <c r="AW2095" s="7" t="s">
        <v>528</v>
      </c>
      <c r="AZ2095" s="7" t="s">
        <v>227</v>
      </c>
    </row>
    <row r="2096" spans="1:52" x14ac:dyDescent="0.2">
      <c r="A2096" s="7">
        <v>2095</v>
      </c>
      <c r="B2096" s="7">
        <v>5831</v>
      </c>
      <c r="C2096" s="7" t="s">
        <v>84</v>
      </c>
      <c r="D2096" s="7" t="s">
        <v>468</v>
      </c>
      <c r="E2096" s="7" t="s">
        <v>225</v>
      </c>
      <c r="F2096" s="7">
        <v>97.753</v>
      </c>
      <c r="I2096" s="7">
        <v>2.3460000000000001</v>
      </c>
      <c r="J2096" s="7">
        <v>2005</v>
      </c>
      <c r="K2096" s="7">
        <v>8</v>
      </c>
      <c r="L2096" s="7">
        <v>225</v>
      </c>
      <c r="M2096" s="7">
        <v>51.783000000000001</v>
      </c>
      <c r="N2096" s="7">
        <v>9.6159999999999997</v>
      </c>
      <c r="O2096" s="7">
        <v>51.75</v>
      </c>
      <c r="P2096" s="7">
        <v>9.75</v>
      </c>
      <c r="Q2096" s="7">
        <v>15.71</v>
      </c>
      <c r="V2096" s="7" t="s">
        <v>26</v>
      </c>
      <c r="W2096" s="7">
        <v>1.325</v>
      </c>
      <c r="X2096" s="7">
        <f t="shared" si="64"/>
        <v>1.325</v>
      </c>
      <c r="Y2096" s="7">
        <v>1.02</v>
      </c>
      <c r="Z2096" s="7">
        <f t="shared" si="65"/>
        <v>1.02</v>
      </c>
      <c r="AA2096" s="7">
        <v>0.56499999999999995</v>
      </c>
      <c r="AB2096" s="7">
        <v>0.435</v>
      </c>
      <c r="AC2096" s="7">
        <v>14.8</v>
      </c>
      <c r="AD2096" s="7">
        <v>125.6</v>
      </c>
      <c r="AE2096" s="7" t="s">
        <v>52</v>
      </c>
      <c r="AF2096" s="7" t="s">
        <v>29</v>
      </c>
      <c r="AG2096" s="7" t="s">
        <v>47</v>
      </c>
      <c r="AH2096" s="7" t="s">
        <v>406</v>
      </c>
      <c r="AI2096" s="7" t="s">
        <v>407</v>
      </c>
      <c r="AJ2096" s="7">
        <v>1.877</v>
      </c>
      <c r="AK2096" s="7">
        <v>0.60699999999999998</v>
      </c>
      <c r="AV2096" s="7" t="s">
        <v>56</v>
      </c>
      <c r="AW2096" s="7" t="s">
        <v>528</v>
      </c>
      <c r="AZ2096" s="7" t="s">
        <v>227</v>
      </c>
    </row>
    <row r="2097" spans="1:52" x14ac:dyDescent="0.2">
      <c r="A2097" s="7">
        <v>2096</v>
      </c>
      <c r="B2097" s="7">
        <v>5831</v>
      </c>
      <c r="C2097" s="7" t="s">
        <v>84</v>
      </c>
      <c r="D2097" s="7" t="s">
        <v>468</v>
      </c>
      <c r="E2097" s="7" t="s">
        <v>225</v>
      </c>
      <c r="F2097" s="7">
        <v>88.34</v>
      </c>
      <c r="I2097" s="7">
        <v>2.12</v>
      </c>
      <c r="J2097" s="7">
        <v>2005</v>
      </c>
      <c r="K2097" s="7">
        <v>9</v>
      </c>
      <c r="L2097" s="7">
        <v>255</v>
      </c>
      <c r="M2097" s="7">
        <v>51.783000000000001</v>
      </c>
      <c r="N2097" s="7">
        <v>9.6159999999999997</v>
      </c>
      <c r="O2097" s="7">
        <v>51.75</v>
      </c>
      <c r="P2097" s="7">
        <v>9.75</v>
      </c>
      <c r="Q2097" s="7">
        <v>11.151</v>
      </c>
      <c r="V2097" s="7" t="s">
        <v>26</v>
      </c>
      <c r="W2097" s="7">
        <v>1.1970000000000001</v>
      </c>
      <c r="X2097" s="7">
        <f t="shared" si="64"/>
        <v>1.1970000000000001</v>
      </c>
      <c r="Y2097" s="7">
        <v>0.92200000000000004</v>
      </c>
      <c r="Z2097" s="7">
        <f t="shared" si="65"/>
        <v>0.92200000000000004</v>
      </c>
      <c r="AA2097" s="7">
        <v>0.56499999999999995</v>
      </c>
      <c r="AB2097" s="7">
        <v>0.435</v>
      </c>
      <c r="AC2097" s="7">
        <v>14.7</v>
      </c>
      <c r="AD2097" s="7">
        <v>76.2</v>
      </c>
      <c r="AE2097" s="7" t="s">
        <v>52</v>
      </c>
      <c r="AF2097" s="7" t="s">
        <v>29</v>
      </c>
      <c r="AG2097" s="7" t="s">
        <v>47</v>
      </c>
      <c r="AH2097" s="7" t="s">
        <v>406</v>
      </c>
      <c r="AI2097" s="7" t="s">
        <v>407</v>
      </c>
      <c r="AJ2097" s="7">
        <v>1.877</v>
      </c>
      <c r="AK2097" s="7">
        <v>0.60699999999999998</v>
      </c>
      <c r="AV2097" s="7" t="s">
        <v>56</v>
      </c>
      <c r="AW2097" s="7" t="s">
        <v>528</v>
      </c>
      <c r="AZ2097" s="7" t="s">
        <v>227</v>
      </c>
    </row>
    <row r="2098" spans="1:52" x14ac:dyDescent="0.2">
      <c r="A2098" s="7">
        <v>2097</v>
      </c>
      <c r="B2098" s="7">
        <v>5831</v>
      </c>
      <c r="C2098" s="7" t="s">
        <v>84</v>
      </c>
      <c r="D2098" s="7" t="s">
        <v>468</v>
      </c>
      <c r="E2098" s="7" t="s">
        <v>225</v>
      </c>
      <c r="F2098" s="7">
        <v>86.64</v>
      </c>
      <c r="I2098" s="7">
        <v>2.0790000000000002</v>
      </c>
      <c r="J2098" s="7">
        <v>2005</v>
      </c>
      <c r="K2098" s="7">
        <v>10</v>
      </c>
      <c r="L2098" s="7">
        <v>285</v>
      </c>
      <c r="M2098" s="7">
        <v>51.783000000000001</v>
      </c>
      <c r="N2098" s="7">
        <v>9.6159999999999997</v>
      </c>
      <c r="O2098" s="7">
        <v>51.75</v>
      </c>
      <c r="P2098" s="7">
        <v>9.75</v>
      </c>
      <c r="Q2098" s="7">
        <v>12.207000000000001</v>
      </c>
      <c r="V2098" s="7" t="s">
        <v>26</v>
      </c>
      <c r="W2098" s="7">
        <v>1.1739999999999999</v>
      </c>
      <c r="X2098" s="7">
        <f t="shared" si="64"/>
        <v>1.1739999999999999</v>
      </c>
      <c r="Y2098" s="7">
        <v>0.90400000000000003</v>
      </c>
      <c r="Z2098" s="7">
        <f t="shared" si="65"/>
        <v>0.90400000000000003</v>
      </c>
      <c r="AA2098" s="7">
        <v>0.56499999999999995</v>
      </c>
      <c r="AB2098" s="7">
        <v>0.435</v>
      </c>
      <c r="AC2098" s="7">
        <v>11</v>
      </c>
      <c r="AD2098" s="7">
        <v>31.9</v>
      </c>
      <c r="AE2098" s="7" t="s">
        <v>52</v>
      </c>
      <c r="AF2098" s="7" t="s">
        <v>29</v>
      </c>
      <c r="AG2098" s="7" t="s">
        <v>47</v>
      </c>
      <c r="AH2098" s="7" t="s">
        <v>406</v>
      </c>
      <c r="AI2098" s="7" t="s">
        <v>407</v>
      </c>
      <c r="AJ2098" s="7">
        <v>1.877</v>
      </c>
      <c r="AK2098" s="7">
        <v>0.60699999999999998</v>
      </c>
      <c r="AV2098" s="7" t="s">
        <v>56</v>
      </c>
      <c r="AW2098" s="7" t="s">
        <v>528</v>
      </c>
      <c r="AZ2098" s="7" t="s">
        <v>227</v>
      </c>
    </row>
    <row r="2099" spans="1:52" x14ac:dyDescent="0.2">
      <c r="A2099" s="7">
        <v>2098</v>
      </c>
      <c r="B2099" s="7">
        <v>5831</v>
      </c>
      <c r="C2099" s="7" t="s">
        <v>84</v>
      </c>
      <c r="D2099" s="7" t="s">
        <v>468</v>
      </c>
      <c r="E2099" s="7" t="s">
        <v>225</v>
      </c>
      <c r="F2099" s="7">
        <v>28.798999999999999</v>
      </c>
      <c r="I2099" s="7">
        <v>0.69099999999999995</v>
      </c>
      <c r="J2099" s="7">
        <v>2005</v>
      </c>
      <c r="K2099" s="7">
        <v>11</v>
      </c>
      <c r="L2099" s="7">
        <v>315</v>
      </c>
      <c r="M2099" s="7">
        <v>51.783000000000001</v>
      </c>
      <c r="N2099" s="7">
        <v>9.6159999999999997</v>
      </c>
      <c r="O2099" s="7">
        <v>51.75</v>
      </c>
      <c r="P2099" s="7">
        <v>9.75</v>
      </c>
      <c r="Q2099" s="7">
        <v>3.5259999999999998</v>
      </c>
      <c r="V2099" s="7" t="s">
        <v>26</v>
      </c>
      <c r="W2099" s="7">
        <v>0.39</v>
      </c>
      <c r="X2099" s="7">
        <f t="shared" si="64"/>
        <v>0.39</v>
      </c>
      <c r="Y2099" s="7">
        <v>0.3</v>
      </c>
      <c r="Z2099" s="7">
        <f t="shared" si="65"/>
        <v>0.3</v>
      </c>
      <c r="AA2099" s="7">
        <v>0.56499999999999995</v>
      </c>
      <c r="AB2099" s="7">
        <v>0.435</v>
      </c>
      <c r="AC2099" s="7">
        <v>4.0999999999999996</v>
      </c>
      <c r="AD2099" s="7">
        <v>134.5</v>
      </c>
      <c r="AE2099" s="7" t="s">
        <v>52</v>
      </c>
      <c r="AF2099" s="7" t="s">
        <v>29</v>
      </c>
      <c r="AG2099" s="7" t="s">
        <v>47</v>
      </c>
      <c r="AH2099" s="7" t="s">
        <v>406</v>
      </c>
      <c r="AI2099" s="7" t="s">
        <v>407</v>
      </c>
      <c r="AJ2099" s="7">
        <v>1.877</v>
      </c>
      <c r="AK2099" s="7">
        <v>0.60699999999999998</v>
      </c>
      <c r="AV2099" s="7" t="s">
        <v>56</v>
      </c>
      <c r="AW2099" s="7" t="s">
        <v>528</v>
      </c>
      <c r="AZ2099" s="7" t="s">
        <v>227</v>
      </c>
    </row>
    <row r="2100" spans="1:52" x14ac:dyDescent="0.2">
      <c r="A2100" s="7">
        <v>2099</v>
      </c>
      <c r="B2100" s="7">
        <v>5831</v>
      </c>
      <c r="C2100" s="7" t="s">
        <v>84</v>
      </c>
      <c r="D2100" s="7" t="s">
        <v>468</v>
      </c>
      <c r="E2100" s="7" t="s">
        <v>225</v>
      </c>
      <c r="F2100" s="7">
        <v>22.859000000000002</v>
      </c>
      <c r="I2100" s="7">
        <v>0.54800000000000004</v>
      </c>
      <c r="J2100" s="7">
        <v>2006</v>
      </c>
      <c r="K2100" s="7">
        <v>3</v>
      </c>
      <c r="L2100" s="7">
        <v>75</v>
      </c>
      <c r="M2100" s="7">
        <v>51.783000000000001</v>
      </c>
      <c r="N2100" s="7">
        <v>9.6159999999999997</v>
      </c>
      <c r="O2100" s="7">
        <v>51.75</v>
      </c>
      <c r="P2100" s="7">
        <v>9.75</v>
      </c>
      <c r="Q2100" s="7">
        <v>1.871</v>
      </c>
      <c r="V2100" s="7" t="s">
        <v>26</v>
      </c>
      <c r="W2100" s="7">
        <v>0.309</v>
      </c>
      <c r="X2100" s="7">
        <f t="shared" si="64"/>
        <v>0.309</v>
      </c>
      <c r="Y2100" s="7">
        <v>0.23799999999999999</v>
      </c>
      <c r="Z2100" s="7">
        <f t="shared" si="65"/>
        <v>0.23799999999999999</v>
      </c>
      <c r="AA2100" s="7">
        <v>0.56499999999999995</v>
      </c>
      <c r="AB2100" s="7">
        <v>0.435</v>
      </c>
      <c r="AC2100" s="7">
        <v>0.7</v>
      </c>
      <c r="AD2100" s="7">
        <v>78.099999999999994</v>
      </c>
      <c r="AE2100" s="7" t="s">
        <v>52</v>
      </c>
      <c r="AF2100" s="7" t="s">
        <v>29</v>
      </c>
      <c r="AG2100" s="7" t="s">
        <v>47</v>
      </c>
      <c r="AH2100" s="7" t="s">
        <v>406</v>
      </c>
      <c r="AI2100" s="7" t="s">
        <v>407</v>
      </c>
      <c r="AJ2100" s="7">
        <v>1.877</v>
      </c>
      <c r="AK2100" s="7">
        <v>-0.14299999999999999</v>
      </c>
      <c r="AV2100" s="7" t="s">
        <v>56</v>
      </c>
      <c r="AW2100" s="7" t="s">
        <v>528</v>
      </c>
      <c r="AZ2100" s="7" t="s">
        <v>227</v>
      </c>
    </row>
    <row r="2101" spans="1:52" x14ac:dyDescent="0.2">
      <c r="A2101" s="7">
        <v>2100</v>
      </c>
      <c r="B2101" s="7">
        <v>5831</v>
      </c>
      <c r="C2101" s="7" t="s">
        <v>84</v>
      </c>
      <c r="D2101" s="7" t="s">
        <v>468</v>
      </c>
      <c r="E2101" s="7" t="s">
        <v>225</v>
      </c>
      <c r="F2101" s="7">
        <v>43.447000000000003</v>
      </c>
      <c r="I2101" s="7">
        <v>1.042</v>
      </c>
      <c r="J2101" s="7">
        <v>2006</v>
      </c>
      <c r="K2101" s="7">
        <v>4</v>
      </c>
      <c r="L2101" s="7">
        <v>105</v>
      </c>
      <c r="M2101" s="7">
        <v>51.783000000000001</v>
      </c>
      <c r="N2101" s="7">
        <v>9.6159999999999997</v>
      </c>
      <c r="O2101" s="7">
        <v>51.75</v>
      </c>
      <c r="P2101" s="7">
        <v>9.75</v>
      </c>
      <c r="Q2101" s="7">
        <v>12.314</v>
      </c>
      <c r="V2101" s="7" t="s">
        <v>26</v>
      </c>
      <c r="W2101" s="7">
        <v>0.58899999999999997</v>
      </c>
      <c r="X2101" s="7">
        <f t="shared" si="64"/>
        <v>0.58899999999999997</v>
      </c>
      <c r="Y2101" s="7">
        <v>0.45300000000000001</v>
      </c>
      <c r="Z2101" s="7">
        <f t="shared" si="65"/>
        <v>0.45300000000000001</v>
      </c>
      <c r="AA2101" s="7">
        <v>0.56499999999999995</v>
      </c>
      <c r="AB2101" s="7">
        <v>0.435</v>
      </c>
      <c r="AC2101" s="7">
        <v>7.2</v>
      </c>
      <c r="AD2101" s="7">
        <v>72.7</v>
      </c>
      <c r="AE2101" s="7" t="s">
        <v>52</v>
      </c>
      <c r="AF2101" s="7" t="s">
        <v>29</v>
      </c>
      <c r="AG2101" s="7" t="s">
        <v>47</v>
      </c>
      <c r="AH2101" s="7" t="s">
        <v>406</v>
      </c>
      <c r="AI2101" s="7" t="s">
        <v>407</v>
      </c>
      <c r="AJ2101" s="7">
        <v>1.877</v>
      </c>
      <c r="AK2101" s="7">
        <v>-0.14299999999999999</v>
      </c>
      <c r="AV2101" s="7" t="s">
        <v>56</v>
      </c>
      <c r="AW2101" s="7" t="s">
        <v>528</v>
      </c>
      <c r="AZ2101" s="7" t="s">
        <v>227</v>
      </c>
    </row>
    <row r="2102" spans="1:52" x14ac:dyDescent="0.2">
      <c r="A2102" s="7">
        <v>2101</v>
      </c>
      <c r="B2102" s="7">
        <v>5831</v>
      </c>
      <c r="C2102" s="7" t="s">
        <v>84</v>
      </c>
      <c r="D2102" s="7" t="s">
        <v>468</v>
      </c>
      <c r="E2102" s="7" t="s">
        <v>225</v>
      </c>
      <c r="F2102" s="7">
        <v>54.176000000000002</v>
      </c>
      <c r="I2102" s="7">
        <v>1.3</v>
      </c>
      <c r="J2102" s="7">
        <v>2006</v>
      </c>
      <c r="K2102" s="7">
        <v>5</v>
      </c>
      <c r="L2102" s="7">
        <v>135</v>
      </c>
      <c r="M2102" s="7">
        <v>51.783000000000001</v>
      </c>
      <c r="N2102" s="7">
        <v>9.6159999999999997</v>
      </c>
      <c r="O2102" s="7">
        <v>51.75</v>
      </c>
      <c r="P2102" s="7">
        <v>9.75</v>
      </c>
      <c r="Q2102" s="7">
        <v>6.351</v>
      </c>
      <c r="V2102" s="7" t="s">
        <v>26</v>
      </c>
      <c r="W2102" s="7">
        <v>0.73399999999999999</v>
      </c>
      <c r="X2102" s="7">
        <f t="shared" si="64"/>
        <v>0.73399999999999999</v>
      </c>
      <c r="Y2102" s="7">
        <v>0.56499999999999995</v>
      </c>
      <c r="Z2102" s="7">
        <f t="shared" si="65"/>
        <v>0.56499999999999995</v>
      </c>
      <c r="AA2102" s="7">
        <v>0.56499999999999995</v>
      </c>
      <c r="AB2102" s="7">
        <v>0.435</v>
      </c>
      <c r="AC2102" s="7">
        <v>12.3</v>
      </c>
      <c r="AD2102" s="7">
        <v>112.5</v>
      </c>
      <c r="AE2102" s="7" t="s">
        <v>52</v>
      </c>
      <c r="AF2102" s="7" t="s">
        <v>29</v>
      </c>
      <c r="AG2102" s="7" t="s">
        <v>47</v>
      </c>
      <c r="AH2102" s="7" t="s">
        <v>406</v>
      </c>
      <c r="AI2102" s="7" t="s">
        <v>407</v>
      </c>
      <c r="AJ2102" s="7">
        <v>1.877</v>
      </c>
      <c r="AK2102" s="7">
        <v>-0.14299999999999999</v>
      </c>
      <c r="AV2102" s="7" t="s">
        <v>56</v>
      </c>
      <c r="AW2102" s="7" t="s">
        <v>528</v>
      </c>
      <c r="AZ2102" s="7" t="s">
        <v>227</v>
      </c>
    </row>
    <row r="2103" spans="1:52" x14ac:dyDescent="0.2">
      <c r="A2103" s="7">
        <v>2102</v>
      </c>
      <c r="B2103" s="7">
        <v>5831</v>
      </c>
      <c r="C2103" s="7" t="s">
        <v>84</v>
      </c>
      <c r="D2103" s="7" t="s">
        <v>468</v>
      </c>
      <c r="E2103" s="7" t="s">
        <v>225</v>
      </c>
      <c r="F2103" s="7">
        <v>81.191999999999993</v>
      </c>
      <c r="I2103" s="7">
        <v>1.948</v>
      </c>
      <c r="J2103" s="7">
        <v>2006</v>
      </c>
      <c r="K2103" s="7">
        <v>6</v>
      </c>
      <c r="L2103" s="7">
        <v>165</v>
      </c>
      <c r="M2103" s="7">
        <v>51.783000000000001</v>
      </c>
      <c r="N2103" s="7">
        <v>9.6159999999999997</v>
      </c>
      <c r="O2103" s="7">
        <v>51.75</v>
      </c>
      <c r="P2103" s="7">
        <v>9.75</v>
      </c>
      <c r="Q2103" s="7">
        <v>14.162000000000001</v>
      </c>
      <c r="V2103" s="7" t="s">
        <v>26</v>
      </c>
      <c r="W2103" s="7">
        <v>1.1000000000000001</v>
      </c>
      <c r="X2103" s="7">
        <f t="shared" si="64"/>
        <v>1.1000000000000001</v>
      </c>
      <c r="Y2103" s="7">
        <v>0.84699999999999998</v>
      </c>
      <c r="Z2103" s="7">
        <f t="shared" si="65"/>
        <v>0.84699999999999998</v>
      </c>
      <c r="AA2103" s="7">
        <v>0.56499999999999995</v>
      </c>
      <c r="AB2103" s="7">
        <v>0.435</v>
      </c>
      <c r="AC2103" s="7">
        <v>15.6</v>
      </c>
      <c r="AD2103" s="7">
        <v>50.8</v>
      </c>
      <c r="AE2103" s="7" t="s">
        <v>52</v>
      </c>
      <c r="AF2103" s="7" t="s">
        <v>29</v>
      </c>
      <c r="AG2103" s="7" t="s">
        <v>47</v>
      </c>
      <c r="AH2103" s="7" t="s">
        <v>406</v>
      </c>
      <c r="AI2103" s="7" t="s">
        <v>407</v>
      </c>
      <c r="AJ2103" s="7">
        <v>1.877</v>
      </c>
      <c r="AK2103" s="7">
        <v>-0.14299999999999999</v>
      </c>
      <c r="AV2103" s="7" t="s">
        <v>56</v>
      </c>
      <c r="AW2103" s="7" t="s">
        <v>528</v>
      </c>
      <c r="AZ2103" s="7" t="s">
        <v>227</v>
      </c>
    </row>
    <row r="2104" spans="1:52" x14ac:dyDescent="0.2">
      <c r="A2104" s="7">
        <v>2103</v>
      </c>
      <c r="B2104" s="7">
        <v>5831</v>
      </c>
      <c r="C2104" s="7" t="s">
        <v>84</v>
      </c>
      <c r="D2104" s="7" t="s">
        <v>468</v>
      </c>
      <c r="E2104" s="7" t="s">
        <v>225</v>
      </c>
      <c r="F2104" s="7">
        <v>67.492000000000004</v>
      </c>
      <c r="I2104" s="7">
        <v>1.619</v>
      </c>
      <c r="J2104" s="7">
        <v>2006</v>
      </c>
      <c r="K2104" s="7">
        <v>7</v>
      </c>
      <c r="L2104" s="7">
        <v>195</v>
      </c>
      <c r="M2104" s="7">
        <v>51.783000000000001</v>
      </c>
      <c r="N2104" s="7">
        <v>9.6159999999999997</v>
      </c>
      <c r="O2104" s="7">
        <v>51.75</v>
      </c>
      <c r="P2104" s="7">
        <v>9.75</v>
      </c>
      <c r="Q2104" s="7">
        <v>19.164999999999999</v>
      </c>
      <c r="V2104" s="7" t="s">
        <v>26</v>
      </c>
      <c r="W2104" s="7">
        <v>0.91500000000000004</v>
      </c>
      <c r="X2104" s="7">
        <f t="shared" si="64"/>
        <v>0.91500000000000004</v>
      </c>
      <c r="Y2104" s="7">
        <v>0.70399999999999996</v>
      </c>
      <c r="Z2104" s="7">
        <f t="shared" si="65"/>
        <v>0.70399999999999996</v>
      </c>
      <c r="AA2104" s="7">
        <v>0.56499999999999995</v>
      </c>
      <c r="AB2104" s="7">
        <v>0.435</v>
      </c>
      <c r="AC2104" s="7">
        <v>20.7</v>
      </c>
      <c r="AD2104" s="7">
        <v>65.099999999999994</v>
      </c>
      <c r="AE2104" s="7" t="s">
        <v>52</v>
      </c>
      <c r="AF2104" s="7" t="s">
        <v>29</v>
      </c>
      <c r="AG2104" s="7" t="s">
        <v>47</v>
      </c>
      <c r="AH2104" s="7" t="s">
        <v>406</v>
      </c>
      <c r="AI2104" s="7" t="s">
        <v>407</v>
      </c>
      <c r="AJ2104" s="7">
        <v>1.877</v>
      </c>
      <c r="AK2104" s="7">
        <v>-0.14299999999999999</v>
      </c>
      <c r="AV2104" s="7" t="s">
        <v>56</v>
      </c>
      <c r="AW2104" s="7" t="s">
        <v>528</v>
      </c>
      <c r="AZ2104" s="7" t="s">
        <v>227</v>
      </c>
    </row>
    <row r="2105" spans="1:52" x14ac:dyDescent="0.2">
      <c r="A2105" s="7">
        <v>2104</v>
      </c>
      <c r="B2105" s="7">
        <v>5831</v>
      </c>
      <c r="C2105" s="7" t="s">
        <v>84</v>
      </c>
      <c r="D2105" s="7" t="s">
        <v>469</v>
      </c>
      <c r="E2105" s="7" t="s">
        <v>225</v>
      </c>
      <c r="F2105" s="7">
        <v>42.651000000000003</v>
      </c>
      <c r="I2105" s="7">
        <v>1.0229999999999999</v>
      </c>
      <c r="J2105" s="7">
        <v>2005</v>
      </c>
      <c r="K2105" s="7">
        <v>6</v>
      </c>
      <c r="L2105" s="7">
        <v>165</v>
      </c>
      <c r="M2105" s="7">
        <v>51.783000000000001</v>
      </c>
      <c r="N2105" s="7">
        <v>9.6159999999999997</v>
      </c>
      <c r="O2105" s="7">
        <v>51.75</v>
      </c>
      <c r="P2105" s="7">
        <v>9.75</v>
      </c>
      <c r="Q2105" s="7">
        <v>14.738</v>
      </c>
      <c r="V2105" s="7" t="s">
        <v>26</v>
      </c>
      <c r="W2105" s="7">
        <v>0.57799999999999996</v>
      </c>
      <c r="X2105" s="7">
        <f t="shared" si="64"/>
        <v>0.57799999999999996</v>
      </c>
      <c r="Y2105" s="7">
        <v>0.44500000000000001</v>
      </c>
      <c r="Z2105" s="7">
        <f t="shared" si="65"/>
        <v>0.44500000000000001</v>
      </c>
      <c r="AA2105" s="7">
        <v>0.56499999999999995</v>
      </c>
      <c r="AB2105" s="7">
        <v>0.435</v>
      </c>
      <c r="AC2105" s="7">
        <v>14.6</v>
      </c>
      <c r="AD2105" s="7">
        <v>75.3</v>
      </c>
      <c r="AE2105" s="7" t="s">
        <v>52</v>
      </c>
      <c r="AF2105" s="7" t="s">
        <v>29</v>
      </c>
      <c r="AG2105" s="7" t="s">
        <v>47</v>
      </c>
      <c r="AH2105" s="7" t="s">
        <v>406</v>
      </c>
      <c r="AI2105" s="7" t="s">
        <v>407</v>
      </c>
      <c r="AJ2105" s="7">
        <v>1.877</v>
      </c>
      <c r="AK2105" s="7">
        <v>0.60699999999999998</v>
      </c>
      <c r="AV2105" s="7" t="s">
        <v>56</v>
      </c>
      <c r="AW2105" s="7" t="s">
        <v>528</v>
      </c>
      <c r="AZ2105" s="7" t="s">
        <v>95</v>
      </c>
    </row>
    <row r="2106" spans="1:52" x14ac:dyDescent="0.2">
      <c r="A2106" s="7">
        <v>2105</v>
      </c>
      <c r="B2106" s="7">
        <v>5831</v>
      </c>
      <c r="C2106" s="7" t="s">
        <v>84</v>
      </c>
      <c r="D2106" s="7" t="s">
        <v>469</v>
      </c>
      <c r="E2106" s="7" t="s">
        <v>225</v>
      </c>
      <c r="F2106" s="7">
        <v>44.164999999999999</v>
      </c>
      <c r="I2106" s="7">
        <v>1.0589999999999999</v>
      </c>
      <c r="J2106" s="7">
        <v>2005</v>
      </c>
      <c r="K2106" s="7">
        <v>7</v>
      </c>
      <c r="L2106" s="7">
        <v>195</v>
      </c>
      <c r="M2106" s="7">
        <v>51.783000000000001</v>
      </c>
      <c r="N2106" s="7">
        <v>9.6159999999999997</v>
      </c>
      <c r="O2106" s="7">
        <v>51.75</v>
      </c>
      <c r="P2106" s="7">
        <v>9.75</v>
      </c>
      <c r="Q2106" s="7">
        <v>16.495999999999999</v>
      </c>
      <c r="V2106" s="7" t="s">
        <v>26</v>
      </c>
      <c r="W2106" s="7">
        <v>0.59799999999999998</v>
      </c>
      <c r="X2106" s="7">
        <f t="shared" si="64"/>
        <v>0.59799999999999998</v>
      </c>
      <c r="Y2106" s="7">
        <v>0.46100000000000002</v>
      </c>
      <c r="Z2106" s="7">
        <f t="shared" si="65"/>
        <v>0.46100000000000002</v>
      </c>
      <c r="AA2106" s="7">
        <v>0.56499999999999995</v>
      </c>
      <c r="AB2106" s="7">
        <v>0.435</v>
      </c>
      <c r="AC2106" s="7">
        <v>17.100000000000001</v>
      </c>
      <c r="AD2106" s="7">
        <v>125.8</v>
      </c>
      <c r="AE2106" s="7" t="s">
        <v>52</v>
      </c>
      <c r="AF2106" s="7" t="s">
        <v>29</v>
      </c>
      <c r="AG2106" s="7" t="s">
        <v>47</v>
      </c>
      <c r="AH2106" s="7" t="s">
        <v>406</v>
      </c>
      <c r="AI2106" s="7" t="s">
        <v>407</v>
      </c>
      <c r="AJ2106" s="7">
        <v>1.877</v>
      </c>
      <c r="AK2106" s="7">
        <v>0.60699999999999998</v>
      </c>
      <c r="AV2106" s="7" t="s">
        <v>56</v>
      </c>
      <c r="AW2106" s="7" t="s">
        <v>528</v>
      </c>
      <c r="AZ2106" s="7" t="s">
        <v>95</v>
      </c>
    </row>
    <row r="2107" spans="1:52" x14ac:dyDescent="0.2">
      <c r="A2107" s="7">
        <v>2106</v>
      </c>
      <c r="B2107" s="7">
        <v>5831</v>
      </c>
      <c r="C2107" s="7" t="s">
        <v>84</v>
      </c>
      <c r="D2107" s="7" t="s">
        <v>469</v>
      </c>
      <c r="E2107" s="7" t="s">
        <v>225</v>
      </c>
      <c r="F2107" s="7">
        <v>42.037999999999997</v>
      </c>
      <c r="I2107" s="7">
        <v>1.008</v>
      </c>
      <c r="J2107" s="7">
        <v>2005</v>
      </c>
      <c r="K2107" s="7">
        <v>8</v>
      </c>
      <c r="L2107" s="7">
        <v>225</v>
      </c>
      <c r="M2107" s="7">
        <v>51.783000000000001</v>
      </c>
      <c r="N2107" s="7">
        <v>9.6159999999999997</v>
      </c>
      <c r="O2107" s="7">
        <v>51.75</v>
      </c>
      <c r="P2107" s="7">
        <v>9.75</v>
      </c>
      <c r="Q2107" s="7">
        <v>16.587</v>
      </c>
      <c r="V2107" s="7" t="s">
        <v>26</v>
      </c>
      <c r="W2107" s="7">
        <v>0.56999999999999995</v>
      </c>
      <c r="X2107" s="7">
        <f t="shared" si="64"/>
        <v>0.56999999999999995</v>
      </c>
      <c r="Y2107" s="7">
        <v>0.438</v>
      </c>
      <c r="Z2107" s="7">
        <f t="shared" si="65"/>
        <v>0.438</v>
      </c>
      <c r="AA2107" s="7">
        <v>0.56499999999999995</v>
      </c>
      <c r="AB2107" s="7">
        <v>0.435</v>
      </c>
      <c r="AC2107" s="7">
        <v>14.8</v>
      </c>
      <c r="AD2107" s="7">
        <v>125.6</v>
      </c>
      <c r="AE2107" s="7" t="s">
        <v>52</v>
      </c>
      <c r="AF2107" s="7" t="s">
        <v>29</v>
      </c>
      <c r="AG2107" s="7" t="s">
        <v>47</v>
      </c>
      <c r="AH2107" s="7" t="s">
        <v>406</v>
      </c>
      <c r="AI2107" s="7" t="s">
        <v>407</v>
      </c>
      <c r="AJ2107" s="7">
        <v>1.877</v>
      </c>
      <c r="AK2107" s="7">
        <v>0.60699999999999998</v>
      </c>
      <c r="AV2107" s="7" t="s">
        <v>56</v>
      </c>
      <c r="AW2107" s="7" t="s">
        <v>528</v>
      </c>
      <c r="AZ2107" s="7" t="s">
        <v>95</v>
      </c>
    </row>
    <row r="2108" spans="1:52" x14ac:dyDescent="0.2">
      <c r="A2108" s="7">
        <v>2107</v>
      </c>
      <c r="B2108" s="7">
        <v>5831</v>
      </c>
      <c r="C2108" s="7" t="s">
        <v>84</v>
      </c>
      <c r="D2108" s="7" t="s">
        <v>469</v>
      </c>
      <c r="E2108" s="7" t="s">
        <v>225</v>
      </c>
      <c r="F2108" s="7">
        <v>35.197000000000003</v>
      </c>
      <c r="I2108" s="7">
        <v>0.84399999999999997</v>
      </c>
      <c r="J2108" s="7">
        <v>2005</v>
      </c>
      <c r="K2108" s="7">
        <v>9</v>
      </c>
      <c r="L2108" s="7">
        <v>255</v>
      </c>
      <c r="M2108" s="7">
        <v>51.783000000000001</v>
      </c>
      <c r="N2108" s="7">
        <v>9.6159999999999997</v>
      </c>
      <c r="O2108" s="7">
        <v>51.75</v>
      </c>
      <c r="P2108" s="7">
        <v>9.75</v>
      </c>
      <c r="Q2108" s="7">
        <v>11.064</v>
      </c>
      <c r="V2108" s="7" t="s">
        <v>26</v>
      </c>
      <c r="W2108" s="7">
        <v>0.47699999999999998</v>
      </c>
      <c r="X2108" s="7">
        <f t="shared" si="64"/>
        <v>0.47699999999999998</v>
      </c>
      <c r="Y2108" s="7">
        <v>0.36699999999999999</v>
      </c>
      <c r="Z2108" s="7">
        <f t="shared" si="65"/>
        <v>0.36699999999999999</v>
      </c>
      <c r="AA2108" s="7">
        <v>0.56499999999999995</v>
      </c>
      <c r="AB2108" s="7">
        <v>0.435</v>
      </c>
      <c r="AC2108" s="7">
        <v>14.7</v>
      </c>
      <c r="AD2108" s="7">
        <v>76.2</v>
      </c>
      <c r="AE2108" s="7" t="s">
        <v>52</v>
      </c>
      <c r="AF2108" s="7" t="s">
        <v>29</v>
      </c>
      <c r="AG2108" s="7" t="s">
        <v>47</v>
      </c>
      <c r="AH2108" s="7" t="s">
        <v>406</v>
      </c>
      <c r="AI2108" s="7" t="s">
        <v>407</v>
      </c>
      <c r="AJ2108" s="7">
        <v>1.877</v>
      </c>
      <c r="AK2108" s="7">
        <v>0.60699999999999998</v>
      </c>
      <c r="AV2108" s="7" t="s">
        <v>56</v>
      </c>
      <c r="AW2108" s="7" t="s">
        <v>528</v>
      </c>
      <c r="AZ2108" s="7" t="s">
        <v>95</v>
      </c>
    </row>
    <row r="2109" spans="1:52" x14ac:dyDescent="0.2">
      <c r="A2109" s="7">
        <v>2108</v>
      </c>
      <c r="B2109" s="7">
        <v>5831</v>
      </c>
      <c r="C2109" s="7" t="s">
        <v>84</v>
      </c>
      <c r="D2109" s="7" t="s">
        <v>469</v>
      </c>
      <c r="E2109" s="7" t="s">
        <v>225</v>
      </c>
      <c r="F2109" s="7">
        <v>51.496000000000002</v>
      </c>
      <c r="I2109" s="7">
        <v>1.2350000000000001</v>
      </c>
      <c r="J2109" s="7">
        <v>2005</v>
      </c>
      <c r="K2109" s="7">
        <v>10</v>
      </c>
      <c r="L2109" s="7">
        <v>285</v>
      </c>
      <c r="M2109" s="7">
        <v>51.783000000000001</v>
      </c>
      <c r="N2109" s="7">
        <v>9.6159999999999997</v>
      </c>
      <c r="O2109" s="7">
        <v>51.75</v>
      </c>
      <c r="P2109" s="7">
        <v>9.75</v>
      </c>
      <c r="Q2109" s="7">
        <v>12.558</v>
      </c>
      <c r="V2109" s="7" t="s">
        <v>26</v>
      </c>
      <c r="W2109" s="7">
        <v>0.69799999999999995</v>
      </c>
      <c r="X2109" s="7">
        <f t="shared" si="64"/>
        <v>0.69799999999999995</v>
      </c>
      <c r="Y2109" s="7">
        <v>0.53700000000000003</v>
      </c>
      <c r="Z2109" s="7">
        <f t="shared" si="65"/>
        <v>0.53700000000000003</v>
      </c>
      <c r="AA2109" s="7">
        <v>0.56499999999999995</v>
      </c>
      <c r="AB2109" s="7">
        <v>0.435</v>
      </c>
      <c r="AC2109" s="7">
        <v>11</v>
      </c>
      <c r="AD2109" s="7">
        <v>31.9</v>
      </c>
      <c r="AE2109" s="7" t="s">
        <v>52</v>
      </c>
      <c r="AF2109" s="7" t="s">
        <v>29</v>
      </c>
      <c r="AG2109" s="7" t="s">
        <v>47</v>
      </c>
      <c r="AH2109" s="7" t="s">
        <v>406</v>
      </c>
      <c r="AI2109" s="7" t="s">
        <v>407</v>
      </c>
      <c r="AJ2109" s="7">
        <v>1.877</v>
      </c>
      <c r="AK2109" s="7">
        <v>0.60699999999999998</v>
      </c>
      <c r="AV2109" s="7" t="s">
        <v>56</v>
      </c>
      <c r="AW2109" s="7" t="s">
        <v>528</v>
      </c>
      <c r="AZ2109" s="7" t="s">
        <v>95</v>
      </c>
    </row>
    <row r="2110" spans="1:52" x14ac:dyDescent="0.2">
      <c r="A2110" s="7">
        <v>2109</v>
      </c>
      <c r="B2110" s="7">
        <v>5831</v>
      </c>
      <c r="C2110" s="7" t="s">
        <v>84</v>
      </c>
      <c r="D2110" s="7" t="s">
        <v>469</v>
      </c>
      <c r="E2110" s="7" t="s">
        <v>225</v>
      </c>
      <c r="F2110" s="7">
        <v>16.37</v>
      </c>
      <c r="I2110" s="7">
        <v>0.39200000000000002</v>
      </c>
      <c r="J2110" s="7">
        <v>2005</v>
      </c>
      <c r="K2110" s="7">
        <v>11</v>
      </c>
      <c r="L2110" s="7">
        <v>315</v>
      </c>
      <c r="M2110" s="7">
        <v>51.783000000000001</v>
      </c>
      <c r="N2110" s="7">
        <v>9.6159999999999997</v>
      </c>
      <c r="O2110" s="7">
        <v>51.75</v>
      </c>
      <c r="P2110" s="7">
        <v>9.75</v>
      </c>
      <c r="Q2110" s="7">
        <v>3.5259999999999998</v>
      </c>
      <c r="V2110" s="7" t="s">
        <v>26</v>
      </c>
      <c r="W2110" s="7">
        <v>0.221</v>
      </c>
      <c r="X2110" s="7">
        <f t="shared" si="64"/>
        <v>0.221</v>
      </c>
      <c r="Y2110" s="7">
        <v>0.17</v>
      </c>
      <c r="Z2110" s="7">
        <f t="shared" si="65"/>
        <v>0.17</v>
      </c>
      <c r="AA2110" s="7">
        <v>0.56499999999999995</v>
      </c>
      <c r="AB2110" s="7">
        <v>0.435</v>
      </c>
      <c r="AC2110" s="7">
        <v>4.0999999999999996</v>
      </c>
      <c r="AD2110" s="7">
        <v>134.5</v>
      </c>
      <c r="AE2110" s="7" t="s">
        <v>52</v>
      </c>
      <c r="AF2110" s="7" t="s">
        <v>29</v>
      </c>
      <c r="AG2110" s="7" t="s">
        <v>47</v>
      </c>
      <c r="AH2110" s="7" t="s">
        <v>406</v>
      </c>
      <c r="AI2110" s="7" t="s">
        <v>407</v>
      </c>
      <c r="AJ2110" s="7">
        <v>1.877</v>
      </c>
      <c r="AK2110" s="7">
        <v>0.60699999999999998</v>
      </c>
      <c r="AV2110" s="7" t="s">
        <v>56</v>
      </c>
      <c r="AW2110" s="7" t="s">
        <v>528</v>
      </c>
      <c r="AZ2110" s="7" t="s">
        <v>95</v>
      </c>
    </row>
    <row r="2111" spans="1:52" x14ac:dyDescent="0.2">
      <c r="A2111" s="7">
        <v>2110</v>
      </c>
      <c r="B2111" s="7">
        <v>5831</v>
      </c>
      <c r="C2111" s="7" t="s">
        <v>84</v>
      </c>
      <c r="D2111" s="7" t="s">
        <v>469</v>
      </c>
      <c r="E2111" s="7" t="s">
        <v>225</v>
      </c>
      <c r="F2111" s="7">
        <v>15.573</v>
      </c>
      <c r="I2111" s="7">
        <v>0.373</v>
      </c>
      <c r="J2111" s="7">
        <v>2006</v>
      </c>
      <c r="K2111" s="7">
        <v>3</v>
      </c>
      <c r="L2111" s="7">
        <v>75</v>
      </c>
      <c r="M2111" s="7">
        <v>51.783000000000001</v>
      </c>
      <c r="N2111" s="7">
        <v>9.6159999999999997</v>
      </c>
      <c r="O2111" s="7">
        <v>51.75</v>
      </c>
      <c r="P2111" s="7">
        <v>9.75</v>
      </c>
      <c r="Q2111" s="7">
        <v>2.2229999999999999</v>
      </c>
      <c r="V2111" s="7" t="s">
        <v>26</v>
      </c>
      <c r="W2111" s="7">
        <v>0.21099999999999999</v>
      </c>
      <c r="X2111" s="7">
        <f t="shared" si="64"/>
        <v>0.21099999999999999</v>
      </c>
      <c r="Y2111" s="7">
        <v>0.16200000000000001</v>
      </c>
      <c r="Z2111" s="7">
        <f t="shared" si="65"/>
        <v>0.16200000000000001</v>
      </c>
      <c r="AA2111" s="7">
        <v>0.56499999999999995</v>
      </c>
      <c r="AB2111" s="7">
        <v>0.435</v>
      </c>
      <c r="AC2111" s="7">
        <v>0.7</v>
      </c>
      <c r="AD2111" s="7">
        <v>78.099999999999994</v>
      </c>
      <c r="AE2111" s="7" t="s">
        <v>52</v>
      </c>
      <c r="AF2111" s="7" t="s">
        <v>29</v>
      </c>
      <c r="AG2111" s="7" t="s">
        <v>47</v>
      </c>
      <c r="AH2111" s="7" t="s">
        <v>406</v>
      </c>
      <c r="AI2111" s="7" t="s">
        <v>407</v>
      </c>
      <c r="AJ2111" s="7">
        <v>1.877</v>
      </c>
      <c r="AK2111" s="7">
        <v>-0.14299999999999999</v>
      </c>
      <c r="AV2111" s="7" t="s">
        <v>56</v>
      </c>
      <c r="AW2111" s="7" t="s">
        <v>528</v>
      </c>
      <c r="AZ2111" s="7" t="s">
        <v>95</v>
      </c>
    </row>
    <row r="2112" spans="1:52" x14ac:dyDescent="0.2">
      <c r="A2112" s="7">
        <v>2111</v>
      </c>
      <c r="B2112" s="7">
        <v>5831</v>
      </c>
      <c r="C2112" s="7" t="s">
        <v>84</v>
      </c>
      <c r="D2112" s="7" t="s">
        <v>469</v>
      </c>
      <c r="E2112" s="7" t="s">
        <v>225</v>
      </c>
      <c r="F2112" s="7">
        <v>28.448</v>
      </c>
      <c r="I2112" s="7">
        <v>0.68200000000000005</v>
      </c>
      <c r="J2112" s="7">
        <v>2006</v>
      </c>
      <c r="K2112" s="7">
        <v>4</v>
      </c>
      <c r="L2112" s="7">
        <v>105</v>
      </c>
      <c r="M2112" s="7">
        <v>51.783000000000001</v>
      </c>
      <c r="N2112" s="7">
        <v>9.6159999999999997</v>
      </c>
      <c r="O2112" s="7">
        <v>51.75</v>
      </c>
      <c r="P2112" s="7">
        <v>9.75</v>
      </c>
      <c r="Q2112" s="7">
        <v>11.347</v>
      </c>
      <c r="V2112" s="7" t="s">
        <v>26</v>
      </c>
      <c r="W2112" s="7">
        <v>0.38500000000000001</v>
      </c>
      <c r="X2112" s="7">
        <f t="shared" si="64"/>
        <v>0.38500000000000001</v>
      </c>
      <c r="Y2112" s="7">
        <v>0.29599999999999999</v>
      </c>
      <c r="Z2112" s="7">
        <f t="shared" si="65"/>
        <v>0.29599999999999999</v>
      </c>
      <c r="AA2112" s="7">
        <v>0.56499999999999995</v>
      </c>
      <c r="AB2112" s="7">
        <v>0.435</v>
      </c>
      <c r="AC2112" s="7">
        <v>7.2</v>
      </c>
      <c r="AD2112" s="7">
        <v>72.7</v>
      </c>
      <c r="AE2112" s="7" t="s">
        <v>52</v>
      </c>
      <c r="AF2112" s="7" t="s">
        <v>29</v>
      </c>
      <c r="AG2112" s="7" t="s">
        <v>47</v>
      </c>
      <c r="AH2112" s="7" t="s">
        <v>406</v>
      </c>
      <c r="AI2112" s="7" t="s">
        <v>407</v>
      </c>
      <c r="AJ2112" s="7">
        <v>1.877</v>
      </c>
      <c r="AK2112" s="7">
        <v>-0.14299999999999999</v>
      </c>
      <c r="AV2112" s="7" t="s">
        <v>56</v>
      </c>
      <c r="AW2112" s="7" t="s">
        <v>528</v>
      </c>
      <c r="AZ2112" s="7" t="s">
        <v>95</v>
      </c>
    </row>
    <row r="2113" spans="1:52" x14ac:dyDescent="0.2">
      <c r="A2113" s="7">
        <v>2112</v>
      </c>
      <c r="B2113" s="7">
        <v>5831</v>
      </c>
      <c r="C2113" s="7" t="s">
        <v>84</v>
      </c>
      <c r="D2113" s="7" t="s">
        <v>469</v>
      </c>
      <c r="E2113" s="7" t="s">
        <v>225</v>
      </c>
      <c r="F2113" s="7">
        <v>25.033000000000001</v>
      </c>
      <c r="I2113" s="7">
        <v>0.6</v>
      </c>
      <c r="J2113" s="7">
        <v>2006</v>
      </c>
      <c r="K2113" s="7">
        <v>5</v>
      </c>
      <c r="L2113" s="7">
        <v>135</v>
      </c>
      <c r="M2113" s="7">
        <v>51.783000000000001</v>
      </c>
      <c r="N2113" s="7">
        <v>9.6159999999999997</v>
      </c>
      <c r="O2113" s="7">
        <v>51.75</v>
      </c>
      <c r="P2113" s="7">
        <v>9.75</v>
      </c>
      <c r="Q2113" s="7">
        <v>8.1059999999999999</v>
      </c>
      <c r="V2113" s="7" t="s">
        <v>26</v>
      </c>
      <c r="W2113" s="7">
        <v>0.33900000000000002</v>
      </c>
      <c r="X2113" s="7">
        <f t="shared" si="64"/>
        <v>0.33900000000000002</v>
      </c>
      <c r="Y2113" s="7">
        <v>0.26100000000000001</v>
      </c>
      <c r="Z2113" s="7">
        <f t="shared" si="65"/>
        <v>0.26100000000000001</v>
      </c>
      <c r="AA2113" s="7">
        <v>0.56499999999999995</v>
      </c>
      <c r="AB2113" s="7">
        <v>0.435</v>
      </c>
      <c r="AC2113" s="7">
        <v>12.3</v>
      </c>
      <c r="AD2113" s="7">
        <v>112.5</v>
      </c>
      <c r="AE2113" s="7" t="s">
        <v>52</v>
      </c>
      <c r="AF2113" s="7" t="s">
        <v>29</v>
      </c>
      <c r="AG2113" s="7" t="s">
        <v>47</v>
      </c>
      <c r="AH2113" s="7" t="s">
        <v>406</v>
      </c>
      <c r="AI2113" s="7" t="s">
        <v>407</v>
      </c>
      <c r="AJ2113" s="7">
        <v>1.877</v>
      </c>
      <c r="AK2113" s="7">
        <v>-0.14299999999999999</v>
      </c>
      <c r="AV2113" s="7" t="s">
        <v>56</v>
      </c>
      <c r="AW2113" s="7" t="s">
        <v>528</v>
      </c>
      <c r="AZ2113" s="7" t="s">
        <v>95</v>
      </c>
    </row>
    <row r="2114" spans="1:52" x14ac:dyDescent="0.2">
      <c r="A2114" s="7">
        <v>2113</v>
      </c>
      <c r="B2114" s="7">
        <v>5831</v>
      </c>
      <c r="C2114" s="7" t="s">
        <v>84</v>
      </c>
      <c r="D2114" s="7" t="s">
        <v>469</v>
      </c>
      <c r="E2114" s="7" t="s">
        <v>225</v>
      </c>
      <c r="F2114" s="7">
        <v>49.906999999999996</v>
      </c>
      <c r="I2114" s="7">
        <v>1.1970000000000001</v>
      </c>
      <c r="J2114" s="7">
        <v>2006</v>
      </c>
      <c r="K2114" s="7">
        <v>6</v>
      </c>
      <c r="L2114" s="7">
        <v>165</v>
      </c>
      <c r="M2114" s="7">
        <v>51.783000000000001</v>
      </c>
      <c r="N2114" s="7">
        <v>9.6159999999999997</v>
      </c>
      <c r="O2114" s="7">
        <v>51.75</v>
      </c>
      <c r="P2114" s="7">
        <v>9.75</v>
      </c>
      <c r="Q2114" s="7">
        <v>14.162000000000001</v>
      </c>
      <c r="V2114" s="7" t="s">
        <v>26</v>
      </c>
      <c r="W2114" s="7">
        <v>0.67600000000000005</v>
      </c>
      <c r="X2114" s="7">
        <f t="shared" si="64"/>
        <v>0.67600000000000005</v>
      </c>
      <c r="Y2114" s="7">
        <v>0.52100000000000002</v>
      </c>
      <c r="Z2114" s="7">
        <f t="shared" si="65"/>
        <v>0.52100000000000002</v>
      </c>
      <c r="AA2114" s="7">
        <v>0.56499999999999995</v>
      </c>
      <c r="AB2114" s="7">
        <v>0.435</v>
      </c>
      <c r="AC2114" s="7">
        <v>15.6</v>
      </c>
      <c r="AD2114" s="7">
        <v>50.8</v>
      </c>
      <c r="AE2114" s="7" t="s">
        <v>52</v>
      </c>
      <c r="AF2114" s="7" t="s">
        <v>29</v>
      </c>
      <c r="AG2114" s="7" t="s">
        <v>47</v>
      </c>
      <c r="AH2114" s="7" t="s">
        <v>406</v>
      </c>
      <c r="AI2114" s="7" t="s">
        <v>407</v>
      </c>
      <c r="AJ2114" s="7">
        <v>1.877</v>
      </c>
      <c r="AK2114" s="7">
        <v>-0.14299999999999999</v>
      </c>
      <c r="AV2114" s="7" t="s">
        <v>56</v>
      </c>
      <c r="AW2114" s="7" t="s">
        <v>528</v>
      </c>
      <c r="AZ2114" s="7" t="s">
        <v>95</v>
      </c>
    </row>
    <row r="2115" spans="1:52" x14ac:dyDescent="0.2">
      <c r="A2115" s="7">
        <v>2114</v>
      </c>
      <c r="B2115" s="7">
        <v>5831</v>
      </c>
      <c r="C2115" s="7" t="s">
        <v>84</v>
      </c>
      <c r="D2115" s="7" t="s">
        <v>469</v>
      </c>
      <c r="E2115" s="7" t="s">
        <v>225</v>
      </c>
      <c r="F2115" s="7">
        <v>42.206000000000003</v>
      </c>
      <c r="I2115" s="7">
        <v>1.012</v>
      </c>
      <c r="J2115" s="7">
        <v>2006</v>
      </c>
      <c r="K2115" s="7">
        <v>7</v>
      </c>
      <c r="L2115" s="7">
        <v>195</v>
      </c>
      <c r="M2115" s="7">
        <v>51.783000000000001</v>
      </c>
      <c r="N2115" s="7">
        <v>9.6159999999999997</v>
      </c>
      <c r="O2115" s="7">
        <v>51.75</v>
      </c>
      <c r="P2115" s="7">
        <v>9.75</v>
      </c>
      <c r="Q2115" s="7">
        <v>19.164999999999999</v>
      </c>
      <c r="V2115" s="7" t="s">
        <v>26</v>
      </c>
      <c r="W2115" s="7">
        <v>0.57199999999999995</v>
      </c>
      <c r="X2115" s="7">
        <f t="shared" ref="X2115:X2178" si="66">IF(ISBLANK(W2115), "", W2115)</f>
        <v>0.57199999999999995</v>
      </c>
      <c r="Y2115" s="7">
        <v>0.44</v>
      </c>
      <c r="Z2115" s="7">
        <f t="shared" ref="Z2115:Z2178" si="67">IF(ISBLANK(Y2115), "", Y2115)</f>
        <v>0.44</v>
      </c>
      <c r="AA2115" s="7">
        <v>0.56499999999999995</v>
      </c>
      <c r="AB2115" s="7">
        <v>0.435</v>
      </c>
      <c r="AC2115" s="7">
        <v>20.7</v>
      </c>
      <c r="AD2115" s="7">
        <v>65.099999999999994</v>
      </c>
      <c r="AE2115" s="7" t="s">
        <v>52</v>
      </c>
      <c r="AF2115" s="7" t="s">
        <v>29</v>
      </c>
      <c r="AG2115" s="7" t="s">
        <v>47</v>
      </c>
      <c r="AH2115" s="7" t="s">
        <v>406</v>
      </c>
      <c r="AI2115" s="7" t="s">
        <v>407</v>
      </c>
      <c r="AJ2115" s="7">
        <v>1.877</v>
      </c>
      <c r="AK2115" s="7">
        <v>-0.14299999999999999</v>
      </c>
      <c r="AV2115" s="7" t="s">
        <v>56</v>
      </c>
      <c r="AW2115" s="7" t="s">
        <v>528</v>
      </c>
      <c r="AZ2115" s="7" t="s">
        <v>95</v>
      </c>
    </row>
    <row r="2116" spans="1:52" x14ac:dyDescent="0.2">
      <c r="A2116" s="7">
        <v>2115</v>
      </c>
      <c r="B2116" s="7">
        <v>5866</v>
      </c>
      <c r="C2116" s="7" t="s">
        <v>381</v>
      </c>
      <c r="D2116" s="7" t="s">
        <v>382</v>
      </c>
      <c r="E2116" s="7" t="s">
        <v>383</v>
      </c>
      <c r="F2116" s="7">
        <v>11.09</v>
      </c>
      <c r="I2116" s="7">
        <v>1.109</v>
      </c>
      <c r="J2116" s="7">
        <v>2009</v>
      </c>
      <c r="K2116" s="7">
        <v>10</v>
      </c>
      <c r="L2116" s="7">
        <v>282</v>
      </c>
      <c r="M2116" s="7">
        <v>-30.597999999999999</v>
      </c>
      <c r="N2116" s="7">
        <v>-71.191000000000003</v>
      </c>
      <c r="O2116" s="7">
        <v>-30.75</v>
      </c>
      <c r="P2116" s="7">
        <v>-71.25</v>
      </c>
      <c r="Q2116" s="7">
        <v>22.539000000000001</v>
      </c>
      <c r="S2116" s="7">
        <v>16.562000000000001</v>
      </c>
      <c r="V2116" s="7" t="s">
        <v>26</v>
      </c>
      <c r="W2116" s="7">
        <v>0.83899999999999997</v>
      </c>
      <c r="X2116" s="7">
        <f t="shared" si="66"/>
        <v>0.83899999999999997</v>
      </c>
      <c r="Y2116" s="7">
        <v>0.27</v>
      </c>
      <c r="Z2116" s="7">
        <f t="shared" si="67"/>
        <v>0.27</v>
      </c>
      <c r="AA2116" s="7">
        <v>0.75600000000000001</v>
      </c>
      <c r="AB2116" s="7">
        <v>0.24299999999999999</v>
      </c>
      <c r="AC2116" s="7">
        <v>14.6</v>
      </c>
      <c r="AD2116" s="7">
        <v>5.0999999999999996</v>
      </c>
      <c r="AE2116" s="7" t="s">
        <v>132</v>
      </c>
      <c r="AF2116" s="7" t="s">
        <v>133</v>
      </c>
      <c r="AG2116" s="7" t="s">
        <v>47</v>
      </c>
      <c r="AH2116" s="7" t="s">
        <v>463</v>
      </c>
      <c r="AI2116" s="7" t="s">
        <v>463</v>
      </c>
      <c r="AJ2116" s="7">
        <v>3.387</v>
      </c>
      <c r="AK2116" s="7">
        <v>-0.63200000000000001</v>
      </c>
      <c r="AL2116" s="7" t="s">
        <v>408</v>
      </c>
      <c r="AS2116" s="7">
        <v>2.5</v>
      </c>
      <c r="AT2116" s="7">
        <v>1.78</v>
      </c>
      <c r="AU2116" s="7">
        <v>3.5</v>
      </c>
      <c r="AV2116" s="7" t="s">
        <v>659</v>
      </c>
      <c r="AW2116" s="7" t="s">
        <v>528</v>
      </c>
      <c r="AX2116" s="7" t="s">
        <v>14</v>
      </c>
      <c r="AY2116" s="7" t="s">
        <v>562</v>
      </c>
    </row>
    <row r="2117" spans="1:52" x14ac:dyDescent="0.2">
      <c r="A2117" s="7">
        <v>2116</v>
      </c>
      <c r="B2117" s="7">
        <v>5866</v>
      </c>
      <c r="C2117" s="7" t="s">
        <v>381</v>
      </c>
      <c r="D2117" s="7" t="s">
        <v>382</v>
      </c>
      <c r="E2117" s="7" t="s">
        <v>383</v>
      </c>
      <c r="F2117" s="7">
        <v>15.395</v>
      </c>
      <c r="I2117" s="7">
        <v>1.5389999999999999</v>
      </c>
      <c r="J2117" s="7">
        <v>2009</v>
      </c>
      <c r="K2117" s="7">
        <v>11</v>
      </c>
      <c r="L2117" s="7">
        <v>319</v>
      </c>
      <c r="M2117" s="7">
        <v>-30.597999999999999</v>
      </c>
      <c r="N2117" s="7">
        <v>-71.191000000000003</v>
      </c>
      <c r="O2117" s="7">
        <v>-30.75</v>
      </c>
      <c r="P2117" s="7">
        <v>-71.25</v>
      </c>
      <c r="Q2117" s="7">
        <v>23.454999999999998</v>
      </c>
      <c r="S2117" s="7">
        <v>19.039000000000001</v>
      </c>
      <c r="V2117" s="7" t="s">
        <v>26</v>
      </c>
      <c r="W2117" s="7">
        <v>1.2190000000000001</v>
      </c>
      <c r="X2117" s="7">
        <f t="shared" si="66"/>
        <v>1.2190000000000001</v>
      </c>
      <c r="Y2117" s="7">
        <v>0.32</v>
      </c>
      <c r="Z2117" s="7">
        <f t="shared" si="67"/>
        <v>0.32</v>
      </c>
      <c r="AA2117" s="7">
        <v>0.79200000000000004</v>
      </c>
      <c r="AB2117" s="7">
        <v>0.20699999999999999</v>
      </c>
      <c r="AC2117" s="7">
        <v>16</v>
      </c>
      <c r="AD2117" s="7">
        <v>0</v>
      </c>
      <c r="AE2117" s="7" t="s">
        <v>132</v>
      </c>
      <c r="AF2117" s="7" t="s">
        <v>133</v>
      </c>
      <c r="AG2117" s="7" t="s">
        <v>47</v>
      </c>
      <c r="AH2117" s="7" t="s">
        <v>463</v>
      </c>
      <c r="AI2117" s="7" t="s">
        <v>463</v>
      </c>
      <c r="AJ2117" s="7">
        <v>3.387</v>
      </c>
      <c r="AK2117" s="7">
        <v>-0.63200000000000001</v>
      </c>
      <c r="AL2117" s="7" t="s">
        <v>408</v>
      </c>
      <c r="AS2117" s="7">
        <v>2.5</v>
      </c>
      <c r="AT2117" s="7">
        <v>1.78</v>
      </c>
      <c r="AU2117" s="7">
        <v>3.5</v>
      </c>
      <c r="AV2117" s="7" t="s">
        <v>659</v>
      </c>
      <c r="AW2117" s="7" t="s">
        <v>528</v>
      </c>
      <c r="AX2117" s="7" t="s">
        <v>14</v>
      </c>
      <c r="AY2117" s="7" t="s">
        <v>562</v>
      </c>
    </row>
    <row r="2118" spans="1:52" x14ac:dyDescent="0.2">
      <c r="A2118" s="7">
        <v>2117</v>
      </c>
      <c r="B2118" s="7">
        <v>5866</v>
      </c>
      <c r="C2118" s="7" t="s">
        <v>381</v>
      </c>
      <c r="D2118" s="7" t="s">
        <v>382</v>
      </c>
      <c r="E2118" s="7" t="s">
        <v>383</v>
      </c>
      <c r="F2118" s="7">
        <v>19.974</v>
      </c>
      <c r="I2118" s="7">
        <v>1.9970000000000001</v>
      </c>
      <c r="J2118" s="7">
        <v>2009</v>
      </c>
      <c r="K2118" s="7">
        <v>12</v>
      </c>
      <c r="L2118" s="7">
        <v>343</v>
      </c>
      <c r="M2118" s="7">
        <v>-30.597999999999999</v>
      </c>
      <c r="N2118" s="7">
        <v>-71.191000000000003</v>
      </c>
      <c r="O2118" s="7">
        <v>-30.75</v>
      </c>
      <c r="P2118" s="7">
        <v>-71.25</v>
      </c>
      <c r="Q2118" s="7">
        <v>25.03</v>
      </c>
      <c r="S2118" s="7">
        <v>24.126000000000001</v>
      </c>
      <c r="V2118" s="7" t="s">
        <v>26</v>
      </c>
      <c r="W2118" s="7">
        <v>1.0569999999999999</v>
      </c>
      <c r="X2118" s="7">
        <f t="shared" si="66"/>
        <v>1.0569999999999999</v>
      </c>
      <c r="Y2118" s="7">
        <v>0.94</v>
      </c>
      <c r="Z2118" s="7">
        <f t="shared" si="67"/>
        <v>0.94</v>
      </c>
      <c r="AA2118" s="7">
        <v>0.52900000000000003</v>
      </c>
      <c r="AB2118" s="7">
        <v>0.47</v>
      </c>
      <c r="AC2118" s="7">
        <v>17.2</v>
      </c>
      <c r="AD2118" s="7">
        <v>0.4</v>
      </c>
      <c r="AE2118" s="7" t="s">
        <v>132</v>
      </c>
      <c r="AF2118" s="7" t="s">
        <v>133</v>
      </c>
      <c r="AG2118" s="7" t="s">
        <v>47</v>
      </c>
      <c r="AH2118" s="7" t="s">
        <v>463</v>
      </c>
      <c r="AI2118" s="7" t="s">
        <v>463</v>
      </c>
      <c r="AJ2118" s="7">
        <v>3.387</v>
      </c>
      <c r="AK2118" s="7">
        <v>-0.63200000000000001</v>
      </c>
      <c r="AL2118" s="7" t="s">
        <v>408</v>
      </c>
      <c r="AS2118" s="7">
        <v>2.5</v>
      </c>
      <c r="AT2118" s="7">
        <v>1.78</v>
      </c>
      <c r="AU2118" s="7">
        <v>3.5</v>
      </c>
      <c r="AV2118" s="7" t="s">
        <v>659</v>
      </c>
      <c r="AW2118" s="7" t="s">
        <v>528</v>
      </c>
      <c r="AX2118" s="7" t="s">
        <v>14</v>
      </c>
      <c r="AY2118" s="7" t="s">
        <v>562</v>
      </c>
    </row>
    <row r="2119" spans="1:52" x14ac:dyDescent="0.2">
      <c r="A2119" s="7">
        <v>2118</v>
      </c>
      <c r="B2119" s="7">
        <v>5866</v>
      </c>
      <c r="C2119" s="7" t="s">
        <v>381</v>
      </c>
      <c r="D2119" s="7" t="s">
        <v>382</v>
      </c>
      <c r="E2119" s="7" t="s">
        <v>383</v>
      </c>
      <c r="F2119" s="7">
        <v>32.466999999999999</v>
      </c>
      <c r="I2119" s="7">
        <v>3.246</v>
      </c>
      <c r="J2119" s="7">
        <v>2010</v>
      </c>
      <c r="K2119" s="7">
        <v>1</v>
      </c>
      <c r="L2119" s="7">
        <v>11</v>
      </c>
      <c r="M2119" s="7">
        <v>-30.597999999999999</v>
      </c>
      <c r="N2119" s="7">
        <v>-71.191000000000003</v>
      </c>
      <c r="O2119" s="7">
        <v>-30.75</v>
      </c>
      <c r="P2119" s="7">
        <v>-71.25</v>
      </c>
      <c r="Q2119" s="7">
        <v>23.56</v>
      </c>
      <c r="S2119" s="7">
        <v>16.024000000000001</v>
      </c>
      <c r="V2119" s="7" t="s">
        <v>26</v>
      </c>
      <c r="W2119" s="7">
        <v>1.026</v>
      </c>
      <c r="X2119" s="7">
        <f t="shared" si="66"/>
        <v>1.026</v>
      </c>
      <c r="Y2119" s="7">
        <v>2.2200000000000002</v>
      </c>
      <c r="Z2119" s="7">
        <f t="shared" si="67"/>
        <v>2.2200000000000002</v>
      </c>
      <c r="AA2119" s="7">
        <v>0.316</v>
      </c>
      <c r="AB2119" s="7">
        <v>0.68300000000000005</v>
      </c>
      <c r="AC2119" s="7">
        <v>19.100000000000001</v>
      </c>
      <c r="AD2119" s="7">
        <v>0</v>
      </c>
      <c r="AE2119" s="7" t="s">
        <v>132</v>
      </c>
      <c r="AF2119" s="7" t="s">
        <v>133</v>
      </c>
      <c r="AG2119" s="7" t="s">
        <v>47</v>
      </c>
      <c r="AH2119" s="7" t="s">
        <v>463</v>
      </c>
      <c r="AI2119" s="7" t="s">
        <v>463</v>
      </c>
      <c r="AJ2119" s="7">
        <v>3.387</v>
      </c>
      <c r="AK2119" s="7">
        <v>-0.65100000000000002</v>
      </c>
      <c r="AL2119" s="7" t="s">
        <v>408</v>
      </c>
      <c r="AS2119" s="7">
        <v>2.5</v>
      </c>
      <c r="AT2119" s="7">
        <v>1.78</v>
      </c>
      <c r="AU2119" s="7">
        <v>3.5</v>
      </c>
      <c r="AV2119" s="7" t="s">
        <v>659</v>
      </c>
      <c r="AW2119" s="7" t="s">
        <v>528</v>
      </c>
      <c r="AX2119" s="7" t="s">
        <v>14</v>
      </c>
      <c r="AY2119" s="7" t="s">
        <v>562</v>
      </c>
    </row>
    <row r="2120" spans="1:52" x14ac:dyDescent="0.2">
      <c r="A2120" s="7">
        <v>2119</v>
      </c>
      <c r="B2120" s="7">
        <v>5866</v>
      </c>
      <c r="C2120" s="7" t="s">
        <v>381</v>
      </c>
      <c r="D2120" s="7" t="s">
        <v>382</v>
      </c>
      <c r="E2120" s="7" t="s">
        <v>383</v>
      </c>
      <c r="F2120" s="7">
        <v>22.117000000000001</v>
      </c>
      <c r="I2120" s="7">
        <v>2.2109999999999999</v>
      </c>
      <c r="J2120" s="7">
        <v>2010</v>
      </c>
      <c r="K2120" s="7">
        <v>2</v>
      </c>
      <c r="L2120" s="7">
        <v>42</v>
      </c>
      <c r="M2120" s="7">
        <v>-30.597999999999999</v>
      </c>
      <c r="N2120" s="7">
        <v>-71.191000000000003</v>
      </c>
      <c r="O2120" s="7">
        <v>-30.75</v>
      </c>
      <c r="P2120" s="7">
        <v>-71.25</v>
      </c>
      <c r="Q2120" s="7">
        <v>22.902000000000001</v>
      </c>
      <c r="S2120" s="7">
        <v>17.007999999999999</v>
      </c>
      <c r="V2120" s="7" t="s">
        <v>26</v>
      </c>
      <c r="W2120" s="7">
        <v>0.90100000000000002</v>
      </c>
      <c r="X2120" s="7">
        <f t="shared" si="66"/>
        <v>0.90100000000000002</v>
      </c>
      <c r="Y2120" s="7">
        <v>1.31</v>
      </c>
      <c r="Z2120" s="7">
        <f t="shared" si="67"/>
        <v>1.31</v>
      </c>
      <c r="AA2120" s="7">
        <v>0.40699999999999997</v>
      </c>
      <c r="AB2120" s="7">
        <v>0.59199999999999997</v>
      </c>
      <c r="AC2120" s="7">
        <v>18.899999999999999</v>
      </c>
      <c r="AD2120" s="7">
        <v>0</v>
      </c>
      <c r="AE2120" s="7" t="s">
        <v>132</v>
      </c>
      <c r="AF2120" s="7" t="s">
        <v>133</v>
      </c>
      <c r="AG2120" s="7" t="s">
        <v>47</v>
      </c>
      <c r="AH2120" s="7" t="s">
        <v>463</v>
      </c>
      <c r="AI2120" s="7" t="s">
        <v>463</v>
      </c>
      <c r="AJ2120" s="7">
        <v>3.387</v>
      </c>
      <c r="AK2120" s="7">
        <v>-0.65100000000000002</v>
      </c>
      <c r="AL2120" s="7" t="s">
        <v>408</v>
      </c>
      <c r="AS2120" s="7">
        <v>2.5</v>
      </c>
      <c r="AT2120" s="7">
        <v>1.78</v>
      </c>
      <c r="AU2120" s="7">
        <v>3.5</v>
      </c>
      <c r="AV2120" s="7" t="s">
        <v>659</v>
      </c>
      <c r="AW2120" s="7" t="s">
        <v>528</v>
      </c>
      <c r="AX2120" s="7" t="s">
        <v>14</v>
      </c>
      <c r="AY2120" s="7" t="s">
        <v>562</v>
      </c>
    </row>
    <row r="2121" spans="1:52" x14ac:dyDescent="0.2">
      <c r="A2121" s="7">
        <v>2120</v>
      </c>
      <c r="B2121" s="7">
        <v>5866</v>
      </c>
      <c r="C2121" s="7" t="s">
        <v>381</v>
      </c>
      <c r="D2121" s="7" t="s">
        <v>382</v>
      </c>
      <c r="E2121" s="7" t="s">
        <v>383</v>
      </c>
      <c r="F2121" s="7">
        <v>14.442</v>
      </c>
      <c r="I2121" s="7">
        <v>1.444</v>
      </c>
      <c r="J2121" s="7">
        <v>2010</v>
      </c>
      <c r="K2121" s="7">
        <v>3</v>
      </c>
      <c r="L2121" s="7">
        <v>71</v>
      </c>
      <c r="M2121" s="7">
        <v>-30.597999999999999</v>
      </c>
      <c r="N2121" s="7">
        <v>-71.191000000000003</v>
      </c>
      <c r="O2121" s="7">
        <v>-30.75</v>
      </c>
      <c r="P2121" s="7">
        <v>-71.25</v>
      </c>
      <c r="Q2121" s="7">
        <v>22.446999999999999</v>
      </c>
      <c r="S2121" s="7">
        <v>18.103999999999999</v>
      </c>
      <c r="V2121" s="7" t="s">
        <v>26</v>
      </c>
      <c r="W2121" s="7">
        <v>0.92400000000000004</v>
      </c>
      <c r="X2121" s="7">
        <f t="shared" si="66"/>
        <v>0.92400000000000004</v>
      </c>
      <c r="Y2121" s="7">
        <v>0.52</v>
      </c>
      <c r="Z2121" s="7">
        <f t="shared" si="67"/>
        <v>0.52</v>
      </c>
      <c r="AA2121" s="7">
        <v>0.63900000000000001</v>
      </c>
      <c r="AB2121" s="7">
        <v>0.36</v>
      </c>
      <c r="AC2121" s="7">
        <v>18.100000000000001</v>
      </c>
      <c r="AD2121" s="7">
        <v>0</v>
      </c>
      <c r="AE2121" s="7" t="s">
        <v>132</v>
      </c>
      <c r="AF2121" s="7" t="s">
        <v>133</v>
      </c>
      <c r="AG2121" s="7" t="s">
        <v>47</v>
      </c>
      <c r="AH2121" s="7" t="s">
        <v>463</v>
      </c>
      <c r="AI2121" s="7" t="s">
        <v>463</v>
      </c>
      <c r="AJ2121" s="7">
        <v>3.387</v>
      </c>
      <c r="AK2121" s="7">
        <v>-0.65100000000000002</v>
      </c>
      <c r="AL2121" s="7" t="s">
        <v>408</v>
      </c>
      <c r="AS2121" s="7">
        <v>2.5</v>
      </c>
      <c r="AT2121" s="7">
        <v>1.78</v>
      </c>
      <c r="AU2121" s="7">
        <v>3.5</v>
      </c>
      <c r="AV2121" s="7" t="s">
        <v>659</v>
      </c>
      <c r="AW2121" s="7" t="s">
        <v>528</v>
      </c>
      <c r="AX2121" s="7" t="s">
        <v>14</v>
      </c>
      <c r="AY2121" s="7" t="s">
        <v>562</v>
      </c>
    </row>
    <row r="2122" spans="1:52" x14ac:dyDescent="0.2">
      <c r="A2122" s="7">
        <v>2121</v>
      </c>
      <c r="B2122" s="7">
        <v>5866</v>
      </c>
      <c r="C2122" s="7" t="s">
        <v>381</v>
      </c>
      <c r="D2122" s="7" t="s">
        <v>382</v>
      </c>
      <c r="E2122" s="7" t="s">
        <v>383</v>
      </c>
      <c r="F2122" s="7">
        <v>13.785</v>
      </c>
      <c r="I2122" s="7">
        <v>1.3779999999999999</v>
      </c>
      <c r="J2122" s="7">
        <v>2010</v>
      </c>
      <c r="K2122" s="7">
        <v>4</v>
      </c>
      <c r="L2122" s="7">
        <v>100</v>
      </c>
      <c r="M2122" s="7">
        <v>-30.597999999999999</v>
      </c>
      <c r="N2122" s="7">
        <v>-71.191000000000003</v>
      </c>
      <c r="O2122" s="7">
        <v>-30.75</v>
      </c>
      <c r="P2122" s="7">
        <v>-71.25</v>
      </c>
      <c r="Q2122" s="7">
        <v>17.829000000000001</v>
      </c>
      <c r="S2122" s="7">
        <v>19.422000000000001</v>
      </c>
      <c r="V2122" s="7" t="s">
        <v>26</v>
      </c>
      <c r="W2122" s="7">
        <v>0.82799999999999996</v>
      </c>
      <c r="X2122" s="7">
        <f t="shared" si="66"/>
        <v>0.82799999999999996</v>
      </c>
      <c r="Y2122" s="7">
        <v>0.55000000000000004</v>
      </c>
      <c r="Z2122" s="7">
        <f t="shared" si="67"/>
        <v>0.55000000000000004</v>
      </c>
      <c r="AA2122" s="7">
        <v>0.60099999999999998</v>
      </c>
      <c r="AB2122" s="7">
        <v>0.39800000000000002</v>
      </c>
      <c r="AC2122" s="7">
        <v>14.5</v>
      </c>
      <c r="AD2122" s="7">
        <v>0</v>
      </c>
      <c r="AE2122" s="7" t="s">
        <v>132</v>
      </c>
      <c r="AF2122" s="7" t="s">
        <v>133</v>
      </c>
      <c r="AG2122" s="7" t="s">
        <v>47</v>
      </c>
      <c r="AH2122" s="7" t="s">
        <v>463</v>
      </c>
      <c r="AI2122" s="7" t="s">
        <v>463</v>
      </c>
      <c r="AJ2122" s="7">
        <v>3.387</v>
      </c>
      <c r="AK2122" s="7">
        <v>-0.65100000000000002</v>
      </c>
      <c r="AL2122" s="7" t="s">
        <v>408</v>
      </c>
      <c r="AS2122" s="7">
        <v>2.5</v>
      </c>
      <c r="AT2122" s="7">
        <v>1.78</v>
      </c>
      <c r="AU2122" s="7">
        <v>3.5</v>
      </c>
      <c r="AV2122" s="7" t="s">
        <v>659</v>
      </c>
      <c r="AW2122" s="7" t="s">
        <v>528</v>
      </c>
      <c r="AX2122" s="7" t="s">
        <v>14</v>
      </c>
      <c r="AY2122" s="7" t="s">
        <v>562</v>
      </c>
    </row>
    <row r="2123" spans="1:52" x14ac:dyDescent="0.2">
      <c r="A2123" s="7">
        <v>2122</v>
      </c>
      <c r="B2123" s="7">
        <v>5866</v>
      </c>
      <c r="C2123" s="7" t="s">
        <v>381</v>
      </c>
      <c r="D2123" s="7" t="s">
        <v>382</v>
      </c>
      <c r="E2123" s="7" t="s">
        <v>383</v>
      </c>
      <c r="F2123" s="7">
        <v>9.9009999999999998</v>
      </c>
      <c r="I2123" s="7">
        <v>0.99</v>
      </c>
      <c r="J2123" s="7">
        <v>2010</v>
      </c>
      <c r="K2123" s="7">
        <v>5</v>
      </c>
      <c r="L2123" s="7">
        <v>136</v>
      </c>
      <c r="M2123" s="7">
        <v>-30.597999999999999</v>
      </c>
      <c r="N2123" s="7">
        <v>-71.191000000000003</v>
      </c>
      <c r="O2123" s="7">
        <v>-30.75</v>
      </c>
      <c r="P2123" s="7">
        <v>-71.25</v>
      </c>
      <c r="Q2123" s="7">
        <v>14.685</v>
      </c>
      <c r="S2123" s="7">
        <v>25.611999999999998</v>
      </c>
      <c r="V2123" s="7" t="s">
        <v>26</v>
      </c>
      <c r="W2123" s="7">
        <v>0.73</v>
      </c>
      <c r="X2123" s="7">
        <f t="shared" si="66"/>
        <v>0.73</v>
      </c>
      <c r="Y2123" s="7">
        <v>0.26</v>
      </c>
      <c r="Z2123" s="7">
        <f t="shared" si="67"/>
        <v>0.26</v>
      </c>
      <c r="AA2123" s="7">
        <v>0.73699999999999999</v>
      </c>
      <c r="AB2123" s="7">
        <v>0.26200000000000001</v>
      </c>
      <c r="AC2123" s="7">
        <v>12.8</v>
      </c>
      <c r="AD2123" s="7">
        <v>23.5</v>
      </c>
      <c r="AE2123" s="7" t="s">
        <v>132</v>
      </c>
      <c r="AF2123" s="7" t="s">
        <v>133</v>
      </c>
      <c r="AG2123" s="7" t="s">
        <v>47</v>
      </c>
      <c r="AH2123" s="7" t="s">
        <v>463</v>
      </c>
      <c r="AI2123" s="7" t="s">
        <v>463</v>
      </c>
      <c r="AJ2123" s="7">
        <v>3.387</v>
      </c>
      <c r="AK2123" s="7">
        <v>-0.65100000000000002</v>
      </c>
      <c r="AL2123" s="7" t="s">
        <v>408</v>
      </c>
      <c r="AS2123" s="7">
        <v>2.5</v>
      </c>
      <c r="AT2123" s="7">
        <v>1.78</v>
      </c>
      <c r="AU2123" s="7">
        <v>3.5</v>
      </c>
      <c r="AV2123" s="7" t="s">
        <v>659</v>
      </c>
      <c r="AW2123" s="7" t="s">
        <v>528</v>
      </c>
      <c r="AX2123" s="7" t="s">
        <v>14</v>
      </c>
      <c r="AY2123" s="7" t="s">
        <v>562</v>
      </c>
    </row>
    <row r="2124" spans="1:52" x14ac:dyDescent="0.2">
      <c r="A2124" s="7">
        <v>2123</v>
      </c>
      <c r="B2124" s="7">
        <v>5866</v>
      </c>
      <c r="C2124" s="7" t="s">
        <v>381</v>
      </c>
      <c r="D2124" s="7" t="s">
        <v>382</v>
      </c>
      <c r="E2124" s="7" t="s">
        <v>383</v>
      </c>
      <c r="F2124" s="7">
        <v>8.0190000000000001</v>
      </c>
      <c r="I2124" s="7">
        <v>0.80100000000000005</v>
      </c>
      <c r="J2124" s="7">
        <v>2010</v>
      </c>
      <c r="K2124" s="7">
        <v>6</v>
      </c>
      <c r="L2124" s="7">
        <v>165</v>
      </c>
      <c r="M2124" s="7">
        <v>-30.597999999999999</v>
      </c>
      <c r="N2124" s="7">
        <v>-71.191000000000003</v>
      </c>
      <c r="O2124" s="7">
        <v>-30.75</v>
      </c>
      <c r="P2124" s="7">
        <v>-71.25</v>
      </c>
      <c r="Q2124" s="7">
        <v>13.265000000000001</v>
      </c>
      <c r="S2124" s="7">
        <v>22.274999999999999</v>
      </c>
      <c r="V2124" s="7" t="s">
        <v>26</v>
      </c>
      <c r="W2124" s="7">
        <v>0.65</v>
      </c>
      <c r="X2124" s="7">
        <f t="shared" si="66"/>
        <v>0.65</v>
      </c>
      <c r="Y2124" s="7">
        <v>0.151</v>
      </c>
      <c r="Z2124" s="7">
        <f t="shared" si="67"/>
        <v>0.151</v>
      </c>
      <c r="AA2124" s="7">
        <v>0.81100000000000005</v>
      </c>
      <c r="AB2124" s="7">
        <v>0.188</v>
      </c>
      <c r="AC2124" s="7">
        <v>11.2</v>
      </c>
      <c r="AD2124" s="7">
        <v>51.8</v>
      </c>
      <c r="AE2124" s="7" t="s">
        <v>132</v>
      </c>
      <c r="AF2124" s="7" t="s">
        <v>133</v>
      </c>
      <c r="AG2124" s="7" t="s">
        <v>47</v>
      </c>
      <c r="AH2124" s="7" t="s">
        <v>463</v>
      </c>
      <c r="AI2124" s="7" t="s">
        <v>463</v>
      </c>
      <c r="AJ2124" s="7">
        <v>3.387</v>
      </c>
      <c r="AK2124" s="7">
        <v>-0.65100000000000002</v>
      </c>
      <c r="AL2124" s="7" t="s">
        <v>408</v>
      </c>
      <c r="AS2124" s="7">
        <v>2.5</v>
      </c>
      <c r="AT2124" s="7">
        <v>1.78</v>
      </c>
      <c r="AU2124" s="7">
        <v>3.5</v>
      </c>
      <c r="AV2124" s="7" t="s">
        <v>659</v>
      </c>
      <c r="AW2124" s="7" t="s">
        <v>528</v>
      </c>
      <c r="AX2124" s="7" t="s">
        <v>14</v>
      </c>
      <c r="AY2124" s="7" t="s">
        <v>562</v>
      </c>
    </row>
    <row r="2125" spans="1:52" x14ac:dyDescent="0.2">
      <c r="A2125" s="7">
        <v>2124</v>
      </c>
      <c r="B2125" s="7">
        <v>5866</v>
      </c>
      <c r="C2125" s="7" t="s">
        <v>381</v>
      </c>
      <c r="D2125" s="7" t="s">
        <v>382</v>
      </c>
      <c r="E2125" s="7" t="s">
        <v>383</v>
      </c>
      <c r="F2125" s="7">
        <v>7.476</v>
      </c>
      <c r="I2125" s="7">
        <v>0.747</v>
      </c>
      <c r="J2125" s="7">
        <v>2010</v>
      </c>
      <c r="K2125" s="7">
        <v>7</v>
      </c>
      <c r="L2125" s="7">
        <v>198</v>
      </c>
      <c r="M2125" s="7">
        <v>-30.597999999999999</v>
      </c>
      <c r="N2125" s="7">
        <v>-71.191000000000003</v>
      </c>
      <c r="O2125" s="7">
        <v>-30.75</v>
      </c>
      <c r="P2125" s="7">
        <v>-71.25</v>
      </c>
      <c r="Q2125" s="7">
        <v>15.347</v>
      </c>
      <c r="S2125" s="7">
        <v>26.914999999999999</v>
      </c>
      <c r="V2125" s="7" t="s">
        <v>26</v>
      </c>
      <c r="W2125" s="7">
        <v>0.52800000000000002</v>
      </c>
      <c r="X2125" s="7">
        <f t="shared" si="66"/>
        <v>0.52800000000000002</v>
      </c>
      <c r="Y2125" s="7">
        <v>0.219</v>
      </c>
      <c r="Z2125" s="7">
        <f t="shared" si="67"/>
        <v>0.219</v>
      </c>
      <c r="AA2125" s="7">
        <v>0.70699999999999996</v>
      </c>
      <c r="AB2125" s="7">
        <v>0.29199999999999998</v>
      </c>
      <c r="AC2125" s="7">
        <v>9.6999999999999993</v>
      </c>
      <c r="AD2125" s="7">
        <v>12.6</v>
      </c>
      <c r="AE2125" s="7" t="s">
        <v>132</v>
      </c>
      <c r="AF2125" s="7" t="s">
        <v>133</v>
      </c>
      <c r="AG2125" s="7" t="s">
        <v>47</v>
      </c>
      <c r="AH2125" s="7" t="s">
        <v>463</v>
      </c>
      <c r="AI2125" s="7" t="s">
        <v>463</v>
      </c>
      <c r="AJ2125" s="7">
        <v>3.387</v>
      </c>
      <c r="AK2125" s="7">
        <v>-0.65100000000000002</v>
      </c>
      <c r="AL2125" s="7" t="s">
        <v>408</v>
      </c>
      <c r="AS2125" s="7">
        <v>2.5</v>
      </c>
      <c r="AT2125" s="7">
        <v>1.78</v>
      </c>
      <c r="AU2125" s="7">
        <v>3.5</v>
      </c>
      <c r="AV2125" s="7" t="s">
        <v>659</v>
      </c>
      <c r="AW2125" s="7" t="s">
        <v>528</v>
      </c>
      <c r="AX2125" s="7" t="s">
        <v>14</v>
      </c>
      <c r="AY2125" s="7" t="s">
        <v>562</v>
      </c>
    </row>
    <row r="2126" spans="1:52" x14ac:dyDescent="0.2">
      <c r="A2126" s="7">
        <v>2125</v>
      </c>
      <c r="B2126" s="7">
        <v>5866</v>
      </c>
      <c r="C2126" s="7" t="s">
        <v>381</v>
      </c>
      <c r="D2126" s="7" t="s">
        <v>382</v>
      </c>
      <c r="E2126" s="7" t="s">
        <v>383</v>
      </c>
      <c r="F2126" s="7">
        <v>8.94</v>
      </c>
      <c r="I2126" s="7">
        <v>0.89400000000000002</v>
      </c>
      <c r="J2126" s="7">
        <v>2010</v>
      </c>
      <c r="K2126" s="7">
        <v>8</v>
      </c>
      <c r="L2126" s="7">
        <v>235</v>
      </c>
      <c r="M2126" s="7">
        <v>-30.597999999999999</v>
      </c>
      <c r="N2126" s="7">
        <v>-71.191000000000003</v>
      </c>
      <c r="O2126" s="7">
        <v>-30.75</v>
      </c>
      <c r="P2126" s="7">
        <v>-71.25</v>
      </c>
      <c r="Q2126" s="7">
        <v>16.568999999999999</v>
      </c>
      <c r="V2126" s="7" t="s">
        <v>26</v>
      </c>
      <c r="W2126" s="7">
        <v>0.629</v>
      </c>
      <c r="X2126" s="7">
        <f t="shared" si="66"/>
        <v>0.629</v>
      </c>
      <c r="Y2126" s="7">
        <v>0.26500000000000001</v>
      </c>
      <c r="Z2126" s="7">
        <f t="shared" si="67"/>
        <v>0.26500000000000001</v>
      </c>
      <c r="AA2126" s="7">
        <v>0.70299999999999996</v>
      </c>
      <c r="AB2126" s="7">
        <v>0.29599999999999999</v>
      </c>
      <c r="AC2126" s="7">
        <v>11.2</v>
      </c>
      <c r="AD2126" s="7">
        <v>10.199999999999999</v>
      </c>
      <c r="AE2126" s="7" t="s">
        <v>132</v>
      </c>
      <c r="AF2126" s="7" t="s">
        <v>133</v>
      </c>
      <c r="AG2126" s="7" t="s">
        <v>47</v>
      </c>
      <c r="AH2126" s="7" t="s">
        <v>463</v>
      </c>
      <c r="AI2126" s="7" t="s">
        <v>463</v>
      </c>
      <c r="AJ2126" s="7">
        <v>3.387</v>
      </c>
      <c r="AK2126" s="7">
        <v>-0.65100000000000002</v>
      </c>
      <c r="AL2126" s="7" t="s">
        <v>408</v>
      </c>
      <c r="AS2126" s="7">
        <v>2.5</v>
      </c>
      <c r="AT2126" s="7">
        <v>1.78</v>
      </c>
      <c r="AU2126" s="7">
        <v>3.5</v>
      </c>
      <c r="AV2126" s="7" t="s">
        <v>659</v>
      </c>
      <c r="AW2126" s="7" t="s">
        <v>528</v>
      </c>
      <c r="AX2126" s="7" t="s">
        <v>14</v>
      </c>
      <c r="AY2126" s="7" t="s">
        <v>562</v>
      </c>
    </row>
    <row r="2127" spans="1:52" x14ac:dyDescent="0.2">
      <c r="A2127" s="7">
        <v>2126</v>
      </c>
      <c r="B2127" s="7">
        <v>5866</v>
      </c>
      <c r="C2127" s="7" t="s">
        <v>381</v>
      </c>
      <c r="D2127" s="7" t="s">
        <v>382</v>
      </c>
      <c r="E2127" s="7" t="s">
        <v>383</v>
      </c>
      <c r="F2127" s="7">
        <v>11.292999999999999</v>
      </c>
      <c r="I2127" s="7">
        <v>1.129</v>
      </c>
      <c r="J2127" s="7">
        <v>2010</v>
      </c>
      <c r="K2127" s="7">
        <v>9</v>
      </c>
      <c r="L2127" s="7">
        <v>265</v>
      </c>
      <c r="M2127" s="7">
        <v>-30.597999999999999</v>
      </c>
      <c r="N2127" s="7">
        <v>-71.191000000000003</v>
      </c>
      <c r="O2127" s="7">
        <v>-30.75</v>
      </c>
      <c r="P2127" s="7">
        <v>-71.25</v>
      </c>
      <c r="Q2127" s="7">
        <v>19.363</v>
      </c>
      <c r="V2127" s="7" t="s">
        <v>26</v>
      </c>
      <c r="W2127" s="7">
        <v>0.70599999999999996</v>
      </c>
      <c r="X2127" s="7">
        <f t="shared" si="66"/>
        <v>0.70599999999999996</v>
      </c>
      <c r="Y2127" s="7">
        <v>0.42299999999999999</v>
      </c>
      <c r="Z2127" s="7">
        <f t="shared" si="67"/>
        <v>0.42299999999999999</v>
      </c>
      <c r="AA2127" s="7">
        <v>0.625</v>
      </c>
      <c r="AB2127" s="7">
        <v>0.374</v>
      </c>
      <c r="AC2127" s="7">
        <v>12.8</v>
      </c>
      <c r="AD2127" s="7">
        <v>3.6</v>
      </c>
      <c r="AE2127" s="7" t="s">
        <v>132</v>
      </c>
      <c r="AF2127" s="7" t="s">
        <v>133</v>
      </c>
      <c r="AG2127" s="7" t="s">
        <v>47</v>
      </c>
      <c r="AH2127" s="7" t="s">
        <v>463</v>
      </c>
      <c r="AI2127" s="7" t="s">
        <v>463</v>
      </c>
      <c r="AJ2127" s="7">
        <v>3.387</v>
      </c>
      <c r="AK2127" s="7">
        <v>-0.65100000000000002</v>
      </c>
      <c r="AL2127" s="7" t="s">
        <v>408</v>
      </c>
      <c r="AS2127" s="7">
        <v>2.5</v>
      </c>
      <c r="AT2127" s="7">
        <v>1.78</v>
      </c>
      <c r="AU2127" s="7">
        <v>3.5</v>
      </c>
      <c r="AV2127" s="7" t="s">
        <v>659</v>
      </c>
      <c r="AW2127" s="7" t="s">
        <v>528</v>
      </c>
      <c r="AX2127" s="7" t="s">
        <v>14</v>
      </c>
      <c r="AY2127" s="7" t="s">
        <v>562</v>
      </c>
    </row>
    <row r="2128" spans="1:52" x14ac:dyDescent="0.2">
      <c r="A2128" s="7">
        <v>2127</v>
      </c>
      <c r="B2128" s="7">
        <v>5866</v>
      </c>
      <c r="C2128" s="7" t="s">
        <v>381</v>
      </c>
      <c r="D2128" s="7" t="s">
        <v>382</v>
      </c>
      <c r="E2128" s="7" t="s">
        <v>383</v>
      </c>
      <c r="F2128" s="7">
        <v>17.878</v>
      </c>
      <c r="I2128" s="7">
        <v>1.7869999999999999</v>
      </c>
      <c r="J2128" s="7">
        <v>2010</v>
      </c>
      <c r="K2128" s="7">
        <v>10</v>
      </c>
      <c r="L2128" s="7">
        <v>292</v>
      </c>
      <c r="M2128" s="7">
        <v>-30.597999999999999</v>
      </c>
      <c r="N2128" s="7">
        <v>-71.191000000000003</v>
      </c>
      <c r="O2128" s="7">
        <v>-30.75</v>
      </c>
      <c r="P2128" s="7">
        <v>-71.25</v>
      </c>
      <c r="Q2128" s="7">
        <v>20.98</v>
      </c>
      <c r="V2128" s="7" t="s">
        <v>26</v>
      </c>
      <c r="W2128" s="7">
        <v>1.004</v>
      </c>
      <c r="X2128" s="7">
        <f t="shared" si="66"/>
        <v>1.004</v>
      </c>
      <c r="Y2128" s="7">
        <v>0.78300000000000003</v>
      </c>
      <c r="Z2128" s="7">
        <f t="shared" si="67"/>
        <v>0.78300000000000003</v>
      </c>
      <c r="AA2128" s="7">
        <v>0.56200000000000006</v>
      </c>
      <c r="AB2128" s="7">
        <v>0.437</v>
      </c>
      <c r="AC2128" s="7">
        <v>14.3</v>
      </c>
      <c r="AD2128" s="7">
        <v>0.4</v>
      </c>
      <c r="AE2128" s="7" t="s">
        <v>132</v>
      </c>
      <c r="AF2128" s="7" t="s">
        <v>133</v>
      </c>
      <c r="AG2128" s="7" t="s">
        <v>47</v>
      </c>
      <c r="AH2128" s="7" t="s">
        <v>463</v>
      </c>
      <c r="AI2128" s="7" t="s">
        <v>463</v>
      </c>
      <c r="AJ2128" s="7">
        <v>3.387</v>
      </c>
      <c r="AK2128" s="7">
        <v>-0.65100000000000002</v>
      </c>
      <c r="AL2128" s="7" t="s">
        <v>408</v>
      </c>
      <c r="AS2128" s="7">
        <v>2.5</v>
      </c>
      <c r="AT2128" s="7">
        <v>1.78</v>
      </c>
      <c r="AU2128" s="7">
        <v>3.5</v>
      </c>
      <c r="AV2128" s="7" t="s">
        <v>659</v>
      </c>
      <c r="AW2128" s="7" t="s">
        <v>528</v>
      </c>
      <c r="AX2128" s="7" t="s">
        <v>14</v>
      </c>
      <c r="AY2128" s="7" t="s">
        <v>562</v>
      </c>
    </row>
    <row r="2129" spans="1:52" x14ac:dyDescent="0.2">
      <c r="A2129" s="7">
        <v>2128</v>
      </c>
      <c r="B2129" s="7">
        <v>5876</v>
      </c>
      <c r="C2129" s="7" t="s">
        <v>69</v>
      </c>
      <c r="D2129" s="7" t="s">
        <v>93</v>
      </c>
      <c r="E2129" s="7" t="s">
        <v>94</v>
      </c>
      <c r="I2129" s="7">
        <v>3.8660000000000001</v>
      </c>
      <c r="J2129" s="7">
        <v>2005</v>
      </c>
      <c r="K2129" s="7">
        <v>5</v>
      </c>
      <c r="L2129" s="7">
        <v>135</v>
      </c>
      <c r="M2129" s="7">
        <v>43</v>
      </c>
      <c r="N2129" s="7">
        <v>88</v>
      </c>
      <c r="O2129" s="7">
        <v>43.25</v>
      </c>
      <c r="P2129" s="7">
        <v>88.25</v>
      </c>
      <c r="V2129" s="7" t="s">
        <v>26</v>
      </c>
      <c r="W2129" s="7">
        <v>2.9649999999999999</v>
      </c>
      <c r="X2129" s="7">
        <f t="shared" si="66"/>
        <v>2.9649999999999999</v>
      </c>
      <c r="Y2129" s="7">
        <v>0.90100000000000002</v>
      </c>
      <c r="Z2129" s="7">
        <f t="shared" si="67"/>
        <v>0.90100000000000002</v>
      </c>
      <c r="AA2129" s="7">
        <v>0.76700000000000002</v>
      </c>
      <c r="AB2129" s="7">
        <v>0.23300000000000001</v>
      </c>
      <c r="AC2129" s="7">
        <v>15.3</v>
      </c>
      <c r="AD2129" s="7">
        <v>30</v>
      </c>
      <c r="AE2129" s="7" t="s">
        <v>96</v>
      </c>
      <c r="AF2129" s="7" t="s">
        <v>97</v>
      </c>
      <c r="AG2129" s="7" t="s">
        <v>47</v>
      </c>
      <c r="AH2129" s="7" t="s">
        <v>463</v>
      </c>
      <c r="AI2129" s="7" t="s">
        <v>463</v>
      </c>
      <c r="AJ2129" s="7">
        <v>-0.83399999999999996</v>
      </c>
      <c r="AK2129" s="7">
        <v>0.80400000000000005</v>
      </c>
      <c r="AM2129" s="7">
        <v>0.17699999999999999</v>
      </c>
      <c r="AN2129" s="7">
        <v>3.5000000000000003E-2</v>
      </c>
      <c r="AR2129" s="7">
        <v>0.251</v>
      </c>
      <c r="AT2129" s="7">
        <v>1.419</v>
      </c>
      <c r="AU2129" s="7">
        <v>1.94</v>
      </c>
      <c r="AV2129" s="7" t="s">
        <v>95</v>
      </c>
      <c r="AW2129" s="7" t="s">
        <v>44</v>
      </c>
      <c r="AX2129" s="7" t="s">
        <v>14</v>
      </c>
      <c r="AY2129" s="7" t="s">
        <v>570</v>
      </c>
    </row>
    <row r="2130" spans="1:52" x14ac:dyDescent="0.2">
      <c r="A2130" s="7">
        <v>2129</v>
      </c>
      <c r="B2130" s="7">
        <v>5876</v>
      </c>
      <c r="C2130" s="7" t="s">
        <v>69</v>
      </c>
      <c r="D2130" s="7" t="s">
        <v>93</v>
      </c>
      <c r="E2130" s="7" t="s">
        <v>94</v>
      </c>
      <c r="I2130" s="7">
        <v>5.6689999999999996</v>
      </c>
      <c r="J2130" s="7">
        <v>2005</v>
      </c>
      <c r="K2130" s="7">
        <v>7</v>
      </c>
      <c r="L2130" s="7">
        <v>195</v>
      </c>
      <c r="M2130" s="7">
        <v>43</v>
      </c>
      <c r="N2130" s="7">
        <v>88</v>
      </c>
      <c r="O2130" s="7">
        <v>43.25</v>
      </c>
      <c r="P2130" s="7">
        <v>88.25</v>
      </c>
      <c r="V2130" s="7" t="s">
        <v>26</v>
      </c>
      <c r="W2130" s="7">
        <v>4.3479999999999999</v>
      </c>
      <c r="X2130" s="7">
        <f t="shared" si="66"/>
        <v>4.3479999999999999</v>
      </c>
      <c r="Y2130" s="7">
        <v>1.321</v>
      </c>
      <c r="Z2130" s="7">
        <f t="shared" si="67"/>
        <v>1.321</v>
      </c>
      <c r="AA2130" s="7">
        <v>0.76700000000000002</v>
      </c>
      <c r="AB2130" s="7">
        <v>0.23300000000000001</v>
      </c>
      <c r="AC2130" s="7">
        <v>22.9</v>
      </c>
      <c r="AD2130" s="7">
        <v>39.6</v>
      </c>
      <c r="AE2130" s="7" t="s">
        <v>96</v>
      </c>
      <c r="AF2130" s="7" t="s">
        <v>97</v>
      </c>
      <c r="AG2130" s="7" t="s">
        <v>47</v>
      </c>
      <c r="AH2130" s="7" t="s">
        <v>463</v>
      </c>
      <c r="AI2130" s="7" t="s">
        <v>463</v>
      </c>
      <c r="AJ2130" s="7">
        <v>-0.83399999999999996</v>
      </c>
      <c r="AK2130" s="7">
        <v>0.80400000000000005</v>
      </c>
      <c r="AM2130" s="7">
        <v>0.17699999999999999</v>
      </c>
      <c r="AN2130" s="7">
        <v>3.5000000000000003E-2</v>
      </c>
      <c r="AR2130" s="7">
        <v>0.251</v>
      </c>
      <c r="AT2130" s="7">
        <v>1.419</v>
      </c>
      <c r="AU2130" s="7">
        <v>1.94</v>
      </c>
      <c r="AV2130" s="7" t="s">
        <v>95</v>
      </c>
      <c r="AW2130" s="7" t="s">
        <v>44</v>
      </c>
      <c r="AX2130" s="7" t="s">
        <v>14</v>
      </c>
      <c r="AY2130" s="7" t="s">
        <v>570</v>
      </c>
    </row>
    <row r="2131" spans="1:52" x14ac:dyDescent="0.2">
      <c r="A2131" s="7">
        <v>2130</v>
      </c>
      <c r="B2131" s="7">
        <v>5876</v>
      </c>
      <c r="C2131" s="7" t="s">
        <v>69</v>
      </c>
      <c r="D2131" s="7" t="s">
        <v>93</v>
      </c>
      <c r="E2131" s="7" t="s">
        <v>94</v>
      </c>
      <c r="I2131" s="7">
        <v>3.5329999999999999</v>
      </c>
      <c r="J2131" s="7">
        <v>2005</v>
      </c>
      <c r="K2131" s="7">
        <v>8</v>
      </c>
      <c r="L2131" s="7">
        <v>225</v>
      </c>
      <c r="M2131" s="7">
        <v>43</v>
      </c>
      <c r="N2131" s="7">
        <v>88</v>
      </c>
      <c r="O2131" s="7">
        <v>43.25</v>
      </c>
      <c r="P2131" s="7">
        <v>88.25</v>
      </c>
      <c r="V2131" s="7" t="s">
        <v>26</v>
      </c>
      <c r="W2131" s="7">
        <v>2.6989999999999998</v>
      </c>
      <c r="X2131" s="7">
        <f t="shared" si="66"/>
        <v>2.6989999999999998</v>
      </c>
      <c r="Y2131" s="7">
        <v>0.83399999999999996</v>
      </c>
      <c r="Z2131" s="7">
        <f t="shared" si="67"/>
        <v>0.83399999999999996</v>
      </c>
      <c r="AA2131" s="7">
        <v>0.76400000000000001</v>
      </c>
      <c r="AB2131" s="7">
        <v>0.23599999999999999</v>
      </c>
      <c r="AC2131" s="7">
        <v>19.5</v>
      </c>
      <c r="AD2131" s="7">
        <v>21.2</v>
      </c>
      <c r="AE2131" s="7" t="s">
        <v>96</v>
      </c>
      <c r="AF2131" s="7" t="s">
        <v>97</v>
      </c>
      <c r="AG2131" s="7" t="s">
        <v>47</v>
      </c>
      <c r="AH2131" s="7" t="s">
        <v>463</v>
      </c>
      <c r="AI2131" s="7" t="s">
        <v>463</v>
      </c>
      <c r="AJ2131" s="7">
        <v>-0.83399999999999996</v>
      </c>
      <c r="AK2131" s="7">
        <v>0.80400000000000005</v>
      </c>
      <c r="AM2131" s="7">
        <v>0.17699999999999999</v>
      </c>
      <c r="AN2131" s="7">
        <v>3.5000000000000003E-2</v>
      </c>
      <c r="AR2131" s="7">
        <v>0.251</v>
      </c>
      <c r="AT2131" s="7">
        <v>1.419</v>
      </c>
      <c r="AU2131" s="7">
        <v>1.94</v>
      </c>
      <c r="AV2131" s="7" t="s">
        <v>95</v>
      </c>
      <c r="AW2131" s="7" t="s">
        <v>44</v>
      </c>
      <c r="AX2131" s="7" t="s">
        <v>14</v>
      </c>
      <c r="AY2131" s="7" t="s">
        <v>570</v>
      </c>
    </row>
    <row r="2132" spans="1:52" x14ac:dyDescent="0.2">
      <c r="A2132" s="7">
        <v>2131</v>
      </c>
      <c r="B2132" s="7">
        <v>5876</v>
      </c>
      <c r="C2132" s="7" t="s">
        <v>69</v>
      </c>
      <c r="D2132" s="7" t="s">
        <v>93</v>
      </c>
      <c r="E2132" s="7" t="s">
        <v>94</v>
      </c>
      <c r="I2132" s="7">
        <v>4.8209999999999997</v>
      </c>
      <c r="J2132" s="7">
        <v>2005</v>
      </c>
      <c r="K2132" s="7">
        <v>9</v>
      </c>
      <c r="L2132" s="7">
        <v>255</v>
      </c>
      <c r="M2132" s="7">
        <v>43</v>
      </c>
      <c r="N2132" s="7">
        <v>88</v>
      </c>
      <c r="O2132" s="7">
        <v>43.25</v>
      </c>
      <c r="P2132" s="7">
        <v>88.25</v>
      </c>
      <c r="V2132" s="7" t="s">
        <v>26</v>
      </c>
      <c r="W2132" s="7">
        <v>4.0110000000000001</v>
      </c>
      <c r="X2132" s="7">
        <f t="shared" si="66"/>
        <v>4.0110000000000001</v>
      </c>
      <c r="Y2132" s="7">
        <v>0.81</v>
      </c>
      <c r="Z2132" s="7">
        <f t="shared" si="67"/>
        <v>0.81</v>
      </c>
      <c r="AA2132" s="7">
        <v>0.83199999999999996</v>
      </c>
      <c r="AB2132" s="7">
        <v>0.16800000000000001</v>
      </c>
      <c r="AC2132" s="7">
        <v>16.5</v>
      </c>
      <c r="AD2132" s="7">
        <v>7.4</v>
      </c>
      <c r="AE2132" s="7" t="s">
        <v>96</v>
      </c>
      <c r="AF2132" s="7" t="s">
        <v>97</v>
      </c>
      <c r="AG2132" s="7" t="s">
        <v>47</v>
      </c>
      <c r="AH2132" s="7" t="s">
        <v>463</v>
      </c>
      <c r="AI2132" s="7" t="s">
        <v>463</v>
      </c>
      <c r="AJ2132" s="7">
        <v>-0.83399999999999996</v>
      </c>
      <c r="AK2132" s="7">
        <v>0.80400000000000005</v>
      </c>
      <c r="AM2132" s="7">
        <v>0.17699999999999999</v>
      </c>
      <c r="AN2132" s="7">
        <v>3.5000000000000003E-2</v>
      </c>
      <c r="AR2132" s="7">
        <v>0.251</v>
      </c>
      <c r="AT2132" s="7">
        <v>1.419</v>
      </c>
      <c r="AU2132" s="7">
        <v>1.94</v>
      </c>
      <c r="AV2132" s="7" t="s">
        <v>95</v>
      </c>
      <c r="AW2132" s="7" t="s">
        <v>44</v>
      </c>
      <c r="AX2132" s="7" t="s">
        <v>14</v>
      </c>
      <c r="AY2132" s="7" t="s">
        <v>570</v>
      </c>
    </row>
    <row r="2133" spans="1:52" x14ac:dyDescent="0.2">
      <c r="A2133" s="7">
        <v>2132</v>
      </c>
      <c r="B2133" s="7">
        <v>5876</v>
      </c>
      <c r="C2133" s="7" t="s">
        <v>69</v>
      </c>
      <c r="D2133" s="7" t="s">
        <v>93</v>
      </c>
      <c r="E2133" s="7" t="s">
        <v>94</v>
      </c>
      <c r="I2133" s="7">
        <v>1.5589999999999999</v>
      </c>
      <c r="J2133" s="7">
        <v>2005</v>
      </c>
      <c r="K2133" s="7">
        <v>10</v>
      </c>
      <c r="L2133" s="7">
        <v>285</v>
      </c>
      <c r="M2133" s="7">
        <v>43</v>
      </c>
      <c r="N2133" s="7">
        <v>88</v>
      </c>
      <c r="O2133" s="7">
        <v>43.25</v>
      </c>
      <c r="P2133" s="7">
        <v>88.25</v>
      </c>
      <c r="V2133" s="7" t="s">
        <v>26</v>
      </c>
      <c r="W2133" s="7">
        <v>1.244</v>
      </c>
      <c r="X2133" s="7">
        <f t="shared" si="66"/>
        <v>1.244</v>
      </c>
      <c r="Y2133" s="7">
        <v>0.315</v>
      </c>
      <c r="Z2133" s="7">
        <f t="shared" si="67"/>
        <v>0.315</v>
      </c>
      <c r="AA2133" s="7">
        <v>0.79800000000000004</v>
      </c>
      <c r="AB2133" s="7">
        <v>0.20200000000000001</v>
      </c>
      <c r="AC2133" s="7">
        <v>6.3</v>
      </c>
      <c r="AD2133" s="7">
        <v>8</v>
      </c>
      <c r="AE2133" s="7" t="s">
        <v>96</v>
      </c>
      <c r="AF2133" s="7" t="s">
        <v>97</v>
      </c>
      <c r="AG2133" s="7" t="s">
        <v>47</v>
      </c>
      <c r="AH2133" s="7" t="s">
        <v>463</v>
      </c>
      <c r="AI2133" s="7" t="s">
        <v>463</v>
      </c>
      <c r="AJ2133" s="7">
        <v>-0.83399999999999996</v>
      </c>
      <c r="AK2133" s="7">
        <v>0.80400000000000005</v>
      </c>
      <c r="AM2133" s="7">
        <v>0.17699999999999999</v>
      </c>
      <c r="AN2133" s="7">
        <v>3.5000000000000003E-2</v>
      </c>
      <c r="AR2133" s="7">
        <v>0.251</v>
      </c>
      <c r="AT2133" s="7">
        <v>1.419</v>
      </c>
      <c r="AU2133" s="7">
        <v>1.94</v>
      </c>
      <c r="AV2133" s="7" t="s">
        <v>95</v>
      </c>
      <c r="AW2133" s="7" t="s">
        <v>44</v>
      </c>
      <c r="AX2133" s="7" t="s">
        <v>14</v>
      </c>
      <c r="AY2133" s="7" t="s">
        <v>570</v>
      </c>
    </row>
    <row r="2134" spans="1:52" x14ac:dyDescent="0.2">
      <c r="A2134" s="7">
        <v>2133</v>
      </c>
      <c r="B2134" s="7">
        <v>5876</v>
      </c>
      <c r="C2134" s="7" t="s">
        <v>69</v>
      </c>
      <c r="D2134" s="7" t="s">
        <v>93</v>
      </c>
      <c r="E2134" s="7" t="s">
        <v>94</v>
      </c>
      <c r="I2134" s="7">
        <v>0.84399999999999997</v>
      </c>
      <c r="J2134" s="7">
        <v>2005</v>
      </c>
      <c r="K2134" s="7">
        <v>11</v>
      </c>
      <c r="L2134" s="7">
        <v>315</v>
      </c>
      <c r="M2134" s="7">
        <v>43</v>
      </c>
      <c r="N2134" s="7">
        <v>88</v>
      </c>
      <c r="O2134" s="7">
        <v>43.25</v>
      </c>
      <c r="P2134" s="7">
        <v>88.25</v>
      </c>
      <c r="V2134" s="7" t="s">
        <v>26</v>
      </c>
      <c r="W2134" s="7">
        <v>0.70299999999999996</v>
      </c>
      <c r="X2134" s="7">
        <f t="shared" si="66"/>
        <v>0.70299999999999996</v>
      </c>
      <c r="Y2134" s="7">
        <v>0.14099999999999999</v>
      </c>
      <c r="Z2134" s="7">
        <f t="shared" si="67"/>
        <v>0.14099999999999999</v>
      </c>
      <c r="AA2134" s="7">
        <v>0.83299999999999996</v>
      </c>
      <c r="AB2134" s="7">
        <v>0.16700000000000001</v>
      </c>
      <c r="AC2134" s="7">
        <v>-4.3</v>
      </c>
      <c r="AD2134" s="7">
        <v>9.3000000000000007</v>
      </c>
      <c r="AE2134" s="7" t="s">
        <v>96</v>
      </c>
      <c r="AF2134" s="7" t="s">
        <v>97</v>
      </c>
      <c r="AG2134" s="7" t="s">
        <v>47</v>
      </c>
      <c r="AH2134" s="7" t="s">
        <v>463</v>
      </c>
      <c r="AI2134" s="7" t="s">
        <v>463</v>
      </c>
      <c r="AJ2134" s="7">
        <v>-0.83399999999999996</v>
      </c>
      <c r="AK2134" s="7">
        <v>0.80400000000000005</v>
      </c>
      <c r="AM2134" s="7">
        <v>0.17699999999999999</v>
      </c>
      <c r="AN2134" s="7">
        <v>3.5000000000000003E-2</v>
      </c>
      <c r="AR2134" s="7">
        <v>0.251</v>
      </c>
      <c r="AT2134" s="7">
        <v>1.419</v>
      </c>
      <c r="AU2134" s="7">
        <v>1.94</v>
      </c>
      <c r="AV2134" s="7" t="s">
        <v>95</v>
      </c>
      <c r="AW2134" s="7" t="s">
        <v>44</v>
      </c>
      <c r="AX2134" s="7" t="s">
        <v>14</v>
      </c>
      <c r="AY2134" s="7" t="s">
        <v>570</v>
      </c>
    </row>
    <row r="2135" spans="1:52" x14ac:dyDescent="0.2">
      <c r="A2135" s="7">
        <v>2134</v>
      </c>
      <c r="B2135" s="7">
        <v>5876</v>
      </c>
      <c r="C2135" s="7" t="s">
        <v>69</v>
      </c>
      <c r="D2135" s="7" t="s">
        <v>93</v>
      </c>
      <c r="E2135" s="7" t="s">
        <v>94</v>
      </c>
      <c r="I2135" s="7">
        <v>0.51500000000000001</v>
      </c>
      <c r="J2135" s="7">
        <v>2006</v>
      </c>
      <c r="K2135" s="7">
        <v>4</v>
      </c>
      <c r="L2135" s="7">
        <v>105</v>
      </c>
      <c r="M2135" s="7">
        <v>43</v>
      </c>
      <c r="N2135" s="7">
        <v>88</v>
      </c>
      <c r="O2135" s="7">
        <v>43.25</v>
      </c>
      <c r="P2135" s="7">
        <v>88.25</v>
      </c>
      <c r="V2135" s="7" t="s">
        <v>26</v>
      </c>
      <c r="W2135" s="7">
        <v>0.44800000000000001</v>
      </c>
      <c r="X2135" s="7">
        <f t="shared" si="66"/>
        <v>0.44800000000000001</v>
      </c>
      <c r="Y2135" s="7">
        <v>6.7000000000000004E-2</v>
      </c>
      <c r="Z2135" s="7">
        <f t="shared" si="67"/>
        <v>6.7000000000000004E-2</v>
      </c>
      <c r="AA2135" s="7">
        <v>0.87</v>
      </c>
      <c r="AB2135" s="7">
        <v>0.13</v>
      </c>
      <c r="AC2135" s="7">
        <v>9.6999999999999993</v>
      </c>
      <c r="AD2135" s="7">
        <v>10.9</v>
      </c>
      <c r="AE2135" s="7" t="s">
        <v>96</v>
      </c>
      <c r="AF2135" s="7" t="s">
        <v>97</v>
      </c>
      <c r="AG2135" s="7" t="s">
        <v>47</v>
      </c>
      <c r="AH2135" s="7" t="s">
        <v>463</v>
      </c>
      <c r="AI2135" s="7" t="s">
        <v>463</v>
      </c>
      <c r="AJ2135" s="7">
        <v>-0.83399999999999996</v>
      </c>
      <c r="AK2135" s="7">
        <v>-0.30599999999999999</v>
      </c>
      <c r="AM2135" s="7">
        <v>0.17699999999999999</v>
      </c>
      <c r="AN2135" s="7">
        <v>3.5000000000000003E-2</v>
      </c>
      <c r="AR2135" s="7">
        <v>0.251</v>
      </c>
      <c r="AT2135" s="7">
        <v>1.419</v>
      </c>
      <c r="AU2135" s="7">
        <v>1.94</v>
      </c>
      <c r="AV2135" s="7" t="s">
        <v>95</v>
      </c>
      <c r="AW2135" s="7" t="s">
        <v>44</v>
      </c>
      <c r="AX2135" s="7" t="s">
        <v>14</v>
      </c>
      <c r="AY2135" s="7" t="s">
        <v>570</v>
      </c>
    </row>
    <row r="2136" spans="1:52" x14ac:dyDescent="0.2">
      <c r="A2136" s="7">
        <v>2135</v>
      </c>
      <c r="B2136" s="7">
        <v>5876</v>
      </c>
      <c r="C2136" s="7" t="s">
        <v>69</v>
      </c>
      <c r="D2136" s="7" t="s">
        <v>93</v>
      </c>
      <c r="E2136" s="7" t="s">
        <v>94</v>
      </c>
      <c r="I2136" s="7">
        <v>0.63600000000000001</v>
      </c>
      <c r="J2136" s="7">
        <v>2006</v>
      </c>
      <c r="K2136" s="7">
        <v>5</v>
      </c>
      <c r="L2136" s="7">
        <v>135</v>
      </c>
      <c r="M2136" s="7">
        <v>43</v>
      </c>
      <c r="N2136" s="7">
        <v>88</v>
      </c>
      <c r="O2136" s="7">
        <v>43.25</v>
      </c>
      <c r="P2136" s="7">
        <v>88.25</v>
      </c>
      <c r="V2136" s="7" t="s">
        <v>26</v>
      </c>
      <c r="W2136" s="7">
        <v>0.34699999999999998</v>
      </c>
      <c r="X2136" s="7">
        <f t="shared" si="66"/>
        <v>0.34699999999999998</v>
      </c>
      <c r="Y2136" s="7">
        <v>0.28899999999999998</v>
      </c>
      <c r="Z2136" s="7">
        <f t="shared" si="67"/>
        <v>0.28899999999999998</v>
      </c>
      <c r="AA2136" s="7">
        <v>0.54600000000000004</v>
      </c>
      <c r="AB2136" s="7">
        <v>0.45400000000000001</v>
      </c>
      <c r="AC2136" s="7">
        <v>14.4</v>
      </c>
      <c r="AD2136" s="7">
        <v>41.5</v>
      </c>
      <c r="AE2136" s="7" t="s">
        <v>96</v>
      </c>
      <c r="AF2136" s="7" t="s">
        <v>97</v>
      </c>
      <c r="AG2136" s="7" t="s">
        <v>47</v>
      </c>
      <c r="AH2136" s="7" t="s">
        <v>463</v>
      </c>
      <c r="AI2136" s="7" t="s">
        <v>463</v>
      </c>
      <c r="AJ2136" s="7">
        <v>-0.83399999999999996</v>
      </c>
      <c r="AK2136" s="7">
        <v>-0.30599999999999999</v>
      </c>
      <c r="AM2136" s="7">
        <v>0.17699999999999999</v>
      </c>
      <c r="AN2136" s="7">
        <v>3.5000000000000003E-2</v>
      </c>
      <c r="AR2136" s="7">
        <v>0.251</v>
      </c>
      <c r="AT2136" s="7">
        <v>1.419</v>
      </c>
      <c r="AU2136" s="7">
        <v>1.94</v>
      </c>
      <c r="AV2136" s="7" t="s">
        <v>95</v>
      </c>
      <c r="AW2136" s="7" t="s">
        <v>44</v>
      </c>
      <c r="AX2136" s="7" t="s">
        <v>14</v>
      </c>
      <c r="AY2136" s="7" t="s">
        <v>570</v>
      </c>
    </row>
    <row r="2137" spans="1:52" x14ac:dyDescent="0.2">
      <c r="A2137" s="7">
        <v>2136</v>
      </c>
      <c r="B2137" s="7">
        <v>5876</v>
      </c>
      <c r="C2137" s="7" t="s">
        <v>69</v>
      </c>
      <c r="D2137" s="7" t="s">
        <v>93</v>
      </c>
      <c r="E2137" s="7" t="s">
        <v>94</v>
      </c>
      <c r="I2137" s="7">
        <v>1.2150000000000001</v>
      </c>
      <c r="J2137" s="7">
        <v>2006</v>
      </c>
      <c r="K2137" s="7">
        <v>6</v>
      </c>
      <c r="L2137" s="7">
        <v>165</v>
      </c>
      <c r="M2137" s="7">
        <v>43</v>
      </c>
      <c r="N2137" s="7">
        <v>88</v>
      </c>
      <c r="O2137" s="7">
        <v>43.25</v>
      </c>
      <c r="P2137" s="7">
        <v>88.25</v>
      </c>
      <c r="V2137" s="7" t="s">
        <v>26</v>
      </c>
      <c r="W2137" s="7">
        <v>0.35699999999999998</v>
      </c>
      <c r="X2137" s="7">
        <f t="shared" si="66"/>
        <v>0.35699999999999998</v>
      </c>
      <c r="Y2137" s="7">
        <v>0.85799999999999998</v>
      </c>
      <c r="Z2137" s="7">
        <f t="shared" si="67"/>
        <v>0.85799999999999998</v>
      </c>
      <c r="AA2137" s="7">
        <v>0.29399999999999998</v>
      </c>
      <c r="AB2137" s="7">
        <v>0.70599999999999996</v>
      </c>
      <c r="AC2137" s="7">
        <v>21.1</v>
      </c>
      <c r="AD2137" s="7">
        <v>14.4</v>
      </c>
      <c r="AE2137" s="7" t="s">
        <v>96</v>
      </c>
      <c r="AF2137" s="7" t="s">
        <v>97</v>
      </c>
      <c r="AG2137" s="7" t="s">
        <v>47</v>
      </c>
      <c r="AH2137" s="7" t="s">
        <v>463</v>
      </c>
      <c r="AI2137" s="7" t="s">
        <v>463</v>
      </c>
      <c r="AJ2137" s="7">
        <v>-0.83399999999999996</v>
      </c>
      <c r="AK2137" s="7">
        <v>-0.30599999999999999</v>
      </c>
      <c r="AM2137" s="7">
        <v>0.17699999999999999</v>
      </c>
      <c r="AN2137" s="7">
        <v>3.5000000000000003E-2</v>
      </c>
      <c r="AR2137" s="7">
        <v>0.251</v>
      </c>
      <c r="AT2137" s="7">
        <v>1.419</v>
      </c>
      <c r="AU2137" s="7">
        <v>1.94</v>
      </c>
      <c r="AV2137" s="7" t="s">
        <v>95</v>
      </c>
      <c r="AW2137" s="7" t="s">
        <v>44</v>
      </c>
      <c r="AX2137" s="7" t="s">
        <v>14</v>
      </c>
      <c r="AY2137" s="7" t="s">
        <v>570</v>
      </c>
    </row>
    <row r="2138" spans="1:52" x14ac:dyDescent="0.2">
      <c r="A2138" s="7">
        <v>2137</v>
      </c>
      <c r="B2138" s="7">
        <v>5876</v>
      </c>
      <c r="C2138" s="7" t="s">
        <v>69</v>
      </c>
      <c r="D2138" s="7" t="s">
        <v>93</v>
      </c>
      <c r="E2138" s="7" t="s">
        <v>94</v>
      </c>
      <c r="I2138" s="7">
        <v>1.3140000000000001</v>
      </c>
      <c r="J2138" s="7">
        <v>2006</v>
      </c>
      <c r="K2138" s="7">
        <v>7</v>
      </c>
      <c r="L2138" s="7">
        <v>195</v>
      </c>
      <c r="M2138" s="7">
        <v>43</v>
      </c>
      <c r="N2138" s="7">
        <v>88</v>
      </c>
      <c r="O2138" s="7">
        <v>43.25</v>
      </c>
      <c r="P2138" s="7">
        <v>88.25</v>
      </c>
      <c r="V2138" s="7" t="s">
        <v>26</v>
      </c>
      <c r="W2138" s="7">
        <v>0.29099999999999998</v>
      </c>
      <c r="X2138" s="7">
        <f t="shared" si="66"/>
        <v>0.29099999999999998</v>
      </c>
      <c r="Y2138" s="7">
        <v>1.0229999999999999</v>
      </c>
      <c r="Z2138" s="7">
        <f t="shared" si="67"/>
        <v>1.0229999999999999</v>
      </c>
      <c r="AA2138" s="7">
        <v>0.222</v>
      </c>
      <c r="AB2138" s="7">
        <v>0.77800000000000002</v>
      </c>
      <c r="AC2138" s="7">
        <v>22.1</v>
      </c>
      <c r="AD2138" s="7">
        <v>10.6</v>
      </c>
      <c r="AE2138" s="7" t="s">
        <v>96</v>
      </c>
      <c r="AF2138" s="7" t="s">
        <v>97</v>
      </c>
      <c r="AG2138" s="7" t="s">
        <v>47</v>
      </c>
      <c r="AH2138" s="7" t="s">
        <v>463</v>
      </c>
      <c r="AI2138" s="7" t="s">
        <v>463</v>
      </c>
      <c r="AJ2138" s="7">
        <v>-0.83399999999999996</v>
      </c>
      <c r="AK2138" s="7">
        <v>-0.30599999999999999</v>
      </c>
      <c r="AM2138" s="7">
        <v>0.17699999999999999</v>
      </c>
      <c r="AN2138" s="7">
        <v>3.5000000000000003E-2</v>
      </c>
      <c r="AR2138" s="7">
        <v>0.251</v>
      </c>
      <c r="AT2138" s="7">
        <v>1.419</v>
      </c>
      <c r="AU2138" s="7">
        <v>1.94</v>
      </c>
      <c r="AV2138" s="7" t="s">
        <v>95</v>
      </c>
      <c r="AW2138" s="7" t="s">
        <v>44</v>
      </c>
      <c r="AX2138" s="7" t="s">
        <v>14</v>
      </c>
      <c r="AY2138" s="7" t="s">
        <v>570</v>
      </c>
    </row>
    <row r="2139" spans="1:52" x14ac:dyDescent="0.2">
      <c r="A2139" s="7">
        <v>2138</v>
      </c>
      <c r="B2139" s="7">
        <v>5876</v>
      </c>
      <c r="C2139" s="7" t="s">
        <v>69</v>
      </c>
      <c r="D2139" s="7" t="s">
        <v>93</v>
      </c>
      <c r="E2139" s="7" t="s">
        <v>94</v>
      </c>
      <c r="I2139" s="7">
        <v>0.83299999999999996</v>
      </c>
      <c r="J2139" s="7">
        <v>2006</v>
      </c>
      <c r="K2139" s="7">
        <v>8</v>
      </c>
      <c r="L2139" s="7">
        <v>225</v>
      </c>
      <c r="M2139" s="7">
        <v>43</v>
      </c>
      <c r="N2139" s="7">
        <v>88</v>
      </c>
      <c r="O2139" s="7">
        <v>43.25</v>
      </c>
      <c r="P2139" s="7">
        <v>88.25</v>
      </c>
      <c r="V2139" s="7" t="s">
        <v>26</v>
      </c>
      <c r="W2139" s="7">
        <v>5.8000000000000003E-2</v>
      </c>
      <c r="X2139" s="7">
        <f t="shared" si="66"/>
        <v>5.8000000000000003E-2</v>
      </c>
      <c r="Y2139" s="7">
        <v>0.77500000000000002</v>
      </c>
      <c r="Z2139" s="7">
        <f t="shared" si="67"/>
        <v>0.77500000000000002</v>
      </c>
      <c r="AA2139" s="7">
        <v>7.0000000000000007E-2</v>
      </c>
      <c r="AB2139" s="7">
        <v>0.93</v>
      </c>
      <c r="AC2139" s="7">
        <v>22</v>
      </c>
      <c r="AD2139" s="7">
        <v>3</v>
      </c>
      <c r="AE2139" s="7" t="s">
        <v>96</v>
      </c>
      <c r="AF2139" s="7" t="s">
        <v>97</v>
      </c>
      <c r="AG2139" s="7" t="s">
        <v>47</v>
      </c>
      <c r="AH2139" s="7" t="s">
        <v>463</v>
      </c>
      <c r="AI2139" s="7" t="s">
        <v>463</v>
      </c>
      <c r="AJ2139" s="7">
        <v>-0.83399999999999996</v>
      </c>
      <c r="AK2139" s="7">
        <v>-0.30599999999999999</v>
      </c>
      <c r="AM2139" s="7">
        <v>0.17699999999999999</v>
      </c>
      <c r="AN2139" s="7">
        <v>3.5000000000000003E-2</v>
      </c>
      <c r="AR2139" s="7">
        <v>0.251</v>
      </c>
      <c r="AT2139" s="7">
        <v>1.419</v>
      </c>
      <c r="AU2139" s="7">
        <v>1.94</v>
      </c>
      <c r="AV2139" s="7" t="s">
        <v>95</v>
      </c>
      <c r="AW2139" s="7" t="s">
        <v>44</v>
      </c>
      <c r="AX2139" s="7" t="s">
        <v>14</v>
      </c>
      <c r="AY2139" s="7" t="s">
        <v>570</v>
      </c>
    </row>
    <row r="2140" spans="1:52" x14ac:dyDescent="0.2">
      <c r="A2140" s="7">
        <v>2139</v>
      </c>
      <c r="B2140" s="7">
        <v>5876</v>
      </c>
      <c r="C2140" s="7" t="s">
        <v>69</v>
      </c>
      <c r="D2140" s="7" t="s">
        <v>93</v>
      </c>
      <c r="E2140" s="7" t="s">
        <v>94</v>
      </c>
      <c r="I2140" s="7">
        <v>0.97799999999999998</v>
      </c>
      <c r="J2140" s="7">
        <v>2006</v>
      </c>
      <c r="K2140" s="7">
        <v>9</v>
      </c>
      <c r="L2140" s="7">
        <v>255</v>
      </c>
      <c r="M2140" s="7">
        <v>43</v>
      </c>
      <c r="N2140" s="7">
        <v>88</v>
      </c>
      <c r="O2140" s="7">
        <v>43.25</v>
      </c>
      <c r="P2140" s="7">
        <v>88.25</v>
      </c>
      <c r="V2140" s="7" t="s">
        <v>26</v>
      </c>
      <c r="W2140" s="7">
        <v>0.20300000000000001</v>
      </c>
      <c r="X2140" s="7">
        <f t="shared" si="66"/>
        <v>0.20300000000000001</v>
      </c>
      <c r="Y2140" s="7">
        <v>0.77500000000000002</v>
      </c>
      <c r="Z2140" s="7">
        <f t="shared" si="67"/>
        <v>0.77500000000000002</v>
      </c>
      <c r="AA2140" s="7">
        <v>0.20799999999999999</v>
      </c>
      <c r="AB2140" s="7">
        <v>0.79200000000000004</v>
      </c>
      <c r="AC2140" s="7">
        <v>15.3</v>
      </c>
      <c r="AD2140" s="7">
        <v>1.6</v>
      </c>
      <c r="AE2140" s="7" t="s">
        <v>96</v>
      </c>
      <c r="AF2140" s="7" t="s">
        <v>97</v>
      </c>
      <c r="AG2140" s="7" t="s">
        <v>47</v>
      </c>
      <c r="AH2140" s="7" t="s">
        <v>463</v>
      </c>
      <c r="AI2140" s="7" t="s">
        <v>463</v>
      </c>
      <c r="AJ2140" s="7">
        <v>-0.83399999999999996</v>
      </c>
      <c r="AK2140" s="7">
        <v>-0.30599999999999999</v>
      </c>
      <c r="AM2140" s="7">
        <v>0.17699999999999999</v>
      </c>
      <c r="AN2140" s="7">
        <v>3.5000000000000003E-2</v>
      </c>
      <c r="AR2140" s="7">
        <v>0.251</v>
      </c>
      <c r="AT2140" s="7">
        <v>1.419</v>
      </c>
      <c r="AU2140" s="7">
        <v>1.94</v>
      </c>
      <c r="AV2140" s="7" t="s">
        <v>95</v>
      </c>
      <c r="AW2140" s="7" t="s">
        <v>44</v>
      </c>
      <c r="AX2140" s="7" t="s">
        <v>14</v>
      </c>
      <c r="AY2140" s="7" t="s">
        <v>570</v>
      </c>
    </row>
    <row r="2141" spans="1:52" x14ac:dyDescent="0.2">
      <c r="A2141" s="7">
        <v>2140</v>
      </c>
      <c r="B2141" s="7">
        <v>5876</v>
      </c>
      <c r="C2141" s="7" t="s">
        <v>69</v>
      </c>
      <c r="D2141" s="7" t="s">
        <v>93</v>
      </c>
      <c r="E2141" s="7" t="s">
        <v>94</v>
      </c>
      <c r="I2141" s="7">
        <v>0.67200000000000004</v>
      </c>
      <c r="J2141" s="7">
        <v>2006</v>
      </c>
      <c r="K2141" s="7">
        <v>11</v>
      </c>
      <c r="L2141" s="7">
        <v>315</v>
      </c>
      <c r="M2141" s="7">
        <v>43</v>
      </c>
      <c r="N2141" s="7">
        <v>88</v>
      </c>
      <c r="O2141" s="7">
        <v>43.25</v>
      </c>
      <c r="P2141" s="7">
        <v>88.25</v>
      </c>
      <c r="V2141" s="7" t="s">
        <v>26</v>
      </c>
      <c r="W2141" s="7">
        <v>0.161</v>
      </c>
      <c r="X2141" s="7">
        <f t="shared" si="66"/>
        <v>0.161</v>
      </c>
      <c r="Y2141" s="7">
        <v>0.51100000000000001</v>
      </c>
      <c r="Z2141" s="7">
        <f t="shared" si="67"/>
        <v>0.51100000000000001</v>
      </c>
      <c r="AA2141" s="7">
        <v>0.24</v>
      </c>
      <c r="AB2141" s="7">
        <v>0.76</v>
      </c>
      <c r="AC2141" s="7">
        <v>-2.1</v>
      </c>
      <c r="AD2141" s="7">
        <v>16.5</v>
      </c>
      <c r="AE2141" s="7" t="s">
        <v>96</v>
      </c>
      <c r="AF2141" s="7" t="s">
        <v>97</v>
      </c>
      <c r="AG2141" s="7" t="s">
        <v>47</v>
      </c>
      <c r="AH2141" s="7" t="s">
        <v>463</v>
      </c>
      <c r="AI2141" s="7" t="s">
        <v>463</v>
      </c>
      <c r="AJ2141" s="7">
        <v>-0.83399999999999996</v>
      </c>
      <c r="AK2141" s="7">
        <v>-0.30599999999999999</v>
      </c>
      <c r="AM2141" s="7">
        <v>0.17699999999999999</v>
      </c>
      <c r="AN2141" s="7">
        <v>3.5000000000000003E-2</v>
      </c>
      <c r="AR2141" s="7">
        <v>0.251</v>
      </c>
      <c r="AT2141" s="7">
        <v>1.419</v>
      </c>
      <c r="AU2141" s="7">
        <v>1.94</v>
      </c>
      <c r="AV2141" s="7" t="s">
        <v>95</v>
      </c>
      <c r="AW2141" s="7" t="s">
        <v>44</v>
      </c>
      <c r="AX2141" s="7" t="s">
        <v>14</v>
      </c>
      <c r="AY2141" s="7" t="s">
        <v>570</v>
      </c>
    </row>
    <row r="2142" spans="1:52" x14ac:dyDescent="0.2">
      <c r="A2142" s="7">
        <v>2141</v>
      </c>
      <c r="B2142" s="7">
        <v>5889</v>
      </c>
      <c r="C2142" s="7" t="s">
        <v>57</v>
      </c>
      <c r="D2142" s="7" t="s">
        <v>326</v>
      </c>
      <c r="E2142" s="7" t="s">
        <v>327</v>
      </c>
      <c r="F2142" s="7">
        <v>5.2</v>
      </c>
      <c r="I2142" s="7">
        <v>5.2</v>
      </c>
      <c r="J2142" s="7">
        <v>2009</v>
      </c>
      <c r="K2142" s="7">
        <v>5</v>
      </c>
      <c r="L2142" s="7">
        <v>135</v>
      </c>
      <c r="M2142" s="7">
        <v>41.94</v>
      </c>
      <c r="N2142" s="7">
        <v>-79.135000000000005</v>
      </c>
      <c r="O2142" s="7">
        <v>41.75</v>
      </c>
      <c r="P2142" s="7">
        <v>-79.25</v>
      </c>
      <c r="V2142" s="7" t="s">
        <v>26</v>
      </c>
      <c r="W2142" s="7">
        <v>3.589</v>
      </c>
      <c r="X2142" s="7">
        <f t="shared" si="66"/>
        <v>3.589</v>
      </c>
      <c r="Y2142" s="7">
        <v>1.611</v>
      </c>
      <c r="Z2142" s="7">
        <f t="shared" si="67"/>
        <v>1.611</v>
      </c>
      <c r="AA2142" s="7">
        <v>0.69</v>
      </c>
      <c r="AB2142" s="7">
        <v>0.309</v>
      </c>
      <c r="AC2142" s="7">
        <v>12.9</v>
      </c>
      <c r="AD2142" s="7">
        <v>90.7</v>
      </c>
      <c r="AE2142" s="7" t="s">
        <v>132</v>
      </c>
      <c r="AF2142" s="7" t="s">
        <v>133</v>
      </c>
      <c r="AG2142" s="7" t="s">
        <v>47</v>
      </c>
      <c r="AH2142" s="7" t="s">
        <v>416</v>
      </c>
      <c r="AI2142" s="7" t="s">
        <v>417</v>
      </c>
      <c r="AJ2142" s="7">
        <v>-0.66300000000000003</v>
      </c>
      <c r="AK2142" s="7">
        <v>-1.5429999999999999</v>
      </c>
      <c r="AV2142" s="7" t="s">
        <v>655</v>
      </c>
      <c r="AW2142" s="7" t="s">
        <v>44</v>
      </c>
      <c r="AZ2142" s="7" t="s">
        <v>329</v>
      </c>
    </row>
    <row r="2143" spans="1:52" x14ac:dyDescent="0.2">
      <c r="A2143" s="7">
        <v>2142</v>
      </c>
      <c r="B2143" s="7">
        <v>5889</v>
      </c>
      <c r="C2143" s="7" t="s">
        <v>57</v>
      </c>
      <c r="D2143" s="7" t="s">
        <v>326</v>
      </c>
      <c r="E2143" s="7" t="s">
        <v>327</v>
      </c>
      <c r="F2143" s="7">
        <v>7.673</v>
      </c>
      <c r="I2143" s="7">
        <v>7.673</v>
      </c>
      <c r="J2143" s="7">
        <v>2009</v>
      </c>
      <c r="K2143" s="7">
        <v>7</v>
      </c>
      <c r="L2143" s="7">
        <v>195</v>
      </c>
      <c r="M2143" s="7">
        <v>41.94</v>
      </c>
      <c r="N2143" s="7">
        <v>-79.135000000000005</v>
      </c>
      <c r="O2143" s="7">
        <v>41.75</v>
      </c>
      <c r="P2143" s="7">
        <v>-79.25</v>
      </c>
      <c r="V2143" s="7" t="s">
        <v>26</v>
      </c>
      <c r="W2143" s="7">
        <v>4.6539999999999999</v>
      </c>
      <c r="X2143" s="7">
        <f t="shared" si="66"/>
        <v>4.6539999999999999</v>
      </c>
      <c r="Y2143" s="7">
        <v>3.0190000000000001</v>
      </c>
      <c r="Z2143" s="7">
        <f t="shared" si="67"/>
        <v>3.0190000000000001</v>
      </c>
      <c r="AA2143" s="7">
        <v>0.60599999999999998</v>
      </c>
      <c r="AB2143" s="7">
        <v>0.39300000000000002</v>
      </c>
      <c r="AC2143" s="7">
        <v>17.3</v>
      </c>
      <c r="AD2143" s="7">
        <v>142.30000000000001</v>
      </c>
      <c r="AE2143" s="7" t="s">
        <v>132</v>
      </c>
      <c r="AF2143" s="7" t="s">
        <v>133</v>
      </c>
      <c r="AG2143" s="7" t="s">
        <v>47</v>
      </c>
      <c r="AH2143" s="7" t="s">
        <v>416</v>
      </c>
      <c r="AI2143" s="7" t="s">
        <v>417</v>
      </c>
      <c r="AJ2143" s="7">
        <v>-0.66300000000000003</v>
      </c>
      <c r="AK2143" s="7">
        <v>-1.5429999999999999</v>
      </c>
      <c r="AV2143" s="7" t="s">
        <v>655</v>
      </c>
      <c r="AW2143" s="7" t="s">
        <v>44</v>
      </c>
      <c r="AZ2143" s="7" t="s">
        <v>329</v>
      </c>
    </row>
    <row r="2144" spans="1:52" x14ac:dyDescent="0.2">
      <c r="A2144" s="7">
        <v>2143</v>
      </c>
      <c r="B2144" s="7">
        <v>5889</v>
      </c>
      <c r="C2144" s="7" t="s">
        <v>57</v>
      </c>
      <c r="D2144" s="7" t="s">
        <v>326</v>
      </c>
      <c r="E2144" s="7" t="s">
        <v>327</v>
      </c>
      <c r="F2144" s="7">
        <v>5.016</v>
      </c>
      <c r="I2144" s="7">
        <v>5.016</v>
      </c>
      <c r="J2144" s="7">
        <v>2009</v>
      </c>
      <c r="K2144" s="7">
        <v>9</v>
      </c>
      <c r="L2144" s="7">
        <v>255</v>
      </c>
      <c r="M2144" s="7">
        <v>41.94</v>
      </c>
      <c r="N2144" s="7">
        <v>-79.135000000000005</v>
      </c>
      <c r="O2144" s="7">
        <v>41.75</v>
      </c>
      <c r="P2144" s="7">
        <v>-79.25</v>
      </c>
      <c r="V2144" s="7" t="s">
        <v>26</v>
      </c>
      <c r="W2144" s="7">
        <v>2.903</v>
      </c>
      <c r="X2144" s="7">
        <f t="shared" si="66"/>
        <v>2.903</v>
      </c>
      <c r="Y2144" s="7">
        <v>2.113</v>
      </c>
      <c r="Z2144" s="7">
        <f t="shared" si="67"/>
        <v>2.113</v>
      </c>
      <c r="AA2144" s="7">
        <v>0.57799999999999996</v>
      </c>
      <c r="AB2144" s="7">
        <v>0.42099999999999999</v>
      </c>
      <c r="AC2144" s="7">
        <v>15.2</v>
      </c>
      <c r="AD2144" s="7">
        <v>63.7</v>
      </c>
      <c r="AE2144" s="7" t="s">
        <v>132</v>
      </c>
      <c r="AF2144" s="7" t="s">
        <v>133</v>
      </c>
      <c r="AG2144" s="7" t="s">
        <v>47</v>
      </c>
      <c r="AH2144" s="7" t="s">
        <v>416</v>
      </c>
      <c r="AI2144" s="7" t="s">
        <v>417</v>
      </c>
      <c r="AJ2144" s="7">
        <v>-0.66300000000000003</v>
      </c>
      <c r="AK2144" s="7">
        <v>-1.5429999999999999</v>
      </c>
      <c r="AV2144" s="7" t="s">
        <v>655</v>
      </c>
      <c r="AW2144" s="7" t="s">
        <v>44</v>
      </c>
      <c r="AZ2144" s="7" t="s">
        <v>329</v>
      </c>
    </row>
    <row r="2145" spans="1:52" x14ac:dyDescent="0.2">
      <c r="A2145" s="7">
        <v>2144</v>
      </c>
      <c r="B2145" s="7">
        <v>5889</v>
      </c>
      <c r="C2145" s="7" t="s">
        <v>57</v>
      </c>
      <c r="D2145" s="7" t="s">
        <v>326</v>
      </c>
      <c r="E2145" s="7" t="s">
        <v>327</v>
      </c>
      <c r="F2145" s="7">
        <v>7.601</v>
      </c>
      <c r="I2145" s="7">
        <v>7.601</v>
      </c>
      <c r="J2145" s="7">
        <v>2009</v>
      </c>
      <c r="K2145" s="7">
        <v>5</v>
      </c>
      <c r="L2145" s="7">
        <v>135</v>
      </c>
      <c r="M2145" s="7">
        <v>41.94</v>
      </c>
      <c r="N2145" s="7">
        <v>-79.135000000000005</v>
      </c>
      <c r="O2145" s="7">
        <v>41.75</v>
      </c>
      <c r="P2145" s="7">
        <v>-79.25</v>
      </c>
      <c r="V2145" s="7" t="s">
        <v>26</v>
      </c>
      <c r="W2145" s="7">
        <v>3.9790000000000001</v>
      </c>
      <c r="X2145" s="7">
        <f t="shared" si="66"/>
        <v>3.9790000000000001</v>
      </c>
      <c r="Y2145" s="7">
        <v>3.6219999999999999</v>
      </c>
      <c r="Z2145" s="7">
        <f t="shared" si="67"/>
        <v>3.6219999999999999</v>
      </c>
      <c r="AA2145" s="7">
        <v>0.52300000000000002</v>
      </c>
      <c r="AB2145" s="7">
        <v>0.47599999999999998</v>
      </c>
      <c r="AC2145" s="7">
        <v>12.9</v>
      </c>
      <c r="AD2145" s="7">
        <v>90.7</v>
      </c>
      <c r="AE2145" s="7" t="s">
        <v>132</v>
      </c>
      <c r="AF2145" s="7" t="s">
        <v>133</v>
      </c>
      <c r="AG2145" s="7" t="s">
        <v>47</v>
      </c>
      <c r="AH2145" s="7" t="s">
        <v>416</v>
      </c>
      <c r="AI2145" s="7" t="s">
        <v>417</v>
      </c>
      <c r="AJ2145" s="7">
        <v>-0.66300000000000003</v>
      </c>
      <c r="AK2145" s="7">
        <v>-1.5429999999999999</v>
      </c>
      <c r="AV2145" s="7" t="s">
        <v>655</v>
      </c>
      <c r="AW2145" s="7" t="s">
        <v>44</v>
      </c>
      <c r="AZ2145" s="7" t="s">
        <v>328</v>
      </c>
    </row>
    <row r="2146" spans="1:52" x14ac:dyDescent="0.2">
      <c r="A2146" s="7">
        <v>2145</v>
      </c>
      <c r="B2146" s="7">
        <v>5889</v>
      </c>
      <c r="C2146" s="7" t="s">
        <v>57</v>
      </c>
      <c r="D2146" s="7" t="s">
        <v>326</v>
      </c>
      <c r="E2146" s="7" t="s">
        <v>327</v>
      </c>
      <c r="F2146" s="7">
        <v>6.9560000000000004</v>
      </c>
      <c r="I2146" s="7">
        <v>6.9560000000000004</v>
      </c>
      <c r="J2146" s="7">
        <v>2009</v>
      </c>
      <c r="K2146" s="7">
        <v>7</v>
      </c>
      <c r="L2146" s="7">
        <v>195</v>
      </c>
      <c r="M2146" s="7">
        <v>41.94</v>
      </c>
      <c r="N2146" s="7">
        <v>-79.135000000000005</v>
      </c>
      <c r="O2146" s="7">
        <v>41.75</v>
      </c>
      <c r="P2146" s="7">
        <v>-79.25</v>
      </c>
      <c r="V2146" s="7" t="s">
        <v>26</v>
      </c>
      <c r="W2146" s="7">
        <v>3.4340000000000002</v>
      </c>
      <c r="X2146" s="7">
        <f t="shared" si="66"/>
        <v>3.4340000000000002</v>
      </c>
      <c r="Y2146" s="7">
        <v>3.5219999999999998</v>
      </c>
      <c r="Z2146" s="7">
        <f t="shared" si="67"/>
        <v>3.5219999999999998</v>
      </c>
      <c r="AA2146" s="7">
        <v>0.49299999999999999</v>
      </c>
      <c r="AB2146" s="7">
        <v>0.50600000000000001</v>
      </c>
      <c r="AC2146" s="7">
        <v>17.3</v>
      </c>
      <c r="AD2146" s="7">
        <v>142.30000000000001</v>
      </c>
      <c r="AE2146" s="7" t="s">
        <v>132</v>
      </c>
      <c r="AF2146" s="7" t="s">
        <v>133</v>
      </c>
      <c r="AG2146" s="7" t="s">
        <v>47</v>
      </c>
      <c r="AH2146" s="7" t="s">
        <v>416</v>
      </c>
      <c r="AI2146" s="7" t="s">
        <v>417</v>
      </c>
      <c r="AJ2146" s="7">
        <v>-0.66300000000000003</v>
      </c>
      <c r="AK2146" s="7">
        <v>-1.5429999999999999</v>
      </c>
      <c r="AV2146" s="7" t="s">
        <v>655</v>
      </c>
      <c r="AW2146" s="7" t="s">
        <v>44</v>
      </c>
      <c r="AZ2146" s="7" t="s">
        <v>328</v>
      </c>
    </row>
    <row r="2147" spans="1:52" x14ac:dyDescent="0.2">
      <c r="A2147" s="7">
        <v>2146</v>
      </c>
      <c r="B2147" s="7">
        <v>5889</v>
      </c>
      <c r="C2147" s="7" t="s">
        <v>57</v>
      </c>
      <c r="D2147" s="7" t="s">
        <v>326</v>
      </c>
      <c r="E2147" s="7" t="s">
        <v>327</v>
      </c>
      <c r="F2147" s="7">
        <v>6.1079999999999997</v>
      </c>
      <c r="I2147" s="7">
        <v>6.1079999999999997</v>
      </c>
      <c r="J2147" s="7">
        <v>2009</v>
      </c>
      <c r="K2147" s="7">
        <v>9</v>
      </c>
      <c r="L2147" s="7">
        <v>255</v>
      </c>
      <c r="M2147" s="7">
        <v>41.94</v>
      </c>
      <c r="N2147" s="7">
        <v>-79.135000000000005</v>
      </c>
      <c r="O2147" s="7">
        <v>41.75</v>
      </c>
      <c r="P2147" s="7">
        <v>-79.25</v>
      </c>
      <c r="V2147" s="7" t="s">
        <v>26</v>
      </c>
      <c r="W2147" s="7">
        <v>2.99</v>
      </c>
      <c r="X2147" s="7">
        <f t="shared" si="66"/>
        <v>2.99</v>
      </c>
      <c r="Y2147" s="7">
        <v>3.1179999999999999</v>
      </c>
      <c r="Z2147" s="7">
        <f t="shared" si="67"/>
        <v>3.1179999999999999</v>
      </c>
      <c r="AA2147" s="7">
        <v>0.48899999999999999</v>
      </c>
      <c r="AB2147" s="7">
        <v>0.51</v>
      </c>
      <c r="AC2147" s="7">
        <v>15.2</v>
      </c>
      <c r="AD2147" s="7">
        <v>63.7</v>
      </c>
      <c r="AE2147" s="7" t="s">
        <v>132</v>
      </c>
      <c r="AF2147" s="7" t="s">
        <v>133</v>
      </c>
      <c r="AG2147" s="7" t="s">
        <v>47</v>
      </c>
      <c r="AH2147" s="7" t="s">
        <v>416</v>
      </c>
      <c r="AI2147" s="7" t="s">
        <v>417</v>
      </c>
      <c r="AJ2147" s="7">
        <v>-0.66300000000000003</v>
      </c>
      <c r="AK2147" s="7">
        <v>-1.5429999999999999</v>
      </c>
      <c r="AV2147" s="7" t="s">
        <v>655</v>
      </c>
      <c r="AW2147" s="7" t="s">
        <v>44</v>
      </c>
      <c r="AZ2147" s="7" t="s">
        <v>328</v>
      </c>
    </row>
    <row r="2148" spans="1:52" x14ac:dyDescent="0.2">
      <c r="A2148" s="7">
        <v>2147</v>
      </c>
      <c r="B2148" s="7">
        <v>5927</v>
      </c>
      <c r="C2148" s="7" t="s">
        <v>69</v>
      </c>
      <c r="D2148" s="7" t="s">
        <v>500</v>
      </c>
      <c r="E2148" s="7" t="s">
        <v>196</v>
      </c>
      <c r="F2148" s="7">
        <v>0.996</v>
      </c>
      <c r="I2148" s="7">
        <v>1.032</v>
      </c>
      <c r="J2148" s="7">
        <v>2007</v>
      </c>
      <c r="K2148" s="7">
        <v>3</v>
      </c>
      <c r="L2148" s="7">
        <v>75</v>
      </c>
      <c r="M2148" s="7">
        <v>22.565999999999999</v>
      </c>
      <c r="N2148" s="7">
        <v>112.833</v>
      </c>
      <c r="O2148" s="7">
        <v>22.75</v>
      </c>
      <c r="P2148" s="7">
        <v>112.75</v>
      </c>
      <c r="Q2148" s="7">
        <v>6.4329999999999998</v>
      </c>
      <c r="S2148" s="7">
        <v>70.23</v>
      </c>
      <c r="V2148" s="7" t="s">
        <v>37</v>
      </c>
      <c r="W2148" s="7">
        <v>0.77200000000000002</v>
      </c>
      <c r="X2148" s="7">
        <f t="shared" si="66"/>
        <v>0.77200000000000002</v>
      </c>
      <c r="Y2148" s="7">
        <v>0.26</v>
      </c>
      <c r="Z2148" s="7">
        <f t="shared" si="67"/>
        <v>0.26</v>
      </c>
      <c r="AA2148" s="7">
        <v>0.747</v>
      </c>
      <c r="AB2148" s="7">
        <v>0.252</v>
      </c>
      <c r="AC2148" s="7">
        <v>18.2</v>
      </c>
      <c r="AD2148" s="7">
        <v>48.6</v>
      </c>
      <c r="AE2148" s="7" t="s">
        <v>28</v>
      </c>
      <c r="AF2148" s="7" t="s">
        <v>29</v>
      </c>
      <c r="AG2148" s="7" t="s">
        <v>30</v>
      </c>
      <c r="AH2148" s="7" t="s">
        <v>419</v>
      </c>
      <c r="AI2148" s="7" t="s">
        <v>420</v>
      </c>
      <c r="AJ2148" s="7">
        <v>-0.48199999999999998</v>
      </c>
      <c r="AK2148" s="7">
        <v>-1.34</v>
      </c>
      <c r="AL2148" s="7" t="s">
        <v>408</v>
      </c>
      <c r="AM2148" s="7">
        <v>8.6999999999999994E-2</v>
      </c>
      <c r="AN2148" s="7">
        <v>9.0999999999999998E-2</v>
      </c>
      <c r="AR2148" s="7">
        <v>0.216</v>
      </c>
      <c r="AS2148" s="7">
        <v>2.8860000000000001</v>
      </c>
      <c r="AT2148" s="7">
        <v>2.484</v>
      </c>
      <c r="AV2148" s="7" t="s">
        <v>654</v>
      </c>
      <c r="AW2148" s="7" t="s">
        <v>528</v>
      </c>
      <c r="AX2148" s="7" t="s">
        <v>14</v>
      </c>
      <c r="AY2148" s="7" t="s">
        <v>571</v>
      </c>
      <c r="AZ2148" s="7" t="s">
        <v>197</v>
      </c>
    </row>
    <row r="2149" spans="1:52" x14ac:dyDescent="0.2">
      <c r="A2149" s="7">
        <v>2148</v>
      </c>
      <c r="B2149" s="7">
        <v>5927</v>
      </c>
      <c r="C2149" s="7" t="s">
        <v>69</v>
      </c>
      <c r="D2149" s="7" t="s">
        <v>500</v>
      </c>
      <c r="E2149" s="7" t="s">
        <v>196</v>
      </c>
      <c r="F2149" s="7">
        <v>0.98399999999999999</v>
      </c>
      <c r="I2149" s="7">
        <v>1.02</v>
      </c>
      <c r="J2149" s="7">
        <v>2007</v>
      </c>
      <c r="K2149" s="7">
        <v>4</v>
      </c>
      <c r="L2149" s="7">
        <v>109</v>
      </c>
      <c r="M2149" s="7">
        <v>22.565999999999999</v>
      </c>
      <c r="N2149" s="7">
        <v>112.833</v>
      </c>
      <c r="O2149" s="7">
        <v>22.75</v>
      </c>
      <c r="P2149" s="7">
        <v>112.75</v>
      </c>
      <c r="Q2149" s="7">
        <v>13.564</v>
      </c>
      <c r="S2149" s="7">
        <v>104.492</v>
      </c>
      <c r="V2149" s="7" t="s">
        <v>37</v>
      </c>
      <c r="W2149" s="7">
        <v>0.81200000000000006</v>
      </c>
      <c r="X2149" s="7">
        <f t="shared" si="66"/>
        <v>0.81200000000000006</v>
      </c>
      <c r="Y2149" s="7">
        <v>0.20799999999999999</v>
      </c>
      <c r="Z2149" s="7">
        <f t="shared" si="67"/>
        <v>0.20799999999999999</v>
      </c>
      <c r="AA2149" s="7">
        <v>0.79500000000000004</v>
      </c>
      <c r="AB2149" s="7">
        <v>0.20399999999999999</v>
      </c>
      <c r="AC2149" s="7">
        <v>20.399999999999999</v>
      </c>
      <c r="AD2149" s="7">
        <v>158</v>
      </c>
      <c r="AE2149" s="7" t="s">
        <v>28</v>
      </c>
      <c r="AF2149" s="7" t="s">
        <v>29</v>
      </c>
      <c r="AG2149" s="7" t="s">
        <v>30</v>
      </c>
      <c r="AH2149" s="7" t="s">
        <v>419</v>
      </c>
      <c r="AI2149" s="7" t="s">
        <v>420</v>
      </c>
      <c r="AJ2149" s="7">
        <v>-0.48199999999999998</v>
      </c>
      <c r="AK2149" s="7">
        <v>-1.34</v>
      </c>
      <c r="AL2149" s="7" t="s">
        <v>408</v>
      </c>
      <c r="AM2149" s="7">
        <v>8.6999999999999994E-2</v>
      </c>
      <c r="AN2149" s="7">
        <v>9.0999999999999998E-2</v>
      </c>
      <c r="AR2149" s="7">
        <v>0.216</v>
      </c>
      <c r="AS2149" s="7">
        <v>2.8860000000000001</v>
      </c>
      <c r="AT2149" s="7">
        <v>2.484</v>
      </c>
      <c r="AV2149" s="7" t="s">
        <v>654</v>
      </c>
      <c r="AW2149" s="7" t="s">
        <v>528</v>
      </c>
      <c r="AX2149" s="7" t="s">
        <v>14</v>
      </c>
      <c r="AY2149" s="7" t="s">
        <v>571</v>
      </c>
      <c r="AZ2149" s="7" t="s">
        <v>197</v>
      </c>
    </row>
    <row r="2150" spans="1:52" x14ac:dyDescent="0.2">
      <c r="A2150" s="7">
        <v>2149</v>
      </c>
      <c r="B2150" s="7">
        <v>5927</v>
      </c>
      <c r="C2150" s="7" t="s">
        <v>69</v>
      </c>
      <c r="D2150" s="7" t="s">
        <v>500</v>
      </c>
      <c r="E2150" s="7" t="s">
        <v>196</v>
      </c>
      <c r="F2150" s="7">
        <v>1.367</v>
      </c>
      <c r="I2150" s="7">
        <v>1.417</v>
      </c>
      <c r="J2150" s="7">
        <v>2007</v>
      </c>
      <c r="K2150" s="7">
        <v>4</v>
      </c>
      <c r="L2150" s="7">
        <v>119</v>
      </c>
      <c r="M2150" s="7">
        <v>22.565999999999999</v>
      </c>
      <c r="N2150" s="7">
        <v>112.833</v>
      </c>
      <c r="O2150" s="7">
        <v>22.75</v>
      </c>
      <c r="P2150" s="7">
        <v>112.75</v>
      </c>
      <c r="Q2150" s="7">
        <v>12.423</v>
      </c>
      <c r="S2150" s="7">
        <v>105.889</v>
      </c>
      <c r="V2150" s="7" t="s">
        <v>37</v>
      </c>
      <c r="W2150" s="7">
        <v>1.2609999999999999</v>
      </c>
      <c r="X2150" s="7">
        <f t="shared" si="66"/>
        <v>1.2609999999999999</v>
      </c>
      <c r="Y2150" s="7">
        <v>0.156</v>
      </c>
      <c r="Z2150" s="7">
        <f t="shared" si="67"/>
        <v>0.156</v>
      </c>
      <c r="AA2150" s="7">
        <v>0.88900000000000001</v>
      </c>
      <c r="AB2150" s="7">
        <v>0.11</v>
      </c>
      <c r="AC2150" s="7">
        <v>20.399999999999999</v>
      </c>
      <c r="AD2150" s="7">
        <v>158</v>
      </c>
      <c r="AE2150" s="7" t="s">
        <v>28</v>
      </c>
      <c r="AF2150" s="7" t="s">
        <v>29</v>
      </c>
      <c r="AG2150" s="7" t="s">
        <v>30</v>
      </c>
      <c r="AH2150" s="7" t="s">
        <v>419</v>
      </c>
      <c r="AI2150" s="7" t="s">
        <v>420</v>
      </c>
      <c r="AJ2150" s="7">
        <v>-0.48199999999999998</v>
      </c>
      <c r="AK2150" s="7">
        <v>-1.34</v>
      </c>
      <c r="AL2150" s="7" t="s">
        <v>408</v>
      </c>
      <c r="AM2150" s="7">
        <v>8.6999999999999994E-2</v>
      </c>
      <c r="AN2150" s="7">
        <v>9.0999999999999998E-2</v>
      </c>
      <c r="AR2150" s="7">
        <v>0.216</v>
      </c>
      <c r="AS2150" s="7">
        <v>2.8860000000000001</v>
      </c>
      <c r="AT2150" s="7">
        <v>2.484</v>
      </c>
      <c r="AV2150" s="7" t="s">
        <v>654</v>
      </c>
      <c r="AW2150" s="7" t="s">
        <v>528</v>
      </c>
      <c r="AX2150" s="7" t="s">
        <v>14</v>
      </c>
      <c r="AY2150" s="7" t="s">
        <v>571</v>
      </c>
      <c r="AZ2150" s="7" t="s">
        <v>197</v>
      </c>
    </row>
    <row r="2151" spans="1:52" x14ac:dyDescent="0.2">
      <c r="A2151" s="7">
        <v>2150</v>
      </c>
      <c r="B2151" s="7">
        <v>5927</v>
      </c>
      <c r="C2151" s="7" t="s">
        <v>69</v>
      </c>
      <c r="D2151" s="7" t="s">
        <v>500</v>
      </c>
      <c r="E2151" s="7" t="s">
        <v>196</v>
      </c>
      <c r="F2151" s="7">
        <v>1.798</v>
      </c>
      <c r="I2151" s="7">
        <v>1.8640000000000001</v>
      </c>
      <c r="J2151" s="7">
        <v>2007</v>
      </c>
      <c r="K2151" s="7">
        <v>5</v>
      </c>
      <c r="L2151" s="7">
        <v>130</v>
      </c>
      <c r="M2151" s="7">
        <v>22.565999999999999</v>
      </c>
      <c r="N2151" s="7">
        <v>112.833</v>
      </c>
      <c r="O2151" s="7">
        <v>22.75</v>
      </c>
      <c r="P2151" s="7">
        <v>112.75</v>
      </c>
      <c r="Q2151" s="7">
        <v>17.721</v>
      </c>
      <c r="S2151" s="7">
        <v>104.496</v>
      </c>
      <c r="V2151" s="7" t="s">
        <v>37</v>
      </c>
      <c r="W2151" s="7">
        <v>1.1890000000000001</v>
      </c>
      <c r="X2151" s="7">
        <f t="shared" si="66"/>
        <v>1.1890000000000001</v>
      </c>
      <c r="Y2151" s="7">
        <v>0.67500000000000004</v>
      </c>
      <c r="Z2151" s="7">
        <f t="shared" si="67"/>
        <v>0.67500000000000004</v>
      </c>
      <c r="AA2151" s="7">
        <v>0.63700000000000001</v>
      </c>
      <c r="AB2151" s="7">
        <v>0.36199999999999999</v>
      </c>
      <c r="AC2151" s="7">
        <v>26.1</v>
      </c>
      <c r="AD2151" s="7">
        <v>217.5</v>
      </c>
      <c r="AE2151" s="7" t="s">
        <v>28</v>
      </c>
      <c r="AF2151" s="7" t="s">
        <v>29</v>
      </c>
      <c r="AG2151" s="7" t="s">
        <v>30</v>
      </c>
      <c r="AH2151" s="7" t="s">
        <v>419</v>
      </c>
      <c r="AI2151" s="7" t="s">
        <v>420</v>
      </c>
      <c r="AJ2151" s="7">
        <v>-0.48199999999999998</v>
      </c>
      <c r="AK2151" s="7">
        <v>-1.34</v>
      </c>
      <c r="AL2151" s="7" t="s">
        <v>408</v>
      </c>
      <c r="AM2151" s="7">
        <v>8.6999999999999994E-2</v>
      </c>
      <c r="AN2151" s="7">
        <v>9.0999999999999998E-2</v>
      </c>
      <c r="AR2151" s="7">
        <v>0.216</v>
      </c>
      <c r="AS2151" s="7">
        <v>2.8860000000000001</v>
      </c>
      <c r="AT2151" s="7">
        <v>2.484</v>
      </c>
      <c r="AV2151" s="7" t="s">
        <v>654</v>
      </c>
      <c r="AW2151" s="7" t="s">
        <v>528</v>
      </c>
      <c r="AX2151" s="7" t="s">
        <v>14</v>
      </c>
      <c r="AY2151" s="7" t="s">
        <v>571</v>
      </c>
      <c r="AZ2151" s="7" t="s">
        <v>197</v>
      </c>
    </row>
    <row r="2152" spans="1:52" x14ac:dyDescent="0.2">
      <c r="A2152" s="7">
        <v>2151</v>
      </c>
      <c r="B2152" s="7">
        <v>5927</v>
      </c>
      <c r="C2152" s="7" t="s">
        <v>69</v>
      </c>
      <c r="D2152" s="7" t="s">
        <v>500</v>
      </c>
      <c r="E2152" s="7" t="s">
        <v>196</v>
      </c>
      <c r="F2152" s="7">
        <v>2.8980000000000001</v>
      </c>
      <c r="I2152" s="7">
        <v>3.004</v>
      </c>
      <c r="J2152" s="7">
        <v>2007</v>
      </c>
      <c r="K2152" s="7">
        <v>5</v>
      </c>
      <c r="L2152" s="7">
        <v>149</v>
      </c>
      <c r="M2152" s="7">
        <v>22.565999999999999</v>
      </c>
      <c r="N2152" s="7">
        <v>112.833</v>
      </c>
      <c r="O2152" s="7">
        <v>22.75</v>
      </c>
      <c r="P2152" s="7">
        <v>112.75</v>
      </c>
      <c r="Q2152" s="7">
        <v>16.628</v>
      </c>
      <c r="S2152" s="7">
        <v>105.371</v>
      </c>
      <c r="V2152" s="7" t="s">
        <v>37</v>
      </c>
      <c r="W2152" s="7">
        <v>2.661</v>
      </c>
      <c r="X2152" s="7">
        <f t="shared" si="66"/>
        <v>2.661</v>
      </c>
      <c r="Y2152" s="7">
        <v>0.34300000000000003</v>
      </c>
      <c r="Z2152" s="7">
        <f t="shared" si="67"/>
        <v>0.34300000000000003</v>
      </c>
      <c r="AA2152" s="7">
        <v>0.88500000000000001</v>
      </c>
      <c r="AB2152" s="7">
        <v>0.114</v>
      </c>
      <c r="AC2152" s="7">
        <v>26.1</v>
      </c>
      <c r="AD2152" s="7">
        <v>217.5</v>
      </c>
      <c r="AE2152" s="7" t="s">
        <v>28</v>
      </c>
      <c r="AF2152" s="7" t="s">
        <v>29</v>
      </c>
      <c r="AG2152" s="7" t="s">
        <v>30</v>
      </c>
      <c r="AH2152" s="7" t="s">
        <v>419</v>
      </c>
      <c r="AI2152" s="7" t="s">
        <v>420</v>
      </c>
      <c r="AJ2152" s="7">
        <v>-0.48199999999999998</v>
      </c>
      <c r="AK2152" s="7">
        <v>-1.34</v>
      </c>
      <c r="AL2152" s="7" t="s">
        <v>408</v>
      </c>
      <c r="AM2152" s="7">
        <v>8.6999999999999994E-2</v>
      </c>
      <c r="AN2152" s="7">
        <v>9.0999999999999998E-2</v>
      </c>
      <c r="AR2152" s="7">
        <v>0.216</v>
      </c>
      <c r="AS2152" s="7">
        <v>2.8860000000000001</v>
      </c>
      <c r="AT2152" s="7">
        <v>2.484</v>
      </c>
      <c r="AV2152" s="7" t="s">
        <v>654</v>
      </c>
      <c r="AW2152" s="7" t="s">
        <v>528</v>
      </c>
      <c r="AX2152" s="7" t="s">
        <v>14</v>
      </c>
      <c r="AY2152" s="7" t="s">
        <v>571</v>
      </c>
      <c r="AZ2152" s="7" t="s">
        <v>197</v>
      </c>
    </row>
    <row r="2153" spans="1:52" x14ac:dyDescent="0.2">
      <c r="A2153" s="7">
        <v>2152</v>
      </c>
      <c r="B2153" s="7">
        <v>5927</v>
      </c>
      <c r="C2153" s="7" t="s">
        <v>69</v>
      </c>
      <c r="D2153" s="7" t="s">
        <v>500</v>
      </c>
      <c r="E2153" s="7" t="s">
        <v>196</v>
      </c>
      <c r="F2153" s="7">
        <v>3.9180000000000001</v>
      </c>
      <c r="I2153" s="7">
        <v>4.0620000000000003</v>
      </c>
      <c r="J2153" s="7">
        <v>2007</v>
      </c>
      <c r="K2153" s="7">
        <v>6</v>
      </c>
      <c r="L2153" s="7">
        <v>169</v>
      </c>
      <c r="M2153" s="7">
        <v>22.565999999999999</v>
      </c>
      <c r="N2153" s="7">
        <v>112.833</v>
      </c>
      <c r="O2153" s="7">
        <v>22.75</v>
      </c>
      <c r="P2153" s="7">
        <v>112.75</v>
      </c>
      <c r="Q2153" s="7">
        <v>21.379000000000001</v>
      </c>
      <c r="S2153" s="7">
        <v>101.01900000000001</v>
      </c>
      <c r="V2153" s="7" t="s">
        <v>37</v>
      </c>
      <c r="W2153" s="7">
        <v>2.75</v>
      </c>
      <c r="X2153" s="7">
        <f t="shared" si="66"/>
        <v>2.75</v>
      </c>
      <c r="Y2153" s="7">
        <v>1.3120000000000001</v>
      </c>
      <c r="Z2153" s="7">
        <f t="shared" si="67"/>
        <v>1.3120000000000001</v>
      </c>
      <c r="AA2153" s="7">
        <v>0.67600000000000005</v>
      </c>
      <c r="AB2153" s="7">
        <v>0.32300000000000001</v>
      </c>
      <c r="AC2153" s="7">
        <v>27.8</v>
      </c>
      <c r="AD2153" s="7">
        <v>266.39999999999998</v>
      </c>
      <c r="AE2153" s="7" t="s">
        <v>28</v>
      </c>
      <c r="AF2153" s="7" t="s">
        <v>29</v>
      </c>
      <c r="AG2153" s="7" t="s">
        <v>30</v>
      </c>
      <c r="AH2153" s="7" t="s">
        <v>419</v>
      </c>
      <c r="AI2153" s="7" t="s">
        <v>420</v>
      </c>
      <c r="AJ2153" s="7">
        <v>-0.48199999999999998</v>
      </c>
      <c r="AK2153" s="7">
        <v>-1.34</v>
      </c>
      <c r="AL2153" s="7" t="s">
        <v>408</v>
      </c>
      <c r="AM2153" s="7">
        <v>8.6999999999999994E-2</v>
      </c>
      <c r="AN2153" s="7">
        <v>9.0999999999999998E-2</v>
      </c>
      <c r="AR2153" s="7">
        <v>0.216</v>
      </c>
      <c r="AS2153" s="7">
        <v>2.8860000000000001</v>
      </c>
      <c r="AT2153" s="7">
        <v>2.484</v>
      </c>
      <c r="AV2153" s="7" t="s">
        <v>654</v>
      </c>
      <c r="AW2153" s="7" t="s">
        <v>528</v>
      </c>
      <c r="AX2153" s="7" t="s">
        <v>14</v>
      </c>
      <c r="AY2153" s="7" t="s">
        <v>571</v>
      </c>
      <c r="AZ2153" s="7" t="s">
        <v>197</v>
      </c>
    </row>
    <row r="2154" spans="1:52" x14ac:dyDescent="0.2">
      <c r="A2154" s="7">
        <v>2153</v>
      </c>
      <c r="B2154" s="7">
        <v>5927</v>
      </c>
      <c r="C2154" s="7" t="s">
        <v>69</v>
      </c>
      <c r="D2154" s="7" t="s">
        <v>500</v>
      </c>
      <c r="E2154" s="7" t="s">
        <v>196</v>
      </c>
      <c r="F2154" s="7">
        <v>3.1930000000000001</v>
      </c>
      <c r="I2154" s="7">
        <v>3.31</v>
      </c>
      <c r="J2154" s="7">
        <v>2007</v>
      </c>
      <c r="K2154" s="7">
        <v>7</v>
      </c>
      <c r="L2154" s="7">
        <v>185</v>
      </c>
      <c r="M2154" s="7">
        <v>22.565999999999999</v>
      </c>
      <c r="N2154" s="7">
        <v>112.833</v>
      </c>
      <c r="O2154" s="7">
        <v>22.75</v>
      </c>
      <c r="P2154" s="7">
        <v>112.75</v>
      </c>
      <c r="Q2154" s="7">
        <v>21.381</v>
      </c>
      <c r="S2154" s="7">
        <v>101.72</v>
      </c>
      <c r="V2154" s="7" t="s">
        <v>37</v>
      </c>
      <c r="W2154" s="7">
        <v>2.5880000000000001</v>
      </c>
      <c r="X2154" s="7">
        <f t="shared" si="66"/>
        <v>2.5880000000000001</v>
      </c>
      <c r="Y2154" s="7">
        <v>0.72199999999999998</v>
      </c>
      <c r="Z2154" s="7">
        <f t="shared" si="67"/>
        <v>0.72199999999999998</v>
      </c>
      <c r="AA2154" s="7">
        <v>0.78100000000000003</v>
      </c>
      <c r="AB2154" s="7">
        <v>0.218</v>
      </c>
      <c r="AC2154" s="7">
        <v>29.4</v>
      </c>
      <c r="AD2154" s="7">
        <v>70.099999999999994</v>
      </c>
      <c r="AE2154" s="7" t="s">
        <v>28</v>
      </c>
      <c r="AF2154" s="7" t="s">
        <v>29</v>
      </c>
      <c r="AG2154" s="7" t="s">
        <v>30</v>
      </c>
      <c r="AH2154" s="7" t="s">
        <v>419</v>
      </c>
      <c r="AI2154" s="7" t="s">
        <v>420</v>
      </c>
      <c r="AJ2154" s="7">
        <v>-0.48199999999999998</v>
      </c>
      <c r="AK2154" s="7">
        <v>-1.34</v>
      </c>
      <c r="AL2154" s="7" t="s">
        <v>408</v>
      </c>
      <c r="AM2154" s="7">
        <v>8.6999999999999994E-2</v>
      </c>
      <c r="AN2154" s="7">
        <v>9.0999999999999998E-2</v>
      </c>
      <c r="AR2154" s="7">
        <v>0.216</v>
      </c>
      <c r="AS2154" s="7">
        <v>2.8860000000000001</v>
      </c>
      <c r="AT2154" s="7">
        <v>2.484</v>
      </c>
      <c r="AV2154" s="7" t="s">
        <v>654</v>
      </c>
      <c r="AW2154" s="7" t="s">
        <v>528</v>
      </c>
      <c r="AX2154" s="7" t="s">
        <v>14</v>
      </c>
      <c r="AY2154" s="7" t="s">
        <v>571</v>
      </c>
      <c r="AZ2154" s="7" t="s">
        <v>197</v>
      </c>
    </row>
    <row r="2155" spans="1:52" x14ac:dyDescent="0.2">
      <c r="A2155" s="7">
        <v>2154</v>
      </c>
      <c r="B2155" s="7">
        <v>5927</v>
      </c>
      <c r="C2155" s="7" t="s">
        <v>69</v>
      </c>
      <c r="D2155" s="7" t="s">
        <v>500</v>
      </c>
      <c r="E2155" s="7" t="s">
        <v>196</v>
      </c>
      <c r="F2155" s="7">
        <v>2.306</v>
      </c>
      <c r="I2155" s="7">
        <v>2.39</v>
      </c>
      <c r="J2155" s="7">
        <v>2007</v>
      </c>
      <c r="K2155" s="7">
        <v>7</v>
      </c>
      <c r="L2155" s="7">
        <v>210</v>
      </c>
      <c r="M2155" s="7">
        <v>22.565999999999999</v>
      </c>
      <c r="N2155" s="7">
        <v>112.833</v>
      </c>
      <c r="O2155" s="7">
        <v>22.75</v>
      </c>
      <c r="P2155" s="7">
        <v>112.75</v>
      </c>
      <c r="Q2155" s="7">
        <v>23.027000000000001</v>
      </c>
      <c r="S2155" s="7">
        <v>97.543000000000006</v>
      </c>
      <c r="V2155" s="7" t="s">
        <v>37</v>
      </c>
      <c r="W2155" s="7">
        <v>1.6539999999999999</v>
      </c>
      <c r="X2155" s="7">
        <f t="shared" si="66"/>
        <v>1.6539999999999999</v>
      </c>
      <c r="Y2155" s="7">
        <v>0.73599999999999999</v>
      </c>
      <c r="Z2155" s="7">
        <f t="shared" si="67"/>
        <v>0.73599999999999999</v>
      </c>
      <c r="AA2155" s="7">
        <v>0.69099999999999995</v>
      </c>
      <c r="AB2155" s="7">
        <v>0.308</v>
      </c>
      <c r="AC2155" s="7">
        <v>29.4</v>
      </c>
      <c r="AD2155" s="7">
        <v>70.099999999999994</v>
      </c>
      <c r="AE2155" s="7" t="s">
        <v>28</v>
      </c>
      <c r="AF2155" s="7" t="s">
        <v>29</v>
      </c>
      <c r="AG2155" s="7" t="s">
        <v>30</v>
      </c>
      <c r="AH2155" s="7" t="s">
        <v>419</v>
      </c>
      <c r="AI2155" s="7" t="s">
        <v>420</v>
      </c>
      <c r="AJ2155" s="7">
        <v>-0.48199999999999998</v>
      </c>
      <c r="AK2155" s="7">
        <v>-1.34</v>
      </c>
      <c r="AL2155" s="7" t="s">
        <v>408</v>
      </c>
      <c r="AM2155" s="7">
        <v>8.6999999999999994E-2</v>
      </c>
      <c r="AN2155" s="7">
        <v>9.0999999999999998E-2</v>
      </c>
      <c r="AR2155" s="7">
        <v>0.216</v>
      </c>
      <c r="AS2155" s="7">
        <v>2.8860000000000001</v>
      </c>
      <c r="AT2155" s="7">
        <v>2.484</v>
      </c>
      <c r="AV2155" s="7" t="s">
        <v>654</v>
      </c>
      <c r="AW2155" s="7" t="s">
        <v>528</v>
      </c>
      <c r="AX2155" s="7" t="s">
        <v>14</v>
      </c>
      <c r="AY2155" s="7" t="s">
        <v>571</v>
      </c>
      <c r="AZ2155" s="7" t="s">
        <v>197</v>
      </c>
    </row>
    <row r="2156" spans="1:52" x14ac:dyDescent="0.2">
      <c r="A2156" s="7">
        <v>2155</v>
      </c>
      <c r="B2156" s="7">
        <v>5927</v>
      </c>
      <c r="C2156" s="7" t="s">
        <v>69</v>
      </c>
      <c r="D2156" s="7" t="s">
        <v>500</v>
      </c>
      <c r="E2156" s="7" t="s">
        <v>196</v>
      </c>
      <c r="F2156" s="7">
        <v>1.7509999999999999</v>
      </c>
      <c r="I2156" s="7">
        <v>1.8149999999999999</v>
      </c>
      <c r="J2156" s="7">
        <v>2007</v>
      </c>
      <c r="K2156" s="7">
        <v>8</v>
      </c>
      <c r="L2156" s="7">
        <v>229</v>
      </c>
      <c r="M2156" s="7">
        <v>22.565999999999999</v>
      </c>
      <c r="N2156" s="7">
        <v>112.833</v>
      </c>
      <c r="O2156" s="7">
        <v>22.75</v>
      </c>
      <c r="P2156" s="7">
        <v>112.75</v>
      </c>
      <c r="Q2156" s="7">
        <v>25.221</v>
      </c>
      <c r="S2156" s="7">
        <v>93.887</v>
      </c>
      <c r="V2156" s="7" t="s">
        <v>37</v>
      </c>
      <c r="W2156" s="7">
        <v>1.421</v>
      </c>
      <c r="X2156" s="7">
        <f t="shared" si="66"/>
        <v>1.421</v>
      </c>
      <c r="Y2156" s="7">
        <v>0.39400000000000002</v>
      </c>
      <c r="Z2156" s="7">
        <f t="shared" si="67"/>
        <v>0.39400000000000002</v>
      </c>
      <c r="AA2156" s="7">
        <v>0.78200000000000003</v>
      </c>
      <c r="AB2156" s="7">
        <v>0.217</v>
      </c>
      <c r="AC2156" s="7">
        <v>28.1</v>
      </c>
      <c r="AD2156" s="7">
        <v>280.5</v>
      </c>
      <c r="AE2156" s="7" t="s">
        <v>28</v>
      </c>
      <c r="AF2156" s="7" t="s">
        <v>29</v>
      </c>
      <c r="AG2156" s="7" t="s">
        <v>30</v>
      </c>
      <c r="AH2156" s="7" t="s">
        <v>419</v>
      </c>
      <c r="AI2156" s="7" t="s">
        <v>420</v>
      </c>
      <c r="AJ2156" s="7">
        <v>-0.48199999999999998</v>
      </c>
      <c r="AK2156" s="7">
        <v>-1.34</v>
      </c>
      <c r="AL2156" s="7" t="s">
        <v>408</v>
      </c>
      <c r="AM2156" s="7">
        <v>8.6999999999999994E-2</v>
      </c>
      <c r="AN2156" s="7">
        <v>9.0999999999999998E-2</v>
      </c>
      <c r="AR2156" s="7">
        <v>0.216</v>
      </c>
      <c r="AS2156" s="7">
        <v>2.8860000000000001</v>
      </c>
      <c r="AT2156" s="7">
        <v>2.484</v>
      </c>
      <c r="AV2156" s="7" t="s">
        <v>654</v>
      </c>
      <c r="AW2156" s="7" t="s">
        <v>528</v>
      </c>
      <c r="AX2156" s="7" t="s">
        <v>14</v>
      </c>
      <c r="AY2156" s="7" t="s">
        <v>571</v>
      </c>
      <c r="AZ2156" s="7" t="s">
        <v>197</v>
      </c>
    </row>
    <row r="2157" spans="1:52" x14ac:dyDescent="0.2">
      <c r="A2157" s="7">
        <v>2156</v>
      </c>
      <c r="B2157" s="7">
        <v>5927</v>
      </c>
      <c r="C2157" s="7" t="s">
        <v>69</v>
      </c>
      <c r="D2157" s="7" t="s">
        <v>500</v>
      </c>
      <c r="E2157" s="7" t="s">
        <v>196</v>
      </c>
      <c r="F2157" s="7">
        <v>2.1269999999999998</v>
      </c>
      <c r="I2157" s="7">
        <v>2.2050000000000001</v>
      </c>
      <c r="J2157" s="7">
        <v>2007</v>
      </c>
      <c r="K2157" s="7">
        <v>9</v>
      </c>
      <c r="L2157" s="7">
        <v>248</v>
      </c>
      <c r="M2157" s="7">
        <v>22.565999999999999</v>
      </c>
      <c r="N2157" s="7">
        <v>112.833</v>
      </c>
      <c r="O2157" s="7">
        <v>22.75</v>
      </c>
      <c r="P2157" s="7">
        <v>112.75</v>
      </c>
      <c r="Q2157" s="7">
        <v>30.155000000000001</v>
      </c>
      <c r="S2157" s="7">
        <v>97.724999999999994</v>
      </c>
      <c r="V2157" s="7" t="s">
        <v>37</v>
      </c>
      <c r="W2157" s="7">
        <v>1.6359999999999999</v>
      </c>
      <c r="X2157" s="7">
        <f t="shared" si="66"/>
        <v>1.6359999999999999</v>
      </c>
      <c r="Y2157" s="7">
        <v>0.56899999999999995</v>
      </c>
      <c r="Z2157" s="7">
        <f t="shared" si="67"/>
        <v>0.56899999999999995</v>
      </c>
      <c r="AA2157" s="7">
        <v>0.74099999999999999</v>
      </c>
      <c r="AB2157" s="7">
        <v>0.25800000000000001</v>
      </c>
      <c r="AC2157" s="7">
        <v>27.3</v>
      </c>
      <c r="AD2157" s="7">
        <v>126.3</v>
      </c>
      <c r="AE2157" s="7" t="s">
        <v>28</v>
      </c>
      <c r="AF2157" s="7" t="s">
        <v>29</v>
      </c>
      <c r="AG2157" s="7" t="s">
        <v>30</v>
      </c>
      <c r="AH2157" s="7" t="s">
        <v>419</v>
      </c>
      <c r="AI2157" s="7" t="s">
        <v>420</v>
      </c>
      <c r="AJ2157" s="7">
        <v>-0.48199999999999998</v>
      </c>
      <c r="AK2157" s="7">
        <v>-1.34</v>
      </c>
      <c r="AL2157" s="7" t="s">
        <v>408</v>
      </c>
      <c r="AM2157" s="7">
        <v>8.6999999999999994E-2</v>
      </c>
      <c r="AN2157" s="7">
        <v>9.0999999999999998E-2</v>
      </c>
      <c r="AR2157" s="7">
        <v>0.216</v>
      </c>
      <c r="AS2157" s="7">
        <v>2.8860000000000001</v>
      </c>
      <c r="AT2157" s="7">
        <v>2.484</v>
      </c>
      <c r="AV2157" s="7" t="s">
        <v>654</v>
      </c>
      <c r="AW2157" s="7" t="s">
        <v>528</v>
      </c>
      <c r="AX2157" s="7" t="s">
        <v>14</v>
      </c>
      <c r="AY2157" s="7" t="s">
        <v>571</v>
      </c>
      <c r="AZ2157" s="7" t="s">
        <v>197</v>
      </c>
    </row>
    <row r="2158" spans="1:52" x14ac:dyDescent="0.2">
      <c r="A2158" s="7">
        <v>2157</v>
      </c>
      <c r="B2158" s="7">
        <v>5927</v>
      </c>
      <c r="C2158" s="7" t="s">
        <v>69</v>
      </c>
      <c r="D2158" s="7" t="s">
        <v>500</v>
      </c>
      <c r="E2158" s="7" t="s">
        <v>196</v>
      </c>
      <c r="F2158" s="7">
        <v>2.1619999999999999</v>
      </c>
      <c r="I2158" s="7">
        <v>2.2410000000000001</v>
      </c>
      <c r="J2158" s="7">
        <v>2007</v>
      </c>
      <c r="K2158" s="7">
        <v>9</v>
      </c>
      <c r="L2158" s="7">
        <v>261</v>
      </c>
      <c r="M2158" s="7">
        <v>22.565999999999999</v>
      </c>
      <c r="N2158" s="7">
        <v>112.833</v>
      </c>
      <c r="O2158" s="7">
        <v>22.75</v>
      </c>
      <c r="P2158" s="7">
        <v>112.75</v>
      </c>
      <c r="Q2158" s="7">
        <v>27.963999999999999</v>
      </c>
      <c r="S2158" s="7">
        <v>98.947999999999993</v>
      </c>
      <c r="V2158" s="7" t="s">
        <v>37</v>
      </c>
      <c r="W2158" s="7">
        <v>0.91700000000000004</v>
      </c>
      <c r="X2158" s="7">
        <f t="shared" si="66"/>
        <v>0.91700000000000004</v>
      </c>
      <c r="Y2158" s="7">
        <v>1.3240000000000001</v>
      </c>
      <c r="Z2158" s="7">
        <f t="shared" si="67"/>
        <v>1.3240000000000001</v>
      </c>
      <c r="AA2158" s="7">
        <v>0.40899999999999997</v>
      </c>
      <c r="AB2158" s="7">
        <v>0.59</v>
      </c>
      <c r="AC2158" s="7">
        <v>27.3</v>
      </c>
      <c r="AD2158" s="7">
        <v>126.3</v>
      </c>
      <c r="AE2158" s="7" t="s">
        <v>28</v>
      </c>
      <c r="AF2158" s="7" t="s">
        <v>29</v>
      </c>
      <c r="AG2158" s="7" t="s">
        <v>30</v>
      </c>
      <c r="AH2158" s="7" t="s">
        <v>419</v>
      </c>
      <c r="AI2158" s="7" t="s">
        <v>420</v>
      </c>
      <c r="AJ2158" s="7">
        <v>-0.48199999999999998</v>
      </c>
      <c r="AK2158" s="7">
        <v>-1.34</v>
      </c>
      <c r="AL2158" s="7" t="s">
        <v>408</v>
      </c>
      <c r="AM2158" s="7">
        <v>8.6999999999999994E-2</v>
      </c>
      <c r="AN2158" s="7">
        <v>9.0999999999999998E-2</v>
      </c>
      <c r="AR2158" s="7">
        <v>0.216</v>
      </c>
      <c r="AS2158" s="7">
        <v>2.8860000000000001</v>
      </c>
      <c r="AT2158" s="7">
        <v>2.484</v>
      </c>
      <c r="AV2158" s="7" t="s">
        <v>654</v>
      </c>
      <c r="AW2158" s="7" t="s">
        <v>528</v>
      </c>
      <c r="AX2158" s="7" t="s">
        <v>14</v>
      </c>
      <c r="AY2158" s="7" t="s">
        <v>571</v>
      </c>
      <c r="AZ2158" s="7" t="s">
        <v>197</v>
      </c>
    </row>
    <row r="2159" spans="1:52" x14ac:dyDescent="0.2">
      <c r="A2159" s="7">
        <v>2158</v>
      </c>
      <c r="B2159" s="7">
        <v>5927</v>
      </c>
      <c r="C2159" s="7" t="s">
        <v>69</v>
      </c>
      <c r="D2159" s="7" t="s">
        <v>500</v>
      </c>
      <c r="E2159" s="7" t="s">
        <v>196</v>
      </c>
      <c r="F2159" s="7">
        <v>1.643</v>
      </c>
      <c r="I2159" s="7">
        <v>1.7030000000000001</v>
      </c>
      <c r="J2159" s="7">
        <v>2007</v>
      </c>
      <c r="K2159" s="7">
        <v>10</v>
      </c>
      <c r="L2159" s="7">
        <v>288</v>
      </c>
      <c r="M2159" s="7">
        <v>22.565999999999999</v>
      </c>
      <c r="N2159" s="7">
        <v>112.833</v>
      </c>
      <c r="O2159" s="7">
        <v>22.75</v>
      </c>
      <c r="P2159" s="7">
        <v>112.75</v>
      </c>
      <c r="Q2159" s="7">
        <v>27.785</v>
      </c>
      <c r="S2159" s="7">
        <v>83.617000000000004</v>
      </c>
      <c r="V2159" s="7" t="s">
        <v>37</v>
      </c>
      <c r="W2159" s="7">
        <v>0.86299999999999999</v>
      </c>
      <c r="X2159" s="7">
        <f t="shared" si="66"/>
        <v>0.86299999999999999</v>
      </c>
      <c r="Y2159" s="7">
        <v>0.84</v>
      </c>
      <c r="Z2159" s="7">
        <f t="shared" si="67"/>
        <v>0.84</v>
      </c>
      <c r="AA2159" s="7">
        <v>0.50600000000000001</v>
      </c>
      <c r="AB2159" s="7">
        <v>0.49299999999999999</v>
      </c>
      <c r="AC2159" s="7">
        <v>24.3</v>
      </c>
      <c r="AD2159" s="7">
        <v>31.6</v>
      </c>
      <c r="AE2159" s="7" t="s">
        <v>28</v>
      </c>
      <c r="AF2159" s="7" t="s">
        <v>29</v>
      </c>
      <c r="AG2159" s="7" t="s">
        <v>30</v>
      </c>
      <c r="AH2159" s="7" t="s">
        <v>419</v>
      </c>
      <c r="AI2159" s="7" t="s">
        <v>420</v>
      </c>
      <c r="AJ2159" s="7">
        <v>-0.48199999999999998</v>
      </c>
      <c r="AK2159" s="7">
        <v>-1.34</v>
      </c>
      <c r="AL2159" s="7" t="s">
        <v>408</v>
      </c>
      <c r="AM2159" s="7">
        <v>8.6999999999999994E-2</v>
      </c>
      <c r="AN2159" s="7">
        <v>9.0999999999999998E-2</v>
      </c>
      <c r="AR2159" s="7">
        <v>0.216</v>
      </c>
      <c r="AS2159" s="7">
        <v>2.8860000000000001</v>
      </c>
      <c r="AT2159" s="7">
        <v>2.484</v>
      </c>
      <c r="AV2159" s="7" t="s">
        <v>654</v>
      </c>
      <c r="AW2159" s="7" t="s">
        <v>528</v>
      </c>
      <c r="AX2159" s="7" t="s">
        <v>14</v>
      </c>
      <c r="AY2159" s="7" t="s">
        <v>571</v>
      </c>
      <c r="AZ2159" s="7" t="s">
        <v>197</v>
      </c>
    </row>
    <row r="2160" spans="1:52" x14ac:dyDescent="0.2">
      <c r="A2160" s="7">
        <v>2159</v>
      </c>
      <c r="B2160" s="7">
        <v>5927</v>
      </c>
      <c r="C2160" s="7" t="s">
        <v>69</v>
      </c>
      <c r="D2160" s="7" t="s">
        <v>500</v>
      </c>
      <c r="E2160" s="7" t="s">
        <v>196</v>
      </c>
      <c r="F2160" s="7">
        <v>1.133</v>
      </c>
      <c r="I2160" s="7">
        <v>1.1739999999999999</v>
      </c>
      <c r="J2160" s="7">
        <v>2007</v>
      </c>
      <c r="K2160" s="7">
        <v>11</v>
      </c>
      <c r="L2160" s="7">
        <v>328</v>
      </c>
      <c r="M2160" s="7">
        <v>22.565999999999999</v>
      </c>
      <c r="N2160" s="7">
        <v>112.833</v>
      </c>
      <c r="O2160" s="7">
        <v>22.75</v>
      </c>
      <c r="P2160" s="7">
        <v>112.75</v>
      </c>
      <c r="Q2160" s="7">
        <v>17.562000000000001</v>
      </c>
      <c r="S2160" s="7">
        <v>69.855000000000004</v>
      </c>
      <c r="V2160" s="7" t="s">
        <v>37</v>
      </c>
      <c r="W2160" s="7">
        <v>0.79100000000000004</v>
      </c>
      <c r="X2160" s="7">
        <f t="shared" si="66"/>
        <v>0.79100000000000004</v>
      </c>
      <c r="Y2160" s="7">
        <v>0.38300000000000001</v>
      </c>
      <c r="Z2160" s="7">
        <f t="shared" si="67"/>
        <v>0.38300000000000001</v>
      </c>
      <c r="AA2160" s="7">
        <v>0.67300000000000004</v>
      </c>
      <c r="AB2160" s="7">
        <v>0.32600000000000001</v>
      </c>
      <c r="AC2160" s="7">
        <v>19</v>
      </c>
      <c r="AD2160" s="7">
        <v>11.7</v>
      </c>
      <c r="AE2160" s="7" t="s">
        <v>28</v>
      </c>
      <c r="AF2160" s="7" t="s">
        <v>29</v>
      </c>
      <c r="AG2160" s="7" t="s">
        <v>30</v>
      </c>
      <c r="AH2160" s="7" t="s">
        <v>419</v>
      </c>
      <c r="AI2160" s="7" t="s">
        <v>420</v>
      </c>
      <c r="AJ2160" s="7">
        <v>-0.48199999999999998</v>
      </c>
      <c r="AK2160" s="7">
        <v>-1.34</v>
      </c>
      <c r="AL2160" s="7" t="s">
        <v>408</v>
      </c>
      <c r="AM2160" s="7">
        <v>8.6999999999999994E-2</v>
      </c>
      <c r="AN2160" s="7">
        <v>9.0999999999999998E-2</v>
      </c>
      <c r="AR2160" s="7">
        <v>0.216</v>
      </c>
      <c r="AS2160" s="7">
        <v>2.8860000000000001</v>
      </c>
      <c r="AT2160" s="7">
        <v>2.484</v>
      </c>
      <c r="AV2160" s="7" t="s">
        <v>654</v>
      </c>
      <c r="AW2160" s="7" t="s">
        <v>528</v>
      </c>
      <c r="AX2160" s="7" t="s">
        <v>14</v>
      </c>
      <c r="AY2160" s="7" t="s">
        <v>571</v>
      </c>
      <c r="AZ2160" s="7" t="s">
        <v>197</v>
      </c>
    </row>
    <row r="2161" spans="1:52" x14ac:dyDescent="0.2">
      <c r="A2161" s="7">
        <v>2160</v>
      </c>
      <c r="B2161" s="7">
        <v>5927</v>
      </c>
      <c r="C2161" s="7" t="s">
        <v>69</v>
      </c>
      <c r="D2161" s="7" t="s">
        <v>500</v>
      </c>
      <c r="E2161" s="7" t="s">
        <v>196</v>
      </c>
      <c r="F2161" s="7">
        <v>0.90900000000000003</v>
      </c>
      <c r="I2161" s="7">
        <v>0.94199999999999995</v>
      </c>
      <c r="J2161" s="7">
        <v>2008</v>
      </c>
      <c r="K2161" s="7">
        <v>1</v>
      </c>
      <c r="L2161" s="7">
        <v>24</v>
      </c>
      <c r="M2161" s="7">
        <v>22.565999999999999</v>
      </c>
      <c r="N2161" s="7">
        <v>112.833</v>
      </c>
      <c r="O2161" s="7">
        <v>22.75</v>
      </c>
      <c r="P2161" s="7">
        <v>112.75</v>
      </c>
      <c r="Q2161" s="7">
        <v>8.2539999999999996</v>
      </c>
      <c r="S2161" s="7">
        <v>57.494999999999997</v>
      </c>
      <c r="V2161" s="7" t="s">
        <v>37</v>
      </c>
      <c r="W2161" s="7">
        <v>0.39600000000000002</v>
      </c>
      <c r="X2161" s="7">
        <f t="shared" si="66"/>
        <v>0.39600000000000002</v>
      </c>
      <c r="Y2161" s="7">
        <v>0.54600000000000004</v>
      </c>
      <c r="Z2161" s="7">
        <f t="shared" si="67"/>
        <v>0.54600000000000004</v>
      </c>
      <c r="AA2161" s="7">
        <v>0.42</v>
      </c>
      <c r="AB2161" s="7">
        <v>0.57899999999999996</v>
      </c>
      <c r="AC2161" s="7">
        <v>12.1</v>
      </c>
      <c r="AD2161" s="7">
        <v>74.3</v>
      </c>
      <c r="AE2161" s="7" t="s">
        <v>28</v>
      </c>
      <c r="AF2161" s="7" t="s">
        <v>29</v>
      </c>
      <c r="AG2161" s="7" t="s">
        <v>30</v>
      </c>
      <c r="AH2161" s="7" t="s">
        <v>419</v>
      </c>
      <c r="AI2161" s="7" t="s">
        <v>420</v>
      </c>
      <c r="AJ2161" s="7">
        <v>-0.48199999999999998</v>
      </c>
      <c r="AK2161" s="7">
        <v>1.8360000000000001</v>
      </c>
      <c r="AL2161" s="7" t="s">
        <v>408</v>
      </c>
      <c r="AM2161" s="7">
        <v>8.6999999999999994E-2</v>
      </c>
      <c r="AN2161" s="7">
        <v>9.0999999999999998E-2</v>
      </c>
      <c r="AR2161" s="7">
        <v>0.216</v>
      </c>
      <c r="AS2161" s="7">
        <v>2.8860000000000001</v>
      </c>
      <c r="AT2161" s="7">
        <v>2.484</v>
      </c>
      <c r="AV2161" s="7" t="s">
        <v>654</v>
      </c>
      <c r="AW2161" s="7" t="s">
        <v>528</v>
      </c>
      <c r="AX2161" s="7" t="s">
        <v>14</v>
      </c>
      <c r="AY2161" s="7" t="s">
        <v>571</v>
      </c>
      <c r="AZ2161" s="7" t="s">
        <v>197</v>
      </c>
    </row>
    <row r="2162" spans="1:52" x14ac:dyDescent="0.2">
      <c r="A2162" s="7">
        <v>2161</v>
      </c>
      <c r="B2162" s="7">
        <v>5927</v>
      </c>
      <c r="C2162" s="7" t="s">
        <v>69</v>
      </c>
      <c r="D2162" s="7" t="s">
        <v>500</v>
      </c>
      <c r="E2162" s="7" t="s">
        <v>196</v>
      </c>
      <c r="F2162" s="7">
        <v>1.2929999999999999</v>
      </c>
      <c r="I2162" s="7">
        <v>1.34</v>
      </c>
      <c r="J2162" s="7">
        <v>2008</v>
      </c>
      <c r="K2162" s="7">
        <v>3</v>
      </c>
      <c r="L2162" s="7">
        <v>84</v>
      </c>
      <c r="M2162" s="7">
        <v>22.565999999999999</v>
      </c>
      <c r="N2162" s="7">
        <v>112.833</v>
      </c>
      <c r="O2162" s="7">
        <v>22.75</v>
      </c>
      <c r="P2162" s="7">
        <v>112.75</v>
      </c>
      <c r="Q2162" s="7">
        <v>7.7130000000000001</v>
      </c>
      <c r="S2162" s="7">
        <v>67.792000000000002</v>
      </c>
      <c r="V2162" s="7" t="s">
        <v>37</v>
      </c>
      <c r="W2162" s="7">
        <v>0.82599999999999996</v>
      </c>
      <c r="X2162" s="7">
        <f t="shared" si="66"/>
        <v>0.82599999999999996</v>
      </c>
      <c r="Y2162" s="7">
        <v>0.51400000000000001</v>
      </c>
      <c r="Z2162" s="7">
        <f t="shared" si="67"/>
        <v>0.51400000000000001</v>
      </c>
      <c r="AA2162" s="7">
        <v>0.61599999999999999</v>
      </c>
      <c r="AB2162" s="7">
        <v>0.38300000000000001</v>
      </c>
      <c r="AC2162" s="7">
        <v>18.7</v>
      </c>
      <c r="AD2162" s="7">
        <v>87</v>
      </c>
      <c r="AE2162" s="7" t="s">
        <v>28</v>
      </c>
      <c r="AF2162" s="7" t="s">
        <v>29</v>
      </c>
      <c r="AG2162" s="7" t="s">
        <v>30</v>
      </c>
      <c r="AH2162" s="7" t="s">
        <v>419</v>
      </c>
      <c r="AI2162" s="7" t="s">
        <v>420</v>
      </c>
      <c r="AJ2162" s="7">
        <v>-0.48199999999999998</v>
      </c>
      <c r="AK2162" s="7">
        <v>1.8360000000000001</v>
      </c>
      <c r="AL2162" s="7" t="s">
        <v>408</v>
      </c>
      <c r="AM2162" s="7">
        <v>8.6999999999999994E-2</v>
      </c>
      <c r="AN2162" s="7">
        <v>9.0999999999999998E-2</v>
      </c>
      <c r="AR2162" s="7">
        <v>0.216</v>
      </c>
      <c r="AS2162" s="7">
        <v>2.8860000000000001</v>
      </c>
      <c r="AT2162" s="7">
        <v>2.484</v>
      </c>
      <c r="AV2162" s="7" t="s">
        <v>654</v>
      </c>
      <c r="AW2162" s="7" t="s">
        <v>528</v>
      </c>
      <c r="AX2162" s="7" t="s">
        <v>14</v>
      </c>
      <c r="AY2162" s="7" t="s">
        <v>571</v>
      </c>
      <c r="AZ2162" s="7" t="s">
        <v>197</v>
      </c>
    </row>
    <row r="2163" spans="1:52" x14ac:dyDescent="0.2">
      <c r="A2163" s="7">
        <v>2162</v>
      </c>
      <c r="B2163" s="7">
        <v>5927</v>
      </c>
      <c r="C2163" s="7" t="s">
        <v>69</v>
      </c>
      <c r="D2163" s="7" t="s">
        <v>501</v>
      </c>
      <c r="E2163" s="7" t="s">
        <v>196</v>
      </c>
      <c r="F2163" s="7">
        <v>0.871</v>
      </c>
      <c r="I2163" s="7">
        <v>0.90300000000000002</v>
      </c>
      <c r="J2163" s="7">
        <v>2007</v>
      </c>
      <c r="K2163" s="7">
        <v>3</v>
      </c>
      <c r="L2163" s="7">
        <v>75</v>
      </c>
      <c r="M2163" s="7">
        <v>22.565999999999999</v>
      </c>
      <c r="N2163" s="7">
        <v>112.833</v>
      </c>
      <c r="O2163" s="7">
        <v>22.75</v>
      </c>
      <c r="P2163" s="7">
        <v>112.75</v>
      </c>
      <c r="Q2163" s="7">
        <v>6.11</v>
      </c>
      <c r="S2163" s="7">
        <v>68.923000000000002</v>
      </c>
      <c r="V2163" s="7" t="s">
        <v>37</v>
      </c>
      <c r="W2163" s="7">
        <v>0.7</v>
      </c>
      <c r="X2163" s="7">
        <f t="shared" si="66"/>
        <v>0.7</v>
      </c>
      <c r="Y2163" s="7">
        <v>0.20300000000000001</v>
      </c>
      <c r="Z2163" s="7">
        <f t="shared" si="67"/>
        <v>0.20300000000000001</v>
      </c>
      <c r="AA2163" s="7">
        <v>0.77500000000000002</v>
      </c>
      <c r="AB2163" s="7">
        <v>0.224</v>
      </c>
      <c r="AC2163" s="7">
        <v>18.2</v>
      </c>
      <c r="AD2163" s="7">
        <v>48.6</v>
      </c>
      <c r="AE2163" s="7" t="s">
        <v>28</v>
      </c>
      <c r="AF2163" s="7" t="s">
        <v>29</v>
      </c>
      <c r="AG2163" s="7" t="s">
        <v>30</v>
      </c>
      <c r="AH2163" s="7" t="s">
        <v>419</v>
      </c>
      <c r="AI2163" s="7" t="s">
        <v>420</v>
      </c>
      <c r="AJ2163" s="7">
        <v>-0.48199999999999998</v>
      </c>
      <c r="AK2163" s="7">
        <v>-1.34</v>
      </c>
      <c r="AL2163" s="7" t="s">
        <v>408</v>
      </c>
      <c r="AM2163" s="7">
        <v>0.317</v>
      </c>
      <c r="AN2163" s="7">
        <v>5.5E-2</v>
      </c>
      <c r="AR2163" s="7">
        <v>0.54900000000000004</v>
      </c>
      <c r="AS2163" s="7">
        <v>1.974</v>
      </c>
      <c r="AT2163" s="7">
        <v>1.7330000000000001</v>
      </c>
      <c r="AV2163" s="7" t="s">
        <v>654</v>
      </c>
      <c r="AW2163" s="7" t="s">
        <v>528</v>
      </c>
      <c r="AX2163" s="7" t="s">
        <v>14</v>
      </c>
      <c r="AY2163" s="7" t="s">
        <v>571</v>
      </c>
      <c r="AZ2163" s="7" t="s">
        <v>198</v>
      </c>
    </row>
    <row r="2164" spans="1:52" x14ac:dyDescent="0.2">
      <c r="A2164" s="7">
        <v>2163</v>
      </c>
      <c r="B2164" s="7">
        <v>5927</v>
      </c>
      <c r="C2164" s="7" t="s">
        <v>69</v>
      </c>
      <c r="D2164" s="7" t="s">
        <v>501</v>
      </c>
      <c r="E2164" s="7" t="s">
        <v>196</v>
      </c>
      <c r="F2164" s="7">
        <v>0.95199999999999996</v>
      </c>
      <c r="I2164" s="7">
        <v>0.98699999999999999</v>
      </c>
      <c r="J2164" s="7">
        <v>2007</v>
      </c>
      <c r="K2164" s="7">
        <v>4</v>
      </c>
      <c r="L2164" s="7">
        <v>109</v>
      </c>
      <c r="M2164" s="7">
        <v>22.565999999999999</v>
      </c>
      <c r="N2164" s="7">
        <v>112.833</v>
      </c>
      <c r="O2164" s="7">
        <v>22.75</v>
      </c>
      <c r="P2164" s="7">
        <v>112.75</v>
      </c>
      <c r="Q2164" s="7">
        <v>14.531000000000001</v>
      </c>
      <c r="S2164" s="7">
        <v>103.849</v>
      </c>
      <c r="V2164" s="7" t="s">
        <v>37</v>
      </c>
      <c r="W2164" s="7">
        <v>0.7</v>
      </c>
      <c r="X2164" s="7">
        <f t="shared" si="66"/>
        <v>0.7</v>
      </c>
      <c r="Y2164" s="7">
        <v>0.28699999999999998</v>
      </c>
      <c r="Z2164" s="7">
        <f t="shared" si="67"/>
        <v>0.28699999999999998</v>
      </c>
      <c r="AA2164" s="7">
        <v>0.70899999999999996</v>
      </c>
      <c r="AB2164" s="7">
        <v>0.28999999999999998</v>
      </c>
      <c r="AC2164" s="7">
        <v>20.399999999999999</v>
      </c>
      <c r="AD2164" s="7">
        <v>158</v>
      </c>
      <c r="AE2164" s="7" t="s">
        <v>28</v>
      </c>
      <c r="AF2164" s="7" t="s">
        <v>29</v>
      </c>
      <c r="AG2164" s="7" t="s">
        <v>30</v>
      </c>
      <c r="AH2164" s="7" t="s">
        <v>419</v>
      </c>
      <c r="AI2164" s="7" t="s">
        <v>420</v>
      </c>
      <c r="AJ2164" s="7">
        <v>-0.48199999999999998</v>
      </c>
      <c r="AK2164" s="7">
        <v>-1.34</v>
      </c>
      <c r="AL2164" s="7" t="s">
        <v>408</v>
      </c>
      <c r="AM2164" s="7">
        <v>0.317</v>
      </c>
      <c r="AN2164" s="7">
        <v>5.5E-2</v>
      </c>
      <c r="AR2164" s="7">
        <v>0.54900000000000004</v>
      </c>
      <c r="AS2164" s="7">
        <v>1.974</v>
      </c>
      <c r="AT2164" s="7">
        <v>1.7330000000000001</v>
      </c>
      <c r="AV2164" s="7" t="s">
        <v>654</v>
      </c>
      <c r="AW2164" s="7" t="s">
        <v>528</v>
      </c>
      <c r="AX2164" s="7" t="s">
        <v>14</v>
      </c>
      <c r="AY2164" s="7" t="s">
        <v>571</v>
      </c>
      <c r="AZ2164" s="7" t="s">
        <v>198</v>
      </c>
    </row>
    <row r="2165" spans="1:52" x14ac:dyDescent="0.2">
      <c r="A2165" s="7">
        <v>2164</v>
      </c>
      <c r="B2165" s="7">
        <v>5927</v>
      </c>
      <c r="C2165" s="7" t="s">
        <v>69</v>
      </c>
      <c r="D2165" s="7" t="s">
        <v>501</v>
      </c>
      <c r="E2165" s="7" t="s">
        <v>196</v>
      </c>
      <c r="F2165" s="7">
        <v>1.8919999999999999</v>
      </c>
      <c r="I2165" s="7">
        <v>1.9610000000000001</v>
      </c>
      <c r="J2165" s="7">
        <v>2007</v>
      </c>
      <c r="K2165" s="7">
        <v>4</v>
      </c>
      <c r="L2165" s="7">
        <v>119</v>
      </c>
      <c r="M2165" s="7">
        <v>22.565999999999999</v>
      </c>
      <c r="N2165" s="7">
        <v>112.833</v>
      </c>
      <c r="O2165" s="7">
        <v>22.75</v>
      </c>
      <c r="P2165" s="7">
        <v>112.75</v>
      </c>
      <c r="Q2165" s="7">
        <v>12.693</v>
      </c>
      <c r="S2165" s="7">
        <v>104.5</v>
      </c>
      <c r="V2165" s="7" t="s">
        <v>37</v>
      </c>
      <c r="W2165" s="7">
        <v>1.472</v>
      </c>
      <c r="X2165" s="7">
        <f t="shared" si="66"/>
        <v>1.472</v>
      </c>
      <c r="Y2165" s="7">
        <v>0.48899999999999999</v>
      </c>
      <c r="Z2165" s="7">
        <f t="shared" si="67"/>
        <v>0.48899999999999999</v>
      </c>
      <c r="AA2165" s="7">
        <v>0.75</v>
      </c>
      <c r="AB2165" s="7">
        <v>0.249</v>
      </c>
      <c r="AC2165" s="7">
        <v>20.399999999999999</v>
      </c>
      <c r="AD2165" s="7">
        <v>158</v>
      </c>
      <c r="AE2165" s="7" t="s">
        <v>28</v>
      </c>
      <c r="AF2165" s="7" t="s">
        <v>29</v>
      </c>
      <c r="AG2165" s="7" t="s">
        <v>30</v>
      </c>
      <c r="AH2165" s="7" t="s">
        <v>419</v>
      </c>
      <c r="AI2165" s="7" t="s">
        <v>420</v>
      </c>
      <c r="AJ2165" s="7">
        <v>-0.48199999999999998</v>
      </c>
      <c r="AK2165" s="7">
        <v>-1.34</v>
      </c>
      <c r="AL2165" s="7" t="s">
        <v>408</v>
      </c>
      <c r="AM2165" s="7">
        <v>0.317</v>
      </c>
      <c r="AN2165" s="7">
        <v>5.5E-2</v>
      </c>
      <c r="AR2165" s="7">
        <v>0.54900000000000004</v>
      </c>
      <c r="AS2165" s="7">
        <v>1.974</v>
      </c>
      <c r="AT2165" s="7">
        <v>1.7330000000000001</v>
      </c>
      <c r="AV2165" s="7" t="s">
        <v>654</v>
      </c>
      <c r="AW2165" s="7" t="s">
        <v>528</v>
      </c>
      <c r="AX2165" s="7" t="s">
        <v>14</v>
      </c>
      <c r="AY2165" s="7" t="s">
        <v>571</v>
      </c>
      <c r="AZ2165" s="7" t="s">
        <v>198</v>
      </c>
    </row>
    <row r="2166" spans="1:52" x14ac:dyDescent="0.2">
      <c r="A2166" s="7">
        <v>2165</v>
      </c>
      <c r="B2166" s="7">
        <v>5927</v>
      </c>
      <c r="C2166" s="7" t="s">
        <v>69</v>
      </c>
      <c r="D2166" s="7" t="s">
        <v>501</v>
      </c>
      <c r="E2166" s="7" t="s">
        <v>196</v>
      </c>
      <c r="F2166" s="7">
        <v>1.569</v>
      </c>
      <c r="I2166" s="7">
        <v>1.6259999999999999</v>
      </c>
      <c r="J2166" s="7">
        <v>2007</v>
      </c>
      <c r="K2166" s="7">
        <v>5</v>
      </c>
      <c r="L2166" s="7">
        <v>130</v>
      </c>
      <c r="M2166" s="7">
        <v>22.565999999999999</v>
      </c>
      <c r="N2166" s="7">
        <v>112.833</v>
      </c>
      <c r="O2166" s="7">
        <v>22.75</v>
      </c>
      <c r="P2166" s="7">
        <v>112.75</v>
      </c>
      <c r="Q2166" s="7">
        <v>19.315000000000001</v>
      </c>
      <c r="S2166" s="7">
        <v>103.83</v>
      </c>
      <c r="V2166" s="7" t="s">
        <v>37</v>
      </c>
      <c r="W2166" s="7">
        <v>1.202</v>
      </c>
      <c r="X2166" s="7">
        <f t="shared" si="66"/>
        <v>1.202</v>
      </c>
      <c r="Y2166" s="7">
        <v>0.42399999999999999</v>
      </c>
      <c r="Z2166" s="7">
        <f t="shared" si="67"/>
        <v>0.42399999999999999</v>
      </c>
      <c r="AA2166" s="7">
        <v>0.73799999999999999</v>
      </c>
      <c r="AB2166" s="7">
        <v>0.26100000000000001</v>
      </c>
      <c r="AC2166" s="7">
        <v>26.1</v>
      </c>
      <c r="AD2166" s="7">
        <v>217.5</v>
      </c>
      <c r="AE2166" s="7" t="s">
        <v>28</v>
      </c>
      <c r="AF2166" s="7" t="s">
        <v>29</v>
      </c>
      <c r="AG2166" s="7" t="s">
        <v>30</v>
      </c>
      <c r="AH2166" s="7" t="s">
        <v>419</v>
      </c>
      <c r="AI2166" s="7" t="s">
        <v>420</v>
      </c>
      <c r="AJ2166" s="7">
        <v>-0.48199999999999998</v>
      </c>
      <c r="AK2166" s="7">
        <v>-1.34</v>
      </c>
      <c r="AL2166" s="7" t="s">
        <v>408</v>
      </c>
      <c r="AM2166" s="7">
        <v>0.317</v>
      </c>
      <c r="AN2166" s="7">
        <v>5.5E-2</v>
      </c>
      <c r="AR2166" s="7">
        <v>0.54900000000000004</v>
      </c>
      <c r="AS2166" s="7">
        <v>1.974</v>
      </c>
      <c r="AT2166" s="7">
        <v>1.7330000000000001</v>
      </c>
      <c r="AV2166" s="7" t="s">
        <v>654</v>
      </c>
      <c r="AW2166" s="7" t="s">
        <v>528</v>
      </c>
      <c r="AX2166" s="7" t="s">
        <v>14</v>
      </c>
      <c r="AY2166" s="7" t="s">
        <v>571</v>
      </c>
      <c r="AZ2166" s="7" t="s">
        <v>198</v>
      </c>
    </row>
    <row r="2167" spans="1:52" x14ac:dyDescent="0.2">
      <c r="A2167" s="7">
        <v>2166</v>
      </c>
      <c r="B2167" s="7">
        <v>5927</v>
      </c>
      <c r="C2167" s="7" t="s">
        <v>69</v>
      </c>
      <c r="D2167" s="7" t="s">
        <v>501</v>
      </c>
      <c r="E2167" s="7" t="s">
        <v>196</v>
      </c>
      <c r="F2167" s="7">
        <v>2.2400000000000002</v>
      </c>
      <c r="I2167" s="7">
        <v>2.3220000000000001</v>
      </c>
      <c r="J2167" s="7">
        <v>2007</v>
      </c>
      <c r="K2167" s="7">
        <v>5</v>
      </c>
      <c r="L2167" s="7">
        <v>149</v>
      </c>
      <c r="M2167" s="7">
        <v>22.565999999999999</v>
      </c>
      <c r="N2167" s="7">
        <v>112.833</v>
      </c>
      <c r="O2167" s="7">
        <v>22.75</v>
      </c>
      <c r="P2167" s="7">
        <v>112.75</v>
      </c>
      <c r="Q2167" s="7">
        <v>15.455</v>
      </c>
      <c r="S2167" s="7">
        <v>99.658000000000001</v>
      </c>
      <c r="V2167" s="7" t="s">
        <v>37</v>
      </c>
      <c r="W2167" s="7">
        <v>1.722</v>
      </c>
      <c r="X2167" s="7">
        <f t="shared" si="66"/>
        <v>1.722</v>
      </c>
      <c r="Y2167" s="7">
        <v>0.6</v>
      </c>
      <c r="Z2167" s="7">
        <f t="shared" si="67"/>
        <v>0.6</v>
      </c>
      <c r="AA2167" s="7">
        <v>0.74099999999999999</v>
      </c>
      <c r="AB2167" s="7">
        <v>0.25800000000000001</v>
      </c>
      <c r="AC2167" s="7">
        <v>26.1</v>
      </c>
      <c r="AD2167" s="7">
        <v>217.5</v>
      </c>
      <c r="AE2167" s="7" t="s">
        <v>28</v>
      </c>
      <c r="AF2167" s="7" t="s">
        <v>29</v>
      </c>
      <c r="AG2167" s="7" t="s">
        <v>30</v>
      </c>
      <c r="AH2167" s="7" t="s">
        <v>419</v>
      </c>
      <c r="AI2167" s="7" t="s">
        <v>420</v>
      </c>
      <c r="AJ2167" s="7">
        <v>-0.48199999999999998</v>
      </c>
      <c r="AK2167" s="7">
        <v>-1.34</v>
      </c>
      <c r="AL2167" s="7" t="s">
        <v>408</v>
      </c>
      <c r="AM2167" s="7">
        <v>0.317</v>
      </c>
      <c r="AN2167" s="7">
        <v>5.5E-2</v>
      </c>
      <c r="AR2167" s="7">
        <v>0.54900000000000004</v>
      </c>
      <c r="AS2167" s="7">
        <v>1.974</v>
      </c>
      <c r="AT2167" s="7">
        <v>1.7330000000000001</v>
      </c>
      <c r="AV2167" s="7" t="s">
        <v>654</v>
      </c>
      <c r="AW2167" s="7" t="s">
        <v>528</v>
      </c>
      <c r="AX2167" s="7" t="s">
        <v>14</v>
      </c>
      <c r="AY2167" s="7" t="s">
        <v>571</v>
      </c>
      <c r="AZ2167" s="7" t="s">
        <v>198</v>
      </c>
    </row>
    <row r="2168" spans="1:52" x14ac:dyDescent="0.2">
      <c r="A2168" s="7">
        <v>2167</v>
      </c>
      <c r="B2168" s="7">
        <v>5927</v>
      </c>
      <c r="C2168" s="7" t="s">
        <v>69</v>
      </c>
      <c r="D2168" s="7" t="s">
        <v>501</v>
      </c>
      <c r="E2168" s="7" t="s">
        <v>196</v>
      </c>
      <c r="F2168" s="7">
        <v>1.246</v>
      </c>
      <c r="I2168" s="7">
        <v>1.2909999999999999</v>
      </c>
      <c r="J2168" s="7">
        <v>2007</v>
      </c>
      <c r="K2168" s="7">
        <v>6</v>
      </c>
      <c r="L2168" s="7">
        <v>169</v>
      </c>
      <c r="M2168" s="7">
        <v>22.565999999999999</v>
      </c>
      <c r="N2168" s="7">
        <v>112.833</v>
      </c>
      <c r="O2168" s="7">
        <v>22.75</v>
      </c>
      <c r="P2168" s="7">
        <v>112.75</v>
      </c>
      <c r="Q2168" s="7">
        <v>21.71</v>
      </c>
      <c r="S2168" s="7">
        <v>102.074</v>
      </c>
      <c r="V2168" s="7" t="s">
        <v>37</v>
      </c>
      <c r="W2168" s="7">
        <v>1.1299999999999999</v>
      </c>
      <c r="X2168" s="7">
        <f t="shared" si="66"/>
        <v>1.1299999999999999</v>
      </c>
      <c r="Y2168" s="7">
        <v>0.161</v>
      </c>
      <c r="Z2168" s="7">
        <f t="shared" si="67"/>
        <v>0.161</v>
      </c>
      <c r="AA2168" s="7">
        <v>0.874</v>
      </c>
      <c r="AB2168" s="7">
        <v>0.125</v>
      </c>
      <c r="AC2168" s="7">
        <v>27.8</v>
      </c>
      <c r="AD2168" s="7">
        <v>266.39999999999998</v>
      </c>
      <c r="AE2168" s="7" t="s">
        <v>28</v>
      </c>
      <c r="AF2168" s="7" t="s">
        <v>29</v>
      </c>
      <c r="AG2168" s="7" t="s">
        <v>30</v>
      </c>
      <c r="AH2168" s="7" t="s">
        <v>419</v>
      </c>
      <c r="AI2168" s="7" t="s">
        <v>420</v>
      </c>
      <c r="AJ2168" s="7">
        <v>-0.48199999999999998</v>
      </c>
      <c r="AK2168" s="7">
        <v>-1.34</v>
      </c>
      <c r="AL2168" s="7" t="s">
        <v>408</v>
      </c>
      <c r="AM2168" s="7">
        <v>0.317</v>
      </c>
      <c r="AN2168" s="7">
        <v>5.5E-2</v>
      </c>
      <c r="AR2168" s="7">
        <v>0.54900000000000004</v>
      </c>
      <c r="AS2168" s="7">
        <v>1.974</v>
      </c>
      <c r="AT2168" s="7">
        <v>1.7330000000000001</v>
      </c>
      <c r="AV2168" s="7" t="s">
        <v>654</v>
      </c>
      <c r="AW2168" s="7" t="s">
        <v>528</v>
      </c>
      <c r="AX2168" s="7" t="s">
        <v>14</v>
      </c>
      <c r="AY2168" s="7" t="s">
        <v>571</v>
      </c>
      <c r="AZ2168" s="7" t="s">
        <v>198</v>
      </c>
    </row>
    <row r="2169" spans="1:52" x14ac:dyDescent="0.2">
      <c r="A2169" s="7">
        <v>2168</v>
      </c>
      <c r="B2169" s="7">
        <v>5927</v>
      </c>
      <c r="C2169" s="7" t="s">
        <v>69</v>
      </c>
      <c r="D2169" s="7" t="s">
        <v>501</v>
      </c>
      <c r="E2169" s="7" t="s">
        <v>196</v>
      </c>
      <c r="F2169" s="7">
        <v>1.506</v>
      </c>
      <c r="I2169" s="7">
        <v>1.5609999999999999</v>
      </c>
      <c r="J2169" s="7">
        <v>2007</v>
      </c>
      <c r="K2169" s="7">
        <v>7</v>
      </c>
      <c r="L2169" s="7">
        <v>185</v>
      </c>
      <c r="M2169" s="7">
        <v>22.565999999999999</v>
      </c>
      <c r="N2169" s="7">
        <v>112.833</v>
      </c>
      <c r="O2169" s="7">
        <v>22.75</v>
      </c>
      <c r="P2169" s="7">
        <v>112.75</v>
      </c>
      <c r="Q2169" s="7">
        <v>22.448</v>
      </c>
      <c r="S2169" s="7">
        <v>101.71599999999999</v>
      </c>
      <c r="V2169" s="7" t="s">
        <v>37</v>
      </c>
      <c r="W2169" s="7">
        <v>1.1830000000000001</v>
      </c>
      <c r="X2169" s="7">
        <f t="shared" si="66"/>
        <v>1.1830000000000001</v>
      </c>
      <c r="Y2169" s="7">
        <v>0.378</v>
      </c>
      <c r="Z2169" s="7">
        <f t="shared" si="67"/>
        <v>0.378</v>
      </c>
      <c r="AA2169" s="7">
        <v>0.75700000000000001</v>
      </c>
      <c r="AB2169" s="7">
        <v>0.24199999999999999</v>
      </c>
      <c r="AC2169" s="7">
        <v>29.4</v>
      </c>
      <c r="AD2169" s="7">
        <v>70.099999999999994</v>
      </c>
      <c r="AE2169" s="7" t="s">
        <v>28</v>
      </c>
      <c r="AF2169" s="7" t="s">
        <v>29</v>
      </c>
      <c r="AG2169" s="7" t="s">
        <v>30</v>
      </c>
      <c r="AH2169" s="7" t="s">
        <v>419</v>
      </c>
      <c r="AI2169" s="7" t="s">
        <v>420</v>
      </c>
      <c r="AJ2169" s="7">
        <v>-0.48199999999999998</v>
      </c>
      <c r="AK2169" s="7">
        <v>-1.34</v>
      </c>
      <c r="AL2169" s="7" t="s">
        <v>408</v>
      </c>
      <c r="AM2169" s="7">
        <v>0.317</v>
      </c>
      <c r="AN2169" s="7">
        <v>5.5E-2</v>
      </c>
      <c r="AR2169" s="7">
        <v>0.54900000000000004</v>
      </c>
      <c r="AS2169" s="7">
        <v>1.974</v>
      </c>
      <c r="AT2169" s="7">
        <v>1.7330000000000001</v>
      </c>
      <c r="AV2169" s="7" t="s">
        <v>654</v>
      </c>
      <c r="AW2169" s="7" t="s">
        <v>528</v>
      </c>
      <c r="AX2169" s="7" t="s">
        <v>14</v>
      </c>
      <c r="AY2169" s="7" t="s">
        <v>571</v>
      </c>
      <c r="AZ2169" s="7" t="s">
        <v>198</v>
      </c>
    </row>
    <row r="2170" spans="1:52" x14ac:dyDescent="0.2">
      <c r="A2170" s="7">
        <v>2169</v>
      </c>
      <c r="B2170" s="7">
        <v>5927</v>
      </c>
      <c r="C2170" s="7" t="s">
        <v>69</v>
      </c>
      <c r="D2170" s="7" t="s">
        <v>501</v>
      </c>
      <c r="E2170" s="7" t="s">
        <v>196</v>
      </c>
      <c r="F2170" s="7">
        <v>2.016</v>
      </c>
      <c r="I2170" s="7">
        <v>2.09</v>
      </c>
      <c r="J2170" s="7">
        <v>2007</v>
      </c>
      <c r="K2170" s="7">
        <v>7</v>
      </c>
      <c r="L2170" s="7">
        <v>210</v>
      </c>
      <c r="M2170" s="7">
        <v>22.565999999999999</v>
      </c>
      <c r="N2170" s="7">
        <v>112.833</v>
      </c>
      <c r="O2170" s="7">
        <v>22.75</v>
      </c>
      <c r="P2170" s="7">
        <v>112.75</v>
      </c>
      <c r="Q2170" s="7">
        <v>23.001999999999999</v>
      </c>
      <c r="S2170" s="7">
        <v>102.39400000000001</v>
      </c>
      <c r="V2170" s="7" t="s">
        <v>37</v>
      </c>
      <c r="W2170" s="7">
        <v>1.3979999999999999</v>
      </c>
      <c r="X2170" s="7">
        <f t="shared" si="66"/>
        <v>1.3979999999999999</v>
      </c>
      <c r="Y2170" s="7">
        <v>0.69199999999999995</v>
      </c>
      <c r="Z2170" s="7">
        <f t="shared" si="67"/>
        <v>0.69199999999999995</v>
      </c>
      <c r="AA2170" s="7">
        <v>0.66800000000000004</v>
      </c>
      <c r="AB2170" s="7">
        <v>0.33100000000000002</v>
      </c>
      <c r="AC2170" s="7">
        <v>29.4</v>
      </c>
      <c r="AD2170" s="7">
        <v>70.099999999999994</v>
      </c>
      <c r="AE2170" s="7" t="s">
        <v>28</v>
      </c>
      <c r="AF2170" s="7" t="s">
        <v>29</v>
      </c>
      <c r="AG2170" s="7" t="s">
        <v>30</v>
      </c>
      <c r="AH2170" s="7" t="s">
        <v>419</v>
      </c>
      <c r="AI2170" s="7" t="s">
        <v>420</v>
      </c>
      <c r="AJ2170" s="7">
        <v>-0.48199999999999998</v>
      </c>
      <c r="AK2170" s="7">
        <v>-1.34</v>
      </c>
      <c r="AL2170" s="7" t="s">
        <v>408</v>
      </c>
      <c r="AM2170" s="7">
        <v>0.317</v>
      </c>
      <c r="AN2170" s="7">
        <v>5.5E-2</v>
      </c>
      <c r="AR2170" s="7">
        <v>0.54900000000000004</v>
      </c>
      <c r="AS2170" s="7">
        <v>1.974</v>
      </c>
      <c r="AT2170" s="7">
        <v>1.7330000000000001</v>
      </c>
      <c r="AV2170" s="7" t="s">
        <v>654</v>
      </c>
      <c r="AW2170" s="7" t="s">
        <v>528</v>
      </c>
      <c r="AX2170" s="7" t="s">
        <v>14</v>
      </c>
      <c r="AY2170" s="7" t="s">
        <v>571</v>
      </c>
      <c r="AZ2170" s="7" t="s">
        <v>198</v>
      </c>
    </row>
    <row r="2171" spans="1:52" x14ac:dyDescent="0.2">
      <c r="A2171" s="7">
        <v>2170</v>
      </c>
      <c r="B2171" s="7">
        <v>5927</v>
      </c>
      <c r="C2171" s="7" t="s">
        <v>69</v>
      </c>
      <c r="D2171" s="7" t="s">
        <v>501</v>
      </c>
      <c r="E2171" s="7" t="s">
        <v>196</v>
      </c>
      <c r="F2171" s="7">
        <v>2.7669999999999999</v>
      </c>
      <c r="I2171" s="7">
        <v>2.8679999999999999</v>
      </c>
      <c r="J2171" s="7">
        <v>2007</v>
      </c>
      <c r="K2171" s="7">
        <v>8</v>
      </c>
      <c r="L2171" s="7">
        <v>229</v>
      </c>
      <c r="M2171" s="7">
        <v>22.565999999999999</v>
      </c>
      <c r="N2171" s="7">
        <v>112.833</v>
      </c>
      <c r="O2171" s="7">
        <v>22.75</v>
      </c>
      <c r="P2171" s="7">
        <v>112.75</v>
      </c>
      <c r="Q2171" s="7">
        <v>26.498999999999999</v>
      </c>
      <c r="S2171" s="7">
        <v>102.03400000000001</v>
      </c>
      <c r="V2171" s="7" t="s">
        <v>37</v>
      </c>
      <c r="W2171" s="7">
        <v>1.3620000000000001</v>
      </c>
      <c r="X2171" s="7">
        <f t="shared" si="66"/>
        <v>1.3620000000000001</v>
      </c>
      <c r="Y2171" s="7">
        <v>1.506</v>
      </c>
      <c r="Z2171" s="7">
        <f t="shared" si="67"/>
        <v>1.506</v>
      </c>
      <c r="AA2171" s="7">
        <v>0.47399999999999998</v>
      </c>
      <c r="AB2171" s="7">
        <v>0.52500000000000002</v>
      </c>
      <c r="AC2171" s="7">
        <v>28.1</v>
      </c>
      <c r="AD2171" s="7">
        <v>280.5</v>
      </c>
      <c r="AE2171" s="7" t="s">
        <v>28</v>
      </c>
      <c r="AF2171" s="7" t="s">
        <v>29</v>
      </c>
      <c r="AG2171" s="7" t="s">
        <v>30</v>
      </c>
      <c r="AH2171" s="7" t="s">
        <v>419</v>
      </c>
      <c r="AI2171" s="7" t="s">
        <v>420</v>
      </c>
      <c r="AJ2171" s="7">
        <v>-0.48199999999999998</v>
      </c>
      <c r="AK2171" s="7">
        <v>-1.34</v>
      </c>
      <c r="AL2171" s="7" t="s">
        <v>408</v>
      </c>
      <c r="AM2171" s="7">
        <v>0.317</v>
      </c>
      <c r="AN2171" s="7">
        <v>5.5E-2</v>
      </c>
      <c r="AR2171" s="7">
        <v>0.54900000000000004</v>
      </c>
      <c r="AS2171" s="7">
        <v>1.974</v>
      </c>
      <c r="AT2171" s="7">
        <v>1.7330000000000001</v>
      </c>
      <c r="AV2171" s="7" t="s">
        <v>654</v>
      </c>
      <c r="AW2171" s="7" t="s">
        <v>528</v>
      </c>
      <c r="AX2171" s="7" t="s">
        <v>14</v>
      </c>
      <c r="AY2171" s="7" t="s">
        <v>571</v>
      </c>
      <c r="AZ2171" s="7" t="s">
        <v>198</v>
      </c>
    </row>
    <row r="2172" spans="1:52" x14ac:dyDescent="0.2">
      <c r="A2172" s="7">
        <v>2171</v>
      </c>
      <c r="B2172" s="7">
        <v>5927</v>
      </c>
      <c r="C2172" s="7" t="s">
        <v>69</v>
      </c>
      <c r="D2172" s="7" t="s">
        <v>501</v>
      </c>
      <c r="E2172" s="7" t="s">
        <v>196</v>
      </c>
      <c r="F2172" s="7">
        <v>1.944</v>
      </c>
      <c r="I2172" s="7">
        <v>2.0150000000000001</v>
      </c>
      <c r="J2172" s="7">
        <v>2007</v>
      </c>
      <c r="K2172" s="7">
        <v>9</v>
      </c>
      <c r="L2172" s="7">
        <v>248</v>
      </c>
      <c r="M2172" s="7">
        <v>22.565999999999999</v>
      </c>
      <c r="N2172" s="7">
        <v>112.833</v>
      </c>
      <c r="O2172" s="7">
        <v>22.75</v>
      </c>
      <c r="P2172" s="7">
        <v>112.75</v>
      </c>
      <c r="Q2172" s="7">
        <v>28.891999999999999</v>
      </c>
      <c r="S2172" s="7">
        <v>103</v>
      </c>
      <c r="V2172" s="7" t="s">
        <v>37</v>
      </c>
      <c r="W2172" s="7">
        <v>1.524</v>
      </c>
      <c r="X2172" s="7">
        <f t="shared" si="66"/>
        <v>1.524</v>
      </c>
      <c r="Y2172" s="7">
        <v>0.49099999999999999</v>
      </c>
      <c r="Z2172" s="7">
        <f t="shared" si="67"/>
        <v>0.49099999999999999</v>
      </c>
      <c r="AA2172" s="7">
        <v>0.75600000000000001</v>
      </c>
      <c r="AB2172" s="7">
        <v>0.24299999999999999</v>
      </c>
      <c r="AC2172" s="7">
        <v>27.3</v>
      </c>
      <c r="AD2172" s="7">
        <v>126.3</v>
      </c>
      <c r="AE2172" s="7" t="s">
        <v>28</v>
      </c>
      <c r="AF2172" s="7" t="s">
        <v>29</v>
      </c>
      <c r="AG2172" s="7" t="s">
        <v>30</v>
      </c>
      <c r="AH2172" s="7" t="s">
        <v>419</v>
      </c>
      <c r="AI2172" s="7" t="s">
        <v>420</v>
      </c>
      <c r="AJ2172" s="7">
        <v>-0.48199999999999998</v>
      </c>
      <c r="AK2172" s="7">
        <v>-1.34</v>
      </c>
      <c r="AL2172" s="7" t="s">
        <v>408</v>
      </c>
      <c r="AM2172" s="7">
        <v>0.317</v>
      </c>
      <c r="AN2172" s="7">
        <v>5.5E-2</v>
      </c>
      <c r="AR2172" s="7">
        <v>0.54900000000000004</v>
      </c>
      <c r="AS2172" s="7">
        <v>1.974</v>
      </c>
      <c r="AT2172" s="7">
        <v>1.7330000000000001</v>
      </c>
      <c r="AV2172" s="7" t="s">
        <v>654</v>
      </c>
      <c r="AW2172" s="7" t="s">
        <v>528</v>
      </c>
      <c r="AX2172" s="7" t="s">
        <v>14</v>
      </c>
      <c r="AY2172" s="7" t="s">
        <v>571</v>
      </c>
      <c r="AZ2172" s="7" t="s">
        <v>198</v>
      </c>
    </row>
    <row r="2173" spans="1:52" x14ac:dyDescent="0.2">
      <c r="A2173" s="7">
        <v>2172</v>
      </c>
      <c r="B2173" s="7">
        <v>5927</v>
      </c>
      <c r="C2173" s="7" t="s">
        <v>69</v>
      </c>
      <c r="D2173" s="7" t="s">
        <v>501</v>
      </c>
      <c r="E2173" s="7" t="s">
        <v>196</v>
      </c>
      <c r="F2173" s="7">
        <v>2.1040000000000001</v>
      </c>
      <c r="I2173" s="7">
        <v>2.181</v>
      </c>
      <c r="J2173" s="7">
        <v>2007</v>
      </c>
      <c r="K2173" s="7">
        <v>9</v>
      </c>
      <c r="L2173" s="7">
        <v>261</v>
      </c>
      <c r="M2173" s="7">
        <v>22.565999999999999</v>
      </c>
      <c r="N2173" s="7">
        <v>112.833</v>
      </c>
      <c r="O2173" s="7">
        <v>22.75</v>
      </c>
      <c r="P2173" s="7">
        <v>112.75</v>
      </c>
      <c r="Q2173" s="7">
        <v>27.238</v>
      </c>
      <c r="S2173" s="7">
        <v>103</v>
      </c>
      <c r="V2173" s="7" t="s">
        <v>37</v>
      </c>
      <c r="W2173" s="7">
        <v>1.847</v>
      </c>
      <c r="X2173" s="7">
        <f t="shared" si="66"/>
        <v>1.847</v>
      </c>
      <c r="Y2173" s="7">
        <v>0.33400000000000002</v>
      </c>
      <c r="Z2173" s="7">
        <f t="shared" si="67"/>
        <v>0.33400000000000002</v>
      </c>
      <c r="AA2173" s="7">
        <v>0.84599999999999997</v>
      </c>
      <c r="AB2173" s="7">
        <v>0.153</v>
      </c>
      <c r="AC2173" s="7">
        <v>27.3</v>
      </c>
      <c r="AD2173" s="7">
        <v>126.3</v>
      </c>
      <c r="AE2173" s="7" t="s">
        <v>28</v>
      </c>
      <c r="AF2173" s="7" t="s">
        <v>29</v>
      </c>
      <c r="AG2173" s="7" t="s">
        <v>30</v>
      </c>
      <c r="AH2173" s="7" t="s">
        <v>419</v>
      </c>
      <c r="AI2173" s="7" t="s">
        <v>420</v>
      </c>
      <c r="AJ2173" s="7">
        <v>-0.48199999999999998</v>
      </c>
      <c r="AK2173" s="7">
        <v>-1.34</v>
      </c>
      <c r="AL2173" s="7" t="s">
        <v>408</v>
      </c>
      <c r="AM2173" s="7">
        <v>0.317</v>
      </c>
      <c r="AN2173" s="7">
        <v>5.5E-2</v>
      </c>
      <c r="AR2173" s="7">
        <v>0.54900000000000004</v>
      </c>
      <c r="AS2173" s="7">
        <v>1.974</v>
      </c>
      <c r="AT2173" s="7">
        <v>1.7330000000000001</v>
      </c>
      <c r="AV2173" s="7" t="s">
        <v>654</v>
      </c>
      <c r="AW2173" s="7" t="s">
        <v>528</v>
      </c>
      <c r="AX2173" s="7" t="s">
        <v>14</v>
      </c>
      <c r="AY2173" s="7" t="s">
        <v>571</v>
      </c>
      <c r="AZ2173" s="7" t="s">
        <v>198</v>
      </c>
    </row>
    <row r="2174" spans="1:52" x14ac:dyDescent="0.2">
      <c r="A2174" s="7">
        <v>2173</v>
      </c>
      <c r="B2174" s="7">
        <v>5927</v>
      </c>
      <c r="C2174" s="7" t="s">
        <v>69</v>
      </c>
      <c r="D2174" s="7" t="s">
        <v>501</v>
      </c>
      <c r="E2174" s="7" t="s">
        <v>196</v>
      </c>
      <c r="F2174" s="7">
        <v>1.6479999999999999</v>
      </c>
      <c r="I2174" s="7">
        <v>1.708</v>
      </c>
      <c r="J2174" s="7">
        <v>2007</v>
      </c>
      <c r="K2174" s="7">
        <v>10</v>
      </c>
      <c r="L2174" s="7">
        <v>288</v>
      </c>
      <c r="M2174" s="7">
        <v>22.565999999999999</v>
      </c>
      <c r="N2174" s="7">
        <v>112.833</v>
      </c>
      <c r="O2174" s="7">
        <v>22.75</v>
      </c>
      <c r="P2174" s="7">
        <v>112.75</v>
      </c>
      <c r="Q2174" s="7">
        <v>27.056999999999999</v>
      </c>
      <c r="S2174" s="7">
        <v>86.378</v>
      </c>
      <c r="V2174" s="7" t="s">
        <v>37</v>
      </c>
      <c r="W2174" s="7">
        <v>1.1279999999999999</v>
      </c>
      <c r="X2174" s="7">
        <f t="shared" si="66"/>
        <v>1.1279999999999999</v>
      </c>
      <c r="Y2174" s="7">
        <v>0.57999999999999996</v>
      </c>
      <c r="Z2174" s="7">
        <f t="shared" si="67"/>
        <v>0.57999999999999996</v>
      </c>
      <c r="AA2174" s="7">
        <v>0.66</v>
      </c>
      <c r="AB2174" s="7">
        <v>0.33900000000000002</v>
      </c>
      <c r="AC2174" s="7">
        <v>24.3</v>
      </c>
      <c r="AD2174" s="7">
        <v>31.6</v>
      </c>
      <c r="AE2174" s="7" t="s">
        <v>28</v>
      </c>
      <c r="AF2174" s="7" t="s">
        <v>29</v>
      </c>
      <c r="AG2174" s="7" t="s">
        <v>30</v>
      </c>
      <c r="AH2174" s="7" t="s">
        <v>419</v>
      </c>
      <c r="AI2174" s="7" t="s">
        <v>420</v>
      </c>
      <c r="AJ2174" s="7">
        <v>-0.48199999999999998</v>
      </c>
      <c r="AK2174" s="7">
        <v>-1.34</v>
      </c>
      <c r="AL2174" s="7" t="s">
        <v>408</v>
      </c>
      <c r="AM2174" s="7">
        <v>0.317</v>
      </c>
      <c r="AN2174" s="7">
        <v>5.5E-2</v>
      </c>
      <c r="AR2174" s="7">
        <v>0.54900000000000004</v>
      </c>
      <c r="AS2174" s="7">
        <v>1.974</v>
      </c>
      <c r="AT2174" s="7">
        <v>1.7330000000000001</v>
      </c>
      <c r="AV2174" s="7" t="s">
        <v>654</v>
      </c>
      <c r="AW2174" s="7" t="s">
        <v>528</v>
      </c>
      <c r="AX2174" s="7" t="s">
        <v>14</v>
      </c>
      <c r="AY2174" s="7" t="s">
        <v>571</v>
      </c>
      <c r="AZ2174" s="7" t="s">
        <v>198</v>
      </c>
    </row>
    <row r="2175" spans="1:52" x14ac:dyDescent="0.2">
      <c r="A2175" s="7">
        <v>2174</v>
      </c>
      <c r="B2175" s="7">
        <v>5927</v>
      </c>
      <c r="C2175" s="7" t="s">
        <v>69</v>
      </c>
      <c r="D2175" s="7" t="s">
        <v>501</v>
      </c>
      <c r="E2175" s="7" t="s">
        <v>196</v>
      </c>
      <c r="F2175" s="7">
        <v>0.90500000000000003</v>
      </c>
      <c r="I2175" s="7">
        <v>0.93799999999999994</v>
      </c>
      <c r="J2175" s="7">
        <v>2007</v>
      </c>
      <c r="K2175" s="7">
        <v>11</v>
      </c>
      <c r="L2175" s="7">
        <v>328</v>
      </c>
      <c r="M2175" s="7">
        <v>22.565999999999999</v>
      </c>
      <c r="N2175" s="7">
        <v>112.833</v>
      </c>
      <c r="O2175" s="7">
        <v>22.75</v>
      </c>
      <c r="P2175" s="7">
        <v>112.75</v>
      </c>
      <c r="Q2175" s="7">
        <v>17.683</v>
      </c>
      <c r="S2175" s="7">
        <v>70.7</v>
      </c>
      <c r="V2175" s="7" t="s">
        <v>37</v>
      </c>
      <c r="W2175" s="7">
        <v>0.64300000000000002</v>
      </c>
      <c r="X2175" s="7">
        <f t="shared" si="66"/>
        <v>0.64300000000000002</v>
      </c>
      <c r="Y2175" s="7">
        <v>0.29499999999999998</v>
      </c>
      <c r="Z2175" s="7">
        <f t="shared" si="67"/>
        <v>0.29499999999999998</v>
      </c>
      <c r="AA2175" s="7">
        <v>0.68500000000000005</v>
      </c>
      <c r="AB2175" s="7">
        <v>0.314</v>
      </c>
      <c r="AC2175" s="7">
        <v>19</v>
      </c>
      <c r="AD2175" s="7">
        <v>11.7</v>
      </c>
      <c r="AE2175" s="7" t="s">
        <v>28</v>
      </c>
      <c r="AF2175" s="7" t="s">
        <v>29</v>
      </c>
      <c r="AG2175" s="7" t="s">
        <v>30</v>
      </c>
      <c r="AH2175" s="7" t="s">
        <v>419</v>
      </c>
      <c r="AI2175" s="7" t="s">
        <v>420</v>
      </c>
      <c r="AJ2175" s="7">
        <v>-0.48199999999999998</v>
      </c>
      <c r="AK2175" s="7">
        <v>-1.34</v>
      </c>
      <c r="AL2175" s="7" t="s">
        <v>408</v>
      </c>
      <c r="AM2175" s="7">
        <v>0.317</v>
      </c>
      <c r="AN2175" s="7">
        <v>5.5E-2</v>
      </c>
      <c r="AR2175" s="7">
        <v>0.54900000000000004</v>
      </c>
      <c r="AS2175" s="7">
        <v>1.974</v>
      </c>
      <c r="AT2175" s="7">
        <v>1.7330000000000001</v>
      </c>
      <c r="AV2175" s="7" t="s">
        <v>654</v>
      </c>
      <c r="AW2175" s="7" t="s">
        <v>528</v>
      </c>
      <c r="AX2175" s="7" t="s">
        <v>14</v>
      </c>
      <c r="AY2175" s="7" t="s">
        <v>571</v>
      </c>
      <c r="AZ2175" s="7" t="s">
        <v>198</v>
      </c>
    </row>
    <row r="2176" spans="1:52" x14ac:dyDescent="0.2">
      <c r="A2176" s="7">
        <v>2175</v>
      </c>
      <c r="B2176" s="7">
        <v>5927</v>
      </c>
      <c r="C2176" s="7" t="s">
        <v>69</v>
      </c>
      <c r="D2176" s="7" t="s">
        <v>501</v>
      </c>
      <c r="E2176" s="7" t="s">
        <v>196</v>
      </c>
      <c r="F2176" s="7">
        <v>0.6</v>
      </c>
      <c r="I2176" s="7">
        <v>0.622</v>
      </c>
      <c r="J2176" s="7">
        <v>2008</v>
      </c>
      <c r="K2176" s="7">
        <v>1</v>
      </c>
      <c r="L2176" s="7">
        <v>24</v>
      </c>
      <c r="M2176" s="7">
        <v>22.565999999999999</v>
      </c>
      <c r="N2176" s="7">
        <v>112.833</v>
      </c>
      <c r="O2176" s="7">
        <v>22.75</v>
      </c>
      <c r="P2176" s="7">
        <v>112.75</v>
      </c>
      <c r="Q2176" s="7">
        <v>8.1270000000000007</v>
      </c>
      <c r="S2176" s="7">
        <v>57.850999999999999</v>
      </c>
      <c r="V2176" s="7" t="s">
        <v>37</v>
      </c>
      <c r="W2176" s="7">
        <v>0.39100000000000001</v>
      </c>
      <c r="X2176" s="7">
        <f t="shared" si="66"/>
        <v>0.39100000000000001</v>
      </c>
      <c r="Y2176" s="7">
        <v>0.23100000000000001</v>
      </c>
      <c r="Z2176" s="7">
        <f t="shared" si="67"/>
        <v>0.23100000000000001</v>
      </c>
      <c r="AA2176" s="7">
        <v>0.628</v>
      </c>
      <c r="AB2176" s="7">
        <v>0.371</v>
      </c>
      <c r="AC2176" s="7">
        <v>12.1</v>
      </c>
      <c r="AD2176" s="7">
        <v>74.3</v>
      </c>
      <c r="AE2176" s="7" t="s">
        <v>28</v>
      </c>
      <c r="AF2176" s="7" t="s">
        <v>29</v>
      </c>
      <c r="AG2176" s="7" t="s">
        <v>30</v>
      </c>
      <c r="AH2176" s="7" t="s">
        <v>419</v>
      </c>
      <c r="AI2176" s="7" t="s">
        <v>420</v>
      </c>
      <c r="AJ2176" s="7">
        <v>-0.48199999999999998</v>
      </c>
      <c r="AK2176" s="7">
        <v>1.8360000000000001</v>
      </c>
      <c r="AL2176" s="7" t="s">
        <v>408</v>
      </c>
      <c r="AM2176" s="7">
        <v>0.317</v>
      </c>
      <c r="AN2176" s="7">
        <v>5.5E-2</v>
      </c>
      <c r="AR2176" s="7">
        <v>0.54900000000000004</v>
      </c>
      <c r="AS2176" s="7">
        <v>1.974</v>
      </c>
      <c r="AT2176" s="7">
        <v>1.7330000000000001</v>
      </c>
      <c r="AV2176" s="7" t="s">
        <v>654</v>
      </c>
      <c r="AW2176" s="7" t="s">
        <v>528</v>
      </c>
      <c r="AX2176" s="7" t="s">
        <v>14</v>
      </c>
      <c r="AY2176" s="7" t="s">
        <v>571</v>
      </c>
      <c r="AZ2176" s="7" t="s">
        <v>198</v>
      </c>
    </row>
    <row r="2177" spans="1:52" x14ac:dyDescent="0.2">
      <c r="A2177" s="7">
        <v>2176</v>
      </c>
      <c r="B2177" s="7">
        <v>5927</v>
      </c>
      <c r="C2177" s="7" t="s">
        <v>69</v>
      </c>
      <c r="D2177" s="7" t="s">
        <v>501</v>
      </c>
      <c r="E2177" s="7" t="s">
        <v>196</v>
      </c>
      <c r="F2177" s="7">
        <v>1.7090000000000001</v>
      </c>
      <c r="I2177" s="7">
        <v>1.7709999999999999</v>
      </c>
      <c r="J2177" s="7">
        <v>2008</v>
      </c>
      <c r="K2177" s="7">
        <v>3</v>
      </c>
      <c r="L2177" s="7">
        <v>84</v>
      </c>
      <c r="M2177" s="7">
        <v>22.565999999999999</v>
      </c>
      <c r="N2177" s="7">
        <v>112.833</v>
      </c>
      <c r="O2177" s="7">
        <v>22.75</v>
      </c>
      <c r="P2177" s="7">
        <v>112.75</v>
      </c>
      <c r="Q2177" s="7">
        <v>7.2140000000000004</v>
      </c>
      <c r="S2177" s="7">
        <v>72.040999999999997</v>
      </c>
      <c r="V2177" s="7" t="s">
        <v>37</v>
      </c>
      <c r="W2177" s="7">
        <v>1.2889999999999999</v>
      </c>
      <c r="X2177" s="7">
        <f t="shared" si="66"/>
        <v>1.2889999999999999</v>
      </c>
      <c r="Y2177" s="7">
        <v>0.48199999999999998</v>
      </c>
      <c r="Z2177" s="7">
        <f t="shared" si="67"/>
        <v>0.48199999999999998</v>
      </c>
      <c r="AA2177" s="7">
        <v>0.72699999999999998</v>
      </c>
      <c r="AB2177" s="7">
        <v>0.27200000000000002</v>
      </c>
      <c r="AC2177" s="7">
        <v>18.7</v>
      </c>
      <c r="AD2177" s="7">
        <v>87</v>
      </c>
      <c r="AE2177" s="7" t="s">
        <v>28</v>
      </c>
      <c r="AF2177" s="7" t="s">
        <v>29</v>
      </c>
      <c r="AG2177" s="7" t="s">
        <v>30</v>
      </c>
      <c r="AH2177" s="7" t="s">
        <v>419</v>
      </c>
      <c r="AI2177" s="7" t="s">
        <v>420</v>
      </c>
      <c r="AJ2177" s="7">
        <v>-0.48199999999999998</v>
      </c>
      <c r="AK2177" s="7">
        <v>1.8360000000000001</v>
      </c>
      <c r="AL2177" s="7" t="s">
        <v>408</v>
      </c>
      <c r="AM2177" s="7">
        <v>0.317</v>
      </c>
      <c r="AN2177" s="7">
        <v>5.5E-2</v>
      </c>
      <c r="AR2177" s="7">
        <v>0.54900000000000004</v>
      </c>
      <c r="AS2177" s="7">
        <v>1.974</v>
      </c>
      <c r="AT2177" s="7">
        <v>1.7330000000000001</v>
      </c>
      <c r="AV2177" s="7" t="s">
        <v>654</v>
      </c>
      <c r="AW2177" s="7" t="s">
        <v>528</v>
      </c>
      <c r="AX2177" s="7" t="s">
        <v>14</v>
      </c>
      <c r="AY2177" s="7" t="s">
        <v>571</v>
      </c>
      <c r="AZ2177" s="7" t="s">
        <v>198</v>
      </c>
    </row>
    <row r="2178" spans="1:52" x14ac:dyDescent="0.2">
      <c r="A2178" s="7">
        <v>2177</v>
      </c>
      <c r="B2178" s="7">
        <v>6010</v>
      </c>
      <c r="C2178" s="7" t="s">
        <v>172</v>
      </c>
      <c r="D2178" s="7" t="s">
        <v>470</v>
      </c>
      <c r="E2178" s="7" t="s">
        <v>173</v>
      </c>
      <c r="F2178" s="7">
        <v>2.4390000000000001</v>
      </c>
      <c r="I2178" s="7">
        <v>2.4390000000000001</v>
      </c>
      <c r="J2178" s="7">
        <v>1997</v>
      </c>
      <c r="K2178" s="7">
        <v>12</v>
      </c>
      <c r="L2178" s="7">
        <v>342</v>
      </c>
      <c r="M2178" s="7">
        <v>14.583</v>
      </c>
      <c r="N2178" s="7">
        <v>98.866</v>
      </c>
      <c r="O2178" s="7">
        <v>14.75</v>
      </c>
      <c r="P2178" s="7">
        <v>98.75</v>
      </c>
      <c r="Q2178" s="7">
        <v>23.936</v>
      </c>
      <c r="S2178" s="7">
        <v>7.8049999999999997</v>
      </c>
      <c r="V2178" s="7" t="s">
        <v>26</v>
      </c>
      <c r="W2178" s="7">
        <v>1.804</v>
      </c>
      <c r="X2178" s="7">
        <f t="shared" si="66"/>
        <v>1.804</v>
      </c>
      <c r="Y2178" s="7">
        <v>0.63500000000000001</v>
      </c>
      <c r="Z2178" s="7">
        <f t="shared" si="67"/>
        <v>0.63500000000000001</v>
      </c>
      <c r="AA2178" s="7">
        <v>0.73899999999999999</v>
      </c>
      <c r="AB2178" s="7">
        <v>0.26</v>
      </c>
      <c r="AC2178" s="7">
        <v>23.6</v>
      </c>
      <c r="AD2178" s="7">
        <v>0</v>
      </c>
      <c r="AE2178" s="7" t="s">
        <v>28</v>
      </c>
      <c r="AF2178" s="7" t="s">
        <v>29</v>
      </c>
      <c r="AG2178" s="7" t="s">
        <v>30</v>
      </c>
      <c r="AH2178" s="7" t="s">
        <v>424</v>
      </c>
      <c r="AI2178" s="7" t="s">
        <v>412</v>
      </c>
      <c r="AJ2178" s="7">
        <v>0.36599999999999999</v>
      </c>
      <c r="AK2178" s="7">
        <v>1.0640000000000001</v>
      </c>
      <c r="AV2178" s="7" t="s">
        <v>659</v>
      </c>
      <c r="AW2178" s="7" t="s">
        <v>528</v>
      </c>
      <c r="AZ2178" s="7" t="s">
        <v>174</v>
      </c>
    </row>
    <row r="2179" spans="1:52" x14ac:dyDescent="0.2">
      <c r="A2179" s="7">
        <v>2178</v>
      </c>
      <c r="B2179" s="7">
        <v>6010</v>
      </c>
      <c r="C2179" s="7" t="s">
        <v>172</v>
      </c>
      <c r="D2179" s="7" t="s">
        <v>470</v>
      </c>
      <c r="E2179" s="7" t="s">
        <v>173</v>
      </c>
      <c r="F2179" s="7">
        <v>1.3180000000000001</v>
      </c>
      <c r="I2179" s="7">
        <v>1.3180000000000001</v>
      </c>
      <c r="J2179" s="7">
        <v>1998</v>
      </c>
      <c r="K2179" s="7">
        <v>2</v>
      </c>
      <c r="L2179" s="7">
        <v>50</v>
      </c>
      <c r="M2179" s="7">
        <v>14.583</v>
      </c>
      <c r="N2179" s="7">
        <v>98.866</v>
      </c>
      <c r="O2179" s="7">
        <v>14.75</v>
      </c>
      <c r="P2179" s="7">
        <v>98.75</v>
      </c>
      <c r="Q2179" s="7">
        <v>28.143000000000001</v>
      </c>
      <c r="S2179" s="7">
        <v>7.3369999999999997</v>
      </c>
      <c r="V2179" s="7" t="s">
        <v>26</v>
      </c>
      <c r="W2179" s="7">
        <v>0.67600000000000005</v>
      </c>
      <c r="X2179" s="7">
        <f t="shared" ref="X2179:X2242" si="68">IF(ISBLANK(W2179), "", W2179)</f>
        <v>0.67600000000000005</v>
      </c>
      <c r="Y2179" s="7">
        <v>0.64200000000000002</v>
      </c>
      <c r="Z2179" s="7">
        <f t="shared" ref="Z2179:Z2242" si="69">IF(ISBLANK(Y2179), "", Y2179)</f>
        <v>0.64200000000000002</v>
      </c>
      <c r="AA2179" s="7">
        <v>0.51200000000000001</v>
      </c>
      <c r="AB2179" s="7">
        <v>0.48699999999999999</v>
      </c>
      <c r="AC2179" s="7">
        <v>26</v>
      </c>
      <c r="AD2179" s="7">
        <v>1.3</v>
      </c>
      <c r="AE2179" s="7" t="s">
        <v>28</v>
      </c>
      <c r="AF2179" s="7" t="s">
        <v>29</v>
      </c>
      <c r="AG2179" s="7" t="s">
        <v>30</v>
      </c>
      <c r="AH2179" s="7" t="s">
        <v>424</v>
      </c>
      <c r="AI2179" s="7" t="s">
        <v>412</v>
      </c>
      <c r="AJ2179" s="7">
        <v>0.36599999999999999</v>
      </c>
      <c r="AK2179" s="7">
        <v>-1.758</v>
      </c>
      <c r="AV2179" s="7" t="s">
        <v>659</v>
      </c>
      <c r="AW2179" s="7" t="s">
        <v>528</v>
      </c>
      <c r="AZ2179" s="7" t="s">
        <v>174</v>
      </c>
    </row>
    <row r="2180" spans="1:52" x14ac:dyDescent="0.2">
      <c r="A2180" s="7">
        <v>2179</v>
      </c>
      <c r="B2180" s="7">
        <v>6010</v>
      </c>
      <c r="C2180" s="7" t="s">
        <v>172</v>
      </c>
      <c r="D2180" s="7" t="s">
        <v>470</v>
      </c>
      <c r="E2180" s="7" t="s">
        <v>173</v>
      </c>
      <c r="F2180" s="7">
        <v>4.0010000000000003</v>
      </c>
      <c r="I2180" s="7">
        <v>4.0010000000000003</v>
      </c>
      <c r="J2180" s="7">
        <v>1998</v>
      </c>
      <c r="K2180" s="7">
        <v>4</v>
      </c>
      <c r="L2180" s="7">
        <v>106</v>
      </c>
      <c r="M2180" s="7">
        <v>14.583</v>
      </c>
      <c r="N2180" s="7">
        <v>98.866</v>
      </c>
      <c r="O2180" s="7">
        <v>14.75</v>
      </c>
      <c r="P2180" s="7">
        <v>98.75</v>
      </c>
      <c r="Q2180" s="7">
        <v>25.872</v>
      </c>
      <c r="S2180" s="7">
        <v>6.383</v>
      </c>
      <c r="V2180" s="7" t="s">
        <v>26</v>
      </c>
      <c r="W2180" s="7">
        <v>3.0710000000000002</v>
      </c>
      <c r="X2180" s="7">
        <f t="shared" si="68"/>
        <v>3.0710000000000002</v>
      </c>
      <c r="Y2180" s="7">
        <v>0.93</v>
      </c>
      <c r="Z2180" s="7">
        <f t="shared" si="69"/>
        <v>0.93</v>
      </c>
      <c r="AA2180" s="7">
        <v>0.76700000000000002</v>
      </c>
      <c r="AB2180" s="7">
        <v>0.23200000000000001</v>
      </c>
      <c r="AC2180" s="7">
        <v>29.2</v>
      </c>
      <c r="AD2180" s="7">
        <v>29.5</v>
      </c>
      <c r="AE2180" s="7" t="s">
        <v>28</v>
      </c>
      <c r="AF2180" s="7" t="s">
        <v>29</v>
      </c>
      <c r="AG2180" s="7" t="s">
        <v>30</v>
      </c>
      <c r="AH2180" s="7" t="s">
        <v>424</v>
      </c>
      <c r="AI2180" s="7" t="s">
        <v>412</v>
      </c>
      <c r="AJ2180" s="7">
        <v>0.36599999999999999</v>
      </c>
      <c r="AK2180" s="7">
        <v>-1.758</v>
      </c>
      <c r="AV2180" s="7" t="s">
        <v>659</v>
      </c>
      <c r="AW2180" s="7" t="s">
        <v>528</v>
      </c>
      <c r="AZ2180" s="7" t="s">
        <v>174</v>
      </c>
    </row>
    <row r="2181" spans="1:52" x14ac:dyDescent="0.2">
      <c r="A2181" s="7">
        <v>2180</v>
      </c>
      <c r="B2181" s="7">
        <v>6010</v>
      </c>
      <c r="C2181" s="7" t="s">
        <v>172</v>
      </c>
      <c r="D2181" s="7" t="s">
        <v>470</v>
      </c>
      <c r="E2181" s="7" t="s">
        <v>173</v>
      </c>
      <c r="F2181" s="7">
        <v>3.496</v>
      </c>
      <c r="I2181" s="7">
        <v>3.496</v>
      </c>
      <c r="J2181" s="7">
        <v>1998</v>
      </c>
      <c r="K2181" s="7">
        <v>6</v>
      </c>
      <c r="L2181" s="7">
        <v>176</v>
      </c>
      <c r="M2181" s="7">
        <v>14.583</v>
      </c>
      <c r="N2181" s="7">
        <v>98.866</v>
      </c>
      <c r="O2181" s="7">
        <v>14.75</v>
      </c>
      <c r="P2181" s="7">
        <v>98.75</v>
      </c>
      <c r="Q2181" s="7">
        <v>26.847000000000001</v>
      </c>
      <c r="S2181" s="7">
        <v>17.992000000000001</v>
      </c>
      <c r="V2181" s="7" t="s">
        <v>26</v>
      </c>
      <c r="W2181" s="7">
        <v>2.633</v>
      </c>
      <c r="X2181" s="7">
        <f t="shared" si="68"/>
        <v>2.633</v>
      </c>
      <c r="Y2181" s="7">
        <v>0.86299999999999999</v>
      </c>
      <c r="Z2181" s="7">
        <f t="shared" si="69"/>
        <v>0.86299999999999999</v>
      </c>
      <c r="AA2181" s="7">
        <v>0.753</v>
      </c>
      <c r="AB2181" s="7">
        <v>0.246</v>
      </c>
      <c r="AC2181" s="7">
        <v>25.9</v>
      </c>
      <c r="AD2181" s="7">
        <v>201</v>
      </c>
      <c r="AE2181" s="7" t="s">
        <v>28</v>
      </c>
      <c r="AF2181" s="7" t="s">
        <v>29</v>
      </c>
      <c r="AG2181" s="7" t="s">
        <v>30</v>
      </c>
      <c r="AH2181" s="7" t="s">
        <v>424</v>
      </c>
      <c r="AI2181" s="7" t="s">
        <v>412</v>
      </c>
      <c r="AJ2181" s="7">
        <v>0.36599999999999999</v>
      </c>
      <c r="AK2181" s="7">
        <v>-1.758</v>
      </c>
      <c r="AV2181" s="7" t="s">
        <v>659</v>
      </c>
      <c r="AW2181" s="7" t="s">
        <v>528</v>
      </c>
      <c r="AZ2181" s="7" t="s">
        <v>174</v>
      </c>
    </row>
    <row r="2182" spans="1:52" x14ac:dyDescent="0.2">
      <c r="A2182" s="7">
        <v>2181</v>
      </c>
      <c r="B2182" s="7">
        <v>6010</v>
      </c>
      <c r="C2182" s="7" t="s">
        <v>172</v>
      </c>
      <c r="D2182" s="7" t="s">
        <v>470</v>
      </c>
      <c r="E2182" s="7" t="s">
        <v>173</v>
      </c>
      <c r="F2182" s="7">
        <v>3.7160000000000002</v>
      </c>
      <c r="I2182" s="7">
        <v>3.7160000000000002</v>
      </c>
      <c r="J2182" s="7">
        <v>1998</v>
      </c>
      <c r="K2182" s="7">
        <v>8</v>
      </c>
      <c r="L2182" s="7">
        <v>236</v>
      </c>
      <c r="M2182" s="7">
        <v>14.583</v>
      </c>
      <c r="N2182" s="7">
        <v>98.866</v>
      </c>
      <c r="O2182" s="7">
        <v>14.75</v>
      </c>
      <c r="P2182" s="7">
        <v>98.75</v>
      </c>
      <c r="Q2182" s="7">
        <v>25.111999999999998</v>
      </c>
      <c r="S2182" s="7">
        <v>20.420000000000002</v>
      </c>
      <c r="V2182" s="7" t="s">
        <v>26</v>
      </c>
      <c r="W2182" s="7">
        <v>3.2130000000000001</v>
      </c>
      <c r="X2182" s="7">
        <f t="shared" si="68"/>
        <v>3.2130000000000001</v>
      </c>
      <c r="Y2182" s="7">
        <v>0.503</v>
      </c>
      <c r="Z2182" s="7">
        <f t="shared" si="69"/>
        <v>0.503</v>
      </c>
      <c r="AA2182" s="7">
        <v>0.86399999999999999</v>
      </c>
      <c r="AB2182" s="7">
        <v>0.13500000000000001</v>
      </c>
      <c r="AC2182" s="7">
        <v>25.6</v>
      </c>
      <c r="AD2182" s="7">
        <v>142.6</v>
      </c>
      <c r="AE2182" s="7" t="s">
        <v>28</v>
      </c>
      <c r="AF2182" s="7" t="s">
        <v>29</v>
      </c>
      <c r="AG2182" s="7" t="s">
        <v>30</v>
      </c>
      <c r="AH2182" s="7" t="s">
        <v>424</v>
      </c>
      <c r="AI2182" s="7" t="s">
        <v>412</v>
      </c>
      <c r="AJ2182" s="7">
        <v>0.36599999999999999</v>
      </c>
      <c r="AK2182" s="7">
        <v>-1.758</v>
      </c>
      <c r="AV2182" s="7" t="s">
        <v>659</v>
      </c>
      <c r="AW2182" s="7" t="s">
        <v>528</v>
      </c>
      <c r="AZ2182" s="7" t="s">
        <v>174</v>
      </c>
    </row>
    <row r="2183" spans="1:52" x14ac:dyDescent="0.2">
      <c r="A2183" s="7">
        <v>2182</v>
      </c>
      <c r="B2183" s="7">
        <v>6010</v>
      </c>
      <c r="C2183" s="7" t="s">
        <v>172</v>
      </c>
      <c r="D2183" s="7" t="s">
        <v>470</v>
      </c>
      <c r="E2183" s="7" t="s">
        <v>173</v>
      </c>
      <c r="F2183" s="7">
        <v>6.0359999999999996</v>
      </c>
      <c r="I2183" s="7">
        <v>6.0359999999999996</v>
      </c>
      <c r="J2183" s="7">
        <v>1998</v>
      </c>
      <c r="K2183" s="7">
        <v>10</v>
      </c>
      <c r="L2183" s="7">
        <v>294</v>
      </c>
      <c r="M2183" s="7">
        <v>14.583</v>
      </c>
      <c r="N2183" s="7">
        <v>98.866</v>
      </c>
      <c r="O2183" s="7">
        <v>14.75</v>
      </c>
      <c r="P2183" s="7">
        <v>98.75</v>
      </c>
      <c r="Q2183" s="7">
        <v>26.565000000000001</v>
      </c>
      <c r="S2183" s="7">
        <v>17.052</v>
      </c>
      <c r="V2183" s="7" t="s">
        <v>26</v>
      </c>
      <c r="W2183" s="7">
        <v>4.6630000000000003</v>
      </c>
      <c r="X2183" s="7">
        <f t="shared" si="68"/>
        <v>4.6630000000000003</v>
      </c>
      <c r="Y2183" s="7">
        <v>1.373</v>
      </c>
      <c r="Z2183" s="7">
        <f t="shared" si="69"/>
        <v>1.373</v>
      </c>
      <c r="AA2183" s="7">
        <v>0.77200000000000002</v>
      </c>
      <c r="AB2183" s="7">
        <v>0.22700000000000001</v>
      </c>
      <c r="AC2183" s="7">
        <v>25.2</v>
      </c>
      <c r="AD2183" s="7">
        <v>192.4</v>
      </c>
      <c r="AE2183" s="7" t="s">
        <v>28</v>
      </c>
      <c r="AF2183" s="7" t="s">
        <v>29</v>
      </c>
      <c r="AG2183" s="7" t="s">
        <v>30</v>
      </c>
      <c r="AH2183" s="7" t="s">
        <v>424</v>
      </c>
      <c r="AI2183" s="7" t="s">
        <v>412</v>
      </c>
      <c r="AJ2183" s="7">
        <v>0.36599999999999999</v>
      </c>
      <c r="AK2183" s="7">
        <v>-1.758</v>
      </c>
      <c r="AV2183" s="7" t="s">
        <v>659</v>
      </c>
      <c r="AW2183" s="7" t="s">
        <v>528</v>
      </c>
      <c r="AZ2183" s="7" t="s">
        <v>174</v>
      </c>
    </row>
    <row r="2184" spans="1:52" x14ac:dyDescent="0.2">
      <c r="A2184" s="7">
        <v>2183</v>
      </c>
      <c r="B2184" s="7">
        <v>6010</v>
      </c>
      <c r="C2184" s="7" t="s">
        <v>172</v>
      </c>
      <c r="D2184" s="7" t="s">
        <v>470</v>
      </c>
      <c r="E2184" s="7" t="s">
        <v>173</v>
      </c>
      <c r="F2184" s="7">
        <v>1.69</v>
      </c>
      <c r="I2184" s="7">
        <v>1.69</v>
      </c>
      <c r="J2184" s="7">
        <v>1999</v>
      </c>
      <c r="K2184" s="7">
        <v>1</v>
      </c>
      <c r="L2184" s="7">
        <v>19</v>
      </c>
      <c r="M2184" s="7">
        <v>14.583</v>
      </c>
      <c r="N2184" s="7">
        <v>98.866</v>
      </c>
      <c r="O2184" s="7">
        <v>14.75</v>
      </c>
      <c r="P2184" s="7">
        <v>98.75</v>
      </c>
      <c r="Q2184" s="7">
        <v>23.817</v>
      </c>
      <c r="S2184" s="7">
        <v>8.3759999999999994</v>
      </c>
      <c r="V2184" s="7" t="s">
        <v>26</v>
      </c>
      <c r="W2184" s="7">
        <v>1.101</v>
      </c>
      <c r="X2184" s="7">
        <f t="shared" si="68"/>
        <v>1.101</v>
      </c>
      <c r="Y2184" s="7">
        <v>0.58899999999999997</v>
      </c>
      <c r="Z2184" s="7">
        <f t="shared" si="69"/>
        <v>0.58899999999999997</v>
      </c>
      <c r="AA2184" s="7">
        <v>0.65100000000000002</v>
      </c>
      <c r="AB2184" s="7">
        <v>0.34799999999999998</v>
      </c>
      <c r="AC2184" s="7">
        <v>23.5</v>
      </c>
      <c r="AD2184" s="7">
        <v>5.9</v>
      </c>
      <c r="AE2184" s="7" t="s">
        <v>28</v>
      </c>
      <c r="AF2184" s="7" t="s">
        <v>29</v>
      </c>
      <c r="AG2184" s="7" t="s">
        <v>30</v>
      </c>
      <c r="AH2184" s="7" t="s">
        <v>424</v>
      </c>
      <c r="AI2184" s="7" t="s">
        <v>412</v>
      </c>
      <c r="AJ2184" s="7">
        <v>0.36599999999999999</v>
      </c>
      <c r="AK2184" s="7">
        <v>0.43</v>
      </c>
      <c r="AV2184" s="7" t="s">
        <v>659</v>
      </c>
      <c r="AW2184" s="7" t="s">
        <v>528</v>
      </c>
      <c r="AZ2184" s="7" t="s">
        <v>174</v>
      </c>
    </row>
    <row r="2185" spans="1:52" x14ac:dyDescent="0.2">
      <c r="A2185" s="7">
        <v>2184</v>
      </c>
      <c r="B2185" s="7">
        <v>6010</v>
      </c>
      <c r="C2185" s="7" t="s">
        <v>172</v>
      </c>
      <c r="D2185" s="7" t="s">
        <v>470</v>
      </c>
      <c r="E2185" s="7" t="s">
        <v>173</v>
      </c>
      <c r="F2185" s="7">
        <v>2.6360000000000001</v>
      </c>
      <c r="I2185" s="7">
        <v>2.6360000000000001</v>
      </c>
      <c r="J2185" s="7">
        <v>1999</v>
      </c>
      <c r="K2185" s="7">
        <v>3</v>
      </c>
      <c r="L2185" s="7">
        <v>81</v>
      </c>
      <c r="M2185" s="7">
        <v>14.583</v>
      </c>
      <c r="N2185" s="7">
        <v>98.866</v>
      </c>
      <c r="O2185" s="7">
        <v>14.75</v>
      </c>
      <c r="P2185" s="7">
        <v>98.75</v>
      </c>
      <c r="Q2185" s="7">
        <v>25.706</v>
      </c>
      <c r="S2185" s="7">
        <v>1.6279999999999999</v>
      </c>
      <c r="V2185" s="7" t="s">
        <v>26</v>
      </c>
      <c r="W2185" s="7">
        <v>2.1880000000000002</v>
      </c>
      <c r="X2185" s="7">
        <f t="shared" si="68"/>
        <v>2.1880000000000002</v>
      </c>
      <c r="Y2185" s="7">
        <v>0.44800000000000001</v>
      </c>
      <c r="Z2185" s="7">
        <f t="shared" si="69"/>
        <v>0.44800000000000001</v>
      </c>
      <c r="AA2185" s="7">
        <v>0.83</v>
      </c>
      <c r="AB2185" s="7">
        <v>0.16900000000000001</v>
      </c>
      <c r="AC2185" s="7">
        <v>27.1</v>
      </c>
      <c r="AD2185" s="7">
        <v>29.5</v>
      </c>
      <c r="AE2185" s="7" t="s">
        <v>28</v>
      </c>
      <c r="AF2185" s="7" t="s">
        <v>29</v>
      </c>
      <c r="AG2185" s="7" t="s">
        <v>30</v>
      </c>
      <c r="AH2185" s="7" t="s">
        <v>424</v>
      </c>
      <c r="AI2185" s="7" t="s">
        <v>412</v>
      </c>
      <c r="AJ2185" s="7">
        <v>0.36599999999999999</v>
      </c>
      <c r="AK2185" s="7">
        <v>0.43</v>
      </c>
      <c r="AV2185" s="7" t="s">
        <v>659</v>
      </c>
      <c r="AW2185" s="7" t="s">
        <v>528</v>
      </c>
      <c r="AZ2185" s="7" t="s">
        <v>174</v>
      </c>
    </row>
    <row r="2186" spans="1:52" x14ac:dyDescent="0.2">
      <c r="A2186" s="7">
        <v>2185</v>
      </c>
      <c r="B2186" s="7">
        <v>6010</v>
      </c>
      <c r="C2186" s="7" t="s">
        <v>172</v>
      </c>
      <c r="D2186" s="7" t="s">
        <v>470</v>
      </c>
      <c r="E2186" s="7" t="s">
        <v>173</v>
      </c>
      <c r="F2186" s="7">
        <v>6.8390000000000004</v>
      </c>
      <c r="I2186" s="7">
        <v>6.8390000000000004</v>
      </c>
      <c r="J2186" s="7">
        <v>1999</v>
      </c>
      <c r="K2186" s="7">
        <v>5</v>
      </c>
      <c r="L2186" s="7">
        <v>139</v>
      </c>
      <c r="M2186" s="7">
        <v>14.583</v>
      </c>
      <c r="N2186" s="7">
        <v>98.866</v>
      </c>
      <c r="O2186" s="7">
        <v>14.75</v>
      </c>
      <c r="P2186" s="7">
        <v>98.75</v>
      </c>
      <c r="Q2186" s="7">
        <v>27.738</v>
      </c>
      <c r="S2186" s="7">
        <v>62</v>
      </c>
      <c r="V2186" s="7" t="s">
        <v>26</v>
      </c>
      <c r="W2186" s="7">
        <v>5.0919999999999996</v>
      </c>
      <c r="X2186" s="7">
        <f t="shared" si="68"/>
        <v>5.0919999999999996</v>
      </c>
      <c r="Y2186" s="7">
        <v>1.7470000000000001</v>
      </c>
      <c r="Z2186" s="7">
        <f t="shared" si="69"/>
        <v>1.7470000000000001</v>
      </c>
      <c r="AA2186" s="7">
        <v>0.74399999999999999</v>
      </c>
      <c r="AB2186" s="7">
        <v>0.255</v>
      </c>
      <c r="AC2186" s="7">
        <v>25.2</v>
      </c>
      <c r="AD2186" s="7">
        <v>369</v>
      </c>
      <c r="AE2186" s="7" t="s">
        <v>28</v>
      </c>
      <c r="AF2186" s="7" t="s">
        <v>29</v>
      </c>
      <c r="AG2186" s="7" t="s">
        <v>30</v>
      </c>
      <c r="AH2186" s="7" t="s">
        <v>424</v>
      </c>
      <c r="AI2186" s="7" t="s">
        <v>412</v>
      </c>
      <c r="AJ2186" s="7">
        <v>0.36599999999999999</v>
      </c>
      <c r="AK2186" s="7">
        <v>0.43</v>
      </c>
      <c r="AV2186" s="7" t="s">
        <v>659</v>
      </c>
      <c r="AW2186" s="7" t="s">
        <v>528</v>
      </c>
      <c r="AZ2186" s="7" t="s">
        <v>174</v>
      </c>
    </row>
    <row r="2187" spans="1:52" x14ac:dyDescent="0.2">
      <c r="A2187" s="7">
        <v>2186</v>
      </c>
      <c r="B2187" s="7">
        <v>6010</v>
      </c>
      <c r="C2187" s="7" t="s">
        <v>172</v>
      </c>
      <c r="D2187" s="7" t="s">
        <v>470</v>
      </c>
      <c r="E2187" s="7" t="s">
        <v>173</v>
      </c>
      <c r="F2187" s="7">
        <v>7.2770000000000001</v>
      </c>
      <c r="I2187" s="7">
        <v>7.2770000000000001</v>
      </c>
      <c r="J2187" s="7">
        <v>1999</v>
      </c>
      <c r="K2187" s="7">
        <v>7</v>
      </c>
      <c r="L2187" s="7">
        <v>203</v>
      </c>
      <c r="M2187" s="7">
        <v>14.583</v>
      </c>
      <c r="N2187" s="7">
        <v>98.866</v>
      </c>
      <c r="O2187" s="7">
        <v>14.75</v>
      </c>
      <c r="P2187" s="7">
        <v>98.75</v>
      </c>
      <c r="Q2187" s="7">
        <v>25.859000000000002</v>
      </c>
      <c r="S2187" s="7">
        <v>19</v>
      </c>
      <c r="V2187" s="7" t="s">
        <v>26</v>
      </c>
      <c r="W2187" s="7">
        <v>5.5990000000000002</v>
      </c>
      <c r="X2187" s="7">
        <f t="shared" si="68"/>
        <v>5.5990000000000002</v>
      </c>
      <c r="Y2187" s="7">
        <v>1.6779999999999999</v>
      </c>
      <c r="Z2187" s="7">
        <f t="shared" si="69"/>
        <v>1.6779999999999999</v>
      </c>
      <c r="AA2187" s="7">
        <v>0.76900000000000002</v>
      </c>
      <c r="AB2187" s="7">
        <v>0.23</v>
      </c>
      <c r="AC2187" s="7">
        <v>24.8</v>
      </c>
      <c r="AD2187" s="7">
        <v>324.5</v>
      </c>
      <c r="AE2187" s="7" t="s">
        <v>28</v>
      </c>
      <c r="AF2187" s="7" t="s">
        <v>29</v>
      </c>
      <c r="AG2187" s="7" t="s">
        <v>30</v>
      </c>
      <c r="AH2187" s="7" t="s">
        <v>424</v>
      </c>
      <c r="AI2187" s="7" t="s">
        <v>412</v>
      </c>
      <c r="AJ2187" s="7">
        <v>0.36599999999999999</v>
      </c>
      <c r="AK2187" s="7">
        <v>0.43</v>
      </c>
      <c r="AV2187" s="7" t="s">
        <v>659</v>
      </c>
      <c r="AW2187" s="7" t="s">
        <v>528</v>
      </c>
      <c r="AZ2187" s="7" t="s">
        <v>174</v>
      </c>
    </row>
    <row r="2188" spans="1:52" x14ac:dyDescent="0.2">
      <c r="A2188" s="7">
        <v>2187</v>
      </c>
      <c r="B2188" s="7">
        <v>6010</v>
      </c>
      <c r="C2188" s="7" t="s">
        <v>172</v>
      </c>
      <c r="D2188" s="7" t="s">
        <v>470</v>
      </c>
      <c r="E2188" s="7" t="s">
        <v>173</v>
      </c>
      <c r="F2188" s="7">
        <v>3.294</v>
      </c>
      <c r="I2188" s="7">
        <v>3.294</v>
      </c>
      <c r="J2188" s="7">
        <v>1999</v>
      </c>
      <c r="K2188" s="7">
        <v>9</v>
      </c>
      <c r="L2188" s="7">
        <v>261</v>
      </c>
      <c r="M2188" s="7">
        <v>14.583</v>
      </c>
      <c r="N2188" s="7">
        <v>98.866</v>
      </c>
      <c r="O2188" s="7">
        <v>14.75</v>
      </c>
      <c r="P2188" s="7">
        <v>98.75</v>
      </c>
      <c r="Q2188" s="7">
        <v>24.847000000000001</v>
      </c>
      <c r="S2188" s="7">
        <v>65</v>
      </c>
      <c r="V2188" s="7" t="s">
        <v>26</v>
      </c>
      <c r="W2188" s="7">
        <v>2.1829999999999998</v>
      </c>
      <c r="X2188" s="7">
        <f t="shared" si="68"/>
        <v>2.1829999999999998</v>
      </c>
      <c r="Y2188" s="7">
        <v>1.111</v>
      </c>
      <c r="Z2188" s="7">
        <f t="shared" si="69"/>
        <v>1.111</v>
      </c>
      <c r="AA2188" s="7">
        <v>0.66200000000000003</v>
      </c>
      <c r="AB2188" s="7">
        <v>0.33700000000000002</v>
      </c>
      <c r="AC2188" s="7">
        <v>24.8</v>
      </c>
      <c r="AD2188" s="7">
        <v>174.4</v>
      </c>
      <c r="AE2188" s="7" t="s">
        <v>28</v>
      </c>
      <c r="AF2188" s="7" t="s">
        <v>29</v>
      </c>
      <c r="AG2188" s="7" t="s">
        <v>30</v>
      </c>
      <c r="AH2188" s="7" t="s">
        <v>424</v>
      </c>
      <c r="AI2188" s="7" t="s">
        <v>412</v>
      </c>
      <c r="AJ2188" s="7">
        <v>0.36599999999999999</v>
      </c>
      <c r="AK2188" s="7">
        <v>0.43</v>
      </c>
      <c r="AV2188" s="7" t="s">
        <v>659</v>
      </c>
      <c r="AW2188" s="7" t="s">
        <v>528</v>
      </c>
      <c r="AZ2188" s="7" t="s">
        <v>174</v>
      </c>
    </row>
    <row r="2189" spans="1:52" x14ac:dyDescent="0.2">
      <c r="A2189" s="7">
        <v>2188</v>
      </c>
      <c r="B2189" s="7">
        <v>6010</v>
      </c>
      <c r="C2189" s="7" t="s">
        <v>172</v>
      </c>
      <c r="D2189" s="7" t="s">
        <v>470</v>
      </c>
      <c r="E2189" s="7" t="s">
        <v>173</v>
      </c>
      <c r="F2189" s="7">
        <v>5.03</v>
      </c>
      <c r="I2189" s="7">
        <v>5.03</v>
      </c>
      <c r="J2189" s="7">
        <v>1999</v>
      </c>
      <c r="K2189" s="7">
        <v>10</v>
      </c>
      <c r="L2189" s="7">
        <v>296</v>
      </c>
      <c r="M2189" s="7">
        <v>14.583</v>
      </c>
      <c r="N2189" s="7">
        <v>98.866</v>
      </c>
      <c r="O2189" s="7">
        <v>14.75</v>
      </c>
      <c r="P2189" s="7">
        <v>98.75</v>
      </c>
      <c r="Q2189" s="7">
        <v>24.126000000000001</v>
      </c>
      <c r="S2189" s="7">
        <v>38</v>
      </c>
      <c r="V2189" s="7" t="s">
        <v>26</v>
      </c>
      <c r="W2189" s="7">
        <v>4.2149999999999999</v>
      </c>
      <c r="X2189" s="7">
        <f t="shared" si="68"/>
        <v>4.2149999999999999</v>
      </c>
      <c r="Y2189" s="7">
        <v>0.81499999999999995</v>
      </c>
      <c r="Z2189" s="7">
        <f t="shared" si="69"/>
        <v>0.81499999999999995</v>
      </c>
      <c r="AA2189" s="7">
        <v>0.83699999999999997</v>
      </c>
      <c r="AB2189" s="7">
        <v>0.16200000000000001</v>
      </c>
      <c r="AC2189" s="7">
        <v>24.4</v>
      </c>
      <c r="AD2189" s="7">
        <v>186.2</v>
      </c>
      <c r="AE2189" s="7" t="s">
        <v>28</v>
      </c>
      <c r="AF2189" s="7" t="s">
        <v>29</v>
      </c>
      <c r="AG2189" s="7" t="s">
        <v>30</v>
      </c>
      <c r="AH2189" s="7" t="s">
        <v>424</v>
      </c>
      <c r="AI2189" s="7" t="s">
        <v>412</v>
      </c>
      <c r="AJ2189" s="7">
        <v>0.36599999999999999</v>
      </c>
      <c r="AK2189" s="7">
        <v>0.43</v>
      </c>
      <c r="AV2189" s="7" t="s">
        <v>659</v>
      </c>
      <c r="AW2189" s="7" t="s">
        <v>528</v>
      </c>
      <c r="AZ2189" s="7" t="s">
        <v>174</v>
      </c>
    </row>
    <row r="2190" spans="1:52" x14ac:dyDescent="0.2">
      <c r="A2190" s="7">
        <v>2189</v>
      </c>
      <c r="B2190" s="7">
        <v>6010</v>
      </c>
      <c r="C2190" s="7" t="s">
        <v>172</v>
      </c>
      <c r="D2190" s="7" t="s">
        <v>470</v>
      </c>
      <c r="E2190" s="7" t="s">
        <v>173</v>
      </c>
      <c r="F2190" s="7">
        <v>3.4409999999999998</v>
      </c>
      <c r="I2190" s="7">
        <v>3.4409999999999998</v>
      </c>
      <c r="J2190" s="7">
        <v>1999</v>
      </c>
      <c r="K2190" s="7">
        <v>11</v>
      </c>
      <c r="L2190" s="7">
        <v>331</v>
      </c>
      <c r="M2190" s="7">
        <v>14.583</v>
      </c>
      <c r="N2190" s="7">
        <v>98.866</v>
      </c>
      <c r="O2190" s="7">
        <v>14.75</v>
      </c>
      <c r="P2190" s="7">
        <v>98.75</v>
      </c>
      <c r="Q2190" s="7">
        <v>23.983000000000001</v>
      </c>
      <c r="S2190" s="7">
        <v>19.556000000000001</v>
      </c>
      <c r="V2190" s="7" t="s">
        <v>26</v>
      </c>
      <c r="W2190" s="7">
        <v>2.6890000000000001</v>
      </c>
      <c r="X2190" s="7">
        <f t="shared" si="68"/>
        <v>2.6890000000000001</v>
      </c>
      <c r="Y2190" s="7">
        <v>0.752</v>
      </c>
      <c r="Z2190" s="7">
        <f t="shared" si="69"/>
        <v>0.752</v>
      </c>
      <c r="AA2190" s="7">
        <v>0.78100000000000003</v>
      </c>
      <c r="AB2190" s="7">
        <v>0.218</v>
      </c>
      <c r="AC2190" s="7">
        <v>23.6</v>
      </c>
      <c r="AD2190" s="7">
        <v>36.299999999999997</v>
      </c>
      <c r="AE2190" s="7" t="s">
        <v>28</v>
      </c>
      <c r="AF2190" s="7" t="s">
        <v>29</v>
      </c>
      <c r="AG2190" s="7" t="s">
        <v>30</v>
      </c>
      <c r="AH2190" s="7" t="s">
        <v>424</v>
      </c>
      <c r="AI2190" s="7" t="s">
        <v>412</v>
      </c>
      <c r="AJ2190" s="7">
        <v>0.36599999999999999</v>
      </c>
      <c r="AK2190" s="7">
        <v>0.43</v>
      </c>
      <c r="AV2190" s="7" t="s">
        <v>659</v>
      </c>
      <c r="AW2190" s="7" t="s">
        <v>528</v>
      </c>
      <c r="AZ2190" s="7" t="s">
        <v>174</v>
      </c>
    </row>
    <row r="2191" spans="1:52" x14ac:dyDescent="0.2">
      <c r="A2191" s="7">
        <v>2190</v>
      </c>
      <c r="B2191" s="7">
        <v>6010</v>
      </c>
      <c r="C2191" s="7" t="s">
        <v>172</v>
      </c>
      <c r="D2191" s="7" t="s">
        <v>471</v>
      </c>
      <c r="E2191" s="7" t="s">
        <v>173</v>
      </c>
      <c r="F2191" s="7">
        <v>2.1019999999999999</v>
      </c>
      <c r="I2191" s="7">
        <v>2.1019999999999999</v>
      </c>
      <c r="J2191" s="7">
        <v>1997</v>
      </c>
      <c r="K2191" s="7">
        <v>1</v>
      </c>
      <c r="L2191" s="7">
        <v>19</v>
      </c>
      <c r="M2191" s="7">
        <v>14.583</v>
      </c>
      <c r="N2191" s="7">
        <v>98.866</v>
      </c>
      <c r="O2191" s="7">
        <v>14.75</v>
      </c>
      <c r="P2191" s="7">
        <v>98.75</v>
      </c>
      <c r="Q2191" s="7">
        <v>21.306000000000001</v>
      </c>
      <c r="S2191" s="7">
        <v>11.116</v>
      </c>
      <c r="V2191" s="7" t="s">
        <v>26</v>
      </c>
      <c r="W2191" s="7">
        <v>1.4079999999999999</v>
      </c>
      <c r="X2191" s="7">
        <f t="shared" si="68"/>
        <v>1.4079999999999999</v>
      </c>
      <c r="Y2191" s="7">
        <v>0.69399999999999995</v>
      </c>
      <c r="Z2191" s="7">
        <f t="shared" si="69"/>
        <v>0.69399999999999995</v>
      </c>
      <c r="AA2191" s="7">
        <v>0.66900000000000004</v>
      </c>
      <c r="AB2191" s="7">
        <v>0.33</v>
      </c>
      <c r="AC2191" s="7">
        <v>21.5</v>
      </c>
      <c r="AD2191" s="7">
        <v>0</v>
      </c>
      <c r="AE2191" s="7" t="s">
        <v>28</v>
      </c>
      <c r="AF2191" s="7" t="s">
        <v>29</v>
      </c>
      <c r="AG2191" s="7" t="s">
        <v>30</v>
      </c>
      <c r="AH2191" s="7" t="s">
        <v>424</v>
      </c>
      <c r="AI2191" s="7" t="s">
        <v>412</v>
      </c>
      <c r="AJ2191" s="7">
        <v>0.36599999999999999</v>
      </c>
      <c r="AK2191" s="7">
        <v>1.0640000000000001</v>
      </c>
      <c r="AV2191" s="7" t="s">
        <v>659</v>
      </c>
      <c r="AW2191" s="7" t="s">
        <v>528</v>
      </c>
      <c r="AZ2191" s="7" t="s">
        <v>175</v>
      </c>
    </row>
    <row r="2192" spans="1:52" x14ac:dyDescent="0.2">
      <c r="A2192" s="7">
        <v>2191</v>
      </c>
      <c r="B2192" s="7">
        <v>6010</v>
      </c>
      <c r="C2192" s="7" t="s">
        <v>172</v>
      </c>
      <c r="D2192" s="7" t="s">
        <v>471</v>
      </c>
      <c r="E2192" s="7" t="s">
        <v>173</v>
      </c>
      <c r="F2192" s="7">
        <v>1.8859999999999999</v>
      </c>
      <c r="I2192" s="7">
        <v>1.8859999999999999</v>
      </c>
      <c r="J2192" s="7">
        <v>1997</v>
      </c>
      <c r="K2192" s="7">
        <v>2</v>
      </c>
      <c r="L2192" s="7">
        <v>46</v>
      </c>
      <c r="M2192" s="7">
        <v>14.583</v>
      </c>
      <c r="N2192" s="7">
        <v>98.866</v>
      </c>
      <c r="O2192" s="7">
        <v>14.75</v>
      </c>
      <c r="P2192" s="7">
        <v>98.75</v>
      </c>
      <c r="Q2192" s="7">
        <v>21.161999999999999</v>
      </c>
      <c r="S2192" s="7">
        <v>9.1880000000000006</v>
      </c>
      <c r="V2192" s="7" t="s">
        <v>26</v>
      </c>
      <c r="W2192" s="7">
        <v>1.621</v>
      </c>
      <c r="X2192" s="7">
        <f t="shared" si="68"/>
        <v>1.621</v>
      </c>
      <c r="Y2192" s="7">
        <v>0.26500000000000001</v>
      </c>
      <c r="Z2192" s="7">
        <f t="shared" si="69"/>
        <v>0.26500000000000001</v>
      </c>
      <c r="AA2192" s="7">
        <v>0.85899999999999999</v>
      </c>
      <c r="AB2192" s="7">
        <v>0.14000000000000001</v>
      </c>
      <c r="AC2192" s="7">
        <v>24.6</v>
      </c>
      <c r="AD2192" s="7">
        <v>0.3</v>
      </c>
      <c r="AE2192" s="7" t="s">
        <v>28</v>
      </c>
      <c r="AF2192" s="7" t="s">
        <v>29</v>
      </c>
      <c r="AG2192" s="7" t="s">
        <v>30</v>
      </c>
      <c r="AH2192" s="7" t="s">
        <v>424</v>
      </c>
      <c r="AI2192" s="7" t="s">
        <v>412</v>
      </c>
      <c r="AJ2192" s="7">
        <v>0.36599999999999999</v>
      </c>
      <c r="AK2192" s="7">
        <v>1.0640000000000001</v>
      </c>
      <c r="AV2192" s="7" t="s">
        <v>659</v>
      </c>
      <c r="AW2192" s="7" t="s">
        <v>528</v>
      </c>
      <c r="AZ2192" s="7" t="s">
        <v>175</v>
      </c>
    </row>
    <row r="2193" spans="1:52" x14ac:dyDescent="0.2">
      <c r="A2193" s="7">
        <v>2192</v>
      </c>
      <c r="B2193" s="7">
        <v>6010</v>
      </c>
      <c r="C2193" s="7" t="s">
        <v>172</v>
      </c>
      <c r="D2193" s="7" t="s">
        <v>471</v>
      </c>
      <c r="E2193" s="7" t="s">
        <v>173</v>
      </c>
      <c r="F2193" s="7">
        <v>1.633</v>
      </c>
      <c r="I2193" s="7">
        <v>1.633</v>
      </c>
      <c r="J2193" s="7">
        <v>1997</v>
      </c>
      <c r="K2193" s="7">
        <v>3</v>
      </c>
      <c r="L2193" s="7">
        <v>80</v>
      </c>
      <c r="M2193" s="7">
        <v>14.583</v>
      </c>
      <c r="N2193" s="7">
        <v>98.866</v>
      </c>
      <c r="O2193" s="7">
        <v>14.75</v>
      </c>
      <c r="P2193" s="7">
        <v>98.75</v>
      </c>
      <c r="Q2193" s="7">
        <v>26.672000000000001</v>
      </c>
      <c r="S2193" s="7">
        <v>9.1950000000000003</v>
      </c>
      <c r="V2193" s="7" t="s">
        <v>26</v>
      </c>
      <c r="W2193" s="7">
        <v>1.419</v>
      </c>
      <c r="X2193" s="7">
        <f t="shared" si="68"/>
        <v>1.419</v>
      </c>
      <c r="Y2193" s="7">
        <v>0.214</v>
      </c>
      <c r="Z2193" s="7">
        <f t="shared" si="69"/>
        <v>0.214</v>
      </c>
      <c r="AA2193" s="7">
        <v>0.86799999999999999</v>
      </c>
      <c r="AB2193" s="7">
        <v>0.13100000000000001</v>
      </c>
      <c r="AC2193" s="7">
        <v>26.7</v>
      </c>
      <c r="AD2193" s="7">
        <v>42.1</v>
      </c>
      <c r="AE2193" s="7" t="s">
        <v>28</v>
      </c>
      <c r="AF2193" s="7" t="s">
        <v>29</v>
      </c>
      <c r="AG2193" s="7" t="s">
        <v>30</v>
      </c>
      <c r="AH2193" s="7" t="s">
        <v>424</v>
      </c>
      <c r="AI2193" s="7" t="s">
        <v>412</v>
      </c>
      <c r="AJ2193" s="7">
        <v>0.36599999999999999</v>
      </c>
      <c r="AK2193" s="7">
        <v>1.0640000000000001</v>
      </c>
      <c r="AV2193" s="7" t="s">
        <v>659</v>
      </c>
      <c r="AW2193" s="7" t="s">
        <v>528</v>
      </c>
      <c r="AZ2193" s="7" t="s">
        <v>175</v>
      </c>
    </row>
    <row r="2194" spans="1:52" x14ac:dyDescent="0.2">
      <c r="A2194" s="7">
        <v>2193</v>
      </c>
      <c r="B2194" s="7">
        <v>6010</v>
      </c>
      <c r="C2194" s="7" t="s">
        <v>172</v>
      </c>
      <c r="D2194" s="7" t="s">
        <v>471</v>
      </c>
      <c r="E2194" s="7" t="s">
        <v>173</v>
      </c>
      <c r="F2194" s="7">
        <v>4.0979999999999999</v>
      </c>
      <c r="I2194" s="7">
        <v>4.0979999999999999</v>
      </c>
      <c r="J2194" s="7">
        <v>1997</v>
      </c>
      <c r="K2194" s="7">
        <v>4</v>
      </c>
      <c r="L2194" s="7">
        <v>104</v>
      </c>
      <c r="M2194" s="7">
        <v>14.583</v>
      </c>
      <c r="N2194" s="7">
        <v>98.866</v>
      </c>
      <c r="O2194" s="7">
        <v>14.75</v>
      </c>
      <c r="P2194" s="7">
        <v>98.75</v>
      </c>
      <c r="Q2194" s="7">
        <v>24.21</v>
      </c>
      <c r="S2194" s="7">
        <v>19.344999999999999</v>
      </c>
      <c r="V2194" s="7" t="s">
        <v>26</v>
      </c>
      <c r="W2194" s="7">
        <v>2.7730000000000001</v>
      </c>
      <c r="X2194" s="7">
        <f t="shared" si="68"/>
        <v>2.7730000000000001</v>
      </c>
      <c r="Y2194" s="7">
        <v>1.325</v>
      </c>
      <c r="Z2194" s="7">
        <f t="shared" si="69"/>
        <v>1.325</v>
      </c>
      <c r="AA2194" s="7">
        <v>0.67600000000000005</v>
      </c>
      <c r="AB2194" s="7">
        <v>0.32300000000000001</v>
      </c>
      <c r="AC2194" s="7">
        <v>27</v>
      </c>
      <c r="AD2194" s="7">
        <v>56.1</v>
      </c>
      <c r="AE2194" s="7" t="s">
        <v>28</v>
      </c>
      <c r="AF2194" s="7" t="s">
        <v>29</v>
      </c>
      <c r="AG2194" s="7" t="s">
        <v>30</v>
      </c>
      <c r="AH2194" s="7" t="s">
        <v>424</v>
      </c>
      <c r="AI2194" s="7" t="s">
        <v>412</v>
      </c>
      <c r="AJ2194" s="7">
        <v>0.36599999999999999</v>
      </c>
      <c r="AK2194" s="7">
        <v>1.0640000000000001</v>
      </c>
      <c r="AV2194" s="7" t="s">
        <v>659</v>
      </c>
      <c r="AW2194" s="7" t="s">
        <v>528</v>
      </c>
      <c r="AZ2194" s="7" t="s">
        <v>175</v>
      </c>
    </row>
    <row r="2195" spans="1:52" x14ac:dyDescent="0.2">
      <c r="A2195" s="7">
        <v>2194</v>
      </c>
      <c r="B2195" s="7">
        <v>6010</v>
      </c>
      <c r="C2195" s="7" t="s">
        <v>172</v>
      </c>
      <c r="D2195" s="7" t="s">
        <v>471</v>
      </c>
      <c r="E2195" s="7" t="s">
        <v>173</v>
      </c>
      <c r="F2195" s="7">
        <v>4.2080000000000002</v>
      </c>
      <c r="I2195" s="7">
        <v>4.2080000000000002</v>
      </c>
      <c r="J2195" s="7">
        <v>1997</v>
      </c>
      <c r="K2195" s="7">
        <v>5</v>
      </c>
      <c r="L2195" s="7">
        <v>142</v>
      </c>
      <c r="M2195" s="7">
        <v>14.583</v>
      </c>
      <c r="N2195" s="7">
        <v>98.866</v>
      </c>
      <c r="O2195" s="7">
        <v>14.75</v>
      </c>
      <c r="P2195" s="7">
        <v>98.75</v>
      </c>
      <c r="Q2195" s="7">
        <v>25.082000000000001</v>
      </c>
      <c r="S2195" s="7">
        <v>25.635000000000002</v>
      </c>
      <c r="V2195" s="7" t="s">
        <v>26</v>
      </c>
      <c r="W2195" s="7">
        <v>2.7690000000000001</v>
      </c>
      <c r="X2195" s="7">
        <f t="shared" si="68"/>
        <v>2.7690000000000001</v>
      </c>
      <c r="Y2195" s="7">
        <v>1.4390000000000001</v>
      </c>
      <c r="Z2195" s="7">
        <f t="shared" si="69"/>
        <v>1.4390000000000001</v>
      </c>
      <c r="AA2195" s="7">
        <v>0.65800000000000003</v>
      </c>
      <c r="AB2195" s="7">
        <v>0.34100000000000003</v>
      </c>
      <c r="AC2195" s="7">
        <v>27.2</v>
      </c>
      <c r="AD2195" s="7">
        <v>165.3</v>
      </c>
      <c r="AE2195" s="7" t="s">
        <v>28</v>
      </c>
      <c r="AF2195" s="7" t="s">
        <v>29</v>
      </c>
      <c r="AG2195" s="7" t="s">
        <v>30</v>
      </c>
      <c r="AH2195" s="7" t="s">
        <v>424</v>
      </c>
      <c r="AI2195" s="7" t="s">
        <v>412</v>
      </c>
      <c r="AJ2195" s="7">
        <v>0.36599999999999999</v>
      </c>
      <c r="AK2195" s="7">
        <v>1.0640000000000001</v>
      </c>
      <c r="AV2195" s="7" t="s">
        <v>659</v>
      </c>
      <c r="AW2195" s="7" t="s">
        <v>528</v>
      </c>
      <c r="AZ2195" s="7" t="s">
        <v>175</v>
      </c>
    </row>
    <row r="2196" spans="1:52" x14ac:dyDescent="0.2">
      <c r="A2196" s="7">
        <v>2195</v>
      </c>
      <c r="B2196" s="7">
        <v>6010</v>
      </c>
      <c r="C2196" s="7" t="s">
        <v>172</v>
      </c>
      <c r="D2196" s="7" t="s">
        <v>471</v>
      </c>
      <c r="E2196" s="7" t="s">
        <v>173</v>
      </c>
      <c r="F2196" s="7">
        <v>4.2089999999999996</v>
      </c>
      <c r="I2196" s="7">
        <v>4.2089999999999996</v>
      </c>
      <c r="J2196" s="7">
        <v>1997</v>
      </c>
      <c r="K2196" s="7">
        <v>6</v>
      </c>
      <c r="L2196" s="7">
        <v>170</v>
      </c>
      <c r="M2196" s="7">
        <v>14.583</v>
      </c>
      <c r="N2196" s="7">
        <v>98.866</v>
      </c>
      <c r="O2196" s="7">
        <v>14.75</v>
      </c>
      <c r="P2196" s="7">
        <v>98.75</v>
      </c>
      <c r="Q2196" s="7">
        <v>25.518000000000001</v>
      </c>
      <c r="S2196" s="7">
        <v>34.335999999999999</v>
      </c>
      <c r="V2196" s="7" t="s">
        <v>26</v>
      </c>
      <c r="W2196" s="7">
        <v>3.0550000000000002</v>
      </c>
      <c r="X2196" s="7">
        <f t="shared" si="68"/>
        <v>3.0550000000000002</v>
      </c>
      <c r="Y2196" s="7">
        <v>1.1539999999999999</v>
      </c>
      <c r="Z2196" s="7">
        <f t="shared" si="69"/>
        <v>1.1539999999999999</v>
      </c>
      <c r="AA2196" s="7">
        <v>0.72499999999999998</v>
      </c>
      <c r="AB2196" s="7">
        <v>0.27400000000000002</v>
      </c>
      <c r="AC2196" s="7">
        <v>26</v>
      </c>
      <c r="AD2196" s="7">
        <v>202.5</v>
      </c>
      <c r="AE2196" s="7" t="s">
        <v>28</v>
      </c>
      <c r="AF2196" s="7" t="s">
        <v>29</v>
      </c>
      <c r="AG2196" s="7" t="s">
        <v>30</v>
      </c>
      <c r="AH2196" s="7" t="s">
        <v>424</v>
      </c>
      <c r="AI2196" s="7" t="s">
        <v>412</v>
      </c>
      <c r="AJ2196" s="7">
        <v>0.36599999999999999</v>
      </c>
      <c r="AK2196" s="7">
        <v>1.0640000000000001</v>
      </c>
      <c r="AV2196" s="7" t="s">
        <v>659</v>
      </c>
      <c r="AW2196" s="7" t="s">
        <v>528</v>
      </c>
      <c r="AZ2196" s="7" t="s">
        <v>175</v>
      </c>
    </row>
    <row r="2197" spans="1:52" x14ac:dyDescent="0.2">
      <c r="A2197" s="7">
        <v>2196</v>
      </c>
      <c r="B2197" s="7">
        <v>6010</v>
      </c>
      <c r="C2197" s="7" t="s">
        <v>172</v>
      </c>
      <c r="D2197" s="7" t="s">
        <v>471</v>
      </c>
      <c r="E2197" s="7" t="s">
        <v>173</v>
      </c>
      <c r="F2197" s="7">
        <v>4.0650000000000004</v>
      </c>
      <c r="I2197" s="7">
        <v>4.0650000000000004</v>
      </c>
      <c r="J2197" s="7">
        <v>1997</v>
      </c>
      <c r="K2197" s="7">
        <v>7</v>
      </c>
      <c r="L2197" s="7">
        <v>203</v>
      </c>
      <c r="M2197" s="7">
        <v>14.583</v>
      </c>
      <c r="N2197" s="7">
        <v>98.866</v>
      </c>
      <c r="O2197" s="7">
        <v>14.75</v>
      </c>
      <c r="P2197" s="7">
        <v>98.75</v>
      </c>
      <c r="Q2197" s="7">
        <v>23.346</v>
      </c>
      <c r="S2197" s="7">
        <v>39.173999999999999</v>
      </c>
      <c r="V2197" s="7" t="s">
        <v>26</v>
      </c>
      <c r="W2197" s="7">
        <v>3.4860000000000002</v>
      </c>
      <c r="X2197" s="7">
        <f t="shared" si="68"/>
        <v>3.4860000000000002</v>
      </c>
      <c r="Y2197" s="7">
        <v>0.57899999999999996</v>
      </c>
      <c r="Z2197" s="7">
        <f t="shared" si="69"/>
        <v>0.57899999999999996</v>
      </c>
      <c r="AA2197" s="7">
        <v>0.85699999999999998</v>
      </c>
      <c r="AB2197" s="7">
        <v>0.14199999999999999</v>
      </c>
      <c r="AC2197" s="7">
        <v>24</v>
      </c>
      <c r="AD2197" s="7">
        <v>656.9</v>
      </c>
      <c r="AE2197" s="7" t="s">
        <v>28</v>
      </c>
      <c r="AF2197" s="7" t="s">
        <v>29</v>
      </c>
      <c r="AG2197" s="7" t="s">
        <v>30</v>
      </c>
      <c r="AH2197" s="7" t="s">
        <v>424</v>
      </c>
      <c r="AI2197" s="7" t="s">
        <v>412</v>
      </c>
      <c r="AJ2197" s="7">
        <v>0.36599999999999999</v>
      </c>
      <c r="AK2197" s="7">
        <v>1.0640000000000001</v>
      </c>
      <c r="AV2197" s="7" t="s">
        <v>659</v>
      </c>
      <c r="AW2197" s="7" t="s">
        <v>528</v>
      </c>
      <c r="AZ2197" s="7" t="s">
        <v>175</v>
      </c>
    </row>
    <row r="2198" spans="1:52" x14ac:dyDescent="0.2">
      <c r="A2198" s="7">
        <v>2197</v>
      </c>
      <c r="B2198" s="7">
        <v>6010</v>
      </c>
      <c r="C2198" s="7" t="s">
        <v>172</v>
      </c>
      <c r="D2198" s="7" t="s">
        <v>471</v>
      </c>
      <c r="E2198" s="7" t="s">
        <v>173</v>
      </c>
      <c r="F2198" s="7">
        <v>4.3550000000000004</v>
      </c>
      <c r="I2198" s="7">
        <v>4.3550000000000004</v>
      </c>
      <c r="J2198" s="7">
        <v>1997</v>
      </c>
      <c r="K2198" s="7">
        <v>8</v>
      </c>
      <c r="L2198" s="7">
        <v>234</v>
      </c>
      <c r="M2198" s="7">
        <v>14.583</v>
      </c>
      <c r="N2198" s="7">
        <v>98.866</v>
      </c>
      <c r="O2198" s="7">
        <v>14.75</v>
      </c>
      <c r="P2198" s="7">
        <v>98.75</v>
      </c>
      <c r="Q2198" s="7">
        <v>23.783999999999999</v>
      </c>
      <c r="S2198" s="7">
        <v>32.902000000000001</v>
      </c>
      <c r="V2198" s="7" t="s">
        <v>26</v>
      </c>
      <c r="W2198" s="7">
        <v>3.3370000000000002</v>
      </c>
      <c r="X2198" s="7">
        <f t="shared" si="68"/>
        <v>3.3370000000000002</v>
      </c>
      <c r="Y2198" s="7">
        <v>1.018</v>
      </c>
      <c r="Z2198" s="7">
        <f t="shared" si="69"/>
        <v>1.018</v>
      </c>
      <c r="AA2198" s="7">
        <v>0.76600000000000001</v>
      </c>
      <c r="AB2198" s="7">
        <v>0.23300000000000001</v>
      </c>
      <c r="AC2198" s="7">
        <v>24.2</v>
      </c>
      <c r="AD2198" s="7">
        <v>524.70000000000005</v>
      </c>
      <c r="AE2198" s="7" t="s">
        <v>28</v>
      </c>
      <c r="AF2198" s="7" t="s">
        <v>29</v>
      </c>
      <c r="AG2198" s="7" t="s">
        <v>30</v>
      </c>
      <c r="AH2198" s="7" t="s">
        <v>424</v>
      </c>
      <c r="AI2198" s="7" t="s">
        <v>412</v>
      </c>
      <c r="AJ2198" s="7">
        <v>0.36599999999999999</v>
      </c>
      <c r="AK2198" s="7">
        <v>1.0640000000000001</v>
      </c>
      <c r="AV2198" s="7" t="s">
        <v>659</v>
      </c>
      <c r="AW2198" s="7" t="s">
        <v>528</v>
      </c>
      <c r="AZ2198" s="7" t="s">
        <v>175</v>
      </c>
    </row>
    <row r="2199" spans="1:52" x14ac:dyDescent="0.2">
      <c r="A2199" s="7">
        <v>2198</v>
      </c>
      <c r="B2199" s="7">
        <v>6010</v>
      </c>
      <c r="C2199" s="7" t="s">
        <v>172</v>
      </c>
      <c r="D2199" s="7" t="s">
        <v>471</v>
      </c>
      <c r="E2199" s="7" t="s">
        <v>173</v>
      </c>
      <c r="F2199" s="7">
        <v>4.609</v>
      </c>
      <c r="I2199" s="7">
        <v>4.609</v>
      </c>
      <c r="J2199" s="7">
        <v>1997</v>
      </c>
      <c r="K2199" s="7">
        <v>9</v>
      </c>
      <c r="L2199" s="7">
        <v>265</v>
      </c>
      <c r="M2199" s="7">
        <v>14.583</v>
      </c>
      <c r="N2199" s="7">
        <v>98.866</v>
      </c>
      <c r="O2199" s="7">
        <v>14.75</v>
      </c>
      <c r="P2199" s="7">
        <v>98.75</v>
      </c>
      <c r="Q2199" s="7">
        <v>24.074999999999999</v>
      </c>
      <c r="S2199" s="7">
        <v>28.077000000000002</v>
      </c>
      <c r="V2199" s="7" t="s">
        <v>26</v>
      </c>
      <c r="W2199" s="7">
        <v>4.0579999999999998</v>
      </c>
      <c r="X2199" s="7">
        <f t="shared" si="68"/>
        <v>4.0579999999999998</v>
      </c>
      <c r="Y2199" s="7">
        <v>0.55100000000000005</v>
      </c>
      <c r="Z2199" s="7">
        <f t="shared" si="69"/>
        <v>0.55100000000000005</v>
      </c>
      <c r="AA2199" s="7">
        <v>0.88</v>
      </c>
      <c r="AB2199" s="7">
        <v>0.11899999999999999</v>
      </c>
      <c r="AC2199" s="7">
        <v>24.8</v>
      </c>
      <c r="AD2199" s="7">
        <v>269.10000000000002</v>
      </c>
      <c r="AE2199" s="7" t="s">
        <v>28</v>
      </c>
      <c r="AF2199" s="7" t="s">
        <v>29</v>
      </c>
      <c r="AG2199" s="7" t="s">
        <v>30</v>
      </c>
      <c r="AH2199" s="7" t="s">
        <v>424</v>
      </c>
      <c r="AI2199" s="7" t="s">
        <v>412</v>
      </c>
      <c r="AJ2199" s="7">
        <v>0.36599999999999999</v>
      </c>
      <c r="AK2199" s="7">
        <v>1.0640000000000001</v>
      </c>
      <c r="AV2199" s="7" t="s">
        <v>659</v>
      </c>
      <c r="AW2199" s="7" t="s">
        <v>528</v>
      </c>
      <c r="AZ2199" s="7" t="s">
        <v>175</v>
      </c>
    </row>
    <row r="2200" spans="1:52" x14ac:dyDescent="0.2">
      <c r="A2200" s="7">
        <v>2199</v>
      </c>
      <c r="B2200" s="7">
        <v>6010</v>
      </c>
      <c r="C2200" s="7" t="s">
        <v>172</v>
      </c>
      <c r="D2200" s="7" t="s">
        <v>471</v>
      </c>
      <c r="E2200" s="7" t="s">
        <v>173</v>
      </c>
      <c r="F2200" s="7">
        <v>5.3360000000000003</v>
      </c>
      <c r="I2200" s="7">
        <v>5.3360000000000003</v>
      </c>
      <c r="J2200" s="7">
        <v>1997</v>
      </c>
      <c r="K2200" s="7">
        <v>10</v>
      </c>
      <c r="L2200" s="7">
        <v>293</v>
      </c>
      <c r="M2200" s="7">
        <v>14.583</v>
      </c>
      <c r="N2200" s="7">
        <v>98.866</v>
      </c>
      <c r="O2200" s="7">
        <v>14.75</v>
      </c>
      <c r="P2200" s="7">
        <v>98.75</v>
      </c>
      <c r="Q2200" s="7">
        <v>24.367000000000001</v>
      </c>
      <c r="S2200" s="7">
        <v>27.117000000000001</v>
      </c>
      <c r="V2200" s="7" t="s">
        <v>26</v>
      </c>
      <c r="W2200" s="7">
        <v>5.0549999999999997</v>
      </c>
      <c r="X2200" s="7">
        <f t="shared" si="68"/>
        <v>5.0549999999999997</v>
      </c>
      <c r="Y2200" s="7">
        <v>0.28100000000000003</v>
      </c>
      <c r="Z2200" s="7">
        <f t="shared" si="69"/>
        <v>0.28100000000000003</v>
      </c>
      <c r="AA2200" s="7">
        <v>0.94699999999999995</v>
      </c>
      <c r="AB2200" s="7">
        <v>5.1999999999999998E-2</v>
      </c>
      <c r="AC2200" s="7">
        <v>25.1</v>
      </c>
      <c r="AD2200" s="7">
        <v>89.1</v>
      </c>
      <c r="AE2200" s="7" t="s">
        <v>28</v>
      </c>
      <c r="AF2200" s="7" t="s">
        <v>29</v>
      </c>
      <c r="AG2200" s="7" t="s">
        <v>30</v>
      </c>
      <c r="AH2200" s="7" t="s">
        <v>424</v>
      </c>
      <c r="AI2200" s="7" t="s">
        <v>412</v>
      </c>
      <c r="AJ2200" s="7">
        <v>0.36599999999999999</v>
      </c>
      <c r="AK2200" s="7">
        <v>1.0640000000000001</v>
      </c>
      <c r="AV2200" s="7" t="s">
        <v>659</v>
      </c>
      <c r="AW2200" s="7" t="s">
        <v>528</v>
      </c>
      <c r="AZ2200" s="7" t="s">
        <v>175</v>
      </c>
    </row>
    <row r="2201" spans="1:52" x14ac:dyDescent="0.2">
      <c r="A2201" s="7">
        <v>2200</v>
      </c>
      <c r="B2201" s="7">
        <v>6010</v>
      </c>
      <c r="C2201" s="7" t="s">
        <v>172</v>
      </c>
      <c r="D2201" s="7" t="s">
        <v>471</v>
      </c>
      <c r="E2201" s="7" t="s">
        <v>173</v>
      </c>
      <c r="F2201" s="7">
        <v>5.2640000000000002</v>
      </c>
      <c r="I2201" s="7">
        <v>5.2640000000000002</v>
      </c>
      <c r="J2201" s="7">
        <v>1997</v>
      </c>
      <c r="K2201" s="7">
        <v>11</v>
      </c>
      <c r="L2201" s="7">
        <v>324</v>
      </c>
      <c r="M2201" s="7">
        <v>14.583</v>
      </c>
      <c r="N2201" s="7">
        <v>98.866</v>
      </c>
      <c r="O2201" s="7">
        <v>14.75</v>
      </c>
      <c r="P2201" s="7">
        <v>98.75</v>
      </c>
      <c r="Q2201" s="7">
        <v>23.789000000000001</v>
      </c>
      <c r="S2201" s="7">
        <v>19.876999999999999</v>
      </c>
      <c r="V2201" s="7" t="s">
        <v>26</v>
      </c>
      <c r="W2201" s="7">
        <v>4.1239999999999997</v>
      </c>
      <c r="X2201" s="7">
        <f t="shared" si="68"/>
        <v>4.1239999999999997</v>
      </c>
      <c r="Y2201" s="7">
        <v>1.1399999999999999</v>
      </c>
      <c r="Z2201" s="7">
        <f t="shared" si="69"/>
        <v>1.1399999999999999</v>
      </c>
      <c r="AA2201" s="7">
        <v>0.78300000000000003</v>
      </c>
      <c r="AB2201" s="7">
        <v>0.216</v>
      </c>
      <c r="AC2201" s="7">
        <v>24.1</v>
      </c>
      <c r="AD2201" s="7">
        <v>15.4</v>
      </c>
      <c r="AE2201" s="7" t="s">
        <v>28</v>
      </c>
      <c r="AF2201" s="7" t="s">
        <v>29</v>
      </c>
      <c r="AG2201" s="7" t="s">
        <v>30</v>
      </c>
      <c r="AH2201" s="7" t="s">
        <v>424</v>
      </c>
      <c r="AI2201" s="7" t="s">
        <v>412</v>
      </c>
      <c r="AJ2201" s="7">
        <v>0.36599999999999999</v>
      </c>
      <c r="AK2201" s="7">
        <v>1.0640000000000001</v>
      </c>
      <c r="AV2201" s="7" t="s">
        <v>659</v>
      </c>
      <c r="AW2201" s="7" t="s">
        <v>528</v>
      </c>
      <c r="AZ2201" s="7" t="s">
        <v>175</v>
      </c>
    </row>
    <row r="2202" spans="1:52" x14ac:dyDescent="0.2">
      <c r="A2202" s="7">
        <v>2201</v>
      </c>
      <c r="B2202" s="7">
        <v>6010</v>
      </c>
      <c r="C2202" s="7" t="s">
        <v>172</v>
      </c>
      <c r="D2202" s="7" t="s">
        <v>471</v>
      </c>
      <c r="E2202" s="7" t="s">
        <v>173</v>
      </c>
      <c r="F2202" s="7">
        <v>2.8010000000000002</v>
      </c>
      <c r="I2202" s="7">
        <v>2.8010000000000002</v>
      </c>
      <c r="J2202" s="7">
        <v>1997</v>
      </c>
      <c r="K2202" s="7">
        <v>12</v>
      </c>
      <c r="L2202" s="7">
        <v>350</v>
      </c>
      <c r="M2202" s="7">
        <v>14.583</v>
      </c>
      <c r="N2202" s="7">
        <v>98.866</v>
      </c>
      <c r="O2202" s="7">
        <v>14.75</v>
      </c>
      <c r="P2202" s="7">
        <v>98.75</v>
      </c>
      <c r="Q2202" s="7">
        <v>23.936</v>
      </c>
      <c r="S2202" s="7">
        <v>14.568</v>
      </c>
      <c r="V2202" s="7" t="s">
        <v>26</v>
      </c>
      <c r="W2202" s="7">
        <v>2.242</v>
      </c>
      <c r="X2202" s="7">
        <f t="shared" si="68"/>
        <v>2.242</v>
      </c>
      <c r="Y2202" s="7">
        <v>0.55900000000000005</v>
      </c>
      <c r="Z2202" s="7">
        <f t="shared" si="69"/>
        <v>0.55900000000000005</v>
      </c>
      <c r="AA2202" s="7">
        <v>0.8</v>
      </c>
      <c r="AB2202" s="7">
        <v>0.19900000000000001</v>
      </c>
      <c r="AC2202" s="7">
        <v>23.6</v>
      </c>
      <c r="AD2202" s="7">
        <v>0</v>
      </c>
      <c r="AE2202" s="7" t="s">
        <v>28</v>
      </c>
      <c r="AF2202" s="7" t="s">
        <v>29</v>
      </c>
      <c r="AG2202" s="7" t="s">
        <v>30</v>
      </c>
      <c r="AH2202" s="7" t="s">
        <v>424</v>
      </c>
      <c r="AI2202" s="7" t="s">
        <v>412</v>
      </c>
      <c r="AJ2202" s="7">
        <v>0.36599999999999999</v>
      </c>
      <c r="AK2202" s="7">
        <v>1.0640000000000001</v>
      </c>
      <c r="AV2202" s="7" t="s">
        <v>659</v>
      </c>
      <c r="AW2202" s="7" t="s">
        <v>528</v>
      </c>
      <c r="AZ2202" s="7" t="s">
        <v>175</v>
      </c>
    </row>
    <row r="2203" spans="1:52" x14ac:dyDescent="0.2">
      <c r="A2203" s="7">
        <v>2202</v>
      </c>
      <c r="B2203" s="7">
        <v>6010</v>
      </c>
      <c r="C2203" s="7" t="s">
        <v>172</v>
      </c>
      <c r="D2203" s="7" t="s">
        <v>471</v>
      </c>
      <c r="E2203" s="7" t="s">
        <v>173</v>
      </c>
      <c r="F2203" s="7">
        <v>2.0790000000000002</v>
      </c>
      <c r="I2203" s="7">
        <v>2.0790000000000002</v>
      </c>
      <c r="J2203" s="7">
        <v>1998</v>
      </c>
      <c r="K2203" s="7">
        <v>2</v>
      </c>
      <c r="L2203" s="7">
        <v>51</v>
      </c>
      <c r="M2203" s="7">
        <v>14.583</v>
      </c>
      <c r="N2203" s="7">
        <v>98.866</v>
      </c>
      <c r="O2203" s="7">
        <v>14.75</v>
      </c>
      <c r="P2203" s="7">
        <v>98.75</v>
      </c>
      <c r="Q2203" s="7">
        <v>25.678999999999998</v>
      </c>
      <c r="S2203" s="7">
        <v>12.167999999999999</v>
      </c>
      <c r="V2203" s="7" t="s">
        <v>26</v>
      </c>
      <c r="W2203" s="7">
        <v>1.875</v>
      </c>
      <c r="X2203" s="7">
        <f t="shared" si="68"/>
        <v>1.875</v>
      </c>
      <c r="Y2203" s="7">
        <v>0.20399999999999999</v>
      </c>
      <c r="Z2203" s="7">
        <f t="shared" si="69"/>
        <v>0.20399999999999999</v>
      </c>
      <c r="AA2203" s="7">
        <v>0.90100000000000002</v>
      </c>
      <c r="AB2203" s="7">
        <v>9.8000000000000004E-2</v>
      </c>
      <c r="AC2203" s="7">
        <v>26</v>
      </c>
      <c r="AD2203" s="7">
        <v>1.3</v>
      </c>
      <c r="AE2203" s="7" t="s">
        <v>28</v>
      </c>
      <c r="AF2203" s="7" t="s">
        <v>29</v>
      </c>
      <c r="AG2203" s="7" t="s">
        <v>30</v>
      </c>
      <c r="AH2203" s="7" t="s">
        <v>424</v>
      </c>
      <c r="AI2203" s="7" t="s">
        <v>412</v>
      </c>
      <c r="AJ2203" s="7">
        <v>0.36599999999999999</v>
      </c>
      <c r="AK2203" s="7">
        <v>-1.758</v>
      </c>
      <c r="AV2203" s="7" t="s">
        <v>659</v>
      </c>
      <c r="AW2203" s="7" t="s">
        <v>528</v>
      </c>
      <c r="AZ2203" s="7" t="s">
        <v>175</v>
      </c>
    </row>
    <row r="2204" spans="1:52" x14ac:dyDescent="0.2">
      <c r="A2204" s="7">
        <v>2203</v>
      </c>
      <c r="B2204" s="7">
        <v>6010</v>
      </c>
      <c r="C2204" s="7" t="s">
        <v>172</v>
      </c>
      <c r="D2204" s="7" t="s">
        <v>471</v>
      </c>
      <c r="E2204" s="7" t="s">
        <v>173</v>
      </c>
      <c r="F2204" s="7">
        <v>4.0730000000000004</v>
      </c>
      <c r="I2204" s="7">
        <v>4.0730000000000004</v>
      </c>
      <c r="J2204" s="7">
        <v>1998</v>
      </c>
      <c r="K2204" s="7">
        <v>4</v>
      </c>
      <c r="L2204" s="7">
        <v>103</v>
      </c>
      <c r="M2204" s="7">
        <v>14.583</v>
      </c>
      <c r="N2204" s="7">
        <v>98.866</v>
      </c>
      <c r="O2204" s="7">
        <v>14.75</v>
      </c>
      <c r="P2204" s="7">
        <v>98.75</v>
      </c>
      <c r="Q2204" s="7">
        <v>26.408000000000001</v>
      </c>
      <c r="S2204" s="7">
        <v>20.875</v>
      </c>
      <c r="V2204" s="7" t="s">
        <v>26</v>
      </c>
      <c r="W2204" s="7">
        <v>3.0249999999999999</v>
      </c>
      <c r="X2204" s="7">
        <f t="shared" si="68"/>
        <v>3.0249999999999999</v>
      </c>
      <c r="Y2204" s="7">
        <v>1.048</v>
      </c>
      <c r="Z2204" s="7">
        <f t="shared" si="69"/>
        <v>1.048</v>
      </c>
      <c r="AA2204" s="7">
        <v>0.74199999999999999</v>
      </c>
      <c r="AB2204" s="7">
        <v>0.25700000000000001</v>
      </c>
      <c r="AC2204" s="7">
        <v>29.2</v>
      </c>
      <c r="AD2204" s="7">
        <v>29.5</v>
      </c>
      <c r="AE2204" s="7" t="s">
        <v>28</v>
      </c>
      <c r="AF2204" s="7" t="s">
        <v>29</v>
      </c>
      <c r="AG2204" s="7" t="s">
        <v>30</v>
      </c>
      <c r="AH2204" s="7" t="s">
        <v>424</v>
      </c>
      <c r="AI2204" s="7" t="s">
        <v>412</v>
      </c>
      <c r="AJ2204" s="7">
        <v>0.36599999999999999</v>
      </c>
      <c r="AK2204" s="7">
        <v>-1.758</v>
      </c>
      <c r="AV2204" s="7" t="s">
        <v>659</v>
      </c>
      <c r="AW2204" s="7" t="s">
        <v>528</v>
      </c>
      <c r="AZ2204" s="7" t="s">
        <v>175</v>
      </c>
    </row>
    <row r="2205" spans="1:52" x14ac:dyDescent="0.2">
      <c r="A2205" s="7">
        <v>2204</v>
      </c>
      <c r="B2205" s="7">
        <v>6010</v>
      </c>
      <c r="C2205" s="7" t="s">
        <v>172</v>
      </c>
      <c r="D2205" s="7" t="s">
        <v>471</v>
      </c>
      <c r="E2205" s="7" t="s">
        <v>173</v>
      </c>
      <c r="F2205" s="7">
        <v>4.7640000000000002</v>
      </c>
      <c r="I2205" s="7">
        <v>4.7640000000000002</v>
      </c>
      <c r="J2205" s="7">
        <v>1998</v>
      </c>
      <c r="K2205" s="7">
        <v>6</v>
      </c>
      <c r="L2205" s="7">
        <v>171</v>
      </c>
      <c r="M2205" s="7">
        <v>14.583</v>
      </c>
      <c r="N2205" s="7">
        <v>98.866</v>
      </c>
      <c r="O2205" s="7">
        <v>14.75</v>
      </c>
      <c r="P2205" s="7">
        <v>98.75</v>
      </c>
      <c r="Q2205" s="7">
        <v>25.542999999999999</v>
      </c>
      <c r="S2205" s="7">
        <v>25.238</v>
      </c>
      <c r="V2205" s="7" t="s">
        <v>26</v>
      </c>
      <c r="W2205" s="7">
        <v>3.8140000000000001</v>
      </c>
      <c r="X2205" s="7">
        <f t="shared" si="68"/>
        <v>3.8140000000000001</v>
      </c>
      <c r="Y2205" s="7">
        <v>0.95</v>
      </c>
      <c r="Z2205" s="7">
        <f t="shared" si="69"/>
        <v>0.95</v>
      </c>
      <c r="AA2205" s="7">
        <v>0.8</v>
      </c>
      <c r="AB2205" s="7">
        <v>0.19900000000000001</v>
      </c>
      <c r="AC2205" s="7">
        <v>25.9</v>
      </c>
      <c r="AD2205" s="7">
        <v>201</v>
      </c>
      <c r="AE2205" s="7" t="s">
        <v>28</v>
      </c>
      <c r="AF2205" s="7" t="s">
        <v>29</v>
      </c>
      <c r="AG2205" s="7" t="s">
        <v>30</v>
      </c>
      <c r="AH2205" s="7" t="s">
        <v>424</v>
      </c>
      <c r="AI2205" s="7" t="s">
        <v>412</v>
      </c>
      <c r="AJ2205" s="7">
        <v>0.36599999999999999</v>
      </c>
      <c r="AK2205" s="7">
        <v>-1.758</v>
      </c>
      <c r="AV2205" s="7" t="s">
        <v>659</v>
      </c>
      <c r="AW2205" s="7" t="s">
        <v>528</v>
      </c>
      <c r="AZ2205" s="7" t="s">
        <v>175</v>
      </c>
    </row>
    <row r="2206" spans="1:52" x14ac:dyDescent="0.2">
      <c r="A2206" s="7">
        <v>2205</v>
      </c>
      <c r="B2206" s="7">
        <v>6010</v>
      </c>
      <c r="C2206" s="7" t="s">
        <v>172</v>
      </c>
      <c r="D2206" s="7" t="s">
        <v>471</v>
      </c>
      <c r="E2206" s="7" t="s">
        <v>173</v>
      </c>
      <c r="F2206" s="7">
        <v>4.2590000000000003</v>
      </c>
      <c r="I2206" s="7">
        <v>4.2590000000000003</v>
      </c>
      <c r="J2206" s="7">
        <v>1998</v>
      </c>
      <c r="K2206" s="7">
        <v>8</v>
      </c>
      <c r="L2206" s="7">
        <v>233</v>
      </c>
      <c r="M2206" s="7">
        <v>14.583</v>
      </c>
      <c r="N2206" s="7">
        <v>98.866</v>
      </c>
      <c r="O2206" s="7">
        <v>14.75</v>
      </c>
      <c r="P2206" s="7">
        <v>98.75</v>
      </c>
      <c r="Q2206" s="7">
        <v>24.677</v>
      </c>
      <c r="S2206" s="7">
        <v>30.565000000000001</v>
      </c>
      <c r="V2206" s="7" t="s">
        <v>26</v>
      </c>
      <c r="W2206" s="7">
        <v>3.4460000000000002</v>
      </c>
      <c r="X2206" s="7">
        <f t="shared" si="68"/>
        <v>3.4460000000000002</v>
      </c>
      <c r="Y2206" s="7">
        <v>0.81299999999999994</v>
      </c>
      <c r="Z2206" s="7">
        <f t="shared" si="69"/>
        <v>0.81299999999999994</v>
      </c>
      <c r="AA2206" s="7">
        <v>0.80900000000000005</v>
      </c>
      <c r="AB2206" s="7">
        <v>0.19</v>
      </c>
      <c r="AC2206" s="7">
        <v>25.6</v>
      </c>
      <c r="AD2206" s="7">
        <v>142.6</v>
      </c>
      <c r="AE2206" s="7" t="s">
        <v>28</v>
      </c>
      <c r="AF2206" s="7" t="s">
        <v>29</v>
      </c>
      <c r="AG2206" s="7" t="s">
        <v>30</v>
      </c>
      <c r="AH2206" s="7" t="s">
        <v>424</v>
      </c>
      <c r="AI2206" s="7" t="s">
        <v>412</v>
      </c>
      <c r="AJ2206" s="7">
        <v>0.36599999999999999</v>
      </c>
      <c r="AK2206" s="7">
        <v>-1.758</v>
      </c>
      <c r="AV2206" s="7" t="s">
        <v>659</v>
      </c>
      <c r="AW2206" s="7" t="s">
        <v>528</v>
      </c>
      <c r="AZ2206" s="7" t="s">
        <v>175</v>
      </c>
    </row>
    <row r="2207" spans="1:52" x14ac:dyDescent="0.2">
      <c r="A2207" s="7">
        <v>2206</v>
      </c>
      <c r="B2207" s="7">
        <v>6010</v>
      </c>
      <c r="C2207" s="7" t="s">
        <v>172</v>
      </c>
      <c r="D2207" s="7" t="s">
        <v>471</v>
      </c>
      <c r="E2207" s="7" t="s">
        <v>173</v>
      </c>
      <c r="F2207" s="7">
        <v>5.3470000000000004</v>
      </c>
      <c r="I2207" s="7">
        <v>5.3470000000000004</v>
      </c>
      <c r="J2207" s="7">
        <v>1998</v>
      </c>
      <c r="K2207" s="7">
        <v>10</v>
      </c>
      <c r="L2207" s="7">
        <v>292</v>
      </c>
      <c r="M2207" s="7">
        <v>14.583</v>
      </c>
      <c r="N2207" s="7">
        <v>98.866</v>
      </c>
      <c r="O2207" s="7">
        <v>14.75</v>
      </c>
      <c r="P2207" s="7">
        <v>98.75</v>
      </c>
      <c r="Q2207" s="7">
        <v>25.838999999999999</v>
      </c>
      <c r="S2207" s="7">
        <v>29.611999999999998</v>
      </c>
      <c r="V2207" s="7" t="s">
        <v>26</v>
      </c>
      <c r="W2207" s="7">
        <v>4.4530000000000003</v>
      </c>
      <c r="X2207" s="7">
        <f t="shared" si="68"/>
        <v>4.4530000000000003</v>
      </c>
      <c r="Y2207" s="7">
        <v>0.89400000000000002</v>
      </c>
      <c r="Z2207" s="7">
        <f t="shared" si="69"/>
        <v>0.89400000000000002</v>
      </c>
      <c r="AA2207" s="7">
        <v>0.83199999999999996</v>
      </c>
      <c r="AB2207" s="7">
        <v>0.16700000000000001</v>
      </c>
      <c r="AC2207" s="7">
        <v>25.2</v>
      </c>
      <c r="AD2207" s="7">
        <v>192.4</v>
      </c>
      <c r="AE2207" s="7" t="s">
        <v>28</v>
      </c>
      <c r="AF2207" s="7" t="s">
        <v>29</v>
      </c>
      <c r="AG2207" s="7" t="s">
        <v>30</v>
      </c>
      <c r="AH2207" s="7" t="s">
        <v>424</v>
      </c>
      <c r="AI2207" s="7" t="s">
        <v>412</v>
      </c>
      <c r="AJ2207" s="7">
        <v>0.36599999999999999</v>
      </c>
      <c r="AK2207" s="7">
        <v>-1.758</v>
      </c>
      <c r="AV2207" s="7" t="s">
        <v>659</v>
      </c>
      <c r="AW2207" s="7" t="s">
        <v>528</v>
      </c>
      <c r="AZ2207" s="7" t="s">
        <v>175</v>
      </c>
    </row>
    <row r="2208" spans="1:52" x14ac:dyDescent="0.2">
      <c r="A2208" s="7">
        <v>2207</v>
      </c>
      <c r="B2208" s="7">
        <v>6010</v>
      </c>
      <c r="C2208" s="7" t="s">
        <v>172</v>
      </c>
      <c r="D2208" s="7" t="s">
        <v>471</v>
      </c>
      <c r="E2208" s="7" t="s">
        <v>173</v>
      </c>
      <c r="F2208" s="7">
        <v>3.177</v>
      </c>
      <c r="I2208" s="7">
        <v>3.177</v>
      </c>
      <c r="J2208" s="7">
        <v>1999</v>
      </c>
      <c r="K2208" s="7">
        <v>1</v>
      </c>
      <c r="L2208" s="7">
        <v>20</v>
      </c>
      <c r="M2208" s="7">
        <v>14.583</v>
      </c>
      <c r="N2208" s="7">
        <v>98.866</v>
      </c>
      <c r="O2208" s="7">
        <v>14.75</v>
      </c>
      <c r="P2208" s="7">
        <v>98.75</v>
      </c>
      <c r="Q2208" s="7">
        <v>22.803000000000001</v>
      </c>
      <c r="S2208" s="7">
        <v>8.3759999999999994</v>
      </c>
      <c r="V2208" s="7" t="s">
        <v>26</v>
      </c>
      <c r="W2208" s="7">
        <v>1.841</v>
      </c>
      <c r="X2208" s="7">
        <f t="shared" si="68"/>
        <v>1.841</v>
      </c>
      <c r="Y2208" s="7">
        <v>1.3360000000000001</v>
      </c>
      <c r="Z2208" s="7">
        <f t="shared" si="69"/>
        <v>1.3360000000000001</v>
      </c>
      <c r="AA2208" s="7">
        <v>0.57899999999999996</v>
      </c>
      <c r="AB2208" s="7">
        <v>0.42</v>
      </c>
      <c r="AC2208" s="7">
        <v>23.5</v>
      </c>
      <c r="AD2208" s="7">
        <v>5.9</v>
      </c>
      <c r="AE2208" s="7" t="s">
        <v>28</v>
      </c>
      <c r="AF2208" s="7" t="s">
        <v>29</v>
      </c>
      <c r="AG2208" s="7" t="s">
        <v>30</v>
      </c>
      <c r="AH2208" s="7" t="s">
        <v>424</v>
      </c>
      <c r="AI2208" s="7" t="s">
        <v>412</v>
      </c>
      <c r="AJ2208" s="7">
        <v>0.36599999999999999</v>
      </c>
      <c r="AK2208" s="7">
        <v>0.43</v>
      </c>
      <c r="AV2208" s="7" t="s">
        <v>659</v>
      </c>
      <c r="AW2208" s="7" t="s">
        <v>528</v>
      </c>
      <c r="AZ2208" s="7" t="s">
        <v>175</v>
      </c>
    </row>
    <row r="2209" spans="1:52" x14ac:dyDescent="0.2">
      <c r="A2209" s="7">
        <v>2208</v>
      </c>
      <c r="B2209" s="7">
        <v>6010</v>
      </c>
      <c r="C2209" s="7" t="s">
        <v>172</v>
      </c>
      <c r="D2209" s="7" t="s">
        <v>471</v>
      </c>
      <c r="E2209" s="7" t="s">
        <v>173</v>
      </c>
      <c r="F2209" s="7">
        <v>3.07</v>
      </c>
      <c r="I2209" s="7">
        <v>3.07</v>
      </c>
      <c r="J2209" s="7">
        <v>1999</v>
      </c>
      <c r="K2209" s="7">
        <v>3</v>
      </c>
      <c r="L2209" s="7">
        <v>80</v>
      </c>
      <c r="M2209" s="7">
        <v>14.583</v>
      </c>
      <c r="N2209" s="7">
        <v>98.866</v>
      </c>
      <c r="O2209" s="7">
        <v>14.75</v>
      </c>
      <c r="P2209" s="7">
        <v>98.75</v>
      </c>
      <c r="Q2209" s="7">
        <v>23.097000000000001</v>
      </c>
      <c r="S2209" s="7">
        <v>9.3569999999999993</v>
      </c>
      <c r="V2209" s="7" t="s">
        <v>26</v>
      </c>
      <c r="W2209" s="7">
        <v>2.052</v>
      </c>
      <c r="X2209" s="7">
        <f t="shared" si="68"/>
        <v>2.052</v>
      </c>
      <c r="Y2209" s="7">
        <v>1.018</v>
      </c>
      <c r="Z2209" s="7">
        <f t="shared" si="69"/>
        <v>1.018</v>
      </c>
      <c r="AA2209" s="7">
        <v>0.66800000000000004</v>
      </c>
      <c r="AB2209" s="7">
        <v>0.33100000000000002</v>
      </c>
      <c r="AC2209" s="7">
        <v>27.1</v>
      </c>
      <c r="AD2209" s="7">
        <v>29.5</v>
      </c>
      <c r="AE2209" s="7" t="s">
        <v>28</v>
      </c>
      <c r="AF2209" s="7" t="s">
        <v>29</v>
      </c>
      <c r="AG2209" s="7" t="s">
        <v>30</v>
      </c>
      <c r="AH2209" s="7" t="s">
        <v>424</v>
      </c>
      <c r="AI2209" s="7" t="s">
        <v>412</v>
      </c>
      <c r="AJ2209" s="7">
        <v>0.36599999999999999</v>
      </c>
      <c r="AK2209" s="7">
        <v>0.43</v>
      </c>
      <c r="AV2209" s="7" t="s">
        <v>659</v>
      </c>
      <c r="AW2209" s="7" t="s">
        <v>528</v>
      </c>
      <c r="AZ2209" s="7" t="s">
        <v>175</v>
      </c>
    </row>
    <row r="2210" spans="1:52" x14ac:dyDescent="0.2">
      <c r="A2210" s="7">
        <v>2209</v>
      </c>
      <c r="B2210" s="7">
        <v>6010</v>
      </c>
      <c r="C2210" s="7" t="s">
        <v>172</v>
      </c>
      <c r="D2210" s="7" t="s">
        <v>471</v>
      </c>
      <c r="E2210" s="7" t="s">
        <v>173</v>
      </c>
      <c r="F2210" s="7">
        <v>6.4420000000000002</v>
      </c>
      <c r="I2210" s="7">
        <v>6.4420000000000002</v>
      </c>
      <c r="J2210" s="7">
        <v>1999</v>
      </c>
      <c r="K2210" s="7">
        <v>5</v>
      </c>
      <c r="L2210" s="7">
        <v>139</v>
      </c>
      <c r="M2210" s="7">
        <v>14.583</v>
      </c>
      <c r="N2210" s="7">
        <v>98.866</v>
      </c>
      <c r="O2210" s="7">
        <v>14.75</v>
      </c>
      <c r="P2210" s="7">
        <v>98.75</v>
      </c>
      <c r="Q2210" s="7">
        <v>25.274000000000001</v>
      </c>
      <c r="S2210" s="7">
        <v>19.03</v>
      </c>
      <c r="V2210" s="7" t="s">
        <v>26</v>
      </c>
      <c r="W2210" s="7">
        <v>5.516</v>
      </c>
      <c r="X2210" s="7">
        <f t="shared" si="68"/>
        <v>5.516</v>
      </c>
      <c r="Y2210" s="7">
        <v>0.92600000000000005</v>
      </c>
      <c r="Z2210" s="7">
        <f t="shared" si="69"/>
        <v>0.92600000000000005</v>
      </c>
      <c r="AA2210" s="7">
        <v>0.85599999999999998</v>
      </c>
      <c r="AB2210" s="7">
        <v>0.14299999999999999</v>
      </c>
      <c r="AC2210" s="7">
        <v>25.2</v>
      </c>
      <c r="AD2210" s="7">
        <v>369</v>
      </c>
      <c r="AE2210" s="7" t="s">
        <v>28</v>
      </c>
      <c r="AF2210" s="7" t="s">
        <v>29</v>
      </c>
      <c r="AG2210" s="7" t="s">
        <v>30</v>
      </c>
      <c r="AH2210" s="7" t="s">
        <v>424</v>
      </c>
      <c r="AI2210" s="7" t="s">
        <v>412</v>
      </c>
      <c r="AJ2210" s="7">
        <v>0.36599999999999999</v>
      </c>
      <c r="AK2210" s="7">
        <v>0.43</v>
      </c>
      <c r="AV2210" s="7" t="s">
        <v>659</v>
      </c>
      <c r="AW2210" s="7" t="s">
        <v>528</v>
      </c>
      <c r="AZ2210" s="7" t="s">
        <v>175</v>
      </c>
    </row>
    <row r="2211" spans="1:52" x14ac:dyDescent="0.2">
      <c r="A2211" s="7">
        <v>2210</v>
      </c>
      <c r="B2211" s="7">
        <v>6010</v>
      </c>
      <c r="C2211" s="7" t="s">
        <v>172</v>
      </c>
      <c r="D2211" s="7" t="s">
        <v>471</v>
      </c>
      <c r="E2211" s="7" t="s">
        <v>173</v>
      </c>
      <c r="F2211" s="7">
        <v>5.827</v>
      </c>
      <c r="I2211" s="7">
        <v>5.827</v>
      </c>
      <c r="J2211" s="7">
        <v>1999</v>
      </c>
      <c r="K2211" s="7">
        <v>7</v>
      </c>
      <c r="L2211" s="7">
        <v>203</v>
      </c>
      <c r="M2211" s="7">
        <v>14.583</v>
      </c>
      <c r="N2211" s="7">
        <v>98.866</v>
      </c>
      <c r="O2211" s="7">
        <v>14.75</v>
      </c>
      <c r="P2211" s="7">
        <v>98.75</v>
      </c>
      <c r="Q2211" s="7">
        <v>25.859000000000002</v>
      </c>
      <c r="S2211" s="7">
        <v>35.326000000000001</v>
      </c>
      <c r="V2211" s="7" t="s">
        <v>26</v>
      </c>
      <c r="W2211" s="7">
        <v>4.7859999999999996</v>
      </c>
      <c r="X2211" s="7">
        <f t="shared" si="68"/>
        <v>4.7859999999999996</v>
      </c>
      <c r="Y2211" s="7">
        <v>1.0409999999999999</v>
      </c>
      <c r="Z2211" s="7">
        <f t="shared" si="69"/>
        <v>1.0409999999999999</v>
      </c>
      <c r="AA2211" s="7">
        <v>0.82099999999999995</v>
      </c>
      <c r="AB2211" s="7">
        <v>0.17799999999999999</v>
      </c>
      <c r="AC2211" s="7">
        <v>24.8</v>
      </c>
      <c r="AD2211" s="7">
        <v>324.5</v>
      </c>
      <c r="AE2211" s="7" t="s">
        <v>28</v>
      </c>
      <c r="AF2211" s="7" t="s">
        <v>29</v>
      </c>
      <c r="AG2211" s="7" t="s">
        <v>30</v>
      </c>
      <c r="AH2211" s="7" t="s">
        <v>424</v>
      </c>
      <c r="AI2211" s="7" t="s">
        <v>412</v>
      </c>
      <c r="AJ2211" s="7">
        <v>0.36599999999999999</v>
      </c>
      <c r="AK2211" s="7">
        <v>0.43</v>
      </c>
      <c r="AV2211" s="7" t="s">
        <v>659</v>
      </c>
      <c r="AW2211" s="7" t="s">
        <v>528</v>
      </c>
      <c r="AZ2211" s="7" t="s">
        <v>175</v>
      </c>
    </row>
    <row r="2212" spans="1:52" x14ac:dyDescent="0.2">
      <c r="A2212" s="7">
        <v>2211</v>
      </c>
      <c r="B2212" s="7">
        <v>6010</v>
      </c>
      <c r="C2212" s="7" t="s">
        <v>172</v>
      </c>
      <c r="D2212" s="7" t="s">
        <v>471</v>
      </c>
      <c r="E2212" s="7" t="s">
        <v>173</v>
      </c>
      <c r="F2212" s="7">
        <v>3.9460000000000002</v>
      </c>
      <c r="I2212" s="7">
        <v>3.9460000000000002</v>
      </c>
      <c r="J2212" s="7">
        <v>1999</v>
      </c>
      <c r="K2212" s="7">
        <v>9</v>
      </c>
      <c r="L2212" s="7">
        <v>260</v>
      </c>
      <c r="M2212" s="7">
        <v>14.583</v>
      </c>
      <c r="N2212" s="7">
        <v>98.866</v>
      </c>
      <c r="O2212" s="7">
        <v>14.75</v>
      </c>
      <c r="P2212" s="7">
        <v>98.75</v>
      </c>
      <c r="Q2212" s="7">
        <v>24.847000000000001</v>
      </c>
      <c r="S2212" s="7">
        <v>26.303999999999998</v>
      </c>
      <c r="V2212" s="7" t="s">
        <v>26</v>
      </c>
      <c r="W2212" s="7">
        <v>3.407</v>
      </c>
      <c r="X2212" s="7">
        <f t="shared" si="68"/>
        <v>3.407</v>
      </c>
      <c r="Y2212" s="7">
        <v>0.53900000000000003</v>
      </c>
      <c r="Z2212" s="7">
        <f t="shared" si="69"/>
        <v>0.53900000000000003</v>
      </c>
      <c r="AA2212" s="7">
        <v>0.86299999999999999</v>
      </c>
      <c r="AB2212" s="7">
        <v>0.13600000000000001</v>
      </c>
      <c r="AC2212" s="7">
        <v>24.8</v>
      </c>
      <c r="AD2212" s="7">
        <v>174.4</v>
      </c>
      <c r="AE2212" s="7" t="s">
        <v>28</v>
      </c>
      <c r="AF2212" s="7" t="s">
        <v>29</v>
      </c>
      <c r="AG2212" s="7" t="s">
        <v>30</v>
      </c>
      <c r="AH2212" s="7" t="s">
        <v>424</v>
      </c>
      <c r="AI2212" s="7" t="s">
        <v>412</v>
      </c>
      <c r="AJ2212" s="7">
        <v>0.36599999999999999</v>
      </c>
      <c r="AK2212" s="7">
        <v>0.43</v>
      </c>
      <c r="AV2212" s="7" t="s">
        <v>659</v>
      </c>
      <c r="AW2212" s="7" t="s">
        <v>528</v>
      </c>
      <c r="AZ2212" s="7" t="s">
        <v>175</v>
      </c>
    </row>
    <row r="2213" spans="1:52" x14ac:dyDescent="0.2">
      <c r="A2213" s="7">
        <v>2212</v>
      </c>
      <c r="B2213" s="7">
        <v>6010</v>
      </c>
      <c r="C2213" s="7" t="s">
        <v>172</v>
      </c>
      <c r="D2213" s="7" t="s">
        <v>471</v>
      </c>
      <c r="E2213" s="7" t="s">
        <v>173</v>
      </c>
      <c r="F2213" s="7">
        <v>5.7949999999999999</v>
      </c>
      <c r="I2213" s="7">
        <v>5.7949999999999999</v>
      </c>
      <c r="J2213" s="7">
        <v>1999</v>
      </c>
      <c r="K2213" s="7">
        <v>10</v>
      </c>
      <c r="L2213" s="7">
        <v>297</v>
      </c>
      <c r="M2213" s="7">
        <v>14.583</v>
      </c>
      <c r="N2213" s="7">
        <v>98.866</v>
      </c>
      <c r="O2213" s="7">
        <v>14.75</v>
      </c>
      <c r="P2213" s="7">
        <v>98.75</v>
      </c>
      <c r="Q2213" s="7">
        <v>24.126000000000001</v>
      </c>
      <c r="S2213" s="7">
        <v>27</v>
      </c>
      <c r="V2213" s="7" t="s">
        <v>26</v>
      </c>
      <c r="W2213" s="7">
        <v>4.7779999999999996</v>
      </c>
      <c r="X2213" s="7">
        <f t="shared" si="68"/>
        <v>4.7779999999999996</v>
      </c>
      <c r="Y2213" s="7">
        <v>1.0169999999999999</v>
      </c>
      <c r="Z2213" s="7">
        <f t="shared" si="69"/>
        <v>1.0169999999999999</v>
      </c>
      <c r="AA2213" s="7">
        <v>0.82399999999999995</v>
      </c>
      <c r="AB2213" s="7">
        <v>0.17499999999999999</v>
      </c>
      <c r="AC2213" s="7">
        <v>24.4</v>
      </c>
      <c r="AD2213" s="7">
        <v>186.2</v>
      </c>
      <c r="AE2213" s="7" t="s">
        <v>28</v>
      </c>
      <c r="AF2213" s="7" t="s">
        <v>29</v>
      </c>
      <c r="AG2213" s="7" t="s">
        <v>30</v>
      </c>
      <c r="AH2213" s="7" t="s">
        <v>424</v>
      </c>
      <c r="AI2213" s="7" t="s">
        <v>412</v>
      </c>
      <c r="AJ2213" s="7">
        <v>0.36599999999999999</v>
      </c>
      <c r="AK2213" s="7">
        <v>0.43</v>
      </c>
      <c r="AV2213" s="7" t="s">
        <v>659</v>
      </c>
      <c r="AW2213" s="7" t="s">
        <v>528</v>
      </c>
      <c r="AZ2213" s="7" t="s">
        <v>175</v>
      </c>
    </row>
    <row r="2214" spans="1:52" x14ac:dyDescent="0.2">
      <c r="A2214" s="7">
        <v>2213</v>
      </c>
      <c r="B2214" s="7">
        <v>6010</v>
      </c>
      <c r="C2214" s="7" t="s">
        <v>172</v>
      </c>
      <c r="D2214" s="7" t="s">
        <v>471</v>
      </c>
      <c r="E2214" s="7" t="s">
        <v>173</v>
      </c>
      <c r="F2214" s="7">
        <v>4.1289999999999996</v>
      </c>
      <c r="I2214" s="7">
        <v>4.1289999999999996</v>
      </c>
      <c r="J2214" s="7">
        <v>1999</v>
      </c>
      <c r="K2214" s="7">
        <v>11</v>
      </c>
      <c r="L2214" s="7">
        <v>326</v>
      </c>
      <c r="M2214" s="7">
        <v>14.583</v>
      </c>
      <c r="N2214" s="7">
        <v>98.866</v>
      </c>
      <c r="O2214" s="7">
        <v>14.75</v>
      </c>
      <c r="P2214" s="7">
        <v>98.75</v>
      </c>
      <c r="Q2214" s="7">
        <v>22.678000000000001</v>
      </c>
      <c r="S2214" s="7">
        <v>24.387</v>
      </c>
      <c r="V2214" s="7" t="s">
        <v>26</v>
      </c>
      <c r="W2214" s="7">
        <v>3.9239999999999999</v>
      </c>
      <c r="X2214" s="7">
        <f t="shared" si="68"/>
        <v>3.9239999999999999</v>
      </c>
      <c r="Y2214" s="7">
        <v>0.20499999999999999</v>
      </c>
      <c r="Z2214" s="7">
        <f t="shared" si="69"/>
        <v>0.20499999999999999</v>
      </c>
      <c r="AA2214" s="7">
        <v>0.95</v>
      </c>
      <c r="AB2214" s="7">
        <v>4.9000000000000002E-2</v>
      </c>
      <c r="AC2214" s="7">
        <v>23.6</v>
      </c>
      <c r="AD2214" s="7">
        <v>36.299999999999997</v>
      </c>
      <c r="AE2214" s="7" t="s">
        <v>28</v>
      </c>
      <c r="AF2214" s="7" t="s">
        <v>29</v>
      </c>
      <c r="AG2214" s="7" t="s">
        <v>30</v>
      </c>
      <c r="AH2214" s="7" t="s">
        <v>424</v>
      </c>
      <c r="AI2214" s="7" t="s">
        <v>412</v>
      </c>
      <c r="AJ2214" s="7">
        <v>0.36599999999999999</v>
      </c>
      <c r="AK2214" s="7">
        <v>0.43</v>
      </c>
      <c r="AV2214" s="7" t="s">
        <v>659</v>
      </c>
      <c r="AW2214" s="7" t="s">
        <v>528</v>
      </c>
      <c r="AZ2214" s="7" t="s">
        <v>175</v>
      </c>
    </row>
    <row r="2215" spans="1:52" x14ac:dyDescent="0.2">
      <c r="A2215" s="7">
        <v>2214</v>
      </c>
      <c r="B2215" s="7">
        <v>6010</v>
      </c>
      <c r="C2215" s="7" t="s">
        <v>172</v>
      </c>
      <c r="D2215" s="7" t="s">
        <v>472</v>
      </c>
      <c r="E2215" s="7" t="s">
        <v>173</v>
      </c>
      <c r="F2215" s="7">
        <v>3.6120000000000001</v>
      </c>
      <c r="I2215" s="7">
        <v>3.6120000000000001</v>
      </c>
      <c r="J2215" s="7">
        <v>1997</v>
      </c>
      <c r="K2215" s="7">
        <v>12</v>
      </c>
      <c r="L2215" s="7">
        <v>351</v>
      </c>
      <c r="M2215" s="7">
        <v>14.583</v>
      </c>
      <c r="N2215" s="7">
        <v>98.866</v>
      </c>
      <c r="O2215" s="7">
        <v>14.75</v>
      </c>
      <c r="P2215" s="7">
        <v>98.75</v>
      </c>
      <c r="Q2215" s="7">
        <v>22.052</v>
      </c>
      <c r="S2215" s="7">
        <v>9.7370000000000001</v>
      </c>
      <c r="V2215" s="7" t="s">
        <v>26</v>
      </c>
      <c r="W2215" s="7">
        <v>3.1480000000000001</v>
      </c>
      <c r="X2215" s="7">
        <f t="shared" si="68"/>
        <v>3.1480000000000001</v>
      </c>
      <c r="Y2215" s="7">
        <v>0.46400000000000002</v>
      </c>
      <c r="Z2215" s="7">
        <f t="shared" si="69"/>
        <v>0.46400000000000002</v>
      </c>
      <c r="AA2215" s="7">
        <v>0.871</v>
      </c>
      <c r="AB2215" s="7">
        <v>0.128</v>
      </c>
      <c r="AC2215" s="7">
        <v>23.6</v>
      </c>
      <c r="AD2215" s="7">
        <v>0</v>
      </c>
      <c r="AE2215" s="7" t="s">
        <v>28</v>
      </c>
      <c r="AF2215" s="7" t="s">
        <v>29</v>
      </c>
      <c r="AG2215" s="7" t="s">
        <v>30</v>
      </c>
      <c r="AH2215" s="7" t="s">
        <v>424</v>
      </c>
      <c r="AI2215" s="7" t="s">
        <v>412</v>
      </c>
      <c r="AJ2215" s="7">
        <v>0.36599999999999999</v>
      </c>
      <c r="AK2215" s="7">
        <v>1.0640000000000001</v>
      </c>
      <c r="AV2215" s="7" t="s">
        <v>659</v>
      </c>
      <c r="AW2215" s="7" t="s">
        <v>528</v>
      </c>
      <c r="AZ2215" s="7" t="s">
        <v>176</v>
      </c>
    </row>
    <row r="2216" spans="1:52" x14ac:dyDescent="0.2">
      <c r="A2216" s="7">
        <v>2215</v>
      </c>
      <c r="B2216" s="7">
        <v>6010</v>
      </c>
      <c r="C2216" s="7" t="s">
        <v>172</v>
      </c>
      <c r="D2216" s="7" t="s">
        <v>472</v>
      </c>
      <c r="E2216" s="7" t="s">
        <v>173</v>
      </c>
      <c r="F2216" s="7">
        <v>1.87</v>
      </c>
      <c r="I2216" s="7">
        <v>1.87</v>
      </c>
      <c r="J2216" s="7">
        <v>1998</v>
      </c>
      <c r="K2216" s="7">
        <v>2</v>
      </c>
      <c r="L2216" s="7">
        <v>46</v>
      </c>
      <c r="M2216" s="7">
        <v>14.583</v>
      </c>
      <c r="N2216" s="7">
        <v>98.866</v>
      </c>
      <c r="O2216" s="7">
        <v>14.75</v>
      </c>
      <c r="P2216" s="7">
        <v>98.75</v>
      </c>
      <c r="Q2216" s="7">
        <v>20.751999999999999</v>
      </c>
      <c r="S2216" s="7">
        <v>12.167999999999999</v>
      </c>
      <c r="V2216" s="7" t="s">
        <v>26</v>
      </c>
      <c r="W2216" s="7">
        <v>1.33</v>
      </c>
      <c r="X2216" s="7">
        <f t="shared" si="68"/>
        <v>1.33</v>
      </c>
      <c r="Y2216" s="7">
        <v>0.54</v>
      </c>
      <c r="Z2216" s="7">
        <f t="shared" si="69"/>
        <v>0.54</v>
      </c>
      <c r="AA2216" s="7">
        <v>0.71099999999999997</v>
      </c>
      <c r="AB2216" s="7">
        <v>0.28799999999999998</v>
      </c>
      <c r="AC2216" s="7">
        <v>26</v>
      </c>
      <c r="AD2216" s="7">
        <v>1.3</v>
      </c>
      <c r="AE2216" s="7" t="s">
        <v>28</v>
      </c>
      <c r="AF2216" s="7" t="s">
        <v>29</v>
      </c>
      <c r="AG2216" s="7" t="s">
        <v>30</v>
      </c>
      <c r="AH2216" s="7" t="s">
        <v>424</v>
      </c>
      <c r="AI2216" s="7" t="s">
        <v>412</v>
      </c>
      <c r="AJ2216" s="7">
        <v>0.36599999999999999</v>
      </c>
      <c r="AK2216" s="7">
        <v>-1.758</v>
      </c>
      <c r="AV2216" s="7" t="s">
        <v>659</v>
      </c>
      <c r="AW2216" s="7" t="s">
        <v>528</v>
      </c>
      <c r="AZ2216" s="7" t="s">
        <v>176</v>
      </c>
    </row>
    <row r="2217" spans="1:52" x14ac:dyDescent="0.2">
      <c r="A2217" s="7">
        <v>2216</v>
      </c>
      <c r="B2217" s="7">
        <v>6010</v>
      </c>
      <c r="C2217" s="7" t="s">
        <v>172</v>
      </c>
      <c r="D2217" s="7" t="s">
        <v>472</v>
      </c>
      <c r="E2217" s="7" t="s">
        <v>173</v>
      </c>
      <c r="F2217" s="7">
        <v>3.97</v>
      </c>
      <c r="I2217" s="7">
        <v>3.97</v>
      </c>
      <c r="J2217" s="7">
        <v>1998</v>
      </c>
      <c r="K2217" s="7">
        <v>4</v>
      </c>
      <c r="L2217" s="7">
        <v>100</v>
      </c>
      <c r="M2217" s="7">
        <v>14.583</v>
      </c>
      <c r="N2217" s="7">
        <v>98.866</v>
      </c>
      <c r="O2217" s="7">
        <v>14.75</v>
      </c>
      <c r="P2217" s="7">
        <v>98.75</v>
      </c>
      <c r="Q2217" s="7">
        <v>26.986999999999998</v>
      </c>
      <c r="S2217" s="7">
        <v>14.112</v>
      </c>
      <c r="V2217" s="7" t="s">
        <v>26</v>
      </c>
      <c r="W2217" s="7">
        <v>2.4180000000000001</v>
      </c>
      <c r="X2217" s="7">
        <f t="shared" si="68"/>
        <v>2.4180000000000001</v>
      </c>
      <c r="Y2217" s="7">
        <v>1.552</v>
      </c>
      <c r="Z2217" s="7">
        <f t="shared" si="69"/>
        <v>1.552</v>
      </c>
      <c r="AA2217" s="7">
        <v>0.60899999999999999</v>
      </c>
      <c r="AB2217" s="7">
        <v>0.39</v>
      </c>
      <c r="AC2217" s="7">
        <v>29.2</v>
      </c>
      <c r="AD2217" s="7">
        <v>29.5</v>
      </c>
      <c r="AE2217" s="7" t="s">
        <v>28</v>
      </c>
      <c r="AF2217" s="7" t="s">
        <v>29</v>
      </c>
      <c r="AG2217" s="7" t="s">
        <v>30</v>
      </c>
      <c r="AH2217" s="7" t="s">
        <v>424</v>
      </c>
      <c r="AI2217" s="7" t="s">
        <v>412</v>
      </c>
      <c r="AJ2217" s="7">
        <v>0.36599999999999999</v>
      </c>
      <c r="AK2217" s="7">
        <v>-1.758</v>
      </c>
      <c r="AV2217" s="7" t="s">
        <v>659</v>
      </c>
      <c r="AW2217" s="7" t="s">
        <v>528</v>
      </c>
      <c r="AZ2217" s="7" t="s">
        <v>176</v>
      </c>
    </row>
    <row r="2218" spans="1:52" x14ac:dyDescent="0.2">
      <c r="A2218" s="7">
        <v>2217</v>
      </c>
      <c r="B2218" s="7">
        <v>6010</v>
      </c>
      <c r="C2218" s="7" t="s">
        <v>172</v>
      </c>
      <c r="D2218" s="7" t="s">
        <v>472</v>
      </c>
      <c r="E2218" s="7" t="s">
        <v>173</v>
      </c>
      <c r="F2218" s="7">
        <v>5.5620000000000003</v>
      </c>
      <c r="I2218" s="7">
        <v>5.5620000000000003</v>
      </c>
      <c r="J2218" s="7">
        <v>1998</v>
      </c>
      <c r="K2218" s="7">
        <v>6</v>
      </c>
      <c r="L2218" s="7">
        <v>172</v>
      </c>
      <c r="M2218" s="7">
        <v>14.583</v>
      </c>
      <c r="N2218" s="7">
        <v>98.866</v>
      </c>
      <c r="O2218" s="7">
        <v>14.75</v>
      </c>
      <c r="P2218" s="7">
        <v>98.75</v>
      </c>
      <c r="Q2218" s="7">
        <v>25.542999999999999</v>
      </c>
      <c r="S2218" s="7">
        <v>20.407</v>
      </c>
      <c r="V2218" s="7" t="s">
        <v>26</v>
      </c>
      <c r="W2218" s="7">
        <v>3.94</v>
      </c>
      <c r="X2218" s="7">
        <f t="shared" si="68"/>
        <v>3.94</v>
      </c>
      <c r="Y2218" s="7">
        <v>1.6220000000000001</v>
      </c>
      <c r="Z2218" s="7">
        <f t="shared" si="69"/>
        <v>1.6220000000000001</v>
      </c>
      <c r="AA2218" s="7">
        <v>0.70799999999999996</v>
      </c>
      <c r="AB2218" s="7">
        <v>0.29099999999999998</v>
      </c>
      <c r="AC2218" s="7">
        <v>25.9</v>
      </c>
      <c r="AD2218" s="7">
        <v>201</v>
      </c>
      <c r="AE2218" s="7" t="s">
        <v>28</v>
      </c>
      <c r="AF2218" s="7" t="s">
        <v>29</v>
      </c>
      <c r="AG2218" s="7" t="s">
        <v>30</v>
      </c>
      <c r="AH2218" s="7" t="s">
        <v>424</v>
      </c>
      <c r="AI2218" s="7" t="s">
        <v>412</v>
      </c>
      <c r="AJ2218" s="7">
        <v>0.36599999999999999</v>
      </c>
      <c r="AK2218" s="7">
        <v>-1.758</v>
      </c>
      <c r="AV2218" s="7" t="s">
        <v>659</v>
      </c>
      <c r="AW2218" s="7" t="s">
        <v>528</v>
      </c>
      <c r="AZ2218" s="7" t="s">
        <v>176</v>
      </c>
    </row>
    <row r="2219" spans="1:52" x14ac:dyDescent="0.2">
      <c r="A2219" s="7">
        <v>2218</v>
      </c>
      <c r="B2219" s="7">
        <v>6010</v>
      </c>
      <c r="C2219" s="7" t="s">
        <v>172</v>
      </c>
      <c r="D2219" s="7" t="s">
        <v>472</v>
      </c>
      <c r="E2219" s="7" t="s">
        <v>173</v>
      </c>
      <c r="F2219" s="7">
        <v>4.4720000000000004</v>
      </c>
      <c r="I2219" s="7">
        <v>4.4720000000000004</v>
      </c>
      <c r="J2219" s="7">
        <v>1998</v>
      </c>
      <c r="K2219" s="7">
        <v>8</v>
      </c>
      <c r="L2219" s="7">
        <v>234</v>
      </c>
      <c r="M2219" s="7">
        <v>14.583</v>
      </c>
      <c r="N2219" s="7">
        <v>98.866</v>
      </c>
      <c r="O2219" s="7">
        <v>14.75</v>
      </c>
      <c r="P2219" s="7">
        <v>98.75</v>
      </c>
      <c r="Q2219" s="7">
        <v>24.387</v>
      </c>
      <c r="S2219" s="7">
        <v>21.87</v>
      </c>
      <c r="V2219" s="7" t="s">
        <v>26</v>
      </c>
      <c r="W2219" s="7">
        <v>3.794</v>
      </c>
      <c r="X2219" s="7">
        <f t="shared" si="68"/>
        <v>3.794</v>
      </c>
      <c r="Y2219" s="7">
        <v>0.67800000000000005</v>
      </c>
      <c r="Z2219" s="7">
        <f t="shared" si="69"/>
        <v>0.67800000000000005</v>
      </c>
      <c r="AA2219" s="7">
        <v>0.84799999999999998</v>
      </c>
      <c r="AB2219" s="7">
        <v>0.151</v>
      </c>
      <c r="AC2219" s="7">
        <v>25.6</v>
      </c>
      <c r="AD2219" s="7">
        <v>142.6</v>
      </c>
      <c r="AE2219" s="7" t="s">
        <v>28</v>
      </c>
      <c r="AF2219" s="7" t="s">
        <v>29</v>
      </c>
      <c r="AG2219" s="7" t="s">
        <v>30</v>
      </c>
      <c r="AH2219" s="7" t="s">
        <v>424</v>
      </c>
      <c r="AI2219" s="7" t="s">
        <v>412</v>
      </c>
      <c r="AJ2219" s="7">
        <v>0.36599999999999999</v>
      </c>
      <c r="AK2219" s="7">
        <v>-1.758</v>
      </c>
      <c r="AV2219" s="7" t="s">
        <v>659</v>
      </c>
      <c r="AW2219" s="7" t="s">
        <v>528</v>
      </c>
      <c r="AZ2219" s="7" t="s">
        <v>176</v>
      </c>
    </row>
    <row r="2220" spans="1:52" x14ac:dyDescent="0.2">
      <c r="A2220" s="7">
        <v>2219</v>
      </c>
      <c r="B2220" s="7">
        <v>6010</v>
      </c>
      <c r="C2220" s="7" t="s">
        <v>172</v>
      </c>
      <c r="D2220" s="7" t="s">
        <v>472</v>
      </c>
      <c r="E2220" s="7" t="s">
        <v>173</v>
      </c>
      <c r="F2220" s="7">
        <v>5.1959999999999997</v>
      </c>
      <c r="I2220" s="7">
        <v>5.1959999999999997</v>
      </c>
      <c r="J2220" s="7">
        <v>1998</v>
      </c>
      <c r="K2220" s="7">
        <v>10</v>
      </c>
      <c r="L2220" s="7">
        <v>290</v>
      </c>
      <c r="M2220" s="7">
        <v>14.583</v>
      </c>
      <c r="N2220" s="7">
        <v>98.866</v>
      </c>
      <c r="O2220" s="7">
        <v>14.75</v>
      </c>
      <c r="P2220" s="7">
        <v>98.75</v>
      </c>
      <c r="Q2220" s="7">
        <v>24.826000000000001</v>
      </c>
      <c r="S2220" s="7">
        <v>22.849</v>
      </c>
      <c r="V2220" s="7" t="s">
        <v>26</v>
      </c>
      <c r="W2220" s="7">
        <v>4.5179999999999998</v>
      </c>
      <c r="X2220" s="7">
        <f t="shared" si="68"/>
        <v>4.5179999999999998</v>
      </c>
      <c r="Y2220" s="7">
        <v>0.67800000000000005</v>
      </c>
      <c r="Z2220" s="7">
        <f t="shared" si="69"/>
        <v>0.67800000000000005</v>
      </c>
      <c r="AA2220" s="7">
        <v>0.86899999999999999</v>
      </c>
      <c r="AB2220" s="7">
        <v>0.13</v>
      </c>
      <c r="AC2220" s="7">
        <v>25.2</v>
      </c>
      <c r="AD2220" s="7">
        <v>192.4</v>
      </c>
      <c r="AE2220" s="7" t="s">
        <v>28</v>
      </c>
      <c r="AF2220" s="7" t="s">
        <v>29</v>
      </c>
      <c r="AG2220" s="7" t="s">
        <v>30</v>
      </c>
      <c r="AH2220" s="7" t="s">
        <v>424</v>
      </c>
      <c r="AI2220" s="7" t="s">
        <v>412</v>
      </c>
      <c r="AJ2220" s="7">
        <v>0.36599999999999999</v>
      </c>
      <c r="AK2220" s="7">
        <v>-1.758</v>
      </c>
      <c r="AV2220" s="7" t="s">
        <v>659</v>
      </c>
      <c r="AW2220" s="7" t="s">
        <v>528</v>
      </c>
      <c r="AZ2220" s="7" t="s">
        <v>176</v>
      </c>
    </row>
    <row r="2221" spans="1:52" x14ac:dyDescent="0.2">
      <c r="A2221" s="7">
        <v>2220</v>
      </c>
      <c r="B2221" s="7">
        <v>6010</v>
      </c>
      <c r="C2221" s="7" t="s">
        <v>172</v>
      </c>
      <c r="D2221" s="7" t="s">
        <v>472</v>
      </c>
      <c r="E2221" s="7" t="s">
        <v>173</v>
      </c>
      <c r="F2221" s="7">
        <v>3.3090000000000002</v>
      </c>
      <c r="I2221" s="7">
        <v>3.3090000000000002</v>
      </c>
      <c r="J2221" s="7">
        <v>1999</v>
      </c>
      <c r="K2221" s="7">
        <v>1</v>
      </c>
      <c r="L2221" s="7">
        <v>15</v>
      </c>
      <c r="M2221" s="7">
        <v>14.583</v>
      </c>
      <c r="N2221" s="7">
        <v>98.866</v>
      </c>
      <c r="O2221" s="7">
        <v>14.75</v>
      </c>
      <c r="P2221" s="7">
        <v>98.75</v>
      </c>
      <c r="Q2221" s="7">
        <v>22.803000000000001</v>
      </c>
      <c r="S2221" s="7">
        <v>10.308999999999999</v>
      </c>
      <c r="V2221" s="7" t="s">
        <v>26</v>
      </c>
      <c r="W2221" s="7">
        <v>2.4089999999999998</v>
      </c>
      <c r="X2221" s="7">
        <f t="shared" si="68"/>
        <v>2.4089999999999998</v>
      </c>
      <c r="Y2221" s="7">
        <v>0.9</v>
      </c>
      <c r="Z2221" s="7">
        <f t="shared" si="69"/>
        <v>0.9</v>
      </c>
      <c r="AA2221" s="7">
        <v>0.72799999999999998</v>
      </c>
      <c r="AB2221" s="7">
        <v>0.27100000000000002</v>
      </c>
      <c r="AC2221" s="7">
        <v>23.5</v>
      </c>
      <c r="AD2221" s="7">
        <v>5.9</v>
      </c>
      <c r="AE2221" s="7" t="s">
        <v>28</v>
      </c>
      <c r="AF2221" s="7" t="s">
        <v>29</v>
      </c>
      <c r="AG2221" s="7" t="s">
        <v>30</v>
      </c>
      <c r="AH2221" s="7" t="s">
        <v>424</v>
      </c>
      <c r="AI2221" s="7" t="s">
        <v>412</v>
      </c>
      <c r="AJ2221" s="7">
        <v>0.36599999999999999</v>
      </c>
      <c r="AK2221" s="7">
        <v>0.43</v>
      </c>
      <c r="AV2221" s="7" t="s">
        <v>659</v>
      </c>
      <c r="AW2221" s="7" t="s">
        <v>528</v>
      </c>
      <c r="AZ2221" s="7" t="s">
        <v>176</v>
      </c>
    </row>
    <row r="2222" spans="1:52" x14ac:dyDescent="0.2">
      <c r="A2222" s="7">
        <v>2221</v>
      </c>
      <c r="B2222" s="7">
        <v>6010</v>
      </c>
      <c r="C2222" s="7" t="s">
        <v>172</v>
      </c>
      <c r="D2222" s="7" t="s">
        <v>472</v>
      </c>
      <c r="E2222" s="7" t="s">
        <v>173</v>
      </c>
      <c r="F2222" s="7">
        <v>3.5960000000000001</v>
      </c>
      <c r="I2222" s="7">
        <v>3.5960000000000001</v>
      </c>
      <c r="J2222" s="7">
        <v>1999</v>
      </c>
      <c r="K2222" s="7">
        <v>3</v>
      </c>
      <c r="L2222" s="7">
        <v>81</v>
      </c>
      <c r="M2222" s="7">
        <v>14.583</v>
      </c>
      <c r="N2222" s="7">
        <v>98.866</v>
      </c>
      <c r="O2222" s="7">
        <v>14.75</v>
      </c>
      <c r="P2222" s="7">
        <v>98.75</v>
      </c>
      <c r="Q2222" s="7">
        <v>22.082000000000001</v>
      </c>
      <c r="S2222" s="7">
        <v>9.3569999999999993</v>
      </c>
      <c r="V2222" s="7" t="s">
        <v>26</v>
      </c>
      <c r="W2222" s="7">
        <v>2.77</v>
      </c>
      <c r="X2222" s="7">
        <f t="shared" si="68"/>
        <v>2.77</v>
      </c>
      <c r="Y2222" s="7">
        <v>0.82599999999999996</v>
      </c>
      <c r="Z2222" s="7">
        <f t="shared" si="69"/>
        <v>0.82599999999999996</v>
      </c>
      <c r="AA2222" s="7">
        <v>0.77</v>
      </c>
      <c r="AB2222" s="7">
        <v>0.22900000000000001</v>
      </c>
      <c r="AC2222" s="7">
        <v>27.1</v>
      </c>
      <c r="AD2222" s="7">
        <v>29.5</v>
      </c>
      <c r="AE2222" s="7" t="s">
        <v>28</v>
      </c>
      <c r="AF2222" s="7" t="s">
        <v>29</v>
      </c>
      <c r="AG2222" s="7" t="s">
        <v>30</v>
      </c>
      <c r="AH2222" s="7" t="s">
        <v>424</v>
      </c>
      <c r="AI2222" s="7" t="s">
        <v>412</v>
      </c>
      <c r="AJ2222" s="7">
        <v>0.36599999999999999</v>
      </c>
      <c r="AK2222" s="7">
        <v>0.43</v>
      </c>
      <c r="AV2222" s="7" t="s">
        <v>659</v>
      </c>
      <c r="AW2222" s="7" t="s">
        <v>528</v>
      </c>
      <c r="AZ2222" s="7" t="s">
        <v>176</v>
      </c>
    </row>
    <row r="2223" spans="1:52" x14ac:dyDescent="0.2">
      <c r="A2223" s="7">
        <v>2222</v>
      </c>
      <c r="B2223" s="7">
        <v>6010</v>
      </c>
      <c r="C2223" s="7" t="s">
        <v>172</v>
      </c>
      <c r="D2223" s="7" t="s">
        <v>472</v>
      </c>
      <c r="E2223" s="7" t="s">
        <v>173</v>
      </c>
      <c r="F2223" s="7">
        <v>6.569</v>
      </c>
      <c r="I2223" s="7">
        <v>6.569</v>
      </c>
      <c r="J2223" s="7">
        <v>1999</v>
      </c>
      <c r="K2223" s="7">
        <v>5</v>
      </c>
      <c r="L2223" s="7">
        <v>139</v>
      </c>
      <c r="M2223" s="7">
        <v>14.583</v>
      </c>
      <c r="N2223" s="7">
        <v>98.866</v>
      </c>
      <c r="O2223" s="7">
        <v>14.75</v>
      </c>
      <c r="P2223" s="7">
        <v>98.75</v>
      </c>
      <c r="Q2223" s="7">
        <v>26.579000000000001</v>
      </c>
      <c r="S2223" s="7">
        <v>24.344999999999999</v>
      </c>
      <c r="V2223" s="7" t="s">
        <v>26</v>
      </c>
      <c r="W2223" s="7">
        <v>5.165</v>
      </c>
      <c r="X2223" s="7">
        <f t="shared" si="68"/>
        <v>5.165</v>
      </c>
      <c r="Y2223" s="7">
        <v>1.4039999999999999</v>
      </c>
      <c r="Z2223" s="7">
        <f t="shared" si="69"/>
        <v>1.4039999999999999</v>
      </c>
      <c r="AA2223" s="7">
        <v>0.78600000000000003</v>
      </c>
      <c r="AB2223" s="7">
        <v>0.21299999999999999</v>
      </c>
      <c r="AC2223" s="7">
        <v>25.2</v>
      </c>
      <c r="AD2223" s="7">
        <v>369</v>
      </c>
      <c r="AE2223" s="7" t="s">
        <v>28</v>
      </c>
      <c r="AF2223" s="7" t="s">
        <v>29</v>
      </c>
      <c r="AG2223" s="7" t="s">
        <v>30</v>
      </c>
      <c r="AH2223" s="7" t="s">
        <v>424</v>
      </c>
      <c r="AI2223" s="7" t="s">
        <v>412</v>
      </c>
      <c r="AJ2223" s="7">
        <v>0.36599999999999999</v>
      </c>
      <c r="AK2223" s="7">
        <v>0.43</v>
      </c>
      <c r="AV2223" s="7" t="s">
        <v>659</v>
      </c>
      <c r="AW2223" s="7" t="s">
        <v>528</v>
      </c>
      <c r="AZ2223" s="7" t="s">
        <v>176</v>
      </c>
    </row>
    <row r="2224" spans="1:52" x14ac:dyDescent="0.2">
      <c r="A2224" s="7">
        <v>2223</v>
      </c>
      <c r="B2224" s="7">
        <v>6010</v>
      </c>
      <c r="C2224" s="7" t="s">
        <v>172</v>
      </c>
      <c r="D2224" s="7" t="s">
        <v>472</v>
      </c>
      <c r="E2224" s="7" t="s">
        <v>173</v>
      </c>
      <c r="F2224" s="7">
        <v>7.0709999999999997</v>
      </c>
      <c r="I2224" s="7">
        <v>7.0709999999999997</v>
      </c>
      <c r="J2224" s="7">
        <v>1999</v>
      </c>
      <c r="K2224" s="7">
        <v>7</v>
      </c>
      <c r="L2224" s="7">
        <v>205</v>
      </c>
      <c r="M2224" s="7">
        <v>14.583</v>
      </c>
      <c r="N2224" s="7">
        <v>98.866</v>
      </c>
      <c r="O2224" s="7">
        <v>14.75</v>
      </c>
      <c r="P2224" s="7">
        <v>98.75</v>
      </c>
      <c r="Q2224" s="7">
        <v>24.553999999999998</v>
      </c>
      <c r="S2224" s="7">
        <v>27.742000000000001</v>
      </c>
      <c r="V2224" s="7" t="s">
        <v>26</v>
      </c>
      <c r="W2224" s="7">
        <v>6.633</v>
      </c>
      <c r="X2224" s="7">
        <f t="shared" si="68"/>
        <v>6.633</v>
      </c>
      <c r="Y2224" s="7">
        <v>0.438</v>
      </c>
      <c r="Z2224" s="7">
        <f t="shared" si="69"/>
        <v>0.438</v>
      </c>
      <c r="AA2224" s="7">
        <v>0.93799999999999994</v>
      </c>
      <c r="AB2224" s="7">
        <v>6.0999999999999999E-2</v>
      </c>
      <c r="AC2224" s="7">
        <v>24.8</v>
      </c>
      <c r="AD2224" s="7">
        <v>324.5</v>
      </c>
      <c r="AE2224" s="7" t="s">
        <v>28</v>
      </c>
      <c r="AF2224" s="7" t="s">
        <v>29</v>
      </c>
      <c r="AG2224" s="7" t="s">
        <v>30</v>
      </c>
      <c r="AH2224" s="7" t="s">
        <v>424</v>
      </c>
      <c r="AI2224" s="7" t="s">
        <v>412</v>
      </c>
      <c r="AJ2224" s="7">
        <v>0.36599999999999999</v>
      </c>
      <c r="AK2224" s="7">
        <v>0.43</v>
      </c>
      <c r="AV2224" s="7" t="s">
        <v>659</v>
      </c>
      <c r="AW2224" s="7" t="s">
        <v>528</v>
      </c>
      <c r="AZ2224" s="7" t="s">
        <v>176</v>
      </c>
    </row>
    <row r="2225" spans="1:52" x14ac:dyDescent="0.2">
      <c r="A2225" s="7">
        <v>2224</v>
      </c>
      <c r="B2225" s="7">
        <v>6010</v>
      </c>
      <c r="C2225" s="7" t="s">
        <v>172</v>
      </c>
      <c r="D2225" s="7" t="s">
        <v>472</v>
      </c>
      <c r="E2225" s="7" t="s">
        <v>173</v>
      </c>
      <c r="F2225" s="7">
        <v>4.46</v>
      </c>
      <c r="I2225" s="7">
        <v>4.46</v>
      </c>
      <c r="J2225" s="7">
        <v>1999</v>
      </c>
      <c r="K2225" s="7">
        <v>9</v>
      </c>
      <c r="L2225" s="7">
        <v>259</v>
      </c>
      <c r="M2225" s="7">
        <v>14.583</v>
      </c>
      <c r="N2225" s="7">
        <v>98.866</v>
      </c>
      <c r="O2225" s="7">
        <v>14.75</v>
      </c>
      <c r="P2225" s="7">
        <v>98.75</v>
      </c>
      <c r="Q2225" s="7">
        <v>25.718</v>
      </c>
      <c r="S2225" s="7">
        <v>14.227</v>
      </c>
      <c r="V2225" s="7" t="s">
        <v>26</v>
      </c>
      <c r="W2225" s="7">
        <v>3.2</v>
      </c>
      <c r="X2225" s="7">
        <f t="shared" si="68"/>
        <v>3.2</v>
      </c>
      <c r="Y2225" s="7">
        <v>1.26</v>
      </c>
      <c r="Z2225" s="7">
        <f t="shared" si="69"/>
        <v>1.26</v>
      </c>
      <c r="AA2225" s="7">
        <v>0.71699999999999997</v>
      </c>
      <c r="AB2225" s="7">
        <v>0.28199999999999997</v>
      </c>
      <c r="AC2225" s="7">
        <v>24.8</v>
      </c>
      <c r="AD2225" s="7">
        <v>174.4</v>
      </c>
      <c r="AE2225" s="7" t="s">
        <v>28</v>
      </c>
      <c r="AF2225" s="7" t="s">
        <v>29</v>
      </c>
      <c r="AG2225" s="7" t="s">
        <v>30</v>
      </c>
      <c r="AH2225" s="7" t="s">
        <v>424</v>
      </c>
      <c r="AI2225" s="7" t="s">
        <v>412</v>
      </c>
      <c r="AJ2225" s="7">
        <v>0.36599999999999999</v>
      </c>
      <c r="AK2225" s="7">
        <v>0.43</v>
      </c>
      <c r="AV2225" s="7" t="s">
        <v>659</v>
      </c>
      <c r="AW2225" s="7" t="s">
        <v>528</v>
      </c>
      <c r="AZ2225" s="7" t="s">
        <v>176</v>
      </c>
    </row>
    <row r="2226" spans="1:52" x14ac:dyDescent="0.2">
      <c r="A2226" s="7">
        <v>2225</v>
      </c>
      <c r="B2226" s="7">
        <v>6010</v>
      </c>
      <c r="C2226" s="7" t="s">
        <v>172</v>
      </c>
      <c r="D2226" s="7" t="s">
        <v>472</v>
      </c>
      <c r="E2226" s="7" t="s">
        <v>173</v>
      </c>
      <c r="F2226" s="7">
        <v>8.5169999999999995</v>
      </c>
      <c r="I2226" s="7">
        <v>8.5169999999999995</v>
      </c>
      <c r="J2226" s="7">
        <v>1999</v>
      </c>
      <c r="K2226" s="7">
        <v>10</v>
      </c>
      <c r="L2226" s="7">
        <v>296</v>
      </c>
      <c r="M2226" s="7">
        <v>14.583</v>
      </c>
      <c r="N2226" s="7">
        <v>98.866</v>
      </c>
      <c r="O2226" s="7">
        <v>14.75</v>
      </c>
      <c r="P2226" s="7">
        <v>98.75</v>
      </c>
      <c r="Q2226" s="7">
        <v>24.126000000000001</v>
      </c>
      <c r="S2226" s="7">
        <v>19.548999999999999</v>
      </c>
      <c r="V2226" s="7" t="s">
        <v>26</v>
      </c>
      <c r="W2226" s="7">
        <v>7.1210000000000004</v>
      </c>
      <c r="X2226" s="7">
        <f t="shared" si="68"/>
        <v>7.1210000000000004</v>
      </c>
      <c r="Y2226" s="7">
        <v>1.3959999999999999</v>
      </c>
      <c r="Z2226" s="7">
        <f t="shared" si="69"/>
        <v>1.3959999999999999</v>
      </c>
      <c r="AA2226" s="7">
        <v>0.83599999999999997</v>
      </c>
      <c r="AB2226" s="7">
        <v>0.16300000000000001</v>
      </c>
      <c r="AC2226" s="7">
        <v>24.4</v>
      </c>
      <c r="AD2226" s="7">
        <v>186.2</v>
      </c>
      <c r="AE2226" s="7" t="s">
        <v>28</v>
      </c>
      <c r="AF2226" s="7" t="s">
        <v>29</v>
      </c>
      <c r="AG2226" s="7" t="s">
        <v>30</v>
      </c>
      <c r="AH2226" s="7" t="s">
        <v>424</v>
      </c>
      <c r="AI2226" s="7" t="s">
        <v>412</v>
      </c>
      <c r="AJ2226" s="7">
        <v>0.36599999999999999</v>
      </c>
      <c r="AK2226" s="7">
        <v>0.43</v>
      </c>
      <c r="AV2226" s="7" t="s">
        <v>659</v>
      </c>
      <c r="AW2226" s="7" t="s">
        <v>528</v>
      </c>
      <c r="AZ2226" s="7" t="s">
        <v>176</v>
      </c>
    </row>
    <row r="2227" spans="1:52" x14ac:dyDescent="0.2">
      <c r="A2227" s="7">
        <v>2226</v>
      </c>
      <c r="B2227" s="7">
        <v>6010</v>
      </c>
      <c r="C2227" s="7" t="s">
        <v>172</v>
      </c>
      <c r="D2227" s="7" t="s">
        <v>472</v>
      </c>
      <c r="E2227" s="7" t="s">
        <v>173</v>
      </c>
      <c r="F2227" s="7">
        <v>6.1239999999999997</v>
      </c>
      <c r="I2227" s="7">
        <v>6.1239999999999997</v>
      </c>
      <c r="J2227" s="7">
        <v>1999</v>
      </c>
      <c r="K2227" s="7">
        <v>11</v>
      </c>
      <c r="L2227" s="7">
        <v>329</v>
      </c>
      <c r="M2227" s="7">
        <v>14.583</v>
      </c>
      <c r="N2227" s="7">
        <v>98.866</v>
      </c>
      <c r="O2227" s="7">
        <v>14.75</v>
      </c>
      <c r="P2227" s="7">
        <v>98.75</v>
      </c>
      <c r="Q2227" s="7">
        <v>21.373999999999999</v>
      </c>
      <c r="S2227" s="7">
        <v>26.318999999999999</v>
      </c>
      <c r="V2227" s="7" t="s">
        <v>26</v>
      </c>
      <c r="W2227" s="7">
        <v>4.1420000000000003</v>
      </c>
      <c r="X2227" s="7">
        <f t="shared" si="68"/>
        <v>4.1420000000000003</v>
      </c>
      <c r="Y2227" s="7">
        <v>1.982</v>
      </c>
      <c r="Z2227" s="7">
        <f t="shared" si="69"/>
        <v>1.982</v>
      </c>
      <c r="AA2227" s="7">
        <v>0.67600000000000005</v>
      </c>
      <c r="AB2227" s="7">
        <v>0.32300000000000001</v>
      </c>
      <c r="AC2227" s="7">
        <v>23.6</v>
      </c>
      <c r="AD2227" s="7">
        <v>36.299999999999997</v>
      </c>
      <c r="AE2227" s="7" t="s">
        <v>28</v>
      </c>
      <c r="AF2227" s="7" t="s">
        <v>29</v>
      </c>
      <c r="AG2227" s="7" t="s">
        <v>30</v>
      </c>
      <c r="AH2227" s="7" t="s">
        <v>424</v>
      </c>
      <c r="AI2227" s="7" t="s">
        <v>412</v>
      </c>
      <c r="AJ2227" s="7">
        <v>0.36599999999999999</v>
      </c>
      <c r="AK2227" s="7">
        <v>0.43</v>
      </c>
      <c r="AV2227" s="7" t="s">
        <v>659</v>
      </c>
      <c r="AW2227" s="7" t="s">
        <v>528</v>
      </c>
      <c r="AZ2227" s="7" t="s">
        <v>176</v>
      </c>
    </row>
    <row r="2228" spans="1:52" x14ac:dyDescent="0.2">
      <c r="A2228" s="7">
        <v>2227</v>
      </c>
      <c r="B2228" s="7">
        <v>6029</v>
      </c>
      <c r="C2228" s="7" t="s">
        <v>335</v>
      </c>
      <c r="D2228" s="7" t="s">
        <v>369</v>
      </c>
      <c r="E2228" s="7" t="s">
        <v>370</v>
      </c>
      <c r="F2228" s="7">
        <v>0.91200000000000003</v>
      </c>
      <c r="I2228" s="7">
        <v>0.91200000000000003</v>
      </c>
      <c r="J2228" s="7">
        <v>2006</v>
      </c>
      <c r="K2228" s="7">
        <v>6</v>
      </c>
      <c r="L2228" s="7">
        <v>153</v>
      </c>
      <c r="M2228" s="7">
        <v>50.552</v>
      </c>
      <c r="N2228" s="7">
        <v>-3.2549999999999999</v>
      </c>
      <c r="O2228" s="7">
        <v>50.75</v>
      </c>
      <c r="P2228" s="7">
        <v>-3.25</v>
      </c>
      <c r="V2228" s="7" t="s">
        <v>26</v>
      </c>
      <c r="W2228" s="7">
        <v>0.44600000000000001</v>
      </c>
      <c r="X2228" s="7">
        <f t="shared" si="68"/>
        <v>0.44600000000000001</v>
      </c>
      <c r="Y2228" s="7">
        <v>0.46600000000000003</v>
      </c>
      <c r="Z2228" s="7">
        <f t="shared" si="69"/>
        <v>0.46600000000000003</v>
      </c>
      <c r="AA2228" s="7">
        <v>0.48899999999999999</v>
      </c>
      <c r="AB2228" s="7">
        <v>0.51</v>
      </c>
      <c r="AC2228" s="7">
        <v>15.3</v>
      </c>
      <c r="AD2228" s="7">
        <v>45.3</v>
      </c>
      <c r="AE2228" s="7" t="s">
        <v>132</v>
      </c>
      <c r="AF2228" s="7" t="s">
        <v>133</v>
      </c>
      <c r="AG2228" s="7" t="s">
        <v>47</v>
      </c>
      <c r="AH2228" s="7" t="s">
        <v>406</v>
      </c>
      <c r="AI2228" s="7" t="s">
        <v>407</v>
      </c>
      <c r="AJ2228" s="7">
        <v>-0.96199999999999997</v>
      </c>
      <c r="AK2228" s="7">
        <v>-0.56499999999999995</v>
      </c>
      <c r="AV2228" s="7" t="s">
        <v>658</v>
      </c>
      <c r="AW2228" s="7" t="s">
        <v>44</v>
      </c>
      <c r="AZ2228" s="7" t="s">
        <v>371</v>
      </c>
    </row>
    <row r="2229" spans="1:52" x14ac:dyDescent="0.2">
      <c r="A2229" s="7">
        <v>2228</v>
      </c>
      <c r="B2229" s="7">
        <v>6029</v>
      </c>
      <c r="C2229" s="7" t="s">
        <v>335</v>
      </c>
      <c r="D2229" s="7" t="s">
        <v>369</v>
      </c>
      <c r="E2229" s="7" t="s">
        <v>370</v>
      </c>
      <c r="F2229" s="7">
        <v>1.454</v>
      </c>
      <c r="I2229" s="7">
        <v>1.454</v>
      </c>
      <c r="J2229" s="7">
        <v>2006</v>
      </c>
      <c r="K2229" s="7">
        <v>6</v>
      </c>
      <c r="L2229" s="7">
        <v>158</v>
      </c>
      <c r="M2229" s="7">
        <v>50.552</v>
      </c>
      <c r="N2229" s="7">
        <v>-3.2549999999999999</v>
      </c>
      <c r="O2229" s="7">
        <v>50.75</v>
      </c>
      <c r="P2229" s="7">
        <v>-3.25</v>
      </c>
      <c r="V2229" s="7" t="s">
        <v>26</v>
      </c>
      <c r="W2229" s="7">
        <v>1.1040000000000001</v>
      </c>
      <c r="X2229" s="7">
        <f t="shared" si="68"/>
        <v>1.1040000000000001</v>
      </c>
      <c r="Y2229" s="7">
        <v>0.35</v>
      </c>
      <c r="Z2229" s="7">
        <f t="shared" si="69"/>
        <v>0.35</v>
      </c>
      <c r="AA2229" s="7">
        <v>0.75900000000000001</v>
      </c>
      <c r="AB2229" s="7">
        <v>0.24</v>
      </c>
      <c r="AC2229" s="7">
        <v>15.3</v>
      </c>
      <c r="AD2229" s="7">
        <v>45.3</v>
      </c>
      <c r="AE2229" s="7" t="s">
        <v>132</v>
      </c>
      <c r="AF2229" s="7" t="s">
        <v>133</v>
      </c>
      <c r="AG2229" s="7" t="s">
        <v>47</v>
      </c>
      <c r="AH2229" s="7" t="s">
        <v>406</v>
      </c>
      <c r="AI2229" s="7" t="s">
        <v>407</v>
      </c>
      <c r="AJ2229" s="7">
        <v>-0.96199999999999997</v>
      </c>
      <c r="AK2229" s="7">
        <v>-0.56499999999999995</v>
      </c>
      <c r="AV2229" s="7" t="s">
        <v>658</v>
      </c>
      <c r="AW2229" s="7" t="s">
        <v>44</v>
      </c>
      <c r="AZ2229" s="7" t="s">
        <v>371</v>
      </c>
    </row>
    <row r="2230" spans="1:52" x14ac:dyDescent="0.2">
      <c r="A2230" s="7">
        <v>2229</v>
      </c>
      <c r="B2230" s="7">
        <v>6029</v>
      </c>
      <c r="C2230" s="7" t="s">
        <v>335</v>
      </c>
      <c r="D2230" s="7" t="s">
        <v>369</v>
      </c>
      <c r="E2230" s="7" t="s">
        <v>370</v>
      </c>
      <c r="F2230" s="7">
        <v>1.88</v>
      </c>
      <c r="I2230" s="7">
        <v>1.88</v>
      </c>
      <c r="J2230" s="7">
        <v>2006</v>
      </c>
      <c r="K2230" s="7">
        <v>6</v>
      </c>
      <c r="L2230" s="7">
        <v>160</v>
      </c>
      <c r="M2230" s="7">
        <v>50.552</v>
      </c>
      <c r="N2230" s="7">
        <v>-3.2549999999999999</v>
      </c>
      <c r="O2230" s="7">
        <v>50.75</v>
      </c>
      <c r="P2230" s="7">
        <v>-3.25</v>
      </c>
      <c r="V2230" s="7" t="s">
        <v>26</v>
      </c>
      <c r="W2230" s="7">
        <v>1.375</v>
      </c>
      <c r="X2230" s="7">
        <f t="shared" si="68"/>
        <v>1.375</v>
      </c>
      <c r="Y2230" s="7">
        <v>0.505</v>
      </c>
      <c r="Z2230" s="7">
        <f t="shared" si="69"/>
        <v>0.505</v>
      </c>
      <c r="AA2230" s="7">
        <v>0.73099999999999998</v>
      </c>
      <c r="AB2230" s="7">
        <v>0.26800000000000002</v>
      </c>
      <c r="AC2230" s="7">
        <v>15.3</v>
      </c>
      <c r="AD2230" s="7">
        <v>45.3</v>
      </c>
      <c r="AE2230" s="7" t="s">
        <v>132</v>
      </c>
      <c r="AF2230" s="7" t="s">
        <v>133</v>
      </c>
      <c r="AG2230" s="7" t="s">
        <v>47</v>
      </c>
      <c r="AH2230" s="7" t="s">
        <v>406</v>
      </c>
      <c r="AI2230" s="7" t="s">
        <v>407</v>
      </c>
      <c r="AJ2230" s="7">
        <v>-0.96199999999999997</v>
      </c>
      <c r="AK2230" s="7">
        <v>-0.56499999999999995</v>
      </c>
      <c r="AV2230" s="7" t="s">
        <v>658</v>
      </c>
      <c r="AW2230" s="7" t="s">
        <v>44</v>
      </c>
      <c r="AZ2230" s="7" t="s">
        <v>371</v>
      </c>
    </row>
    <row r="2231" spans="1:52" x14ac:dyDescent="0.2">
      <c r="A2231" s="7">
        <v>2230</v>
      </c>
      <c r="B2231" s="7">
        <v>6029</v>
      </c>
      <c r="C2231" s="7" t="s">
        <v>335</v>
      </c>
      <c r="D2231" s="7" t="s">
        <v>369</v>
      </c>
      <c r="E2231" s="7" t="s">
        <v>370</v>
      </c>
      <c r="F2231" s="7">
        <v>2.6560000000000001</v>
      </c>
      <c r="I2231" s="7">
        <v>2.6560000000000001</v>
      </c>
      <c r="J2231" s="7">
        <v>2006</v>
      </c>
      <c r="K2231" s="7">
        <v>6</v>
      </c>
      <c r="L2231" s="7">
        <v>164</v>
      </c>
      <c r="M2231" s="7">
        <v>50.552</v>
      </c>
      <c r="N2231" s="7">
        <v>-3.2549999999999999</v>
      </c>
      <c r="O2231" s="7">
        <v>50.75</v>
      </c>
      <c r="P2231" s="7">
        <v>-3.25</v>
      </c>
      <c r="V2231" s="7" t="s">
        <v>26</v>
      </c>
      <c r="W2231" s="7">
        <v>1.8009999999999999</v>
      </c>
      <c r="X2231" s="7">
        <f t="shared" si="68"/>
        <v>1.8009999999999999</v>
      </c>
      <c r="Y2231" s="7">
        <v>0.85499999999999998</v>
      </c>
      <c r="Z2231" s="7">
        <f t="shared" si="69"/>
        <v>0.85499999999999998</v>
      </c>
      <c r="AA2231" s="7">
        <v>0.67800000000000005</v>
      </c>
      <c r="AB2231" s="7">
        <v>0.32100000000000001</v>
      </c>
      <c r="AC2231" s="7">
        <v>15.3</v>
      </c>
      <c r="AD2231" s="7">
        <v>45.3</v>
      </c>
      <c r="AE2231" s="7" t="s">
        <v>132</v>
      </c>
      <c r="AF2231" s="7" t="s">
        <v>133</v>
      </c>
      <c r="AG2231" s="7" t="s">
        <v>47</v>
      </c>
      <c r="AH2231" s="7" t="s">
        <v>406</v>
      </c>
      <c r="AI2231" s="7" t="s">
        <v>407</v>
      </c>
      <c r="AJ2231" s="7">
        <v>-0.96199999999999997</v>
      </c>
      <c r="AK2231" s="7">
        <v>-0.56499999999999995</v>
      </c>
      <c r="AV2231" s="7" t="s">
        <v>658</v>
      </c>
      <c r="AW2231" s="7" t="s">
        <v>44</v>
      </c>
      <c r="AZ2231" s="7" t="s">
        <v>371</v>
      </c>
    </row>
    <row r="2232" spans="1:52" x14ac:dyDescent="0.2">
      <c r="A2232" s="7">
        <v>2231</v>
      </c>
      <c r="B2232" s="7">
        <v>6029</v>
      </c>
      <c r="C2232" s="7" t="s">
        <v>335</v>
      </c>
      <c r="D2232" s="7" t="s">
        <v>369</v>
      </c>
      <c r="E2232" s="7" t="s">
        <v>370</v>
      </c>
      <c r="F2232" s="7">
        <v>1.994</v>
      </c>
      <c r="I2232" s="7">
        <v>1.994</v>
      </c>
      <c r="J2232" s="7">
        <v>2006</v>
      </c>
      <c r="K2232" s="7">
        <v>6</v>
      </c>
      <c r="L2232" s="7">
        <v>168</v>
      </c>
      <c r="M2232" s="7">
        <v>50.552</v>
      </c>
      <c r="N2232" s="7">
        <v>-3.2549999999999999</v>
      </c>
      <c r="O2232" s="7">
        <v>50.75</v>
      </c>
      <c r="P2232" s="7">
        <v>-3.25</v>
      </c>
      <c r="V2232" s="7" t="s">
        <v>26</v>
      </c>
      <c r="W2232" s="7">
        <v>1.2569999999999999</v>
      </c>
      <c r="X2232" s="7">
        <f t="shared" si="68"/>
        <v>1.2569999999999999</v>
      </c>
      <c r="Y2232" s="7">
        <v>0.73699999999999999</v>
      </c>
      <c r="Z2232" s="7">
        <f t="shared" si="69"/>
        <v>0.73699999999999999</v>
      </c>
      <c r="AA2232" s="7">
        <v>0.63</v>
      </c>
      <c r="AB2232" s="7">
        <v>0.36899999999999999</v>
      </c>
      <c r="AC2232" s="7">
        <v>15.3</v>
      </c>
      <c r="AD2232" s="7">
        <v>45.3</v>
      </c>
      <c r="AE2232" s="7" t="s">
        <v>132</v>
      </c>
      <c r="AF2232" s="7" t="s">
        <v>133</v>
      </c>
      <c r="AG2232" s="7" t="s">
        <v>47</v>
      </c>
      <c r="AH2232" s="7" t="s">
        <v>406</v>
      </c>
      <c r="AI2232" s="7" t="s">
        <v>407</v>
      </c>
      <c r="AJ2232" s="7">
        <v>-0.96199999999999997</v>
      </c>
      <c r="AK2232" s="7">
        <v>-0.56499999999999995</v>
      </c>
      <c r="AV2232" s="7" t="s">
        <v>658</v>
      </c>
      <c r="AW2232" s="7" t="s">
        <v>44</v>
      </c>
      <c r="AZ2232" s="7" t="s">
        <v>371</v>
      </c>
    </row>
    <row r="2233" spans="1:52" x14ac:dyDescent="0.2">
      <c r="A2233" s="7">
        <v>2232</v>
      </c>
      <c r="B2233" s="7">
        <v>6029</v>
      </c>
      <c r="C2233" s="7" t="s">
        <v>335</v>
      </c>
      <c r="D2233" s="7" t="s">
        <v>369</v>
      </c>
      <c r="E2233" s="7" t="s">
        <v>370</v>
      </c>
      <c r="F2233" s="7">
        <v>2.1280000000000001</v>
      </c>
      <c r="I2233" s="7">
        <v>2.1280000000000001</v>
      </c>
      <c r="J2233" s="7">
        <v>2006</v>
      </c>
      <c r="K2233" s="7">
        <v>6</v>
      </c>
      <c r="L2233" s="7">
        <v>174</v>
      </c>
      <c r="M2233" s="7">
        <v>50.552</v>
      </c>
      <c r="N2233" s="7">
        <v>-3.2549999999999999</v>
      </c>
      <c r="O2233" s="7">
        <v>50.75</v>
      </c>
      <c r="P2233" s="7">
        <v>-3.25</v>
      </c>
      <c r="V2233" s="7" t="s">
        <v>26</v>
      </c>
      <c r="W2233" s="7">
        <v>1.234</v>
      </c>
      <c r="X2233" s="7">
        <f t="shared" si="68"/>
        <v>1.234</v>
      </c>
      <c r="Y2233" s="7">
        <v>0.89400000000000002</v>
      </c>
      <c r="Z2233" s="7">
        <f t="shared" si="69"/>
        <v>0.89400000000000002</v>
      </c>
      <c r="AA2233" s="7">
        <v>0.57899999999999996</v>
      </c>
      <c r="AB2233" s="7">
        <v>0.42</v>
      </c>
      <c r="AC2233" s="7">
        <v>15.3</v>
      </c>
      <c r="AD2233" s="7">
        <v>45.3</v>
      </c>
      <c r="AE2233" s="7" t="s">
        <v>132</v>
      </c>
      <c r="AF2233" s="7" t="s">
        <v>133</v>
      </c>
      <c r="AG2233" s="7" t="s">
        <v>47</v>
      </c>
      <c r="AH2233" s="7" t="s">
        <v>406</v>
      </c>
      <c r="AI2233" s="7" t="s">
        <v>407</v>
      </c>
      <c r="AJ2233" s="7">
        <v>-0.96199999999999997</v>
      </c>
      <c r="AK2233" s="7">
        <v>-0.56499999999999995</v>
      </c>
      <c r="AV2233" s="7" t="s">
        <v>658</v>
      </c>
      <c r="AW2233" s="7" t="s">
        <v>44</v>
      </c>
      <c r="AZ2233" s="7" t="s">
        <v>371</v>
      </c>
    </row>
    <row r="2234" spans="1:52" x14ac:dyDescent="0.2">
      <c r="A2234" s="7">
        <v>2233</v>
      </c>
      <c r="B2234" s="7">
        <v>6029</v>
      </c>
      <c r="C2234" s="7" t="s">
        <v>335</v>
      </c>
      <c r="D2234" s="7" t="s">
        <v>369</v>
      </c>
      <c r="E2234" s="7" t="s">
        <v>370</v>
      </c>
      <c r="F2234" s="7">
        <v>2.165</v>
      </c>
      <c r="I2234" s="7">
        <v>2.165</v>
      </c>
      <c r="J2234" s="7">
        <v>2006</v>
      </c>
      <c r="K2234" s="7">
        <v>6</v>
      </c>
      <c r="L2234" s="7">
        <v>179</v>
      </c>
      <c r="M2234" s="7">
        <v>50.552</v>
      </c>
      <c r="N2234" s="7">
        <v>-3.2549999999999999</v>
      </c>
      <c r="O2234" s="7">
        <v>50.75</v>
      </c>
      <c r="P2234" s="7">
        <v>-3.25</v>
      </c>
      <c r="V2234" s="7" t="s">
        <v>26</v>
      </c>
      <c r="W2234" s="7">
        <v>1.3109999999999999</v>
      </c>
      <c r="X2234" s="7">
        <f t="shared" si="68"/>
        <v>1.3109999999999999</v>
      </c>
      <c r="Y2234" s="7">
        <v>0.85399999999999998</v>
      </c>
      <c r="Z2234" s="7">
        <f t="shared" si="69"/>
        <v>0.85399999999999998</v>
      </c>
      <c r="AA2234" s="7">
        <v>0.60499999999999998</v>
      </c>
      <c r="AB2234" s="7">
        <v>0.39400000000000002</v>
      </c>
      <c r="AC2234" s="7">
        <v>15.3</v>
      </c>
      <c r="AD2234" s="7">
        <v>45.3</v>
      </c>
      <c r="AE2234" s="7" t="s">
        <v>132</v>
      </c>
      <c r="AF2234" s="7" t="s">
        <v>133</v>
      </c>
      <c r="AG2234" s="7" t="s">
        <v>47</v>
      </c>
      <c r="AH2234" s="7" t="s">
        <v>406</v>
      </c>
      <c r="AI2234" s="7" t="s">
        <v>407</v>
      </c>
      <c r="AJ2234" s="7">
        <v>-0.96199999999999997</v>
      </c>
      <c r="AK2234" s="7">
        <v>-0.56499999999999995</v>
      </c>
      <c r="AV2234" s="7" t="s">
        <v>658</v>
      </c>
      <c r="AW2234" s="7" t="s">
        <v>44</v>
      </c>
      <c r="AZ2234" s="7" t="s">
        <v>371</v>
      </c>
    </row>
    <row r="2235" spans="1:52" x14ac:dyDescent="0.2">
      <c r="A2235" s="7">
        <v>2234</v>
      </c>
      <c r="B2235" s="7">
        <v>6029</v>
      </c>
      <c r="C2235" s="7" t="s">
        <v>335</v>
      </c>
      <c r="D2235" s="7" t="s">
        <v>369</v>
      </c>
      <c r="E2235" s="7" t="s">
        <v>370</v>
      </c>
      <c r="F2235" s="7">
        <v>2.3769999999999998</v>
      </c>
      <c r="I2235" s="7">
        <v>2.3769999999999998</v>
      </c>
      <c r="J2235" s="7">
        <v>2006</v>
      </c>
      <c r="K2235" s="7">
        <v>7</v>
      </c>
      <c r="L2235" s="7">
        <v>185</v>
      </c>
      <c r="M2235" s="7">
        <v>50.552</v>
      </c>
      <c r="N2235" s="7">
        <v>-3.2549999999999999</v>
      </c>
      <c r="O2235" s="7">
        <v>50.75</v>
      </c>
      <c r="P2235" s="7">
        <v>-3.25</v>
      </c>
      <c r="V2235" s="7" t="s">
        <v>26</v>
      </c>
      <c r="W2235" s="7">
        <v>1.853</v>
      </c>
      <c r="X2235" s="7">
        <f t="shared" si="68"/>
        <v>1.853</v>
      </c>
      <c r="Y2235" s="7">
        <v>0.52400000000000002</v>
      </c>
      <c r="Z2235" s="7">
        <f t="shared" si="69"/>
        <v>0.52400000000000002</v>
      </c>
      <c r="AA2235" s="7">
        <v>0.77900000000000003</v>
      </c>
      <c r="AB2235" s="7">
        <v>0.22</v>
      </c>
      <c r="AC2235" s="7">
        <v>18.399999999999999</v>
      </c>
      <c r="AD2235" s="7">
        <v>23.4</v>
      </c>
      <c r="AE2235" s="7" t="s">
        <v>132</v>
      </c>
      <c r="AF2235" s="7" t="s">
        <v>133</v>
      </c>
      <c r="AG2235" s="7" t="s">
        <v>47</v>
      </c>
      <c r="AH2235" s="7" t="s">
        <v>406</v>
      </c>
      <c r="AI2235" s="7" t="s">
        <v>407</v>
      </c>
      <c r="AJ2235" s="7">
        <v>-0.96199999999999997</v>
      </c>
      <c r="AK2235" s="7">
        <v>-0.56499999999999995</v>
      </c>
      <c r="AV2235" s="7" t="s">
        <v>658</v>
      </c>
      <c r="AW2235" s="7" t="s">
        <v>44</v>
      </c>
      <c r="AZ2235" s="7" t="s">
        <v>371</v>
      </c>
    </row>
    <row r="2236" spans="1:52" x14ac:dyDescent="0.2">
      <c r="A2236" s="7">
        <v>2235</v>
      </c>
      <c r="B2236" s="7">
        <v>6029</v>
      </c>
      <c r="C2236" s="7" t="s">
        <v>335</v>
      </c>
      <c r="D2236" s="7" t="s">
        <v>369</v>
      </c>
      <c r="E2236" s="7" t="s">
        <v>370</v>
      </c>
      <c r="F2236" s="7">
        <v>2.3159999999999998</v>
      </c>
      <c r="I2236" s="7">
        <v>2.3159999999999998</v>
      </c>
      <c r="J2236" s="7">
        <v>2006</v>
      </c>
      <c r="K2236" s="7">
        <v>7</v>
      </c>
      <c r="L2236" s="7">
        <v>193</v>
      </c>
      <c r="M2236" s="7">
        <v>50.552</v>
      </c>
      <c r="N2236" s="7">
        <v>-3.2549999999999999</v>
      </c>
      <c r="O2236" s="7">
        <v>50.75</v>
      </c>
      <c r="P2236" s="7">
        <v>-3.25</v>
      </c>
      <c r="V2236" s="7" t="s">
        <v>26</v>
      </c>
      <c r="W2236" s="7">
        <v>1.694</v>
      </c>
      <c r="X2236" s="7">
        <f t="shared" si="68"/>
        <v>1.694</v>
      </c>
      <c r="Y2236" s="7">
        <v>0.622</v>
      </c>
      <c r="Z2236" s="7">
        <f t="shared" si="69"/>
        <v>0.622</v>
      </c>
      <c r="AA2236" s="7">
        <v>0.73099999999999998</v>
      </c>
      <c r="AB2236" s="7">
        <v>0.26800000000000002</v>
      </c>
      <c r="AC2236" s="7">
        <v>18.399999999999999</v>
      </c>
      <c r="AD2236" s="7">
        <v>23.4</v>
      </c>
      <c r="AE2236" s="7" t="s">
        <v>132</v>
      </c>
      <c r="AF2236" s="7" t="s">
        <v>133</v>
      </c>
      <c r="AG2236" s="7" t="s">
        <v>47</v>
      </c>
      <c r="AH2236" s="7" t="s">
        <v>406</v>
      </c>
      <c r="AI2236" s="7" t="s">
        <v>407</v>
      </c>
      <c r="AJ2236" s="7">
        <v>-0.96199999999999997</v>
      </c>
      <c r="AK2236" s="7">
        <v>-0.56499999999999995</v>
      </c>
      <c r="AV2236" s="7" t="s">
        <v>658</v>
      </c>
      <c r="AW2236" s="7" t="s">
        <v>44</v>
      </c>
      <c r="AZ2236" s="7" t="s">
        <v>371</v>
      </c>
    </row>
    <row r="2237" spans="1:52" x14ac:dyDescent="0.2">
      <c r="A2237" s="7">
        <v>2236</v>
      </c>
      <c r="B2237" s="7">
        <v>6029</v>
      </c>
      <c r="C2237" s="7" t="s">
        <v>335</v>
      </c>
      <c r="D2237" s="7" t="s">
        <v>369</v>
      </c>
      <c r="E2237" s="7" t="s">
        <v>370</v>
      </c>
      <c r="F2237" s="7">
        <v>1.478</v>
      </c>
      <c r="I2237" s="7">
        <v>1.478</v>
      </c>
      <c r="J2237" s="7">
        <v>2006</v>
      </c>
      <c r="K2237" s="7">
        <v>7</v>
      </c>
      <c r="L2237" s="7">
        <v>202</v>
      </c>
      <c r="M2237" s="7">
        <v>50.552</v>
      </c>
      <c r="N2237" s="7">
        <v>-3.2549999999999999</v>
      </c>
      <c r="O2237" s="7">
        <v>50.75</v>
      </c>
      <c r="P2237" s="7">
        <v>-3.25</v>
      </c>
      <c r="V2237" s="7" t="s">
        <v>26</v>
      </c>
      <c r="W2237" s="7">
        <v>1.1679999999999999</v>
      </c>
      <c r="X2237" s="7">
        <f t="shared" si="68"/>
        <v>1.1679999999999999</v>
      </c>
      <c r="Y2237" s="7">
        <v>0.31</v>
      </c>
      <c r="Z2237" s="7">
        <f t="shared" si="69"/>
        <v>0.31</v>
      </c>
      <c r="AA2237" s="7">
        <v>0.79</v>
      </c>
      <c r="AB2237" s="7">
        <v>0.20899999999999999</v>
      </c>
      <c r="AC2237" s="7">
        <v>18.399999999999999</v>
      </c>
      <c r="AD2237" s="7">
        <v>23.4</v>
      </c>
      <c r="AE2237" s="7" t="s">
        <v>132</v>
      </c>
      <c r="AF2237" s="7" t="s">
        <v>133</v>
      </c>
      <c r="AG2237" s="7" t="s">
        <v>47</v>
      </c>
      <c r="AH2237" s="7" t="s">
        <v>406</v>
      </c>
      <c r="AI2237" s="7" t="s">
        <v>407</v>
      </c>
      <c r="AJ2237" s="7">
        <v>-0.96199999999999997</v>
      </c>
      <c r="AK2237" s="7">
        <v>-0.56499999999999995</v>
      </c>
      <c r="AV2237" s="7" t="s">
        <v>658</v>
      </c>
      <c r="AW2237" s="7" t="s">
        <v>44</v>
      </c>
      <c r="AZ2237" s="7" t="s">
        <v>371</v>
      </c>
    </row>
    <row r="2238" spans="1:52" x14ac:dyDescent="0.2">
      <c r="A2238" s="7">
        <v>2237</v>
      </c>
      <c r="B2238" s="7">
        <v>6029</v>
      </c>
      <c r="C2238" s="7" t="s">
        <v>335</v>
      </c>
      <c r="D2238" s="7" t="s">
        <v>369</v>
      </c>
      <c r="E2238" s="7" t="s">
        <v>370</v>
      </c>
      <c r="F2238" s="7">
        <v>1.2809999999999999</v>
      </c>
      <c r="I2238" s="7">
        <v>1.2809999999999999</v>
      </c>
      <c r="J2238" s="7">
        <v>2006</v>
      </c>
      <c r="K2238" s="7">
        <v>8</v>
      </c>
      <c r="L2238" s="7">
        <v>213</v>
      </c>
      <c r="M2238" s="7">
        <v>50.552</v>
      </c>
      <c r="N2238" s="7">
        <v>-3.2549999999999999</v>
      </c>
      <c r="O2238" s="7">
        <v>50.75</v>
      </c>
      <c r="P2238" s="7">
        <v>-3.25</v>
      </c>
      <c r="V2238" s="7" t="s">
        <v>26</v>
      </c>
      <c r="W2238" s="7">
        <v>1.028</v>
      </c>
      <c r="X2238" s="7">
        <f t="shared" si="68"/>
        <v>1.028</v>
      </c>
      <c r="Y2238" s="7">
        <v>0.253</v>
      </c>
      <c r="Z2238" s="7">
        <f t="shared" si="69"/>
        <v>0.253</v>
      </c>
      <c r="AA2238" s="7">
        <v>0.80200000000000005</v>
      </c>
      <c r="AB2238" s="7">
        <v>0.19700000000000001</v>
      </c>
      <c r="AC2238" s="7">
        <v>15.7</v>
      </c>
      <c r="AD2238" s="7">
        <v>57.9</v>
      </c>
      <c r="AE2238" s="7" t="s">
        <v>132</v>
      </c>
      <c r="AF2238" s="7" t="s">
        <v>133</v>
      </c>
      <c r="AG2238" s="7" t="s">
        <v>47</v>
      </c>
      <c r="AH2238" s="7" t="s">
        <v>406</v>
      </c>
      <c r="AI2238" s="7" t="s">
        <v>407</v>
      </c>
      <c r="AJ2238" s="7">
        <v>-0.96199999999999997</v>
      </c>
      <c r="AK2238" s="7">
        <v>-0.56499999999999995</v>
      </c>
      <c r="AV2238" s="7" t="s">
        <v>658</v>
      </c>
      <c r="AW2238" s="7" t="s">
        <v>44</v>
      </c>
      <c r="AZ2238" s="7" t="s">
        <v>371</v>
      </c>
    </row>
    <row r="2239" spans="1:52" x14ac:dyDescent="0.2">
      <c r="A2239" s="7">
        <v>2238</v>
      </c>
      <c r="B2239" s="7">
        <v>6029</v>
      </c>
      <c r="C2239" s="7" t="s">
        <v>335</v>
      </c>
      <c r="D2239" s="7" t="s">
        <v>369</v>
      </c>
      <c r="E2239" s="7" t="s">
        <v>370</v>
      </c>
      <c r="F2239" s="7">
        <v>2.6859999999999999</v>
      </c>
      <c r="I2239" s="7">
        <v>2.6859999999999999</v>
      </c>
      <c r="J2239" s="7">
        <v>2008</v>
      </c>
      <c r="K2239" s="7">
        <v>5</v>
      </c>
      <c r="L2239" s="7">
        <v>133</v>
      </c>
      <c r="M2239" s="7">
        <v>50.552</v>
      </c>
      <c r="N2239" s="7">
        <v>-3.2549999999999999</v>
      </c>
      <c r="O2239" s="7">
        <v>50.75</v>
      </c>
      <c r="P2239" s="7">
        <v>-3.25</v>
      </c>
      <c r="V2239" s="7" t="s">
        <v>26</v>
      </c>
      <c r="W2239" s="7">
        <v>2.1840000000000002</v>
      </c>
      <c r="X2239" s="7">
        <f t="shared" si="68"/>
        <v>2.1840000000000002</v>
      </c>
      <c r="Y2239" s="7">
        <v>0.502</v>
      </c>
      <c r="Z2239" s="7">
        <f t="shared" si="69"/>
        <v>0.502</v>
      </c>
      <c r="AA2239" s="7">
        <v>0.81299999999999994</v>
      </c>
      <c r="AB2239" s="7">
        <v>0.186</v>
      </c>
      <c r="AC2239" s="7">
        <v>12.8</v>
      </c>
      <c r="AD2239" s="7">
        <v>91.7</v>
      </c>
      <c r="AE2239" s="7" t="s">
        <v>132</v>
      </c>
      <c r="AF2239" s="7" t="s">
        <v>133</v>
      </c>
      <c r="AG2239" s="7" t="s">
        <v>47</v>
      </c>
      <c r="AH2239" s="7" t="s">
        <v>406</v>
      </c>
      <c r="AI2239" s="7" t="s">
        <v>407</v>
      </c>
      <c r="AJ2239" s="7">
        <v>-0.96199999999999997</v>
      </c>
      <c r="AK2239" s="7">
        <v>1.3120000000000001</v>
      </c>
      <c r="AV2239" s="7" t="s">
        <v>658</v>
      </c>
      <c r="AW2239" s="7" t="s">
        <v>44</v>
      </c>
      <c r="AZ2239" s="7" t="s">
        <v>373</v>
      </c>
    </row>
    <row r="2240" spans="1:52" x14ac:dyDescent="0.2">
      <c r="A2240" s="7">
        <v>2239</v>
      </c>
      <c r="B2240" s="7">
        <v>6029</v>
      </c>
      <c r="C2240" s="7" t="s">
        <v>335</v>
      </c>
      <c r="D2240" s="7" t="s">
        <v>369</v>
      </c>
      <c r="E2240" s="7" t="s">
        <v>370</v>
      </c>
      <c r="F2240" s="7">
        <v>2.5419999999999998</v>
      </c>
      <c r="I2240" s="7">
        <v>2.5419999999999998</v>
      </c>
      <c r="J2240" s="7">
        <v>2008</v>
      </c>
      <c r="K2240" s="7">
        <v>5</v>
      </c>
      <c r="L2240" s="7">
        <v>148</v>
      </c>
      <c r="M2240" s="7">
        <v>50.552</v>
      </c>
      <c r="N2240" s="7">
        <v>-3.2549999999999999</v>
      </c>
      <c r="O2240" s="7">
        <v>50.75</v>
      </c>
      <c r="P2240" s="7">
        <v>-3.25</v>
      </c>
      <c r="V2240" s="7" t="s">
        <v>26</v>
      </c>
      <c r="W2240" s="7">
        <v>1.9590000000000001</v>
      </c>
      <c r="X2240" s="7">
        <f t="shared" si="68"/>
        <v>1.9590000000000001</v>
      </c>
      <c r="Y2240" s="7">
        <v>0.58299999999999996</v>
      </c>
      <c r="Z2240" s="7">
        <f t="shared" si="69"/>
        <v>0.58299999999999996</v>
      </c>
      <c r="AA2240" s="7">
        <v>0.77</v>
      </c>
      <c r="AB2240" s="7">
        <v>0.22900000000000001</v>
      </c>
      <c r="AC2240" s="7">
        <v>12.8</v>
      </c>
      <c r="AD2240" s="7">
        <v>91.7</v>
      </c>
      <c r="AE2240" s="7" t="s">
        <v>132</v>
      </c>
      <c r="AF2240" s="7" t="s">
        <v>133</v>
      </c>
      <c r="AG2240" s="7" t="s">
        <v>47</v>
      </c>
      <c r="AH2240" s="7" t="s">
        <v>406</v>
      </c>
      <c r="AI2240" s="7" t="s">
        <v>407</v>
      </c>
      <c r="AJ2240" s="7">
        <v>-0.96199999999999997</v>
      </c>
      <c r="AK2240" s="7">
        <v>1.3120000000000001</v>
      </c>
      <c r="AV2240" s="7" t="s">
        <v>658</v>
      </c>
      <c r="AW2240" s="7" t="s">
        <v>44</v>
      </c>
      <c r="AZ2240" s="7" t="s">
        <v>373</v>
      </c>
    </row>
    <row r="2241" spans="1:52" x14ac:dyDescent="0.2">
      <c r="A2241" s="7">
        <v>2240</v>
      </c>
      <c r="B2241" s="7">
        <v>6029</v>
      </c>
      <c r="C2241" s="7" t="s">
        <v>335</v>
      </c>
      <c r="D2241" s="7" t="s">
        <v>369</v>
      </c>
      <c r="E2241" s="7" t="s">
        <v>370</v>
      </c>
      <c r="F2241" s="7">
        <v>2.4609999999999999</v>
      </c>
      <c r="I2241" s="7">
        <v>2.4609999999999999</v>
      </c>
      <c r="J2241" s="7">
        <v>2008</v>
      </c>
      <c r="K2241" s="7">
        <v>5</v>
      </c>
      <c r="L2241" s="7">
        <v>152</v>
      </c>
      <c r="M2241" s="7">
        <v>50.552</v>
      </c>
      <c r="N2241" s="7">
        <v>-3.2549999999999999</v>
      </c>
      <c r="O2241" s="7">
        <v>50.75</v>
      </c>
      <c r="P2241" s="7">
        <v>-3.25</v>
      </c>
      <c r="V2241" s="7" t="s">
        <v>26</v>
      </c>
      <c r="W2241" s="7">
        <v>1.8169999999999999</v>
      </c>
      <c r="X2241" s="7">
        <f t="shared" si="68"/>
        <v>1.8169999999999999</v>
      </c>
      <c r="Y2241" s="7">
        <v>0.64400000000000002</v>
      </c>
      <c r="Z2241" s="7">
        <f t="shared" si="69"/>
        <v>0.64400000000000002</v>
      </c>
      <c r="AA2241" s="7">
        <v>0.73799999999999999</v>
      </c>
      <c r="AB2241" s="7">
        <v>0.26100000000000001</v>
      </c>
      <c r="AC2241" s="7">
        <v>12.8</v>
      </c>
      <c r="AD2241" s="7">
        <v>91.7</v>
      </c>
      <c r="AE2241" s="7" t="s">
        <v>132</v>
      </c>
      <c r="AF2241" s="7" t="s">
        <v>133</v>
      </c>
      <c r="AG2241" s="7" t="s">
        <v>47</v>
      </c>
      <c r="AH2241" s="7" t="s">
        <v>406</v>
      </c>
      <c r="AI2241" s="7" t="s">
        <v>407</v>
      </c>
      <c r="AJ2241" s="7">
        <v>-0.96199999999999997</v>
      </c>
      <c r="AK2241" s="7">
        <v>1.3120000000000001</v>
      </c>
      <c r="AV2241" s="7" t="s">
        <v>658</v>
      </c>
      <c r="AW2241" s="7" t="s">
        <v>44</v>
      </c>
      <c r="AZ2241" s="7" t="s">
        <v>373</v>
      </c>
    </row>
    <row r="2242" spans="1:52" x14ac:dyDescent="0.2">
      <c r="A2242" s="7">
        <v>2241</v>
      </c>
      <c r="B2242" s="7">
        <v>6029</v>
      </c>
      <c r="C2242" s="7" t="s">
        <v>335</v>
      </c>
      <c r="D2242" s="7" t="s">
        <v>369</v>
      </c>
      <c r="E2242" s="7" t="s">
        <v>370</v>
      </c>
      <c r="F2242" s="7">
        <v>2.3370000000000002</v>
      </c>
      <c r="I2242" s="7">
        <v>2.3370000000000002</v>
      </c>
      <c r="J2242" s="7">
        <v>2008</v>
      </c>
      <c r="K2242" s="7">
        <v>6</v>
      </c>
      <c r="L2242" s="7">
        <v>165</v>
      </c>
      <c r="M2242" s="7">
        <v>50.552</v>
      </c>
      <c r="N2242" s="7">
        <v>-3.2549999999999999</v>
      </c>
      <c r="O2242" s="7">
        <v>50.75</v>
      </c>
      <c r="P2242" s="7">
        <v>-3.25</v>
      </c>
      <c r="V2242" s="7" t="s">
        <v>26</v>
      </c>
      <c r="W2242" s="7">
        <v>1.371</v>
      </c>
      <c r="X2242" s="7">
        <f t="shared" si="68"/>
        <v>1.371</v>
      </c>
      <c r="Y2242" s="7">
        <v>0.96599999999999997</v>
      </c>
      <c r="Z2242" s="7">
        <f t="shared" si="69"/>
        <v>0.96599999999999997</v>
      </c>
      <c r="AA2242" s="7">
        <v>0.58599999999999997</v>
      </c>
      <c r="AB2242" s="7">
        <v>0.41299999999999998</v>
      </c>
      <c r="AC2242" s="7">
        <v>13.8</v>
      </c>
      <c r="AD2242" s="7">
        <v>26.6</v>
      </c>
      <c r="AE2242" s="7" t="s">
        <v>132</v>
      </c>
      <c r="AF2242" s="7" t="s">
        <v>133</v>
      </c>
      <c r="AG2242" s="7" t="s">
        <v>47</v>
      </c>
      <c r="AH2242" s="7" t="s">
        <v>406</v>
      </c>
      <c r="AI2242" s="7" t="s">
        <v>407</v>
      </c>
      <c r="AJ2242" s="7">
        <v>-0.96199999999999997</v>
      </c>
      <c r="AK2242" s="7">
        <v>1.3120000000000001</v>
      </c>
      <c r="AV2242" s="7" t="s">
        <v>658</v>
      </c>
      <c r="AW2242" s="7" t="s">
        <v>44</v>
      </c>
      <c r="AZ2242" s="7" t="s">
        <v>373</v>
      </c>
    </row>
    <row r="2243" spans="1:52" x14ac:dyDescent="0.2">
      <c r="A2243" s="7">
        <v>2242</v>
      </c>
      <c r="B2243" s="7">
        <v>6029</v>
      </c>
      <c r="C2243" s="7" t="s">
        <v>335</v>
      </c>
      <c r="D2243" s="7" t="s">
        <v>369</v>
      </c>
      <c r="E2243" s="7" t="s">
        <v>370</v>
      </c>
      <c r="F2243" s="7">
        <v>3.762</v>
      </c>
      <c r="I2243" s="7">
        <v>3.762</v>
      </c>
      <c r="J2243" s="7">
        <v>2008</v>
      </c>
      <c r="K2243" s="7">
        <v>7</v>
      </c>
      <c r="L2243" s="7">
        <v>183</v>
      </c>
      <c r="M2243" s="7">
        <v>50.552</v>
      </c>
      <c r="N2243" s="7">
        <v>-3.2549999999999999</v>
      </c>
      <c r="O2243" s="7">
        <v>50.75</v>
      </c>
      <c r="P2243" s="7">
        <v>-3.25</v>
      </c>
      <c r="V2243" s="7" t="s">
        <v>26</v>
      </c>
      <c r="W2243" s="7">
        <v>1.69</v>
      </c>
      <c r="X2243" s="7">
        <f t="shared" ref="X2243:X2306" si="70">IF(ISBLANK(W2243), "", W2243)</f>
        <v>1.69</v>
      </c>
      <c r="Y2243" s="7">
        <v>2.0720000000000001</v>
      </c>
      <c r="Z2243" s="7">
        <f t="shared" ref="Z2243:Z2306" si="71">IF(ISBLANK(Y2243), "", Y2243)</f>
        <v>2.0720000000000001</v>
      </c>
      <c r="AA2243" s="7">
        <v>0.44900000000000001</v>
      </c>
      <c r="AB2243" s="7">
        <v>0.55000000000000004</v>
      </c>
      <c r="AC2243" s="7">
        <v>15</v>
      </c>
      <c r="AD2243" s="7">
        <v>73.5</v>
      </c>
      <c r="AE2243" s="7" t="s">
        <v>132</v>
      </c>
      <c r="AF2243" s="7" t="s">
        <v>133</v>
      </c>
      <c r="AG2243" s="7" t="s">
        <v>47</v>
      </c>
      <c r="AH2243" s="7" t="s">
        <v>406</v>
      </c>
      <c r="AI2243" s="7" t="s">
        <v>407</v>
      </c>
      <c r="AJ2243" s="7">
        <v>-0.96199999999999997</v>
      </c>
      <c r="AK2243" s="7">
        <v>1.3120000000000001</v>
      </c>
      <c r="AV2243" s="7" t="s">
        <v>658</v>
      </c>
      <c r="AW2243" s="7" t="s">
        <v>44</v>
      </c>
      <c r="AZ2243" s="7" t="s">
        <v>373</v>
      </c>
    </row>
    <row r="2244" spans="1:52" x14ac:dyDescent="0.2">
      <c r="A2244" s="7">
        <v>2243</v>
      </c>
      <c r="B2244" s="7">
        <v>6029</v>
      </c>
      <c r="C2244" s="7" t="s">
        <v>335</v>
      </c>
      <c r="D2244" s="7" t="s">
        <v>369</v>
      </c>
      <c r="E2244" s="7" t="s">
        <v>370</v>
      </c>
      <c r="F2244" s="7">
        <v>3.6389999999999998</v>
      </c>
      <c r="I2244" s="7">
        <v>3.6389999999999998</v>
      </c>
      <c r="J2244" s="7">
        <v>2008</v>
      </c>
      <c r="K2244" s="7">
        <v>7</v>
      </c>
      <c r="L2244" s="7">
        <v>192</v>
      </c>
      <c r="M2244" s="7">
        <v>50.552</v>
      </c>
      <c r="N2244" s="7">
        <v>-3.2549999999999999</v>
      </c>
      <c r="O2244" s="7">
        <v>50.75</v>
      </c>
      <c r="P2244" s="7">
        <v>-3.25</v>
      </c>
      <c r="V2244" s="7" t="s">
        <v>26</v>
      </c>
      <c r="W2244" s="7">
        <v>1.4059999999999999</v>
      </c>
      <c r="X2244" s="7">
        <f t="shared" si="70"/>
        <v>1.4059999999999999</v>
      </c>
      <c r="Y2244" s="7">
        <v>2.2330000000000001</v>
      </c>
      <c r="Z2244" s="7">
        <f t="shared" si="71"/>
        <v>2.2330000000000001</v>
      </c>
      <c r="AA2244" s="7">
        <v>0.38600000000000001</v>
      </c>
      <c r="AB2244" s="7">
        <v>0.61299999999999999</v>
      </c>
      <c r="AC2244" s="7">
        <v>15</v>
      </c>
      <c r="AD2244" s="7">
        <v>73.5</v>
      </c>
      <c r="AE2244" s="7" t="s">
        <v>132</v>
      </c>
      <c r="AF2244" s="7" t="s">
        <v>133</v>
      </c>
      <c r="AG2244" s="7" t="s">
        <v>47</v>
      </c>
      <c r="AH2244" s="7" t="s">
        <v>406</v>
      </c>
      <c r="AI2244" s="7" t="s">
        <v>407</v>
      </c>
      <c r="AJ2244" s="7">
        <v>-0.96199999999999997</v>
      </c>
      <c r="AK2244" s="7">
        <v>1.3120000000000001</v>
      </c>
      <c r="AV2244" s="7" t="s">
        <v>658</v>
      </c>
      <c r="AW2244" s="7" t="s">
        <v>44</v>
      </c>
      <c r="AZ2244" s="7" t="s">
        <v>373</v>
      </c>
    </row>
    <row r="2245" spans="1:52" x14ac:dyDescent="0.2">
      <c r="A2245" s="7">
        <v>2244</v>
      </c>
      <c r="B2245" s="7">
        <v>6029</v>
      </c>
      <c r="C2245" s="7" t="s">
        <v>335</v>
      </c>
      <c r="D2245" s="7" t="s">
        <v>369</v>
      </c>
      <c r="E2245" s="7" t="s">
        <v>370</v>
      </c>
      <c r="F2245" s="7">
        <v>3.274</v>
      </c>
      <c r="I2245" s="7">
        <v>3.274</v>
      </c>
      <c r="J2245" s="7">
        <v>2008</v>
      </c>
      <c r="K2245" s="7">
        <v>7</v>
      </c>
      <c r="L2245" s="7">
        <v>204</v>
      </c>
      <c r="M2245" s="7">
        <v>50.552</v>
      </c>
      <c r="N2245" s="7">
        <v>-3.2549999999999999</v>
      </c>
      <c r="O2245" s="7">
        <v>50.75</v>
      </c>
      <c r="P2245" s="7">
        <v>-3.25</v>
      </c>
      <c r="V2245" s="7" t="s">
        <v>26</v>
      </c>
      <c r="W2245" s="7">
        <v>1.1819999999999999</v>
      </c>
      <c r="X2245" s="7">
        <f t="shared" si="70"/>
        <v>1.1819999999999999</v>
      </c>
      <c r="Y2245" s="7">
        <v>2.0920000000000001</v>
      </c>
      <c r="Z2245" s="7">
        <f t="shared" si="71"/>
        <v>2.0920000000000001</v>
      </c>
      <c r="AA2245" s="7">
        <v>0.36099999999999999</v>
      </c>
      <c r="AB2245" s="7">
        <v>0.63800000000000001</v>
      </c>
      <c r="AC2245" s="7">
        <v>15</v>
      </c>
      <c r="AD2245" s="7">
        <v>73.5</v>
      </c>
      <c r="AE2245" s="7" t="s">
        <v>132</v>
      </c>
      <c r="AF2245" s="7" t="s">
        <v>133</v>
      </c>
      <c r="AG2245" s="7" t="s">
        <v>47</v>
      </c>
      <c r="AH2245" s="7" t="s">
        <v>406</v>
      </c>
      <c r="AI2245" s="7" t="s">
        <v>407</v>
      </c>
      <c r="AJ2245" s="7">
        <v>-0.96199999999999997</v>
      </c>
      <c r="AK2245" s="7">
        <v>1.3120000000000001</v>
      </c>
      <c r="AV2245" s="7" t="s">
        <v>658</v>
      </c>
      <c r="AW2245" s="7" t="s">
        <v>44</v>
      </c>
      <c r="AZ2245" s="7" t="s">
        <v>373</v>
      </c>
    </row>
    <row r="2246" spans="1:52" x14ac:dyDescent="0.2">
      <c r="A2246" s="7">
        <v>2245</v>
      </c>
      <c r="B2246" s="7">
        <v>6029</v>
      </c>
      <c r="C2246" s="7" t="s">
        <v>335</v>
      </c>
      <c r="D2246" s="7" t="s">
        <v>369</v>
      </c>
      <c r="E2246" s="7" t="s">
        <v>370</v>
      </c>
      <c r="F2246" s="7">
        <v>2.0219999999999998</v>
      </c>
      <c r="I2246" s="7">
        <v>2.0219999999999998</v>
      </c>
      <c r="J2246" s="7">
        <v>2008</v>
      </c>
      <c r="K2246" s="7">
        <v>8</v>
      </c>
      <c r="L2246" s="7">
        <v>224</v>
      </c>
      <c r="M2246" s="7">
        <v>50.552</v>
      </c>
      <c r="N2246" s="7">
        <v>-3.2549999999999999</v>
      </c>
      <c r="O2246" s="7">
        <v>50.75</v>
      </c>
      <c r="P2246" s="7">
        <v>-3.25</v>
      </c>
      <c r="V2246" s="7" t="s">
        <v>26</v>
      </c>
      <c r="W2246" s="7">
        <v>1.66</v>
      </c>
      <c r="X2246" s="7">
        <f t="shared" si="70"/>
        <v>1.66</v>
      </c>
      <c r="Y2246" s="7">
        <v>0.36199999999999999</v>
      </c>
      <c r="Z2246" s="7">
        <f t="shared" si="71"/>
        <v>0.36199999999999999</v>
      </c>
      <c r="AA2246" s="7">
        <v>0.82</v>
      </c>
      <c r="AB2246" s="7">
        <v>0.17899999999999999</v>
      </c>
      <c r="AC2246" s="7">
        <v>14.8</v>
      </c>
      <c r="AD2246" s="7">
        <v>157.80000000000001</v>
      </c>
      <c r="AE2246" s="7" t="s">
        <v>132</v>
      </c>
      <c r="AF2246" s="7" t="s">
        <v>133</v>
      </c>
      <c r="AG2246" s="7" t="s">
        <v>47</v>
      </c>
      <c r="AH2246" s="7" t="s">
        <v>406</v>
      </c>
      <c r="AI2246" s="7" t="s">
        <v>407</v>
      </c>
      <c r="AJ2246" s="7">
        <v>-0.96199999999999997</v>
      </c>
      <c r="AK2246" s="7">
        <v>1.3120000000000001</v>
      </c>
      <c r="AV2246" s="7" t="s">
        <v>658</v>
      </c>
      <c r="AW2246" s="7" t="s">
        <v>44</v>
      </c>
      <c r="AZ2246" s="7" t="s">
        <v>373</v>
      </c>
    </row>
    <row r="2247" spans="1:52" x14ac:dyDescent="0.2">
      <c r="A2247" s="7">
        <v>2246</v>
      </c>
      <c r="B2247" s="7">
        <v>6029</v>
      </c>
      <c r="C2247" s="7" t="s">
        <v>335</v>
      </c>
      <c r="D2247" s="7" t="s">
        <v>369</v>
      </c>
      <c r="E2247" s="7" t="s">
        <v>370</v>
      </c>
      <c r="F2247" s="7">
        <v>2.7989999999999999</v>
      </c>
      <c r="I2247" s="7">
        <v>2.7989999999999999</v>
      </c>
      <c r="J2247" s="7">
        <v>2008</v>
      </c>
      <c r="K2247" s="7">
        <v>9</v>
      </c>
      <c r="L2247" s="7">
        <v>259</v>
      </c>
      <c r="M2247" s="7">
        <v>50.552</v>
      </c>
      <c r="N2247" s="7">
        <v>-3.2549999999999999</v>
      </c>
      <c r="O2247" s="7">
        <v>50.75</v>
      </c>
      <c r="P2247" s="7">
        <v>-3.25</v>
      </c>
      <c r="V2247" s="7" t="s">
        <v>26</v>
      </c>
      <c r="W2247" s="7">
        <v>1.5720000000000001</v>
      </c>
      <c r="X2247" s="7">
        <f t="shared" si="70"/>
        <v>1.5720000000000001</v>
      </c>
      <c r="Y2247" s="7">
        <v>1.2270000000000001</v>
      </c>
      <c r="Z2247" s="7">
        <f t="shared" si="71"/>
        <v>1.2270000000000001</v>
      </c>
      <c r="AA2247" s="7">
        <v>0.56100000000000005</v>
      </c>
      <c r="AB2247" s="7">
        <v>0.438</v>
      </c>
      <c r="AC2247" s="7">
        <v>12.6</v>
      </c>
      <c r="AD2247" s="7">
        <v>80.099999999999994</v>
      </c>
      <c r="AE2247" s="7" t="s">
        <v>132</v>
      </c>
      <c r="AF2247" s="7" t="s">
        <v>133</v>
      </c>
      <c r="AG2247" s="7" t="s">
        <v>47</v>
      </c>
      <c r="AH2247" s="7" t="s">
        <v>406</v>
      </c>
      <c r="AI2247" s="7" t="s">
        <v>407</v>
      </c>
      <c r="AJ2247" s="7">
        <v>-0.96199999999999997</v>
      </c>
      <c r="AK2247" s="7">
        <v>1.3120000000000001</v>
      </c>
      <c r="AV2247" s="7" t="s">
        <v>658</v>
      </c>
      <c r="AW2247" s="7" t="s">
        <v>44</v>
      </c>
      <c r="AZ2247" s="7" t="s">
        <v>373</v>
      </c>
    </row>
    <row r="2248" spans="1:52" x14ac:dyDescent="0.2">
      <c r="A2248" s="7">
        <v>2247</v>
      </c>
      <c r="B2248" s="7">
        <v>6029</v>
      </c>
      <c r="C2248" s="7" t="s">
        <v>335</v>
      </c>
      <c r="D2248" s="7" t="s">
        <v>369</v>
      </c>
      <c r="E2248" s="7" t="s">
        <v>370</v>
      </c>
      <c r="F2248" s="7">
        <v>1.121</v>
      </c>
      <c r="I2248" s="7">
        <v>1.121</v>
      </c>
      <c r="J2248" s="7">
        <v>2007</v>
      </c>
      <c r="K2248" s="7">
        <v>4</v>
      </c>
      <c r="L2248" s="7">
        <v>93</v>
      </c>
      <c r="M2248" s="7">
        <v>50.552</v>
      </c>
      <c r="N2248" s="7">
        <v>-3.2549999999999999</v>
      </c>
      <c r="O2248" s="7">
        <v>50.75</v>
      </c>
      <c r="P2248" s="7">
        <v>-3.25</v>
      </c>
      <c r="V2248" s="7" t="s">
        <v>26</v>
      </c>
      <c r="W2248" s="7">
        <v>0.89400000000000002</v>
      </c>
      <c r="X2248" s="7">
        <f t="shared" si="70"/>
        <v>0.89400000000000002</v>
      </c>
      <c r="Y2248" s="7">
        <v>0.22700000000000001</v>
      </c>
      <c r="Z2248" s="7">
        <f t="shared" si="71"/>
        <v>0.22700000000000001</v>
      </c>
      <c r="AA2248" s="7">
        <v>0.79700000000000004</v>
      </c>
      <c r="AB2248" s="7">
        <v>0.20200000000000001</v>
      </c>
      <c r="AC2248" s="7">
        <v>10.5</v>
      </c>
      <c r="AD2248" s="7">
        <v>9.8000000000000007</v>
      </c>
      <c r="AE2248" s="7" t="s">
        <v>132</v>
      </c>
      <c r="AF2248" s="7" t="s">
        <v>133</v>
      </c>
      <c r="AG2248" s="7" t="s">
        <v>47</v>
      </c>
      <c r="AH2248" s="7" t="s">
        <v>406</v>
      </c>
      <c r="AI2248" s="7" t="s">
        <v>407</v>
      </c>
      <c r="AJ2248" s="7">
        <v>-0.96199999999999997</v>
      </c>
      <c r="AK2248" s="7">
        <v>0.84599999999999997</v>
      </c>
      <c r="AV2248" s="7" t="s">
        <v>658</v>
      </c>
      <c r="AW2248" s="7" t="s">
        <v>44</v>
      </c>
      <c r="AZ2248" s="7" t="s">
        <v>372</v>
      </c>
    </row>
    <row r="2249" spans="1:52" x14ac:dyDescent="0.2">
      <c r="A2249" s="7">
        <v>2248</v>
      </c>
      <c r="B2249" s="7">
        <v>6029</v>
      </c>
      <c r="C2249" s="7" t="s">
        <v>335</v>
      </c>
      <c r="D2249" s="7" t="s">
        <v>369</v>
      </c>
      <c r="E2249" s="7" t="s">
        <v>370</v>
      </c>
      <c r="F2249" s="7">
        <v>1.2529999999999999</v>
      </c>
      <c r="I2249" s="7">
        <v>1.2529999999999999</v>
      </c>
      <c r="J2249" s="7">
        <v>2007</v>
      </c>
      <c r="K2249" s="7">
        <v>4</v>
      </c>
      <c r="L2249" s="7">
        <v>98</v>
      </c>
      <c r="M2249" s="7">
        <v>50.552</v>
      </c>
      <c r="N2249" s="7">
        <v>-3.2549999999999999</v>
      </c>
      <c r="O2249" s="7">
        <v>50.75</v>
      </c>
      <c r="P2249" s="7">
        <v>-3.25</v>
      </c>
      <c r="V2249" s="7" t="s">
        <v>26</v>
      </c>
      <c r="W2249" s="7">
        <v>1.0249999999999999</v>
      </c>
      <c r="X2249" s="7">
        <f t="shared" si="70"/>
        <v>1.0249999999999999</v>
      </c>
      <c r="Y2249" s="7">
        <v>0.22800000000000001</v>
      </c>
      <c r="Z2249" s="7">
        <f t="shared" si="71"/>
        <v>0.22800000000000001</v>
      </c>
      <c r="AA2249" s="7">
        <v>0.81799999999999995</v>
      </c>
      <c r="AB2249" s="7">
        <v>0.18099999999999999</v>
      </c>
      <c r="AC2249" s="7">
        <v>10.5</v>
      </c>
      <c r="AD2249" s="7">
        <v>9.8000000000000007</v>
      </c>
      <c r="AE2249" s="7" t="s">
        <v>132</v>
      </c>
      <c r="AF2249" s="7" t="s">
        <v>133</v>
      </c>
      <c r="AG2249" s="7" t="s">
        <v>47</v>
      </c>
      <c r="AH2249" s="7" t="s">
        <v>406</v>
      </c>
      <c r="AI2249" s="7" t="s">
        <v>407</v>
      </c>
      <c r="AJ2249" s="7">
        <v>-0.96199999999999997</v>
      </c>
      <c r="AK2249" s="7">
        <v>0.84599999999999997</v>
      </c>
      <c r="AV2249" s="7" t="s">
        <v>658</v>
      </c>
      <c r="AW2249" s="7" t="s">
        <v>44</v>
      </c>
      <c r="AZ2249" s="7" t="s">
        <v>372</v>
      </c>
    </row>
    <row r="2250" spans="1:52" x14ac:dyDescent="0.2">
      <c r="A2250" s="7">
        <v>2249</v>
      </c>
      <c r="B2250" s="7">
        <v>6029</v>
      </c>
      <c r="C2250" s="7" t="s">
        <v>335</v>
      </c>
      <c r="D2250" s="7" t="s">
        <v>369</v>
      </c>
      <c r="E2250" s="7" t="s">
        <v>370</v>
      </c>
      <c r="F2250" s="7">
        <v>2.1840000000000002</v>
      </c>
      <c r="I2250" s="7">
        <v>2.1840000000000002</v>
      </c>
      <c r="J2250" s="7">
        <v>2007</v>
      </c>
      <c r="K2250" s="7">
        <v>4</v>
      </c>
      <c r="L2250" s="7">
        <v>102</v>
      </c>
      <c r="M2250" s="7">
        <v>50.552</v>
      </c>
      <c r="N2250" s="7">
        <v>-3.2549999999999999</v>
      </c>
      <c r="O2250" s="7">
        <v>50.75</v>
      </c>
      <c r="P2250" s="7">
        <v>-3.25</v>
      </c>
      <c r="V2250" s="7" t="s">
        <v>26</v>
      </c>
      <c r="W2250" s="7">
        <v>1.3839999999999999</v>
      </c>
      <c r="X2250" s="7">
        <f t="shared" si="70"/>
        <v>1.3839999999999999</v>
      </c>
      <c r="Y2250" s="7">
        <v>0.8</v>
      </c>
      <c r="Z2250" s="7">
        <f t="shared" si="71"/>
        <v>0.8</v>
      </c>
      <c r="AA2250" s="7">
        <v>0.63300000000000001</v>
      </c>
      <c r="AB2250" s="7">
        <v>0.36599999999999999</v>
      </c>
      <c r="AC2250" s="7">
        <v>10.5</v>
      </c>
      <c r="AD2250" s="7">
        <v>9.8000000000000007</v>
      </c>
      <c r="AE2250" s="7" t="s">
        <v>132</v>
      </c>
      <c r="AF2250" s="7" t="s">
        <v>133</v>
      </c>
      <c r="AG2250" s="7" t="s">
        <v>47</v>
      </c>
      <c r="AH2250" s="7" t="s">
        <v>406</v>
      </c>
      <c r="AI2250" s="7" t="s">
        <v>407</v>
      </c>
      <c r="AJ2250" s="7">
        <v>-0.96199999999999997</v>
      </c>
      <c r="AK2250" s="7">
        <v>0.84599999999999997</v>
      </c>
      <c r="AV2250" s="7" t="s">
        <v>658</v>
      </c>
      <c r="AW2250" s="7" t="s">
        <v>44</v>
      </c>
      <c r="AZ2250" s="7" t="s">
        <v>372</v>
      </c>
    </row>
    <row r="2251" spans="1:52" x14ac:dyDescent="0.2">
      <c r="A2251" s="7">
        <v>2250</v>
      </c>
      <c r="B2251" s="7">
        <v>6029</v>
      </c>
      <c r="C2251" s="7" t="s">
        <v>335</v>
      </c>
      <c r="D2251" s="7" t="s">
        <v>369</v>
      </c>
      <c r="E2251" s="7" t="s">
        <v>370</v>
      </c>
      <c r="F2251" s="7">
        <v>2.6</v>
      </c>
      <c r="I2251" s="7">
        <v>2.6</v>
      </c>
      <c r="J2251" s="7">
        <v>2007</v>
      </c>
      <c r="K2251" s="7">
        <v>4</v>
      </c>
      <c r="L2251" s="7">
        <v>108</v>
      </c>
      <c r="M2251" s="7">
        <v>50.552</v>
      </c>
      <c r="N2251" s="7">
        <v>-3.2549999999999999</v>
      </c>
      <c r="O2251" s="7">
        <v>50.75</v>
      </c>
      <c r="P2251" s="7">
        <v>-3.25</v>
      </c>
      <c r="V2251" s="7" t="s">
        <v>26</v>
      </c>
      <c r="W2251" s="7">
        <v>1.4390000000000001</v>
      </c>
      <c r="X2251" s="7">
        <f t="shared" si="70"/>
        <v>1.4390000000000001</v>
      </c>
      <c r="Y2251" s="7">
        <v>1.161</v>
      </c>
      <c r="Z2251" s="7">
        <f t="shared" si="71"/>
        <v>1.161</v>
      </c>
      <c r="AA2251" s="7">
        <v>0.55300000000000005</v>
      </c>
      <c r="AB2251" s="7">
        <v>0.44600000000000001</v>
      </c>
      <c r="AC2251" s="7">
        <v>10.5</v>
      </c>
      <c r="AD2251" s="7">
        <v>9.8000000000000007</v>
      </c>
      <c r="AE2251" s="7" t="s">
        <v>132</v>
      </c>
      <c r="AF2251" s="7" t="s">
        <v>133</v>
      </c>
      <c r="AG2251" s="7" t="s">
        <v>47</v>
      </c>
      <c r="AH2251" s="7" t="s">
        <v>406</v>
      </c>
      <c r="AI2251" s="7" t="s">
        <v>407</v>
      </c>
      <c r="AJ2251" s="7">
        <v>-0.96199999999999997</v>
      </c>
      <c r="AK2251" s="7">
        <v>0.84599999999999997</v>
      </c>
      <c r="AV2251" s="7" t="s">
        <v>658</v>
      </c>
      <c r="AW2251" s="7" t="s">
        <v>44</v>
      </c>
      <c r="AZ2251" s="7" t="s">
        <v>372</v>
      </c>
    </row>
    <row r="2252" spans="1:52" x14ac:dyDescent="0.2">
      <c r="A2252" s="7">
        <v>2251</v>
      </c>
      <c r="B2252" s="7">
        <v>6029</v>
      </c>
      <c r="C2252" s="7" t="s">
        <v>335</v>
      </c>
      <c r="D2252" s="7" t="s">
        <v>369</v>
      </c>
      <c r="E2252" s="7" t="s">
        <v>370</v>
      </c>
      <c r="F2252" s="7">
        <v>3.0550000000000002</v>
      </c>
      <c r="I2252" s="7">
        <v>3.0550000000000002</v>
      </c>
      <c r="J2252" s="7">
        <v>2007</v>
      </c>
      <c r="K2252" s="7">
        <v>4</v>
      </c>
      <c r="L2252" s="7">
        <v>113</v>
      </c>
      <c r="M2252" s="7">
        <v>50.552</v>
      </c>
      <c r="N2252" s="7">
        <v>-3.2549999999999999</v>
      </c>
      <c r="O2252" s="7">
        <v>50.75</v>
      </c>
      <c r="P2252" s="7">
        <v>-3.25</v>
      </c>
      <c r="V2252" s="7" t="s">
        <v>26</v>
      </c>
      <c r="W2252" s="7">
        <v>1.359</v>
      </c>
      <c r="X2252" s="7">
        <f t="shared" si="70"/>
        <v>1.359</v>
      </c>
      <c r="Y2252" s="7">
        <v>1.696</v>
      </c>
      <c r="Z2252" s="7">
        <f t="shared" si="71"/>
        <v>1.696</v>
      </c>
      <c r="AA2252" s="7">
        <v>0.44400000000000001</v>
      </c>
      <c r="AB2252" s="7">
        <v>0.55500000000000005</v>
      </c>
      <c r="AC2252" s="7">
        <v>10.5</v>
      </c>
      <c r="AD2252" s="7">
        <v>9.8000000000000007</v>
      </c>
      <c r="AE2252" s="7" t="s">
        <v>132</v>
      </c>
      <c r="AF2252" s="7" t="s">
        <v>133</v>
      </c>
      <c r="AG2252" s="7" t="s">
        <v>47</v>
      </c>
      <c r="AH2252" s="7" t="s">
        <v>406</v>
      </c>
      <c r="AI2252" s="7" t="s">
        <v>407</v>
      </c>
      <c r="AJ2252" s="7">
        <v>-0.96199999999999997</v>
      </c>
      <c r="AK2252" s="7">
        <v>0.84599999999999997</v>
      </c>
      <c r="AV2252" s="7" t="s">
        <v>658</v>
      </c>
      <c r="AW2252" s="7" t="s">
        <v>44</v>
      </c>
      <c r="AZ2252" s="7" t="s">
        <v>372</v>
      </c>
    </row>
    <row r="2253" spans="1:52" x14ac:dyDescent="0.2">
      <c r="A2253" s="7">
        <v>2252</v>
      </c>
      <c r="B2253" s="7">
        <v>6029</v>
      </c>
      <c r="C2253" s="7" t="s">
        <v>335</v>
      </c>
      <c r="D2253" s="7" t="s">
        <v>369</v>
      </c>
      <c r="E2253" s="7" t="s">
        <v>370</v>
      </c>
      <c r="F2253" s="7">
        <v>4.1189999999999998</v>
      </c>
      <c r="I2253" s="7">
        <v>4.1189999999999998</v>
      </c>
      <c r="J2253" s="7">
        <v>2007</v>
      </c>
      <c r="K2253" s="7">
        <v>4</v>
      </c>
      <c r="L2253" s="7">
        <v>117</v>
      </c>
      <c r="M2253" s="7">
        <v>50.552</v>
      </c>
      <c r="N2253" s="7">
        <v>-3.2549999999999999</v>
      </c>
      <c r="O2253" s="7">
        <v>50.75</v>
      </c>
      <c r="P2253" s="7">
        <v>-3.25</v>
      </c>
      <c r="V2253" s="7" t="s">
        <v>26</v>
      </c>
      <c r="W2253" s="7">
        <v>1.4710000000000001</v>
      </c>
      <c r="X2253" s="7">
        <f t="shared" si="70"/>
        <v>1.4710000000000001</v>
      </c>
      <c r="Y2253" s="7">
        <v>2.6480000000000001</v>
      </c>
      <c r="Z2253" s="7">
        <f t="shared" si="71"/>
        <v>2.6480000000000001</v>
      </c>
      <c r="AA2253" s="7">
        <v>0.35699999999999998</v>
      </c>
      <c r="AB2253" s="7">
        <v>0.64200000000000002</v>
      </c>
      <c r="AC2253" s="7">
        <v>10.5</v>
      </c>
      <c r="AD2253" s="7">
        <v>9.8000000000000007</v>
      </c>
      <c r="AE2253" s="7" t="s">
        <v>132</v>
      </c>
      <c r="AF2253" s="7" t="s">
        <v>133</v>
      </c>
      <c r="AG2253" s="7" t="s">
        <v>47</v>
      </c>
      <c r="AH2253" s="7" t="s">
        <v>406</v>
      </c>
      <c r="AI2253" s="7" t="s">
        <v>407</v>
      </c>
      <c r="AJ2253" s="7">
        <v>-0.96199999999999997</v>
      </c>
      <c r="AK2253" s="7">
        <v>0.84599999999999997</v>
      </c>
      <c r="AV2253" s="7" t="s">
        <v>658</v>
      </c>
      <c r="AW2253" s="7" t="s">
        <v>44</v>
      </c>
      <c r="AZ2253" s="7" t="s">
        <v>372</v>
      </c>
    </row>
    <row r="2254" spans="1:52" x14ac:dyDescent="0.2">
      <c r="A2254" s="7">
        <v>2253</v>
      </c>
      <c r="B2254" s="7">
        <v>6029</v>
      </c>
      <c r="C2254" s="7" t="s">
        <v>335</v>
      </c>
      <c r="D2254" s="7" t="s">
        <v>369</v>
      </c>
      <c r="E2254" s="7" t="s">
        <v>370</v>
      </c>
      <c r="F2254" s="7">
        <v>2.5539999999999998</v>
      </c>
      <c r="I2254" s="7">
        <v>2.5539999999999998</v>
      </c>
      <c r="J2254" s="7">
        <v>2007</v>
      </c>
      <c r="K2254" s="7">
        <v>5</v>
      </c>
      <c r="L2254" s="7">
        <v>122</v>
      </c>
      <c r="M2254" s="7">
        <v>50.552</v>
      </c>
      <c r="N2254" s="7">
        <v>-3.2549999999999999</v>
      </c>
      <c r="O2254" s="7">
        <v>50.75</v>
      </c>
      <c r="P2254" s="7">
        <v>-3.25</v>
      </c>
      <c r="V2254" s="7" t="s">
        <v>26</v>
      </c>
      <c r="W2254" s="7">
        <v>1.1639999999999999</v>
      </c>
      <c r="X2254" s="7">
        <f t="shared" si="70"/>
        <v>1.1639999999999999</v>
      </c>
      <c r="Y2254" s="7">
        <v>1.39</v>
      </c>
      <c r="Z2254" s="7">
        <f t="shared" si="71"/>
        <v>1.39</v>
      </c>
      <c r="AA2254" s="7">
        <v>0.45500000000000002</v>
      </c>
      <c r="AB2254" s="7">
        <v>0.54400000000000004</v>
      </c>
      <c r="AC2254" s="7">
        <v>11.2</v>
      </c>
      <c r="AD2254" s="7">
        <v>124</v>
      </c>
      <c r="AE2254" s="7" t="s">
        <v>132</v>
      </c>
      <c r="AF2254" s="7" t="s">
        <v>133</v>
      </c>
      <c r="AG2254" s="7" t="s">
        <v>47</v>
      </c>
      <c r="AH2254" s="7" t="s">
        <v>406</v>
      </c>
      <c r="AI2254" s="7" t="s">
        <v>407</v>
      </c>
      <c r="AJ2254" s="7">
        <v>-0.96199999999999997</v>
      </c>
      <c r="AK2254" s="7">
        <v>0.84599999999999997</v>
      </c>
      <c r="AV2254" s="7" t="s">
        <v>658</v>
      </c>
      <c r="AW2254" s="7" t="s">
        <v>44</v>
      </c>
      <c r="AZ2254" s="7" t="s">
        <v>372</v>
      </c>
    </row>
    <row r="2255" spans="1:52" x14ac:dyDescent="0.2">
      <c r="A2255" s="7">
        <v>2254</v>
      </c>
      <c r="B2255" s="7">
        <v>6029</v>
      </c>
      <c r="C2255" s="7" t="s">
        <v>335</v>
      </c>
      <c r="D2255" s="7" t="s">
        <v>369</v>
      </c>
      <c r="E2255" s="7" t="s">
        <v>370</v>
      </c>
      <c r="F2255" s="7">
        <v>2.38</v>
      </c>
      <c r="I2255" s="7">
        <v>2.38</v>
      </c>
      <c r="J2255" s="7">
        <v>2007</v>
      </c>
      <c r="K2255" s="7">
        <v>5</v>
      </c>
      <c r="L2255" s="7">
        <v>128</v>
      </c>
      <c r="M2255" s="7">
        <v>50.552</v>
      </c>
      <c r="N2255" s="7">
        <v>-3.2549999999999999</v>
      </c>
      <c r="O2255" s="7">
        <v>50.75</v>
      </c>
      <c r="P2255" s="7">
        <v>-3.25</v>
      </c>
      <c r="V2255" s="7" t="s">
        <v>26</v>
      </c>
      <c r="W2255" s="7">
        <v>0.97099999999999997</v>
      </c>
      <c r="X2255" s="7">
        <f t="shared" si="70"/>
        <v>0.97099999999999997</v>
      </c>
      <c r="Y2255" s="7">
        <v>1.409</v>
      </c>
      <c r="Z2255" s="7">
        <f t="shared" si="71"/>
        <v>1.409</v>
      </c>
      <c r="AA2255" s="7">
        <v>0.40699999999999997</v>
      </c>
      <c r="AB2255" s="7">
        <v>0.59199999999999997</v>
      </c>
      <c r="AC2255" s="7">
        <v>11.2</v>
      </c>
      <c r="AD2255" s="7">
        <v>124</v>
      </c>
      <c r="AE2255" s="7" t="s">
        <v>132</v>
      </c>
      <c r="AF2255" s="7" t="s">
        <v>133</v>
      </c>
      <c r="AG2255" s="7" t="s">
        <v>47</v>
      </c>
      <c r="AH2255" s="7" t="s">
        <v>406</v>
      </c>
      <c r="AI2255" s="7" t="s">
        <v>407</v>
      </c>
      <c r="AJ2255" s="7">
        <v>-0.96199999999999997</v>
      </c>
      <c r="AK2255" s="7">
        <v>0.84599999999999997</v>
      </c>
      <c r="AV2255" s="7" t="s">
        <v>658</v>
      </c>
      <c r="AW2255" s="7" t="s">
        <v>44</v>
      </c>
      <c r="AZ2255" s="7" t="s">
        <v>372</v>
      </c>
    </row>
    <row r="2256" spans="1:52" x14ac:dyDescent="0.2">
      <c r="A2256" s="7">
        <v>2255</v>
      </c>
      <c r="B2256" s="7">
        <v>6029</v>
      </c>
      <c r="C2256" s="7" t="s">
        <v>335</v>
      </c>
      <c r="D2256" s="7" t="s">
        <v>369</v>
      </c>
      <c r="E2256" s="7" t="s">
        <v>370</v>
      </c>
      <c r="F2256" s="7">
        <v>2.911</v>
      </c>
      <c r="I2256" s="7">
        <v>2.911</v>
      </c>
      <c r="J2256" s="7">
        <v>2007</v>
      </c>
      <c r="K2256" s="7">
        <v>5</v>
      </c>
      <c r="L2256" s="7">
        <v>132</v>
      </c>
      <c r="M2256" s="7">
        <v>50.552</v>
      </c>
      <c r="N2256" s="7">
        <v>-3.2549999999999999</v>
      </c>
      <c r="O2256" s="7">
        <v>50.75</v>
      </c>
      <c r="P2256" s="7">
        <v>-3.25</v>
      </c>
      <c r="V2256" s="7" t="s">
        <v>26</v>
      </c>
      <c r="W2256" s="7">
        <v>1.0820000000000001</v>
      </c>
      <c r="X2256" s="7">
        <f t="shared" si="70"/>
        <v>1.0820000000000001</v>
      </c>
      <c r="Y2256" s="7">
        <v>1.829</v>
      </c>
      <c r="Z2256" s="7">
        <f t="shared" si="71"/>
        <v>1.829</v>
      </c>
      <c r="AA2256" s="7">
        <v>0.371</v>
      </c>
      <c r="AB2256" s="7">
        <v>0.628</v>
      </c>
      <c r="AC2256" s="7">
        <v>11.2</v>
      </c>
      <c r="AD2256" s="7">
        <v>124</v>
      </c>
      <c r="AE2256" s="7" t="s">
        <v>132</v>
      </c>
      <c r="AF2256" s="7" t="s">
        <v>133</v>
      </c>
      <c r="AG2256" s="7" t="s">
        <v>47</v>
      </c>
      <c r="AH2256" s="7" t="s">
        <v>406</v>
      </c>
      <c r="AI2256" s="7" t="s">
        <v>407</v>
      </c>
      <c r="AJ2256" s="7">
        <v>-0.96199999999999997</v>
      </c>
      <c r="AK2256" s="7">
        <v>0.84599999999999997</v>
      </c>
      <c r="AV2256" s="7" t="s">
        <v>658</v>
      </c>
      <c r="AW2256" s="7" t="s">
        <v>44</v>
      </c>
      <c r="AZ2256" s="7" t="s">
        <v>372</v>
      </c>
    </row>
    <row r="2257" spans="1:52" x14ac:dyDescent="0.2">
      <c r="A2257" s="7">
        <v>2256</v>
      </c>
      <c r="B2257" s="7">
        <v>6029</v>
      </c>
      <c r="C2257" s="7" t="s">
        <v>335</v>
      </c>
      <c r="D2257" s="7" t="s">
        <v>369</v>
      </c>
      <c r="E2257" s="7" t="s">
        <v>370</v>
      </c>
      <c r="F2257" s="7">
        <v>2.5649999999999999</v>
      </c>
      <c r="I2257" s="7">
        <v>2.5649999999999999</v>
      </c>
      <c r="J2257" s="7">
        <v>2007</v>
      </c>
      <c r="K2257" s="7">
        <v>5</v>
      </c>
      <c r="L2257" s="7">
        <v>137</v>
      </c>
      <c r="M2257" s="7">
        <v>50.552</v>
      </c>
      <c r="N2257" s="7">
        <v>-3.2549999999999999</v>
      </c>
      <c r="O2257" s="7">
        <v>50.75</v>
      </c>
      <c r="P2257" s="7">
        <v>-3.25</v>
      </c>
      <c r="V2257" s="7" t="s">
        <v>26</v>
      </c>
      <c r="W2257" s="7">
        <v>1.27</v>
      </c>
      <c r="X2257" s="7">
        <f t="shared" si="70"/>
        <v>1.27</v>
      </c>
      <c r="Y2257" s="7">
        <v>1.2949999999999999</v>
      </c>
      <c r="Z2257" s="7">
        <f t="shared" si="71"/>
        <v>1.2949999999999999</v>
      </c>
      <c r="AA2257" s="7">
        <v>0.495</v>
      </c>
      <c r="AB2257" s="7">
        <v>0.504</v>
      </c>
      <c r="AC2257" s="7">
        <v>11.2</v>
      </c>
      <c r="AD2257" s="7">
        <v>124</v>
      </c>
      <c r="AE2257" s="7" t="s">
        <v>132</v>
      </c>
      <c r="AF2257" s="7" t="s">
        <v>133</v>
      </c>
      <c r="AG2257" s="7" t="s">
        <v>47</v>
      </c>
      <c r="AH2257" s="7" t="s">
        <v>406</v>
      </c>
      <c r="AI2257" s="7" t="s">
        <v>407</v>
      </c>
      <c r="AJ2257" s="7">
        <v>-0.96199999999999997</v>
      </c>
      <c r="AK2257" s="7">
        <v>0.84599999999999997</v>
      </c>
      <c r="AV2257" s="7" t="s">
        <v>658</v>
      </c>
      <c r="AW2257" s="7" t="s">
        <v>44</v>
      </c>
      <c r="AZ2257" s="7" t="s">
        <v>372</v>
      </c>
    </row>
    <row r="2258" spans="1:52" x14ac:dyDescent="0.2">
      <c r="A2258" s="7">
        <v>2257</v>
      </c>
      <c r="B2258" s="7">
        <v>6029</v>
      </c>
      <c r="C2258" s="7" t="s">
        <v>335</v>
      </c>
      <c r="D2258" s="7" t="s">
        <v>369</v>
      </c>
      <c r="E2258" s="7" t="s">
        <v>370</v>
      </c>
      <c r="F2258" s="7">
        <v>2.867</v>
      </c>
      <c r="I2258" s="7">
        <v>2.867</v>
      </c>
      <c r="J2258" s="7">
        <v>2007</v>
      </c>
      <c r="K2258" s="7">
        <v>5</v>
      </c>
      <c r="L2258" s="7">
        <v>142</v>
      </c>
      <c r="M2258" s="7">
        <v>50.552</v>
      </c>
      <c r="N2258" s="7">
        <v>-3.2549999999999999</v>
      </c>
      <c r="O2258" s="7">
        <v>50.75</v>
      </c>
      <c r="P2258" s="7">
        <v>-3.25</v>
      </c>
      <c r="V2258" s="7" t="s">
        <v>26</v>
      </c>
      <c r="W2258" s="7">
        <v>1.649</v>
      </c>
      <c r="X2258" s="7">
        <f t="shared" si="70"/>
        <v>1.649</v>
      </c>
      <c r="Y2258" s="7">
        <v>1.218</v>
      </c>
      <c r="Z2258" s="7">
        <f t="shared" si="71"/>
        <v>1.218</v>
      </c>
      <c r="AA2258" s="7">
        <v>0.57499999999999996</v>
      </c>
      <c r="AB2258" s="7">
        <v>0.42399999999999999</v>
      </c>
      <c r="AC2258" s="7">
        <v>11.2</v>
      </c>
      <c r="AD2258" s="7">
        <v>124</v>
      </c>
      <c r="AE2258" s="7" t="s">
        <v>132</v>
      </c>
      <c r="AF2258" s="7" t="s">
        <v>133</v>
      </c>
      <c r="AG2258" s="7" t="s">
        <v>47</v>
      </c>
      <c r="AH2258" s="7" t="s">
        <v>406</v>
      </c>
      <c r="AI2258" s="7" t="s">
        <v>407</v>
      </c>
      <c r="AJ2258" s="7">
        <v>-0.96199999999999997</v>
      </c>
      <c r="AK2258" s="7">
        <v>0.84599999999999997</v>
      </c>
      <c r="AV2258" s="7" t="s">
        <v>658</v>
      </c>
      <c r="AW2258" s="7" t="s">
        <v>44</v>
      </c>
      <c r="AZ2258" s="7" t="s">
        <v>372</v>
      </c>
    </row>
    <row r="2259" spans="1:52" x14ac:dyDescent="0.2">
      <c r="A2259" s="7">
        <v>2258</v>
      </c>
      <c r="B2259" s="7">
        <v>6029</v>
      </c>
      <c r="C2259" s="7" t="s">
        <v>335</v>
      </c>
      <c r="D2259" s="7" t="s">
        <v>369</v>
      </c>
      <c r="E2259" s="7" t="s">
        <v>370</v>
      </c>
      <c r="F2259" s="7">
        <v>2.73</v>
      </c>
      <c r="I2259" s="7">
        <v>2.73</v>
      </c>
      <c r="J2259" s="7">
        <v>2007</v>
      </c>
      <c r="K2259" s="7">
        <v>5</v>
      </c>
      <c r="L2259" s="7">
        <v>148</v>
      </c>
      <c r="M2259" s="7">
        <v>50.552</v>
      </c>
      <c r="N2259" s="7">
        <v>-3.2549999999999999</v>
      </c>
      <c r="O2259" s="7">
        <v>50.75</v>
      </c>
      <c r="P2259" s="7">
        <v>-3.25</v>
      </c>
      <c r="V2259" s="7" t="s">
        <v>26</v>
      </c>
      <c r="W2259" s="7">
        <v>1.6459999999999999</v>
      </c>
      <c r="X2259" s="7">
        <f t="shared" si="70"/>
        <v>1.6459999999999999</v>
      </c>
      <c r="Y2259" s="7">
        <v>1.0840000000000001</v>
      </c>
      <c r="Z2259" s="7">
        <f t="shared" si="71"/>
        <v>1.0840000000000001</v>
      </c>
      <c r="AA2259" s="7">
        <v>0.60199999999999998</v>
      </c>
      <c r="AB2259" s="7">
        <v>0.39700000000000002</v>
      </c>
      <c r="AC2259" s="7">
        <v>11.2</v>
      </c>
      <c r="AD2259" s="7">
        <v>124</v>
      </c>
      <c r="AE2259" s="7" t="s">
        <v>132</v>
      </c>
      <c r="AF2259" s="7" t="s">
        <v>133</v>
      </c>
      <c r="AG2259" s="7" t="s">
        <v>47</v>
      </c>
      <c r="AH2259" s="7" t="s">
        <v>406</v>
      </c>
      <c r="AI2259" s="7" t="s">
        <v>407</v>
      </c>
      <c r="AJ2259" s="7">
        <v>-0.96199999999999997</v>
      </c>
      <c r="AK2259" s="7">
        <v>0.84599999999999997</v>
      </c>
      <c r="AV2259" s="7" t="s">
        <v>658</v>
      </c>
      <c r="AW2259" s="7" t="s">
        <v>44</v>
      </c>
      <c r="AZ2259" s="7" t="s">
        <v>372</v>
      </c>
    </row>
    <row r="2260" spans="1:52" x14ac:dyDescent="0.2">
      <c r="A2260" s="7">
        <v>2259</v>
      </c>
      <c r="B2260" s="7">
        <v>6029</v>
      </c>
      <c r="C2260" s="7" t="s">
        <v>335</v>
      </c>
      <c r="D2260" s="7" t="s">
        <v>369</v>
      </c>
      <c r="E2260" s="7" t="s">
        <v>370</v>
      </c>
      <c r="F2260" s="7">
        <v>2.5379999999999998</v>
      </c>
      <c r="I2260" s="7">
        <v>2.5379999999999998</v>
      </c>
      <c r="J2260" s="7">
        <v>2007</v>
      </c>
      <c r="K2260" s="7">
        <v>6</v>
      </c>
      <c r="L2260" s="7">
        <v>152</v>
      </c>
      <c r="M2260" s="7">
        <v>50.552</v>
      </c>
      <c r="N2260" s="7">
        <v>-3.2549999999999999</v>
      </c>
      <c r="O2260" s="7">
        <v>50.75</v>
      </c>
      <c r="P2260" s="7">
        <v>-3.25</v>
      </c>
      <c r="V2260" s="7" t="s">
        <v>26</v>
      </c>
      <c r="W2260" s="7">
        <v>1.4339999999999999</v>
      </c>
      <c r="X2260" s="7">
        <f t="shared" si="70"/>
        <v>1.4339999999999999</v>
      </c>
      <c r="Y2260" s="7">
        <v>1.1040000000000001</v>
      </c>
      <c r="Z2260" s="7">
        <f t="shared" si="71"/>
        <v>1.1040000000000001</v>
      </c>
      <c r="AA2260" s="7">
        <v>0.56499999999999995</v>
      </c>
      <c r="AB2260" s="7">
        <v>0.434</v>
      </c>
      <c r="AC2260" s="7">
        <v>13.4</v>
      </c>
      <c r="AD2260" s="7">
        <v>103.8</v>
      </c>
      <c r="AE2260" s="7" t="s">
        <v>132</v>
      </c>
      <c r="AF2260" s="7" t="s">
        <v>133</v>
      </c>
      <c r="AG2260" s="7" t="s">
        <v>47</v>
      </c>
      <c r="AH2260" s="7" t="s">
        <v>406</v>
      </c>
      <c r="AI2260" s="7" t="s">
        <v>407</v>
      </c>
      <c r="AJ2260" s="7">
        <v>-0.96199999999999997</v>
      </c>
      <c r="AK2260" s="7">
        <v>0.84599999999999997</v>
      </c>
      <c r="AV2260" s="7" t="s">
        <v>658</v>
      </c>
      <c r="AW2260" s="7" t="s">
        <v>44</v>
      </c>
      <c r="AZ2260" s="7" t="s">
        <v>372</v>
      </c>
    </row>
    <row r="2261" spans="1:52" x14ac:dyDescent="0.2">
      <c r="A2261" s="7">
        <v>2260</v>
      </c>
      <c r="B2261" s="7">
        <v>6029</v>
      </c>
      <c r="C2261" s="7" t="s">
        <v>335</v>
      </c>
      <c r="D2261" s="7" t="s">
        <v>369</v>
      </c>
      <c r="E2261" s="7" t="s">
        <v>370</v>
      </c>
      <c r="F2261" s="7">
        <v>3.1070000000000002</v>
      </c>
      <c r="I2261" s="7">
        <v>3.1070000000000002</v>
      </c>
      <c r="J2261" s="7">
        <v>2007</v>
      </c>
      <c r="K2261" s="7">
        <v>6</v>
      </c>
      <c r="L2261" s="7">
        <v>157</v>
      </c>
      <c r="M2261" s="7">
        <v>50.552</v>
      </c>
      <c r="N2261" s="7">
        <v>-3.2549999999999999</v>
      </c>
      <c r="O2261" s="7">
        <v>50.75</v>
      </c>
      <c r="P2261" s="7">
        <v>-3.25</v>
      </c>
      <c r="V2261" s="7" t="s">
        <v>26</v>
      </c>
      <c r="W2261" s="7">
        <v>1.8879999999999999</v>
      </c>
      <c r="X2261" s="7">
        <f t="shared" si="70"/>
        <v>1.8879999999999999</v>
      </c>
      <c r="Y2261" s="7">
        <v>1.2190000000000001</v>
      </c>
      <c r="Z2261" s="7">
        <f t="shared" si="71"/>
        <v>1.2190000000000001</v>
      </c>
      <c r="AA2261" s="7">
        <v>0.60699999999999998</v>
      </c>
      <c r="AB2261" s="7">
        <v>0.39200000000000002</v>
      </c>
      <c r="AC2261" s="7">
        <v>13.4</v>
      </c>
      <c r="AD2261" s="7">
        <v>103.8</v>
      </c>
      <c r="AE2261" s="7" t="s">
        <v>132</v>
      </c>
      <c r="AF2261" s="7" t="s">
        <v>133</v>
      </c>
      <c r="AG2261" s="7" t="s">
        <v>47</v>
      </c>
      <c r="AH2261" s="7" t="s">
        <v>406</v>
      </c>
      <c r="AI2261" s="7" t="s">
        <v>407</v>
      </c>
      <c r="AJ2261" s="7">
        <v>-0.96199999999999997</v>
      </c>
      <c r="AK2261" s="7">
        <v>0.84599999999999997</v>
      </c>
      <c r="AV2261" s="7" t="s">
        <v>658</v>
      </c>
      <c r="AW2261" s="7" t="s">
        <v>44</v>
      </c>
      <c r="AZ2261" s="7" t="s">
        <v>372</v>
      </c>
    </row>
    <row r="2262" spans="1:52" x14ac:dyDescent="0.2">
      <c r="A2262" s="7">
        <v>2261</v>
      </c>
      <c r="B2262" s="7">
        <v>6029</v>
      </c>
      <c r="C2262" s="7" t="s">
        <v>335</v>
      </c>
      <c r="D2262" s="7" t="s">
        <v>369</v>
      </c>
      <c r="E2262" s="7" t="s">
        <v>370</v>
      </c>
      <c r="F2262" s="7">
        <v>2.7810000000000001</v>
      </c>
      <c r="I2262" s="7">
        <v>2.7810000000000001</v>
      </c>
      <c r="J2262" s="7">
        <v>2007</v>
      </c>
      <c r="K2262" s="7">
        <v>6</v>
      </c>
      <c r="L2262" s="7">
        <v>163</v>
      </c>
      <c r="M2262" s="7">
        <v>50.552</v>
      </c>
      <c r="N2262" s="7">
        <v>-3.2549999999999999</v>
      </c>
      <c r="O2262" s="7">
        <v>50.75</v>
      </c>
      <c r="P2262" s="7">
        <v>-3.25</v>
      </c>
      <c r="V2262" s="7" t="s">
        <v>26</v>
      </c>
      <c r="W2262" s="7">
        <v>1.7330000000000001</v>
      </c>
      <c r="X2262" s="7">
        <f t="shared" si="70"/>
        <v>1.7330000000000001</v>
      </c>
      <c r="Y2262" s="7">
        <v>1.048</v>
      </c>
      <c r="Z2262" s="7">
        <f t="shared" si="71"/>
        <v>1.048</v>
      </c>
      <c r="AA2262" s="7">
        <v>0.623</v>
      </c>
      <c r="AB2262" s="7">
        <v>0.376</v>
      </c>
      <c r="AC2262" s="7">
        <v>13.4</v>
      </c>
      <c r="AD2262" s="7">
        <v>103.8</v>
      </c>
      <c r="AE2262" s="7" t="s">
        <v>132</v>
      </c>
      <c r="AF2262" s="7" t="s">
        <v>133</v>
      </c>
      <c r="AG2262" s="7" t="s">
        <v>47</v>
      </c>
      <c r="AH2262" s="7" t="s">
        <v>406</v>
      </c>
      <c r="AI2262" s="7" t="s">
        <v>407</v>
      </c>
      <c r="AJ2262" s="7">
        <v>-0.96199999999999997</v>
      </c>
      <c r="AK2262" s="7">
        <v>0.84599999999999997</v>
      </c>
      <c r="AV2262" s="7" t="s">
        <v>658</v>
      </c>
      <c r="AW2262" s="7" t="s">
        <v>44</v>
      </c>
      <c r="AZ2262" s="7" t="s">
        <v>372</v>
      </c>
    </row>
    <row r="2263" spans="1:52" x14ac:dyDescent="0.2">
      <c r="A2263" s="7">
        <v>2262</v>
      </c>
      <c r="B2263" s="7">
        <v>6029</v>
      </c>
      <c r="C2263" s="7" t="s">
        <v>335</v>
      </c>
      <c r="D2263" s="7" t="s">
        <v>369</v>
      </c>
      <c r="E2263" s="7" t="s">
        <v>370</v>
      </c>
      <c r="F2263" s="7">
        <v>2.359</v>
      </c>
      <c r="I2263" s="7">
        <v>2.359</v>
      </c>
      <c r="J2263" s="7">
        <v>2007</v>
      </c>
      <c r="K2263" s="7">
        <v>6</v>
      </c>
      <c r="L2263" s="7">
        <v>167</v>
      </c>
      <c r="M2263" s="7">
        <v>50.552</v>
      </c>
      <c r="N2263" s="7">
        <v>-3.2549999999999999</v>
      </c>
      <c r="O2263" s="7">
        <v>50.75</v>
      </c>
      <c r="P2263" s="7">
        <v>-3.25</v>
      </c>
      <c r="V2263" s="7" t="s">
        <v>26</v>
      </c>
      <c r="W2263" s="7">
        <v>1.7689999999999999</v>
      </c>
      <c r="X2263" s="7">
        <f t="shared" si="70"/>
        <v>1.7689999999999999</v>
      </c>
      <c r="Y2263" s="7">
        <v>0.59</v>
      </c>
      <c r="Z2263" s="7">
        <f t="shared" si="71"/>
        <v>0.59</v>
      </c>
      <c r="AA2263" s="7">
        <v>0.749</v>
      </c>
      <c r="AB2263" s="7">
        <v>0.25</v>
      </c>
      <c r="AC2263" s="7">
        <v>13.4</v>
      </c>
      <c r="AD2263" s="7">
        <v>103.8</v>
      </c>
      <c r="AE2263" s="7" t="s">
        <v>132</v>
      </c>
      <c r="AF2263" s="7" t="s">
        <v>133</v>
      </c>
      <c r="AG2263" s="7" t="s">
        <v>47</v>
      </c>
      <c r="AH2263" s="7" t="s">
        <v>406</v>
      </c>
      <c r="AI2263" s="7" t="s">
        <v>407</v>
      </c>
      <c r="AJ2263" s="7">
        <v>-0.96199999999999997</v>
      </c>
      <c r="AK2263" s="7">
        <v>0.84599999999999997</v>
      </c>
      <c r="AV2263" s="7" t="s">
        <v>658</v>
      </c>
      <c r="AW2263" s="7" t="s">
        <v>44</v>
      </c>
      <c r="AZ2263" s="7" t="s">
        <v>372</v>
      </c>
    </row>
    <row r="2264" spans="1:52" x14ac:dyDescent="0.2">
      <c r="A2264" s="7">
        <v>2263</v>
      </c>
      <c r="B2264" s="7">
        <v>6029</v>
      </c>
      <c r="C2264" s="7" t="s">
        <v>335</v>
      </c>
      <c r="D2264" s="7" t="s">
        <v>369</v>
      </c>
      <c r="E2264" s="7" t="s">
        <v>370</v>
      </c>
      <c r="F2264" s="7">
        <v>2.0710000000000002</v>
      </c>
      <c r="I2264" s="7">
        <v>2.0710000000000002</v>
      </c>
      <c r="J2264" s="7">
        <v>2007</v>
      </c>
      <c r="K2264" s="7">
        <v>6</v>
      </c>
      <c r="L2264" s="7">
        <v>173</v>
      </c>
      <c r="M2264" s="7">
        <v>50.552</v>
      </c>
      <c r="N2264" s="7">
        <v>-3.2549999999999999</v>
      </c>
      <c r="O2264" s="7">
        <v>50.75</v>
      </c>
      <c r="P2264" s="7">
        <v>-3.25</v>
      </c>
      <c r="V2264" s="7" t="s">
        <v>26</v>
      </c>
      <c r="W2264" s="7">
        <v>1.518</v>
      </c>
      <c r="X2264" s="7">
        <f t="shared" si="70"/>
        <v>1.518</v>
      </c>
      <c r="Y2264" s="7">
        <v>0.55300000000000005</v>
      </c>
      <c r="Z2264" s="7">
        <f t="shared" si="71"/>
        <v>0.55300000000000005</v>
      </c>
      <c r="AA2264" s="7">
        <v>0.73199999999999998</v>
      </c>
      <c r="AB2264" s="7">
        <v>0.26700000000000002</v>
      </c>
      <c r="AC2264" s="7">
        <v>13.4</v>
      </c>
      <c r="AD2264" s="7">
        <v>103.8</v>
      </c>
      <c r="AE2264" s="7" t="s">
        <v>132</v>
      </c>
      <c r="AF2264" s="7" t="s">
        <v>133</v>
      </c>
      <c r="AG2264" s="7" t="s">
        <v>47</v>
      </c>
      <c r="AH2264" s="7" t="s">
        <v>406</v>
      </c>
      <c r="AI2264" s="7" t="s">
        <v>407</v>
      </c>
      <c r="AJ2264" s="7">
        <v>-0.96199999999999997</v>
      </c>
      <c r="AK2264" s="7">
        <v>0.84599999999999997</v>
      </c>
      <c r="AV2264" s="7" t="s">
        <v>658</v>
      </c>
      <c r="AW2264" s="7" t="s">
        <v>44</v>
      </c>
      <c r="AZ2264" s="7" t="s">
        <v>372</v>
      </c>
    </row>
    <row r="2265" spans="1:52" x14ac:dyDescent="0.2">
      <c r="A2265" s="7">
        <v>2264</v>
      </c>
      <c r="B2265" s="7">
        <v>6029</v>
      </c>
      <c r="C2265" s="7" t="s">
        <v>335</v>
      </c>
      <c r="D2265" s="7" t="s">
        <v>369</v>
      </c>
      <c r="E2265" s="7" t="s">
        <v>370</v>
      </c>
      <c r="F2265" s="7">
        <v>1.972</v>
      </c>
      <c r="I2265" s="7">
        <v>1.972</v>
      </c>
      <c r="J2265" s="7">
        <v>2007</v>
      </c>
      <c r="K2265" s="7">
        <v>6</v>
      </c>
      <c r="L2265" s="7">
        <v>178</v>
      </c>
      <c r="M2265" s="7">
        <v>50.552</v>
      </c>
      <c r="N2265" s="7">
        <v>-3.2549999999999999</v>
      </c>
      <c r="O2265" s="7">
        <v>50.75</v>
      </c>
      <c r="P2265" s="7">
        <v>-3.25</v>
      </c>
      <c r="V2265" s="7" t="s">
        <v>26</v>
      </c>
      <c r="W2265" s="7">
        <v>1.268</v>
      </c>
      <c r="X2265" s="7">
        <f t="shared" si="70"/>
        <v>1.268</v>
      </c>
      <c r="Y2265" s="7">
        <v>0.70399999999999996</v>
      </c>
      <c r="Z2265" s="7">
        <f t="shared" si="71"/>
        <v>0.70399999999999996</v>
      </c>
      <c r="AA2265" s="7">
        <v>0.64300000000000002</v>
      </c>
      <c r="AB2265" s="7">
        <v>0.35599999999999998</v>
      </c>
      <c r="AC2265" s="7">
        <v>13.4</v>
      </c>
      <c r="AD2265" s="7">
        <v>103.8</v>
      </c>
      <c r="AE2265" s="7" t="s">
        <v>132</v>
      </c>
      <c r="AF2265" s="7" t="s">
        <v>133</v>
      </c>
      <c r="AG2265" s="7" t="s">
        <v>47</v>
      </c>
      <c r="AH2265" s="7" t="s">
        <v>406</v>
      </c>
      <c r="AI2265" s="7" t="s">
        <v>407</v>
      </c>
      <c r="AJ2265" s="7">
        <v>-0.96199999999999997</v>
      </c>
      <c r="AK2265" s="7">
        <v>0.84599999999999997</v>
      </c>
      <c r="AV2265" s="7" t="s">
        <v>658</v>
      </c>
      <c r="AW2265" s="7" t="s">
        <v>44</v>
      </c>
      <c r="AZ2265" s="7" t="s">
        <v>372</v>
      </c>
    </row>
    <row r="2266" spans="1:52" x14ac:dyDescent="0.2">
      <c r="A2266" s="7">
        <v>2265</v>
      </c>
      <c r="B2266" s="7">
        <v>6029</v>
      </c>
      <c r="C2266" s="7" t="s">
        <v>335</v>
      </c>
      <c r="D2266" s="7" t="s">
        <v>369</v>
      </c>
      <c r="E2266" s="7" t="s">
        <v>370</v>
      </c>
      <c r="F2266" s="7">
        <v>1.9510000000000001</v>
      </c>
      <c r="I2266" s="7">
        <v>1.9510000000000001</v>
      </c>
      <c r="J2266" s="7">
        <v>2007</v>
      </c>
      <c r="K2266" s="7">
        <v>7</v>
      </c>
      <c r="L2266" s="7">
        <v>182</v>
      </c>
      <c r="M2266" s="7">
        <v>50.552</v>
      </c>
      <c r="N2266" s="7">
        <v>-3.2549999999999999</v>
      </c>
      <c r="O2266" s="7">
        <v>50.75</v>
      </c>
      <c r="P2266" s="7">
        <v>-3.25</v>
      </c>
      <c r="V2266" s="7" t="s">
        <v>26</v>
      </c>
      <c r="W2266" s="7">
        <v>1.38</v>
      </c>
      <c r="X2266" s="7">
        <f t="shared" si="70"/>
        <v>1.38</v>
      </c>
      <c r="Y2266" s="7">
        <v>0.57099999999999995</v>
      </c>
      <c r="Z2266" s="7">
        <f t="shared" si="71"/>
        <v>0.57099999999999995</v>
      </c>
      <c r="AA2266" s="7">
        <v>0.70699999999999996</v>
      </c>
      <c r="AB2266" s="7">
        <v>0.29199999999999998</v>
      </c>
      <c r="AC2266" s="7">
        <v>13.4</v>
      </c>
      <c r="AD2266" s="7">
        <v>117.5</v>
      </c>
      <c r="AE2266" s="7" t="s">
        <v>132</v>
      </c>
      <c r="AF2266" s="7" t="s">
        <v>133</v>
      </c>
      <c r="AG2266" s="7" t="s">
        <v>47</v>
      </c>
      <c r="AH2266" s="7" t="s">
        <v>406</v>
      </c>
      <c r="AI2266" s="7" t="s">
        <v>407</v>
      </c>
      <c r="AJ2266" s="7">
        <v>-0.96199999999999997</v>
      </c>
      <c r="AK2266" s="7">
        <v>0.84599999999999997</v>
      </c>
      <c r="AV2266" s="7" t="s">
        <v>658</v>
      </c>
      <c r="AW2266" s="7" t="s">
        <v>44</v>
      </c>
      <c r="AZ2266" s="7" t="s">
        <v>372</v>
      </c>
    </row>
    <row r="2267" spans="1:52" x14ac:dyDescent="0.2">
      <c r="A2267" s="7">
        <v>2266</v>
      </c>
      <c r="B2267" s="7">
        <v>6029</v>
      </c>
      <c r="C2267" s="7" t="s">
        <v>335</v>
      </c>
      <c r="D2267" s="7" t="s">
        <v>369</v>
      </c>
      <c r="E2267" s="7" t="s">
        <v>370</v>
      </c>
      <c r="F2267" s="7">
        <v>1.6439999999999999</v>
      </c>
      <c r="I2267" s="7">
        <v>1.6439999999999999</v>
      </c>
      <c r="J2267" s="7">
        <v>2007</v>
      </c>
      <c r="K2267" s="7">
        <v>7</v>
      </c>
      <c r="L2267" s="7">
        <v>187</v>
      </c>
      <c r="M2267" s="7">
        <v>50.552</v>
      </c>
      <c r="N2267" s="7">
        <v>-3.2549999999999999</v>
      </c>
      <c r="O2267" s="7">
        <v>50.75</v>
      </c>
      <c r="P2267" s="7">
        <v>-3.25</v>
      </c>
      <c r="V2267" s="7" t="s">
        <v>26</v>
      </c>
      <c r="W2267" s="7">
        <v>1.2250000000000001</v>
      </c>
      <c r="X2267" s="7">
        <f t="shared" si="70"/>
        <v>1.2250000000000001</v>
      </c>
      <c r="Y2267" s="7">
        <v>0.41899999999999998</v>
      </c>
      <c r="Z2267" s="7">
        <f t="shared" si="71"/>
        <v>0.41899999999999998</v>
      </c>
      <c r="AA2267" s="7">
        <v>0.745</v>
      </c>
      <c r="AB2267" s="7">
        <v>0.254</v>
      </c>
      <c r="AC2267" s="7">
        <v>13.4</v>
      </c>
      <c r="AD2267" s="7">
        <v>117.5</v>
      </c>
      <c r="AE2267" s="7" t="s">
        <v>132</v>
      </c>
      <c r="AF2267" s="7" t="s">
        <v>133</v>
      </c>
      <c r="AG2267" s="7" t="s">
        <v>47</v>
      </c>
      <c r="AH2267" s="7" t="s">
        <v>406</v>
      </c>
      <c r="AI2267" s="7" t="s">
        <v>407</v>
      </c>
      <c r="AJ2267" s="7">
        <v>-0.96199999999999997</v>
      </c>
      <c r="AK2267" s="7">
        <v>0.84599999999999997</v>
      </c>
      <c r="AV2267" s="7" t="s">
        <v>658</v>
      </c>
      <c r="AW2267" s="7" t="s">
        <v>44</v>
      </c>
      <c r="AZ2267" s="7" t="s">
        <v>372</v>
      </c>
    </row>
    <row r="2268" spans="1:52" x14ac:dyDescent="0.2">
      <c r="A2268" s="7">
        <v>2267</v>
      </c>
      <c r="B2268" s="7">
        <v>6029</v>
      </c>
      <c r="C2268" s="7" t="s">
        <v>335</v>
      </c>
      <c r="D2268" s="7" t="s">
        <v>369</v>
      </c>
      <c r="E2268" s="7" t="s">
        <v>370</v>
      </c>
      <c r="F2268" s="7">
        <v>1.736</v>
      </c>
      <c r="I2268" s="7">
        <v>1.736</v>
      </c>
      <c r="J2268" s="7">
        <v>2007</v>
      </c>
      <c r="K2268" s="7">
        <v>7</v>
      </c>
      <c r="L2268" s="7">
        <v>193</v>
      </c>
      <c r="M2268" s="7">
        <v>50.552</v>
      </c>
      <c r="N2268" s="7">
        <v>-3.2549999999999999</v>
      </c>
      <c r="O2268" s="7">
        <v>50.75</v>
      </c>
      <c r="P2268" s="7">
        <v>-3.25</v>
      </c>
      <c r="V2268" s="7" t="s">
        <v>26</v>
      </c>
      <c r="W2268" s="7">
        <v>1.355</v>
      </c>
      <c r="X2268" s="7">
        <f t="shared" si="70"/>
        <v>1.355</v>
      </c>
      <c r="Y2268" s="7">
        <v>0.38100000000000001</v>
      </c>
      <c r="Z2268" s="7">
        <f t="shared" si="71"/>
        <v>0.38100000000000001</v>
      </c>
      <c r="AA2268" s="7">
        <v>0.78</v>
      </c>
      <c r="AB2268" s="7">
        <v>0.219</v>
      </c>
      <c r="AC2268" s="7">
        <v>13.4</v>
      </c>
      <c r="AD2268" s="7">
        <v>117.5</v>
      </c>
      <c r="AE2268" s="7" t="s">
        <v>132</v>
      </c>
      <c r="AF2268" s="7" t="s">
        <v>133</v>
      </c>
      <c r="AG2268" s="7" t="s">
        <v>47</v>
      </c>
      <c r="AH2268" s="7" t="s">
        <v>406</v>
      </c>
      <c r="AI2268" s="7" t="s">
        <v>407</v>
      </c>
      <c r="AJ2268" s="7">
        <v>-0.96199999999999997</v>
      </c>
      <c r="AK2268" s="7">
        <v>0.84599999999999997</v>
      </c>
      <c r="AV2268" s="7" t="s">
        <v>658</v>
      </c>
      <c r="AW2268" s="7" t="s">
        <v>44</v>
      </c>
      <c r="AZ2268" s="7" t="s">
        <v>372</v>
      </c>
    </row>
    <row r="2269" spans="1:52" x14ac:dyDescent="0.2">
      <c r="A2269" s="7">
        <v>2268</v>
      </c>
      <c r="B2269" s="7">
        <v>6029</v>
      </c>
      <c r="C2269" s="7" t="s">
        <v>335</v>
      </c>
      <c r="D2269" s="7" t="s">
        <v>369</v>
      </c>
      <c r="E2269" s="7" t="s">
        <v>370</v>
      </c>
      <c r="F2269" s="7">
        <v>2.3050000000000002</v>
      </c>
      <c r="I2269" s="7">
        <v>2.3050000000000002</v>
      </c>
      <c r="J2269" s="7">
        <v>2007</v>
      </c>
      <c r="K2269" s="7">
        <v>7</v>
      </c>
      <c r="L2269" s="7">
        <v>197</v>
      </c>
      <c r="M2269" s="7">
        <v>50.552</v>
      </c>
      <c r="N2269" s="7">
        <v>-3.2549999999999999</v>
      </c>
      <c r="O2269" s="7">
        <v>50.75</v>
      </c>
      <c r="P2269" s="7">
        <v>-3.25</v>
      </c>
      <c r="V2269" s="7" t="s">
        <v>26</v>
      </c>
      <c r="W2269" s="7">
        <v>1.677</v>
      </c>
      <c r="X2269" s="7">
        <f t="shared" si="70"/>
        <v>1.677</v>
      </c>
      <c r="Y2269" s="7">
        <v>0.628</v>
      </c>
      <c r="Z2269" s="7">
        <f t="shared" si="71"/>
        <v>0.628</v>
      </c>
      <c r="AA2269" s="7">
        <v>0.72699999999999998</v>
      </c>
      <c r="AB2269" s="7">
        <v>0.27200000000000002</v>
      </c>
      <c r="AC2269" s="7">
        <v>13.4</v>
      </c>
      <c r="AD2269" s="7">
        <v>117.5</v>
      </c>
      <c r="AE2269" s="7" t="s">
        <v>132</v>
      </c>
      <c r="AF2269" s="7" t="s">
        <v>133</v>
      </c>
      <c r="AG2269" s="7" t="s">
        <v>47</v>
      </c>
      <c r="AH2269" s="7" t="s">
        <v>406</v>
      </c>
      <c r="AI2269" s="7" t="s">
        <v>407</v>
      </c>
      <c r="AJ2269" s="7">
        <v>-0.96199999999999997</v>
      </c>
      <c r="AK2269" s="7">
        <v>0.84599999999999997</v>
      </c>
      <c r="AV2269" s="7" t="s">
        <v>658</v>
      </c>
      <c r="AW2269" s="7" t="s">
        <v>44</v>
      </c>
      <c r="AZ2269" s="7" t="s">
        <v>372</v>
      </c>
    </row>
    <row r="2270" spans="1:52" x14ac:dyDescent="0.2">
      <c r="A2270" s="7">
        <v>2269</v>
      </c>
      <c r="B2270" s="7">
        <v>6070</v>
      </c>
      <c r="C2270" s="7" t="s">
        <v>69</v>
      </c>
      <c r="D2270" s="7" t="s">
        <v>195</v>
      </c>
      <c r="E2270" s="7" t="s">
        <v>196</v>
      </c>
      <c r="F2270" s="7">
        <v>2.597</v>
      </c>
      <c r="I2270" s="7">
        <v>2.6920000000000002</v>
      </c>
      <c r="J2270" s="7">
        <v>2008</v>
      </c>
      <c r="K2270" s="7">
        <v>10</v>
      </c>
      <c r="L2270" s="7">
        <v>275</v>
      </c>
      <c r="M2270" s="7">
        <v>22.565999999999999</v>
      </c>
      <c r="N2270" s="7">
        <v>112.833</v>
      </c>
      <c r="O2270" s="7">
        <v>22.75</v>
      </c>
      <c r="P2270" s="7">
        <v>112.75</v>
      </c>
      <c r="Q2270" s="7">
        <v>24.826000000000001</v>
      </c>
      <c r="S2270" s="7">
        <v>2.3170000000000002</v>
      </c>
      <c r="V2270" s="7" t="s">
        <v>26</v>
      </c>
      <c r="W2270" s="7">
        <v>1.1200000000000001</v>
      </c>
      <c r="X2270" s="7">
        <f t="shared" si="70"/>
        <v>1.1200000000000001</v>
      </c>
      <c r="Y2270" s="7">
        <v>1.5720000000000001</v>
      </c>
      <c r="Z2270" s="7">
        <f t="shared" si="71"/>
        <v>1.5720000000000001</v>
      </c>
      <c r="AA2270" s="7">
        <v>0.41499999999999998</v>
      </c>
      <c r="AB2270" s="7">
        <v>0.58399999999999996</v>
      </c>
      <c r="AC2270" s="7">
        <v>25.1</v>
      </c>
      <c r="AD2270" s="7">
        <v>112.4</v>
      </c>
      <c r="AE2270" s="7" t="s">
        <v>28</v>
      </c>
      <c r="AF2270" s="7" t="s">
        <v>29</v>
      </c>
      <c r="AG2270" s="7" t="s">
        <v>30</v>
      </c>
      <c r="AH2270" s="7" t="s">
        <v>419</v>
      </c>
      <c r="AI2270" s="7" t="s">
        <v>420</v>
      </c>
      <c r="AJ2270" s="7">
        <v>-0.48199999999999998</v>
      </c>
      <c r="AK2270" s="7">
        <v>1.8360000000000001</v>
      </c>
      <c r="AL2270" s="7" t="s">
        <v>408</v>
      </c>
      <c r="AM2270" s="7">
        <v>2.5000000000000001E-2</v>
      </c>
      <c r="AN2270" s="7">
        <v>0.155</v>
      </c>
      <c r="AR2270" s="7">
        <v>0.11700000000000001</v>
      </c>
      <c r="AS2270" s="7">
        <v>2.0139999999999998</v>
      </c>
      <c r="AT2270" s="7">
        <v>4.7110000000000003</v>
      </c>
      <c r="AV2270" s="7" t="s">
        <v>659</v>
      </c>
      <c r="AW2270" s="7" t="s">
        <v>528</v>
      </c>
      <c r="AX2270" s="7" t="s">
        <v>14</v>
      </c>
      <c r="AY2270" s="7" t="s">
        <v>570</v>
      </c>
      <c r="AZ2270" s="7" t="s">
        <v>38</v>
      </c>
    </row>
    <row r="2271" spans="1:52" x14ac:dyDescent="0.2">
      <c r="A2271" s="7">
        <v>2270</v>
      </c>
      <c r="B2271" s="7">
        <v>6070</v>
      </c>
      <c r="C2271" s="7" t="s">
        <v>69</v>
      </c>
      <c r="D2271" s="7" t="s">
        <v>195</v>
      </c>
      <c r="E2271" s="7" t="s">
        <v>196</v>
      </c>
      <c r="F2271" s="7">
        <v>2.702</v>
      </c>
      <c r="I2271" s="7">
        <v>2.8010000000000002</v>
      </c>
      <c r="J2271" s="7">
        <v>2008</v>
      </c>
      <c r="K2271" s="7">
        <v>11</v>
      </c>
      <c r="L2271" s="7">
        <v>306</v>
      </c>
      <c r="M2271" s="7">
        <v>22.565999999999999</v>
      </c>
      <c r="N2271" s="7">
        <v>112.833</v>
      </c>
      <c r="O2271" s="7">
        <v>22.75</v>
      </c>
      <c r="P2271" s="7">
        <v>112.75</v>
      </c>
      <c r="Q2271" s="7">
        <v>24.850999999999999</v>
      </c>
      <c r="S2271" s="7">
        <v>1.962</v>
      </c>
      <c r="V2271" s="7" t="s">
        <v>26</v>
      </c>
      <c r="W2271" s="7">
        <v>0.98299999999999998</v>
      </c>
      <c r="X2271" s="7">
        <f t="shared" si="70"/>
        <v>0.98299999999999998</v>
      </c>
      <c r="Y2271" s="7">
        <v>1.8180000000000001</v>
      </c>
      <c r="Z2271" s="7">
        <f t="shared" si="71"/>
        <v>1.8180000000000001</v>
      </c>
      <c r="AA2271" s="7">
        <v>0.35</v>
      </c>
      <c r="AB2271" s="7">
        <v>0.64900000000000002</v>
      </c>
      <c r="AC2271" s="7">
        <v>19.399999999999999</v>
      </c>
      <c r="AD2271" s="7">
        <v>32.799999999999997</v>
      </c>
      <c r="AE2271" s="7" t="s">
        <v>28</v>
      </c>
      <c r="AF2271" s="7" t="s">
        <v>29</v>
      </c>
      <c r="AG2271" s="7" t="s">
        <v>30</v>
      </c>
      <c r="AH2271" s="7" t="s">
        <v>419</v>
      </c>
      <c r="AI2271" s="7" t="s">
        <v>420</v>
      </c>
      <c r="AJ2271" s="7">
        <v>-0.48199999999999998</v>
      </c>
      <c r="AK2271" s="7">
        <v>1.8360000000000001</v>
      </c>
      <c r="AL2271" s="7" t="s">
        <v>408</v>
      </c>
      <c r="AM2271" s="7">
        <v>2.5000000000000001E-2</v>
      </c>
      <c r="AN2271" s="7">
        <v>0.155</v>
      </c>
      <c r="AR2271" s="7">
        <v>0.11700000000000001</v>
      </c>
      <c r="AS2271" s="7">
        <v>2.0139999999999998</v>
      </c>
      <c r="AT2271" s="7">
        <v>4.7110000000000003</v>
      </c>
      <c r="AV2271" s="7" t="s">
        <v>659</v>
      </c>
      <c r="AW2271" s="7" t="s">
        <v>528</v>
      </c>
      <c r="AX2271" s="7" t="s">
        <v>14</v>
      </c>
      <c r="AY2271" s="7" t="s">
        <v>570</v>
      </c>
      <c r="AZ2271" s="7" t="s">
        <v>38</v>
      </c>
    </row>
    <row r="2272" spans="1:52" x14ac:dyDescent="0.2">
      <c r="A2272" s="7">
        <v>2271</v>
      </c>
      <c r="B2272" s="7">
        <v>6070</v>
      </c>
      <c r="C2272" s="7" t="s">
        <v>69</v>
      </c>
      <c r="D2272" s="7" t="s">
        <v>195</v>
      </c>
      <c r="E2272" s="7" t="s">
        <v>196</v>
      </c>
      <c r="F2272" s="7">
        <v>0.97799999999999998</v>
      </c>
      <c r="I2272" s="7">
        <v>1.0129999999999999</v>
      </c>
      <c r="J2272" s="7">
        <v>2008</v>
      </c>
      <c r="K2272" s="7">
        <v>12</v>
      </c>
      <c r="L2272" s="7">
        <v>336</v>
      </c>
      <c r="M2272" s="7">
        <v>22.565999999999999</v>
      </c>
      <c r="N2272" s="7">
        <v>112.833</v>
      </c>
      <c r="O2272" s="7">
        <v>22.75</v>
      </c>
      <c r="P2272" s="7">
        <v>112.75</v>
      </c>
      <c r="Q2272" s="7">
        <v>16.535</v>
      </c>
      <c r="S2272" s="7">
        <v>1.694</v>
      </c>
      <c r="V2272" s="7" t="s">
        <v>26</v>
      </c>
      <c r="W2272" s="7">
        <v>0.57199999999999995</v>
      </c>
      <c r="X2272" s="7">
        <f t="shared" si="70"/>
        <v>0.57199999999999995</v>
      </c>
      <c r="Y2272" s="7">
        <v>0.441</v>
      </c>
      <c r="Z2272" s="7">
        <f t="shared" si="71"/>
        <v>0.441</v>
      </c>
      <c r="AA2272" s="7">
        <v>0.56399999999999995</v>
      </c>
      <c r="AB2272" s="7">
        <v>0.435</v>
      </c>
      <c r="AC2272" s="7">
        <v>15.4</v>
      </c>
      <c r="AD2272" s="7">
        <v>17.899999999999999</v>
      </c>
      <c r="AE2272" s="7" t="s">
        <v>28</v>
      </c>
      <c r="AF2272" s="7" t="s">
        <v>29</v>
      </c>
      <c r="AG2272" s="7" t="s">
        <v>30</v>
      </c>
      <c r="AH2272" s="7" t="s">
        <v>419</v>
      </c>
      <c r="AI2272" s="7" t="s">
        <v>420</v>
      </c>
      <c r="AJ2272" s="7">
        <v>-0.48199999999999998</v>
      </c>
      <c r="AK2272" s="7">
        <v>1.8360000000000001</v>
      </c>
      <c r="AL2272" s="7" t="s">
        <v>408</v>
      </c>
      <c r="AM2272" s="7">
        <v>2.5000000000000001E-2</v>
      </c>
      <c r="AN2272" s="7">
        <v>0.155</v>
      </c>
      <c r="AR2272" s="7">
        <v>0.11700000000000001</v>
      </c>
      <c r="AS2272" s="7">
        <v>2.0139999999999998</v>
      </c>
      <c r="AT2272" s="7">
        <v>4.7110000000000003</v>
      </c>
      <c r="AV2272" s="7" t="s">
        <v>659</v>
      </c>
      <c r="AW2272" s="7" t="s">
        <v>528</v>
      </c>
      <c r="AX2272" s="7" t="s">
        <v>14</v>
      </c>
      <c r="AY2272" s="7" t="s">
        <v>570</v>
      </c>
      <c r="AZ2272" s="7" t="s">
        <v>38</v>
      </c>
    </row>
    <row r="2273" spans="1:52" x14ac:dyDescent="0.2">
      <c r="A2273" s="7">
        <v>2272</v>
      </c>
      <c r="B2273" s="7">
        <v>6070</v>
      </c>
      <c r="C2273" s="7" t="s">
        <v>69</v>
      </c>
      <c r="D2273" s="7" t="s">
        <v>195</v>
      </c>
      <c r="E2273" s="7" t="s">
        <v>196</v>
      </c>
      <c r="F2273" s="7">
        <v>0.79</v>
      </c>
      <c r="I2273" s="7">
        <v>0.81899999999999995</v>
      </c>
      <c r="J2273" s="7">
        <v>2009</v>
      </c>
      <c r="K2273" s="7">
        <v>1</v>
      </c>
      <c r="L2273" s="7">
        <v>8</v>
      </c>
      <c r="M2273" s="7">
        <v>22.565999999999999</v>
      </c>
      <c r="N2273" s="7">
        <v>112.833</v>
      </c>
      <c r="O2273" s="7">
        <v>22.75</v>
      </c>
      <c r="P2273" s="7">
        <v>112.75</v>
      </c>
      <c r="Q2273" s="7">
        <v>13.983000000000001</v>
      </c>
      <c r="S2273" s="7">
        <v>1.2949999999999999</v>
      </c>
      <c r="V2273" s="7" t="s">
        <v>26</v>
      </c>
      <c r="W2273" s="7">
        <v>0.49099999999999999</v>
      </c>
      <c r="X2273" s="7">
        <f t="shared" si="70"/>
        <v>0.49099999999999999</v>
      </c>
      <c r="Y2273" s="7">
        <v>0.32800000000000001</v>
      </c>
      <c r="Z2273" s="7">
        <f t="shared" si="71"/>
        <v>0.32800000000000001</v>
      </c>
      <c r="AA2273" s="7">
        <v>0.59899999999999998</v>
      </c>
      <c r="AB2273" s="7">
        <v>0.4</v>
      </c>
      <c r="AC2273" s="7">
        <v>12.1</v>
      </c>
      <c r="AD2273" s="7">
        <v>9</v>
      </c>
      <c r="AE2273" s="7" t="s">
        <v>28</v>
      </c>
      <c r="AF2273" s="7" t="s">
        <v>29</v>
      </c>
      <c r="AG2273" s="7" t="s">
        <v>30</v>
      </c>
      <c r="AH2273" s="7" t="s">
        <v>419</v>
      </c>
      <c r="AI2273" s="7" t="s">
        <v>420</v>
      </c>
      <c r="AJ2273" s="7">
        <v>-0.48199999999999998</v>
      </c>
      <c r="AK2273" s="7">
        <v>-0.38200000000000001</v>
      </c>
      <c r="AL2273" s="7" t="s">
        <v>408</v>
      </c>
      <c r="AM2273" s="7">
        <v>2.5000000000000001E-2</v>
      </c>
      <c r="AN2273" s="7">
        <v>0.155</v>
      </c>
      <c r="AR2273" s="7">
        <v>0.11700000000000001</v>
      </c>
      <c r="AS2273" s="7">
        <v>2.0139999999999998</v>
      </c>
      <c r="AT2273" s="7">
        <v>4.7110000000000003</v>
      </c>
      <c r="AV2273" s="7" t="s">
        <v>659</v>
      </c>
      <c r="AW2273" s="7" t="s">
        <v>528</v>
      </c>
      <c r="AX2273" s="7" t="s">
        <v>14</v>
      </c>
      <c r="AY2273" s="7" t="s">
        <v>570</v>
      </c>
      <c r="AZ2273" s="7" t="s">
        <v>38</v>
      </c>
    </row>
    <row r="2274" spans="1:52" x14ac:dyDescent="0.2">
      <c r="A2274" s="7">
        <v>2273</v>
      </c>
      <c r="B2274" s="7">
        <v>6070</v>
      </c>
      <c r="C2274" s="7" t="s">
        <v>69</v>
      </c>
      <c r="D2274" s="7" t="s">
        <v>195</v>
      </c>
      <c r="E2274" s="7" t="s">
        <v>196</v>
      </c>
      <c r="F2274" s="7">
        <v>1.016</v>
      </c>
      <c r="I2274" s="7">
        <v>1.0529999999999999</v>
      </c>
      <c r="J2274" s="7">
        <v>2009</v>
      </c>
      <c r="K2274" s="7">
        <v>2</v>
      </c>
      <c r="L2274" s="7">
        <v>54</v>
      </c>
      <c r="M2274" s="7">
        <v>22.565999999999999</v>
      </c>
      <c r="N2274" s="7">
        <v>112.833</v>
      </c>
      <c r="O2274" s="7">
        <v>22.75</v>
      </c>
      <c r="P2274" s="7">
        <v>112.75</v>
      </c>
      <c r="Q2274" s="7">
        <v>24.734000000000002</v>
      </c>
      <c r="S2274" s="7">
        <v>1.385</v>
      </c>
      <c r="V2274" s="7" t="s">
        <v>26</v>
      </c>
      <c r="W2274" s="7">
        <v>0.53400000000000003</v>
      </c>
      <c r="X2274" s="7">
        <f t="shared" si="70"/>
        <v>0.53400000000000003</v>
      </c>
      <c r="Y2274" s="7">
        <v>0.51900000000000002</v>
      </c>
      <c r="Z2274" s="7">
        <f t="shared" si="71"/>
        <v>0.51900000000000002</v>
      </c>
      <c r="AA2274" s="7">
        <v>0.50600000000000001</v>
      </c>
      <c r="AB2274" s="7">
        <v>0.49299999999999999</v>
      </c>
      <c r="AC2274" s="7">
        <v>19.8</v>
      </c>
      <c r="AD2274" s="7">
        <v>4.9000000000000004</v>
      </c>
      <c r="AE2274" s="7" t="s">
        <v>28</v>
      </c>
      <c r="AF2274" s="7" t="s">
        <v>29</v>
      </c>
      <c r="AG2274" s="7" t="s">
        <v>30</v>
      </c>
      <c r="AH2274" s="7" t="s">
        <v>419</v>
      </c>
      <c r="AI2274" s="7" t="s">
        <v>420</v>
      </c>
      <c r="AJ2274" s="7">
        <v>-0.48199999999999998</v>
      </c>
      <c r="AK2274" s="7">
        <v>-0.38200000000000001</v>
      </c>
      <c r="AL2274" s="7" t="s">
        <v>408</v>
      </c>
      <c r="AM2274" s="7">
        <v>2.5000000000000001E-2</v>
      </c>
      <c r="AN2274" s="7">
        <v>0.155</v>
      </c>
      <c r="AR2274" s="7">
        <v>0.11700000000000001</v>
      </c>
      <c r="AS2274" s="7">
        <v>2.0139999999999998</v>
      </c>
      <c r="AT2274" s="7">
        <v>4.7110000000000003</v>
      </c>
      <c r="AV2274" s="7" t="s">
        <v>659</v>
      </c>
      <c r="AW2274" s="7" t="s">
        <v>528</v>
      </c>
      <c r="AX2274" s="7" t="s">
        <v>14</v>
      </c>
      <c r="AY2274" s="7" t="s">
        <v>570</v>
      </c>
      <c r="AZ2274" s="7" t="s">
        <v>38</v>
      </c>
    </row>
    <row r="2275" spans="1:52" x14ac:dyDescent="0.2">
      <c r="A2275" s="7">
        <v>2274</v>
      </c>
      <c r="B2275" s="7">
        <v>6070</v>
      </c>
      <c r="C2275" s="7" t="s">
        <v>69</v>
      </c>
      <c r="D2275" s="7" t="s">
        <v>195</v>
      </c>
      <c r="E2275" s="7" t="s">
        <v>196</v>
      </c>
      <c r="F2275" s="7">
        <v>1.234</v>
      </c>
      <c r="I2275" s="7">
        <v>1.2789999999999999</v>
      </c>
      <c r="J2275" s="7">
        <v>2009</v>
      </c>
      <c r="K2275" s="7">
        <v>3</v>
      </c>
      <c r="L2275" s="7">
        <v>79</v>
      </c>
      <c r="M2275" s="7">
        <v>22.565999999999999</v>
      </c>
      <c r="N2275" s="7">
        <v>112.833</v>
      </c>
      <c r="O2275" s="7">
        <v>22.75</v>
      </c>
      <c r="P2275" s="7">
        <v>112.75</v>
      </c>
      <c r="Q2275" s="7">
        <v>20.963000000000001</v>
      </c>
      <c r="S2275" s="7">
        <v>2.121</v>
      </c>
      <c r="V2275" s="7" t="s">
        <v>26</v>
      </c>
      <c r="W2275" s="7">
        <v>0.73699999999999999</v>
      </c>
      <c r="X2275" s="7">
        <f t="shared" si="70"/>
        <v>0.73699999999999999</v>
      </c>
      <c r="Y2275" s="7">
        <v>0.54200000000000004</v>
      </c>
      <c r="Z2275" s="7">
        <f t="shared" si="71"/>
        <v>0.54200000000000004</v>
      </c>
      <c r="AA2275" s="7">
        <v>0.57599999999999996</v>
      </c>
      <c r="AB2275" s="7">
        <v>0.42299999999999999</v>
      </c>
      <c r="AC2275" s="7">
        <v>17.3</v>
      </c>
      <c r="AD2275" s="7">
        <v>154.1</v>
      </c>
      <c r="AE2275" s="7" t="s">
        <v>28</v>
      </c>
      <c r="AF2275" s="7" t="s">
        <v>29</v>
      </c>
      <c r="AG2275" s="7" t="s">
        <v>30</v>
      </c>
      <c r="AH2275" s="7" t="s">
        <v>419</v>
      </c>
      <c r="AI2275" s="7" t="s">
        <v>420</v>
      </c>
      <c r="AJ2275" s="7">
        <v>-0.48199999999999998</v>
      </c>
      <c r="AK2275" s="7">
        <v>-0.38200000000000001</v>
      </c>
      <c r="AL2275" s="7" t="s">
        <v>408</v>
      </c>
      <c r="AM2275" s="7">
        <v>2.5000000000000001E-2</v>
      </c>
      <c r="AN2275" s="7">
        <v>0.155</v>
      </c>
      <c r="AR2275" s="7">
        <v>0.11700000000000001</v>
      </c>
      <c r="AS2275" s="7">
        <v>2.0139999999999998</v>
      </c>
      <c r="AT2275" s="7">
        <v>4.7110000000000003</v>
      </c>
      <c r="AV2275" s="7" t="s">
        <v>659</v>
      </c>
      <c r="AW2275" s="7" t="s">
        <v>528</v>
      </c>
      <c r="AX2275" s="7" t="s">
        <v>14</v>
      </c>
      <c r="AY2275" s="7" t="s">
        <v>570</v>
      </c>
      <c r="AZ2275" s="7" t="s">
        <v>38</v>
      </c>
    </row>
    <row r="2276" spans="1:52" x14ac:dyDescent="0.2">
      <c r="A2276" s="7">
        <v>2275</v>
      </c>
      <c r="B2276" s="7">
        <v>6070</v>
      </c>
      <c r="C2276" s="7" t="s">
        <v>69</v>
      </c>
      <c r="D2276" s="7" t="s">
        <v>195</v>
      </c>
      <c r="E2276" s="7" t="s">
        <v>196</v>
      </c>
      <c r="F2276" s="7">
        <v>1.569</v>
      </c>
      <c r="I2276" s="7">
        <v>1.6259999999999999</v>
      </c>
      <c r="J2276" s="7">
        <v>2009</v>
      </c>
      <c r="K2276" s="7">
        <v>4</v>
      </c>
      <c r="L2276" s="7">
        <v>111</v>
      </c>
      <c r="M2276" s="7">
        <v>22.565999999999999</v>
      </c>
      <c r="N2276" s="7">
        <v>112.833</v>
      </c>
      <c r="O2276" s="7">
        <v>22.75</v>
      </c>
      <c r="P2276" s="7">
        <v>112.75</v>
      </c>
      <c r="Q2276" s="7">
        <v>23.012</v>
      </c>
      <c r="S2276" s="7">
        <v>3.2130000000000001</v>
      </c>
      <c r="V2276" s="7" t="s">
        <v>26</v>
      </c>
      <c r="W2276" s="7">
        <v>0.79800000000000004</v>
      </c>
      <c r="X2276" s="7">
        <f t="shared" si="70"/>
        <v>0.79800000000000004</v>
      </c>
      <c r="Y2276" s="7">
        <v>0.82799999999999996</v>
      </c>
      <c r="Z2276" s="7">
        <f t="shared" si="71"/>
        <v>0.82799999999999996</v>
      </c>
      <c r="AA2276" s="7">
        <v>0.49</v>
      </c>
      <c r="AB2276" s="7">
        <v>0.50900000000000001</v>
      </c>
      <c r="AC2276" s="7">
        <v>21.2</v>
      </c>
      <c r="AD2276" s="7">
        <v>148.1</v>
      </c>
      <c r="AE2276" s="7" t="s">
        <v>28</v>
      </c>
      <c r="AF2276" s="7" t="s">
        <v>29</v>
      </c>
      <c r="AG2276" s="7" t="s">
        <v>30</v>
      </c>
      <c r="AH2276" s="7" t="s">
        <v>419</v>
      </c>
      <c r="AI2276" s="7" t="s">
        <v>420</v>
      </c>
      <c r="AJ2276" s="7">
        <v>-0.48199999999999998</v>
      </c>
      <c r="AK2276" s="7">
        <v>-0.38200000000000001</v>
      </c>
      <c r="AL2276" s="7" t="s">
        <v>408</v>
      </c>
      <c r="AM2276" s="7">
        <v>2.5000000000000001E-2</v>
      </c>
      <c r="AN2276" s="7">
        <v>0.155</v>
      </c>
      <c r="AR2276" s="7">
        <v>0.11700000000000001</v>
      </c>
      <c r="AS2276" s="7">
        <v>2.0139999999999998</v>
      </c>
      <c r="AT2276" s="7">
        <v>4.7110000000000003</v>
      </c>
      <c r="AV2276" s="7" t="s">
        <v>659</v>
      </c>
      <c r="AW2276" s="7" t="s">
        <v>528</v>
      </c>
      <c r="AX2276" s="7" t="s">
        <v>14</v>
      </c>
      <c r="AY2276" s="7" t="s">
        <v>570</v>
      </c>
      <c r="AZ2276" s="7" t="s">
        <v>38</v>
      </c>
    </row>
    <row r="2277" spans="1:52" x14ac:dyDescent="0.2">
      <c r="A2277" s="7">
        <v>2276</v>
      </c>
      <c r="B2277" s="7">
        <v>6070</v>
      </c>
      <c r="C2277" s="7" t="s">
        <v>69</v>
      </c>
      <c r="D2277" s="7" t="s">
        <v>195</v>
      </c>
      <c r="E2277" s="7" t="s">
        <v>196</v>
      </c>
      <c r="F2277" s="7">
        <v>1.724</v>
      </c>
      <c r="I2277" s="7">
        <v>1.7869999999999999</v>
      </c>
      <c r="J2277" s="7">
        <v>2009</v>
      </c>
      <c r="K2277" s="7">
        <v>5</v>
      </c>
      <c r="L2277" s="7">
        <v>134</v>
      </c>
      <c r="M2277" s="7">
        <v>22.565999999999999</v>
      </c>
      <c r="N2277" s="7">
        <v>112.833</v>
      </c>
      <c r="O2277" s="7">
        <v>22.75</v>
      </c>
      <c r="P2277" s="7">
        <v>112.75</v>
      </c>
      <c r="Q2277" s="7">
        <v>26.114000000000001</v>
      </c>
      <c r="S2277" s="7">
        <v>2.367</v>
      </c>
      <c r="V2277" s="7" t="s">
        <v>26</v>
      </c>
      <c r="W2277" s="7">
        <v>0.9</v>
      </c>
      <c r="X2277" s="7">
        <f t="shared" si="70"/>
        <v>0.9</v>
      </c>
      <c r="Y2277" s="7">
        <v>0.88700000000000001</v>
      </c>
      <c r="Z2277" s="7">
        <f t="shared" si="71"/>
        <v>0.88700000000000001</v>
      </c>
      <c r="AA2277" s="7">
        <v>0.503</v>
      </c>
      <c r="AB2277" s="7">
        <v>0.496</v>
      </c>
      <c r="AC2277" s="7">
        <v>25.1</v>
      </c>
      <c r="AD2277" s="7">
        <v>280.5</v>
      </c>
      <c r="AE2277" s="7" t="s">
        <v>28</v>
      </c>
      <c r="AF2277" s="7" t="s">
        <v>29</v>
      </c>
      <c r="AG2277" s="7" t="s">
        <v>30</v>
      </c>
      <c r="AH2277" s="7" t="s">
        <v>419</v>
      </c>
      <c r="AI2277" s="7" t="s">
        <v>420</v>
      </c>
      <c r="AJ2277" s="7">
        <v>-0.48199999999999998</v>
      </c>
      <c r="AK2277" s="7">
        <v>-0.38200000000000001</v>
      </c>
      <c r="AL2277" s="7" t="s">
        <v>408</v>
      </c>
      <c r="AM2277" s="7">
        <v>2.5000000000000001E-2</v>
      </c>
      <c r="AN2277" s="7">
        <v>0.155</v>
      </c>
      <c r="AR2277" s="7">
        <v>0.11700000000000001</v>
      </c>
      <c r="AS2277" s="7">
        <v>2.0139999999999998</v>
      </c>
      <c r="AT2277" s="7">
        <v>4.7110000000000003</v>
      </c>
      <c r="AV2277" s="7" t="s">
        <v>659</v>
      </c>
      <c r="AW2277" s="7" t="s">
        <v>528</v>
      </c>
      <c r="AX2277" s="7" t="s">
        <v>14</v>
      </c>
      <c r="AY2277" s="7" t="s">
        <v>570</v>
      </c>
      <c r="AZ2277" s="7" t="s">
        <v>38</v>
      </c>
    </row>
    <row r="2278" spans="1:52" x14ac:dyDescent="0.2">
      <c r="A2278" s="7">
        <v>2277</v>
      </c>
      <c r="B2278" s="7">
        <v>6070</v>
      </c>
      <c r="C2278" s="7" t="s">
        <v>69</v>
      </c>
      <c r="D2278" s="7" t="s">
        <v>195</v>
      </c>
      <c r="E2278" s="7" t="s">
        <v>196</v>
      </c>
      <c r="F2278" s="7">
        <v>2.0230000000000001</v>
      </c>
      <c r="I2278" s="7">
        <v>2.097</v>
      </c>
      <c r="J2278" s="7">
        <v>2009</v>
      </c>
      <c r="K2278" s="7">
        <v>6</v>
      </c>
      <c r="L2278" s="7">
        <v>168</v>
      </c>
      <c r="M2278" s="7">
        <v>22.565999999999999</v>
      </c>
      <c r="N2278" s="7">
        <v>112.833</v>
      </c>
      <c r="O2278" s="7">
        <v>22.75</v>
      </c>
      <c r="P2278" s="7">
        <v>112.75</v>
      </c>
      <c r="Q2278" s="7">
        <v>27.387</v>
      </c>
      <c r="S2278" s="7">
        <v>3.794</v>
      </c>
      <c r="V2278" s="7" t="s">
        <v>26</v>
      </c>
      <c r="W2278" s="7">
        <v>1.3280000000000001</v>
      </c>
      <c r="X2278" s="7">
        <f t="shared" si="70"/>
        <v>1.3280000000000001</v>
      </c>
      <c r="Y2278" s="7">
        <v>0.76900000000000002</v>
      </c>
      <c r="Z2278" s="7">
        <f t="shared" si="71"/>
        <v>0.76900000000000002</v>
      </c>
      <c r="AA2278" s="7">
        <v>0.63300000000000001</v>
      </c>
      <c r="AB2278" s="7">
        <v>0.36599999999999999</v>
      </c>
      <c r="AC2278" s="7">
        <v>27.4</v>
      </c>
      <c r="AD2278" s="7">
        <v>209.2</v>
      </c>
      <c r="AE2278" s="7" t="s">
        <v>28</v>
      </c>
      <c r="AF2278" s="7" t="s">
        <v>29</v>
      </c>
      <c r="AG2278" s="7" t="s">
        <v>30</v>
      </c>
      <c r="AH2278" s="7" t="s">
        <v>419</v>
      </c>
      <c r="AI2278" s="7" t="s">
        <v>420</v>
      </c>
      <c r="AJ2278" s="7">
        <v>-0.48199999999999998</v>
      </c>
      <c r="AK2278" s="7">
        <v>-0.38200000000000001</v>
      </c>
      <c r="AL2278" s="7" t="s">
        <v>408</v>
      </c>
      <c r="AM2278" s="7">
        <v>2.5000000000000001E-2</v>
      </c>
      <c r="AN2278" s="7">
        <v>0.155</v>
      </c>
      <c r="AR2278" s="7">
        <v>0.11700000000000001</v>
      </c>
      <c r="AS2278" s="7">
        <v>2.0139999999999998</v>
      </c>
      <c r="AT2278" s="7">
        <v>4.7110000000000003</v>
      </c>
      <c r="AV2278" s="7" t="s">
        <v>659</v>
      </c>
      <c r="AW2278" s="7" t="s">
        <v>528</v>
      </c>
      <c r="AX2278" s="7" t="s">
        <v>14</v>
      </c>
      <c r="AY2278" s="7" t="s">
        <v>570</v>
      </c>
      <c r="AZ2278" s="7" t="s">
        <v>38</v>
      </c>
    </row>
    <row r="2279" spans="1:52" x14ac:dyDescent="0.2">
      <c r="A2279" s="7">
        <v>2278</v>
      </c>
      <c r="B2279" s="7">
        <v>6070</v>
      </c>
      <c r="C2279" s="7" t="s">
        <v>69</v>
      </c>
      <c r="D2279" s="7" t="s">
        <v>195</v>
      </c>
      <c r="E2279" s="7" t="s">
        <v>196</v>
      </c>
      <c r="F2279" s="7">
        <v>1.744</v>
      </c>
      <c r="I2279" s="7">
        <v>1.8080000000000001</v>
      </c>
      <c r="J2279" s="7">
        <v>2009</v>
      </c>
      <c r="K2279" s="7">
        <v>7</v>
      </c>
      <c r="L2279" s="7">
        <v>204</v>
      </c>
      <c r="M2279" s="7">
        <v>22.565999999999999</v>
      </c>
      <c r="N2279" s="7">
        <v>112.833</v>
      </c>
      <c r="O2279" s="7">
        <v>22.75</v>
      </c>
      <c r="P2279" s="7">
        <v>112.75</v>
      </c>
      <c r="Q2279" s="7">
        <v>28.713999999999999</v>
      </c>
      <c r="S2279" s="7">
        <v>3.282</v>
      </c>
      <c r="V2279" s="7" t="s">
        <v>26</v>
      </c>
      <c r="W2279" s="7">
        <v>1.47</v>
      </c>
      <c r="X2279" s="7">
        <f t="shared" si="70"/>
        <v>1.47</v>
      </c>
      <c r="Y2279" s="7">
        <v>0.33800000000000002</v>
      </c>
      <c r="Z2279" s="7">
        <f t="shared" si="71"/>
        <v>0.33800000000000002</v>
      </c>
      <c r="AA2279" s="7">
        <v>0.81200000000000006</v>
      </c>
      <c r="AB2279" s="7">
        <v>0.187</v>
      </c>
      <c r="AC2279" s="7">
        <v>28.6</v>
      </c>
      <c r="AD2279" s="7">
        <v>211.7</v>
      </c>
      <c r="AE2279" s="7" t="s">
        <v>28</v>
      </c>
      <c r="AF2279" s="7" t="s">
        <v>29</v>
      </c>
      <c r="AG2279" s="7" t="s">
        <v>30</v>
      </c>
      <c r="AH2279" s="7" t="s">
        <v>419</v>
      </c>
      <c r="AI2279" s="7" t="s">
        <v>420</v>
      </c>
      <c r="AJ2279" s="7">
        <v>-0.48199999999999998</v>
      </c>
      <c r="AK2279" s="7">
        <v>-0.38200000000000001</v>
      </c>
      <c r="AL2279" s="7" t="s">
        <v>408</v>
      </c>
      <c r="AM2279" s="7">
        <v>2.5000000000000001E-2</v>
      </c>
      <c r="AN2279" s="7">
        <v>0.155</v>
      </c>
      <c r="AR2279" s="7">
        <v>0.11700000000000001</v>
      </c>
      <c r="AS2279" s="7">
        <v>2.0139999999999998</v>
      </c>
      <c r="AT2279" s="7">
        <v>4.7110000000000003</v>
      </c>
      <c r="AV2279" s="7" t="s">
        <v>659</v>
      </c>
      <c r="AW2279" s="7" t="s">
        <v>528</v>
      </c>
      <c r="AX2279" s="7" t="s">
        <v>14</v>
      </c>
      <c r="AY2279" s="7" t="s">
        <v>570</v>
      </c>
      <c r="AZ2279" s="7" t="s">
        <v>38</v>
      </c>
    </row>
    <row r="2280" spans="1:52" x14ac:dyDescent="0.2">
      <c r="A2280" s="7">
        <v>2279</v>
      </c>
      <c r="B2280" s="7">
        <v>6070</v>
      </c>
      <c r="C2280" s="7" t="s">
        <v>69</v>
      </c>
      <c r="D2280" s="7" t="s">
        <v>195</v>
      </c>
      <c r="E2280" s="7" t="s">
        <v>196</v>
      </c>
      <c r="F2280" s="7">
        <v>2.72</v>
      </c>
      <c r="I2280" s="7">
        <v>2.82</v>
      </c>
      <c r="J2280" s="7">
        <v>2009</v>
      </c>
      <c r="K2280" s="7">
        <v>8</v>
      </c>
      <c r="L2280" s="7">
        <v>229</v>
      </c>
      <c r="M2280" s="7">
        <v>22.565999999999999</v>
      </c>
      <c r="N2280" s="7">
        <v>112.833</v>
      </c>
      <c r="O2280" s="7">
        <v>22.75</v>
      </c>
      <c r="P2280" s="7">
        <v>112.75</v>
      </c>
      <c r="Q2280" s="7">
        <v>28.545999999999999</v>
      </c>
      <c r="S2280" s="7">
        <v>3.7730000000000001</v>
      </c>
      <c r="V2280" s="7" t="s">
        <v>26</v>
      </c>
      <c r="W2280" s="7">
        <v>1.409</v>
      </c>
      <c r="X2280" s="7">
        <f t="shared" si="70"/>
        <v>1.409</v>
      </c>
      <c r="Y2280" s="7">
        <v>1.411</v>
      </c>
      <c r="Z2280" s="7">
        <f t="shared" si="71"/>
        <v>1.411</v>
      </c>
      <c r="AA2280" s="7">
        <v>0.499</v>
      </c>
      <c r="AB2280" s="7">
        <v>0.5</v>
      </c>
      <c r="AC2280" s="7">
        <v>29.2</v>
      </c>
      <c r="AD2280" s="7">
        <v>266.8</v>
      </c>
      <c r="AE2280" s="7" t="s">
        <v>28</v>
      </c>
      <c r="AF2280" s="7" t="s">
        <v>29</v>
      </c>
      <c r="AG2280" s="7" t="s">
        <v>30</v>
      </c>
      <c r="AH2280" s="7" t="s">
        <v>419</v>
      </c>
      <c r="AI2280" s="7" t="s">
        <v>420</v>
      </c>
      <c r="AJ2280" s="7">
        <v>-0.48199999999999998</v>
      </c>
      <c r="AK2280" s="7">
        <v>-0.38200000000000001</v>
      </c>
      <c r="AL2280" s="7" t="s">
        <v>408</v>
      </c>
      <c r="AM2280" s="7">
        <v>2.5000000000000001E-2</v>
      </c>
      <c r="AN2280" s="7">
        <v>0.155</v>
      </c>
      <c r="AR2280" s="7">
        <v>0.11700000000000001</v>
      </c>
      <c r="AS2280" s="7">
        <v>2.0139999999999998</v>
      </c>
      <c r="AT2280" s="7">
        <v>4.7110000000000003</v>
      </c>
      <c r="AV2280" s="7" t="s">
        <v>659</v>
      </c>
      <c r="AW2280" s="7" t="s">
        <v>528</v>
      </c>
      <c r="AX2280" s="7" t="s">
        <v>14</v>
      </c>
      <c r="AY2280" s="7" t="s">
        <v>570</v>
      </c>
      <c r="AZ2280" s="7" t="s">
        <v>38</v>
      </c>
    </row>
    <row r="2281" spans="1:52" x14ac:dyDescent="0.2">
      <c r="A2281" s="7">
        <v>2280</v>
      </c>
      <c r="B2281" s="7">
        <v>6070</v>
      </c>
      <c r="C2281" s="7" t="s">
        <v>69</v>
      </c>
      <c r="D2281" s="7" t="s">
        <v>195</v>
      </c>
      <c r="E2281" s="7" t="s">
        <v>196</v>
      </c>
      <c r="F2281" s="7">
        <v>2.2879999999999998</v>
      </c>
      <c r="I2281" s="7">
        <v>2.3719999999999999</v>
      </c>
      <c r="J2281" s="7">
        <v>2009</v>
      </c>
      <c r="K2281" s="7">
        <v>9</v>
      </c>
      <c r="L2281" s="7">
        <v>266</v>
      </c>
      <c r="M2281" s="7">
        <v>22.565999999999999</v>
      </c>
      <c r="N2281" s="7">
        <v>112.833</v>
      </c>
      <c r="O2281" s="7">
        <v>22.75</v>
      </c>
      <c r="P2281" s="7">
        <v>112.75</v>
      </c>
      <c r="Q2281" s="7">
        <v>27.657</v>
      </c>
      <c r="S2281" s="7">
        <v>7.0259999999999998</v>
      </c>
      <c r="V2281" s="7" t="s">
        <v>26</v>
      </c>
      <c r="W2281" s="7">
        <v>1.143</v>
      </c>
      <c r="X2281" s="7">
        <f t="shared" si="70"/>
        <v>1.143</v>
      </c>
      <c r="Y2281" s="7">
        <v>1.2290000000000001</v>
      </c>
      <c r="Z2281" s="7">
        <f t="shared" si="71"/>
        <v>1.2290000000000001</v>
      </c>
      <c r="AA2281" s="7">
        <v>0.48099999999999998</v>
      </c>
      <c r="AB2281" s="7">
        <v>0.51800000000000002</v>
      </c>
      <c r="AC2281" s="7">
        <v>28.6</v>
      </c>
      <c r="AD2281" s="7">
        <v>140</v>
      </c>
      <c r="AE2281" s="7" t="s">
        <v>28</v>
      </c>
      <c r="AF2281" s="7" t="s">
        <v>29</v>
      </c>
      <c r="AG2281" s="7" t="s">
        <v>30</v>
      </c>
      <c r="AH2281" s="7" t="s">
        <v>419</v>
      </c>
      <c r="AI2281" s="7" t="s">
        <v>420</v>
      </c>
      <c r="AJ2281" s="7">
        <v>-0.48199999999999998</v>
      </c>
      <c r="AK2281" s="7">
        <v>-0.38200000000000001</v>
      </c>
      <c r="AL2281" s="7" t="s">
        <v>408</v>
      </c>
      <c r="AM2281" s="7">
        <v>2.5000000000000001E-2</v>
      </c>
      <c r="AN2281" s="7">
        <v>0.155</v>
      </c>
      <c r="AR2281" s="7">
        <v>0.11700000000000001</v>
      </c>
      <c r="AS2281" s="7">
        <v>2.0139999999999998</v>
      </c>
      <c r="AT2281" s="7">
        <v>4.7110000000000003</v>
      </c>
      <c r="AV2281" s="7" t="s">
        <v>659</v>
      </c>
      <c r="AW2281" s="7" t="s">
        <v>528</v>
      </c>
      <c r="AX2281" s="7" t="s">
        <v>14</v>
      </c>
      <c r="AY2281" s="7" t="s">
        <v>570</v>
      </c>
      <c r="AZ2281" s="7" t="s">
        <v>38</v>
      </c>
    </row>
    <row r="2282" spans="1:52" x14ac:dyDescent="0.2">
      <c r="A2282" s="7">
        <v>2281</v>
      </c>
      <c r="B2282" s="7">
        <v>6090</v>
      </c>
      <c r="C2282" s="7" t="s">
        <v>69</v>
      </c>
      <c r="D2282" s="7" t="s">
        <v>502</v>
      </c>
      <c r="E2282" s="7" t="s">
        <v>148</v>
      </c>
      <c r="F2282" s="7">
        <v>3.6619999999999999</v>
      </c>
      <c r="I2282" s="7">
        <v>3.7959999999999998</v>
      </c>
      <c r="J2282" s="7">
        <v>2008</v>
      </c>
      <c r="K2282" s="7">
        <v>9</v>
      </c>
      <c r="L2282" s="7">
        <v>260</v>
      </c>
      <c r="M2282" s="7">
        <v>33.5</v>
      </c>
      <c r="N2282" s="7">
        <v>112</v>
      </c>
      <c r="O2282" s="7">
        <v>33.75</v>
      </c>
      <c r="P2282" s="7">
        <v>112.25</v>
      </c>
      <c r="Q2282" s="7">
        <v>14.298</v>
      </c>
      <c r="S2282" s="7">
        <v>33.319000000000003</v>
      </c>
      <c r="V2282" s="7" t="s">
        <v>26</v>
      </c>
      <c r="W2282" s="7">
        <v>3.57</v>
      </c>
      <c r="X2282" s="7">
        <f t="shared" si="70"/>
        <v>3.57</v>
      </c>
      <c r="Y2282" s="7">
        <v>0.22600000000000001</v>
      </c>
      <c r="Z2282" s="7">
        <f t="shared" si="71"/>
        <v>0.22600000000000001</v>
      </c>
      <c r="AA2282" s="7">
        <v>0.94</v>
      </c>
      <c r="AB2282" s="7">
        <v>5.8999999999999997E-2</v>
      </c>
      <c r="AC2282" s="7">
        <v>12.6</v>
      </c>
      <c r="AD2282" s="7">
        <v>67.2</v>
      </c>
      <c r="AE2282" s="7" t="s">
        <v>52</v>
      </c>
      <c r="AF2282" s="7" t="s">
        <v>29</v>
      </c>
      <c r="AG2282" s="7" t="s">
        <v>47</v>
      </c>
      <c r="AH2282" s="7" t="s">
        <v>419</v>
      </c>
      <c r="AI2282" s="7" t="s">
        <v>420</v>
      </c>
      <c r="AJ2282" s="7">
        <v>1.8480000000000001</v>
      </c>
      <c r="AK2282" s="7">
        <v>-0.16800000000000001</v>
      </c>
      <c r="AL2282" s="7" t="s">
        <v>408</v>
      </c>
      <c r="AM2282" s="7">
        <v>0.316</v>
      </c>
      <c r="AN2282" s="7">
        <v>0.128</v>
      </c>
      <c r="AQ2282" s="7">
        <v>1.58</v>
      </c>
      <c r="AR2282" s="7">
        <v>1.137</v>
      </c>
      <c r="AT2282" s="7">
        <v>3.597</v>
      </c>
      <c r="AU2282" s="7">
        <v>3.222</v>
      </c>
      <c r="AV2282" s="7" t="s">
        <v>659</v>
      </c>
      <c r="AW2282" s="7" t="s">
        <v>528</v>
      </c>
      <c r="AX2282" s="7" t="s">
        <v>14</v>
      </c>
      <c r="AY2282" s="7" t="s">
        <v>552</v>
      </c>
      <c r="AZ2282" s="7" t="s">
        <v>149</v>
      </c>
    </row>
    <row r="2283" spans="1:52" x14ac:dyDescent="0.2">
      <c r="A2283" s="7">
        <v>2282</v>
      </c>
      <c r="B2283" s="7">
        <v>6090</v>
      </c>
      <c r="C2283" s="7" t="s">
        <v>69</v>
      </c>
      <c r="D2283" s="7" t="s">
        <v>502</v>
      </c>
      <c r="E2283" s="7" t="s">
        <v>148</v>
      </c>
      <c r="F2283" s="7">
        <v>2.181</v>
      </c>
      <c r="I2283" s="7">
        <v>2.2610000000000001</v>
      </c>
      <c r="J2283" s="7">
        <v>2008</v>
      </c>
      <c r="K2283" s="7">
        <v>10</v>
      </c>
      <c r="L2283" s="7">
        <v>279</v>
      </c>
      <c r="M2283" s="7">
        <v>33.5</v>
      </c>
      <c r="N2283" s="7">
        <v>112</v>
      </c>
      <c r="O2283" s="7">
        <v>33.75</v>
      </c>
      <c r="P2283" s="7">
        <v>112.25</v>
      </c>
      <c r="Q2283" s="7">
        <v>13.563000000000001</v>
      </c>
      <c r="S2283" s="7">
        <v>28.849</v>
      </c>
      <c r="V2283" s="7" t="s">
        <v>26</v>
      </c>
      <c r="W2283" s="7">
        <v>1.978</v>
      </c>
      <c r="X2283" s="7">
        <f t="shared" si="70"/>
        <v>1.978</v>
      </c>
      <c r="Y2283" s="7">
        <v>0.28299999999999997</v>
      </c>
      <c r="Z2283" s="7">
        <f t="shared" si="71"/>
        <v>0.28299999999999997</v>
      </c>
      <c r="AA2283" s="7">
        <v>0.874</v>
      </c>
      <c r="AB2283" s="7">
        <v>0.125</v>
      </c>
      <c r="AC2283" s="7">
        <v>7.6</v>
      </c>
      <c r="AD2283" s="7">
        <v>37.700000000000003</v>
      </c>
      <c r="AE2283" s="7" t="s">
        <v>52</v>
      </c>
      <c r="AF2283" s="7" t="s">
        <v>29</v>
      </c>
      <c r="AG2283" s="7" t="s">
        <v>47</v>
      </c>
      <c r="AH2283" s="7" t="s">
        <v>419</v>
      </c>
      <c r="AI2283" s="7" t="s">
        <v>420</v>
      </c>
      <c r="AJ2283" s="7">
        <v>1.8480000000000001</v>
      </c>
      <c r="AK2283" s="7">
        <v>-0.16800000000000001</v>
      </c>
      <c r="AL2283" s="7" t="s">
        <v>408</v>
      </c>
      <c r="AM2283" s="7">
        <v>0.316</v>
      </c>
      <c r="AN2283" s="7">
        <v>0.128</v>
      </c>
      <c r="AQ2283" s="7">
        <v>1.58</v>
      </c>
      <c r="AR2283" s="7">
        <v>1.137</v>
      </c>
      <c r="AT2283" s="7">
        <v>3.597</v>
      </c>
      <c r="AU2283" s="7">
        <v>3.222</v>
      </c>
      <c r="AV2283" s="7" t="s">
        <v>659</v>
      </c>
      <c r="AW2283" s="7" t="s">
        <v>528</v>
      </c>
      <c r="AX2283" s="7" t="s">
        <v>14</v>
      </c>
      <c r="AY2283" s="7" t="s">
        <v>552</v>
      </c>
      <c r="AZ2283" s="7" t="s">
        <v>149</v>
      </c>
    </row>
    <row r="2284" spans="1:52" x14ac:dyDescent="0.2">
      <c r="A2284" s="7">
        <v>2283</v>
      </c>
      <c r="B2284" s="7">
        <v>6090</v>
      </c>
      <c r="C2284" s="7" t="s">
        <v>69</v>
      </c>
      <c r="D2284" s="7" t="s">
        <v>502</v>
      </c>
      <c r="E2284" s="7" t="s">
        <v>148</v>
      </c>
      <c r="F2284" s="7">
        <v>1.837</v>
      </c>
      <c r="I2284" s="7">
        <v>1.9039999999999999</v>
      </c>
      <c r="J2284" s="7">
        <v>2008</v>
      </c>
      <c r="K2284" s="7">
        <v>10</v>
      </c>
      <c r="L2284" s="7">
        <v>289</v>
      </c>
      <c r="M2284" s="7">
        <v>33.5</v>
      </c>
      <c r="N2284" s="7">
        <v>112</v>
      </c>
      <c r="O2284" s="7">
        <v>33.75</v>
      </c>
      <c r="P2284" s="7">
        <v>112.25</v>
      </c>
      <c r="Q2284" s="7">
        <v>11.105</v>
      </c>
      <c r="S2284" s="7">
        <v>24.213999999999999</v>
      </c>
      <c r="V2284" s="7" t="s">
        <v>26</v>
      </c>
      <c r="W2284" s="7">
        <v>1.756</v>
      </c>
      <c r="X2284" s="7">
        <f t="shared" si="70"/>
        <v>1.756</v>
      </c>
      <c r="Y2284" s="7">
        <v>0.14799999999999999</v>
      </c>
      <c r="Z2284" s="7">
        <f t="shared" si="71"/>
        <v>0.14799999999999999</v>
      </c>
      <c r="AA2284" s="7">
        <v>0.92100000000000004</v>
      </c>
      <c r="AB2284" s="7">
        <v>7.8E-2</v>
      </c>
      <c r="AC2284" s="7">
        <v>7.6</v>
      </c>
      <c r="AD2284" s="7">
        <v>37.700000000000003</v>
      </c>
      <c r="AE2284" s="7" t="s">
        <v>52</v>
      </c>
      <c r="AF2284" s="7" t="s">
        <v>29</v>
      </c>
      <c r="AG2284" s="7" t="s">
        <v>47</v>
      </c>
      <c r="AH2284" s="7" t="s">
        <v>419</v>
      </c>
      <c r="AI2284" s="7" t="s">
        <v>420</v>
      </c>
      <c r="AJ2284" s="7">
        <v>1.8480000000000001</v>
      </c>
      <c r="AK2284" s="7">
        <v>-0.16800000000000001</v>
      </c>
      <c r="AL2284" s="7" t="s">
        <v>408</v>
      </c>
      <c r="AM2284" s="7">
        <v>0.316</v>
      </c>
      <c r="AN2284" s="7">
        <v>0.128</v>
      </c>
      <c r="AQ2284" s="7">
        <v>1.58</v>
      </c>
      <c r="AR2284" s="7">
        <v>1.137</v>
      </c>
      <c r="AT2284" s="7">
        <v>3.597</v>
      </c>
      <c r="AU2284" s="7">
        <v>3.222</v>
      </c>
      <c r="AV2284" s="7" t="s">
        <v>659</v>
      </c>
      <c r="AW2284" s="7" t="s">
        <v>528</v>
      </c>
      <c r="AX2284" s="7" t="s">
        <v>14</v>
      </c>
      <c r="AY2284" s="7" t="s">
        <v>552</v>
      </c>
      <c r="AZ2284" s="7" t="s">
        <v>149</v>
      </c>
    </row>
    <row r="2285" spans="1:52" x14ac:dyDescent="0.2">
      <c r="A2285" s="7">
        <v>2284</v>
      </c>
      <c r="B2285" s="7">
        <v>6090</v>
      </c>
      <c r="C2285" s="7" t="s">
        <v>69</v>
      </c>
      <c r="D2285" s="7" t="s">
        <v>502</v>
      </c>
      <c r="E2285" s="7" t="s">
        <v>148</v>
      </c>
      <c r="F2285" s="7">
        <v>1.651</v>
      </c>
      <c r="I2285" s="7">
        <v>1.7110000000000001</v>
      </c>
      <c r="J2285" s="7">
        <v>2008</v>
      </c>
      <c r="K2285" s="7">
        <v>10</v>
      </c>
      <c r="L2285" s="7">
        <v>302</v>
      </c>
      <c r="M2285" s="7">
        <v>33.5</v>
      </c>
      <c r="N2285" s="7">
        <v>112</v>
      </c>
      <c r="O2285" s="7">
        <v>33.75</v>
      </c>
      <c r="P2285" s="7">
        <v>112.25</v>
      </c>
      <c r="V2285" s="7" t="s">
        <v>26</v>
      </c>
      <c r="W2285" s="7">
        <v>1.1299999999999999</v>
      </c>
      <c r="X2285" s="7">
        <f t="shared" si="70"/>
        <v>1.1299999999999999</v>
      </c>
      <c r="Y2285" s="7">
        <v>0.58099999999999996</v>
      </c>
      <c r="Z2285" s="7">
        <f t="shared" si="71"/>
        <v>0.58099999999999996</v>
      </c>
      <c r="AA2285" s="7">
        <v>0.66</v>
      </c>
      <c r="AB2285" s="7">
        <v>0.33900000000000002</v>
      </c>
      <c r="AC2285" s="7">
        <v>7.6</v>
      </c>
      <c r="AD2285" s="7">
        <v>37.700000000000003</v>
      </c>
      <c r="AE2285" s="7" t="s">
        <v>52</v>
      </c>
      <c r="AF2285" s="7" t="s">
        <v>29</v>
      </c>
      <c r="AG2285" s="7" t="s">
        <v>47</v>
      </c>
      <c r="AH2285" s="7" t="s">
        <v>419</v>
      </c>
      <c r="AI2285" s="7" t="s">
        <v>420</v>
      </c>
      <c r="AJ2285" s="7">
        <v>1.8480000000000001</v>
      </c>
      <c r="AK2285" s="7">
        <v>-0.16800000000000001</v>
      </c>
      <c r="AL2285" s="7" t="s">
        <v>408</v>
      </c>
      <c r="AM2285" s="7">
        <v>0.316</v>
      </c>
      <c r="AN2285" s="7">
        <v>0.128</v>
      </c>
      <c r="AQ2285" s="7">
        <v>1.58</v>
      </c>
      <c r="AR2285" s="7">
        <v>1.137</v>
      </c>
      <c r="AT2285" s="7">
        <v>3.597</v>
      </c>
      <c r="AU2285" s="7">
        <v>3.222</v>
      </c>
      <c r="AV2285" s="7" t="s">
        <v>659</v>
      </c>
      <c r="AW2285" s="7" t="s">
        <v>528</v>
      </c>
      <c r="AX2285" s="7" t="s">
        <v>14</v>
      </c>
      <c r="AY2285" s="7" t="s">
        <v>552</v>
      </c>
      <c r="AZ2285" s="7" t="s">
        <v>149</v>
      </c>
    </row>
    <row r="2286" spans="1:52" x14ac:dyDescent="0.2">
      <c r="A2286" s="7">
        <v>2285</v>
      </c>
      <c r="B2286" s="7">
        <v>6090</v>
      </c>
      <c r="C2286" s="7" t="s">
        <v>69</v>
      </c>
      <c r="D2286" s="7" t="s">
        <v>502</v>
      </c>
      <c r="E2286" s="7" t="s">
        <v>148</v>
      </c>
      <c r="F2286" s="7">
        <v>1.2010000000000001</v>
      </c>
      <c r="I2286" s="7">
        <v>1.2450000000000001</v>
      </c>
      <c r="J2286" s="7">
        <v>2008</v>
      </c>
      <c r="K2286" s="7">
        <v>11</v>
      </c>
      <c r="L2286" s="7">
        <v>312</v>
      </c>
      <c r="M2286" s="7">
        <v>33.5</v>
      </c>
      <c r="N2286" s="7">
        <v>112</v>
      </c>
      <c r="O2286" s="7">
        <v>33.75</v>
      </c>
      <c r="P2286" s="7">
        <v>112.25</v>
      </c>
      <c r="V2286" s="7" t="s">
        <v>26</v>
      </c>
      <c r="W2286" s="7">
        <v>0.9</v>
      </c>
      <c r="X2286" s="7">
        <f t="shared" si="70"/>
        <v>0.9</v>
      </c>
      <c r="Y2286" s="7">
        <v>0.34499999999999997</v>
      </c>
      <c r="Z2286" s="7">
        <f t="shared" si="71"/>
        <v>0.34499999999999997</v>
      </c>
      <c r="AA2286" s="7">
        <v>0.72199999999999998</v>
      </c>
      <c r="AB2286" s="7">
        <v>0.27700000000000002</v>
      </c>
      <c r="AC2286" s="7">
        <v>0.9</v>
      </c>
      <c r="AD2286" s="7">
        <v>16</v>
      </c>
      <c r="AE2286" s="7" t="s">
        <v>52</v>
      </c>
      <c r="AF2286" s="7" t="s">
        <v>29</v>
      </c>
      <c r="AG2286" s="7" t="s">
        <v>47</v>
      </c>
      <c r="AH2286" s="7" t="s">
        <v>419</v>
      </c>
      <c r="AI2286" s="7" t="s">
        <v>420</v>
      </c>
      <c r="AJ2286" s="7">
        <v>1.8480000000000001</v>
      </c>
      <c r="AK2286" s="7">
        <v>-0.16800000000000001</v>
      </c>
      <c r="AL2286" s="7" t="s">
        <v>408</v>
      </c>
      <c r="AM2286" s="7">
        <v>0.316</v>
      </c>
      <c r="AN2286" s="7">
        <v>0.128</v>
      </c>
      <c r="AQ2286" s="7">
        <v>1.58</v>
      </c>
      <c r="AR2286" s="7">
        <v>1.137</v>
      </c>
      <c r="AT2286" s="7">
        <v>3.597</v>
      </c>
      <c r="AU2286" s="7">
        <v>3.222</v>
      </c>
      <c r="AV2286" s="7" t="s">
        <v>659</v>
      </c>
      <c r="AW2286" s="7" t="s">
        <v>528</v>
      </c>
      <c r="AX2286" s="7" t="s">
        <v>14</v>
      </c>
      <c r="AY2286" s="7" t="s">
        <v>552</v>
      </c>
      <c r="AZ2286" s="7" t="s">
        <v>149</v>
      </c>
    </row>
    <row r="2287" spans="1:52" x14ac:dyDescent="0.2">
      <c r="A2287" s="7">
        <v>2286</v>
      </c>
      <c r="B2287" s="7">
        <v>6090</v>
      </c>
      <c r="C2287" s="7" t="s">
        <v>69</v>
      </c>
      <c r="D2287" s="7" t="s">
        <v>502</v>
      </c>
      <c r="E2287" s="7" t="s">
        <v>148</v>
      </c>
      <c r="F2287" s="7">
        <v>1.0680000000000001</v>
      </c>
      <c r="I2287" s="7">
        <v>1.107</v>
      </c>
      <c r="J2287" s="7">
        <v>2009</v>
      </c>
      <c r="K2287" s="7">
        <v>3</v>
      </c>
      <c r="L2287" s="7">
        <v>75</v>
      </c>
      <c r="M2287" s="7">
        <v>33.5</v>
      </c>
      <c r="N2287" s="7">
        <v>112</v>
      </c>
      <c r="O2287" s="7">
        <v>33.75</v>
      </c>
      <c r="P2287" s="7">
        <v>112.25</v>
      </c>
      <c r="Q2287" s="7">
        <v>4.1740000000000004</v>
      </c>
      <c r="S2287" s="7">
        <v>23.646999999999998</v>
      </c>
      <c r="V2287" s="7" t="s">
        <v>26</v>
      </c>
      <c r="W2287" s="7">
        <v>0.81</v>
      </c>
      <c r="X2287" s="7">
        <f t="shared" si="70"/>
        <v>0.81</v>
      </c>
      <c r="Y2287" s="7">
        <v>0.29699999999999999</v>
      </c>
      <c r="Z2287" s="7">
        <f t="shared" si="71"/>
        <v>0.29699999999999999</v>
      </c>
      <c r="AA2287" s="7">
        <v>0.73099999999999998</v>
      </c>
      <c r="AB2287" s="7">
        <v>0.26800000000000002</v>
      </c>
      <c r="AC2287" s="7">
        <v>1.2</v>
      </c>
      <c r="AD2287" s="7">
        <v>27.7</v>
      </c>
      <c r="AE2287" s="7" t="s">
        <v>52</v>
      </c>
      <c r="AF2287" s="7" t="s">
        <v>29</v>
      </c>
      <c r="AG2287" s="7" t="s">
        <v>47</v>
      </c>
      <c r="AH2287" s="7" t="s">
        <v>419</v>
      </c>
      <c r="AI2287" s="7" t="s">
        <v>420</v>
      </c>
      <c r="AJ2287" s="7">
        <v>1.8480000000000001</v>
      </c>
      <c r="AK2287" s="7">
        <v>0.41899999999999998</v>
      </c>
      <c r="AL2287" s="7" t="s">
        <v>408</v>
      </c>
      <c r="AM2287" s="7">
        <v>0.316</v>
      </c>
      <c r="AN2287" s="7">
        <v>0.128</v>
      </c>
      <c r="AQ2287" s="7">
        <v>1.58</v>
      </c>
      <c r="AR2287" s="7">
        <v>1.137</v>
      </c>
      <c r="AT2287" s="7">
        <v>3.597</v>
      </c>
      <c r="AU2287" s="7">
        <v>3.222</v>
      </c>
      <c r="AV2287" s="7" t="s">
        <v>659</v>
      </c>
      <c r="AW2287" s="7" t="s">
        <v>528</v>
      </c>
      <c r="AX2287" s="7" t="s">
        <v>14</v>
      </c>
      <c r="AY2287" s="7" t="s">
        <v>552</v>
      </c>
      <c r="AZ2287" s="7" t="s">
        <v>149</v>
      </c>
    </row>
    <row r="2288" spans="1:52" x14ac:dyDescent="0.2">
      <c r="A2288" s="7">
        <v>2287</v>
      </c>
      <c r="B2288" s="7">
        <v>6090</v>
      </c>
      <c r="C2288" s="7" t="s">
        <v>69</v>
      </c>
      <c r="D2288" s="7" t="s">
        <v>502</v>
      </c>
      <c r="E2288" s="7" t="s">
        <v>148</v>
      </c>
      <c r="F2288" s="7">
        <v>1.226</v>
      </c>
      <c r="I2288" s="7">
        <v>1.2709999999999999</v>
      </c>
      <c r="J2288" s="7">
        <v>2009</v>
      </c>
      <c r="K2288" s="7">
        <v>4</v>
      </c>
      <c r="L2288" s="7">
        <v>91</v>
      </c>
      <c r="M2288" s="7">
        <v>33.5</v>
      </c>
      <c r="N2288" s="7">
        <v>112</v>
      </c>
      <c r="O2288" s="7">
        <v>33.75</v>
      </c>
      <c r="P2288" s="7">
        <v>112.25</v>
      </c>
      <c r="Q2288" s="7">
        <v>2.4630000000000001</v>
      </c>
      <c r="S2288" s="7">
        <v>28.491</v>
      </c>
      <c r="V2288" s="7" t="s">
        <v>26</v>
      </c>
      <c r="W2288" s="7">
        <v>1.0780000000000001</v>
      </c>
      <c r="X2288" s="7">
        <f t="shared" si="70"/>
        <v>1.0780000000000001</v>
      </c>
      <c r="Y2288" s="7">
        <v>0.193</v>
      </c>
      <c r="Z2288" s="7">
        <f t="shared" si="71"/>
        <v>0.193</v>
      </c>
      <c r="AA2288" s="7">
        <v>0.84799999999999998</v>
      </c>
      <c r="AB2288" s="7">
        <v>0.151</v>
      </c>
      <c r="AC2288" s="7">
        <v>7.5</v>
      </c>
      <c r="AD2288" s="7">
        <v>63.5</v>
      </c>
      <c r="AE2288" s="7" t="s">
        <v>52</v>
      </c>
      <c r="AF2288" s="7" t="s">
        <v>29</v>
      </c>
      <c r="AG2288" s="7" t="s">
        <v>47</v>
      </c>
      <c r="AH2288" s="7" t="s">
        <v>419</v>
      </c>
      <c r="AI2288" s="7" t="s">
        <v>420</v>
      </c>
      <c r="AJ2288" s="7">
        <v>1.8480000000000001</v>
      </c>
      <c r="AK2288" s="7">
        <v>0.41899999999999998</v>
      </c>
      <c r="AL2288" s="7" t="s">
        <v>408</v>
      </c>
      <c r="AM2288" s="7">
        <v>0.316</v>
      </c>
      <c r="AN2288" s="7">
        <v>0.128</v>
      </c>
      <c r="AQ2288" s="7">
        <v>1.58</v>
      </c>
      <c r="AR2288" s="7">
        <v>1.137</v>
      </c>
      <c r="AT2288" s="7">
        <v>3.597</v>
      </c>
      <c r="AU2288" s="7">
        <v>3.222</v>
      </c>
      <c r="AV2288" s="7" t="s">
        <v>659</v>
      </c>
      <c r="AW2288" s="7" t="s">
        <v>528</v>
      </c>
      <c r="AX2288" s="7" t="s">
        <v>14</v>
      </c>
      <c r="AY2288" s="7" t="s">
        <v>552</v>
      </c>
      <c r="AZ2288" s="7" t="s">
        <v>149</v>
      </c>
    </row>
    <row r="2289" spans="1:52" x14ac:dyDescent="0.2">
      <c r="A2289" s="7">
        <v>2288</v>
      </c>
      <c r="B2289" s="7">
        <v>6090</v>
      </c>
      <c r="C2289" s="7" t="s">
        <v>69</v>
      </c>
      <c r="D2289" s="7" t="s">
        <v>502</v>
      </c>
      <c r="E2289" s="7" t="s">
        <v>148</v>
      </c>
      <c r="F2289" s="7">
        <v>1.728</v>
      </c>
      <c r="I2289" s="7">
        <v>1.7909999999999999</v>
      </c>
      <c r="J2289" s="7">
        <v>2009</v>
      </c>
      <c r="K2289" s="7">
        <v>4</v>
      </c>
      <c r="L2289" s="7">
        <v>104</v>
      </c>
      <c r="M2289" s="7">
        <v>33.5</v>
      </c>
      <c r="N2289" s="7">
        <v>112</v>
      </c>
      <c r="O2289" s="7">
        <v>33.75</v>
      </c>
      <c r="P2289" s="7">
        <v>112.25</v>
      </c>
      <c r="Q2289" s="7">
        <v>10.78</v>
      </c>
      <c r="S2289" s="7">
        <v>19.195</v>
      </c>
      <c r="V2289" s="7" t="s">
        <v>26</v>
      </c>
      <c r="W2289" s="7">
        <v>1.5109999999999999</v>
      </c>
      <c r="X2289" s="7">
        <f t="shared" si="70"/>
        <v>1.5109999999999999</v>
      </c>
      <c r="Y2289" s="7">
        <v>0.28000000000000003</v>
      </c>
      <c r="Z2289" s="7">
        <f t="shared" si="71"/>
        <v>0.28000000000000003</v>
      </c>
      <c r="AA2289" s="7">
        <v>0.84299999999999997</v>
      </c>
      <c r="AB2289" s="7">
        <v>0.156</v>
      </c>
      <c r="AC2289" s="7">
        <v>7.5</v>
      </c>
      <c r="AD2289" s="7">
        <v>63.5</v>
      </c>
      <c r="AE2289" s="7" t="s">
        <v>52</v>
      </c>
      <c r="AF2289" s="7" t="s">
        <v>29</v>
      </c>
      <c r="AG2289" s="7" t="s">
        <v>47</v>
      </c>
      <c r="AH2289" s="7" t="s">
        <v>419</v>
      </c>
      <c r="AI2289" s="7" t="s">
        <v>420</v>
      </c>
      <c r="AJ2289" s="7">
        <v>1.8480000000000001</v>
      </c>
      <c r="AK2289" s="7">
        <v>0.41899999999999998</v>
      </c>
      <c r="AL2289" s="7" t="s">
        <v>408</v>
      </c>
      <c r="AM2289" s="7">
        <v>0.316</v>
      </c>
      <c r="AN2289" s="7">
        <v>0.128</v>
      </c>
      <c r="AQ2289" s="7">
        <v>1.58</v>
      </c>
      <c r="AR2289" s="7">
        <v>1.137</v>
      </c>
      <c r="AT2289" s="7">
        <v>3.597</v>
      </c>
      <c r="AU2289" s="7">
        <v>3.222</v>
      </c>
      <c r="AV2289" s="7" t="s">
        <v>659</v>
      </c>
      <c r="AW2289" s="7" t="s">
        <v>528</v>
      </c>
      <c r="AX2289" s="7" t="s">
        <v>14</v>
      </c>
      <c r="AY2289" s="7" t="s">
        <v>552</v>
      </c>
      <c r="AZ2289" s="7" t="s">
        <v>149</v>
      </c>
    </row>
    <row r="2290" spans="1:52" x14ac:dyDescent="0.2">
      <c r="A2290" s="7">
        <v>2289</v>
      </c>
      <c r="B2290" s="7">
        <v>6090</v>
      </c>
      <c r="C2290" s="7" t="s">
        <v>69</v>
      </c>
      <c r="D2290" s="7" t="s">
        <v>502</v>
      </c>
      <c r="E2290" s="7" t="s">
        <v>148</v>
      </c>
      <c r="F2290" s="7">
        <v>2.3090000000000002</v>
      </c>
      <c r="I2290" s="7">
        <v>2.3929999999999998</v>
      </c>
      <c r="J2290" s="7">
        <v>2009</v>
      </c>
      <c r="K2290" s="7">
        <v>5</v>
      </c>
      <c r="L2290" s="7">
        <v>136</v>
      </c>
      <c r="M2290" s="7">
        <v>33.5</v>
      </c>
      <c r="N2290" s="7">
        <v>112</v>
      </c>
      <c r="O2290" s="7">
        <v>33.75</v>
      </c>
      <c r="P2290" s="7">
        <v>112.25</v>
      </c>
      <c r="Q2290" s="7">
        <v>11.75</v>
      </c>
      <c r="S2290" s="7">
        <v>27.331</v>
      </c>
      <c r="V2290" s="7" t="s">
        <v>26</v>
      </c>
      <c r="W2290" s="7">
        <v>2.105</v>
      </c>
      <c r="X2290" s="7">
        <f t="shared" si="70"/>
        <v>2.105</v>
      </c>
      <c r="Y2290" s="7">
        <v>0.28799999999999998</v>
      </c>
      <c r="Z2290" s="7">
        <f t="shared" si="71"/>
        <v>0.28799999999999998</v>
      </c>
      <c r="AA2290" s="7">
        <v>0.879</v>
      </c>
      <c r="AB2290" s="7">
        <v>0.12</v>
      </c>
      <c r="AC2290" s="7">
        <v>11.9</v>
      </c>
      <c r="AD2290" s="7">
        <v>136</v>
      </c>
      <c r="AE2290" s="7" t="s">
        <v>52</v>
      </c>
      <c r="AF2290" s="7" t="s">
        <v>29</v>
      </c>
      <c r="AG2290" s="7" t="s">
        <v>47</v>
      </c>
      <c r="AH2290" s="7" t="s">
        <v>419</v>
      </c>
      <c r="AI2290" s="7" t="s">
        <v>420</v>
      </c>
      <c r="AJ2290" s="7">
        <v>1.8480000000000001</v>
      </c>
      <c r="AK2290" s="7">
        <v>0.41899999999999998</v>
      </c>
      <c r="AL2290" s="7" t="s">
        <v>408</v>
      </c>
      <c r="AM2290" s="7">
        <v>0.316</v>
      </c>
      <c r="AN2290" s="7">
        <v>0.128</v>
      </c>
      <c r="AQ2290" s="7">
        <v>1.58</v>
      </c>
      <c r="AR2290" s="7">
        <v>1.137</v>
      </c>
      <c r="AT2290" s="7">
        <v>3.597</v>
      </c>
      <c r="AU2290" s="7">
        <v>3.222</v>
      </c>
      <c r="AV2290" s="7" t="s">
        <v>659</v>
      </c>
      <c r="AW2290" s="7" t="s">
        <v>528</v>
      </c>
      <c r="AX2290" s="7" t="s">
        <v>14</v>
      </c>
      <c r="AY2290" s="7" t="s">
        <v>552</v>
      </c>
      <c r="AZ2290" s="7" t="s">
        <v>149</v>
      </c>
    </row>
    <row r="2291" spans="1:52" x14ac:dyDescent="0.2">
      <c r="A2291" s="7">
        <v>2290</v>
      </c>
      <c r="B2291" s="7">
        <v>6090</v>
      </c>
      <c r="C2291" s="7" t="s">
        <v>69</v>
      </c>
      <c r="D2291" s="7" t="s">
        <v>502</v>
      </c>
      <c r="E2291" s="7" t="s">
        <v>148</v>
      </c>
      <c r="F2291" s="7">
        <v>2.7050000000000001</v>
      </c>
      <c r="I2291" s="7">
        <v>2.8039999999999998</v>
      </c>
      <c r="J2291" s="7">
        <v>2009</v>
      </c>
      <c r="K2291" s="7">
        <v>5</v>
      </c>
      <c r="L2291" s="7">
        <v>150</v>
      </c>
      <c r="M2291" s="7">
        <v>33.5</v>
      </c>
      <c r="N2291" s="7">
        <v>112</v>
      </c>
      <c r="O2291" s="7">
        <v>33.75</v>
      </c>
      <c r="P2291" s="7">
        <v>112.25</v>
      </c>
      <c r="Q2291" s="7">
        <v>12.641</v>
      </c>
      <c r="S2291" s="7">
        <v>26.655999999999999</v>
      </c>
      <c r="V2291" s="7" t="s">
        <v>26</v>
      </c>
      <c r="W2291" s="7">
        <v>2.073</v>
      </c>
      <c r="X2291" s="7">
        <f t="shared" si="70"/>
        <v>2.073</v>
      </c>
      <c r="Y2291" s="7">
        <v>0.73099999999999998</v>
      </c>
      <c r="Z2291" s="7">
        <f t="shared" si="71"/>
        <v>0.73099999999999998</v>
      </c>
      <c r="AA2291" s="7">
        <v>0.73899999999999999</v>
      </c>
      <c r="AB2291" s="7">
        <v>0.26</v>
      </c>
      <c r="AC2291" s="7">
        <v>11.9</v>
      </c>
      <c r="AD2291" s="7">
        <v>136</v>
      </c>
      <c r="AE2291" s="7" t="s">
        <v>52</v>
      </c>
      <c r="AF2291" s="7" t="s">
        <v>29</v>
      </c>
      <c r="AG2291" s="7" t="s">
        <v>47</v>
      </c>
      <c r="AH2291" s="7" t="s">
        <v>419</v>
      </c>
      <c r="AI2291" s="7" t="s">
        <v>420</v>
      </c>
      <c r="AJ2291" s="7">
        <v>1.8480000000000001</v>
      </c>
      <c r="AK2291" s="7">
        <v>0.41899999999999998</v>
      </c>
      <c r="AL2291" s="7" t="s">
        <v>408</v>
      </c>
      <c r="AM2291" s="7">
        <v>0.316</v>
      </c>
      <c r="AN2291" s="7">
        <v>0.128</v>
      </c>
      <c r="AQ2291" s="7">
        <v>1.58</v>
      </c>
      <c r="AR2291" s="7">
        <v>1.137</v>
      </c>
      <c r="AT2291" s="7">
        <v>3.597</v>
      </c>
      <c r="AU2291" s="7">
        <v>3.222</v>
      </c>
      <c r="AV2291" s="7" t="s">
        <v>659</v>
      </c>
      <c r="AW2291" s="7" t="s">
        <v>528</v>
      </c>
      <c r="AX2291" s="7" t="s">
        <v>14</v>
      </c>
      <c r="AY2291" s="7" t="s">
        <v>552</v>
      </c>
      <c r="AZ2291" s="7" t="s">
        <v>149</v>
      </c>
    </row>
    <row r="2292" spans="1:52" x14ac:dyDescent="0.2">
      <c r="A2292" s="7">
        <v>2291</v>
      </c>
      <c r="B2292" s="7">
        <v>6090</v>
      </c>
      <c r="C2292" s="7" t="s">
        <v>69</v>
      </c>
      <c r="D2292" s="7" t="s">
        <v>502</v>
      </c>
      <c r="E2292" s="7" t="s">
        <v>148</v>
      </c>
      <c r="F2292" s="7">
        <v>3.6829999999999998</v>
      </c>
      <c r="I2292" s="7">
        <v>3.8180000000000001</v>
      </c>
      <c r="J2292" s="7">
        <v>2009</v>
      </c>
      <c r="K2292" s="7">
        <v>6</v>
      </c>
      <c r="L2292" s="7">
        <v>172</v>
      </c>
      <c r="M2292" s="7">
        <v>33.5</v>
      </c>
      <c r="N2292" s="7">
        <v>112</v>
      </c>
      <c r="O2292" s="7">
        <v>33.75</v>
      </c>
      <c r="P2292" s="7">
        <v>112.25</v>
      </c>
      <c r="Q2292" s="7">
        <v>16.834</v>
      </c>
      <c r="S2292" s="7">
        <v>26.332000000000001</v>
      </c>
      <c r="V2292" s="7" t="s">
        <v>26</v>
      </c>
      <c r="W2292" s="7">
        <v>3.3</v>
      </c>
      <c r="X2292" s="7">
        <f t="shared" si="70"/>
        <v>3.3</v>
      </c>
      <c r="Y2292" s="7">
        <v>0.51800000000000002</v>
      </c>
      <c r="Z2292" s="7">
        <f t="shared" si="71"/>
        <v>0.51800000000000002</v>
      </c>
      <c r="AA2292" s="7">
        <v>0.86399999999999999</v>
      </c>
      <c r="AB2292" s="7">
        <v>0.13500000000000001</v>
      </c>
      <c r="AC2292" s="7">
        <v>18.3</v>
      </c>
      <c r="AD2292" s="7">
        <v>94.9</v>
      </c>
      <c r="AE2292" s="7" t="s">
        <v>52</v>
      </c>
      <c r="AF2292" s="7" t="s">
        <v>29</v>
      </c>
      <c r="AG2292" s="7" t="s">
        <v>47</v>
      </c>
      <c r="AH2292" s="7" t="s">
        <v>419</v>
      </c>
      <c r="AI2292" s="7" t="s">
        <v>420</v>
      </c>
      <c r="AJ2292" s="7">
        <v>1.8480000000000001</v>
      </c>
      <c r="AK2292" s="7">
        <v>0.41899999999999998</v>
      </c>
      <c r="AL2292" s="7" t="s">
        <v>408</v>
      </c>
      <c r="AM2292" s="7">
        <v>0.316</v>
      </c>
      <c r="AN2292" s="7">
        <v>0.128</v>
      </c>
      <c r="AQ2292" s="7">
        <v>1.58</v>
      </c>
      <c r="AR2292" s="7">
        <v>1.137</v>
      </c>
      <c r="AT2292" s="7">
        <v>3.597</v>
      </c>
      <c r="AU2292" s="7">
        <v>3.222</v>
      </c>
      <c r="AV2292" s="7" t="s">
        <v>659</v>
      </c>
      <c r="AW2292" s="7" t="s">
        <v>528</v>
      </c>
      <c r="AX2292" s="7" t="s">
        <v>14</v>
      </c>
      <c r="AY2292" s="7" t="s">
        <v>552</v>
      </c>
      <c r="AZ2292" s="7" t="s">
        <v>149</v>
      </c>
    </row>
    <row r="2293" spans="1:52" x14ac:dyDescent="0.2">
      <c r="A2293" s="7">
        <v>2292</v>
      </c>
      <c r="B2293" s="7">
        <v>6090</v>
      </c>
      <c r="C2293" s="7" t="s">
        <v>69</v>
      </c>
      <c r="D2293" s="7" t="s">
        <v>502</v>
      </c>
      <c r="E2293" s="7" t="s">
        <v>148</v>
      </c>
      <c r="F2293" s="7">
        <v>3.577</v>
      </c>
      <c r="I2293" s="7">
        <v>3.7080000000000002</v>
      </c>
      <c r="J2293" s="7">
        <v>2009</v>
      </c>
      <c r="K2293" s="7">
        <v>7</v>
      </c>
      <c r="L2293" s="7">
        <v>184</v>
      </c>
      <c r="M2293" s="7">
        <v>33.5</v>
      </c>
      <c r="N2293" s="7">
        <v>112</v>
      </c>
      <c r="O2293" s="7">
        <v>33.75</v>
      </c>
      <c r="P2293" s="7">
        <v>112.25</v>
      </c>
      <c r="Q2293" s="7">
        <v>17.183</v>
      </c>
      <c r="S2293" s="7">
        <v>18.760999999999999</v>
      </c>
      <c r="V2293" s="7" t="s">
        <v>26</v>
      </c>
      <c r="W2293" s="7">
        <v>3.1859999999999999</v>
      </c>
      <c r="X2293" s="7">
        <f t="shared" si="70"/>
        <v>3.1859999999999999</v>
      </c>
      <c r="Y2293" s="7">
        <v>0.52200000000000002</v>
      </c>
      <c r="Z2293" s="7">
        <f t="shared" si="71"/>
        <v>0.52200000000000002</v>
      </c>
      <c r="AA2293" s="7">
        <v>0.85899999999999999</v>
      </c>
      <c r="AB2293" s="7">
        <v>0.14000000000000001</v>
      </c>
      <c r="AC2293" s="7">
        <v>18.5</v>
      </c>
      <c r="AD2293" s="7">
        <v>159.1</v>
      </c>
      <c r="AE2293" s="7" t="s">
        <v>52</v>
      </c>
      <c r="AF2293" s="7" t="s">
        <v>29</v>
      </c>
      <c r="AG2293" s="7" t="s">
        <v>47</v>
      </c>
      <c r="AH2293" s="7" t="s">
        <v>419</v>
      </c>
      <c r="AI2293" s="7" t="s">
        <v>420</v>
      </c>
      <c r="AJ2293" s="7">
        <v>1.8480000000000001</v>
      </c>
      <c r="AK2293" s="7">
        <v>0.41899999999999998</v>
      </c>
      <c r="AL2293" s="7" t="s">
        <v>408</v>
      </c>
      <c r="AM2293" s="7">
        <v>0.316</v>
      </c>
      <c r="AN2293" s="7">
        <v>0.128</v>
      </c>
      <c r="AQ2293" s="7">
        <v>1.58</v>
      </c>
      <c r="AR2293" s="7">
        <v>1.137</v>
      </c>
      <c r="AT2293" s="7">
        <v>3.597</v>
      </c>
      <c r="AU2293" s="7">
        <v>3.222</v>
      </c>
      <c r="AV2293" s="7" t="s">
        <v>659</v>
      </c>
      <c r="AW2293" s="7" t="s">
        <v>528</v>
      </c>
      <c r="AX2293" s="7" t="s">
        <v>14</v>
      </c>
      <c r="AY2293" s="7" t="s">
        <v>552</v>
      </c>
      <c r="AZ2293" s="7" t="s">
        <v>149</v>
      </c>
    </row>
    <row r="2294" spans="1:52" x14ac:dyDescent="0.2">
      <c r="A2294" s="7">
        <v>2293</v>
      </c>
      <c r="B2294" s="7">
        <v>6090</v>
      </c>
      <c r="C2294" s="7" t="s">
        <v>69</v>
      </c>
      <c r="D2294" s="7" t="s">
        <v>502</v>
      </c>
      <c r="E2294" s="7" t="s">
        <v>148</v>
      </c>
      <c r="F2294" s="7">
        <v>4.7380000000000004</v>
      </c>
      <c r="I2294" s="7">
        <v>4.9119999999999999</v>
      </c>
      <c r="J2294" s="7">
        <v>2009</v>
      </c>
      <c r="K2294" s="7">
        <v>7</v>
      </c>
      <c r="L2294" s="7">
        <v>212</v>
      </c>
      <c r="M2294" s="7">
        <v>33.5</v>
      </c>
      <c r="N2294" s="7">
        <v>112</v>
      </c>
      <c r="O2294" s="7">
        <v>33.75</v>
      </c>
      <c r="P2294" s="7">
        <v>112.25</v>
      </c>
      <c r="Q2294" s="7">
        <v>17.782</v>
      </c>
      <c r="S2294" s="7">
        <v>27.581</v>
      </c>
      <c r="V2294" s="7" t="s">
        <v>26</v>
      </c>
      <c r="W2294" s="7">
        <v>3.7789999999999999</v>
      </c>
      <c r="X2294" s="7">
        <f t="shared" si="70"/>
        <v>3.7789999999999999</v>
      </c>
      <c r="Y2294" s="7">
        <v>1.133</v>
      </c>
      <c r="Z2294" s="7">
        <f t="shared" si="71"/>
        <v>1.133</v>
      </c>
      <c r="AA2294" s="7">
        <v>0.76900000000000002</v>
      </c>
      <c r="AB2294" s="7">
        <v>0.23</v>
      </c>
      <c r="AC2294" s="7">
        <v>18.5</v>
      </c>
      <c r="AD2294" s="7">
        <v>159.1</v>
      </c>
      <c r="AE2294" s="7" t="s">
        <v>52</v>
      </c>
      <c r="AF2294" s="7" t="s">
        <v>29</v>
      </c>
      <c r="AG2294" s="7" t="s">
        <v>47</v>
      </c>
      <c r="AH2294" s="7" t="s">
        <v>419</v>
      </c>
      <c r="AI2294" s="7" t="s">
        <v>420</v>
      </c>
      <c r="AJ2294" s="7">
        <v>1.8480000000000001</v>
      </c>
      <c r="AK2294" s="7">
        <v>0.41899999999999998</v>
      </c>
      <c r="AL2294" s="7" t="s">
        <v>408</v>
      </c>
      <c r="AM2294" s="7">
        <v>0.316</v>
      </c>
      <c r="AN2294" s="7">
        <v>0.128</v>
      </c>
      <c r="AQ2294" s="7">
        <v>1.58</v>
      </c>
      <c r="AR2294" s="7">
        <v>1.137</v>
      </c>
      <c r="AT2294" s="7">
        <v>3.597</v>
      </c>
      <c r="AU2294" s="7">
        <v>3.222</v>
      </c>
      <c r="AV2294" s="7" t="s">
        <v>659</v>
      </c>
      <c r="AW2294" s="7" t="s">
        <v>528</v>
      </c>
      <c r="AX2294" s="7" t="s">
        <v>14</v>
      </c>
      <c r="AY2294" s="7" t="s">
        <v>552</v>
      </c>
      <c r="AZ2294" s="7" t="s">
        <v>149</v>
      </c>
    </row>
    <row r="2295" spans="1:52" x14ac:dyDescent="0.2">
      <c r="A2295" s="7">
        <v>2294</v>
      </c>
      <c r="B2295" s="7">
        <v>6090</v>
      </c>
      <c r="C2295" s="7" t="s">
        <v>69</v>
      </c>
      <c r="D2295" s="7" t="s">
        <v>502</v>
      </c>
      <c r="E2295" s="7" t="s">
        <v>148</v>
      </c>
      <c r="F2295" s="7">
        <v>3.2839999999999998</v>
      </c>
      <c r="I2295" s="7">
        <v>3.4039999999999999</v>
      </c>
      <c r="J2295" s="7">
        <v>2009</v>
      </c>
      <c r="K2295" s="7">
        <v>8</v>
      </c>
      <c r="L2295" s="7">
        <v>224</v>
      </c>
      <c r="M2295" s="7">
        <v>33.5</v>
      </c>
      <c r="N2295" s="7">
        <v>112</v>
      </c>
      <c r="O2295" s="7">
        <v>33.75</v>
      </c>
      <c r="P2295" s="7">
        <v>112.25</v>
      </c>
      <c r="Q2295" s="7">
        <v>17.292999999999999</v>
      </c>
      <c r="S2295" s="7">
        <v>22.420999999999999</v>
      </c>
      <c r="V2295" s="7" t="s">
        <v>26</v>
      </c>
      <c r="W2295" s="7">
        <v>2.3690000000000002</v>
      </c>
      <c r="X2295" s="7">
        <f t="shared" si="70"/>
        <v>2.3690000000000002</v>
      </c>
      <c r="Y2295" s="7">
        <v>1.0349999999999999</v>
      </c>
      <c r="Z2295" s="7">
        <f t="shared" si="71"/>
        <v>1.0349999999999999</v>
      </c>
      <c r="AA2295" s="7">
        <v>0.69499999999999995</v>
      </c>
      <c r="AB2295" s="7">
        <v>0.30399999999999999</v>
      </c>
      <c r="AC2295" s="7">
        <v>16.5</v>
      </c>
      <c r="AD2295" s="7">
        <v>166.5</v>
      </c>
      <c r="AE2295" s="7" t="s">
        <v>52</v>
      </c>
      <c r="AF2295" s="7" t="s">
        <v>29</v>
      </c>
      <c r="AG2295" s="7" t="s">
        <v>47</v>
      </c>
      <c r="AH2295" s="7" t="s">
        <v>419</v>
      </c>
      <c r="AI2295" s="7" t="s">
        <v>420</v>
      </c>
      <c r="AJ2295" s="7">
        <v>1.8480000000000001</v>
      </c>
      <c r="AK2295" s="7">
        <v>0.41899999999999998</v>
      </c>
      <c r="AL2295" s="7" t="s">
        <v>408</v>
      </c>
      <c r="AM2295" s="7">
        <v>0.316</v>
      </c>
      <c r="AN2295" s="7">
        <v>0.128</v>
      </c>
      <c r="AQ2295" s="7">
        <v>1.58</v>
      </c>
      <c r="AR2295" s="7">
        <v>1.137</v>
      </c>
      <c r="AT2295" s="7">
        <v>3.597</v>
      </c>
      <c r="AU2295" s="7">
        <v>3.222</v>
      </c>
      <c r="AV2295" s="7" t="s">
        <v>659</v>
      </c>
      <c r="AW2295" s="7" t="s">
        <v>528</v>
      </c>
      <c r="AX2295" s="7" t="s">
        <v>14</v>
      </c>
      <c r="AY2295" s="7" t="s">
        <v>552</v>
      </c>
      <c r="AZ2295" s="7" t="s">
        <v>149</v>
      </c>
    </row>
    <row r="2296" spans="1:52" x14ac:dyDescent="0.2">
      <c r="A2296" s="7">
        <v>2295</v>
      </c>
      <c r="B2296" s="7">
        <v>6090</v>
      </c>
      <c r="C2296" s="7" t="s">
        <v>69</v>
      </c>
      <c r="D2296" s="7" t="s">
        <v>502</v>
      </c>
      <c r="E2296" s="7" t="s">
        <v>148</v>
      </c>
      <c r="F2296" s="7">
        <v>2.569</v>
      </c>
      <c r="I2296" s="7">
        <v>2.6629999999999998</v>
      </c>
      <c r="J2296" s="7">
        <v>2009</v>
      </c>
      <c r="K2296" s="7">
        <v>8</v>
      </c>
      <c r="L2296" s="7">
        <v>239</v>
      </c>
      <c r="M2296" s="7">
        <v>33.5</v>
      </c>
      <c r="N2296" s="7">
        <v>112</v>
      </c>
      <c r="O2296" s="7">
        <v>33.75</v>
      </c>
      <c r="P2296" s="7">
        <v>112.25</v>
      </c>
      <c r="Q2296" s="7">
        <v>13.849</v>
      </c>
      <c r="S2296" s="7">
        <v>37.954999999999998</v>
      </c>
      <c r="V2296" s="7" t="s">
        <v>26</v>
      </c>
      <c r="W2296" s="7">
        <v>1.742</v>
      </c>
      <c r="X2296" s="7">
        <f t="shared" si="70"/>
        <v>1.742</v>
      </c>
      <c r="Y2296" s="7">
        <v>0.92100000000000004</v>
      </c>
      <c r="Z2296" s="7">
        <f t="shared" si="71"/>
        <v>0.92100000000000004</v>
      </c>
      <c r="AA2296" s="7">
        <v>0.65400000000000003</v>
      </c>
      <c r="AB2296" s="7">
        <v>0.34499999999999997</v>
      </c>
      <c r="AC2296" s="7">
        <v>16.5</v>
      </c>
      <c r="AD2296" s="7">
        <v>166.5</v>
      </c>
      <c r="AE2296" s="7" t="s">
        <v>52</v>
      </c>
      <c r="AF2296" s="7" t="s">
        <v>29</v>
      </c>
      <c r="AG2296" s="7" t="s">
        <v>47</v>
      </c>
      <c r="AH2296" s="7" t="s">
        <v>419</v>
      </c>
      <c r="AI2296" s="7" t="s">
        <v>420</v>
      </c>
      <c r="AJ2296" s="7">
        <v>1.8480000000000001</v>
      </c>
      <c r="AK2296" s="7">
        <v>0.41899999999999998</v>
      </c>
      <c r="AL2296" s="7" t="s">
        <v>408</v>
      </c>
      <c r="AM2296" s="7">
        <v>0.316</v>
      </c>
      <c r="AN2296" s="7">
        <v>0.128</v>
      </c>
      <c r="AQ2296" s="7">
        <v>1.58</v>
      </c>
      <c r="AR2296" s="7">
        <v>1.137</v>
      </c>
      <c r="AT2296" s="7">
        <v>3.597</v>
      </c>
      <c r="AU2296" s="7">
        <v>3.222</v>
      </c>
      <c r="AV2296" s="7" t="s">
        <v>659</v>
      </c>
      <c r="AW2296" s="7" t="s">
        <v>528</v>
      </c>
      <c r="AX2296" s="7" t="s">
        <v>14</v>
      </c>
      <c r="AY2296" s="7" t="s">
        <v>552</v>
      </c>
      <c r="AZ2296" s="7" t="s">
        <v>149</v>
      </c>
    </row>
    <row r="2297" spans="1:52" x14ac:dyDescent="0.2">
      <c r="A2297" s="7">
        <v>2296</v>
      </c>
      <c r="B2297" s="7">
        <v>6090</v>
      </c>
      <c r="C2297" s="7" t="s">
        <v>69</v>
      </c>
      <c r="D2297" s="7" t="s">
        <v>502</v>
      </c>
      <c r="E2297" s="7" t="s">
        <v>148</v>
      </c>
      <c r="F2297" s="7">
        <v>3.0190000000000001</v>
      </c>
      <c r="I2297" s="7">
        <v>3.13</v>
      </c>
      <c r="J2297" s="7">
        <v>2009</v>
      </c>
      <c r="K2297" s="7">
        <v>9</v>
      </c>
      <c r="L2297" s="7">
        <v>259</v>
      </c>
      <c r="M2297" s="7">
        <v>33.5</v>
      </c>
      <c r="N2297" s="7">
        <v>112</v>
      </c>
      <c r="O2297" s="7">
        <v>33.75</v>
      </c>
      <c r="P2297" s="7">
        <v>112.25</v>
      </c>
      <c r="Q2297" s="7">
        <v>14.298</v>
      </c>
      <c r="S2297" s="7">
        <v>33.319000000000003</v>
      </c>
      <c r="V2297" s="7" t="s">
        <v>26</v>
      </c>
      <c r="W2297" s="7">
        <v>1.754</v>
      </c>
      <c r="X2297" s="7">
        <f t="shared" si="70"/>
        <v>1.754</v>
      </c>
      <c r="Y2297" s="7">
        <v>1.3759999999999999</v>
      </c>
      <c r="Z2297" s="7">
        <f t="shared" si="71"/>
        <v>1.3759999999999999</v>
      </c>
      <c r="AA2297" s="7">
        <v>0.56000000000000005</v>
      </c>
      <c r="AB2297" s="7">
        <v>0.439</v>
      </c>
      <c r="AC2297" s="7">
        <v>12.7</v>
      </c>
      <c r="AD2297" s="7">
        <v>40.5</v>
      </c>
      <c r="AE2297" s="7" t="s">
        <v>52</v>
      </c>
      <c r="AF2297" s="7" t="s">
        <v>29</v>
      </c>
      <c r="AG2297" s="7" t="s">
        <v>47</v>
      </c>
      <c r="AH2297" s="7" t="s">
        <v>419</v>
      </c>
      <c r="AI2297" s="7" t="s">
        <v>420</v>
      </c>
      <c r="AJ2297" s="7">
        <v>1.8480000000000001</v>
      </c>
      <c r="AK2297" s="7">
        <v>0.41899999999999998</v>
      </c>
      <c r="AL2297" s="7" t="s">
        <v>408</v>
      </c>
      <c r="AM2297" s="7">
        <v>0.316</v>
      </c>
      <c r="AN2297" s="7">
        <v>0.128</v>
      </c>
      <c r="AQ2297" s="7">
        <v>1.58</v>
      </c>
      <c r="AR2297" s="7">
        <v>1.137</v>
      </c>
      <c r="AT2297" s="7">
        <v>3.597</v>
      </c>
      <c r="AU2297" s="7">
        <v>3.222</v>
      </c>
      <c r="AV2297" s="7" t="s">
        <v>659</v>
      </c>
      <c r="AW2297" s="7" t="s">
        <v>528</v>
      </c>
      <c r="AX2297" s="7" t="s">
        <v>14</v>
      </c>
      <c r="AY2297" s="7" t="s">
        <v>552</v>
      </c>
      <c r="AZ2297" s="7" t="s">
        <v>149</v>
      </c>
    </row>
    <row r="2298" spans="1:52" x14ac:dyDescent="0.2">
      <c r="A2298" s="7">
        <v>2297</v>
      </c>
      <c r="B2298" s="7">
        <v>6090</v>
      </c>
      <c r="C2298" s="7" t="s">
        <v>69</v>
      </c>
      <c r="D2298" s="7" t="s">
        <v>502</v>
      </c>
      <c r="E2298" s="7" t="s">
        <v>148</v>
      </c>
      <c r="F2298" s="7">
        <v>2.1720000000000002</v>
      </c>
      <c r="I2298" s="7">
        <v>2.2509999999999999</v>
      </c>
      <c r="J2298" s="7">
        <v>2009</v>
      </c>
      <c r="K2298" s="7">
        <v>9</v>
      </c>
      <c r="L2298" s="7">
        <v>270</v>
      </c>
      <c r="M2298" s="7">
        <v>33.5</v>
      </c>
      <c r="N2298" s="7">
        <v>112</v>
      </c>
      <c r="O2298" s="7">
        <v>33.75</v>
      </c>
      <c r="P2298" s="7">
        <v>112.25</v>
      </c>
      <c r="Q2298" s="7">
        <v>13.563000000000001</v>
      </c>
      <c r="S2298" s="7">
        <v>28.849</v>
      </c>
      <c r="V2298" s="7" t="s">
        <v>26</v>
      </c>
      <c r="W2298" s="7">
        <v>1.51</v>
      </c>
      <c r="X2298" s="7">
        <f t="shared" si="70"/>
        <v>1.51</v>
      </c>
      <c r="Y2298" s="7">
        <v>0.74099999999999999</v>
      </c>
      <c r="Z2298" s="7">
        <f t="shared" si="71"/>
        <v>0.74099999999999999</v>
      </c>
      <c r="AA2298" s="7">
        <v>0.67</v>
      </c>
      <c r="AB2298" s="7">
        <v>0.32900000000000001</v>
      </c>
      <c r="AC2298" s="7">
        <v>12.7</v>
      </c>
      <c r="AD2298" s="7">
        <v>40.5</v>
      </c>
      <c r="AE2298" s="7" t="s">
        <v>52</v>
      </c>
      <c r="AF2298" s="7" t="s">
        <v>29</v>
      </c>
      <c r="AG2298" s="7" t="s">
        <v>47</v>
      </c>
      <c r="AH2298" s="7" t="s">
        <v>419</v>
      </c>
      <c r="AI2298" s="7" t="s">
        <v>420</v>
      </c>
      <c r="AJ2298" s="7">
        <v>1.8480000000000001</v>
      </c>
      <c r="AK2298" s="7">
        <v>0.41899999999999998</v>
      </c>
      <c r="AL2298" s="7" t="s">
        <v>408</v>
      </c>
      <c r="AM2298" s="7">
        <v>0.316</v>
      </c>
      <c r="AN2298" s="7">
        <v>0.128</v>
      </c>
      <c r="AQ2298" s="7">
        <v>1.58</v>
      </c>
      <c r="AR2298" s="7">
        <v>1.137</v>
      </c>
      <c r="AT2298" s="7">
        <v>3.597</v>
      </c>
      <c r="AU2298" s="7">
        <v>3.222</v>
      </c>
      <c r="AV2298" s="7" t="s">
        <v>659</v>
      </c>
      <c r="AW2298" s="7" t="s">
        <v>528</v>
      </c>
      <c r="AX2298" s="7" t="s">
        <v>14</v>
      </c>
      <c r="AY2298" s="7" t="s">
        <v>552</v>
      </c>
      <c r="AZ2298" s="7" t="s">
        <v>149</v>
      </c>
    </row>
    <row r="2299" spans="1:52" x14ac:dyDescent="0.2">
      <c r="A2299" s="7">
        <v>2298</v>
      </c>
      <c r="B2299" s="7">
        <v>6090</v>
      </c>
      <c r="C2299" s="7" t="s">
        <v>69</v>
      </c>
      <c r="D2299" s="7" t="s">
        <v>502</v>
      </c>
      <c r="E2299" s="7" t="s">
        <v>148</v>
      </c>
      <c r="F2299" s="7">
        <v>1.484</v>
      </c>
      <c r="I2299" s="7">
        <v>1.538</v>
      </c>
      <c r="J2299" s="7">
        <v>2009</v>
      </c>
      <c r="K2299" s="7">
        <v>10</v>
      </c>
      <c r="L2299" s="7">
        <v>290</v>
      </c>
      <c r="M2299" s="7">
        <v>33.5</v>
      </c>
      <c r="N2299" s="7">
        <v>112</v>
      </c>
      <c r="O2299" s="7">
        <v>33.75</v>
      </c>
      <c r="P2299" s="7">
        <v>112.25</v>
      </c>
      <c r="Q2299" s="7">
        <v>11.105</v>
      </c>
      <c r="S2299" s="7">
        <v>24.213999999999999</v>
      </c>
      <c r="V2299" s="7" t="s">
        <v>26</v>
      </c>
      <c r="W2299" s="7">
        <v>1.0109999999999999</v>
      </c>
      <c r="X2299" s="7">
        <f t="shared" si="70"/>
        <v>1.0109999999999999</v>
      </c>
      <c r="Y2299" s="7">
        <v>0.52700000000000002</v>
      </c>
      <c r="Z2299" s="7">
        <f t="shared" si="71"/>
        <v>0.52700000000000002</v>
      </c>
      <c r="AA2299" s="7">
        <v>0.65700000000000003</v>
      </c>
      <c r="AB2299" s="7">
        <v>0.34200000000000003</v>
      </c>
      <c r="AC2299" s="7">
        <v>9.3000000000000007</v>
      </c>
      <c r="AD2299" s="7">
        <v>19.8</v>
      </c>
      <c r="AE2299" s="7" t="s">
        <v>52</v>
      </c>
      <c r="AF2299" s="7" t="s">
        <v>29</v>
      </c>
      <c r="AG2299" s="7" t="s">
        <v>47</v>
      </c>
      <c r="AH2299" s="7" t="s">
        <v>419</v>
      </c>
      <c r="AI2299" s="7" t="s">
        <v>420</v>
      </c>
      <c r="AJ2299" s="7">
        <v>1.8480000000000001</v>
      </c>
      <c r="AK2299" s="7">
        <v>0.41899999999999998</v>
      </c>
      <c r="AL2299" s="7" t="s">
        <v>408</v>
      </c>
      <c r="AM2299" s="7">
        <v>0.316</v>
      </c>
      <c r="AN2299" s="7">
        <v>0.128</v>
      </c>
      <c r="AQ2299" s="7">
        <v>1.58</v>
      </c>
      <c r="AR2299" s="7">
        <v>1.137</v>
      </c>
      <c r="AT2299" s="7">
        <v>3.597</v>
      </c>
      <c r="AU2299" s="7">
        <v>3.222</v>
      </c>
      <c r="AV2299" s="7" t="s">
        <v>659</v>
      </c>
      <c r="AW2299" s="7" t="s">
        <v>528</v>
      </c>
      <c r="AX2299" s="7" t="s">
        <v>14</v>
      </c>
      <c r="AY2299" s="7" t="s">
        <v>552</v>
      </c>
      <c r="AZ2299" s="7" t="s">
        <v>149</v>
      </c>
    </row>
    <row r="2300" spans="1:52" x14ac:dyDescent="0.2">
      <c r="A2300" s="7">
        <v>2299</v>
      </c>
      <c r="B2300" s="7">
        <v>6090</v>
      </c>
      <c r="C2300" s="7" t="s">
        <v>69</v>
      </c>
      <c r="D2300" s="7" t="s">
        <v>503</v>
      </c>
      <c r="E2300" s="7" t="s">
        <v>148</v>
      </c>
      <c r="F2300" s="7">
        <v>2.14</v>
      </c>
      <c r="I2300" s="7">
        <v>2.218</v>
      </c>
      <c r="J2300" s="7">
        <v>2008</v>
      </c>
      <c r="K2300" s="7">
        <v>10</v>
      </c>
      <c r="L2300" s="7">
        <v>279</v>
      </c>
      <c r="M2300" s="7">
        <v>33.5</v>
      </c>
      <c r="N2300" s="7">
        <v>112</v>
      </c>
      <c r="O2300" s="7">
        <v>33.75</v>
      </c>
      <c r="P2300" s="7">
        <v>112.25</v>
      </c>
      <c r="Q2300" s="7">
        <v>13.547000000000001</v>
      </c>
      <c r="S2300" s="7">
        <v>36.034999999999997</v>
      </c>
      <c r="V2300" s="7" t="s">
        <v>26</v>
      </c>
      <c r="W2300" s="7">
        <v>1.464</v>
      </c>
      <c r="X2300" s="7">
        <f t="shared" si="70"/>
        <v>1.464</v>
      </c>
      <c r="Y2300" s="7">
        <v>0.754</v>
      </c>
      <c r="Z2300" s="7">
        <f t="shared" si="71"/>
        <v>0.754</v>
      </c>
      <c r="AA2300" s="7">
        <v>0.65900000000000003</v>
      </c>
      <c r="AB2300" s="7">
        <v>0.34</v>
      </c>
      <c r="AC2300" s="7">
        <v>7.6</v>
      </c>
      <c r="AD2300" s="7">
        <v>37.700000000000003</v>
      </c>
      <c r="AE2300" s="7" t="s">
        <v>52</v>
      </c>
      <c r="AF2300" s="7" t="s">
        <v>29</v>
      </c>
      <c r="AG2300" s="7" t="s">
        <v>47</v>
      </c>
      <c r="AH2300" s="7" t="s">
        <v>419</v>
      </c>
      <c r="AI2300" s="7" t="s">
        <v>420</v>
      </c>
      <c r="AJ2300" s="7">
        <v>1.8480000000000001</v>
      </c>
      <c r="AK2300" s="7">
        <v>-0.16800000000000001</v>
      </c>
      <c r="AL2300" s="7" t="s">
        <v>408</v>
      </c>
      <c r="AM2300" s="7">
        <v>0.28299999999999997</v>
      </c>
      <c r="AN2300" s="7">
        <v>0.13700000000000001</v>
      </c>
      <c r="AQ2300" s="7">
        <v>1.58</v>
      </c>
      <c r="AR2300" s="7">
        <v>1.1140000000000001</v>
      </c>
      <c r="AT2300" s="7">
        <v>3.9350000000000001</v>
      </c>
      <c r="AU2300" s="7">
        <v>2.8010000000000002</v>
      </c>
      <c r="AV2300" s="7" t="s">
        <v>659</v>
      </c>
      <c r="AW2300" s="7" t="s">
        <v>528</v>
      </c>
      <c r="AX2300" s="7" t="s">
        <v>14</v>
      </c>
      <c r="AY2300" s="7" t="s">
        <v>552</v>
      </c>
      <c r="AZ2300" s="7" t="s">
        <v>150</v>
      </c>
    </row>
    <row r="2301" spans="1:52" x14ac:dyDescent="0.2">
      <c r="A2301" s="7">
        <v>2300</v>
      </c>
      <c r="B2301" s="7">
        <v>6090</v>
      </c>
      <c r="C2301" s="7" t="s">
        <v>69</v>
      </c>
      <c r="D2301" s="7" t="s">
        <v>503</v>
      </c>
      <c r="E2301" s="7" t="s">
        <v>148</v>
      </c>
      <c r="F2301" s="7">
        <v>2.246</v>
      </c>
      <c r="I2301" s="7">
        <v>2.3279999999999998</v>
      </c>
      <c r="J2301" s="7">
        <v>2008</v>
      </c>
      <c r="K2301" s="7">
        <v>10</v>
      </c>
      <c r="L2301" s="7">
        <v>289</v>
      </c>
      <c r="M2301" s="7">
        <v>33.5</v>
      </c>
      <c r="N2301" s="7">
        <v>112</v>
      </c>
      <c r="O2301" s="7">
        <v>33.75</v>
      </c>
      <c r="P2301" s="7">
        <v>112.25</v>
      </c>
      <c r="Q2301" s="7">
        <v>10.548</v>
      </c>
      <c r="S2301" s="7">
        <v>32.951000000000001</v>
      </c>
      <c r="V2301" s="7" t="s">
        <v>26</v>
      </c>
      <c r="W2301" s="7">
        <v>1.708</v>
      </c>
      <c r="X2301" s="7">
        <f t="shared" si="70"/>
        <v>1.708</v>
      </c>
      <c r="Y2301" s="7">
        <v>0.62</v>
      </c>
      <c r="Z2301" s="7">
        <f t="shared" si="71"/>
        <v>0.62</v>
      </c>
      <c r="AA2301" s="7">
        <v>0.73299999999999998</v>
      </c>
      <c r="AB2301" s="7">
        <v>0.26600000000000001</v>
      </c>
      <c r="AC2301" s="7">
        <v>7.6</v>
      </c>
      <c r="AD2301" s="7">
        <v>37.700000000000003</v>
      </c>
      <c r="AE2301" s="7" t="s">
        <v>52</v>
      </c>
      <c r="AF2301" s="7" t="s">
        <v>29</v>
      </c>
      <c r="AG2301" s="7" t="s">
        <v>47</v>
      </c>
      <c r="AH2301" s="7" t="s">
        <v>419</v>
      </c>
      <c r="AI2301" s="7" t="s">
        <v>420</v>
      </c>
      <c r="AJ2301" s="7">
        <v>1.8480000000000001</v>
      </c>
      <c r="AK2301" s="7">
        <v>-0.16800000000000001</v>
      </c>
      <c r="AL2301" s="7" t="s">
        <v>408</v>
      </c>
      <c r="AM2301" s="7">
        <v>0.28299999999999997</v>
      </c>
      <c r="AN2301" s="7">
        <v>0.13700000000000001</v>
      </c>
      <c r="AQ2301" s="7">
        <v>1.58</v>
      </c>
      <c r="AR2301" s="7">
        <v>1.1140000000000001</v>
      </c>
      <c r="AT2301" s="7">
        <v>3.9350000000000001</v>
      </c>
      <c r="AU2301" s="7">
        <v>2.8010000000000002</v>
      </c>
      <c r="AV2301" s="7" t="s">
        <v>659</v>
      </c>
      <c r="AW2301" s="7" t="s">
        <v>528</v>
      </c>
      <c r="AX2301" s="7" t="s">
        <v>14</v>
      </c>
      <c r="AY2301" s="7" t="s">
        <v>552</v>
      </c>
      <c r="AZ2301" s="7" t="s">
        <v>150</v>
      </c>
    </row>
    <row r="2302" spans="1:52" x14ac:dyDescent="0.2">
      <c r="A2302" s="7">
        <v>2301</v>
      </c>
      <c r="B2302" s="7">
        <v>6090</v>
      </c>
      <c r="C2302" s="7" t="s">
        <v>69</v>
      </c>
      <c r="D2302" s="7" t="s">
        <v>503</v>
      </c>
      <c r="E2302" s="7" t="s">
        <v>148</v>
      </c>
      <c r="F2302" s="7">
        <v>1.849</v>
      </c>
      <c r="I2302" s="7">
        <v>1.917</v>
      </c>
      <c r="J2302" s="7">
        <v>2008</v>
      </c>
      <c r="K2302" s="7">
        <v>10</v>
      </c>
      <c r="L2302" s="7">
        <v>302</v>
      </c>
      <c r="M2302" s="7">
        <v>33.5</v>
      </c>
      <c r="N2302" s="7">
        <v>112</v>
      </c>
      <c r="O2302" s="7">
        <v>33.75</v>
      </c>
      <c r="P2302" s="7">
        <v>112.25</v>
      </c>
      <c r="V2302" s="7" t="s">
        <v>26</v>
      </c>
      <c r="W2302" s="7">
        <v>1.2929999999999999</v>
      </c>
      <c r="X2302" s="7">
        <f t="shared" si="70"/>
        <v>1.2929999999999999</v>
      </c>
      <c r="Y2302" s="7">
        <v>0.624</v>
      </c>
      <c r="Z2302" s="7">
        <f t="shared" si="71"/>
        <v>0.624</v>
      </c>
      <c r="AA2302" s="7">
        <v>0.67400000000000004</v>
      </c>
      <c r="AB2302" s="7">
        <v>0.32500000000000001</v>
      </c>
      <c r="AC2302" s="7">
        <v>7.6</v>
      </c>
      <c r="AD2302" s="7">
        <v>37.700000000000003</v>
      </c>
      <c r="AE2302" s="7" t="s">
        <v>52</v>
      </c>
      <c r="AF2302" s="7" t="s">
        <v>29</v>
      </c>
      <c r="AG2302" s="7" t="s">
        <v>47</v>
      </c>
      <c r="AH2302" s="7" t="s">
        <v>419</v>
      </c>
      <c r="AI2302" s="7" t="s">
        <v>420</v>
      </c>
      <c r="AJ2302" s="7">
        <v>1.8480000000000001</v>
      </c>
      <c r="AK2302" s="7">
        <v>-0.16800000000000001</v>
      </c>
      <c r="AL2302" s="7" t="s">
        <v>408</v>
      </c>
      <c r="AM2302" s="7">
        <v>0.28299999999999997</v>
      </c>
      <c r="AN2302" s="7">
        <v>0.13700000000000001</v>
      </c>
      <c r="AQ2302" s="7">
        <v>1.58</v>
      </c>
      <c r="AR2302" s="7">
        <v>1.1140000000000001</v>
      </c>
      <c r="AT2302" s="7">
        <v>3.9350000000000001</v>
      </c>
      <c r="AU2302" s="7">
        <v>2.8010000000000002</v>
      </c>
      <c r="AV2302" s="7" t="s">
        <v>659</v>
      </c>
      <c r="AW2302" s="7" t="s">
        <v>528</v>
      </c>
      <c r="AX2302" s="7" t="s">
        <v>14</v>
      </c>
      <c r="AY2302" s="7" t="s">
        <v>552</v>
      </c>
      <c r="AZ2302" s="7" t="s">
        <v>150</v>
      </c>
    </row>
    <row r="2303" spans="1:52" x14ac:dyDescent="0.2">
      <c r="A2303" s="7">
        <v>2302</v>
      </c>
      <c r="B2303" s="7">
        <v>6090</v>
      </c>
      <c r="C2303" s="7" t="s">
        <v>69</v>
      </c>
      <c r="D2303" s="7" t="s">
        <v>503</v>
      </c>
      <c r="E2303" s="7" t="s">
        <v>148</v>
      </c>
      <c r="F2303" s="7">
        <v>1.214</v>
      </c>
      <c r="I2303" s="7">
        <v>1.258</v>
      </c>
      <c r="J2303" s="7">
        <v>2008</v>
      </c>
      <c r="K2303" s="7">
        <v>11</v>
      </c>
      <c r="L2303" s="7">
        <v>312</v>
      </c>
      <c r="M2303" s="7">
        <v>33.5</v>
      </c>
      <c r="N2303" s="7">
        <v>112</v>
      </c>
      <c r="O2303" s="7">
        <v>33.75</v>
      </c>
      <c r="P2303" s="7">
        <v>112.25</v>
      </c>
      <c r="V2303" s="7" t="s">
        <v>26</v>
      </c>
      <c r="W2303" s="7">
        <v>0.79600000000000004</v>
      </c>
      <c r="X2303" s="7">
        <f t="shared" si="70"/>
        <v>0.79600000000000004</v>
      </c>
      <c r="Y2303" s="7">
        <v>0.46200000000000002</v>
      </c>
      <c r="Z2303" s="7">
        <f t="shared" si="71"/>
        <v>0.46200000000000002</v>
      </c>
      <c r="AA2303" s="7">
        <v>0.63200000000000001</v>
      </c>
      <c r="AB2303" s="7">
        <v>0.36699999999999999</v>
      </c>
      <c r="AC2303" s="7">
        <v>0.9</v>
      </c>
      <c r="AD2303" s="7">
        <v>16</v>
      </c>
      <c r="AE2303" s="7" t="s">
        <v>52</v>
      </c>
      <c r="AF2303" s="7" t="s">
        <v>29</v>
      </c>
      <c r="AG2303" s="7" t="s">
        <v>47</v>
      </c>
      <c r="AH2303" s="7" t="s">
        <v>419</v>
      </c>
      <c r="AI2303" s="7" t="s">
        <v>420</v>
      </c>
      <c r="AJ2303" s="7">
        <v>1.8480000000000001</v>
      </c>
      <c r="AK2303" s="7">
        <v>-0.16800000000000001</v>
      </c>
      <c r="AL2303" s="7" t="s">
        <v>408</v>
      </c>
      <c r="AM2303" s="7">
        <v>0.28299999999999997</v>
      </c>
      <c r="AN2303" s="7">
        <v>0.13700000000000001</v>
      </c>
      <c r="AQ2303" s="7">
        <v>1.58</v>
      </c>
      <c r="AR2303" s="7">
        <v>1.1140000000000001</v>
      </c>
      <c r="AT2303" s="7">
        <v>3.9350000000000001</v>
      </c>
      <c r="AU2303" s="7">
        <v>2.8010000000000002</v>
      </c>
      <c r="AV2303" s="7" t="s">
        <v>659</v>
      </c>
      <c r="AW2303" s="7" t="s">
        <v>528</v>
      </c>
      <c r="AX2303" s="7" t="s">
        <v>14</v>
      </c>
      <c r="AY2303" s="7" t="s">
        <v>552</v>
      </c>
      <c r="AZ2303" s="7" t="s">
        <v>150</v>
      </c>
    </row>
    <row r="2304" spans="1:52" x14ac:dyDescent="0.2">
      <c r="A2304" s="7">
        <v>2303</v>
      </c>
      <c r="B2304" s="7">
        <v>6090</v>
      </c>
      <c r="C2304" s="7" t="s">
        <v>69</v>
      </c>
      <c r="D2304" s="7" t="s">
        <v>503</v>
      </c>
      <c r="E2304" s="7" t="s">
        <v>148</v>
      </c>
      <c r="F2304" s="7">
        <v>1.05</v>
      </c>
      <c r="I2304" s="7">
        <v>1.0880000000000001</v>
      </c>
      <c r="J2304" s="7">
        <v>2009</v>
      </c>
      <c r="K2304" s="7">
        <v>3</v>
      </c>
      <c r="L2304" s="7">
        <v>75</v>
      </c>
      <c r="M2304" s="7">
        <v>33.5</v>
      </c>
      <c r="N2304" s="7">
        <v>112</v>
      </c>
      <c r="O2304" s="7">
        <v>33.75</v>
      </c>
      <c r="P2304" s="7">
        <v>112.25</v>
      </c>
      <c r="Q2304" s="7">
        <v>6.149</v>
      </c>
      <c r="S2304" s="7">
        <v>31.532</v>
      </c>
      <c r="V2304" s="7" t="s">
        <v>26</v>
      </c>
      <c r="W2304" s="7">
        <v>0.625</v>
      </c>
      <c r="X2304" s="7">
        <f t="shared" si="70"/>
        <v>0.625</v>
      </c>
      <c r="Y2304" s="7">
        <v>0.46300000000000002</v>
      </c>
      <c r="Z2304" s="7">
        <f t="shared" si="71"/>
        <v>0.46300000000000002</v>
      </c>
      <c r="AA2304" s="7">
        <v>0.57399999999999995</v>
      </c>
      <c r="AB2304" s="7">
        <v>0.42499999999999999</v>
      </c>
      <c r="AC2304" s="7">
        <v>1.2</v>
      </c>
      <c r="AD2304" s="7">
        <v>27.7</v>
      </c>
      <c r="AE2304" s="7" t="s">
        <v>52</v>
      </c>
      <c r="AF2304" s="7" t="s">
        <v>29</v>
      </c>
      <c r="AG2304" s="7" t="s">
        <v>47</v>
      </c>
      <c r="AH2304" s="7" t="s">
        <v>419</v>
      </c>
      <c r="AI2304" s="7" t="s">
        <v>420</v>
      </c>
      <c r="AJ2304" s="7">
        <v>1.8480000000000001</v>
      </c>
      <c r="AK2304" s="7">
        <v>0.41899999999999998</v>
      </c>
      <c r="AL2304" s="7" t="s">
        <v>408</v>
      </c>
      <c r="AM2304" s="7">
        <v>0.28299999999999997</v>
      </c>
      <c r="AN2304" s="7">
        <v>0.13700000000000001</v>
      </c>
      <c r="AQ2304" s="7">
        <v>1.58</v>
      </c>
      <c r="AR2304" s="7">
        <v>1.1140000000000001</v>
      </c>
      <c r="AT2304" s="7">
        <v>3.9350000000000001</v>
      </c>
      <c r="AU2304" s="7">
        <v>2.8010000000000002</v>
      </c>
      <c r="AV2304" s="7" t="s">
        <v>659</v>
      </c>
      <c r="AW2304" s="7" t="s">
        <v>528</v>
      </c>
      <c r="AX2304" s="7" t="s">
        <v>14</v>
      </c>
      <c r="AY2304" s="7" t="s">
        <v>552</v>
      </c>
      <c r="AZ2304" s="7" t="s">
        <v>150</v>
      </c>
    </row>
    <row r="2305" spans="1:52" x14ac:dyDescent="0.2">
      <c r="A2305" s="7">
        <v>2304</v>
      </c>
      <c r="B2305" s="7">
        <v>6090</v>
      </c>
      <c r="C2305" s="7" t="s">
        <v>69</v>
      </c>
      <c r="D2305" s="7" t="s">
        <v>503</v>
      </c>
      <c r="E2305" s="7" t="s">
        <v>148</v>
      </c>
      <c r="F2305" s="7">
        <v>0.89500000000000002</v>
      </c>
      <c r="I2305" s="7">
        <v>0.92700000000000005</v>
      </c>
      <c r="J2305" s="7">
        <v>2009</v>
      </c>
      <c r="K2305" s="7">
        <v>4</v>
      </c>
      <c r="L2305" s="7">
        <v>91</v>
      </c>
      <c r="M2305" s="7">
        <v>33.5</v>
      </c>
      <c r="N2305" s="7">
        <v>112</v>
      </c>
      <c r="O2305" s="7">
        <v>33.75</v>
      </c>
      <c r="P2305" s="7">
        <v>112.25</v>
      </c>
      <c r="Q2305" s="7">
        <v>5.3659999999999997</v>
      </c>
      <c r="S2305" s="7">
        <v>37.573</v>
      </c>
      <c r="V2305" s="7" t="s">
        <v>26</v>
      </c>
      <c r="W2305" s="7">
        <v>0.48199999999999998</v>
      </c>
      <c r="X2305" s="7">
        <f t="shared" si="70"/>
        <v>0.48199999999999998</v>
      </c>
      <c r="Y2305" s="7">
        <v>0.44500000000000001</v>
      </c>
      <c r="Z2305" s="7">
        <f t="shared" si="71"/>
        <v>0.44500000000000001</v>
      </c>
      <c r="AA2305" s="7">
        <v>0.51900000000000002</v>
      </c>
      <c r="AB2305" s="7">
        <v>0.48</v>
      </c>
      <c r="AC2305" s="7">
        <v>7.5</v>
      </c>
      <c r="AD2305" s="7">
        <v>63.5</v>
      </c>
      <c r="AE2305" s="7" t="s">
        <v>52</v>
      </c>
      <c r="AF2305" s="7" t="s">
        <v>29</v>
      </c>
      <c r="AG2305" s="7" t="s">
        <v>47</v>
      </c>
      <c r="AH2305" s="7" t="s">
        <v>419</v>
      </c>
      <c r="AI2305" s="7" t="s">
        <v>420</v>
      </c>
      <c r="AJ2305" s="7">
        <v>1.8480000000000001</v>
      </c>
      <c r="AK2305" s="7">
        <v>0.41899999999999998</v>
      </c>
      <c r="AL2305" s="7" t="s">
        <v>408</v>
      </c>
      <c r="AM2305" s="7">
        <v>0.28299999999999997</v>
      </c>
      <c r="AN2305" s="7">
        <v>0.13700000000000001</v>
      </c>
      <c r="AQ2305" s="7">
        <v>1.58</v>
      </c>
      <c r="AR2305" s="7">
        <v>1.1140000000000001</v>
      </c>
      <c r="AT2305" s="7">
        <v>3.9350000000000001</v>
      </c>
      <c r="AU2305" s="7">
        <v>2.8010000000000002</v>
      </c>
      <c r="AV2305" s="7" t="s">
        <v>659</v>
      </c>
      <c r="AW2305" s="7" t="s">
        <v>528</v>
      </c>
      <c r="AX2305" s="7" t="s">
        <v>14</v>
      </c>
      <c r="AY2305" s="7" t="s">
        <v>552</v>
      </c>
      <c r="AZ2305" s="7" t="s">
        <v>150</v>
      </c>
    </row>
    <row r="2306" spans="1:52" x14ac:dyDescent="0.2">
      <c r="A2306" s="7">
        <v>2305</v>
      </c>
      <c r="B2306" s="7">
        <v>6090</v>
      </c>
      <c r="C2306" s="7" t="s">
        <v>69</v>
      </c>
      <c r="D2306" s="7" t="s">
        <v>503</v>
      </c>
      <c r="E2306" s="7" t="s">
        <v>148</v>
      </c>
      <c r="F2306" s="7">
        <v>1.635</v>
      </c>
      <c r="I2306" s="7">
        <v>1.6950000000000001</v>
      </c>
      <c r="J2306" s="7">
        <v>2009</v>
      </c>
      <c r="K2306" s="7">
        <v>4</v>
      </c>
      <c r="L2306" s="7">
        <v>104</v>
      </c>
      <c r="M2306" s="7">
        <v>33.5</v>
      </c>
      <c r="N2306" s="7">
        <v>112</v>
      </c>
      <c r="O2306" s="7">
        <v>33.75</v>
      </c>
      <c r="P2306" s="7">
        <v>112.25</v>
      </c>
      <c r="Q2306" s="7">
        <v>14.335000000000001</v>
      </c>
      <c r="S2306" s="7">
        <v>26.725999999999999</v>
      </c>
      <c r="V2306" s="7" t="s">
        <v>26</v>
      </c>
      <c r="W2306" s="7">
        <v>1.3280000000000001</v>
      </c>
      <c r="X2306" s="7">
        <f t="shared" si="70"/>
        <v>1.3280000000000001</v>
      </c>
      <c r="Y2306" s="7">
        <v>0.36699999999999999</v>
      </c>
      <c r="Z2306" s="7">
        <f t="shared" si="71"/>
        <v>0.36699999999999999</v>
      </c>
      <c r="AA2306" s="7">
        <v>0.78300000000000003</v>
      </c>
      <c r="AB2306" s="7">
        <v>0.216</v>
      </c>
      <c r="AC2306" s="7">
        <v>7.5</v>
      </c>
      <c r="AD2306" s="7">
        <v>63.5</v>
      </c>
      <c r="AE2306" s="7" t="s">
        <v>52</v>
      </c>
      <c r="AF2306" s="7" t="s">
        <v>29</v>
      </c>
      <c r="AG2306" s="7" t="s">
        <v>47</v>
      </c>
      <c r="AH2306" s="7" t="s">
        <v>419</v>
      </c>
      <c r="AI2306" s="7" t="s">
        <v>420</v>
      </c>
      <c r="AJ2306" s="7">
        <v>1.8480000000000001</v>
      </c>
      <c r="AK2306" s="7">
        <v>0.41899999999999998</v>
      </c>
      <c r="AL2306" s="7" t="s">
        <v>408</v>
      </c>
      <c r="AM2306" s="7">
        <v>0.28299999999999997</v>
      </c>
      <c r="AN2306" s="7">
        <v>0.13700000000000001</v>
      </c>
      <c r="AQ2306" s="7">
        <v>1.58</v>
      </c>
      <c r="AR2306" s="7">
        <v>1.1140000000000001</v>
      </c>
      <c r="AT2306" s="7">
        <v>3.9350000000000001</v>
      </c>
      <c r="AU2306" s="7">
        <v>2.8010000000000002</v>
      </c>
      <c r="AV2306" s="7" t="s">
        <v>659</v>
      </c>
      <c r="AW2306" s="7" t="s">
        <v>528</v>
      </c>
      <c r="AX2306" s="7" t="s">
        <v>14</v>
      </c>
      <c r="AY2306" s="7" t="s">
        <v>552</v>
      </c>
      <c r="AZ2306" s="7" t="s">
        <v>150</v>
      </c>
    </row>
    <row r="2307" spans="1:52" x14ac:dyDescent="0.2">
      <c r="A2307" s="7">
        <v>2306</v>
      </c>
      <c r="B2307" s="7">
        <v>6090</v>
      </c>
      <c r="C2307" s="7" t="s">
        <v>69</v>
      </c>
      <c r="D2307" s="7" t="s">
        <v>503</v>
      </c>
      <c r="E2307" s="7" t="s">
        <v>148</v>
      </c>
      <c r="F2307" s="7">
        <v>2.6920000000000002</v>
      </c>
      <c r="I2307" s="7">
        <v>2.7909999999999999</v>
      </c>
      <c r="J2307" s="7">
        <v>2009</v>
      </c>
      <c r="K2307" s="7">
        <v>5</v>
      </c>
      <c r="L2307" s="7">
        <v>136</v>
      </c>
      <c r="M2307" s="7">
        <v>33.5</v>
      </c>
      <c r="N2307" s="7">
        <v>112</v>
      </c>
      <c r="O2307" s="7">
        <v>33.75</v>
      </c>
      <c r="P2307" s="7">
        <v>112.25</v>
      </c>
      <c r="Q2307" s="7">
        <v>12.522</v>
      </c>
      <c r="S2307" s="7">
        <v>36.414000000000001</v>
      </c>
      <c r="V2307" s="7" t="s">
        <v>26</v>
      </c>
      <c r="W2307" s="7">
        <v>2.1120000000000001</v>
      </c>
      <c r="X2307" s="7">
        <f t="shared" ref="X2307:X2370" si="72">IF(ISBLANK(W2307), "", W2307)</f>
        <v>2.1120000000000001</v>
      </c>
      <c r="Y2307" s="7">
        <v>0.67900000000000005</v>
      </c>
      <c r="Z2307" s="7">
        <f t="shared" ref="Z2307:Z2370" si="73">IF(ISBLANK(Y2307), "", Y2307)</f>
        <v>0.67900000000000005</v>
      </c>
      <c r="AA2307" s="7">
        <v>0.75600000000000001</v>
      </c>
      <c r="AB2307" s="7">
        <v>0.24299999999999999</v>
      </c>
      <c r="AC2307" s="7">
        <v>11.9</v>
      </c>
      <c r="AD2307" s="7">
        <v>136</v>
      </c>
      <c r="AE2307" s="7" t="s">
        <v>52</v>
      </c>
      <c r="AF2307" s="7" t="s">
        <v>29</v>
      </c>
      <c r="AG2307" s="7" t="s">
        <v>47</v>
      </c>
      <c r="AH2307" s="7" t="s">
        <v>419</v>
      </c>
      <c r="AI2307" s="7" t="s">
        <v>420</v>
      </c>
      <c r="AJ2307" s="7">
        <v>1.8480000000000001</v>
      </c>
      <c r="AK2307" s="7">
        <v>0.41899999999999998</v>
      </c>
      <c r="AL2307" s="7" t="s">
        <v>408</v>
      </c>
      <c r="AM2307" s="7">
        <v>0.28299999999999997</v>
      </c>
      <c r="AN2307" s="7">
        <v>0.13700000000000001</v>
      </c>
      <c r="AQ2307" s="7">
        <v>1.58</v>
      </c>
      <c r="AR2307" s="7">
        <v>1.1140000000000001</v>
      </c>
      <c r="AT2307" s="7">
        <v>3.9350000000000001</v>
      </c>
      <c r="AU2307" s="7">
        <v>2.8010000000000002</v>
      </c>
      <c r="AV2307" s="7" t="s">
        <v>659</v>
      </c>
      <c r="AW2307" s="7" t="s">
        <v>528</v>
      </c>
      <c r="AX2307" s="7" t="s">
        <v>14</v>
      </c>
      <c r="AY2307" s="7" t="s">
        <v>552</v>
      </c>
      <c r="AZ2307" s="7" t="s">
        <v>150</v>
      </c>
    </row>
    <row r="2308" spans="1:52" x14ac:dyDescent="0.2">
      <c r="A2308" s="7">
        <v>2307</v>
      </c>
      <c r="B2308" s="7">
        <v>6090</v>
      </c>
      <c r="C2308" s="7" t="s">
        <v>69</v>
      </c>
      <c r="D2308" s="7" t="s">
        <v>503</v>
      </c>
      <c r="E2308" s="7" t="s">
        <v>148</v>
      </c>
      <c r="F2308" s="7">
        <v>2.7970000000000002</v>
      </c>
      <c r="I2308" s="7">
        <v>2.899</v>
      </c>
      <c r="J2308" s="7">
        <v>2009</v>
      </c>
      <c r="K2308" s="7">
        <v>5</v>
      </c>
      <c r="L2308" s="7">
        <v>150</v>
      </c>
      <c r="M2308" s="7">
        <v>33.5</v>
      </c>
      <c r="N2308" s="7">
        <v>112</v>
      </c>
      <c r="O2308" s="7">
        <v>33.75</v>
      </c>
      <c r="P2308" s="7">
        <v>112.25</v>
      </c>
      <c r="Q2308" s="7">
        <v>13.265000000000001</v>
      </c>
      <c r="S2308" s="7">
        <v>36.600999999999999</v>
      </c>
      <c r="V2308" s="7" t="s">
        <v>26</v>
      </c>
      <c r="W2308" s="7">
        <v>2.2440000000000002</v>
      </c>
      <c r="X2308" s="7">
        <f t="shared" si="72"/>
        <v>2.2440000000000002</v>
      </c>
      <c r="Y2308" s="7">
        <v>0.65500000000000003</v>
      </c>
      <c r="Z2308" s="7">
        <f t="shared" si="73"/>
        <v>0.65500000000000003</v>
      </c>
      <c r="AA2308" s="7">
        <v>0.77300000000000002</v>
      </c>
      <c r="AB2308" s="7">
        <v>0.22600000000000001</v>
      </c>
      <c r="AC2308" s="7">
        <v>11.9</v>
      </c>
      <c r="AD2308" s="7">
        <v>136</v>
      </c>
      <c r="AE2308" s="7" t="s">
        <v>52</v>
      </c>
      <c r="AF2308" s="7" t="s">
        <v>29</v>
      </c>
      <c r="AG2308" s="7" t="s">
        <v>47</v>
      </c>
      <c r="AH2308" s="7" t="s">
        <v>419</v>
      </c>
      <c r="AI2308" s="7" t="s">
        <v>420</v>
      </c>
      <c r="AJ2308" s="7">
        <v>1.8480000000000001</v>
      </c>
      <c r="AK2308" s="7">
        <v>0.41899999999999998</v>
      </c>
      <c r="AL2308" s="7" t="s">
        <v>408</v>
      </c>
      <c r="AM2308" s="7">
        <v>0.28299999999999997</v>
      </c>
      <c r="AN2308" s="7">
        <v>0.13700000000000001</v>
      </c>
      <c r="AQ2308" s="7">
        <v>1.58</v>
      </c>
      <c r="AR2308" s="7">
        <v>1.1140000000000001</v>
      </c>
      <c r="AT2308" s="7">
        <v>3.9350000000000001</v>
      </c>
      <c r="AU2308" s="7">
        <v>2.8010000000000002</v>
      </c>
      <c r="AV2308" s="7" t="s">
        <v>659</v>
      </c>
      <c r="AW2308" s="7" t="s">
        <v>528</v>
      </c>
      <c r="AX2308" s="7" t="s">
        <v>14</v>
      </c>
      <c r="AY2308" s="7" t="s">
        <v>552</v>
      </c>
      <c r="AZ2308" s="7" t="s">
        <v>150</v>
      </c>
    </row>
    <row r="2309" spans="1:52" x14ac:dyDescent="0.2">
      <c r="A2309" s="7">
        <v>2308</v>
      </c>
      <c r="B2309" s="7">
        <v>6090</v>
      </c>
      <c r="C2309" s="7" t="s">
        <v>69</v>
      </c>
      <c r="D2309" s="7" t="s">
        <v>503</v>
      </c>
      <c r="E2309" s="7" t="s">
        <v>148</v>
      </c>
      <c r="F2309" s="7">
        <v>4.0129999999999999</v>
      </c>
      <c r="I2309" s="7">
        <v>4.16</v>
      </c>
      <c r="J2309" s="7">
        <v>2009</v>
      </c>
      <c r="K2309" s="7">
        <v>6</v>
      </c>
      <c r="L2309" s="7">
        <v>172</v>
      </c>
      <c r="M2309" s="7">
        <v>33.5</v>
      </c>
      <c r="N2309" s="7">
        <v>112</v>
      </c>
      <c r="O2309" s="7">
        <v>33.75</v>
      </c>
      <c r="P2309" s="7">
        <v>112.25</v>
      </c>
      <c r="Q2309" s="7">
        <v>17.459</v>
      </c>
      <c r="S2309" s="7">
        <v>32.14</v>
      </c>
      <c r="V2309" s="7" t="s">
        <v>26</v>
      </c>
      <c r="W2309" s="7">
        <v>3.2519999999999998</v>
      </c>
      <c r="X2309" s="7">
        <f t="shared" si="72"/>
        <v>3.2519999999999998</v>
      </c>
      <c r="Y2309" s="7">
        <v>0.90800000000000003</v>
      </c>
      <c r="Z2309" s="7">
        <f t="shared" si="73"/>
        <v>0.90800000000000003</v>
      </c>
      <c r="AA2309" s="7">
        <v>0.78100000000000003</v>
      </c>
      <c r="AB2309" s="7">
        <v>0.218</v>
      </c>
      <c r="AC2309" s="7">
        <v>18.3</v>
      </c>
      <c r="AD2309" s="7">
        <v>94.9</v>
      </c>
      <c r="AE2309" s="7" t="s">
        <v>52</v>
      </c>
      <c r="AF2309" s="7" t="s">
        <v>29</v>
      </c>
      <c r="AG2309" s="7" t="s">
        <v>47</v>
      </c>
      <c r="AH2309" s="7" t="s">
        <v>419</v>
      </c>
      <c r="AI2309" s="7" t="s">
        <v>420</v>
      </c>
      <c r="AJ2309" s="7">
        <v>1.8480000000000001</v>
      </c>
      <c r="AK2309" s="7">
        <v>0.41899999999999998</v>
      </c>
      <c r="AL2309" s="7" t="s">
        <v>408</v>
      </c>
      <c r="AM2309" s="7">
        <v>0.28299999999999997</v>
      </c>
      <c r="AN2309" s="7">
        <v>0.13700000000000001</v>
      </c>
      <c r="AQ2309" s="7">
        <v>1.58</v>
      </c>
      <c r="AR2309" s="7">
        <v>1.1140000000000001</v>
      </c>
      <c r="AT2309" s="7">
        <v>3.9350000000000001</v>
      </c>
      <c r="AU2309" s="7">
        <v>2.8010000000000002</v>
      </c>
      <c r="AV2309" s="7" t="s">
        <v>659</v>
      </c>
      <c r="AW2309" s="7" t="s">
        <v>528</v>
      </c>
      <c r="AX2309" s="7" t="s">
        <v>14</v>
      </c>
      <c r="AY2309" s="7" t="s">
        <v>552</v>
      </c>
      <c r="AZ2309" s="7" t="s">
        <v>150</v>
      </c>
    </row>
    <row r="2310" spans="1:52" x14ac:dyDescent="0.2">
      <c r="A2310" s="7">
        <v>2309</v>
      </c>
      <c r="B2310" s="7">
        <v>6090</v>
      </c>
      <c r="C2310" s="7" t="s">
        <v>69</v>
      </c>
      <c r="D2310" s="7" t="s">
        <v>503</v>
      </c>
      <c r="E2310" s="7" t="s">
        <v>148</v>
      </c>
      <c r="F2310" s="7">
        <v>4.0119999999999996</v>
      </c>
      <c r="I2310" s="7">
        <v>4.1589999999999998</v>
      </c>
      <c r="J2310" s="7">
        <v>2009</v>
      </c>
      <c r="K2310" s="7">
        <v>7</v>
      </c>
      <c r="L2310" s="7">
        <v>184</v>
      </c>
      <c r="M2310" s="7">
        <v>33.5</v>
      </c>
      <c r="N2310" s="7">
        <v>112</v>
      </c>
      <c r="O2310" s="7">
        <v>33.75</v>
      </c>
      <c r="P2310" s="7">
        <v>112.25</v>
      </c>
      <c r="Q2310" s="7">
        <v>17.117000000000001</v>
      </c>
      <c r="S2310" s="7">
        <v>27.67</v>
      </c>
      <c r="V2310" s="7" t="s">
        <v>26</v>
      </c>
      <c r="W2310" s="7">
        <v>3.028</v>
      </c>
      <c r="X2310" s="7">
        <f t="shared" si="72"/>
        <v>3.028</v>
      </c>
      <c r="Y2310" s="7">
        <v>1.131</v>
      </c>
      <c r="Z2310" s="7">
        <f t="shared" si="73"/>
        <v>1.131</v>
      </c>
      <c r="AA2310" s="7">
        <v>0.72699999999999998</v>
      </c>
      <c r="AB2310" s="7">
        <v>0.27200000000000002</v>
      </c>
      <c r="AC2310" s="7">
        <v>18.5</v>
      </c>
      <c r="AD2310" s="7">
        <v>159.1</v>
      </c>
      <c r="AE2310" s="7" t="s">
        <v>52</v>
      </c>
      <c r="AF2310" s="7" t="s">
        <v>29</v>
      </c>
      <c r="AG2310" s="7" t="s">
        <v>47</v>
      </c>
      <c r="AH2310" s="7" t="s">
        <v>419</v>
      </c>
      <c r="AI2310" s="7" t="s">
        <v>420</v>
      </c>
      <c r="AJ2310" s="7">
        <v>1.8480000000000001</v>
      </c>
      <c r="AK2310" s="7">
        <v>0.41899999999999998</v>
      </c>
      <c r="AL2310" s="7" t="s">
        <v>408</v>
      </c>
      <c r="AM2310" s="7">
        <v>0.28299999999999997</v>
      </c>
      <c r="AN2310" s="7">
        <v>0.13700000000000001</v>
      </c>
      <c r="AQ2310" s="7">
        <v>1.58</v>
      </c>
      <c r="AR2310" s="7">
        <v>1.1140000000000001</v>
      </c>
      <c r="AT2310" s="7">
        <v>3.9350000000000001</v>
      </c>
      <c r="AU2310" s="7">
        <v>2.8010000000000002</v>
      </c>
      <c r="AV2310" s="7" t="s">
        <v>659</v>
      </c>
      <c r="AW2310" s="7" t="s">
        <v>528</v>
      </c>
      <c r="AX2310" s="7" t="s">
        <v>14</v>
      </c>
      <c r="AY2310" s="7" t="s">
        <v>552</v>
      </c>
      <c r="AZ2310" s="7" t="s">
        <v>150</v>
      </c>
    </row>
    <row r="2311" spans="1:52" x14ac:dyDescent="0.2">
      <c r="A2311" s="7">
        <v>2310</v>
      </c>
      <c r="B2311" s="7">
        <v>6090</v>
      </c>
      <c r="C2311" s="7" t="s">
        <v>69</v>
      </c>
      <c r="D2311" s="7" t="s">
        <v>503</v>
      </c>
      <c r="E2311" s="7" t="s">
        <v>148</v>
      </c>
      <c r="F2311" s="7">
        <v>4.6719999999999997</v>
      </c>
      <c r="I2311" s="7">
        <v>4.843</v>
      </c>
      <c r="J2311" s="7">
        <v>2009</v>
      </c>
      <c r="K2311" s="7">
        <v>7</v>
      </c>
      <c r="L2311" s="7">
        <v>212</v>
      </c>
      <c r="M2311" s="7">
        <v>33.5</v>
      </c>
      <c r="N2311" s="7">
        <v>112</v>
      </c>
      <c r="O2311" s="7">
        <v>33.75</v>
      </c>
      <c r="P2311" s="7">
        <v>112.25</v>
      </c>
      <c r="Q2311" s="7">
        <v>17.568999999999999</v>
      </c>
      <c r="S2311" s="7">
        <v>35.284999999999997</v>
      </c>
      <c r="V2311" s="7" t="s">
        <v>26</v>
      </c>
      <c r="W2311" s="7">
        <v>3.1560000000000001</v>
      </c>
      <c r="X2311" s="7">
        <f t="shared" si="72"/>
        <v>3.1560000000000001</v>
      </c>
      <c r="Y2311" s="7">
        <v>1.6870000000000001</v>
      </c>
      <c r="Z2311" s="7">
        <f t="shared" si="73"/>
        <v>1.6870000000000001</v>
      </c>
      <c r="AA2311" s="7">
        <v>0.65100000000000002</v>
      </c>
      <c r="AB2311" s="7">
        <v>0.34799999999999998</v>
      </c>
      <c r="AC2311" s="7">
        <v>18.5</v>
      </c>
      <c r="AD2311" s="7">
        <v>159.1</v>
      </c>
      <c r="AE2311" s="7" t="s">
        <v>52</v>
      </c>
      <c r="AF2311" s="7" t="s">
        <v>29</v>
      </c>
      <c r="AG2311" s="7" t="s">
        <v>47</v>
      </c>
      <c r="AH2311" s="7" t="s">
        <v>419</v>
      </c>
      <c r="AI2311" s="7" t="s">
        <v>420</v>
      </c>
      <c r="AJ2311" s="7">
        <v>1.8480000000000001</v>
      </c>
      <c r="AK2311" s="7">
        <v>0.41899999999999998</v>
      </c>
      <c r="AL2311" s="7" t="s">
        <v>408</v>
      </c>
      <c r="AM2311" s="7">
        <v>0.28299999999999997</v>
      </c>
      <c r="AN2311" s="7">
        <v>0.13700000000000001</v>
      </c>
      <c r="AQ2311" s="7">
        <v>1.58</v>
      </c>
      <c r="AR2311" s="7">
        <v>1.1140000000000001</v>
      </c>
      <c r="AT2311" s="7">
        <v>3.9350000000000001</v>
      </c>
      <c r="AU2311" s="7">
        <v>2.8010000000000002</v>
      </c>
      <c r="AV2311" s="7" t="s">
        <v>659</v>
      </c>
      <c r="AW2311" s="7" t="s">
        <v>528</v>
      </c>
      <c r="AX2311" s="7" t="s">
        <v>14</v>
      </c>
      <c r="AY2311" s="7" t="s">
        <v>552</v>
      </c>
      <c r="AZ2311" s="7" t="s">
        <v>150</v>
      </c>
    </row>
    <row r="2312" spans="1:52" x14ac:dyDescent="0.2">
      <c r="A2312" s="7">
        <v>2311</v>
      </c>
      <c r="B2312" s="7">
        <v>6090</v>
      </c>
      <c r="C2312" s="7" t="s">
        <v>69</v>
      </c>
      <c r="D2312" s="7" t="s">
        <v>503</v>
      </c>
      <c r="E2312" s="7" t="s">
        <v>148</v>
      </c>
      <c r="F2312" s="7">
        <v>4.17</v>
      </c>
      <c r="I2312" s="7">
        <v>4.3230000000000004</v>
      </c>
      <c r="J2312" s="7">
        <v>2009</v>
      </c>
      <c r="K2312" s="7">
        <v>8</v>
      </c>
      <c r="L2312" s="7">
        <v>224</v>
      </c>
      <c r="M2312" s="7">
        <v>33.5</v>
      </c>
      <c r="N2312" s="7">
        <v>112</v>
      </c>
      <c r="O2312" s="7">
        <v>33.75</v>
      </c>
      <c r="P2312" s="7">
        <v>112.25</v>
      </c>
      <c r="Q2312" s="7">
        <v>17.72</v>
      </c>
      <c r="S2312" s="7">
        <v>31.158000000000001</v>
      </c>
      <c r="V2312" s="7" t="s">
        <v>26</v>
      </c>
      <c r="W2312" s="7">
        <v>2.7130000000000001</v>
      </c>
      <c r="X2312" s="7">
        <f t="shared" si="72"/>
        <v>2.7130000000000001</v>
      </c>
      <c r="Y2312" s="7">
        <v>1.61</v>
      </c>
      <c r="Z2312" s="7">
        <f t="shared" si="73"/>
        <v>1.61</v>
      </c>
      <c r="AA2312" s="7">
        <v>0.627</v>
      </c>
      <c r="AB2312" s="7">
        <v>0.372</v>
      </c>
      <c r="AC2312" s="7">
        <v>16.5</v>
      </c>
      <c r="AD2312" s="7">
        <v>166.5</v>
      </c>
      <c r="AE2312" s="7" t="s">
        <v>52</v>
      </c>
      <c r="AF2312" s="7" t="s">
        <v>29</v>
      </c>
      <c r="AG2312" s="7" t="s">
        <v>47</v>
      </c>
      <c r="AH2312" s="7" t="s">
        <v>419</v>
      </c>
      <c r="AI2312" s="7" t="s">
        <v>420</v>
      </c>
      <c r="AJ2312" s="7">
        <v>1.8480000000000001</v>
      </c>
      <c r="AK2312" s="7">
        <v>0.41899999999999998</v>
      </c>
      <c r="AL2312" s="7" t="s">
        <v>408</v>
      </c>
      <c r="AM2312" s="7">
        <v>0.28299999999999997</v>
      </c>
      <c r="AN2312" s="7">
        <v>0.13700000000000001</v>
      </c>
      <c r="AQ2312" s="7">
        <v>1.58</v>
      </c>
      <c r="AR2312" s="7">
        <v>1.1140000000000001</v>
      </c>
      <c r="AT2312" s="7">
        <v>3.9350000000000001</v>
      </c>
      <c r="AU2312" s="7">
        <v>2.8010000000000002</v>
      </c>
      <c r="AV2312" s="7" t="s">
        <v>659</v>
      </c>
      <c r="AW2312" s="7" t="s">
        <v>528</v>
      </c>
      <c r="AX2312" s="7" t="s">
        <v>14</v>
      </c>
      <c r="AY2312" s="7" t="s">
        <v>552</v>
      </c>
      <c r="AZ2312" s="7" t="s">
        <v>150</v>
      </c>
    </row>
    <row r="2313" spans="1:52" x14ac:dyDescent="0.2">
      <c r="A2313" s="7">
        <v>2312</v>
      </c>
      <c r="B2313" s="7">
        <v>6090</v>
      </c>
      <c r="C2313" s="7" t="s">
        <v>69</v>
      </c>
      <c r="D2313" s="7" t="s">
        <v>503</v>
      </c>
      <c r="E2313" s="7" t="s">
        <v>148</v>
      </c>
      <c r="F2313" s="7">
        <v>2.794</v>
      </c>
      <c r="I2313" s="7">
        <v>2.8959999999999999</v>
      </c>
      <c r="J2313" s="7">
        <v>2009</v>
      </c>
      <c r="K2313" s="7">
        <v>8</v>
      </c>
      <c r="L2313" s="7">
        <v>239</v>
      </c>
      <c r="M2313" s="7">
        <v>33.5</v>
      </c>
      <c r="N2313" s="7">
        <v>112</v>
      </c>
      <c r="O2313" s="7">
        <v>33.75</v>
      </c>
      <c r="P2313" s="7">
        <v>112.25</v>
      </c>
      <c r="Q2313" s="7">
        <v>14.129</v>
      </c>
      <c r="S2313" s="7">
        <v>41.863</v>
      </c>
      <c r="V2313" s="7" t="s">
        <v>26</v>
      </c>
      <c r="W2313" s="7">
        <v>1.6930000000000001</v>
      </c>
      <c r="X2313" s="7">
        <f t="shared" si="72"/>
        <v>1.6930000000000001</v>
      </c>
      <c r="Y2313" s="7">
        <v>1.2030000000000001</v>
      </c>
      <c r="Z2313" s="7">
        <f t="shared" si="73"/>
        <v>1.2030000000000001</v>
      </c>
      <c r="AA2313" s="7">
        <v>0.58399999999999996</v>
      </c>
      <c r="AB2313" s="7">
        <v>0.41499999999999998</v>
      </c>
      <c r="AC2313" s="7">
        <v>16.5</v>
      </c>
      <c r="AD2313" s="7">
        <v>166.5</v>
      </c>
      <c r="AE2313" s="7" t="s">
        <v>52</v>
      </c>
      <c r="AF2313" s="7" t="s">
        <v>29</v>
      </c>
      <c r="AG2313" s="7" t="s">
        <v>47</v>
      </c>
      <c r="AH2313" s="7" t="s">
        <v>419</v>
      </c>
      <c r="AI2313" s="7" t="s">
        <v>420</v>
      </c>
      <c r="AJ2313" s="7">
        <v>1.8480000000000001</v>
      </c>
      <c r="AK2313" s="7">
        <v>0.41899999999999998</v>
      </c>
      <c r="AL2313" s="7" t="s">
        <v>408</v>
      </c>
      <c r="AM2313" s="7">
        <v>0.28299999999999997</v>
      </c>
      <c r="AN2313" s="7">
        <v>0.13700000000000001</v>
      </c>
      <c r="AQ2313" s="7">
        <v>1.58</v>
      </c>
      <c r="AR2313" s="7">
        <v>1.1140000000000001</v>
      </c>
      <c r="AT2313" s="7">
        <v>3.9350000000000001</v>
      </c>
      <c r="AU2313" s="7">
        <v>2.8010000000000002</v>
      </c>
      <c r="AV2313" s="7" t="s">
        <v>659</v>
      </c>
      <c r="AW2313" s="7" t="s">
        <v>528</v>
      </c>
      <c r="AX2313" s="7" t="s">
        <v>14</v>
      </c>
      <c r="AY2313" s="7" t="s">
        <v>552</v>
      </c>
      <c r="AZ2313" s="7" t="s">
        <v>150</v>
      </c>
    </row>
    <row r="2314" spans="1:52" x14ac:dyDescent="0.2">
      <c r="A2314" s="7">
        <v>2313</v>
      </c>
      <c r="B2314" s="7">
        <v>6090</v>
      </c>
      <c r="C2314" s="7" t="s">
        <v>69</v>
      </c>
      <c r="D2314" s="7" t="s">
        <v>503</v>
      </c>
      <c r="E2314" s="7" t="s">
        <v>148</v>
      </c>
      <c r="F2314" s="7">
        <v>3.2959999999999998</v>
      </c>
      <c r="I2314" s="7">
        <v>3.4169999999999998</v>
      </c>
      <c r="J2314" s="7">
        <v>2009</v>
      </c>
      <c r="K2314" s="7">
        <v>9</v>
      </c>
      <c r="L2314" s="7">
        <v>259</v>
      </c>
      <c r="M2314" s="7">
        <v>33.5</v>
      </c>
      <c r="N2314" s="7">
        <v>112</v>
      </c>
      <c r="O2314" s="7">
        <v>33.75</v>
      </c>
      <c r="P2314" s="7">
        <v>112.25</v>
      </c>
      <c r="Q2314" s="7">
        <v>14.577</v>
      </c>
      <c r="S2314" s="7">
        <v>39.470999999999997</v>
      </c>
      <c r="V2314" s="7" t="s">
        <v>26</v>
      </c>
      <c r="W2314" s="7">
        <v>1.96</v>
      </c>
      <c r="X2314" s="7">
        <f t="shared" si="72"/>
        <v>1.96</v>
      </c>
      <c r="Y2314" s="7">
        <v>1.4570000000000001</v>
      </c>
      <c r="Z2314" s="7">
        <f t="shared" si="73"/>
        <v>1.4570000000000001</v>
      </c>
      <c r="AA2314" s="7">
        <v>0.57299999999999995</v>
      </c>
      <c r="AB2314" s="7">
        <v>0.42599999999999999</v>
      </c>
      <c r="AC2314" s="7">
        <v>12.7</v>
      </c>
      <c r="AD2314" s="7">
        <v>40.5</v>
      </c>
      <c r="AE2314" s="7" t="s">
        <v>52</v>
      </c>
      <c r="AF2314" s="7" t="s">
        <v>29</v>
      </c>
      <c r="AG2314" s="7" t="s">
        <v>47</v>
      </c>
      <c r="AH2314" s="7" t="s">
        <v>419</v>
      </c>
      <c r="AI2314" s="7" t="s">
        <v>420</v>
      </c>
      <c r="AJ2314" s="7">
        <v>1.8480000000000001</v>
      </c>
      <c r="AK2314" s="7">
        <v>0.41899999999999998</v>
      </c>
      <c r="AL2314" s="7" t="s">
        <v>408</v>
      </c>
      <c r="AM2314" s="7">
        <v>0.28299999999999997</v>
      </c>
      <c r="AN2314" s="7">
        <v>0.13700000000000001</v>
      </c>
      <c r="AQ2314" s="7">
        <v>1.58</v>
      </c>
      <c r="AR2314" s="7">
        <v>1.1140000000000001</v>
      </c>
      <c r="AT2314" s="7">
        <v>3.9350000000000001</v>
      </c>
      <c r="AU2314" s="7">
        <v>2.8010000000000002</v>
      </c>
      <c r="AV2314" s="7" t="s">
        <v>659</v>
      </c>
      <c r="AW2314" s="7" t="s">
        <v>528</v>
      </c>
      <c r="AX2314" s="7" t="s">
        <v>14</v>
      </c>
      <c r="AY2314" s="7" t="s">
        <v>552</v>
      </c>
      <c r="AZ2314" s="7" t="s">
        <v>150</v>
      </c>
    </row>
    <row r="2315" spans="1:52" x14ac:dyDescent="0.2">
      <c r="A2315" s="7">
        <v>2314</v>
      </c>
      <c r="B2315" s="7">
        <v>6090</v>
      </c>
      <c r="C2315" s="7" t="s">
        <v>69</v>
      </c>
      <c r="D2315" s="7" t="s">
        <v>503</v>
      </c>
      <c r="E2315" s="7" t="s">
        <v>148</v>
      </c>
      <c r="F2315" s="7">
        <v>2.7930000000000001</v>
      </c>
      <c r="I2315" s="7">
        <v>2.895</v>
      </c>
      <c r="J2315" s="7">
        <v>2009</v>
      </c>
      <c r="K2315" s="7">
        <v>9</v>
      </c>
      <c r="L2315" s="7">
        <v>270</v>
      </c>
      <c r="M2315" s="7">
        <v>33.5</v>
      </c>
      <c r="N2315" s="7">
        <v>112</v>
      </c>
      <c r="O2315" s="7">
        <v>33.75</v>
      </c>
      <c r="P2315" s="7">
        <v>112.25</v>
      </c>
      <c r="Q2315" s="7">
        <v>13.547000000000001</v>
      </c>
      <c r="S2315" s="7">
        <v>36.034999999999997</v>
      </c>
      <c r="V2315" s="7" t="s">
        <v>26</v>
      </c>
      <c r="W2315" s="7">
        <v>1.792</v>
      </c>
      <c r="X2315" s="7">
        <f t="shared" si="72"/>
        <v>1.792</v>
      </c>
      <c r="Y2315" s="7">
        <v>1.103</v>
      </c>
      <c r="Z2315" s="7">
        <f t="shared" si="73"/>
        <v>1.103</v>
      </c>
      <c r="AA2315" s="7">
        <v>0.61799999999999999</v>
      </c>
      <c r="AB2315" s="7">
        <v>0.38100000000000001</v>
      </c>
      <c r="AC2315" s="7">
        <v>12.7</v>
      </c>
      <c r="AD2315" s="7">
        <v>40.5</v>
      </c>
      <c r="AE2315" s="7" t="s">
        <v>52</v>
      </c>
      <c r="AF2315" s="7" t="s">
        <v>29</v>
      </c>
      <c r="AG2315" s="7" t="s">
        <v>47</v>
      </c>
      <c r="AH2315" s="7" t="s">
        <v>419</v>
      </c>
      <c r="AI2315" s="7" t="s">
        <v>420</v>
      </c>
      <c r="AJ2315" s="7">
        <v>1.8480000000000001</v>
      </c>
      <c r="AK2315" s="7">
        <v>0.41899999999999998</v>
      </c>
      <c r="AL2315" s="7" t="s">
        <v>408</v>
      </c>
      <c r="AM2315" s="7">
        <v>0.28299999999999997</v>
      </c>
      <c r="AN2315" s="7">
        <v>0.13700000000000001</v>
      </c>
      <c r="AQ2315" s="7">
        <v>1.58</v>
      </c>
      <c r="AR2315" s="7">
        <v>1.1140000000000001</v>
      </c>
      <c r="AT2315" s="7">
        <v>3.9350000000000001</v>
      </c>
      <c r="AU2315" s="7">
        <v>2.8010000000000002</v>
      </c>
      <c r="AV2315" s="7" t="s">
        <v>659</v>
      </c>
      <c r="AW2315" s="7" t="s">
        <v>528</v>
      </c>
      <c r="AX2315" s="7" t="s">
        <v>14</v>
      </c>
      <c r="AY2315" s="7" t="s">
        <v>552</v>
      </c>
      <c r="AZ2315" s="7" t="s">
        <v>150</v>
      </c>
    </row>
    <row r="2316" spans="1:52" x14ac:dyDescent="0.2">
      <c r="A2316" s="7">
        <v>2315</v>
      </c>
      <c r="B2316" s="7">
        <v>6090</v>
      </c>
      <c r="C2316" s="7" t="s">
        <v>69</v>
      </c>
      <c r="D2316" s="7" t="s">
        <v>503</v>
      </c>
      <c r="E2316" s="7" t="s">
        <v>148</v>
      </c>
      <c r="F2316" s="7">
        <v>1.681</v>
      </c>
      <c r="I2316" s="7">
        <v>1.742</v>
      </c>
      <c r="J2316" s="7">
        <v>2009</v>
      </c>
      <c r="K2316" s="7">
        <v>10</v>
      </c>
      <c r="L2316" s="7">
        <v>290</v>
      </c>
      <c r="M2316" s="7">
        <v>33.5</v>
      </c>
      <c r="N2316" s="7">
        <v>112</v>
      </c>
      <c r="O2316" s="7">
        <v>33.75</v>
      </c>
      <c r="P2316" s="7">
        <v>112.25</v>
      </c>
      <c r="Q2316" s="7">
        <v>10.548</v>
      </c>
      <c r="S2316" s="7">
        <v>32.951000000000001</v>
      </c>
      <c r="V2316" s="7" t="s">
        <v>26</v>
      </c>
      <c r="W2316" s="7">
        <v>1.073</v>
      </c>
      <c r="X2316" s="7">
        <f t="shared" si="72"/>
        <v>1.073</v>
      </c>
      <c r="Y2316" s="7">
        <v>0.66900000000000004</v>
      </c>
      <c r="Z2316" s="7">
        <f t="shared" si="73"/>
        <v>0.66900000000000004</v>
      </c>
      <c r="AA2316" s="7">
        <v>0.61499999999999999</v>
      </c>
      <c r="AB2316" s="7">
        <v>0.38400000000000001</v>
      </c>
      <c r="AC2316" s="7">
        <v>9.3000000000000007</v>
      </c>
      <c r="AD2316" s="7">
        <v>19.8</v>
      </c>
      <c r="AE2316" s="7" t="s">
        <v>52</v>
      </c>
      <c r="AF2316" s="7" t="s">
        <v>29</v>
      </c>
      <c r="AG2316" s="7" t="s">
        <v>47</v>
      </c>
      <c r="AH2316" s="7" t="s">
        <v>419</v>
      </c>
      <c r="AI2316" s="7" t="s">
        <v>420</v>
      </c>
      <c r="AJ2316" s="7">
        <v>1.8480000000000001</v>
      </c>
      <c r="AK2316" s="7">
        <v>0.41899999999999998</v>
      </c>
      <c r="AL2316" s="7" t="s">
        <v>408</v>
      </c>
      <c r="AM2316" s="7">
        <v>0.28299999999999997</v>
      </c>
      <c r="AN2316" s="7">
        <v>0.13700000000000001</v>
      </c>
      <c r="AQ2316" s="7">
        <v>1.58</v>
      </c>
      <c r="AR2316" s="7">
        <v>1.1140000000000001</v>
      </c>
      <c r="AT2316" s="7">
        <v>3.9350000000000001</v>
      </c>
      <c r="AU2316" s="7">
        <v>2.8010000000000002</v>
      </c>
      <c r="AV2316" s="7" t="s">
        <v>659</v>
      </c>
      <c r="AW2316" s="7" t="s">
        <v>528</v>
      </c>
      <c r="AX2316" s="7" t="s">
        <v>14</v>
      </c>
      <c r="AY2316" s="7" t="s">
        <v>552</v>
      </c>
      <c r="AZ2316" s="7" t="s">
        <v>150</v>
      </c>
    </row>
    <row r="2317" spans="1:52" x14ac:dyDescent="0.2">
      <c r="A2317" s="7">
        <v>2316</v>
      </c>
      <c r="B2317" s="7">
        <v>6090</v>
      </c>
      <c r="C2317" s="7" t="s">
        <v>69</v>
      </c>
      <c r="D2317" s="7" t="s">
        <v>504</v>
      </c>
      <c r="E2317" s="7" t="s">
        <v>148</v>
      </c>
      <c r="F2317" s="7">
        <v>5.0860000000000003</v>
      </c>
      <c r="I2317" s="7">
        <v>5.0860000000000003</v>
      </c>
      <c r="J2317" s="7">
        <v>2008</v>
      </c>
      <c r="K2317" s="7">
        <v>9</v>
      </c>
      <c r="L2317" s="7">
        <v>260</v>
      </c>
      <c r="M2317" s="7">
        <v>33.5</v>
      </c>
      <c r="N2317" s="7">
        <v>112</v>
      </c>
      <c r="O2317" s="7">
        <v>33.75</v>
      </c>
      <c r="P2317" s="7">
        <v>112.25</v>
      </c>
      <c r="Q2317" s="7">
        <v>14.571</v>
      </c>
      <c r="S2317" s="7">
        <v>43.499000000000002</v>
      </c>
      <c r="V2317" s="7" t="s">
        <v>26</v>
      </c>
      <c r="W2317" s="7">
        <v>3.399</v>
      </c>
      <c r="X2317" s="7">
        <f t="shared" si="72"/>
        <v>3.399</v>
      </c>
      <c r="Y2317" s="7">
        <v>1.6870000000000001</v>
      </c>
      <c r="Z2317" s="7">
        <f t="shared" si="73"/>
        <v>1.6870000000000001</v>
      </c>
      <c r="AA2317" s="7">
        <v>0.66800000000000004</v>
      </c>
      <c r="AB2317" s="7">
        <v>0.33100000000000002</v>
      </c>
      <c r="AC2317" s="7">
        <v>12.6</v>
      </c>
      <c r="AD2317" s="7">
        <v>67.2</v>
      </c>
      <c r="AE2317" s="7" t="s">
        <v>52</v>
      </c>
      <c r="AF2317" s="7" t="s">
        <v>29</v>
      </c>
      <c r="AG2317" s="7" t="s">
        <v>47</v>
      </c>
      <c r="AH2317" s="7" t="s">
        <v>419</v>
      </c>
      <c r="AI2317" s="7" t="s">
        <v>420</v>
      </c>
      <c r="AJ2317" s="7">
        <v>1.8480000000000001</v>
      </c>
      <c r="AK2317" s="7">
        <v>-0.16800000000000001</v>
      </c>
      <c r="AL2317" s="7" t="s">
        <v>408</v>
      </c>
      <c r="AM2317" s="7">
        <v>0.30399999999999999</v>
      </c>
      <c r="AN2317" s="7">
        <v>0.14499999999999999</v>
      </c>
      <c r="AQ2317" s="7">
        <v>1.58</v>
      </c>
      <c r="AR2317" s="7">
        <v>1.296</v>
      </c>
      <c r="AT2317" s="7">
        <v>4.2629999999999999</v>
      </c>
      <c r="AU2317" s="7">
        <v>3.3530000000000002</v>
      </c>
      <c r="AV2317" s="7" t="s">
        <v>659</v>
      </c>
      <c r="AW2317" s="7" t="s">
        <v>528</v>
      </c>
      <c r="AX2317" s="7" t="s">
        <v>14</v>
      </c>
      <c r="AY2317" s="7" t="s">
        <v>552</v>
      </c>
      <c r="AZ2317" s="7" t="s">
        <v>151</v>
      </c>
    </row>
    <row r="2318" spans="1:52" x14ac:dyDescent="0.2">
      <c r="A2318" s="7">
        <v>2317</v>
      </c>
      <c r="B2318" s="7">
        <v>6090</v>
      </c>
      <c r="C2318" s="7" t="s">
        <v>69</v>
      </c>
      <c r="D2318" s="7" t="s">
        <v>504</v>
      </c>
      <c r="E2318" s="7" t="s">
        <v>148</v>
      </c>
      <c r="F2318" s="7">
        <v>3.0009999999999999</v>
      </c>
      <c r="I2318" s="7">
        <v>3.0009999999999999</v>
      </c>
      <c r="J2318" s="7">
        <v>2008</v>
      </c>
      <c r="K2318" s="7">
        <v>10</v>
      </c>
      <c r="L2318" s="7">
        <v>279</v>
      </c>
      <c r="M2318" s="7">
        <v>33.5</v>
      </c>
      <c r="N2318" s="7">
        <v>112</v>
      </c>
      <c r="O2318" s="7">
        <v>33.75</v>
      </c>
      <c r="P2318" s="7">
        <v>112.25</v>
      </c>
      <c r="Q2318" s="7">
        <v>12.859</v>
      </c>
      <c r="S2318" s="7">
        <v>41.453000000000003</v>
      </c>
      <c r="V2318" s="7" t="s">
        <v>26</v>
      </c>
      <c r="W2318" s="7">
        <v>1.5209999999999999</v>
      </c>
      <c r="X2318" s="7">
        <f t="shared" si="72"/>
        <v>1.5209999999999999</v>
      </c>
      <c r="Y2318" s="7">
        <v>1.48</v>
      </c>
      <c r="Z2318" s="7">
        <f t="shared" si="73"/>
        <v>1.48</v>
      </c>
      <c r="AA2318" s="7">
        <v>0.50600000000000001</v>
      </c>
      <c r="AB2318" s="7">
        <v>0.49299999999999999</v>
      </c>
      <c r="AC2318" s="7">
        <v>7.6</v>
      </c>
      <c r="AD2318" s="7">
        <v>37.700000000000003</v>
      </c>
      <c r="AE2318" s="7" t="s">
        <v>52</v>
      </c>
      <c r="AF2318" s="7" t="s">
        <v>29</v>
      </c>
      <c r="AG2318" s="7" t="s">
        <v>47</v>
      </c>
      <c r="AH2318" s="7" t="s">
        <v>419</v>
      </c>
      <c r="AI2318" s="7" t="s">
        <v>420</v>
      </c>
      <c r="AJ2318" s="7">
        <v>1.8480000000000001</v>
      </c>
      <c r="AK2318" s="7">
        <v>-0.16800000000000001</v>
      </c>
      <c r="AL2318" s="7" t="s">
        <v>408</v>
      </c>
      <c r="AM2318" s="7">
        <v>0.30399999999999999</v>
      </c>
      <c r="AN2318" s="7">
        <v>0.14499999999999999</v>
      </c>
      <c r="AQ2318" s="7">
        <v>1.58</v>
      </c>
      <c r="AR2318" s="7">
        <v>1.296</v>
      </c>
      <c r="AT2318" s="7">
        <v>4.2629999999999999</v>
      </c>
      <c r="AU2318" s="7">
        <v>3.3530000000000002</v>
      </c>
      <c r="AV2318" s="7" t="s">
        <v>659</v>
      </c>
      <c r="AW2318" s="7" t="s">
        <v>528</v>
      </c>
      <c r="AX2318" s="7" t="s">
        <v>14</v>
      </c>
      <c r="AY2318" s="7" t="s">
        <v>552</v>
      </c>
      <c r="AZ2318" s="7" t="s">
        <v>151</v>
      </c>
    </row>
    <row r="2319" spans="1:52" x14ac:dyDescent="0.2">
      <c r="A2319" s="7">
        <v>2318</v>
      </c>
      <c r="B2319" s="7">
        <v>6090</v>
      </c>
      <c r="C2319" s="7" t="s">
        <v>69</v>
      </c>
      <c r="D2319" s="7" t="s">
        <v>504</v>
      </c>
      <c r="E2319" s="7" t="s">
        <v>148</v>
      </c>
      <c r="F2319" s="7">
        <v>2.48</v>
      </c>
      <c r="I2319" s="7">
        <v>2.48</v>
      </c>
      <c r="J2319" s="7">
        <v>2008</v>
      </c>
      <c r="K2319" s="7">
        <v>10</v>
      </c>
      <c r="L2319" s="7">
        <v>289</v>
      </c>
      <c r="M2319" s="7">
        <v>33.5</v>
      </c>
      <c r="N2319" s="7">
        <v>112</v>
      </c>
      <c r="O2319" s="7">
        <v>33.75</v>
      </c>
      <c r="P2319" s="7">
        <v>112.25</v>
      </c>
      <c r="Q2319" s="7">
        <v>8.5510000000000002</v>
      </c>
      <c r="S2319" s="7">
        <v>34.439</v>
      </c>
      <c r="V2319" s="7" t="s">
        <v>26</v>
      </c>
      <c r="W2319" s="7">
        <v>1.355</v>
      </c>
      <c r="X2319" s="7">
        <f t="shared" si="72"/>
        <v>1.355</v>
      </c>
      <c r="Y2319" s="7">
        <v>1.125</v>
      </c>
      <c r="Z2319" s="7">
        <f t="shared" si="73"/>
        <v>1.125</v>
      </c>
      <c r="AA2319" s="7">
        <v>0.54600000000000004</v>
      </c>
      <c r="AB2319" s="7">
        <v>0.45300000000000001</v>
      </c>
      <c r="AC2319" s="7">
        <v>7.6</v>
      </c>
      <c r="AD2319" s="7">
        <v>37.700000000000003</v>
      </c>
      <c r="AE2319" s="7" t="s">
        <v>52</v>
      </c>
      <c r="AF2319" s="7" t="s">
        <v>29</v>
      </c>
      <c r="AG2319" s="7" t="s">
        <v>47</v>
      </c>
      <c r="AH2319" s="7" t="s">
        <v>419</v>
      </c>
      <c r="AI2319" s="7" t="s">
        <v>420</v>
      </c>
      <c r="AJ2319" s="7">
        <v>1.8480000000000001</v>
      </c>
      <c r="AK2319" s="7">
        <v>-0.16800000000000001</v>
      </c>
      <c r="AL2319" s="7" t="s">
        <v>408</v>
      </c>
      <c r="AM2319" s="7">
        <v>0.30399999999999999</v>
      </c>
      <c r="AN2319" s="7">
        <v>0.14499999999999999</v>
      </c>
      <c r="AQ2319" s="7">
        <v>1.58</v>
      </c>
      <c r="AR2319" s="7">
        <v>1.296</v>
      </c>
      <c r="AT2319" s="7">
        <v>4.2629999999999999</v>
      </c>
      <c r="AU2319" s="7">
        <v>3.3530000000000002</v>
      </c>
      <c r="AV2319" s="7" t="s">
        <v>659</v>
      </c>
      <c r="AW2319" s="7" t="s">
        <v>528</v>
      </c>
      <c r="AX2319" s="7" t="s">
        <v>14</v>
      </c>
      <c r="AY2319" s="7" t="s">
        <v>552</v>
      </c>
      <c r="AZ2319" s="7" t="s">
        <v>151</v>
      </c>
    </row>
    <row r="2320" spans="1:52" x14ac:dyDescent="0.2">
      <c r="A2320" s="7">
        <v>2319</v>
      </c>
      <c r="B2320" s="7">
        <v>6090</v>
      </c>
      <c r="C2320" s="7" t="s">
        <v>69</v>
      </c>
      <c r="D2320" s="7" t="s">
        <v>504</v>
      </c>
      <c r="E2320" s="7" t="s">
        <v>148</v>
      </c>
      <c r="F2320" s="7">
        <v>2.15</v>
      </c>
      <c r="I2320" s="7">
        <v>2.15</v>
      </c>
      <c r="J2320" s="7">
        <v>2008</v>
      </c>
      <c r="K2320" s="7">
        <v>10</v>
      </c>
      <c r="L2320" s="7">
        <v>302</v>
      </c>
      <c r="M2320" s="7">
        <v>33.5</v>
      </c>
      <c r="N2320" s="7">
        <v>112</v>
      </c>
      <c r="O2320" s="7">
        <v>33.75</v>
      </c>
      <c r="P2320" s="7">
        <v>112.25</v>
      </c>
      <c r="V2320" s="7" t="s">
        <v>26</v>
      </c>
      <c r="W2320" s="7">
        <v>1.601</v>
      </c>
      <c r="X2320" s="7">
        <f t="shared" si="72"/>
        <v>1.601</v>
      </c>
      <c r="Y2320" s="7">
        <v>0.54900000000000004</v>
      </c>
      <c r="Z2320" s="7">
        <f t="shared" si="73"/>
        <v>0.54900000000000004</v>
      </c>
      <c r="AA2320" s="7">
        <v>0.74399999999999999</v>
      </c>
      <c r="AB2320" s="7">
        <v>0.255</v>
      </c>
      <c r="AC2320" s="7">
        <v>7.6</v>
      </c>
      <c r="AD2320" s="7">
        <v>37.700000000000003</v>
      </c>
      <c r="AE2320" s="7" t="s">
        <v>52</v>
      </c>
      <c r="AF2320" s="7" t="s">
        <v>29</v>
      </c>
      <c r="AG2320" s="7" t="s">
        <v>47</v>
      </c>
      <c r="AH2320" s="7" t="s">
        <v>419</v>
      </c>
      <c r="AI2320" s="7" t="s">
        <v>420</v>
      </c>
      <c r="AJ2320" s="7">
        <v>1.8480000000000001</v>
      </c>
      <c r="AK2320" s="7">
        <v>-0.16800000000000001</v>
      </c>
      <c r="AL2320" s="7" t="s">
        <v>408</v>
      </c>
      <c r="AM2320" s="7">
        <v>0.30399999999999999</v>
      </c>
      <c r="AN2320" s="7">
        <v>0.14499999999999999</v>
      </c>
      <c r="AQ2320" s="7">
        <v>1.58</v>
      </c>
      <c r="AR2320" s="7">
        <v>1.296</v>
      </c>
      <c r="AT2320" s="7">
        <v>4.2629999999999999</v>
      </c>
      <c r="AU2320" s="7">
        <v>3.3530000000000002</v>
      </c>
      <c r="AV2320" s="7" t="s">
        <v>659</v>
      </c>
      <c r="AW2320" s="7" t="s">
        <v>528</v>
      </c>
      <c r="AX2320" s="7" t="s">
        <v>14</v>
      </c>
      <c r="AY2320" s="7" t="s">
        <v>552</v>
      </c>
      <c r="AZ2320" s="7" t="s">
        <v>151</v>
      </c>
    </row>
    <row r="2321" spans="1:52" x14ac:dyDescent="0.2">
      <c r="A2321" s="7">
        <v>2320</v>
      </c>
      <c r="B2321" s="7">
        <v>6090</v>
      </c>
      <c r="C2321" s="7" t="s">
        <v>69</v>
      </c>
      <c r="D2321" s="7" t="s">
        <v>504</v>
      </c>
      <c r="E2321" s="7" t="s">
        <v>148</v>
      </c>
      <c r="F2321" s="7">
        <v>1.3819999999999999</v>
      </c>
      <c r="I2321" s="7">
        <v>1.3819999999999999</v>
      </c>
      <c r="J2321" s="7">
        <v>2008</v>
      </c>
      <c r="K2321" s="7">
        <v>11</v>
      </c>
      <c r="L2321" s="7">
        <v>312</v>
      </c>
      <c r="M2321" s="7">
        <v>33.5</v>
      </c>
      <c r="N2321" s="7">
        <v>112</v>
      </c>
      <c r="O2321" s="7">
        <v>33.75</v>
      </c>
      <c r="P2321" s="7">
        <v>112.25</v>
      </c>
      <c r="V2321" s="7" t="s">
        <v>26</v>
      </c>
      <c r="W2321" s="7">
        <v>1.026</v>
      </c>
      <c r="X2321" s="7">
        <f t="shared" si="72"/>
        <v>1.026</v>
      </c>
      <c r="Y2321" s="7">
        <v>0.35599999999999998</v>
      </c>
      <c r="Z2321" s="7">
        <f t="shared" si="73"/>
        <v>0.35599999999999998</v>
      </c>
      <c r="AA2321" s="7">
        <v>0.74199999999999999</v>
      </c>
      <c r="AB2321" s="7">
        <v>0.25700000000000001</v>
      </c>
      <c r="AC2321" s="7">
        <v>0.9</v>
      </c>
      <c r="AD2321" s="7">
        <v>16</v>
      </c>
      <c r="AE2321" s="7" t="s">
        <v>52</v>
      </c>
      <c r="AF2321" s="7" t="s">
        <v>29</v>
      </c>
      <c r="AG2321" s="7" t="s">
        <v>47</v>
      </c>
      <c r="AH2321" s="7" t="s">
        <v>419</v>
      </c>
      <c r="AI2321" s="7" t="s">
        <v>420</v>
      </c>
      <c r="AJ2321" s="7">
        <v>1.8480000000000001</v>
      </c>
      <c r="AK2321" s="7">
        <v>-0.16800000000000001</v>
      </c>
      <c r="AL2321" s="7" t="s">
        <v>408</v>
      </c>
      <c r="AM2321" s="7">
        <v>0.30399999999999999</v>
      </c>
      <c r="AN2321" s="7">
        <v>0.14499999999999999</v>
      </c>
      <c r="AQ2321" s="7">
        <v>1.58</v>
      </c>
      <c r="AR2321" s="7">
        <v>1.296</v>
      </c>
      <c r="AT2321" s="7">
        <v>4.2629999999999999</v>
      </c>
      <c r="AU2321" s="7">
        <v>3.3530000000000002</v>
      </c>
      <c r="AV2321" s="7" t="s">
        <v>659</v>
      </c>
      <c r="AW2321" s="7" t="s">
        <v>528</v>
      </c>
      <c r="AX2321" s="7" t="s">
        <v>14</v>
      </c>
      <c r="AY2321" s="7" t="s">
        <v>552</v>
      </c>
      <c r="AZ2321" s="7" t="s">
        <v>151</v>
      </c>
    </row>
    <row r="2322" spans="1:52" x14ac:dyDescent="0.2">
      <c r="A2322" s="7">
        <v>2321</v>
      </c>
      <c r="B2322" s="7">
        <v>6090</v>
      </c>
      <c r="C2322" s="7" t="s">
        <v>69</v>
      </c>
      <c r="D2322" s="7" t="s">
        <v>504</v>
      </c>
      <c r="E2322" s="7" t="s">
        <v>148</v>
      </c>
      <c r="F2322" s="7">
        <v>1.0249999999999999</v>
      </c>
      <c r="I2322" s="7">
        <v>1.0249999999999999</v>
      </c>
      <c r="J2322" s="7">
        <v>2009</v>
      </c>
      <c r="K2322" s="7">
        <v>3</v>
      </c>
      <c r="L2322" s="7">
        <v>75</v>
      </c>
      <c r="M2322" s="7">
        <v>33.5</v>
      </c>
      <c r="N2322" s="7">
        <v>112</v>
      </c>
      <c r="O2322" s="7">
        <v>33.75</v>
      </c>
      <c r="P2322" s="7">
        <v>112.25</v>
      </c>
      <c r="Q2322" s="7">
        <v>4.1740000000000004</v>
      </c>
      <c r="S2322" s="7">
        <v>33.704000000000001</v>
      </c>
      <c r="V2322" s="7" t="s">
        <v>26</v>
      </c>
      <c r="W2322" s="7">
        <v>0.64100000000000001</v>
      </c>
      <c r="X2322" s="7">
        <f t="shared" si="72"/>
        <v>0.64100000000000001</v>
      </c>
      <c r="Y2322" s="7">
        <v>0.38400000000000001</v>
      </c>
      <c r="Z2322" s="7">
        <f t="shared" si="73"/>
        <v>0.38400000000000001</v>
      </c>
      <c r="AA2322" s="7">
        <v>0.625</v>
      </c>
      <c r="AB2322" s="7">
        <v>0.374</v>
      </c>
      <c r="AC2322" s="7">
        <v>1.2</v>
      </c>
      <c r="AD2322" s="7">
        <v>27.7</v>
      </c>
      <c r="AE2322" s="7" t="s">
        <v>52</v>
      </c>
      <c r="AF2322" s="7" t="s">
        <v>29</v>
      </c>
      <c r="AG2322" s="7" t="s">
        <v>47</v>
      </c>
      <c r="AH2322" s="7" t="s">
        <v>419</v>
      </c>
      <c r="AI2322" s="7" t="s">
        <v>420</v>
      </c>
      <c r="AJ2322" s="7">
        <v>1.8480000000000001</v>
      </c>
      <c r="AK2322" s="7">
        <v>0.41899999999999998</v>
      </c>
      <c r="AL2322" s="7" t="s">
        <v>408</v>
      </c>
      <c r="AM2322" s="7">
        <v>0.30399999999999999</v>
      </c>
      <c r="AN2322" s="7">
        <v>0.14499999999999999</v>
      </c>
      <c r="AQ2322" s="7">
        <v>1.58</v>
      </c>
      <c r="AR2322" s="7">
        <v>1.296</v>
      </c>
      <c r="AT2322" s="7">
        <v>4.2629999999999999</v>
      </c>
      <c r="AU2322" s="7">
        <v>3.3530000000000002</v>
      </c>
      <c r="AV2322" s="7" t="s">
        <v>659</v>
      </c>
      <c r="AW2322" s="7" t="s">
        <v>528</v>
      </c>
      <c r="AX2322" s="7" t="s">
        <v>14</v>
      </c>
      <c r="AY2322" s="7" t="s">
        <v>552</v>
      </c>
      <c r="AZ2322" s="7" t="s">
        <v>151</v>
      </c>
    </row>
    <row r="2323" spans="1:52" x14ac:dyDescent="0.2">
      <c r="A2323" s="7">
        <v>2322</v>
      </c>
      <c r="B2323" s="7">
        <v>6090</v>
      </c>
      <c r="C2323" s="7" t="s">
        <v>69</v>
      </c>
      <c r="D2323" s="7" t="s">
        <v>504</v>
      </c>
      <c r="E2323" s="7" t="s">
        <v>148</v>
      </c>
      <c r="F2323" s="7">
        <v>0.85899999999999999</v>
      </c>
      <c r="I2323" s="7">
        <v>0.85899999999999999</v>
      </c>
      <c r="J2323" s="7">
        <v>2009</v>
      </c>
      <c r="K2323" s="7">
        <v>4</v>
      </c>
      <c r="L2323" s="7">
        <v>91</v>
      </c>
      <c r="M2323" s="7">
        <v>33.5</v>
      </c>
      <c r="N2323" s="7">
        <v>112</v>
      </c>
      <c r="O2323" s="7">
        <v>33.75</v>
      </c>
      <c r="P2323" s="7">
        <v>112.25</v>
      </c>
      <c r="Q2323" s="7">
        <v>2.4630000000000001</v>
      </c>
      <c r="S2323" s="7">
        <v>39.037999999999997</v>
      </c>
      <c r="V2323" s="7" t="s">
        <v>26</v>
      </c>
      <c r="W2323" s="7">
        <v>0.55900000000000005</v>
      </c>
      <c r="X2323" s="7">
        <f t="shared" si="72"/>
        <v>0.55900000000000005</v>
      </c>
      <c r="Y2323" s="7">
        <v>0.3</v>
      </c>
      <c r="Z2323" s="7">
        <f t="shared" si="73"/>
        <v>0.3</v>
      </c>
      <c r="AA2323" s="7">
        <v>0.65</v>
      </c>
      <c r="AB2323" s="7">
        <v>0.34899999999999998</v>
      </c>
      <c r="AC2323" s="7">
        <v>7.5</v>
      </c>
      <c r="AD2323" s="7">
        <v>63.5</v>
      </c>
      <c r="AE2323" s="7" t="s">
        <v>52</v>
      </c>
      <c r="AF2323" s="7" t="s">
        <v>29</v>
      </c>
      <c r="AG2323" s="7" t="s">
        <v>47</v>
      </c>
      <c r="AH2323" s="7" t="s">
        <v>419</v>
      </c>
      <c r="AI2323" s="7" t="s">
        <v>420</v>
      </c>
      <c r="AJ2323" s="7">
        <v>1.8480000000000001</v>
      </c>
      <c r="AK2323" s="7">
        <v>0.41899999999999998</v>
      </c>
      <c r="AL2323" s="7" t="s">
        <v>408</v>
      </c>
      <c r="AM2323" s="7">
        <v>0.30399999999999999</v>
      </c>
      <c r="AN2323" s="7">
        <v>0.14499999999999999</v>
      </c>
      <c r="AQ2323" s="7">
        <v>1.58</v>
      </c>
      <c r="AR2323" s="7">
        <v>1.296</v>
      </c>
      <c r="AT2323" s="7">
        <v>4.2629999999999999</v>
      </c>
      <c r="AU2323" s="7">
        <v>3.3530000000000002</v>
      </c>
      <c r="AV2323" s="7" t="s">
        <v>659</v>
      </c>
      <c r="AW2323" s="7" t="s">
        <v>528</v>
      </c>
      <c r="AX2323" s="7" t="s">
        <v>14</v>
      </c>
      <c r="AY2323" s="7" t="s">
        <v>552</v>
      </c>
      <c r="AZ2323" s="7" t="s">
        <v>151</v>
      </c>
    </row>
    <row r="2324" spans="1:52" x14ac:dyDescent="0.2">
      <c r="A2324" s="7">
        <v>2323</v>
      </c>
      <c r="B2324" s="7">
        <v>6090</v>
      </c>
      <c r="C2324" s="7" t="s">
        <v>69</v>
      </c>
      <c r="D2324" s="7" t="s">
        <v>504</v>
      </c>
      <c r="E2324" s="7" t="s">
        <v>148</v>
      </c>
      <c r="F2324" s="7">
        <v>1.7370000000000001</v>
      </c>
      <c r="I2324" s="7">
        <v>1.7370000000000001</v>
      </c>
      <c r="J2324" s="7">
        <v>2009</v>
      </c>
      <c r="K2324" s="7">
        <v>4</v>
      </c>
      <c r="L2324" s="7">
        <v>104</v>
      </c>
      <c r="M2324" s="7">
        <v>33.5</v>
      </c>
      <c r="N2324" s="7">
        <v>112</v>
      </c>
      <c r="O2324" s="7">
        <v>33.75</v>
      </c>
      <c r="P2324" s="7">
        <v>112.25</v>
      </c>
      <c r="Q2324" s="7">
        <v>10.702</v>
      </c>
      <c r="S2324" s="7">
        <v>27.213999999999999</v>
      </c>
      <c r="V2324" s="7" t="s">
        <v>26</v>
      </c>
      <c r="W2324" s="7">
        <v>1.1890000000000001</v>
      </c>
      <c r="X2324" s="7">
        <f t="shared" si="72"/>
        <v>1.1890000000000001</v>
      </c>
      <c r="Y2324" s="7">
        <v>0.54800000000000004</v>
      </c>
      <c r="Z2324" s="7">
        <f t="shared" si="73"/>
        <v>0.54800000000000004</v>
      </c>
      <c r="AA2324" s="7">
        <v>0.68400000000000005</v>
      </c>
      <c r="AB2324" s="7">
        <v>0.315</v>
      </c>
      <c r="AC2324" s="7">
        <v>7.5</v>
      </c>
      <c r="AD2324" s="7">
        <v>63.5</v>
      </c>
      <c r="AE2324" s="7" t="s">
        <v>52</v>
      </c>
      <c r="AF2324" s="7" t="s">
        <v>29</v>
      </c>
      <c r="AG2324" s="7" t="s">
        <v>47</v>
      </c>
      <c r="AH2324" s="7" t="s">
        <v>419</v>
      </c>
      <c r="AI2324" s="7" t="s">
        <v>420</v>
      </c>
      <c r="AJ2324" s="7">
        <v>1.8480000000000001</v>
      </c>
      <c r="AK2324" s="7">
        <v>0.41899999999999998</v>
      </c>
      <c r="AL2324" s="7" t="s">
        <v>408</v>
      </c>
      <c r="AM2324" s="7">
        <v>0.30399999999999999</v>
      </c>
      <c r="AN2324" s="7">
        <v>0.14499999999999999</v>
      </c>
      <c r="AQ2324" s="7">
        <v>1.58</v>
      </c>
      <c r="AR2324" s="7">
        <v>1.296</v>
      </c>
      <c r="AT2324" s="7">
        <v>4.2629999999999999</v>
      </c>
      <c r="AU2324" s="7">
        <v>3.3530000000000002</v>
      </c>
      <c r="AV2324" s="7" t="s">
        <v>659</v>
      </c>
      <c r="AW2324" s="7" t="s">
        <v>528</v>
      </c>
      <c r="AX2324" s="7" t="s">
        <v>14</v>
      </c>
      <c r="AY2324" s="7" t="s">
        <v>552</v>
      </c>
      <c r="AZ2324" s="7" t="s">
        <v>151</v>
      </c>
    </row>
    <row r="2325" spans="1:52" x14ac:dyDescent="0.2">
      <c r="A2325" s="7">
        <v>2324</v>
      </c>
      <c r="B2325" s="7">
        <v>6090</v>
      </c>
      <c r="C2325" s="7" t="s">
        <v>69</v>
      </c>
      <c r="D2325" s="7" t="s">
        <v>504</v>
      </c>
      <c r="E2325" s="7" t="s">
        <v>148</v>
      </c>
      <c r="F2325" s="7">
        <v>3.1339999999999999</v>
      </c>
      <c r="I2325" s="7">
        <v>3.1339999999999999</v>
      </c>
      <c r="J2325" s="7">
        <v>2009</v>
      </c>
      <c r="K2325" s="7">
        <v>5</v>
      </c>
      <c r="L2325" s="7">
        <v>136</v>
      </c>
      <c r="M2325" s="7">
        <v>33.5</v>
      </c>
      <c r="N2325" s="7">
        <v>112</v>
      </c>
      <c r="O2325" s="7">
        <v>33.75</v>
      </c>
      <c r="P2325" s="7">
        <v>112.25</v>
      </c>
      <c r="Q2325" s="7">
        <v>10.026</v>
      </c>
      <c r="S2325" s="7">
        <v>37.713000000000001</v>
      </c>
      <c r="V2325" s="7" t="s">
        <v>26</v>
      </c>
      <c r="W2325" s="7">
        <v>1.8180000000000001</v>
      </c>
      <c r="X2325" s="7">
        <f t="shared" si="72"/>
        <v>1.8180000000000001</v>
      </c>
      <c r="Y2325" s="7">
        <v>1.3160000000000001</v>
      </c>
      <c r="Z2325" s="7">
        <f t="shared" si="73"/>
        <v>1.3160000000000001</v>
      </c>
      <c r="AA2325" s="7">
        <v>0.57999999999999996</v>
      </c>
      <c r="AB2325" s="7">
        <v>0.41899999999999998</v>
      </c>
      <c r="AC2325" s="7">
        <v>11.9</v>
      </c>
      <c r="AD2325" s="7">
        <v>136</v>
      </c>
      <c r="AE2325" s="7" t="s">
        <v>52</v>
      </c>
      <c r="AF2325" s="7" t="s">
        <v>29</v>
      </c>
      <c r="AG2325" s="7" t="s">
        <v>47</v>
      </c>
      <c r="AH2325" s="7" t="s">
        <v>419</v>
      </c>
      <c r="AI2325" s="7" t="s">
        <v>420</v>
      </c>
      <c r="AJ2325" s="7">
        <v>1.8480000000000001</v>
      </c>
      <c r="AK2325" s="7">
        <v>0.41899999999999998</v>
      </c>
      <c r="AL2325" s="7" t="s">
        <v>408</v>
      </c>
      <c r="AM2325" s="7">
        <v>0.30399999999999999</v>
      </c>
      <c r="AN2325" s="7">
        <v>0.14499999999999999</v>
      </c>
      <c r="AQ2325" s="7">
        <v>1.58</v>
      </c>
      <c r="AR2325" s="7">
        <v>1.296</v>
      </c>
      <c r="AT2325" s="7">
        <v>4.2629999999999999</v>
      </c>
      <c r="AU2325" s="7">
        <v>3.3530000000000002</v>
      </c>
      <c r="AV2325" s="7" t="s">
        <v>659</v>
      </c>
      <c r="AW2325" s="7" t="s">
        <v>528</v>
      </c>
      <c r="AX2325" s="7" t="s">
        <v>14</v>
      </c>
      <c r="AY2325" s="7" t="s">
        <v>552</v>
      </c>
      <c r="AZ2325" s="7" t="s">
        <v>151</v>
      </c>
    </row>
    <row r="2326" spans="1:52" x14ac:dyDescent="0.2">
      <c r="A2326" s="7">
        <v>2325</v>
      </c>
      <c r="B2326" s="7">
        <v>6090</v>
      </c>
      <c r="C2326" s="7" t="s">
        <v>69</v>
      </c>
      <c r="D2326" s="7" t="s">
        <v>504</v>
      </c>
      <c r="E2326" s="7" t="s">
        <v>148</v>
      </c>
      <c r="F2326" s="7">
        <v>3.4079999999999999</v>
      </c>
      <c r="I2326" s="7">
        <v>3.4079999999999999</v>
      </c>
      <c r="J2326" s="7">
        <v>2009</v>
      </c>
      <c r="K2326" s="7">
        <v>5</v>
      </c>
      <c r="L2326" s="7">
        <v>150</v>
      </c>
      <c r="M2326" s="7">
        <v>33.5</v>
      </c>
      <c r="N2326" s="7">
        <v>112</v>
      </c>
      <c r="O2326" s="7">
        <v>33.75</v>
      </c>
      <c r="P2326" s="7">
        <v>112.25</v>
      </c>
      <c r="Q2326" s="7">
        <v>10.912000000000001</v>
      </c>
      <c r="S2326" s="7">
        <v>36.697000000000003</v>
      </c>
      <c r="V2326" s="7" t="s">
        <v>26</v>
      </c>
      <c r="W2326" s="7">
        <v>2.2290000000000001</v>
      </c>
      <c r="X2326" s="7">
        <f t="shared" si="72"/>
        <v>2.2290000000000001</v>
      </c>
      <c r="Y2326" s="7">
        <v>1.179</v>
      </c>
      <c r="Z2326" s="7">
        <f t="shared" si="73"/>
        <v>1.179</v>
      </c>
      <c r="AA2326" s="7">
        <v>0.65400000000000003</v>
      </c>
      <c r="AB2326" s="7">
        <v>0.34499999999999997</v>
      </c>
      <c r="AC2326" s="7">
        <v>11.9</v>
      </c>
      <c r="AD2326" s="7">
        <v>136</v>
      </c>
      <c r="AE2326" s="7" t="s">
        <v>52</v>
      </c>
      <c r="AF2326" s="7" t="s">
        <v>29</v>
      </c>
      <c r="AG2326" s="7" t="s">
        <v>47</v>
      </c>
      <c r="AH2326" s="7" t="s">
        <v>419</v>
      </c>
      <c r="AI2326" s="7" t="s">
        <v>420</v>
      </c>
      <c r="AJ2326" s="7">
        <v>1.8480000000000001</v>
      </c>
      <c r="AK2326" s="7">
        <v>0.41899999999999998</v>
      </c>
      <c r="AL2326" s="7" t="s">
        <v>408</v>
      </c>
      <c r="AM2326" s="7">
        <v>0.30399999999999999</v>
      </c>
      <c r="AN2326" s="7">
        <v>0.14499999999999999</v>
      </c>
      <c r="AQ2326" s="7">
        <v>1.58</v>
      </c>
      <c r="AR2326" s="7">
        <v>1.296</v>
      </c>
      <c r="AT2326" s="7">
        <v>4.2629999999999999</v>
      </c>
      <c r="AU2326" s="7">
        <v>3.3530000000000002</v>
      </c>
      <c r="AV2326" s="7" t="s">
        <v>659</v>
      </c>
      <c r="AW2326" s="7" t="s">
        <v>528</v>
      </c>
      <c r="AX2326" s="7" t="s">
        <v>14</v>
      </c>
      <c r="AY2326" s="7" t="s">
        <v>552</v>
      </c>
      <c r="AZ2326" s="7" t="s">
        <v>151</v>
      </c>
    </row>
    <row r="2327" spans="1:52" x14ac:dyDescent="0.2">
      <c r="A2327" s="7">
        <v>2326</v>
      </c>
      <c r="B2327" s="7">
        <v>6090</v>
      </c>
      <c r="C2327" s="7" t="s">
        <v>69</v>
      </c>
      <c r="D2327" s="7" t="s">
        <v>504</v>
      </c>
      <c r="E2327" s="7" t="s">
        <v>148</v>
      </c>
      <c r="F2327" s="7">
        <v>5.3259999999999996</v>
      </c>
      <c r="I2327" s="7">
        <v>5.3259999999999996</v>
      </c>
      <c r="J2327" s="7">
        <v>2009</v>
      </c>
      <c r="K2327" s="7">
        <v>6</v>
      </c>
      <c r="L2327" s="7">
        <v>172</v>
      </c>
      <c r="M2327" s="7">
        <v>33.5</v>
      </c>
      <c r="N2327" s="7">
        <v>112</v>
      </c>
      <c r="O2327" s="7">
        <v>33.75</v>
      </c>
      <c r="P2327" s="7">
        <v>112.25</v>
      </c>
      <c r="Q2327" s="7">
        <v>15.134</v>
      </c>
      <c r="S2327" s="7">
        <v>37.92</v>
      </c>
      <c r="V2327" s="7" t="s">
        <v>26</v>
      </c>
      <c r="W2327" s="7">
        <v>2.3250000000000002</v>
      </c>
      <c r="X2327" s="7">
        <f t="shared" si="72"/>
        <v>2.3250000000000002</v>
      </c>
      <c r="Y2327" s="7">
        <v>3.0009999999999999</v>
      </c>
      <c r="Z2327" s="7">
        <f t="shared" si="73"/>
        <v>3.0009999999999999</v>
      </c>
      <c r="AA2327" s="7">
        <v>0.436</v>
      </c>
      <c r="AB2327" s="7">
        <v>0.56299999999999994</v>
      </c>
      <c r="AC2327" s="7">
        <v>18.3</v>
      </c>
      <c r="AD2327" s="7">
        <v>94.9</v>
      </c>
      <c r="AE2327" s="7" t="s">
        <v>52</v>
      </c>
      <c r="AF2327" s="7" t="s">
        <v>29</v>
      </c>
      <c r="AG2327" s="7" t="s">
        <v>47</v>
      </c>
      <c r="AH2327" s="7" t="s">
        <v>419</v>
      </c>
      <c r="AI2327" s="7" t="s">
        <v>420</v>
      </c>
      <c r="AJ2327" s="7">
        <v>1.8480000000000001</v>
      </c>
      <c r="AK2327" s="7">
        <v>0.41899999999999998</v>
      </c>
      <c r="AL2327" s="7" t="s">
        <v>408</v>
      </c>
      <c r="AM2327" s="7">
        <v>0.30399999999999999</v>
      </c>
      <c r="AN2327" s="7">
        <v>0.14499999999999999</v>
      </c>
      <c r="AQ2327" s="7">
        <v>1.58</v>
      </c>
      <c r="AR2327" s="7">
        <v>1.296</v>
      </c>
      <c r="AT2327" s="7">
        <v>4.2629999999999999</v>
      </c>
      <c r="AU2327" s="7">
        <v>3.3530000000000002</v>
      </c>
      <c r="AV2327" s="7" t="s">
        <v>659</v>
      </c>
      <c r="AW2327" s="7" t="s">
        <v>528</v>
      </c>
      <c r="AX2327" s="7" t="s">
        <v>14</v>
      </c>
      <c r="AY2327" s="7" t="s">
        <v>552</v>
      </c>
      <c r="AZ2327" s="7" t="s">
        <v>151</v>
      </c>
    </row>
    <row r="2328" spans="1:52" x14ac:dyDescent="0.2">
      <c r="A2328" s="7">
        <v>2327</v>
      </c>
      <c r="B2328" s="7">
        <v>6090</v>
      </c>
      <c r="C2328" s="7" t="s">
        <v>69</v>
      </c>
      <c r="D2328" s="7" t="s">
        <v>504</v>
      </c>
      <c r="E2328" s="7" t="s">
        <v>148</v>
      </c>
      <c r="F2328" s="7">
        <v>4.01</v>
      </c>
      <c r="I2328" s="7">
        <v>4.01</v>
      </c>
      <c r="J2328" s="7">
        <v>2009</v>
      </c>
      <c r="K2328" s="7">
        <v>7</v>
      </c>
      <c r="L2328" s="7">
        <v>184</v>
      </c>
      <c r="M2328" s="7">
        <v>33.5</v>
      </c>
      <c r="N2328" s="7">
        <v>112</v>
      </c>
      <c r="O2328" s="7">
        <v>33.75</v>
      </c>
      <c r="P2328" s="7">
        <v>112.25</v>
      </c>
      <c r="Q2328" s="7">
        <v>15.579000000000001</v>
      </c>
      <c r="S2328" s="7">
        <v>30.725999999999999</v>
      </c>
      <c r="V2328" s="7" t="s">
        <v>26</v>
      </c>
      <c r="W2328" s="7">
        <v>2.5840000000000001</v>
      </c>
      <c r="X2328" s="7">
        <f t="shared" si="72"/>
        <v>2.5840000000000001</v>
      </c>
      <c r="Y2328" s="7">
        <v>1.4259999999999999</v>
      </c>
      <c r="Z2328" s="7">
        <f t="shared" si="73"/>
        <v>1.4259999999999999</v>
      </c>
      <c r="AA2328" s="7">
        <v>0.64400000000000002</v>
      </c>
      <c r="AB2328" s="7">
        <v>0.35499999999999998</v>
      </c>
      <c r="AC2328" s="7">
        <v>18.5</v>
      </c>
      <c r="AD2328" s="7">
        <v>159.1</v>
      </c>
      <c r="AE2328" s="7" t="s">
        <v>52</v>
      </c>
      <c r="AF2328" s="7" t="s">
        <v>29</v>
      </c>
      <c r="AG2328" s="7" t="s">
        <v>47</v>
      </c>
      <c r="AH2328" s="7" t="s">
        <v>419</v>
      </c>
      <c r="AI2328" s="7" t="s">
        <v>420</v>
      </c>
      <c r="AJ2328" s="7">
        <v>1.8480000000000001</v>
      </c>
      <c r="AK2328" s="7">
        <v>0.41899999999999998</v>
      </c>
      <c r="AL2328" s="7" t="s">
        <v>408</v>
      </c>
      <c r="AM2328" s="7">
        <v>0.30399999999999999</v>
      </c>
      <c r="AN2328" s="7">
        <v>0.14499999999999999</v>
      </c>
      <c r="AQ2328" s="7">
        <v>1.58</v>
      </c>
      <c r="AR2328" s="7">
        <v>1.296</v>
      </c>
      <c r="AT2328" s="7">
        <v>4.2629999999999999</v>
      </c>
      <c r="AU2328" s="7">
        <v>3.3530000000000002</v>
      </c>
      <c r="AV2328" s="7" t="s">
        <v>659</v>
      </c>
      <c r="AW2328" s="7" t="s">
        <v>528</v>
      </c>
      <c r="AX2328" s="7" t="s">
        <v>14</v>
      </c>
      <c r="AY2328" s="7" t="s">
        <v>552</v>
      </c>
      <c r="AZ2328" s="7" t="s">
        <v>151</v>
      </c>
    </row>
    <row r="2329" spans="1:52" x14ac:dyDescent="0.2">
      <c r="A2329" s="7">
        <v>2328</v>
      </c>
      <c r="B2329" s="7">
        <v>6090</v>
      </c>
      <c r="C2329" s="7" t="s">
        <v>69</v>
      </c>
      <c r="D2329" s="7" t="s">
        <v>504</v>
      </c>
      <c r="E2329" s="7" t="s">
        <v>148</v>
      </c>
      <c r="F2329" s="7">
        <v>6.4210000000000003</v>
      </c>
      <c r="I2329" s="7">
        <v>6.4210000000000003</v>
      </c>
      <c r="J2329" s="7">
        <v>2009</v>
      </c>
      <c r="K2329" s="7">
        <v>7</v>
      </c>
      <c r="L2329" s="7">
        <v>212</v>
      </c>
      <c r="M2329" s="7">
        <v>33.5</v>
      </c>
      <c r="N2329" s="7">
        <v>112</v>
      </c>
      <c r="O2329" s="7">
        <v>33.75</v>
      </c>
      <c r="P2329" s="7">
        <v>112.25</v>
      </c>
      <c r="Q2329" s="7">
        <v>16.175000000000001</v>
      </c>
      <c r="S2329" s="7">
        <v>38.304000000000002</v>
      </c>
      <c r="V2329" s="7" t="s">
        <v>26</v>
      </c>
      <c r="W2329" s="7">
        <v>4.173</v>
      </c>
      <c r="X2329" s="7">
        <f t="shared" si="72"/>
        <v>4.173</v>
      </c>
      <c r="Y2329" s="7">
        <v>2.2480000000000002</v>
      </c>
      <c r="Z2329" s="7">
        <f t="shared" si="73"/>
        <v>2.2480000000000002</v>
      </c>
      <c r="AA2329" s="7">
        <v>0.64900000000000002</v>
      </c>
      <c r="AB2329" s="7">
        <v>0.35</v>
      </c>
      <c r="AC2329" s="7">
        <v>18.5</v>
      </c>
      <c r="AD2329" s="7">
        <v>159.1</v>
      </c>
      <c r="AE2329" s="7" t="s">
        <v>52</v>
      </c>
      <c r="AF2329" s="7" t="s">
        <v>29</v>
      </c>
      <c r="AG2329" s="7" t="s">
        <v>47</v>
      </c>
      <c r="AH2329" s="7" t="s">
        <v>419</v>
      </c>
      <c r="AI2329" s="7" t="s">
        <v>420</v>
      </c>
      <c r="AJ2329" s="7">
        <v>1.8480000000000001</v>
      </c>
      <c r="AK2329" s="7">
        <v>0.41899999999999998</v>
      </c>
      <c r="AL2329" s="7" t="s">
        <v>408</v>
      </c>
      <c r="AM2329" s="7">
        <v>0.30399999999999999</v>
      </c>
      <c r="AN2329" s="7">
        <v>0.14499999999999999</v>
      </c>
      <c r="AQ2329" s="7">
        <v>1.58</v>
      </c>
      <c r="AR2329" s="7">
        <v>1.296</v>
      </c>
      <c r="AT2329" s="7">
        <v>4.2629999999999999</v>
      </c>
      <c r="AU2329" s="7">
        <v>3.3530000000000002</v>
      </c>
      <c r="AV2329" s="7" t="s">
        <v>659</v>
      </c>
      <c r="AW2329" s="7" t="s">
        <v>528</v>
      </c>
      <c r="AX2329" s="7" t="s">
        <v>14</v>
      </c>
      <c r="AY2329" s="7" t="s">
        <v>552</v>
      </c>
      <c r="AZ2329" s="7" t="s">
        <v>151</v>
      </c>
    </row>
    <row r="2330" spans="1:52" x14ac:dyDescent="0.2">
      <c r="A2330" s="7">
        <v>2329</v>
      </c>
      <c r="B2330" s="7">
        <v>6090</v>
      </c>
      <c r="C2330" s="7" t="s">
        <v>69</v>
      </c>
      <c r="D2330" s="7" t="s">
        <v>504</v>
      </c>
      <c r="E2330" s="7" t="s">
        <v>148</v>
      </c>
      <c r="F2330" s="7">
        <v>4.8310000000000004</v>
      </c>
      <c r="I2330" s="7">
        <v>4.8310000000000004</v>
      </c>
      <c r="J2330" s="7">
        <v>2009</v>
      </c>
      <c r="K2330" s="7">
        <v>8</v>
      </c>
      <c r="L2330" s="7">
        <v>224</v>
      </c>
      <c r="M2330" s="7">
        <v>33.5</v>
      </c>
      <c r="N2330" s="7">
        <v>112</v>
      </c>
      <c r="O2330" s="7">
        <v>33.75</v>
      </c>
      <c r="P2330" s="7">
        <v>112.25</v>
      </c>
      <c r="Q2330" s="7">
        <v>15.983000000000001</v>
      </c>
      <c r="S2330" s="7">
        <v>37.116</v>
      </c>
      <c r="V2330" s="7" t="s">
        <v>26</v>
      </c>
      <c r="W2330" s="7">
        <v>3.0489999999999999</v>
      </c>
      <c r="X2330" s="7">
        <f t="shared" si="72"/>
        <v>3.0489999999999999</v>
      </c>
      <c r="Y2330" s="7">
        <v>1.782</v>
      </c>
      <c r="Z2330" s="7">
        <f t="shared" si="73"/>
        <v>1.782</v>
      </c>
      <c r="AA2330" s="7">
        <v>0.63100000000000001</v>
      </c>
      <c r="AB2330" s="7">
        <v>0.36799999999999999</v>
      </c>
      <c r="AC2330" s="7">
        <v>16.5</v>
      </c>
      <c r="AD2330" s="7">
        <v>166.5</v>
      </c>
      <c r="AE2330" s="7" t="s">
        <v>52</v>
      </c>
      <c r="AF2330" s="7" t="s">
        <v>29</v>
      </c>
      <c r="AG2330" s="7" t="s">
        <v>47</v>
      </c>
      <c r="AH2330" s="7" t="s">
        <v>419</v>
      </c>
      <c r="AI2330" s="7" t="s">
        <v>420</v>
      </c>
      <c r="AJ2330" s="7">
        <v>1.8480000000000001</v>
      </c>
      <c r="AK2330" s="7">
        <v>0.41899999999999998</v>
      </c>
      <c r="AL2330" s="7" t="s">
        <v>408</v>
      </c>
      <c r="AM2330" s="7">
        <v>0.30399999999999999</v>
      </c>
      <c r="AN2330" s="7">
        <v>0.14499999999999999</v>
      </c>
      <c r="AQ2330" s="7">
        <v>1.58</v>
      </c>
      <c r="AR2330" s="7">
        <v>1.296</v>
      </c>
      <c r="AT2330" s="7">
        <v>4.2629999999999999</v>
      </c>
      <c r="AU2330" s="7">
        <v>3.3530000000000002</v>
      </c>
      <c r="AV2330" s="7" t="s">
        <v>659</v>
      </c>
      <c r="AW2330" s="7" t="s">
        <v>528</v>
      </c>
      <c r="AX2330" s="7" t="s">
        <v>14</v>
      </c>
      <c r="AY2330" s="7" t="s">
        <v>552</v>
      </c>
      <c r="AZ2330" s="7" t="s">
        <v>151</v>
      </c>
    </row>
    <row r="2331" spans="1:52" x14ac:dyDescent="0.2">
      <c r="A2331" s="7">
        <v>2330</v>
      </c>
      <c r="B2331" s="7">
        <v>6090</v>
      </c>
      <c r="C2331" s="7" t="s">
        <v>69</v>
      </c>
      <c r="D2331" s="7" t="s">
        <v>504</v>
      </c>
      <c r="E2331" s="7" t="s">
        <v>148</v>
      </c>
      <c r="F2331" s="7">
        <v>4.5830000000000002</v>
      </c>
      <c r="I2331" s="7">
        <v>4.5830000000000002</v>
      </c>
      <c r="J2331" s="7">
        <v>2009</v>
      </c>
      <c r="K2331" s="7">
        <v>8</v>
      </c>
      <c r="L2331" s="7">
        <v>239</v>
      </c>
      <c r="M2331" s="7">
        <v>33.5</v>
      </c>
      <c r="N2331" s="7">
        <v>112</v>
      </c>
      <c r="O2331" s="7">
        <v>33.75</v>
      </c>
      <c r="P2331" s="7">
        <v>112.25</v>
      </c>
      <c r="Q2331" s="7">
        <v>16.771000000000001</v>
      </c>
      <c r="S2331" s="7">
        <v>39.19</v>
      </c>
      <c r="V2331" s="7" t="s">
        <v>26</v>
      </c>
      <c r="W2331" s="7">
        <v>3.5419999999999998</v>
      </c>
      <c r="X2331" s="7">
        <f t="shared" si="72"/>
        <v>3.5419999999999998</v>
      </c>
      <c r="Y2331" s="7">
        <v>1.0409999999999999</v>
      </c>
      <c r="Z2331" s="7">
        <f t="shared" si="73"/>
        <v>1.0409999999999999</v>
      </c>
      <c r="AA2331" s="7">
        <v>0.77200000000000002</v>
      </c>
      <c r="AB2331" s="7">
        <v>0.22700000000000001</v>
      </c>
      <c r="AC2331" s="7">
        <v>16.5</v>
      </c>
      <c r="AD2331" s="7">
        <v>166.5</v>
      </c>
      <c r="AE2331" s="7" t="s">
        <v>52</v>
      </c>
      <c r="AF2331" s="7" t="s">
        <v>29</v>
      </c>
      <c r="AG2331" s="7" t="s">
        <v>47</v>
      </c>
      <c r="AH2331" s="7" t="s">
        <v>419</v>
      </c>
      <c r="AI2331" s="7" t="s">
        <v>420</v>
      </c>
      <c r="AJ2331" s="7">
        <v>1.8480000000000001</v>
      </c>
      <c r="AK2331" s="7">
        <v>0.41899999999999998</v>
      </c>
      <c r="AL2331" s="7" t="s">
        <v>408</v>
      </c>
      <c r="AM2331" s="7">
        <v>0.30399999999999999</v>
      </c>
      <c r="AN2331" s="7">
        <v>0.14499999999999999</v>
      </c>
      <c r="AQ2331" s="7">
        <v>1.58</v>
      </c>
      <c r="AR2331" s="7">
        <v>1.296</v>
      </c>
      <c r="AT2331" s="7">
        <v>4.2629999999999999</v>
      </c>
      <c r="AU2331" s="7">
        <v>3.3530000000000002</v>
      </c>
      <c r="AV2331" s="7" t="s">
        <v>659</v>
      </c>
      <c r="AW2331" s="7" t="s">
        <v>528</v>
      </c>
      <c r="AX2331" s="7" t="s">
        <v>14</v>
      </c>
      <c r="AY2331" s="7" t="s">
        <v>552</v>
      </c>
      <c r="AZ2331" s="7" t="s">
        <v>151</v>
      </c>
    </row>
    <row r="2332" spans="1:52" x14ac:dyDescent="0.2">
      <c r="A2332" s="7">
        <v>2331</v>
      </c>
      <c r="B2332" s="7">
        <v>6090</v>
      </c>
      <c r="C2332" s="7" t="s">
        <v>69</v>
      </c>
      <c r="D2332" s="7" t="s">
        <v>504</v>
      </c>
      <c r="E2332" s="7" t="s">
        <v>148</v>
      </c>
      <c r="F2332" s="7">
        <v>3.5409999999999999</v>
      </c>
      <c r="I2332" s="7">
        <v>3.5409999999999999</v>
      </c>
      <c r="J2332" s="7">
        <v>2009</v>
      </c>
      <c r="K2332" s="7">
        <v>9</v>
      </c>
      <c r="L2332" s="7">
        <v>259</v>
      </c>
      <c r="M2332" s="7">
        <v>33.5</v>
      </c>
      <c r="N2332" s="7">
        <v>112</v>
      </c>
      <c r="O2332" s="7">
        <v>33.75</v>
      </c>
      <c r="P2332" s="7">
        <v>112.25</v>
      </c>
      <c r="Q2332" s="7">
        <v>14.571</v>
      </c>
      <c r="S2332" s="7">
        <v>43.499000000000002</v>
      </c>
      <c r="V2332" s="7" t="s">
        <v>26</v>
      </c>
      <c r="W2332" s="7">
        <v>2.718</v>
      </c>
      <c r="X2332" s="7">
        <f t="shared" si="72"/>
        <v>2.718</v>
      </c>
      <c r="Y2332" s="7">
        <v>0.82299999999999995</v>
      </c>
      <c r="Z2332" s="7">
        <f t="shared" si="73"/>
        <v>0.82299999999999995</v>
      </c>
      <c r="AA2332" s="7">
        <v>0.76700000000000002</v>
      </c>
      <c r="AB2332" s="7">
        <v>0.23200000000000001</v>
      </c>
      <c r="AC2332" s="7">
        <v>12.7</v>
      </c>
      <c r="AD2332" s="7">
        <v>40.5</v>
      </c>
      <c r="AE2332" s="7" t="s">
        <v>52</v>
      </c>
      <c r="AF2332" s="7" t="s">
        <v>29</v>
      </c>
      <c r="AG2332" s="7" t="s">
        <v>47</v>
      </c>
      <c r="AH2332" s="7" t="s">
        <v>419</v>
      </c>
      <c r="AI2332" s="7" t="s">
        <v>420</v>
      </c>
      <c r="AJ2332" s="7">
        <v>1.8480000000000001</v>
      </c>
      <c r="AK2332" s="7">
        <v>0.41899999999999998</v>
      </c>
      <c r="AL2332" s="7" t="s">
        <v>408</v>
      </c>
      <c r="AM2332" s="7">
        <v>0.30399999999999999</v>
      </c>
      <c r="AN2332" s="7">
        <v>0.14499999999999999</v>
      </c>
      <c r="AQ2332" s="7">
        <v>1.58</v>
      </c>
      <c r="AR2332" s="7">
        <v>1.296</v>
      </c>
      <c r="AT2332" s="7">
        <v>4.2629999999999999</v>
      </c>
      <c r="AU2332" s="7">
        <v>3.3530000000000002</v>
      </c>
      <c r="AV2332" s="7" t="s">
        <v>659</v>
      </c>
      <c r="AW2332" s="7" t="s">
        <v>528</v>
      </c>
      <c r="AX2332" s="7" t="s">
        <v>14</v>
      </c>
      <c r="AY2332" s="7" t="s">
        <v>552</v>
      </c>
      <c r="AZ2332" s="7" t="s">
        <v>151</v>
      </c>
    </row>
    <row r="2333" spans="1:52" x14ac:dyDescent="0.2">
      <c r="A2333" s="7">
        <v>2332</v>
      </c>
      <c r="B2333" s="7">
        <v>6090</v>
      </c>
      <c r="C2333" s="7" t="s">
        <v>69</v>
      </c>
      <c r="D2333" s="7" t="s">
        <v>504</v>
      </c>
      <c r="E2333" s="7" t="s">
        <v>148</v>
      </c>
      <c r="F2333" s="7">
        <v>2.827</v>
      </c>
      <c r="I2333" s="7">
        <v>2.827</v>
      </c>
      <c r="J2333" s="7">
        <v>2009</v>
      </c>
      <c r="K2333" s="7">
        <v>9</v>
      </c>
      <c r="L2333" s="7">
        <v>270</v>
      </c>
      <c r="M2333" s="7">
        <v>33.5</v>
      </c>
      <c r="N2333" s="7">
        <v>112</v>
      </c>
      <c r="O2333" s="7">
        <v>33.75</v>
      </c>
      <c r="P2333" s="7">
        <v>112.25</v>
      </c>
      <c r="Q2333" s="7">
        <v>12.859</v>
      </c>
      <c r="S2333" s="7">
        <v>41.453000000000003</v>
      </c>
      <c r="V2333" s="7" t="s">
        <v>26</v>
      </c>
      <c r="W2333" s="7">
        <v>2.444</v>
      </c>
      <c r="X2333" s="7">
        <f t="shared" si="72"/>
        <v>2.444</v>
      </c>
      <c r="Y2333" s="7">
        <v>0.38300000000000001</v>
      </c>
      <c r="Z2333" s="7">
        <f t="shared" si="73"/>
        <v>0.38300000000000001</v>
      </c>
      <c r="AA2333" s="7">
        <v>0.86399999999999999</v>
      </c>
      <c r="AB2333" s="7">
        <v>0.13500000000000001</v>
      </c>
      <c r="AC2333" s="7">
        <v>12.7</v>
      </c>
      <c r="AD2333" s="7">
        <v>40.5</v>
      </c>
      <c r="AE2333" s="7" t="s">
        <v>52</v>
      </c>
      <c r="AF2333" s="7" t="s">
        <v>29</v>
      </c>
      <c r="AG2333" s="7" t="s">
        <v>47</v>
      </c>
      <c r="AH2333" s="7" t="s">
        <v>419</v>
      </c>
      <c r="AI2333" s="7" t="s">
        <v>420</v>
      </c>
      <c r="AJ2333" s="7">
        <v>1.8480000000000001</v>
      </c>
      <c r="AK2333" s="7">
        <v>0.41899999999999998</v>
      </c>
      <c r="AL2333" s="7" t="s">
        <v>408</v>
      </c>
      <c r="AM2333" s="7">
        <v>0.30399999999999999</v>
      </c>
      <c r="AN2333" s="7">
        <v>0.14499999999999999</v>
      </c>
      <c r="AQ2333" s="7">
        <v>1.58</v>
      </c>
      <c r="AR2333" s="7">
        <v>1.296</v>
      </c>
      <c r="AT2333" s="7">
        <v>4.2629999999999999</v>
      </c>
      <c r="AU2333" s="7">
        <v>3.3530000000000002</v>
      </c>
      <c r="AV2333" s="7" t="s">
        <v>659</v>
      </c>
      <c r="AW2333" s="7" t="s">
        <v>528</v>
      </c>
      <c r="AX2333" s="7" t="s">
        <v>14</v>
      </c>
      <c r="AY2333" s="7" t="s">
        <v>552</v>
      </c>
      <c r="AZ2333" s="7" t="s">
        <v>151</v>
      </c>
    </row>
    <row r="2334" spans="1:52" x14ac:dyDescent="0.2">
      <c r="A2334" s="7">
        <v>2333</v>
      </c>
      <c r="B2334" s="7">
        <v>6090</v>
      </c>
      <c r="C2334" s="7" t="s">
        <v>69</v>
      </c>
      <c r="D2334" s="7" t="s">
        <v>504</v>
      </c>
      <c r="E2334" s="7" t="s">
        <v>148</v>
      </c>
      <c r="F2334" s="7">
        <v>1.4830000000000001</v>
      </c>
      <c r="I2334" s="7">
        <v>1.4830000000000001</v>
      </c>
      <c r="J2334" s="7">
        <v>2009</v>
      </c>
      <c r="K2334" s="7">
        <v>10</v>
      </c>
      <c r="L2334" s="7">
        <v>290</v>
      </c>
      <c r="M2334" s="7">
        <v>33.5</v>
      </c>
      <c r="N2334" s="7">
        <v>112</v>
      </c>
      <c r="O2334" s="7">
        <v>33.75</v>
      </c>
      <c r="P2334" s="7">
        <v>112.25</v>
      </c>
      <c r="Q2334" s="7">
        <v>8.5510000000000002</v>
      </c>
      <c r="S2334" s="7">
        <v>34.439</v>
      </c>
      <c r="V2334" s="7" t="s">
        <v>26</v>
      </c>
      <c r="W2334" s="7">
        <v>1.099</v>
      </c>
      <c r="X2334" s="7">
        <f t="shared" si="72"/>
        <v>1.099</v>
      </c>
      <c r="Y2334" s="7">
        <v>0.38400000000000001</v>
      </c>
      <c r="Z2334" s="7">
        <f t="shared" si="73"/>
        <v>0.38400000000000001</v>
      </c>
      <c r="AA2334" s="7">
        <v>0.74099999999999999</v>
      </c>
      <c r="AB2334" s="7">
        <v>0.25800000000000001</v>
      </c>
      <c r="AC2334" s="7">
        <v>9.3000000000000007</v>
      </c>
      <c r="AD2334" s="7">
        <v>19.8</v>
      </c>
      <c r="AE2334" s="7" t="s">
        <v>52</v>
      </c>
      <c r="AF2334" s="7" t="s">
        <v>29</v>
      </c>
      <c r="AG2334" s="7" t="s">
        <v>47</v>
      </c>
      <c r="AH2334" s="7" t="s">
        <v>419</v>
      </c>
      <c r="AI2334" s="7" t="s">
        <v>420</v>
      </c>
      <c r="AJ2334" s="7">
        <v>1.8480000000000001</v>
      </c>
      <c r="AK2334" s="7">
        <v>0.41899999999999998</v>
      </c>
      <c r="AL2334" s="7" t="s">
        <v>408</v>
      </c>
      <c r="AM2334" s="7">
        <v>0.30399999999999999</v>
      </c>
      <c r="AN2334" s="7">
        <v>0.14499999999999999</v>
      </c>
      <c r="AQ2334" s="7">
        <v>1.58</v>
      </c>
      <c r="AR2334" s="7">
        <v>1.296</v>
      </c>
      <c r="AT2334" s="7">
        <v>4.2629999999999999</v>
      </c>
      <c r="AU2334" s="7">
        <v>3.3530000000000002</v>
      </c>
      <c r="AV2334" s="7" t="s">
        <v>659</v>
      </c>
      <c r="AW2334" s="7" t="s">
        <v>528</v>
      </c>
      <c r="AX2334" s="7" t="s">
        <v>14</v>
      </c>
      <c r="AY2334" s="7" t="s">
        <v>552</v>
      </c>
      <c r="AZ2334" s="7" t="s">
        <v>151</v>
      </c>
    </row>
    <row r="2335" spans="1:52" x14ac:dyDescent="0.2">
      <c r="A2335" s="7">
        <v>2334</v>
      </c>
      <c r="B2335" s="7">
        <v>6090</v>
      </c>
      <c r="C2335" s="7" t="s">
        <v>69</v>
      </c>
      <c r="D2335" s="7" t="s">
        <v>505</v>
      </c>
      <c r="E2335" s="7" t="s">
        <v>148</v>
      </c>
      <c r="F2335" s="7">
        <v>6.08</v>
      </c>
      <c r="I2335" s="7">
        <v>6.08</v>
      </c>
      <c r="J2335" s="7">
        <v>2008</v>
      </c>
      <c r="K2335" s="7">
        <v>9</v>
      </c>
      <c r="L2335" s="7">
        <v>260</v>
      </c>
      <c r="M2335" s="7">
        <v>33.5</v>
      </c>
      <c r="N2335" s="7">
        <v>112</v>
      </c>
      <c r="O2335" s="7">
        <v>33.75</v>
      </c>
      <c r="P2335" s="7">
        <v>112.25</v>
      </c>
      <c r="Q2335" s="7">
        <v>14.948</v>
      </c>
      <c r="S2335" s="7">
        <v>44.817</v>
      </c>
      <c r="V2335" s="7" t="s">
        <v>26</v>
      </c>
      <c r="W2335" s="7">
        <v>5.0979999999999999</v>
      </c>
      <c r="X2335" s="7">
        <f t="shared" si="72"/>
        <v>5.0979999999999999</v>
      </c>
      <c r="Y2335" s="7">
        <v>0.98199999999999998</v>
      </c>
      <c r="Z2335" s="7">
        <f t="shared" si="73"/>
        <v>0.98199999999999998</v>
      </c>
      <c r="AA2335" s="7">
        <v>0.83799999999999997</v>
      </c>
      <c r="AB2335" s="7">
        <v>0.161</v>
      </c>
      <c r="AC2335" s="7">
        <v>12.6</v>
      </c>
      <c r="AD2335" s="7">
        <v>67.2</v>
      </c>
      <c r="AE2335" s="7" t="s">
        <v>52</v>
      </c>
      <c r="AF2335" s="7" t="s">
        <v>29</v>
      </c>
      <c r="AG2335" s="7" t="s">
        <v>47</v>
      </c>
      <c r="AH2335" s="7" t="s">
        <v>419</v>
      </c>
      <c r="AI2335" s="7" t="s">
        <v>420</v>
      </c>
      <c r="AJ2335" s="7">
        <v>1.8480000000000001</v>
      </c>
      <c r="AK2335" s="7">
        <v>-0.16800000000000001</v>
      </c>
      <c r="AL2335" s="7" t="s">
        <v>408</v>
      </c>
      <c r="AM2335" s="7">
        <v>0.46899999999999997</v>
      </c>
      <c r="AN2335" s="7">
        <v>0.13600000000000001</v>
      </c>
      <c r="AQ2335" s="7">
        <v>1.58</v>
      </c>
      <c r="AR2335" s="7">
        <v>1.827</v>
      </c>
      <c r="AT2335" s="7">
        <v>3.8959999999999999</v>
      </c>
      <c r="AU2335" s="7">
        <v>1.7509999999999999</v>
      </c>
      <c r="AV2335" s="7" t="s">
        <v>659</v>
      </c>
      <c r="AW2335" s="7" t="s">
        <v>528</v>
      </c>
      <c r="AX2335" s="7" t="s">
        <v>14</v>
      </c>
      <c r="AY2335" s="7" t="s">
        <v>552</v>
      </c>
      <c r="AZ2335" s="7" t="s">
        <v>152</v>
      </c>
    </row>
    <row r="2336" spans="1:52" x14ac:dyDescent="0.2">
      <c r="A2336" s="7">
        <v>2335</v>
      </c>
      <c r="B2336" s="7">
        <v>6090</v>
      </c>
      <c r="C2336" s="7" t="s">
        <v>69</v>
      </c>
      <c r="D2336" s="7" t="s">
        <v>505</v>
      </c>
      <c r="E2336" s="7" t="s">
        <v>148</v>
      </c>
      <c r="F2336" s="7">
        <v>2.9870000000000001</v>
      </c>
      <c r="I2336" s="7">
        <v>2.9870000000000001</v>
      </c>
      <c r="J2336" s="7">
        <v>2008</v>
      </c>
      <c r="K2336" s="7">
        <v>10</v>
      </c>
      <c r="L2336" s="7">
        <v>279</v>
      </c>
      <c r="M2336" s="7">
        <v>33.5</v>
      </c>
      <c r="N2336" s="7">
        <v>112</v>
      </c>
      <c r="O2336" s="7">
        <v>33.75</v>
      </c>
      <c r="P2336" s="7">
        <v>112.25</v>
      </c>
      <c r="Q2336" s="7">
        <v>13.53</v>
      </c>
      <c r="S2336" s="7">
        <v>36.423000000000002</v>
      </c>
      <c r="V2336" s="7" t="s">
        <v>26</v>
      </c>
      <c r="W2336" s="7">
        <v>2.548</v>
      </c>
      <c r="X2336" s="7">
        <f t="shared" si="72"/>
        <v>2.548</v>
      </c>
      <c r="Y2336" s="7">
        <v>0.439</v>
      </c>
      <c r="Z2336" s="7">
        <f t="shared" si="73"/>
        <v>0.439</v>
      </c>
      <c r="AA2336" s="7">
        <v>0.85299999999999998</v>
      </c>
      <c r="AB2336" s="7">
        <v>0.14599999999999999</v>
      </c>
      <c r="AC2336" s="7">
        <v>7.6</v>
      </c>
      <c r="AD2336" s="7">
        <v>37.700000000000003</v>
      </c>
      <c r="AE2336" s="7" t="s">
        <v>52</v>
      </c>
      <c r="AF2336" s="7" t="s">
        <v>29</v>
      </c>
      <c r="AG2336" s="7" t="s">
        <v>47</v>
      </c>
      <c r="AH2336" s="7" t="s">
        <v>419</v>
      </c>
      <c r="AI2336" s="7" t="s">
        <v>420</v>
      </c>
      <c r="AJ2336" s="7">
        <v>1.8480000000000001</v>
      </c>
      <c r="AK2336" s="7">
        <v>-0.16800000000000001</v>
      </c>
      <c r="AL2336" s="7" t="s">
        <v>408</v>
      </c>
      <c r="AM2336" s="7">
        <v>0.46899999999999997</v>
      </c>
      <c r="AN2336" s="7">
        <v>0.13600000000000001</v>
      </c>
      <c r="AQ2336" s="7">
        <v>1.58</v>
      </c>
      <c r="AR2336" s="7">
        <v>1.827</v>
      </c>
      <c r="AT2336" s="7">
        <v>3.8959999999999999</v>
      </c>
      <c r="AU2336" s="7">
        <v>1.7509999999999999</v>
      </c>
      <c r="AV2336" s="7" t="s">
        <v>659</v>
      </c>
      <c r="AW2336" s="7" t="s">
        <v>528</v>
      </c>
      <c r="AX2336" s="7" t="s">
        <v>14</v>
      </c>
      <c r="AY2336" s="7" t="s">
        <v>552</v>
      </c>
      <c r="AZ2336" s="7" t="s">
        <v>152</v>
      </c>
    </row>
    <row r="2337" spans="1:52" x14ac:dyDescent="0.2">
      <c r="A2337" s="7">
        <v>2336</v>
      </c>
      <c r="B2337" s="7">
        <v>6090</v>
      </c>
      <c r="C2337" s="7" t="s">
        <v>69</v>
      </c>
      <c r="D2337" s="7" t="s">
        <v>505</v>
      </c>
      <c r="E2337" s="7" t="s">
        <v>148</v>
      </c>
      <c r="F2337" s="7">
        <v>2.7669999999999999</v>
      </c>
      <c r="I2337" s="7">
        <v>2.7669999999999999</v>
      </c>
      <c r="J2337" s="7">
        <v>2008</v>
      </c>
      <c r="K2337" s="7">
        <v>10</v>
      </c>
      <c r="L2337" s="7">
        <v>289</v>
      </c>
      <c r="M2337" s="7">
        <v>33.5</v>
      </c>
      <c r="N2337" s="7">
        <v>112</v>
      </c>
      <c r="O2337" s="7">
        <v>33.75</v>
      </c>
      <c r="P2337" s="7">
        <v>112.25</v>
      </c>
      <c r="Q2337" s="7">
        <v>9.5649999999999995</v>
      </c>
      <c r="S2337" s="7">
        <v>27.863</v>
      </c>
      <c r="V2337" s="7" t="s">
        <v>26</v>
      </c>
      <c r="W2337" s="7">
        <v>2.2189999999999999</v>
      </c>
      <c r="X2337" s="7">
        <f t="shared" si="72"/>
        <v>2.2189999999999999</v>
      </c>
      <c r="Y2337" s="7">
        <v>0.54800000000000004</v>
      </c>
      <c r="Z2337" s="7">
        <f t="shared" si="73"/>
        <v>0.54800000000000004</v>
      </c>
      <c r="AA2337" s="7">
        <v>0.80100000000000005</v>
      </c>
      <c r="AB2337" s="7">
        <v>0.19800000000000001</v>
      </c>
      <c r="AC2337" s="7">
        <v>7.6</v>
      </c>
      <c r="AD2337" s="7">
        <v>37.700000000000003</v>
      </c>
      <c r="AE2337" s="7" t="s">
        <v>52</v>
      </c>
      <c r="AF2337" s="7" t="s">
        <v>29</v>
      </c>
      <c r="AG2337" s="7" t="s">
        <v>47</v>
      </c>
      <c r="AH2337" s="7" t="s">
        <v>419</v>
      </c>
      <c r="AI2337" s="7" t="s">
        <v>420</v>
      </c>
      <c r="AJ2337" s="7">
        <v>1.8480000000000001</v>
      </c>
      <c r="AK2337" s="7">
        <v>-0.16800000000000001</v>
      </c>
      <c r="AL2337" s="7" t="s">
        <v>408</v>
      </c>
      <c r="AM2337" s="7">
        <v>0.46899999999999997</v>
      </c>
      <c r="AN2337" s="7">
        <v>0.13600000000000001</v>
      </c>
      <c r="AQ2337" s="7">
        <v>1.58</v>
      </c>
      <c r="AR2337" s="7">
        <v>1.827</v>
      </c>
      <c r="AT2337" s="7">
        <v>3.8959999999999999</v>
      </c>
      <c r="AU2337" s="7">
        <v>1.7509999999999999</v>
      </c>
      <c r="AV2337" s="7" t="s">
        <v>659</v>
      </c>
      <c r="AW2337" s="7" t="s">
        <v>528</v>
      </c>
      <c r="AX2337" s="7" t="s">
        <v>14</v>
      </c>
      <c r="AY2337" s="7" t="s">
        <v>552</v>
      </c>
      <c r="AZ2337" s="7" t="s">
        <v>152</v>
      </c>
    </row>
    <row r="2338" spans="1:52" x14ac:dyDescent="0.2">
      <c r="A2338" s="7">
        <v>2337</v>
      </c>
      <c r="B2338" s="7">
        <v>6090</v>
      </c>
      <c r="C2338" s="7" t="s">
        <v>69</v>
      </c>
      <c r="D2338" s="7" t="s">
        <v>505</v>
      </c>
      <c r="E2338" s="7" t="s">
        <v>148</v>
      </c>
      <c r="F2338" s="7">
        <v>2.657</v>
      </c>
      <c r="I2338" s="7">
        <v>2.657</v>
      </c>
      <c r="J2338" s="7">
        <v>2008</v>
      </c>
      <c r="K2338" s="7">
        <v>10</v>
      </c>
      <c r="L2338" s="7">
        <v>302</v>
      </c>
      <c r="M2338" s="7">
        <v>33.5</v>
      </c>
      <c r="N2338" s="7">
        <v>112</v>
      </c>
      <c r="O2338" s="7">
        <v>33.75</v>
      </c>
      <c r="P2338" s="7">
        <v>112.25</v>
      </c>
      <c r="V2338" s="7" t="s">
        <v>26</v>
      </c>
      <c r="W2338" s="7">
        <v>2.246</v>
      </c>
      <c r="X2338" s="7">
        <f t="shared" si="72"/>
        <v>2.246</v>
      </c>
      <c r="Y2338" s="7">
        <v>0.41099999999999998</v>
      </c>
      <c r="Z2338" s="7">
        <f t="shared" si="73"/>
        <v>0.41099999999999998</v>
      </c>
      <c r="AA2338" s="7">
        <v>0.84499999999999997</v>
      </c>
      <c r="AB2338" s="7">
        <v>0.154</v>
      </c>
      <c r="AC2338" s="7">
        <v>7.6</v>
      </c>
      <c r="AD2338" s="7">
        <v>37.700000000000003</v>
      </c>
      <c r="AE2338" s="7" t="s">
        <v>52</v>
      </c>
      <c r="AF2338" s="7" t="s">
        <v>29</v>
      </c>
      <c r="AG2338" s="7" t="s">
        <v>47</v>
      </c>
      <c r="AH2338" s="7" t="s">
        <v>419</v>
      </c>
      <c r="AI2338" s="7" t="s">
        <v>420</v>
      </c>
      <c r="AJ2338" s="7">
        <v>1.8480000000000001</v>
      </c>
      <c r="AK2338" s="7">
        <v>-0.16800000000000001</v>
      </c>
      <c r="AL2338" s="7" t="s">
        <v>408</v>
      </c>
      <c r="AM2338" s="7">
        <v>0.46899999999999997</v>
      </c>
      <c r="AN2338" s="7">
        <v>0.13600000000000001</v>
      </c>
      <c r="AQ2338" s="7">
        <v>1.58</v>
      </c>
      <c r="AR2338" s="7">
        <v>1.827</v>
      </c>
      <c r="AT2338" s="7">
        <v>3.8959999999999999</v>
      </c>
      <c r="AU2338" s="7">
        <v>1.7509999999999999</v>
      </c>
      <c r="AV2338" s="7" t="s">
        <v>659</v>
      </c>
      <c r="AW2338" s="7" t="s">
        <v>528</v>
      </c>
      <c r="AX2338" s="7" t="s">
        <v>14</v>
      </c>
      <c r="AY2338" s="7" t="s">
        <v>552</v>
      </c>
      <c r="AZ2338" s="7" t="s">
        <v>152</v>
      </c>
    </row>
    <row r="2339" spans="1:52" x14ac:dyDescent="0.2">
      <c r="A2339" s="7">
        <v>2338</v>
      </c>
      <c r="B2339" s="7">
        <v>6090</v>
      </c>
      <c r="C2339" s="7" t="s">
        <v>69</v>
      </c>
      <c r="D2339" s="7" t="s">
        <v>505</v>
      </c>
      <c r="E2339" s="7" t="s">
        <v>148</v>
      </c>
      <c r="F2339" s="7">
        <v>1.9990000000000001</v>
      </c>
      <c r="I2339" s="7">
        <v>1.9990000000000001</v>
      </c>
      <c r="J2339" s="7">
        <v>2008</v>
      </c>
      <c r="K2339" s="7">
        <v>11</v>
      </c>
      <c r="L2339" s="7">
        <v>312</v>
      </c>
      <c r="M2339" s="7">
        <v>33.5</v>
      </c>
      <c r="N2339" s="7">
        <v>112</v>
      </c>
      <c r="O2339" s="7">
        <v>33.75</v>
      </c>
      <c r="P2339" s="7">
        <v>112.25</v>
      </c>
      <c r="V2339" s="7" t="s">
        <v>26</v>
      </c>
      <c r="W2339" s="7">
        <v>1.423</v>
      </c>
      <c r="X2339" s="7">
        <f t="shared" si="72"/>
        <v>1.423</v>
      </c>
      <c r="Y2339" s="7">
        <v>0.57599999999999996</v>
      </c>
      <c r="Z2339" s="7">
        <f t="shared" si="73"/>
        <v>0.57599999999999996</v>
      </c>
      <c r="AA2339" s="7">
        <v>0.71099999999999997</v>
      </c>
      <c r="AB2339" s="7">
        <v>0.28799999999999998</v>
      </c>
      <c r="AC2339" s="7">
        <v>0.9</v>
      </c>
      <c r="AD2339" s="7">
        <v>16</v>
      </c>
      <c r="AE2339" s="7" t="s">
        <v>52</v>
      </c>
      <c r="AF2339" s="7" t="s">
        <v>29</v>
      </c>
      <c r="AG2339" s="7" t="s">
        <v>47</v>
      </c>
      <c r="AH2339" s="7" t="s">
        <v>419</v>
      </c>
      <c r="AI2339" s="7" t="s">
        <v>420</v>
      </c>
      <c r="AJ2339" s="7">
        <v>1.8480000000000001</v>
      </c>
      <c r="AK2339" s="7">
        <v>-0.16800000000000001</v>
      </c>
      <c r="AL2339" s="7" t="s">
        <v>408</v>
      </c>
      <c r="AM2339" s="7">
        <v>0.46899999999999997</v>
      </c>
      <c r="AN2339" s="7">
        <v>0.13600000000000001</v>
      </c>
      <c r="AQ2339" s="7">
        <v>1.58</v>
      </c>
      <c r="AR2339" s="7">
        <v>1.827</v>
      </c>
      <c r="AT2339" s="7">
        <v>3.8959999999999999</v>
      </c>
      <c r="AU2339" s="7">
        <v>1.7509999999999999</v>
      </c>
      <c r="AV2339" s="7" t="s">
        <v>659</v>
      </c>
      <c r="AW2339" s="7" t="s">
        <v>528</v>
      </c>
      <c r="AX2339" s="7" t="s">
        <v>14</v>
      </c>
      <c r="AY2339" s="7" t="s">
        <v>552</v>
      </c>
      <c r="AZ2339" s="7" t="s">
        <v>152</v>
      </c>
    </row>
    <row r="2340" spans="1:52" x14ac:dyDescent="0.2">
      <c r="A2340" s="7">
        <v>2339</v>
      </c>
      <c r="B2340" s="7">
        <v>6090</v>
      </c>
      <c r="C2340" s="7" t="s">
        <v>69</v>
      </c>
      <c r="D2340" s="7" t="s">
        <v>505</v>
      </c>
      <c r="E2340" s="7" t="s">
        <v>148</v>
      </c>
      <c r="F2340" s="7">
        <v>1.4219999999999999</v>
      </c>
      <c r="I2340" s="7">
        <v>1.4219999999999999</v>
      </c>
      <c r="J2340" s="7">
        <v>2009</v>
      </c>
      <c r="K2340" s="7">
        <v>3</v>
      </c>
      <c r="L2340" s="7">
        <v>75</v>
      </c>
      <c r="M2340" s="7">
        <v>33.5</v>
      </c>
      <c r="N2340" s="7">
        <v>112</v>
      </c>
      <c r="O2340" s="7">
        <v>33.75</v>
      </c>
      <c r="P2340" s="7">
        <v>112.25</v>
      </c>
      <c r="Q2340" s="7">
        <v>4.992</v>
      </c>
      <c r="S2340" s="7">
        <v>32.103999999999999</v>
      </c>
      <c r="V2340" s="7" t="s">
        <v>26</v>
      </c>
      <c r="W2340" s="7">
        <v>1.0109999999999999</v>
      </c>
      <c r="X2340" s="7">
        <f t="shared" si="72"/>
        <v>1.0109999999999999</v>
      </c>
      <c r="Y2340" s="7">
        <v>0.41099999999999998</v>
      </c>
      <c r="Z2340" s="7">
        <f t="shared" si="73"/>
        <v>0.41099999999999998</v>
      </c>
      <c r="AA2340" s="7">
        <v>0.71</v>
      </c>
      <c r="AB2340" s="7">
        <v>0.28899999999999998</v>
      </c>
      <c r="AC2340" s="7">
        <v>1.2</v>
      </c>
      <c r="AD2340" s="7">
        <v>27.7</v>
      </c>
      <c r="AE2340" s="7" t="s">
        <v>52</v>
      </c>
      <c r="AF2340" s="7" t="s">
        <v>29</v>
      </c>
      <c r="AG2340" s="7" t="s">
        <v>47</v>
      </c>
      <c r="AH2340" s="7" t="s">
        <v>419</v>
      </c>
      <c r="AI2340" s="7" t="s">
        <v>420</v>
      </c>
      <c r="AJ2340" s="7">
        <v>1.8480000000000001</v>
      </c>
      <c r="AK2340" s="7">
        <v>0.41899999999999998</v>
      </c>
      <c r="AL2340" s="7" t="s">
        <v>408</v>
      </c>
      <c r="AM2340" s="7">
        <v>0.46899999999999997</v>
      </c>
      <c r="AN2340" s="7">
        <v>0.13600000000000001</v>
      </c>
      <c r="AQ2340" s="7">
        <v>1.58</v>
      </c>
      <c r="AR2340" s="7">
        <v>1.827</v>
      </c>
      <c r="AT2340" s="7">
        <v>3.8959999999999999</v>
      </c>
      <c r="AU2340" s="7">
        <v>1.7509999999999999</v>
      </c>
      <c r="AV2340" s="7" t="s">
        <v>659</v>
      </c>
      <c r="AW2340" s="7" t="s">
        <v>528</v>
      </c>
      <c r="AX2340" s="7" t="s">
        <v>14</v>
      </c>
      <c r="AY2340" s="7" t="s">
        <v>552</v>
      </c>
      <c r="AZ2340" s="7" t="s">
        <v>152</v>
      </c>
    </row>
    <row r="2341" spans="1:52" x14ac:dyDescent="0.2">
      <c r="A2341" s="7">
        <v>2340</v>
      </c>
      <c r="B2341" s="7">
        <v>6090</v>
      </c>
      <c r="C2341" s="7" t="s">
        <v>69</v>
      </c>
      <c r="D2341" s="7" t="s">
        <v>505</v>
      </c>
      <c r="E2341" s="7" t="s">
        <v>148</v>
      </c>
      <c r="F2341" s="7">
        <v>1.202</v>
      </c>
      <c r="I2341" s="7">
        <v>1.202</v>
      </c>
      <c r="J2341" s="7">
        <v>2009</v>
      </c>
      <c r="K2341" s="7">
        <v>4</v>
      </c>
      <c r="L2341" s="7">
        <v>91</v>
      </c>
      <c r="M2341" s="7">
        <v>33.5</v>
      </c>
      <c r="N2341" s="7">
        <v>112</v>
      </c>
      <c r="O2341" s="7">
        <v>33.75</v>
      </c>
      <c r="P2341" s="7">
        <v>112.25</v>
      </c>
      <c r="Q2341" s="7">
        <v>3.6240000000000001</v>
      </c>
      <c r="S2341" s="7">
        <v>36.923999999999999</v>
      </c>
      <c r="V2341" s="7" t="s">
        <v>26</v>
      </c>
      <c r="W2341" s="7">
        <v>0.9</v>
      </c>
      <c r="X2341" s="7">
        <f t="shared" si="72"/>
        <v>0.9</v>
      </c>
      <c r="Y2341" s="7">
        <v>0.30199999999999999</v>
      </c>
      <c r="Z2341" s="7">
        <f t="shared" si="73"/>
        <v>0.30199999999999999</v>
      </c>
      <c r="AA2341" s="7">
        <v>0.748</v>
      </c>
      <c r="AB2341" s="7">
        <v>0.251</v>
      </c>
      <c r="AC2341" s="7">
        <v>7.5</v>
      </c>
      <c r="AD2341" s="7">
        <v>63.5</v>
      </c>
      <c r="AE2341" s="7" t="s">
        <v>52</v>
      </c>
      <c r="AF2341" s="7" t="s">
        <v>29</v>
      </c>
      <c r="AG2341" s="7" t="s">
        <v>47</v>
      </c>
      <c r="AH2341" s="7" t="s">
        <v>419</v>
      </c>
      <c r="AI2341" s="7" t="s">
        <v>420</v>
      </c>
      <c r="AJ2341" s="7">
        <v>1.8480000000000001</v>
      </c>
      <c r="AK2341" s="7">
        <v>0.41899999999999998</v>
      </c>
      <c r="AL2341" s="7" t="s">
        <v>408</v>
      </c>
      <c r="AM2341" s="7">
        <v>0.46899999999999997</v>
      </c>
      <c r="AN2341" s="7">
        <v>0.13600000000000001</v>
      </c>
      <c r="AQ2341" s="7">
        <v>1.58</v>
      </c>
      <c r="AR2341" s="7">
        <v>1.827</v>
      </c>
      <c r="AT2341" s="7">
        <v>3.8959999999999999</v>
      </c>
      <c r="AU2341" s="7">
        <v>1.7509999999999999</v>
      </c>
      <c r="AV2341" s="7" t="s">
        <v>659</v>
      </c>
      <c r="AW2341" s="7" t="s">
        <v>528</v>
      </c>
      <c r="AX2341" s="7" t="s">
        <v>14</v>
      </c>
      <c r="AY2341" s="7" t="s">
        <v>552</v>
      </c>
      <c r="AZ2341" s="7" t="s">
        <v>152</v>
      </c>
    </row>
    <row r="2342" spans="1:52" x14ac:dyDescent="0.2">
      <c r="A2342" s="7">
        <v>2341</v>
      </c>
      <c r="B2342" s="7">
        <v>6090</v>
      </c>
      <c r="C2342" s="7" t="s">
        <v>69</v>
      </c>
      <c r="D2342" s="7" t="s">
        <v>505</v>
      </c>
      <c r="E2342" s="7" t="s">
        <v>148</v>
      </c>
      <c r="F2342" s="7">
        <v>2.024</v>
      </c>
      <c r="I2342" s="7">
        <v>2.024</v>
      </c>
      <c r="J2342" s="7">
        <v>2009</v>
      </c>
      <c r="K2342" s="7">
        <v>4</v>
      </c>
      <c r="L2342" s="7">
        <v>104</v>
      </c>
      <c r="M2342" s="7">
        <v>33.5</v>
      </c>
      <c r="N2342" s="7">
        <v>112</v>
      </c>
      <c r="O2342" s="7">
        <v>33.75</v>
      </c>
      <c r="P2342" s="7">
        <v>112.25</v>
      </c>
      <c r="Q2342" s="7">
        <v>11.275</v>
      </c>
      <c r="S2342" s="7">
        <v>26.300999999999998</v>
      </c>
      <c r="V2342" s="7" t="s">
        <v>26</v>
      </c>
      <c r="W2342" s="7">
        <v>1.75</v>
      </c>
      <c r="X2342" s="7">
        <f t="shared" si="72"/>
        <v>1.75</v>
      </c>
      <c r="Y2342" s="7">
        <v>0.27400000000000002</v>
      </c>
      <c r="Z2342" s="7">
        <f t="shared" si="73"/>
        <v>0.27400000000000002</v>
      </c>
      <c r="AA2342" s="7">
        <v>0.86399999999999999</v>
      </c>
      <c r="AB2342" s="7">
        <v>0.13500000000000001</v>
      </c>
      <c r="AC2342" s="7">
        <v>7.5</v>
      </c>
      <c r="AD2342" s="7">
        <v>63.5</v>
      </c>
      <c r="AE2342" s="7" t="s">
        <v>52</v>
      </c>
      <c r="AF2342" s="7" t="s">
        <v>29</v>
      </c>
      <c r="AG2342" s="7" t="s">
        <v>47</v>
      </c>
      <c r="AH2342" s="7" t="s">
        <v>419</v>
      </c>
      <c r="AI2342" s="7" t="s">
        <v>420</v>
      </c>
      <c r="AJ2342" s="7">
        <v>1.8480000000000001</v>
      </c>
      <c r="AK2342" s="7">
        <v>0.41899999999999998</v>
      </c>
      <c r="AL2342" s="7" t="s">
        <v>408</v>
      </c>
      <c r="AM2342" s="7">
        <v>0.46899999999999997</v>
      </c>
      <c r="AN2342" s="7">
        <v>0.13600000000000001</v>
      </c>
      <c r="AQ2342" s="7">
        <v>1.58</v>
      </c>
      <c r="AR2342" s="7">
        <v>1.827</v>
      </c>
      <c r="AT2342" s="7">
        <v>3.8959999999999999</v>
      </c>
      <c r="AU2342" s="7">
        <v>1.7509999999999999</v>
      </c>
      <c r="AV2342" s="7" t="s">
        <v>659</v>
      </c>
      <c r="AW2342" s="7" t="s">
        <v>528</v>
      </c>
      <c r="AX2342" s="7" t="s">
        <v>14</v>
      </c>
      <c r="AY2342" s="7" t="s">
        <v>552</v>
      </c>
      <c r="AZ2342" s="7" t="s">
        <v>152</v>
      </c>
    </row>
    <row r="2343" spans="1:52" x14ac:dyDescent="0.2">
      <c r="A2343" s="7">
        <v>2342</v>
      </c>
      <c r="B2343" s="7">
        <v>6090</v>
      </c>
      <c r="C2343" s="7" t="s">
        <v>69</v>
      </c>
      <c r="D2343" s="7" t="s">
        <v>505</v>
      </c>
      <c r="E2343" s="7" t="s">
        <v>148</v>
      </c>
      <c r="F2343" s="7">
        <v>3.476</v>
      </c>
      <c r="I2343" s="7">
        <v>3.476</v>
      </c>
      <c r="J2343" s="7">
        <v>2009</v>
      </c>
      <c r="K2343" s="7">
        <v>5</v>
      </c>
      <c r="L2343" s="7">
        <v>136</v>
      </c>
      <c r="M2343" s="7">
        <v>33.5</v>
      </c>
      <c r="N2343" s="7">
        <v>112</v>
      </c>
      <c r="O2343" s="7">
        <v>33.75</v>
      </c>
      <c r="P2343" s="7">
        <v>112.25</v>
      </c>
      <c r="Q2343" s="7">
        <v>10.94</v>
      </c>
      <c r="S2343" s="7">
        <v>36.283999999999999</v>
      </c>
      <c r="V2343" s="7" t="s">
        <v>26</v>
      </c>
      <c r="W2343" s="7">
        <v>2.7909999999999999</v>
      </c>
      <c r="X2343" s="7">
        <f t="shared" si="72"/>
        <v>2.7909999999999999</v>
      </c>
      <c r="Y2343" s="7">
        <v>0.68500000000000005</v>
      </c>
      <c r="Z2343" s="7">
        <f t="shared" si="73"/>
        <v>0.68500000000000005</v>
      </c>
      <c r="AA2343" s="7">
        <v>0.80200000000000005</v>
      </c>
      <c r="AB2343" s="7">
        <v>0.19700000000000001</v>
      </c>
      <c r="AC2343" s="7">
        <v>11.9</v>
      </c>
      <c r="AD2343" s="7">
        <v>136</v>
      </c>
      <c r="AE2343" s="7" t="s">
        <v>52</v>
      </c>
      <c r="AF2343" s="7" t="s">
        <v>29</v>
      </c>
      <c r="AG2343" s="7" t="s">
        <v>47</v>
      </c>
      <c r="AH2343" s="7" t="s">
        <v>419</v>
      </c>
      <c r="AI2343" s="7" t="s">
        <v>420</v>
      </c>
      <c r="AJ2343" s="7">
        <v>1.8480000000000001</v>
      </c>
      <c r="AK2343" s="7">
        <v>0.41899999999999998</v>
      </c>
      <c r="AL2343" s="7" t="s">
        <v>408</v>
      </c>
      <c r="AM2343" s="7">
        <v>0.46899999999999997</v>
      </c>
      <c r="AN2343" s="7">
        <v>0.13600000000000001</v>
      </c>
      <c r="AQ2343" s="7">
        <v>1.58</v>
      </c>
      <c r="AR2343" s="7">
        <v>1.827</v>
      </c>
      <c r="AT2343" s="7">
        <v>3.8959999999999999</v>
      </c>
      <c r="AU2343" s="7">
        <v>1.7509999999999999</v>
      </c>
      <c r="AV2343" s="7" t="s">
        <v>659</v>
      </c>
      <c r="AW2343" s="7" t="s">
        <v>528</v>
      </c>
      <c r="AX2343" s="7" t="s">
        <v>14</v>
      </c>
      <c r="AY2343" s="7" t="s">
        <v>552</v>
      </c>
      <c r="AZ2343" s="7" t="s">
        <v>152</v>
      </c>
    </row>
    <row r="2344" spans="1:52" x14ac:dyDescent="0.2">
      <c r="A2344" s="7">
        <v>2343</v>
      </c>
      <c r="B2344" s="7">
        <v>6090</v>
      </c>
      <c r="C2344" s="7" t="s">
        <v>69</v>
      </c>
      <c r="D2344" s="7" t="s">
        <v>505</v>
      </c>
      <c r="E2344" s="7" t="s">
        <v>148</v>
      </c>
      <c r="F2344" s="7">
        <v>3.585</v>
      </c>
      <c r="I2344" s="7">
        <v>3.585</v>
      </c>
      <c r="J2344" s="7">
        <v>2009</v>
      </c>
      <c r="K2344" s="7">
        <v>5</v>
      </c>
      <c r="L2344" s="7">
        <v>150</v>
      </c>
      <c r="M2344" s="7">
        <v>33.5</v>
      </c>
      <c r="N2344" s="7">
        <v>112</v>
      </c>
      <c r="O2344" s="7">
        <v>33.75</v>
      </c>
      <c r="P2344" s="7">
        <v>112.25</v>
      </c>
      <c r="Q2344" s="7">
        <v>11.779</v>
      </c>
      <c r="S2344" s="7">
        <v>34.584000000000003</v>
      </c>
      <c r="V2344" s="7" t="s">
        <v>26</v>
      </c>
      <c r="W2344" s="7">
        <v>2.9820000000000002</v>
      </c>
      <c r="X2344" s="7">
        <f t="shared" si="72"/>
        <v>2.9820000000000002</v>
      </c>
      <c r="Y2344" s="7">
        <v>0.60299999999999998</v>
      </c>
      <c r="Z2344" s="7">
        <f t="shared" si="73"/>
        <v>0.60299999999999998</v>
      </c>
      <c r="AA2344" s="7">
        <v>0.83099999999999996</v>
      </c>
      <c r="AB2344" s="7">
        <v>0.16800000000000001</v>
      </c>
      <c r="AC2344" s="7">
        <v>11.9</v>
      </c>
      <c r="AD2344" s="7">
        <v>136</v>
      </c>
      <c r="AE2344" s="7" t="s">
        <v>52</v>
      </c>
      <c r="AF2344" s="7" t="s">
        <v>29</v>
      </c>
      <c r="AG2344" s="7" t="s">
        <v>47</v>
      </c>
      <c r="AH2344" s="7" t="s">
        <v>419</v>
      </c>
      <c r="AI2344" s="7" t="s">
        <v>420</v>
      </c>
      <c r="AJ2344" s="7">
        <v>1.8480000000000001</v>
      </c>
      <c r="AK2344" s="7">
        <v>0.41899999999999998</v>
      </c>
      <c r="AL2344" s="7" t="s">
        <v>408</v>
      </c>
      <c r="AM2344" s="7">
        <v>0.46899999999999997</v>
      </c>
      <c r="AN2344" s="7">
        <v>0.13600000000000001</v>
      </c>
      <c r="AQ2344" s="7">
        <v>1.58</v>
      </c>
      <c r="AR2344" s="7">
        <v>1.827</v>
      </c>
      <c r="AT2344" s="7">
        <v>3.8959999999999999</v>
      </c>
      <c r="AU2344" s="7">
        <v>1.7509999999999999</v>
      </c>
      <c r="AV2344" s="7" t="s">
        <v>659</v>
      </c>
      <c r="AW2344" s="7" t="s">
        <v>528</v>
      </c>
      <c r="AX2344" s="7" t="s">
        <v>14</v>
      </c>
      <c r="AY2344" s="7" t="s">
        <v>552</v>
      </c>
      <c r="AZ2344" s="7" t="s">
        <v>152</v>
      </c>
    </row>
    <row r="2345" spans="1:52" x14ac:dyDescent="0.2">
      <c r="A2345" s="7">
        <v>2344</v>
      </c>
      <c r="B2345" s="7">
        <v>6090</v>
      </c>
      <c r="C2345" s="7" t="s">
        <v>69</v>
      </c>
      <c r="D2345" s="7" t="s">
        <v>505</v>
      </c>
      <c r="E2345" s="7" t="s">
        <v>148</v>
      </c>
      <c r="F2345" s="7">
        <v>5.6959999999999997</v>
      </c>
      <c r="I2345" s="7">
        <v>5.6959999999999997</v>
      </c>
      <c r="J2345" s="7">
        <v>2009</v>
      </c>
      <c r="K2345" s="7">
        <v>6</v>
      </c>
      <c r="L2345" s="7">
        <v>172</v>
      </c>
      <c r="M2345" s="7">
        <v>33.5</v>
      </c>
      <c r="N2345" s="7">
        <v>112</v>
      </c>
      <c r="O2345" s="7">
        <v>33.75</v>
      </c>
      <c r="P2345" s="7">
        <v>112.25</v>
      </c>
      <c r="Q2345" s="7">
        <v>16.393000000000001</v>
      </c>
      <c r="S2345" s="7">
        <v>34.777000000000001</v>
      </c>
      <c r="V2345" s="7" t="s">
        <v>26</v>
      </c>
      <c r="W2345" s="7">
        <v>4.8460000000000001</v>
      </c>
      <c r="X2345" s="7">
        <f t="shared" si="72"/>
        <v>4.8460000000000001</v>
      </c>
      <c r="Y2345" s="7">
        <v>0.85</v>
      </c>
      <c r="Z2345" s="7">
        <f t="shared" si="73"/>
        <v>0.85</v>
      </c>
      <c r="AA2345" s="7">
        <v>0.85</v>
      </c>
      <c r="AB2345" s="7">
        <v>0.14899999999999999</v>
      </c>
      <c r="AC2345" s="7">
        <v>18.3</v>
      </c>
      <c r="AD2345" s="7">
        <v>94.9</v>
      </c>
      <c r="AE2345" s="7" t="s">
        <v>52</v>
      </c>
      <c r="AF2345" s="7" t="s">
        <v>29</v>
      </c>
      <c r="AG2345" s="7" t="s">
        <v>47</v>
      </c>
      <c r="AH2345" s="7" t="s">
        <v>419</v>
      </c>
      <c r="AI2345" s="7" t="s">
        <v>420</v>
      </c>
      <c r="AJ2345" s="7">
        <v>1.8480000000000001</v>
      </c>
      <c r="AK2345" s="7">
        <v>0.41899999999999998</v>
      </c>
      <c r="AL2345" s="7" t="s">
        <v>408</v>
      </c>
      <c r="AM2345" s="7">
        <v>0.46899999999999997</v>
      </c>
      <c r="AN2345" s="7">
        <v>0.13600000000000001</v>
      </c>
      <c r="AQ2345" s="7">
        <v>1.58</v>
      </c>
      <c r="AR2345" s="7">
        <v>1.827</v>
      </c>
      <c r="AT2345" s="7">
        <v>3.8959999999999999</v>
      </c>
      <c r="AU2345" s="7">
        <v>1.7509999999999999</v>
      </c>
      <c r="AV2345" s="7" t="s">
        <v>659</v>
      </c>
      <c r="AW2345" s="7" t="s">
        <v>528</v>
      </c>
      <c r="AX2345" s="7" t="s">
        <v>14</v>
      </c>
      <c r="AY2345" s="7" t="s">
        <v>552</v>
      </c>
      <c r="AZ2345" s="7" t="s">
        <v>152</v>
      </c>
    </row>
    <row r="2346" spans="1:52" x14ac:dyDescent="0.2">
      <c r="A2346" s="7">
        <v>2345</v>
      </c>
      <c r="B2346" s="7">
        <v>6090</v>
      </c>
      <c r="C2346" s="7" t="s">
        <v>69</v>
      </c>
      <c r="D2346" s="7" t="s">
        <v>505</v>
      </c>
      <c r="E2346" s="7" t="s">
        <v>148</v>
      </c>
      <c r="F2346" s="7">
        <v>4.7080000000000002</v>
      </c>
      <c r="I2346" s="7">
        <v>4.7080000000000002</v>
      </c>
      <c r="J2346" s="7">
        <v>2009</v>
      </c>
      <c r="K2346" s="7">
        <v>7</v>
      </c>
      <c r="L2346" s="7">
        <v>184</v>
      </c>
      <c r="M2346" s="7">
        <v>33.5</v>
      </c>
      <c r="N2346" s="7">
        <v>112</v>
      </c>
      <c r="O2346" s="7">
        <v>33.75</v>
      </c>
      <c r="P2346" s="7">
        <v>112.25</v>
      </c>
      <c r="Q2346" s="7">
        <v>16.838000000000001</v>
      </c>
      <c r="S2346" s="7">
        <v>24.838999999999999</v>
      </c>
      <c r="V2346" s="7" t="s">
        <v>26</v>
      </c>
      <c r="W2346" s="7">
        <v>3.8580000000000001</v>
      </c>
      <c r="X2346" s="7">
        <f t="shared" si="72"/>
        <v>3.8580000000000001</v>
      </c>
      <c r="Y2346" s="7">
        <v>0.85</v>
      </c>
      <c r="Z2346" s="7">
        <f t="shared" si="73"/>
        <v>0.85</v>
      </c>
      <c r="AA2346" s="7">
        <v>0.81899999999999995</v>
      </c>
      <c r="AB2346" s="7">
        <v>0.18</v>
      </c>
      <c r="AC2346" s="7">
        <v>18.5</v>
      </c>
      <c r="AD2346" s="7">
        <v>159.1</v>
      </c>
      <c r="AE2346" s="7" t="s">
        <v>52</v>
      </c>
      <c r="AF2346" s="7" t="s">
        <v>29</v>
      </c>
      <c r="AG2346" s="7" t="s">
        <v>47</v>
      </c>
      <c r="AH2346" s="7" t="s">
        <v>419</v>
      </c>
      <c r="AI2346" s="7" t="s">
        <v>420</v>
      </c>
      <c r="AJ2346" s="7">
        <v>1.8480000000000001</v>
      </c>
      <c r="AK2346" s="7">
        <v>0.41899999999999998</v>
      </c>
      <c r="AL2346" s="7" t="s">
        <v>408</v>
      </c>
      <c r="AM2346" s="7">
        <v>0.46899999999999997</v>
      </c>
      <c r="AN2346" s="7">
        <v>0.13600000000000001</v>
      </c>
      <c r="AQ2346" s="7">
        <v>1.58</v>
      </c>
      <c r="AR2346" s="7">
        <v>1.827</v>
      </c>
      <c r="AT2346" s="7">
        <v>3.8959999999999999</v>
      </c>
      <c r="AU2346" s="7">
        <v>1.7509999999999999</v>
      </c>
      <c r="AV2346" s="7" t="s">
        <v>659</v>
      </c>
      <c r="AW2346" s="7" t="s">
        <v>528</v>
      </c>
      <c r="AX2346" s="7" t="s">
        <v>14</v>
      </c>
      <c r="AY2346" s="7" t="s">
        <v>552</v>
      </c>
      <c r="AZ2346" s="7" t="s">
        <v>152</v>
      </c>
    </row>
    <row r="2347" spans="1:52" x14ac:dyDescent="0.2">
      <c r="A2347" s="7">
        <v>2346</v>
      </c>
      <c r="B2347" s="7">
        <v>6090</v>
      </c>
      <c r="C2347" s="7" t="s">
        <v>69</v>
      </c>
      <c r="D2347" s="7" t="s">
        <v>505</v>
      </c>
      <c r="E2347" s="7" t="s">
        <v>148</v>
      </c>
      <c r="F2347" s="7">
        <v>6.7629999999999999</v>
      </c>
      <c r="I2347" s="7">
        <v>6.7629999999999999</v>
      </c>
      <c r="J2347" s="7">
        <v>2009</v>
      </c>
      <c r="K2347" s="7">
        <v>7</v>
      </c>
      <c r="L2347" s="7">
        <v>212</v>
      </c>
      <c r="M2347" s="7">
        <v>33.5</v>
      </c>
      <c r="N2347" s="7">
        <v>112</v>
      </c>
      <c r="O2347" s="7">
        <v>33.75</v>
      </c>
      <c r="P2347" s="7">
        <v>112.25</v>
      </c>
      <c r="Q2347" s="7">
        <v>17.091000000000001</v>
      </c>
      <c r="S2347" s="7">
        <v>36.362000000000002</v>
      </c>
      <c r="V2347" s="7" t="s">
        <v>26</v>
      </c>
      <c r="W2347" s="7">
        <v>5.694</v>
      </c>
      <c r="X2347" s="7">
        <f t="shared" si="72"/>
        <v>5.694</v>
      </c>
      <c r="Y2347" s="7">
        <v>1.069</v>
      </c>
      <c r="Z2347" s="7">
        <f t="shared" si="73"/>
        <v>1.069</v>
      </c>
      <c r="AA2347" s="7">
        <v>0.84099999999999997</v>
      </c>
      <c r="AB2347" s="7">
        <v>0.158</v>
      </c>
      <c r="AC2347" s="7">
        <v>18.5</v>
      </c>
      <c r="AD2347" s="7">
        <v>159.1</v>
      </c>
      <c r="AE2347" s="7" t="s">
        <v>52</v>
      </c>
      <c r="AF2347" s="7" t="s">
        <v>29</v>
      </c>
      <c r="AG2347" s="7" t="s">
        <v>47</v>
      </c>
      <c r="AH2347" s="7" t="s">
        <v>419</v>
      </c>
      <c r="AI2347" s="7" t="s">
        <v>420</v>
      </c>
      <c r="AJ2347" s="7">
        <v>1.8480000000000001</v>
      </c>
      <c r="AK2347" s="7">
        <v>0.41899999999999998</v>
      </c>
      <c r="AL2347" s="7" t="s">
        <v>408</v>
      </c>
      <c r="AM2347" s="7">
        <v>0.46899999999999997</v>
      </c>
      <c r="AN2347" s="7">
        <v>0.13600000000000001</v>
      </c>
      <c r="AQ2347" s="7">
        <v>1.58</v>
      </c>
      <c r="AR2347" s="7">
        <v>1.827</v>
      </c>
      <c r="AT2347" s="7">
        <v>3.8959999999999999</v>
      </c>
      <c r="AU2347" s="7">
        <v>1.7509999999999999</v>
      </c>
      <c r="AV2347" s="7" t="s">
        <v>659</v>
      </c>
      <c r="AW2347" s="7" t="s">
        <v>528</v>
      </c>
      <c r="AX2347" s="7" t="s">
        <v>14</v>
      </c>
      <c r="AY2347" s="7" t="s">
        <v>552</v>
      </c>
      <c r="AZ2347" s="7" t="s">
        <v>152</v>
      </c>
    </row>
    <row r="2348" spans="1:52" x14ac:dyDescent="0.2">
      <c r="A2348" s="7">
        <v>2347</v>
      </c>
      <c r="B2348" s="7">
        <v>6090</v>
      </c>
      <c r="C2348" s="7" t="s">
        <v>69</v>
      </c>
      <c r="D2348" s="7" t="s">
        <v>505</v>
      </c>
      <c r="E2348" s="7" t="s">
        <v>148</v>
      </c>
      <c r="F2348" s="7">
        <v>4.9260000000000002</v>
      </c>
      <c r="I2348" s="7">
        <v>4.9260000000000002</v>
      </c>
      <c r="J2348" s="7">
        <v>2009</v>
      </c>
      <c r="K2348" s="7">
        <v>8</v>
      </c>
      <c r="L2348" s="7">
        <v>224</v>
      </c>
      <c r="M2348" s="7">
        <v>33.5</v>
      </c>
      <c r="N2348" s="7">
        <v>112</v>
      </c>
      <c r="O2348" s="7">
        <v>33.75</v>
      </c>
      <c r="P2348" s="7">
        <v>112.25</v>
      </c>
      <c r="Q2348" s="7">
        <v>17.193000000000001</v>
      </c>
      <c r="S2348" s="7">
        <v>28.995999999999999</v>
      </c>
      <c r="V2348" s="7" t="s">
        <v>26</v>
      </c>
      <c r="W2348" s="7">
        <v>4.46</v>
      </c>
      <c r="X2348" s="7">
        <f t="shared" si="72"/>
        <v>4.46</v>
      </c>
      <c r="Y2348" s="7">
        <v>0.46600000000000003</v>
      </c>
      <c r="Z2348" s="7">
        <f t="shared" si="73"/>
        <v>0.46600000000000003</v>
      </c>
      <c r="AA2348" s="7">
        <v>0.90500000000000003</v>
      </c>
      <c r="AB2348" s="7">
        <v>9.4E-2</v>
      </c>
      <c r="AC2348" s="7">
        <v>16.5</v>
      </c>
      <c r="AD2348" s="7">
        <v>166.5</v>
      </c>
      <c r="AE2348" s="7" t="s">
        <v>52</v>
      </c>
      <c r="AF2348" s="7" t="s">
        <v>29</v>
      </c>
      <c r="AG2348" s="7" t="s">
        <v>47</v>
      </c>
      <c r="AH2348" s="7" t="s">
        <v>419</v>
      </c>
      <c r="AI2348" s="7" t="s">
        <v>420</v>
      </c>
      <c r="AJ2348" s="7">
        <v>1.8480000000000001</v>
      </c>
      <c r="AK2348" s="7">
        <v>0.41899999999999998</v>
      </c>
      <c r="AL2348" s="7" t="s">
        <v>408</v>
      </c>
      <c r="AM2348" s="7">
        <v>0.46899999999999997</v>
      </c>
      <c r="AN2348" s="7">
        <v>0.13600000000000001</v>
      </c>
      <c r="AQ2348" s="7">
        <v>1.58</v>
      </c>
      <c r="AR2348" s="7">
        <v>1.827</v>
      </c>
      <c r="AT2348" s="7">
        <v>3.8959999999999999</v>
      </c>
      <c r="AU2348" s="7">
        <v>1.7509999999999999</v>
      </c>
      <c r="AV2348" s="7" t="s">
        <v>659</v>
      </c>
      <c r="AW2348" s="7" t="s">
        <v>528</v>
      </c>
      <c r="AX2348" s="7" t="s">
        <v>14</v>
      </c>
      <c r="AY2348" s="7" t="s">
        <v>552</v>
      </c>
      <c r="AZ2348" s="7" t="s">
        <v>152</v>
      </c>
    </row>
    <row r="2349" spans="1:52" x14ac:dyDescent="0.2">
      <c r="A2349" s="7">
        <v>2348</v>
      </c>
      <c r="B2349" s="7">
        <v>6090</v>
      </c>
      <c r="C2349" s="7" t="s">
        <v>69</v>
      </c>
      <c r="D2349" s="7" t="s">
        <v>505</v>
      </c>
      <c r="E2349" s="7" t="s">
        <v>148</v>
      </c>
      <c r="F2349" s="7">
        <v>5.8849999999999998</v>
      </c>
      <c r="I2349" s="7">
        <v>5.8849999999999998</v>
      </c>
      <c r="J2349" s="7">
        <v>2009</v>
      </c>
      <c r="K2349" s="7">
        <v>8</v>
      </c>
      <c r="L2349" s="7">
        <v>239</v>
      </c>
      <c r="M2349" s="7">
        <v>33.5</v>
      </c>
      <c r="N2349" s="7">
        <v>112</v>
      </c>
      <c r="O2349" s="7">
        <v>33.75</v>
      </c>
      <c r="P2349" s="7">
        <v>112.25</v>
      </c>
      <c r="Q2349" s="7">
        <v>17.687000000000001</v>
      </c>
      <c r="S2349" s="7">
        <v>37.762999999999998</v>
      </c>
      <c r="V2349" s="7" t="s">
        <v>26</v>
      </c>
      <c r="W2349" s="7">
        <v>5.117</v>
      </c>
      <c r="X2349" s="7">
        <f t="shared" si="72"/>
        <v>5.117</v>
      </c>
      <c r="Y2349" s="7">
        <v>0.76800000000000002</v>
      </c>
      <c r="Z2349" s="7">
        <f t="shared" si="73"/>
        <v>0.76800000000000002</v>
      </c>
      <c r="AA2349" s="7">
        <v>0.86899999999999999</v>
      </c>
      <c r="AB2349" s="7">
        <v>0.13</v>
      </c>
      <c r="AC2349" s="7">
        <v>16.5</v>
      </c>
      <c r="AD2349" s="7">
        <v>166.5</v>
      </c>
      <c r="AE2349" s="7" t="s">
        <v>52</v>
      </c>
      <c r="AF2349" s="7" t="s">
        <v>29</v>
      </c>
      <c r="AG2349" s="7" t="s">
        <v>47</v>
      </c>
      <c r="AH2349" s="7" t="s">
        <v>419</v>
      </c>
      <c r="AI2349" s="7" t="s">
        <v>420</v>
      </c>
      <c r="AJ2349" s="7">
        <v>1.8480000000000001</v>
      </c>
      <c r="AK2349" s="7">
        <v>0.41899999999999998</v>
      </c>
      <c r="AL2349" s="7" t="s">
        <v>408</v>
      </c>
      <c r="AM2349" s="7">
        <v>0.46899999999999997</v>
      </c>
      <c r="AN2349" s="7">
        <v>0.13600000000000001</v>
      </c>
      <c r="AQ2349" s="7">
        <v>1.58</v>
      </c>
      <c r="AR2349" s="7">
        <v>1.827</v>
      </c>
      <c r="AT2349" s="7">
        <v>3.8959999999999999</v>
      </c>
      <c r="AU2349" s="7">
        <v>1.7509999999999999</v>
      </c>
      <c r="AV2349" s="7" t="s">
        <v>659</v>
      </c>
      <c r="AW2349" s="7" t="s">
        <v>528</v>
      </c>
      <c r="AX2349" s="7" t="s">
        <v>14</v>
      </c>
      <c r="AY2349" s="7" t="s">
        <v>552</v>
      </c>
      <c r="AZ2349" s="7" t="s">
        <v>152</v>
      </c>
    </row>
    <row r="2350" spans="1:52" x14ac:dyDescent="0.2">
      <c r="A2350" s="7">
        <v>2349</v>
      </c>
      <c r="B2350" s="7">
        <v>6090</v>
      </c>
      <c r="C2350" s="7" t="s">
        <v>69</v>
      </c>
      <c r="D2350" s="7" t="s">
        <v>505</v>
      </c>
      <c r="E2350" s="7" t="s">
        <v>148</v>
      </c>
      <c r="F2350" s="7">
        <v>3.91</v>
      </c>
      <c r="I2350" s="7">
        <v>3.91</v>
      </c>
      <c r="J2350" s="7">
        <v>2009</v>
      </c>
      <c r="K2350" s="7">
        <v>9</v>
      </c>
      <c r="L2350" s="7">
        <v>259</v>
      </c>
      <c r="M2350" s="7">
        <v>33.5</v>
      </c>
      <c r="N2350" s="7">
        <v>112</v>
      </c>
      <c r="O2350" s="7">
        <v>33.75</v>
      </c>
      <c r="P2350" s="7">
        <v>112.25</v>
      </c>
      <c r="Q2350" s="7">
        <v>14.948</v>
      </c>
      <c r="S2350" s="7">
        <v>44.817</v>
      </c>
      <c r="V2350" s="7" t="s">
        <v>26</v>
      </c>
      <c r="W2350" s="7">
        <v>3.4990000000000001</v>
      </c>
      <c r="X2350" s="7">
        <f t="shared" si="72"/>
        <v>3.4990000000000001</v>
      </c>
      <c r="Y2350" s="7">
        <v>0.41099999999999998</v>
      </c>
      <c r="Z2350" s="7">
        <f t="shared" si="73"/>
        <v>0.41099999999999998</v>
      </c>
      <c r="AA2350" s="7">
        <v>0.89400000000000002</v>
      </c>
      <c r="AB2350" s="7">
        <v>0.105</v>
      </c>
      <c r="AC2350" s="7">
        <v>12.7</v>
      </c>
      <c r="AD2350" s="7">
        <v>40.5</v>
      </c>
      <c r="AE2350" s="7" t="s">
        <v>52</v>
      </c>
      <c r="AF2350" s="7" t="s">
        <v>29</v>
      </c>
      <c r="AG2350" s="7" t="s">
        <v>47</v>
      </c>
      <c r="AH2350" s="7" t="s">
        <v>419</v>
      </c>
      <c r="AI2350" s="7" t="s">
        <v>420</v>
      </c>
      <c r="AJ2350" s="7">
        <v>1.8480000000000001</v>
      </c>
      <c r="AK2350" s="7">
        <v>0.41899999999999998</v>
      </c>
      <c r="AL2350" s="7" t="s">
        <v>408</v>
      </c>
      <c r="AM2350" s="7">
        <v>0.46899999999999997</v>
      </c>
      <c r="AN2350" s="7">
        <v>0.13600000000000001</v>
      </c>
      <c r="AQ2350" s="7">
        <v>1.58</v>
      </c>
      <c r="AR2350" s="7">
        <v>1.827</v>
      </c>
      <c r="AT2350" s="7">
        <v>3.8959999999999999</v>
      </c>
      <c r="AU2350" s="7">
        <v>1.7509999999999999</v>
      </c>
      <c r="AV2350" s="7" t="s">
        <v>659</v>
      </c>
      <c r="AW2350" s="7" t="s">
        <v>528</v>
      </c>
      <c r="AX2350" s="7" t="s">
        <v>14</v>
      </c>
      <c r="AY2350" s="7" t="s">
        <v>552</v>
      </c>
      <c r="AZ2350" s="7" t="s">
        <v>152</v>
      </c>
    </row>
    <row r="2351" spans="1:52" x14ac:dyDescent="0.2">
      <c r="A2351" s="7">
        <v>2350</v>
      </c>
      <c r="B2351" s="7">
        <v>6090</v>
      </c>
      <c r="C2351" s="7" t="s">
        <v>69</v>
      </c>
      <c r="D2351" s="7" t="s">
        <v>505</v>
      </c>
      <c r="E2351" s="7" t="s">
        <v>148</v>
      </c>
      <c r="F2351" s="7">
        <v>3.3610000000000002</v>
      </c>
      <c r="I2351" s="7">
        <v>3.3610000000000002</v>
      </c>
      <c r="J2351" s="7">
        <v>2009</v>
      </c>
      <c r="K2351" s="7">
        <v>9</v>
      </c>
      <c r="L2351" s="7">
        <v>270</v>
      </c>
      <c r="M2351" s="7">
        <v>33.5</v>
      </c>
      <c r="N2351" s="7">
        <v>112</v>
      </c>
      <c r="O2351" s="7">
        <v>33.75</v>
      </c>
      <c r="P2351" s="7">
        <v>112.25</v>
      </c>
      <c r="Q2351" s="7">
        <v>13.53</v>
      </c>
      <c r="S2351" s="7">
        <v>36.423000000000002</v>
      </c>
      <c r="V2351" s="7" t="s">
        <v>26</v>
      </c>
      <c r="W2351" s="7">
        <v>2.867</v>
      </c>
      <c r="X2351" s="7">
        <f t="shared" si="72"/>
        <v>2.867</v>
      </c>
      <c r="Y2351" s="7">
        <v>0.49399999999999999</v>
      </c>
      <c r="Z2351" s="7">
        <f t="shared" si="73"/>
        <v>0.49399999999999999</v>
      </c>
      <c r="AA2351" s="7">
        <v>0.85299999999999998</v>
      </c>
      <c r="AB2351" s="7">
        <v>0.14599999999999999</v>
      </c>
      <c r="AC2351" s="7">
        <v>12.7</v>
      </c>
      <c r="AD2351" s="7">
        <v>40.5</v>
      </c>
      <c r="AE2351" s="7" t="s">
        <v>52</v>
      </c>
      <c r="AF2351" s="7" t="s">
        <v>29</v>
      </c>
      <c r="AG2351" s="7" t="s">
        <v>47</v>
      </c>
      <c r="AH2351" s="7" t="s">
        <v>419</v>
      </c>
      <c r="AI2351" s="7" t="s">
        <v>420</v>
      </c>
      <c r="AJ2351" s="7">
        <v>1.8480000000000001</v>
      </c>
      <c r="AK2351" s="7">
        <v>0.41899999999999998</v>
      </c>
      <c r="AL2351" s="7" t="s">
        <v>408</v>
      </c>
      <c r="AM2351" s="7">
        <v>0.46899999999999997</v>
      </c>
      <c r="AN2351" s="7">
        <v>0.13600000000000001</v>
      </c>
      <c r="AQ2351" s="7">
        <v>1.58</v>
      </c>
      <c r="AR2351" s="7">
        <v>1.827</v>
      </c>
      <c r="AT2351" s="7">
        <v>3.8959999999999999</v>
      </c>
      <c r="AU2351" s="7">
        <v>1.7509999999999999</v>
      </c>
      <c r="AV2351" s="7" t="s">
        <v>659</v>
      </c>
      <c r="AW2351" s="7" t="s">
        <v>528</v>
      </c>
      <c r="AX2351" s="7" t="s">
        <v>14</v>
      </c>
      <c r="AY2351" s="7" t="s">
        <v>552</v>
      </c>
      <c r="AZ2351" s="7" t="s">
        <v>152</v>
      </c>
    </row>
    <row r="2352" spans="1:52" x14ac:dyDescent="0.2">
      <c r="A2352" s="7">
        <v>2351</v>
      </c>
      <c r="B2352" s="7">
        <v>6090</v>
      </c>
      <c r="C2352" s="7" t="s">
        <v>69</v>
      </c>
      <c r="D2352" s="7" t="s">
        <v>505</v>
      </c>
      <c r="E2352" s="7" t="s">
        <v>148</v>
      </c>
      <c r="F2352" s="7">
        <v>1.8</v>
      </c>
      <c r="I2352" s="7">
        <v>1.8</v>
      </c>
      <c r="J2352" s="7">
        <v>2009</v>
      </c>
      <c r="K2352" s="7">
        <v>10</v>
      </c>
      <c r="L2352" s="7">
        <v>290</v>
      </c>
      <c r="M2352" s="7">
        <v>33.5</v>
      </c>
      <c r="N2352" s="7">
        <v>112</v>
      </c>
      <c r="O2352" s="7">
        <v>33.75</v>
      </c>
      <c r="P2352" s="7">
        <v>112.25</v>
      </c>
      <c r="Q2352" s="7">
        <v>9.5649999999999995</v>
      </c>
      <c r="S2352" s="7">
        <v>27.863</v>
      </c>
      <c r="V2352" s="7" t="s">
        <v>26</v>
      </c>
      <c r="W2352" s="7">
        <v>1.524</v>
      </c>
      <c r="X2352" s="7">
        <f t="shared" si="72"/>
        <v>1.524</v>
      </c>
      <c r="Y2352" s="7">
        <v>0.27600000000000002</v>
      </c>
      <c r="Z2352" s="7">
        <f t="shared" si="73"/>
        <v>0.27600000000000002</v>
      </c>
      <c r="AA2352" s="7">
        <v>0.84599999999999997</v>
      </c>
      <c r="AB2352" s="7">
        <v>0.153</v>
      </c>
      <c r="AC2352" s="7">
        <v>9.3000000000000007</v>
      </c>
      <c r="AD2352" s="7">
        <v>19.8</v>
      </c>
      <c r="AE2352" s="7" t="s">
        <v>52</v>
      </c>
      <c r="AF2352" s="7" t="s">
        <v>29</v>
      </c>
      <c r="AG2352" s="7" t="s">
        <v>47</v>
      </c>
      <c r="AH2352" s="7" t="s">
        <v>419</v>
      </c>
      <c r="AI2352" s="7" t="s">
        <v>420</v>
      </c>
      <c r="AJ2352" s="7">
        <v>1.8480000000000001</v>
      </c>
      <c r="AK2352" s="7">
        <v>0.41899999999999998</v>
      </c>
      <c r="AL2352" s="7" t="s">
        <v>408</v>
      </c>
      <c r="AM2352" s="7">
        <v>0.46899999999999997</v>
      </c>
      <c r="AN2352" s="7">
        <v>0.13600000000000001</v>
      </c>
      <c r="AQ2352" s="7">
        <v>1.58</v>
      </c>
      <c r="AR2352" s="7">
        <v>1.827</v>
      </c>
      <c r="AT2352" s="7">
        <v>3.8959999999999999</v>
      </c>
      <c r="AU2352" s="7">
        <v>1.7509999999999999</v>
      </c>
      <c r="AV2352" s="7" t="s">
        <v>659</v>
      </c>
      <c r="AW2352" s="7" t="s">
        <v>528</v>
      </c>
      <c r="AX2352" s="7" t="s">
        <v>14</v>
      </c>
      <c r="AY2352" s="7" t="s">
        <v>552</v>
      </c>
      <c r="AZ2352" s="7" t="s">
        <v>152</v>
      </c>
    </row>
    <row r="2353" spans="1:51" x14ac:dyDescent="0.2">
      <c r="A2353" s="7">
        <v>2352</v>
      </c>
      <c r="B2353" s="7">
        <v>6100</v>
      </c>
      <c r="C2353" s="7" t="s">
        <v>69</v>
      </c>
      <c r="D2353" s="7" t="s">
        <v>321</v>
      </c>
      <c r="E2353" s="7" t="s">
        <v>322</v>
      </c>
      <c r="F2353" s="7">
        <v>9.2769999999999992</v>
      </c>
      <c r="I2353" s="7">
        <v>0.92700000000000005</v>
      </c>
      <c r="J2353" s="7">
        <v>2007</v>
      </c>
      <c r="K2353" s="7">
        <v>1</v>
      </c>
      <c r="L2353" s="7">
        <v>3</v>
      </c>
      <c r="M2353" s="7">
        <v>31.265999999999998</v>
      </c>
      <c r="N2353" s="7">
        <v>105.46599999999999</v>
      </c>
      <c r="O2353" s="7">
        <v>31.25</v>
      </c>
      <c r="P2353" s="7">
        <v>105.25</v>
      </c>
      <c r="Q2353" s="7">
        <v>6.6440000000000001</v>
      </c>
      <c r="S2353" s="7">
        <v>49.954999999999998</v>
      </c>
      <c r="V2353" s="7" t="s">
        <v>26</v>
      </c>
      <c r="W2353" s="7">
        <v>0.629</v>
      </c>
      <c r="X2353" s="7">
        <f t="shared" si="72"/>
        <v>0.629</v>
      </c>
      <c r="Y2353" s="7">
        <v>0.29799999999999999</v>
      </c>
      <c r="Z2353" s="7">
        <f t="shared" si="73"/>
        <v>0.29799999999999999</v>
      </c>
      <c r="AA2353" s="7">
        <v>0.67800000000000005</v>
      </c>
      <c r="AB2353" s="7">
        <v>0.32100000000000001</v>
      </c>
      <c r="AC2353" s="7">
        <v>6</v>
      </c>
      <c r="AD2353" s="7">
        <v>18</v>
      </c>
      <c r="AE2353" s="7" t="s">
        <v>28</v>
      </c>
      <c r="AF2353" s="7" t="s">
        <v>29</v>
      </c>
      <c r="AG2353" s="7" t="s">
        <v>30</v>
      </c>
      <c r="AH2353" s="7" t="s">
        <v>419</v>
      </c>
      <c r="AI2353" s="7" t="s">
        <v>420</v>
      </c>
      <c r="AJ2353" s="7">
        <v>0.435</v>
      </c>
      <c r="AK2353" s="7">
        <v>0.40799999999999997</v>
      </c>
      <c r="AV2353" s="7" t="s">
        <v>658</v>
      </c>
      <c r="AW2353" s="7" t="s">
        <v>528</v>
      </c>
    </row>
    <row r="2354" spans="1:51" x14ac:dyDescent="0.2">
      <c r="A2354" s="7">
        <v>2353</v>
      </c>
      <c r="B2354" s="7">
        <v>6100</v>
      </c>
      <c r="C2354" s="7" t="s">
        <v>69</v>
      </c>
      <c r="D2354" s="7" t="s">
        <v>321</v>
      </c>
      <c r="E2354" s="7" t="s">
        <v>322</v>
      </c>
      <c r="F2354" s="7">
        <v>7.3789999999999996</v>
      </c>
      <c r="I2354" s="7">
        <v>0.73699999999999999</v>
      </c>
      <c r="J2354" s="7">
        <v>2007</v>
      </c>
      <c r="K2354" s="7">
        <v>2</v>
      </c>
      <c r="L2354" s="7">
        <v>35</v>
      </c>
      <c r="M2354" s="7">
        <v>31.265999999999998</v>
      </c>
      <c r="N2354" s="7">
        <v>105.46599999999999</v>
      </c>
      <c r="O2354" s="7">
        <v>31.25</v>
      </c>
      <c r="P2354" s="7">
        <v>105.25</v>
      </c>
      <c r="Q2354" s="7">
        <v>7.6539999999999999</v>
      </c>
      <c r="S2354" s="7">
        <v>37.457999999999998</v>
      </c>
      <c r="V2354" s="7" t="s">
        <v>26</v>
      </c>
      <c r="W2354" s="7">
        <v>0.48699999999999999</v>
      </c>
      <c r="X2354" s="7">
        <f t="shared" si="72"/>
        <v>0.48699999999999999</v>
      </c>
      <c r="Y2354" s="7">
        <v>0.25</v>
      </c>
      <c r="Z2354" s="7">
        <f t="shared" si="73"/>
        <v>0.25</v>
      </c>
      <c r="AA2354" s="7">
        <v>0.66100000000000003</v>
      </c>
      <c r="AB2354" s="7">
        <v>0.33800000000000002</v>
      </c>
      <c r="AC2354" s="7">
        <v>11.3</v>
      </c>
      <c r="AD2354" s="7">
        <v>5.3</v>
      </c>
      <c r="AE2354" s="7" t="s">
        <v>28</v>
      </c>
      <c r="AF2354" s="7" t="s">
        <v>29</v>
      </c>
      <c r="AG2354" s="7" t="s">
        <v>30</v>
      </c>
      <c r="AH2354" s="7" t="s">
        <v>419</v>
      </c>
      <c r="AI2354" s="7" t="s">
        <v>420</v>
      </c>
      <c r="AJ2354" s="7">
        <v>0.435</v>
      </c>
      <c r="AK2354" s="7">
        <v>0.40799999999999997</v>
      </c>
      <c r="AV2354" s="7" t="s">
        <v>658</v>
      </c>
      <c r="AW2354" s="7" t="s">
        <v>528</v>
      </c>
    </row>
    <row r="2355" spans="1:51" x14ac:dyDescent="0.2">
      <c r="A2355" s="7">
        <v>2354</v>
      </c>
      <c r="B2355" s="7">
        <v>6100</v>
      </c>
      <c r="C2355" s="7" t="s">
        <v>69</v>
      </c>
      <c r="D2355" s="7" t="s">
        <v>321</v>
      </c>
      <c r="E2355" s="7" t="s">
        <v>322</v>
      </c>
      <c r="F2355" s="7">
        <v>8.984</v>
      </c>
      <c r="I2355" s="7">
        <v>0.89800000000000002</v>
      </c>
      <c r="J2355" s="7">
        <v>2007</v>
      </c>
      <c r="K2355" s="7">
        <v>3</v>
      </c>
      <c r="L2355" s="7">
        <v>65</v>
      </c>
      <c r="M2355" s="7">
        <v>31.265999999999998</v>
      </c>
      <c r="N2355" s="7">
        <v>105.46599999999999</v>
      </c>
      <c r="O2355" s="7">
        <v>31.25</v>
      </c>
      <c r="P2355" s="7">
        <v>105.25</v>
      </c>
      <c r="Q2355" s="7">
        <v>8.2870000000000008</v>
      </c>
      <c r="S2355" s="7">
        <v>38.991</v>
      </c>
      <c r="V2355" s="7" t="s">
        <v>26</v>
      </c>
      <c r="W2355" s="7">
        <v>0.57399999999999995</v>
      </c>
      <c r="X2355" s="7">
        <f t="shared" si="72"/>
        <v>0.57399999999999995</v>
      </c>
      <c r="Y2355" s="7">
        <v>0.32400000000000001</v>
      </c>
      <c r="Z2355" s="7">
        <f t="shared" si="73"/>
        <v>0.32400000000000001</v>
      </c>
      <c r="AA2355" s="7">
        <v>0.63900000000000001</v>
      </c>
      <c r="AB2355" s="7">
        <v>0.36</v>
      </c>
      <c r="AC2355" s="7">
        <v>13.3</v>
      </c>
      <c r="AD2355" s="7">
        <v>23.3</v>
      </c>
      <c r="AE2355" s="7" t="s">
        <v>28</v>
      </c>
      <c r="AF2355" s="7" t="s">
        <v>29</v>
      </c>
      <c r="AG2355" s="7" t="s">
        <v>30</v>
      </c>
      <c r="AH2355" s="7" t="s">
        <v>419</v>
      </c>
      <c r="AI2355" s="7" t="s">
        <v>420</v>
      </c>
      <c r="AJ2355" s="7">
        <v>0.435</v>
      </c>
      <c r="AK2355" s="7">
        <v>0.40799999999999997</v>
      </c>
      <c r="AV2355" s="7" t="s">
        <v>658</v>
      </c>
      <c r="AW2355" s="7" t="s">
        <v>528</v>
      </c>
    </row>
    <row r="2356" spans="1:51" x14ac:dyDescent="0.2">
      <c r="A2356" s="7">
        <v>2355</v>
      </c>
      <c r="B2356" s="7">
        <v>6100</v>
      </c>
      <c r="C2356" s="7" t="s">
        <v>69</v>
      </c>
      <c r="D2356" s="7" t="s">
        <v>321</v>
      </c>
      <c r="E2356" s="7" t="s">
        <v>322</v>
      </c>
      <c r="F2356" s="7">
        <v>12.73</v>
      </c>
      <c r="I2356" s="7">
        <v>1.2729999999999999</v>
      </c>
      <c r="J2356" s="7">
        <v>2007</v>
      </c>
      <c r="K2356" s="7">
        <v>4</v>
      </c>
      <c r="L2356" s="7">
        <v>95</v>
      </c>
      <c r="M2356" s="7">
        <v>31.265999999999998</v>
      </c>
      <c r="N2356" s="7">
        <v>105.46599999999999</v>
      </c>
      <c r="O2356" s="7">
        <v>31.25</v>
      </c>
      <c r="P2356" s="7">
        <v>105.25</v>
      </c>
      <c r="Q2356" s="7">
        <v>15.074</v>
      </c>
      <c r="S2356" s="7">
        <v>50.003</v>
      </c>
      <c r="V2356" s="7" t="s">
        <v>26</v>
      </c>
      <c r="W2356" s="7">
        <v>0.73299999999999998</v>
      </c>
      <c r="X2356" s="7">
        <f t="shared" si="72"/>
        <v>0.73299999999999998</v>
      </c>
      <c r="Y2356" s="7">
        <v>0.54</v>
      </c>
      <c r="Z2356" s="7">
        <f t="shared" si="73"/>
        <v>0.54</v>
      </c>
      <c r="AA2356" s="7">
        <v>0.57499999999999996</v>
      </c>
      <c r="AB2356" s="7">
        <v>0.42399999999999999</v>
      </c>
      <c r="AC2356" s="7">
        <v>17.2</v>
      </c>
      <c r="AD2356" s="7">
        <v>69.3</v>
      </c>
      <c r="AE2356" s="7" t="s">
        <v>28</v>
      </c>
      <c r="AF2356" s="7" t="s">
        <v>29</v>
      </c>
      <c r="AG2356" s="7" t="s">
        <v>30</v>
      </c>
      <c r="AH2356" s="7" t="s">
        <v>419</v>
      </c>
      <c r="AI2356" s="7" t="s">
        <v>420</v>
      </c>
      <c r="AJ2356" s="7">
        <v>0.435</v>
      </c>
      <c r="AK2356" s="7">
        <v>0.40799999999999997</v>
      </c>
      <c r="AV2356" s="7" t="s">
        <v>658</v>
      </c>
      <c r="AW2356" s="7" t="s">
        <v>528</v>
      </c>
    </row>
    <row r="2357" spans="1:51" x14ac:dyDescent="0.2">
      <c r="A2357" s="7">
        <v>2356</v>
      </c>
      <c r="B2357" s="7">
        <v>6100</v>
      </c>
      <c r="C2357" s="7" t="s">
        <v>69</v>
      </c>
      <c r="D2357" s="7" t="s">
        <v>321</v>
      </c>
      <c r="E2357" s="7" t="s">
        <v>322</v>
      </c>
      <c r="F2357" s="7">
        <v>13.862</v>
      </c>
      <c r="I2357" s="7">
        <v>1.3859999999999999</v>
      </c>
      <c r="J2357" s="7">
        <v>2007</v>
      </c>
      <c r="K2357" s="7">
        <v>5</v>
      </c>
      <c r="L2357" s="7">
        <v>125</v>
      </c>
      <c r="M2357" s="7">
        <v>31.265999999999998</v>
      </c>
      <c r="N2357" s="7">
        <v>105.46599999999999</v>
      </c>
      <c r="O2357" s="7">
        <v>31.25</v>
      </c>
      <c r="P2357" s="7">
        <v>105.25</v>
      </c>
      <c r="Q2357" s="7">
        <v>23.241</v>
      </c>
      <c r="S2357" s="7">
        <v>30.681999999999999</v>
      </c>
      <c r="V2357" s="7" t="s">
        <v>26</v>
      </c>
      <c r="W2357" s="7">
        <v>0.67300000000000004</v>
      </c>
      <c r="X2357" s="7">
        <f t="shared" si="72"/>
        <v>0.67300000000000004</v>
      </c>
      <c r="Y2357" s="7">
        <v>0.71299999999999997</v>
      </c>
      <c r="Z2357" s="7">
        <f t="shared" si="73"/>
        <v>0.71299999999999997</v>
      </c>
      <c r="AA2357" s="7">
        <v>0.48499999999999999</v>
      </c>
      <c r="AB2357" s="7">
        <v>0.51400000000000001</v>
      </c>
      <c r="AC2357" s="7">
        <v>24</v>
      </c>
      <c r="AD2357" s="7">
        <v>44.9</v>
      </c>
      <c r="AE2357" s="7" t="s">
        <v>28</v>
      </c>
      <c r="AF2357" s="7" t="s">
        <v>29</v>
      </c>
      <c r="AG2357" s="7" t="s">
        <v>30</v>
      </c>
      <c r="AH2357" s="7" t="s">
        <v>419</v>
      </c>
      <c r="AI2357" s="7" t="s">
        <v>420</v>
      </c>
      <c r="AJ2357" s="7">
        <v>0.435</v>
      </c>
      <c r="AK2357" s="7">
        <v>0.40799999999999997</v>
      </c>
      <c r="AV2357" s="7" t="s">
        <v>658</v>
      </c>
      <c r="AW2357" s="7" t="s">
        <v>528</v>
      </c>
    </row>
    <row r="2358" spans="1:51" x14ac:dyDescent="0.2">
      <c r="A2358" s="7">
        <v>2357</v>
      </c>
      <c r="B2358" s="7">
        <v>6100</v>
      </c>
      <c r="C2358" s="7" t="s">
        <v>69</v>
      </c>
      <c r="D2358" s="7" t="s">
        <v>321</v>
      </c>
      <c r="E2358" s="7" t="s">
        <v>322</v>
      </c>
      <c r="F2358" s="7">
        <v>17.902999999999999</v>
      </c>
      <c r="I2358" s="7">
        <v>1.79</v>
      </c>
      <c r="J2358" s="7">
        <v>2007</v>
      </c>
      <c r="K2358" s="7">
        <v>5</v>
      </c>
      <c r="L2358" s="7">
        <v>143</v>
      </c>
      <c r="M2358" s="7">
        <v>31.265999999999998</v>
      </c>
      <c r="N2358" s="7">
        <v>105.46599999999999</v>
      </c>
      <c r="O2358" s="7">
        <v>31.25</v>
      </c>
      <c r="P2358" s="7">
        <v>105.25</v>
      </c>
      <c r="Q2358" s="7">
        <v>26.885000000000002</v>
      </c>
      <c r="S2358" s="7">
        <v>33.723999999999997</v>
      </c>
      <c r="V2358" s="7" t="s">
        <v>26</v>
      </c>
      <c r="W2358" s="7">
        <v>0.76600000000000001</v>
      </c>
      <c r="X2358" s="7">
        <f t="shared" si="72"/>
        <v>0.76600000000000001</v>
      </c>
      <c r="Y2358" s="7">
        <v>1.024</v>
      </c>
      <c r="Z2358" s="7">
        <f t="shared" si="73"/>
        <v>1.024</v>
      </c>
      <c r="AA2358" s="7">
        <v>0.42799999999999999</v>
      </c>
      <c r="AB2358" s="7">
        <v>0.57099999999999995</v>
      </c>
      <c r="AC2358" s="7">
        <v>24</v>
      </c>
      <c r="AD2358" s="7">
        <v>44.9</v>
      </c>
      <c r="AE2358" s="7" t="s">
        <v>28</v>
      </c>
      <c r="AF2358" s="7" t="s">
        <v>29</v>
      </c>
      <c r="AG2358" s="7" t="s">
        <v>30</v>
      </c>
      <c r="AH2358" s="7" t="s">
        <v>419</v>
      </c>
      <c r="AI2358" s="7" t="s">
        <v>420</v>
      </c>
      <c r="AJ2358" s="7">
        <v>0.435</v>
      </c>
      <c r="AK2358" s="7">
        <v>0.40799999999999997</v>
      </c>
      <c r="AV2358" s="7" t="s">
        <v>658</v>
      </c>
      <c r="AW2358" s="7" t="s">
        <v>528</v>
      </c>
    </row>
    <row r="2359" spans="1:51" x14ac:dyDescent="0.2">
      <c r="A2359" s="7">
        <v>2358</v>
      </c>
      <c r="B2359" s="7">
        <v>6100</v>
      </c>
      <c r="C2359" s="7" t="s">
        <v>69</v>
      </c>
      <c r="D2359" s="7" t="s">
        <v>321</v>
      </c>
      <c r="E2359" s="7" t="s">
        <v>322</v>
      </c>
      <c r="F2359" s="7">
        <v>24.675999999999998</v>
      </c>
      <c r="I2359" s="7">
        <v>2.4670000000000001</v>
      </c>
      <c r="J2359" s="7">
        <v>2007</v>
      </c>
      <c r="K2359" s="7">
        <v>6</v>
      </c>
      <c r="L2359" s="7">
        <v>157</v>
      </c>
      <c r="M2359" s="7">
        <v>31.265999999999998</v>
      </c>
      <c r="N2359" s="7">
        <v>105.46599999999999</v>
      </c>
      <c r="O2359" s="7">
        <v>31.25</v>
      </c>
      <c r="P2359" s="7">
        <v>105.25</v>
      </c>
      <c r="Q2359" s="7">
        <v>25.13</v>
      </c>
      <c r="S2359" s="7">
        <v>61.03</v>
      </c>
      <c r="V2359" s="7" t="s">
        <v>26</v>
      </c>
      <c r="W2359" s="7">
        <v>1.3440000000000001</v>
      </c>
      <c r="X2359" s="7">
        <f t="shared" si="72"/>
        <v>1.3440000000000001</v>
      </c>
      <c r="Y2359" s="7">
        <v>1.123</v>
      </c>
      <c r="Z2359" s="7">
        <f t="shared" si="73"/>
        <v>1.123</v>
      </c>
      <c r="AA2359" s="7">
        <v>0.54400000000000004</v>
      </c>
      <c r="AB2359" s="7">
        <v>0.45500000000000002</v>
      </c>
      <c r="AC2359" s="7">
        <v>24.1</v>
      </c>
      <c r="AD2359" s="7">
        <v>134.1</v>
      </c>
      <c r="AE2359" s="7" t="s">
        <v>28</v>
      </c>
      <c r="AF2359" s="7" t="s">
        <v>29</v>
      </c>
      <c r="AG2359" s="7" t="s">
        <v>30</v>
      </c>
      <c r="AH2359" s="7" t="s">
        <v>419</v>
      </c>
      <c r="AI2359" s="7" t="s">
        <v>420</v>
      </c>
      <c r="AJ2359" s="7">
        <v>0.435</v>
      </c>
      <c r="AK2359" s="7">
        <v>0.40799999999999997</v>
      </c>
      <c r="AV2359" s="7" t="s">
        <v>658</v>
      </c>
      <c r="AW2359" s="7" t="s">
        <v>528</v>
      </c>
    </row>
    <row r="2360" spans="1:51" x14ac:dyDescent="0.2">
      <c r="A2360" s="7">
        <v>2359</v>
      </c>
      <c r="B2360" s="7">
        <v>6100</v>
      </c>
      <c r="C2360" s="7" t="s">
        <v>69</v>
      </c>
      <c r="D2360" s="7" t="s">
        <v>321</v>
      </c>
      <c r="E2360" s="7" t="s">
        <v>322</v>
      </c>
      <c r="F2360" s="7">
        <v>28.004999999999999</v>
      </c>
      <c r="I2360" s="7">
        <v>2.8</v>
      </c>
      <c r="J2360" s="7">
        <v>2007</v>
      </c>
      <c r="K2360" s="7">
        <v>7</v>
      </c>
      <c r="L2360" s="7">
        <v>188</v>
      </c>
      <c r="M2360" s="7">
        <v>31.265999999999998</v>
      </c>
      <c r="N2360" s="7">
        <v>105.46599999999999</v>
      </c>
      <c r="O2360" s="7">
        <v>31.25</v>
      </c>
      <c r="P2360" s="7">
        <v>105.25</v>
      </c>
      <c r="Q2360" s="7">
        <v>27.145</v>
      </c>
      <c r="S2360" s="7">
        <v>87.204999999999998</v>
      </c>
      <c r="V2360" s="7" t="s">
        <v>26</v>
      </c>
      <c r="W2360" s="7">
        <v>1.6659999999999999</v>
      </c>
      <c r="X2360" s="7">
        <f t="shared" si="72"/>
        <v>1.6659999999999999</v>
      </c>
      <c r="Y2360" s="7">
        <v>1.1339999999999999</v>
      </c>
      <c r="Z2360" s="7">
        <f t="shared" si="73"/>
        <v>1.1339999999999999</v>
      </c>
      <c r="AA2360" s="7">
        <v>0.59499999999999997</v>
      </c>
      <c r="AB2360" s="7">
        <v>0.40400000000000003</v>
      </c>
      <c r="AC2360" s="7">
        <v>25.8</v>
      </c>
      <c r="AD2360" s="7">
        <v>305.2</v>
      </c>
      <c r="AE2360" s="7" t="s">
        <v>28</v>
      </c>
      <c r="AF2360" s="7" t="s">
        <v>29</v>
      </c>
      <c r="AG2360" s="7" t="s">
        <v>30</v>
      </c>
      <c r="AH2360" s="7" t="s">
        <v>419</v>
      </c>
      <c r="AI2360" s="7" t="s">
        <v>420</v>
      </c>
      <c r="AJ2360" s="7">
        <v>0.435</v>
      </c>
      <c r="AK2360" s="7">
        <v>0.40799999999999997</v>
      </c>
      <c r="AV2360" s="7" t="s">
        <v>658</v>
      </c>
      <c r="AW2360" s="7" t="s">
        <v>528</v>
      </c>
    </row>
    <row r="2361" spans="1:51" x14ac:dyDescent="0.2">
      <c r="A2361" s="7">
        <v>2360</v>
      </c>
      <c r="B2361" s="7">
        <v>6100</v>
      </c>
      <c r="C2361" s="7" t="s">
        <v>69</v>
      </c>
      <c r="D2361" s="7" t="s">
        <v>321</v>
      </c>
      <c r="E2361" s="7" t="s">
        <v>322</v>
      </c>
      <c r="F2361" s="7">
        <v>26.106999999999999</v>
      </c>
      <c r="I2361" s="7">
        <v>2.61</v>
      </c>
      <c r="J2361" s="7">
        <v>2007</v>
      </c>
      <c r="K2361" s="7">
        <v>8</v>
      </c>
      <c r="L2361" s="7">
        <v>218</v>
      </c>
      <c r="M2361" s="7">
        <v>31.265999999999998</v>
      </c>
      <c r="N2361" s="7">
        <v>105.46599999999999</v>
      </c>
      <c r="O2361" s="7">
        <v>31.25</v>
      </c>
      <c r="P2361" s="7">
        <v>105.25</v>
      </c>
      <c r="Q2361" s="7">
        <v>27.902999999999999</v>
      </c>
      <c r="S2361" s="7">
        <v>76.986000000000004</v>
      </c>
      <c r="V2361" s="7" t="s">
        <v>26</v>
      </c>
      <c r="W2361" s="7">
        <v>1.4339999999999999</v>
      </c>
      <c r="X2361" s="7">
        <f t="shared" si="72"/>
        <v>1.4339999999999999</v>
      </c>
      <c r="Y2361" s="7">
        <v>1.1759999999999999</v>
      </c>
      <c r="Z2361" s="7">
        <f t="shared" si="73"/>
        <v>1.1759999999999999</v>
      </c>
      <c r="AA2361" s="7">
        <v>0.54900000000000004</v>
      </c>
      <c r="AB2361" s="7">
        <v>0.45</v>
      </c>
      <c r="AC2361" s="7">
        <v>27.6</v>
      </c>
      <c r="AD2361" s="7">
        <v>132.1</v>
      </c>
      <c r="AE2361" s="7" t="s">
        <v>28</v>
      </c>
      <c r="AF2361" s="7" t="s">
        <v>29</v>
      </c>
      <c r="AG2361" s="7" t="s">
        <v>30</v>
      </c>
      <c r="AH2361" s="7" t="s">
        <v>419</v>
      </c>
      <c r="AI2361" s="7" t="s">
        <v>420</v>
      </c>
      <c r="AJ2361" s="7">
        <v>0.435</v>
      </c>
      <c r="AK2361" s="7">
        <v>0.40799999999999997</v>
      </c>
      <c r="AV2361" s="7" t="s">
        <v>658</v>
      </c>
      <c r="AW2361" s="7" t="s">
        <v>528</v>
      </c>
    </row>
    <row r="2362" spans="1:51" x14ac:dyDescent="0.2">
      <c r="A2362" s="7">
        <v>2361</v>
      </c>
      <c r="B2362" s="7">
        <v>6100</v>
      </c>
      <c r="C2362" s="7" t="s">
        <v>69</v>
      </c>
      <c r="D2362" s="7" t="s">
        <v>321</v>
      </c>
      <c r="E2362" s="7" t="s">
        <v>322</v>
      </c>
      <c r="F2362" s="7">
        <v>24.149000000000001</v>
      </c>
      <c r="I2362" s="7">
        <v>2.4140000000000001</v>
      </c>
      <c r="J2362" s="7">
        <v>2007</v>
      </c>
      <c r="K2362" s="7">
        <v>9</v>
      </c>
      <c r="L2362" s="7">
        <v>246</v>
      </c>
      <c r="M2362" s="7">
        <v>31.265999999999998</v>
      </c>
      <c r="N2362" s="7">
        <v>105.46599999999999</v>
      </c>
      <c r="O2362" s="7">
        <v>31.25</v>
      </c>
      <c r="P2362" s="7">
        <v>105.25</v>
      </c>
      <c r="Q2362" s="7">
        <v>24.643000000000001</v>
      </c>
      <c r="S2362" s="7">
        <v>60.319000000000003</v>
      </c>
      <c r="V2362" s="7" t="s">
        <v>26</v>
      </c>
      <c r="W2362" s="7">
        <v>1.27</v>
      </c>
      <c r="X2362" s="7">
        <f t="shared" si="72"/>
        <v>1.27</v>
      </c>
      <c r="Y2362" s="7">
        <v>1.1439999999999999</v>
      </c>
      <c r="Z2362" s="7">
        <f t="shared" si="73"/>
        <v>1.1439999999999999</v>
      </c>
      <c r="AA2362" s="7">
        <v>0.52600000000000002</v>
      </c>
      <c r="AB2362" s="7">
        <v>0.47299999999999998</v>
      </c>
      <c r="AC2362" s="7">
        <v>21.9</v>
      </c>
      <c r="AD2362" s="7">
        <v>145.80000000000001</v>
      </c>
      <c r="AE2362" s="7" t="s">
        <v>28</v>
      </c>
      <c r="AF2362" s="7" t="s">
        <v>29</v>
      </c>
      <c r="AG2362" s="7" t="s">
        <v>30</v>
      </c>
      <c r="AH2362" s="7" t="s">
        <v>419</v>
      </c>
      <c r="AI2362" s="7" t="s">
        <v>420</v>
      </c>
      <c r="AJ2362" s="7">
        <v>0.435</v>
      </c>
      <c r="AK2362" s="7">
        <v>0.40799999999999997</v>
      </c>
      <c r="AV2362" s="7" t="s">
        <v>658</v>
      </c>
      <c r="AW2362" s="7" t="s">
        <v>528</v>
      </c>
    </row>
    <row r="2363" spans="1:51" x14ac:dyDescent="0.2">
      <c r="A2363" s="7">
        <v>2362</v>
      </c>
      <c r="B2363" s="7">
        <v>6100</v>
      </c>
      <c r="C2363" s="7" t="s">
        <v>69</v>
      </c>
      <c r="D2363" s="7" t="s">
        <v>321</v>
      </c>
      <c r="E2363" s="7" t="s">
        <v>322</v>
      </c>
      <c r="F2363" s="7">
        <v>18.626999999999999</v>
      </c>
      <c r="I2363" s="7">
        <v>1.8620000000000001</v>
      </c>
      <c r="J2363" s="7">
        <v>2007</v>
      </c>
      <c r="K2363" s="7">
        <v>10</v>
      </c>
      <c r="L2363" s="7">
        <v>278</v>
      </c>
      <c r="M2363" s="7">
        <v>31.265999999999998</v>
      </c>
      <c r="N2363" s="7">
        <v>105.46599999999999</v>
      </c>
      <c r="O2363" s="7">
        <v>31.25</v>
      </c>
      <c r="P2363" s="7">
        <v>105.25</v>
      </c>
      <c r="Q2363" s="7">
        <v>16.611999999999998</v>
      </c>
      <c r="S2363" s="7">
        <v>50.097999999999999</v>
      </c>
      <c r="V2363" s="7" t="s">
        <v>26</v>
      </c>
      <c r="W2363" s="7">
        <v>1.06</v>
      </c>
      <c r="X2363" s="7">
        <f t="shared" si="72"/>
        <v>1.06</v>
      </c>
      <c r="Y2363" s="7">
        <v>0.80200000000000005</v>
      </c>
      <c r="Z2363" s="7">
        <f t="shared" si="73"/>
        <v>0.80200000000000005</v>
      </c>
      <c r="AA2363" s="7">
        <v>0.56899999999999995</v>
      </c>
      <c r="AB2363" s="7">
        <v>0.43</v>
      </c>
      <c r="AC2363" s="7">
        <v>16.5</v>
      </c>
      <c r="AD2363" s="7">
        <v>76</v>
      </c>
      <c r="AE2363" s="7" t="s">
        <v>28</v>
      </c>
      <c r="AF2363" s="7" t="s">
        <v>29</v>
      </c>
      <c r="AG2363" s="7" t="s">
        <v>30</v>
      </c>
      <c r="AH2363" s="7" t="s">
        <v>419</v>
      </c>
      <c r="AI2363" s="7" t="s">
        <v>420</v>
      </c>
      <c r="AJ2363" s="7">
        <v>0.435</v>
      </c>
      <c r="AK2363" s="7">
        <v>0.40799999999999997</v>
      </c>
      <c r="AV2363" s="7" t="s">
        <v>658</v>
      </c>
      <c r="AW2363" s="7" t="s">
        <v>528</v>
      </c>
    </row>
    <row r="2364" spans="1:51" x14ac:dyDescent="0.2">
      <c r="A2364" s="7">
        <v>2363</v>
      </c>
      <c r="B2364" s="7">
        <v>6100</v>
      </c>
      <c r="C2364" s="7" t="s">
        <v>69</v>
      </c>
      <c r="D2364" s="7" t="s">
        <v>321</v>
      </c>
      <c r="E2364" s="7" t="s">
        <v>322</v>
      </c>
      <c r="F2364" s="7">
        <v>13.757999999999999</v>
      </c>
      <c r="I2364" s="7">
        <v>1.375</v>
      </c>
      <c r="J2364" s="7">
        <v>2007</v>
      </c>
      <c r="K2364" s="7">
        <v>11</v>
      </c>
      <c r="L2364" s="7">
        <v>307</v>
      </c>
      <c r="M2364" s="7">
        <v>31.265999999999998</v>
      </c>
      <c r="N2364" s="7">
        <v>105.46599999999999</v>
      </c>
      <c r="O2364" s="7">
        <v>31.25</v>
      </c>
      <c r="P2364" s="7">
        <v>105.25</v>
      </c>
      <c r="Q2364" s="7">
        <v>13.227</v>
      </c>
      <c r="S2364" s="7">
        <v>39.878</v>
      </c>
      <c r="V2364" s="7" t="s">
        <v>26</v>
      </c>
      <c r="W2364" s="7">
        <v>0.64700000000000002</v>
      </c>
      <c r="X2364" s="7">
        <f t="shared" si="72"/>
        <v>0.64700000000000002</v>
      </c>
      <c r="Y2364" s="7">
        <v>0.72799999999999998</v>
      </c>
      <c r="Z2364" s="7">
        <f t="shared" si="73"/>
        <v>0.72799999999999998</v>
      </c>
      <c r="AA2364" s="7">
        <v>0.47</v>
      </c>
      <c r="AB2364" s="7">
        <v>0.52900000000000003</v>
      </c>
      <c r="AC2364" s="7">
        <v>12.8</v>
      </c>
      <c r="AD2364" s="7">
        <v>8.5</v>
      </c>
      <c r="AE2364" s="7" t="s">
        <v>28</v>
      </c>
      <c r="AF2364" s="7" t="s">
        <v>29</v>
      </c>
      <c r="AG2364" s="7" t="s">
        <v>30</v>
      </c>
      <c r="AH2364" s="7" t="s">
        <v>419</v>
      </c>
      <c r="AI2364" s="7" t="s">
        <v>420</v>
      </c>
      <c r="AJ2364" s="7">
        <v>0.435</v>
      </c>
      <c r="AK2364" s="7">
        <v>0.40799999999999997</v>
      </c>
      <c r="AV2364" s="7" t="s">
        <v>658</v>
      </c>
      <c r="AW2364" s="7" t="s">
        <v>528</v>
      </c>
    </row>
    <row r="2365" spans="1:51" x14ac:dyDescent="0.2">
      <c r="A2365" s="7">
        <v>2364</v>
      </c>
      <c r="B2365" s="7">
        <v>6100</v>
      </c>
      <c r="C2365" s="7" t="s">
        <v>69</v>
      </c>
      <c r="D2365" s="7" t="s">
        <v>321</v>
      </c>
      <c r="E2365" s="7" t="s">
        <v>322</v>
      </c>
      <c r="F2365" s="7">
        <v>9.5429999999999993</v>
      </c>
      <c r="I2365" s="7">
        <v>0.95399999999999996</v>
      </c>
      <c r="J2365" s="7">
        <v>2007</v>
      </c>
      <c r="K2365" s="7">
        <v>12</v>
      </c>
      <c r="L2365" s="7">
        <v>339</v>
      </c>
      <c r="M2365" s="7">
        <v>31.265999999999998</v>
      </c>
      <c r="N2365" s="7">
        <v>105.46599999999999</v>
      </c>
      <c r="O2365" s="7">
        <v>31.25</v>
      </c>
      <c r="P2365" s="7">
        <v>105.25</v>
      </c>
      <c r="Q2365" s="7">
        <v>8.3350000000000009</v>
      </c>
      <c r="S2365" s="7">
        <v>34.584000000000003</v>
      </c>
      <c r="V2365" s="7" t="s">
        <v>26</v>
      </c>
      <c r="W2365" s="7">
        <v>0.47399999999999998</v>
      </c>
      <c r="X2365" s="7">
        <f t="shared" si="72"/>
        <v>0.47399999999999998</v>
      </c>
      <c r="Y2365" s="7">
        <v>0.48</v>
      </c>
      <c r="Z2365" s="7">
        <f t="shared" si="73"/>
        <v>0.48</v>
      </c>
      <c r="AA2365" s="7">
        <v>0.497</v>
      </c>
      <c r="AB2365" s="7">
        <v>0.502</v>
      </c>
      <c r="AC2365" s="7">
        <v>8.1</v>
      </c>
      <c r="AD2365" s="7">
        <v>21</v>
      </c>
      <c r="AE2365" s="7" t="s">
        <v>28</v>
      </c>
      <c r="AF2365" s="7" t="s">
        <v>29</v>
      </c>
      <c r="AG2365" s="7" t="s">
        <v>30</v>
      </c>
      <c r="AH2365" s="7" t="s">
        <v>419</v>
      </c>
      <c r="AI2365" s="7" t="s">
        <v>420</v>
      </c>
      <c r="AJ2365" s="7">
        <v>0.435</v>
      </c>
      <c r="AK2365" s="7">
        <v>0.40799999999999997</v>
      </c>
      <c r="AV2365" s="7" t="s">
        <v>658</v>
      </c>
      <c r="AW2365" s="7" t="s">
        <v>528</v>
      </c>
    </row>
    <row r="2366" spans="1:51" x14ac:dyDescent="0.2">
      <c r="A2366" s="7">
        <v>2365</v>
      </c>
      <c r="B2366" s="7">
        <v>6100</v>
      </c>
      <c r="C2366" s="7" t="s">
        <v>69</v>
      </c>
      <c r="D2366" s="7" t="s">
        <v>321</v>
      </c>
      <c r="E2366" s="7" t="s">
        <v>322</v>
      </c>
      <c r="F2366" s="7">
        <v>8.0589999999999993</v>
      </c>
      <c r="I2366" s="7">
        <v>0.80500000000000005</v>
      </c>
      <c r="J2366" s="7">
        <v>2007</v>
      </c>
      <c r="K2366" s="7">
        <v>12</v>
      </c>
      <c r="L2366" s="7">
        <v>356</v>
      </c>
      <c r="M2366" s="7">
        <v>31.265999999999998</v>
      </c>
      <c r="N2366" s="7">
        <v>105.46599999999999</v>
      </c>
      <c r="O2366" s="7">
        <v>31.25</v>
      </c>
      <c r="P2366" s="7">
        <v>105.25</v>
      </c>
      <c r="Q2366" s="7">
        <v>6.2039999999999997</v>
      </c>
      <c r="S2366" s="7">
        <v>31.94</v>
      </c>
      <c r="V2366" s="7" t="s">
        <v>26</v>
      </c>
      <c r="W2366" s="7">
        <v>0.49199999999999999</v>
      </c>
      <c r="X2366" s="7">
        <f t="shared" si="72"/>
        <v>0.49199999999999999</v>
      </c>
      <c r="Y2366" s="7">
        <v>0.313</v>
      </c>
      <c r="Z2366" s="7">
        <f t="shared" si="73"/>
        <v>0.313</v>
      </c>
      <c r="AA2366" s="7">
        <v>0.61099999999999999</v>
      </c>
      <c r="AB2366" s="7">
        <v>0.38800000000000001</v>
      </c>
      <c r="AC2366" s="7">
        <v>8.1</v>
      </c>
      <c r="AD2366" s="7">
        <v>21</v>
      </c>
      <c r="AE2366" s="7" t="s">
        <v>28</v>
      </c>
      <c r="AF2366" s="7" t="s">
        <v>29</v>
      </c>
      <c r="AG2366" s="7" t="s">
        <v>30</v>
      </c>
      <c r="AH2366" s="7" t="s">
        <v>419</v>
      </c>
      <c r="AI2366" s="7" t="s">
        <v>420</v>
      </c>
      <c r="AJ2366" s="7">
        <v>0.435</v>
      </c>
      <c r="AK2366" s="7">
        <v>0.40799999999999997</v>
      </c>
      <c r="AV2366" s="7" t="s">
        <v>658</v>
      </c>
      <c r="AW2366" s="7" t="s">
        <v>528</v>
      </c>
    </row>
    <row r="2367" spans="1:51" x14ac:dyDescent="0.2">
      <c r="A2367" s="7">
        <v>2366</v>
      </c>
      <c r="B2367" s="7">
        <v>6109</v>
      </c>
      <c r="C2367" s="7" t="s">
        <v>69</v>
      </c>
      <c r="D2367" s="7" t="s">
        <v>234</v>
      </c>
      <c r="E2367" s="7" t="s">
        <v>235</v>
      </c>
      <c r="F2367" s="7">
        <v>1.87</v>
      </c>
      <c r="I2367" s="7">
        <v>1.87</v>
      </c>
      <c r="J2367" s="7">
        <v>2008</v>
      </c>
      <c r="K2367" s="7">
        <v>7</v>
      </c>
      <c r="L2367" s="7">
        <v>206</v>
      </c>
      <c r="M2367" s="7">
        <v>44</v>
      </c>
      <c r="N2367" s="7">
        <v>116</v>
      </c>
      <c r="O2367" s="7">
        <v>44.25</v>
      </c>
      <c r="P2367" s="7">
        <v>116.25</v>
      </c>
      <c r="V2367" s="7" t="s">
        <v>37</v>
      </c>
      <c r="W2367" s="7">
        <v>1.3660000000000001</v>
      </c>
      <c r="X2367" s="7">
        <f t="shared" si="72"/>
        <v>1.3660000000000001</v>
      </c>
      <c r="Y2367" s="7">
        <v>0.504</v>
      </c>
      <c r="Z2367" s="7">
        <f t="shared" si="73"/>
        <v>0.504</v>
      </c>
      <c r="AA2367" s="7">
        <v>0.73</v>
      </c>
      <c r="AB2367" s="7">
        <v>0.26900000000000002</v>
      </c>
      <c r="AC2367" s="7">
        <v>22.9</v>
      </c>
      <c r="AD2367" s="7">
        <v>31.3</v>
      </c>
      <c r="AE2367" s="7" t="s">
        <v>45</v>
      </c>
      <c r="AF2367" s="7" t="s">
        <v>46</v>
      </c>
      <c r="AG2367" s="7" t="s">
        <v>47</v>
      </c>
      <c r="AH2367" s="7" t="s">
        <v>463</v>
      </c>
      <c r="AI2367" s="7" t="s">
        <v>463</v>
      </c>
      <c r="AJ2367" s="7">
        <v>-3.3000000000000002E-2</v>
      </c>
      <c r="AK2367" s="7">
        <v>-0.316</v>
      </c>
      <c r="AL2367" s="7" t="s">
        <v>408</v>
      </c>
      <c r="AM2367" s="7">
        <v>0.57299999999999995</v>
      </c>
      <c r="AN2367" s="7">
        <v>5.8999999999999997E-2</v>
      </c>
      <c r="AR2367" s="7">
        <v>1.0329999999999999</v>
      </c>
      <c r="AS2367" s="7">
        <v>1.6990000000000001</v>
      </c>
      <c r="AT2367" s="7">
        <v>1.804</v>
      </c>
      <c r="AV2367" s="7" t="s">
        <v>658</v>
      </c>
      <c r="AW2367" s="7" t="s">
        <v>44</v>
      </c>
      <c r="AX2367" s="7" t="s">
        <v>14</v>
      </c>
      <c r="AY2367" s="7" t="s">
        <v>570</v>
      </c>
    </row>
    <row r="2368" spans="1:51" x14ac:dyDescent="0.2">
      <c r="A2368" s="7">
        <v>2367</v>
      </c>
      <c r="B2368" s="7">
        <v>6109</v>
      </c>
      <c r="C2368" s="7" t="s">
        <v>69</v>
      </c>
      <c r="D2368" s="7" t="s">
        <v>234</v>
      </c>
      <c r="E2368" s="7" t="s">
        <v>235</v>
      </c>
      <c r="F2368" s="7">
        <v>3.1110000000000002</v>
      </c>
      <c r="I2368" s="7">
        <v>3.1110000000000002</v>
      </c>
      <c r="J2368" s="7">
        <v>2008</v>
      </c>
      <c r="K2368" s="7">
        <v>8</v>
      </c>
      <c r="L2368" s="7">
        <v>214</v>
      </c>
      <c r="M2368" s="7">
        <v>44</v>
      </c>
      <c r="N2368" s="7">
        <v>116</v>
      </c>
      <c r="O2368" s="7">
        <v>44.25</v>
      </c>
      <c r="P2368" s="7">
        <v>116.25</v>
      </c>
      <c r="V2368" s="7" t="s">
        <v>37</v>
      </c>
      <c r="W2368" s="7">
        <v>1.52</v>
      </c>
      <c r="X2368" s="7">
        <f t="shared" si="72"/>
        <v>1.52</v>
      </c>
      <c r="Y2368" s="7">
        <v>1.591</v>
      </c>
      <c r="Z2368" s="7">
        <f t="shared" si="73"/>
        <v>1.591</v>
      </c>
      <c r="AA2368" s="7">
        <v>0.48799999999999999</v>
      </c>
      <c r="AB2368" s="7">
        <v>0.51100000000000001</v>
      </c>
      <c r="AC2368" s="7">
        <v>19.5</v>
      </c>
      <c r="AD2368" s="7">
        <v>67.900000000000006</v>
      </c>
      <c r="AE2368" s="7" t="s">
        <v>45</v>
      </c>
      <c r="AF2368" s="7" t="s">
        <v>46</v>
      </c>
      <c r="AG2368" s="7" t="s">
        <v>47</v>
      </c>
      <c r="AH2368" s="7" t="s">
        <v>463</v>
      </c>
      <c r="AI2368" s="7" t="s">
        <v>463</v>
      </c>
      <c r="AJ2368" s="7">
        <v>-3.3000000000000002E-2</v>
      </c>
      <c r="AK2368" s="7">
        <v>-0.316</v>
      </c>
      <c r="AL2368" s="7" t="s">
        <v>408</v>
      </c>
      <c r="AM2368" s="7">
        <v>0.57299999999999995</v>
      </c>
      <c r="AN2368" s="7">
        <v>5.8999999999999997E-2</v>
      </c>
      <c r="AR2368" s="7">
        <v>1.0329999999999999</v>
      </c>
      <c r="AS2368" s="7">
        <v>1.6990000000000001</v>
      </c>
      <c r="AT2368" s="7">
        <v>1.804</v>
      </c>
      <c r="AV2368" s="7" t="s">
        <v>658</v>
      </c>
      <c r="AW2368" s="7" t="s">
        <v>44</v>
      </c>
      <c r="AX2368" s="7" t="s">
        <v>14</v>
      </c>
      <c r="AY2368" s="7" t="s">
        <v>570</v>
      </c>
    </row>
    <row r="2369" spans="1:52" x14ac:dyDescent="0.2">
      <c r="A2369" s="7">
        <v>2368</v>
      </c>
      <c r="B2369" s="7">
        <v>6109</v>
      </c>
      <c r="C2369" s="7" t="s">
        <v>69</v>
      </c>
      <c r="D2369" s="7" t="s">
        <v>234</v>
      </c>
      <c r="E2369" s="7" t="s">
        <v>235</v>
      </c>
      <c r="F2369" s="7">
        <v>2.2189999999999999</v>
      </c>
      <c r="I2369" s="7">
        <v>2.2189999999999999</v>
      </c>
      <c r="J2369" s="7">
        <v>2008</v>
      </c>
      <c r="K2369" s="7">
        <v>8</v>
      </c>
      <c r="L2369" s="7">
        <v>220</v>
      </c>
      <c r="M2369" s="7">
        <v>44</v>
      </c>
      <c r="N2369" s="7">
        <v>116</v>
      </c>
      <c r="O2369" s="7">
        <v>44.25</v>
      </c>
      <c r="P2369" s="7">
        <v>116.25</v>
      </c>
      <c r="V2369" s="7" t="s">
        <v>37</v>
      </c>
      <c r="W2369" s="7">
        <v>2.2000000000000002</v>
      </c>
      <c r="X2369" s="7">
        <f t="shared" si="72"/>
        <v>2.2000000000000002</v>
      </c>
      <c r="Y2369" s="7">
        <v>1.7999999999999999E-2</v>
      </c>
      <c r="Z2369" s="7">
        <f t="shared" si="73"/>
        <v>1.7999999999999999E-2</v>
      </c>
      <c r="AA2369" s="7">
        <v>0.99099999999999999</v>
      </c>
      <c r="AB2369" s="7">
        <v>8.0000000000000002E-3</v>
      </c>
      <c r="AC2369" s="7">
        <v>19.5</v>
      </c>
      <c r="AD2369" s="7">
        <v>67.900000000000006</v>
      </c>
      <c r="AE2369" s="7" t="s">
        <v>45</v>
      </c>
      <c r="AF2369" s="7" t="s">
        <v>46</v>
      </c>
      <c r="AG2369" s="7" t="s">
        <v>47</v>
      </c>
      <c r="AH2369" s="7" t="s">
        <v>463</v>
      </c>
      <c r="AI2369" s="7" t="s">
        <v>463</v>
      </c>
      <c r="AJ2369" s="7">
        <v>-3.3000000000000002E-2</v>
      </c>
      <c r="AK2369" s="7">
        <v>-0.316</v>
      </c>
      <c r="AL2369" s="7" t="s">
        <v>408</v>
      </c>
      <c r="AM2369" s="7">
        <v>0.57299999999999995</v>
      </c>
      <c r="AN2369" s="7">
        <v>5.8999999999999997E-2</v>
      </c>
      <c r="AR2369" s="7">
        <v>1.0329999999999999</v>
      </c>
      <c r="AS2369" s="7">
        <v>1.6990000000000001</v>
      </c>
      <c r="AT2369" s="7">
        <v>1.804</v>
      </c>
      <c r="AV2369" s="7" t="s">
        <v>658</v>
      </c>
      <c r="AW2369" s="7" t="s">
        <v>44</v>
      </c>
      <c r="AX2369" s="7" t="s">
        <v>14</v>
      </c>
      <c r="AY2369" s="7" t="s">
        <v>570</v>
      </c>
    </row>
    <row r="2370" spans="1:52" x14ac:dyDescent="0.2">
      <c r="A2370" s="7">
        <v>2369</v>
      </c>
      <c r="B2370" s="7">
        <v>6109</v>
      </c>
      <c r="C2370" s="7" t="s">
        <v>69</v>
      </c>
      <c r="D2370" s="7" t="s">
        <v>234</v>
      </c>
      <c r="E2370" s="7" t="s">
        <v>235</v>
      </c>
      <c r="F2370" s="7">
        <v>2.2749999999999999</v>
      </c>
      <c r="I2370" s="7">
        <v>2.2749999999999999</v>
      </c>
      <c r="J2370" s="7">
        <v>2008</v>
      </c>
      <c r="K2370" s="7">
        <v>8</v>
      </c>
      <c r="L2370" s="7">
        <v>226</v>
      </c>
      <c r="M2370" s="7">
        <v>44</v>
      </c>
      <c r="N2370" s="7">
        <v>116</v>
      </c>
      <c r="O2370" s="7">
        <v>44.25</v>
      </c>
      <c r="P2370" s="7">
        <v>116.25</v>
      </c>
      <c r="V2370" s="7" t="s">
        <v>37</v>
      </c>
      <c r="W2370" s="7">
        <v>1.87</v>
      </c>
      <c r="X2370" s="7">
        <f t="shared" si="72"/>
        <v>1.87</v>
      </c>
      <c r="Y2370" s="7">
        <v>0.40500000000000003</v>
      </c>
      <c r="Z2370" s="7">
        <f t="shared" si="73"/>
        <v>0.40500000000000003</v>
      </c>
      <c r="AA2370" s="7">
        <v>0.82099999999999995</v>
      </c>
      <c r="AB2370" s="7">
        <v>0.17799999999999999</v>
      </c>
      <c r="AC2370" s="7">
        <v>19.5</v>
      </c>
      <c r="AD2370" s="7">
        <v>67.900000000000006</v>
      </c>
      <c r="AE2370" s="7" t="s">
        <v>45</v>
      </c>
      <c r="AF2370" s="7" t="s">
        <v>46</v>
      </c>
      <c r="AG2370" s="7" t="s">
        <v>47</v>
      </c>
      <c r="AH2370" s="7" t="s">
        <v>463</v>
      </c>
      <c r="AI2370" s="7" t="s">
        <v>463</v>
      </c>
      <c r="AJ2370" s="7">
        <v>-3.3000000000000002E-2</v>
      </c>
      <c r="AK2370" s="7">
        <v>-0.316</v>
      </c>
      <c r="AL2370" s="7" t="s">
        <v>408</v>
      </c>
      <c r="AM2370" s="7">
        <v>0.57299999999999995</v>
      </c>
      <c r="AN2370" s="7">
        <v>5.8999999999999997E-2</v>
      </c>
      <c r="AR2370" s="7">
        <v>1.0329999999999999</v>
      </c>
      <c r="AS2370" s="7">
        <v>1.6990000000000001</v>
      </c>
      <c r="AT2370" s="7">
        <v>1.804</v>
      </c>
      <c r="AV2370" s="7" t="s">
        <v>658</v>
      </c>
      <c r="AW2370" s="7" t="s">
        <v>44</v>
      </c>
      <c r="AX2370" s="7" t="s">
        <v>14</v>
      </c>
      <c r="AY2370" s="7" t="s">
        <v>570</v>
      </c>
    </row>
    <row r="2371" spans="1:52" x14ac:dyDescent="0.2">
      <c r="A2371" s="7">
        <v>2370</v>
      </c>
      <c r="B2371" s="7">
        <v>6109</v>
      </c>
      <c r="C2371" s="7" t="s">
        <v>69</v>
      </c>
      <c r="D2371" s="7" t="s">
        <v>234</v>
      </c>
      <c r="E2371" s="7" t="s">
        <v>235</v>
      </c>
      <c r="F2371" s="7">
        <v>2.653</v>
      </c>
      <c r="I2371" s="7">
        <v>2.653</v>
      </c>
      <c r="J2371" s="7">
        <v>2008</v>
      </c>
      <c r="K2371" s="7">
        <v>8</v>
      </c>
      <c r="L2371" s="7">
        <v>230</v>
      </c>
      <c r="M2371" s="7">
        <v>44</v>
      </c>
      <c r="N2371" s="7">
        <v>116</v>
      </c>
      <c r="O2371" s="7">
        <v>44.25</v>
      </c>
      <c r="P2371" s="7">
        <v>116.25</v>
      </c>
      <c r="V2371" s="7" t="s">
        <v>37</v>
      </c>
      <c r="W2371" s="7">
        <v>2.1629999999999998</v>
      </c>
      <c r="X2371" s="7">
        <f t="shared" ref="X2371:X2434" si="74">IF(ISBLANK(W2371), "", W2371)</f>
        <v>2.1629999999999998</v>
      </c>
      <c r="Y2371" s="7">
        <v>0.49</v>
      </c>
      <c r="Z2371" s="7">
        <f t="shared" ref="Z2371:Z2434" si="75">IF(ISBLANK(Y2371), "", Y2371)</f>
        <v>0.49</v>
      </c>
      <c r="AA2371" s="7">
        <v>0.81499999999999995</v>
      </c>
      <c r="AB2371" s="7">
        <v>0.184</v>
      </c>
      <c r="AC2371" s="7">
        <v>19.5</v>
      </c>
      <c r="AD2371" s="7">
        <v>67.900000000000006</v>
      </c>
      <c r="AE2371" s="7" t="s">
        <v>45</v>
      </c>
      <c r="AF2371" s="7" t="s">
        <v>46</v>
      </c>
      <c r="AG2371" s="7" t="s">
        <v>47</v>
      </c>
      <c r="AH2371" s="7" t="s">
        <v>463</v>
      </c>
      <c r="AI2371" s="7" t="s">
        <v>463</v>
      </c>
      <c r="AJ2371" s="7">
        <v>-3.3000000000000002E-2</v>
      </c>
      <c r="AK2371" s="7">
        <v>-0.316</v>
      </c>
      <c r="AL2371" s="7" t="s">
        <v>408</v>
      </c>
      <c r="AM2371" s="7">
        <v>0.57299999999999995</v>
      </c>
      <c r="AN2371" s="7">
        <v>5.8999999999999997E-2</v>
      </c>
      <c r="AR2371" s="7">
        <v>1.0329999999999999</v>
      </c>
      <c r="AS2371" s="7">
        <v>1.6990000000000001</v>
      </c>
      <c r="AT2371" s="7">
        <v>1.804</v>
      </c>
      <c r="AV2371" s="7" t="s">
        <v>658</v>
      </c>
      <c r="AW2371" s="7" t="s">
        <v>44</v>
      </c>
      <c r="AX2371" s="7" t="s">
        <v>14</v>
      </c>
      <c r="AY2371" s="7" t="s">
        <v>570</v>
      </c>
    </row>
    <row r="2372" spans="1:52" x14ac:dyDescent="0.2">
      <c r="A2372" s="7">
        <v>2371</v>
      </c>
      <c r="B2372" s="7">
        <v>6109</v>
      </c>
      <c r="C2372" s="7" t="s">
        <v>69</v>
      </c>
      <c r="D2372" s="7" t="s">
        <v>234</v>
      </c>
      <c r="E2372" s="7" t="s">
        <v>235</v>
      </c>
      <c r="F2372" s="7">
        <v>2.0510000000000002</v>
      </c>
      <c r="I2372" s="7">
        <v>2.0510000000000002</v>
      </c>
      <c r="J2372" s="7">
        <v>2008</v>
      </c>
      <c r="K2372" s="7">
        <v>8</v>
      </c>
      <c r="L2372" s="7">
        <v>234</v>
      </c>
      <c r="M2372" s="7">
        <v>44</v>
      </c>
      <c r="N2372" s="7">
        <v>116</v>
      </c>
      <c r="O2372" s="7">
        <v>44.25</v>
      </c>
      <c r="P2372" s="7">
        <v>116.25</v>
      </c>
      <c r="V2372" s="7" t="s">
        <v>37</v>
      </c>
      <c r="W2372" s="7">
        <v>1.73</v>
      </c>
      <c r="X2372" s="7">
        <f t="shared" si="74"/>
        <v>1.73</v>
      </c>
      <c r="Y2372" s="7">
        <v>0.32100000000000001</v>
      </c>
      <c r="Z2372" s="7">
        <f t="shared" si="75"/>
        <v>0.32100000000000001</v>
      </c>
      <c r="AA2372" s="7">
        <v>0.84299999999999997</v>
      </c>
      <c r="AB2372" s="7">
        <v>0.156</v>
      </c>
      <c r="AC2372" s="7">
        <v>19.5</v>
      </c>
      <c r="AD2372" s="7">
        <v>67.900000000000006</v>
      </c>
      <c r="AE2372" s="7" t="s">
        <v>45</v>
      </c>
      <c r="AF2372" s="7" t="s">
        <v>46</v>
      </c>
      <c r="AG2372" s="7" t="s">
        <v>47</v>
      </c>
      <c r="AH2372" s="7" t="s">
        <v>463</v>
      </c>
      <c r="AI2372" s="7" t="s">
        <v>463</v>
      </c>
      <c r="AJ2372" s="7">
        <v>-3.3000000000000002E-2</v>
      </c>
      <c r="AK2372" s="7">
        <v>-0.316</v>
      </c>
      <c r="AL2372" s="7" t="s">
        <v>408</v>
      </c>
      <c r="AM2372" s="7">
        <v>0.57299999999999995</v>
      </c>
      <c r="AN2372" s="7">
        <v>5.8999999999999997E-2</v>
      </c>
      <c r="AR2372" s="7">
        <v>1.0329999999999999</v>
      </c>
      <c r="AS2372" s="7">
        <v>1.6990000000000001</v>
      </c>
      <c r="AT2372" s="7">
        <v>1.804</v>
      </c>
      <c r="AV2372" s="7" t="s">
        <v>658</v>
      </c>
      <c r="AW2372" s="7" t="s">
        <v>44</v>
      </c>
      <c r="AX2372" s="7" t="s">
        <v>14</v>
      </c>
      <c r="AY2372" s="7" t="s">
        <v>570</v>
      </c>
    </row>
    <row r="2373" spans="1:52" x14ac:dyDescent="0.2">
      <c r="A2373" s="7">
        <v>2372</v>
      </c>
      <c r="B2373" s="7">
        <v>6109</v>
      </c>
      <c r="C2373" s="7" t="s">
        <v>69</v>
      </c>
      <c r="D2373" s="7" t="s">
        <v>234</v>
      </c>
      <c r="E2373" s="7" t="s">
        <v>235</v>
      </c>
      <c r="F2373" s="7">
        <v>1.827</v>
      </c>
      <c r="I2373" s="7">
        <v>1.827</v>
      </c>
      <c r="J2373" s="7">
        <v>2008</v>
      </c>
      <c r="K2373" s="7">
        <v>8</v>
      </c>
      <c r="L2373" s="7">
        <v>240</v>
      </c>
      <c r="M2373" s="7">
        <v>44</v>
      </c>
      <c r="N2373" s="7">
        <v>116</v>
      </c>
      <c r="O2373" s="7">
        <v>44.25</v>
      </c>
      <c r="P2373" s="7">
        <v>116.25</v>
      </c>
      <c r="V2373" s="7" t="s">
        <v>37</v>
      </c>
      <c r="W2373" s="7">
        <v>1.589</v>
      </c>
      <c r="X2373" s="7">
        <f t="shared" si="74"/>
        <v>1.589</v>
      </c>
      <c r="Y2373" s="7">
        <v>0.23799999999999999</v>
      </c>
      <c r="Z2373" s="7">
        <f t="shared" si="75"/>
        <v>0.23799999999999999</v>
      </c>
      <c r="AA2373" s="7">
        <v>0.86899999999999999</v>
      </c>
      <c r="AB2373" s="7">
        <v>0.13</v>
      </c>
      <c r="AC2373" s="7">
        <v>19.5</v>
      </c>
      <c r="AD2373" s="7">
        <v>67.900000000000006</v>
      </c>
      <c r="AE2373" s="7" t="s">
        <v>45</v>
      </c>
      <c r="AF2373" s="7" t="s">
        <v>46</v>
      </c>
      <c r="AG2373" s="7" t="s">
        <v>47</v>
      </c>
      <c r="AH2373" s="7" t="s">
        <v>463</v>
      </c>
      <c r="AI2373" s="7" t="s">
        <v>463</v>
      </c>
      <c r="AJ2373" s="7">
        <v>-3.3000000000000002E-2</v>
      </c>
      <c r="AK2373" s="7">
        <v>-0.316</v>
      </c>
      <c r="AL2373" s="7" t="s">
        <v>408</v>
      </c>
      <c r="AM2373" s="7">
        <v>0.57299999999999995</v>
      </c>
      <c r="AN2373" s="7">
        <v>5.8999999999999997E-2</v>
      </c>
      <c r="AR2373" s="7">
        <v>1.0329999999999999</v>
      </c>
      <c r="AS2373" s="7">
        <v>1.6990000000000001</v>
      </c>
      <c r="AT2373" s="7">
        <v>1.804</v>
      </c>
      <c r="AV2373" s="7" t="s">
        <v>658</v>
      </c>
      <c r="AW2373" s="7" t="s">
        <v>44</v>
      </c>
      <c r="AX2373" s="7" t="s">
        <v>14</v>
      </c>
      <c r="AY2373" s="7" t="s">
        <v>570</v>
      </c>
    </row>
    <row r="2374" spans="1:52" x14ac:dyDescent="0.2">
      <c r="A2374" s="7">
        <v>2373</v>
      </c>
      <c r="B2374" s="7">
        <v>6109</v>
      </c>
      <c r="C2374" s="7" t="s">
        <v>69</v>
      </c>
      <c r="D2374" s="7" t="s">
        <v>234</v>
      </c>
      <c r="E2374" s="7" t="s">
        <v>235</v>
      </c>
      <c r="F2374" s="7">
        <v>1.6739999999999999</v>
      </c>
      <c r="I2374" s="7">
        <v>1.6739999999999999</v>
      </c>
      <c r="J2374" s="7">
        <v>2008</v>
      </c>
      <c r="K2374" s="7">
        <v>8</v>
      </c>
      <c r="L2374" s="7">
        <v>243</v>
      </c>
      <c r="M2374" s="7">
        <v>44</v>
      </c>
      <c r="N2374" s="7">
        <v>116</v>
      </c>
      <c r="O2374" s="7">
        <v>44.25</v>
      </c>
      <c r="P2374" s="7">
        <v>116.25</v>
      </c>
      <c r="V2374" s="7" t="s">
        <v>37</v>
      </c>
      <c r="W2374" s="7">
        <v>1.3240000000000001</v>
      </c>
      <c r="X2374" s="7">
        <f t="shared" si="74"/>
        <v>1.3240000000000001</v>
      </c>
      <c r="Y2374" s="7">
        <v>0.35</v>
      </c>
      <c r="Z2374" s="7">
        <f t="shared" si="75"/>
        <v>0.35</v>
      </c>
      <c r="AA2374" s="7">
        <v>0.79</v>
      </c>
      <c r="AB2374" s="7">
        <v>0.20899999999999999</v>
      </c>
      <c r="AC2374" s="7">
        <v>19.5</v>
      </c>
      <c r="AD2374" s="7">
        <v>67.900000000000006</v>
      </c>
      <c r="AE2374" s="7" t="s">
        <v>45</v>
      </c>
      <c r="AF2374" s="7" t="s">
        <v>46</v>
      </c>
      <c r="AG2374" s="7" t="s">
        <v>47</v>
      </c>
      <c r="AH2374" s="7" t="s">
        <v>463</v>
      </c>
      <c r="AI2374" s="7" t="s">
        <v>463</v>
      </c>
      <c r="AJ2374" s="7">
        <v>-3.3000000000000002E-2</v>
      </c>
      <c r="AK2374" s="7">
        <v>-0.316</v>
      </c>
      <c r="AL2374" s="7" t="s">
        <v>408</v>
      </c>
      <c r="AM2374" s="7">
        <v>0.57299999999999995</v>
      </c>
      <c r="AN2374" s="7">
        <v>5.8999999999999997E-2</v>
      </c>
      <c r="AR2374" s="7">
        <v>1.0329999999999999</v>
      </c>
      <c r="AS2374" s="7">
        <v>1.6990000000000001</v>
      </c>
      <c r="AT2374" s="7">
        <v>1.804</v>
      </c>
      <c r="AV2374" s="7" t="s">
        <v>658</v>
      </c>
      <c r="AW2374" s="7" t="s">
        <v>44</v>
      </c>
      <c r="AX2374" s="7" t="s">
        <v>14</v>
      </c>
      <c r="AY2374" s="7" t="s">
        <v>570</v>
      </c>
    </row>
    <row r="2375" spans="1:52" x14ac:dyDescent="0.2">
      <c r="A2375" s="7">
        <v>2374</v>
      </c>
      <c r="B2375" s="7">
        <v>6152</v>
      </c>
      <c r="C2375" s="7" t="s">
        <v>69</v>
      </c>
      <c r="D2375" s="7" t="s">
        <v>134</v>
      </c>
      <c r="E2375" s="7" t="s">
        <v>135</v>
      </c>
      <c r="F2375" s="7">
        <v>0.32700000000000001</v>
      </c>
      <c r="I2375" s="7">
        <v>0.33900000000000002</v>
      </c>
      <c r="J2375" s="7">
        <v>2007</v>
      </c>
      <c r="K2375" s="7">
        <v>1</v>
      </c>
      <c r="L2375" s="7">
        <v>15</v>
      </c>
      <c r="M2375" s="7">
        <v>28.1</v>
      </c>
      <c r="N2375" s="7">
        <v>113.01600000000001</v>
      </c>
      <c r="O2375" s="7">
        <v>28.25</v>
      </c>
      <c r="P2375" s="7">
        <v>113.25</v>
      </c>
      <c r="Q2375" s="7">
        <v>6.9210000000000003</v>
      </c>
      <c r="S2375" s="7">
        <v>13.337999999999999</v>
      </c>
      <c r="V2375" s="7" t="s">
        <v>26</v>
      </c>
      <c r="W2375" s="7">
        <v>0.13600000000000001</v>
      </c>
      <c r="X2375" s="7">
        <f t="shared" si="74"/>
        <v>0.13600000000000001</v>
      </c>
      <c r="Y2375" s="7">
        <v>0.20300000000000001</v>
      </c>
      <c r="Z2375" s="7">
        <f t="shared" si="75"/>
        <v>0.20300000000000001</v>
      </c>
      <c r="AA2375" s="7">
        <v>0.40100000000000002</v>
      </c>
      <c r="AB2375" s="7">
        <v>0.59799999999999998</v>
      </c>
      <c r="AC2375" s="7">
        <v>4.8</v>
      </c>
      <c r="AD2375" s="7">
        <v>69.400000000000006</v>
      </c>
      <c r="AE2375" s="7" t="s">
        <v>28</v>
      </c>
      <c r="AF2375" s="7" t="s">
        <v>29</v>
      </c>
      <c r="AG2375" s="7" t="s">
        <v>30</v>
      </c>
      <c r="AH2375" s="7" t="s">
        <v>409</v>
      </c>
      <c r="AI2375" s="7" t="s">
        <v>407</v>
      </c>
      <c r="AJ2375" s="7">
        <v>1.5009999999999999</v>
      </c>
      <c r="AK2375" s="7">
        <v>-1.8029999999999999</v>
      </c>
      <c r="AL2375" s="7" t="s">
        <v>408</v>
      </c>
      <c r="AQ2375" s="7">
        <v>0.57999999999999996</v>
      </c>
      <c r="AS2375" s="7">
        <v>2.08</v>
      </c>
      <c r="AV2375" s="7" t="s">
        <v>659</v>
      </c>
      <c r="AW2375" s="7" t="s">
        <v>528</v>
      </c>
      <c r="AZ2375" s="7" t="s">
        <v>38</v>
      </c>
    </row>
    <row r="2376" spans="1:52" x14ac:dyDescent="0.2">
      <c r="A2376" s="7">
        <v>2375</v>
      </c>
      <c r="B2376" s="7">
        <v>6152</v>
      </c>
      <c r="C2376" s="7" t="s">
        <v>69</v>
      </c>
      <c r="D2376" s="7" t="s">
        <v>134</v>
      </c>
      <c r="E2376" s="7" t="s">
        <v>135</v>
      </c>
      <c r="F2376" s="7">
        <v>0.53</v>
      </c>
      <c r="I2376" s="7">
        <v>0.54900000000000004</v>
      </c>
      <c r="J2376" s="7">
        <v>2007</v>
      </c>
      <c r="K2376" s="7">
        <v>2</v>
      </c>
      <c r="L2376" s="7">
        <v>45</v>
      </c>
      <c r="M2376" s="7">
        <v>28.1</v>
      </c>
      <c r="N2376" s="7">
        <v>113.01600000000001</v>
      </c>
      <c r="O2376" s="7">
        <v>28.25</v>
      </c>
      <c r="P2376" s="7">
        <v>113.25</v>
      </c>
      <c r="Q2376" s="7">
        <v>9.4160000000000004</v>
      </c>
      <c r="S2376" s="7">
        <v>13.531000000000001</v>
      </c>
      <c r="V2376" s="7" t="s">
        <v>26</v>
      </c>
      <c r="W2376" s="7">
        <v>0.29399999999999998</v>
      </c>
      <c r="X2376" s="7">
        <f t="shared" si="74"/>
        <v>0.29399999999999998</v>
      </c>
      <c r="Y2376" s="7">
        <v>0.255</v>
      </c>
      <c r="Z2376" s="7">
        <f t="shared" si="75"/>
        <v>0.255</v>
      </c>
      <c r="AA2376" s="7">
        <v>0.53500000000000003</v>
      </c>
      <c r="AB2376" s="7">
        <v>0.46400000000000002</v>
      </c>
      <c r="AC2376" s="7">
        <v>10.8</v>
      </c>
      <c r="AD2376" s="7">
        <v>85.5</v>
      </c>
      <c r="AE2376" s="7" t="s">
        <v>28</v>
      </c>
      <c r="AF2376" s="7" t="s">
        <v>29</v>
      </c>
      <c r="AG2376" s="7" t="s">
        <v>30</v>
      </c>
      <c r="AH2376" s="7" t="s">
        <v>409</v>
      </c>
      <c r="AI2376" s="7" t="s">
        <v>407</v>
      </c>
      <c r="AJ2376" s="7">
        <v>1.5009999999999999</v>
      </c>
      <c r="AK2376" s="7">
        <v>-1.8029999999999999</v>
      </c>
      <c r="AL2376" s="7" t="s">
        <v>408</v>
      </c>
      <c r="AQ2376" s="7">
        <v>0.57999999999999996</v>
      </c>
      <c r="AS2376" s="7">
        <v>2.08</v>
      </c>
      <c r="AV2376" s="7" t="s">
        <v>659</v>
      </c>
      <c r="AW2376" s="7" t="s">
        <v>528</v>
      </c>
      <c r="AZ2376" s="7" t="s">
        <v>38</v>
      </c>
    </row>
    <row r="2377" spans="1:52" x14ac:dyDescent="0.2">
      <c r="A2377" s="7">
        <v>2376</v>
      </c>
      <c r="B2377" s="7">
        <v>6152</v>
      </c>
      <c r="C2377" s="7" t="s">
        <v>69</v>
      </c>
      <c r="D2377" s="7" t="s">
        <v>134</v>
      </c>
      <c r="E2377" s="7" t="s">
        <v>135</v>
      </c>
      <c r="F2377" s="7">
        <v>0.65300000000000002</v>
      </c>
      <c r="I2377" s="7">
        <v>0.67700000000000005</v>
      </c>
      <c r="J2377" s="7">
        <v>2007</v>
      </c>
      <c r="K2377" s="7">
        <v>3</v>
      </c>
      <c r="L2377" s="7">
        <v>75</v>
      </c>
      <c r="M2377" s="7">
        <v>28.1</v>
      </c>
      <c r="N2377" s="7">
        <v>113.01600000000001</v>
      </c>
      <c r="O2377" s="7">
        <v>28.25</v>
      </c>
      <c r="P2377" s="7">
        <v>113.25</v>
      </c>
      <c r="Q2377" s="7">
        <v>13.867000000000001</v>
      </c>
      <c r="S2377" s="7">
        <v>15.914999999999999</v>
      </c>
      <c r="V2377" s="7" t="s">
        <v>26</v>
      </c>
      <c r="W2377" s="7">
        <v>0.51</v>
      </c>
      <c r="X2377" s="7">
        <f t="shared" si="74"/>
        <v>0.51</v>
      </c>
      <c r="Y2377" s="7">
        <v>0.16700000000000001</v>
      </c>
      <c r="Z2377" s="7">
        <f t="shared" si="75"/>
        <v>0.16700000000000001</v>
      </c>
      <c r="AA2377" s="7">
        <v>0.753</v>
      </c>
      <c r="AB2377" s="7">
        <v>0.246</v>
      </c>
      <c r="AC2377" s="7">
        <v>12.9</v>
      </c>
      <c r="AD2377" s="7">
        <v>121.8</v>
      </c>
      <c r="AE2377" s="7" t="s">
        <v>28</v>
      </c>
      <c r="AF2377" s="7" t="s">
        <v>29</v>
      </c>
      <c r="AG2377" s="7" t="s">
        <v>30</v>
      </c>
      <c r="AH2377" s="7" t="s">
        <v>409</v>
      </c>
      <c r="AI2377" s="7" t="s">
        <v>407</v>
      </c>
      <c r="AJ2377" s="7">
        <v>1.5009999999999999</v>
      </c>
      <c r="AK2377" s="7">
        <v>-1.8029999999999999</v>
      </c>
      <c r="AL2377" s="7" t="s">
        <v>408</v>
      </c>
      <c r="AQ2377" s="7">
        <v>0.57999999999999996</v>
      </c>
      <c r="AS2377" s="7">
        <v>2.08</v>
      </c>
      <c r="AV2377" s="7" t="s">
        <v>659</v>
      </c>
      <c r="AW2377" s="7" t="s">
        <v>528</v>
      </c>
      <c r="AZ2377" s="7" t="s">
        <v>38</v>
      </c>
    </row>
    <row r="2378" spans="1:52" x14ac:dyDescent="0.2">
      <c r="A2378" s="7">
        <v>2377</v>
      </c>
      <c r="B2378" s="7">
        <v>6152</v>
      </c>
      <c r="C2378" s="7" t="s">
        <v>69</v>
      </c>
      <c r="D2378" s="7" t="s">
        <v>134</v>
      </c>
      <c r="E2378" s="7" t="s">
        <v>135</v>
      </c>
      <c r="F2378" s="7">
        <v>0.78800000000000003</v>
      </c>
      <c r="I2378" s="7">
        <v>0.81699999999999995</v>
      </c>
      <c r="J2378" s="7">
        <v>2007</v>
      </c>
      <c r="K2378" s="7">
        <v>4</v>
      </c>
      <c r="L2378" s="7">
        <v>105</v>
      </c>
      <c r="M2378" s="7">
        <v>28.1</v>
      </c>
      <c r="N2378" s="7">
        <v>113.01600000000001</v>
      </c>
      <c r="O2378" s="7">
        <v>28.25</v>
      </c>
      <c r="P2378" s="7">
        <v>113.25</v>
      </c>
      <c r="Q2378" s="7">
        <v>16.751999999999999</v>
      </c>
      <c r="S2378" s="7">
        <v>17.236999999999998</v>
      </c>
      <c r="V2378" s="7" t="s">
        <v>26</v>
      </c>
      <c r="W2378" s="7">
        <v>0.72599999999999998</v>
      </c>
      <c r="X2378" s="7">
        <f t="shared" si="74"/>
        <v>0.72599999999999998</v>
      </c>
      <c r="Y2378" s="7">
        <v>9.0999999999999998E-2</v>
      </c>
      <c r="Z2378" s="7">
        <f t="shared" si="75"/>
        <v>9.0999999999999998E-2</v>
      </c>
      <c r="AA2378" s="7">
        <v>0.88800000000000001</v>
      </c>
      <c r="AB2378" s="7">
        <v>0.111</v>
      </c>
      <c r="AC2378" s="7">
        <v>17.100000000000001</v>
      </c>
      <c r="AD2378" s="7">
        <v>138.9</v>
      </c>
      <c r="AE2378" s="7" t="s">
        <v>28</v>
      </c>
      <c r="AF2378" s="7" t="s">
        <v>29</v>
      </c>
      <c r="AG2378" s="7" t="s">
        <v>30</v>
      </c>
      <c r="AH2378" s="7" t="s">
        <v>409</v>
      </c>
      <c r="AI2378" s="7" t="s">
        <v>407</v>
      </c>
      <c r="AJ2378" s="7">
        <v>1.5009999999999999</v>
      </c>
      <c r="AK2378" s="7">
        <v>-1.8029999999999999</v>
      </c>
      <c r="AL2378" s="7" t="s">
        <v>408</v>
      </c>
      <c r="AQ2378" s="7">
        <v>0.57999999999999996</v>
      </c>
      <c r="AS2378" s="7">
        <v>2.08</v>
      </c>
      <c r="AV2378" s="7" t="s">
        <v>659</v>
      </c>
      <c r="AW2378" s="7" t="s">
        <v>528</v>
      </c>
      <c r="AZ2378" s="7" t="s">
        <v>38</v>
      </c>
    </row>
    <row r="2379" spans="1:52" x14ac:dyDescent="0.2">
      <c r="A2379" s="7">
        <v>2378</v>
      </c>
      <c r="B2379" s="7">
        <v>6152</v>
      </c>
      <c r="C2379" s="7" t="s">
        <v>69</v>
      </c>
      <c r="D2379" s="7" t="s">
        <v>134</v>
      </c>
      <c r="E2379" s="7" t="s">
        <v>135</v>
      </c>
      <c r="F2379" s="7">
        <v>1.454</v>
      </c>
      <c r="I2379" s="7">
        <v>1.5069999999999999</v>
      </c>
      <c r="J2379" s="7">
        <v>2007</v>
      </c>
      <c r="K2379" s="7">
        <v>5</v>
      </c>
      <c r="L2379" s="7">
        <v>135</v>
      </c>
      <c r="M2379" s="7">
        <v>28.1</v>
      </c>
      <c r="N2379" s="7">
        <v>113.01600000000001</v>
      </c>
      <c r="O2379" s="7">
        <v>28.25</v>
      </c>
      <c r="P2379" s="7">
        <v>113.25</v>
      </c>
      <c r="Q2379" s="7">
        <v>23.550999999999998</v>
      </c>
      <c r="S2379" s="7">
        <v>12.186999999999999</v>
      </c>
      <c r="V2379" s="7" t="s">
        <v>26</v>
      </c>
      <c r="W2379" s="7">
        <v>1.429</v>
      </c>
      <c r="X2379" s="7">
        <f t="shared" si="74"/>
        <v>1.429</v>
      </c>
      <c r="Y2379" s="7">
        <v>7.8E-2</v>
      </c>
      <c r="Z2379" s="7">
        <f t="shared" si="75"/>
        <v>7.8E-2</v>
      </c>
      <c r="AA2379" s="7">
        <v>0.94699999999999995</v>
      </c>
      <c r="AB2379" s="7">
        <v>5.1999999999999998E-2</v>
      </c>
      <c r="AC2379" s="7">
        <v>25.2</v>
      </c>
      <c r="AD2379" s="7">
        <v>68.599999999999994</v>
      </c>
      <c r="AE2379" s="7" t="s">
        <v>28</v>
      </c>
      <c r="AF2379" s="7" t="s">
        <v>29</v>
      </c>
      <c r="AG2379" s="7" t="s">
        <v>30</v>
      </c>
      <c r="AH2379" s="7" t="s">
        <v>409</v>
      </c>
      <c r="AI2379" s="7" t="s">
        <v>407</v>
      </c>
      <c r="AJ2379" s="7">
        <v>1.5009999999999999</v>
      </c>
      <c r="AK2379" s="7">
        <v>-1.8029999999999999</v>
      </c>
      <c r="AL2379" s="7" t="s">
        <v>408</v>
      </c>
      <c r="AQ2379" s="7">
        <v>0.57999999999999996</v>
      </c>
      <c r="AS2379" s="7">
        <v>2.08</v>
      </c>
      <c r="AV2379" s="7" t="s">
        <v>659</v>
      </c>
      <c r="AW2379" s="7" t="s">
        <v>528</v>
      </c>
      <c r="AZ2379" s="7" t="s">
        <v>38</v>
      </c>
    </row>
    <row r="2380" spans="1:52" x14ac:dyDescent="0.2">
      <c r="A2380" s="7">
        <v>2379</v>
      </c>
      <c r="B2380" s="7">
        <v>6152</v>
      </c>
      <c r="C2380" s="7" t="s">
        <v>69</v>
      </c>
      <c r="D2380" s="7" t="s">
        <v>134</v>
      </c>
      <c r="E2380" s="7" t="s">
        <v>135</v>
      </c>
      <c r="F2380" s="7">
        <v>1.738</v>
      </c>
      <c r="I2380" s="7">
        <v>1.8009999999999999</v>
      </c>
      <c r="J2380" s="7">
        <v>2007</v>
      </c>
      <c r="K2380" s="7">
        <v>6</v>
      </c>
      <c r="L2380" s="7">
        <v>165</v>
      </c>
      <c r="M2380" s="7">
        <v>28.1</v>
      </c>
      <c r="N2380" s="7">
        <v>113.01600000000001</v>
      </c>
      <c r="O2380" s="7">
        <v>28.25</v>
      </c>
      <c r="P2380" s="7">
        <v>113.25</v>
      </c>
      <c r="Q2380" s="7">
        <v>23.96</v>
      </c>
      <c r="S2380" s="7">
        <v>17.093</v>
      </c>
      <c r="V2380" s="7" t="s">
        <v>26</v>
      </c>
      <c r="W2380" s="7">
        <v>1.6</v>
      </c>
      <c r="X2380" s="7">
        <f t="shared" si="74"/>
        <v>1.6</v>
      </c>
      <c r="Y2380" s="7">
        <v>0.20100000000000001</v>
      </c>
      <c r="Z2380" s="7">
        <f t="shared" si="75"/>
        <v>0.20100000000000001</v>
      </c>
      <c r="AA2380" s="7">
        <v>0.88700000000000001</v>
      </c>
      <c r="AB2380" s="7">
        <v>0.112</v>
      </c>
      <c r="AC2380" s="7">
        <v>26.7</v>
      </c>
      <c r="AD2380" s="7">
        <v>157.80000000000001</v>
      </c>
      <c r="AE2380" s="7" t="s">
        <v>28</v>
      </c>
      <c r="AF2380" s="7" t="s">
        <v>29</v>
      </c>
      <c r="AG2380" s="7" t="s">
        <v>30</v>
      </c>
      <c r="AH2380" s="7" t="s">
        <v>409</v>
      </c>
      <c r="AI2380" s="7" t="s">
        <v>407</v>
      </c>
      <c r="AJ2380" s="7">
        <v>1.5009999999999999</v>
      </c>
      <c r="AK2380" s="7">
        <v>-1.8029999999999999</v>
      </c>
      <c r="AL2380" s="7" t="s">
        <v>408</v>
      </c>
      <c r="AQ2380" s="7">
        <v>0.57999999999999996</v>
      </c>
      <c r="AS2380" s="7">
        <v>2.08</v>
      </c>
      <c r="AV2380" s="7" t="s">
        <v>659</v>
      </c>
      <c r="AW2380" s="7" t="s">
        <v>528</v>
      </c>
      <c r="AZ2380" s="7" t="s">
        <v>38</v>
      </c>
    </row>
    <row r="2381" spans="1:52" x14ac:dyDescent="0.2">
      <c r="A2381" s="7">
        <v>2380</v>
      </c>
      <c r="B2381" s="7">
        <v>6152</v>
      </c>
      <c r="C2381" s="7" t="s">
        <v>69</v>
      </c>
      <c r="D2381" s="7" t="s">
        <v>134</v>
      </c>
      <c r="E2381" s="7" t="s">
        <v>135</v>
      </c>
      <c r="F2381" s="7">
        <v>1.91</v>
      </c>
      <c r="I2381" s="7">
        <v>1.98</v>
      </c>
      <c r="J2381" s="7">
        <v>2007</v>
      </c>
      <c r="K2381" s="7">
        <v>7</v>
      </c>
      <c r="L2381" s="7">
        <v>195</v>
      </c>
      <c r="M2381" s="7">
        <v>28.1</v>
      </c>
      <c r="N2381" s="7">
        <v>113.01600000000001</v>
      </c>
      <c r="O2381" s="7">
        <v>28.25</v>
      </c>
      <c r="P2381" s="7">
        <v>113.25</v>
      </c>
      <c r="Q2381" s="7">
        <v>27.106000000000002</v>
      </c>
      <c r="S2381" s="7">
        <v>11.246</v>
      </c>
      <c r="V2381" s="7" t="s">
        <v>26</v>
      </c>
      <c r="W2381" s="7">
        <v>1.7</v>
      </c>
      <c r="X2381" s="7">
        <f t="shared" si="74"/>
        <v>1.7</v>
      </c>
      <c r="Y2381" s="7">
        <v>0.28000000000000003</v>
      </c>
      <c r="Z2381" s="7">
        <f t="shared" si="75"/>
        <v>0.28000000000000003</v>
      </c>
      <c r="AA2381" s="7">
        <v>0.85799999999999998</v>
      </c>
      <c r="AB2381" s="7">
        <v>0.14099999999999999</v>
      </c>
      <c r="AC2381" s="7">
        <v>30.7</v>
      </c>
      <c r="AD2381" s="7">
        <v>28.9</v>
      </c>
      <c r="AE2381" s="7" t="s">
        <v>28</v>
      </c>
      <c r="AF2381" s="7" t="s">
        <v>29</v>
      </c>
      <c r="AG2381" s="7" t="s">
        <v>30</v>
      </c>
      <c r="AH2381" s="7" t="s">
        <v>409</v>
      </c>
      <c r="AI2381" s="7" t="s">
        <v>407</v>
      </c>
      <c r="AJ2381" s="7">
        <v>1.5009999999999999</v>
      </c>
      <c r="AK2381" s="7">
        <v>-1.8029999999999999</v>
      </c>
      <c r="AL2381" s="7" t="s">
        <v>408</v>
      </c>
      <c r="AQ2381" s="7">
        <v>0.57999999999999996</v>
      </c>
      <c r="AS2381" s="7">
        <v>2.08</v>
      </c>
      <c r="AV2381" s="7" t="s">
        <v>659</v>
      </c>
      <c r="AW2381" s="7" t="s">
        <v>528</v>
      </c>
      <c r="AZ2381" s="7" t="s">
        <v>38</v>
      </c>
    </row>
    <row r="2382" spans="1:52" x14ac:dyDescent="0.2">
      <c r="A2382" s="7">
        <v>2381</v>
      </c>
      <c r="B2382" s="7">
        <v>6152</v>
      </c>
      <c r="C2382" s="7" t="s">
        <v>69</v>
      </c>
      <c r="D2382" s="7" t="s">
        <v>134</v>
      </c>
      <c r="E2382" s="7" t="s">
        <v>135</v>
      </c>
      <c r="F2382" s="7">
        <v>1.762</v>
      </c>
      <c r="I2382" s="7">
        <v>1.8260000000000001</v>
      </c>
      <c r="J2382" s="7">
        <v>2007</v>
      </c>
      <c r="K2382" s="7">
        <v>8</v>
      </c>
      <c r="L2382" s="7">
        <v>225</v>
      </c>
      <c r="M2382" s="7">
        <v>28.1</v>
      </c>
      <c r="N2382" s="7">
        <v>113.01600000000001</v>
      </c>
      <c r="O2382" s="7">
        <v>28.25</v>
      </c>
      <c r="P2382" s="7">
        <v>113.25</v>
      </c>
      <c r="Q2382" s="7">
        <v>26.6</v>
      </c>
      <c r="S2382" s="7">
        <v>15.224</v>
      </c>
      <c r="V2382" s="7" t="s">
        <v>26</v>
      </c>
      <c r="W2382" s="7">
        <v>1.5780000000000001</v>
      </c>
      <c r="X2382" s="7">
        <f t="shared" si="74"/>
        <v>1.5780000000000001</v>
      </c>
      <c r="Y2382" s="7">
        <v>0.248</v>
      </c>
      <c r="Z2382" s="7">
        <f t="shared" si="75"/>
        <v>0.248</v>
      </c>
      <c r="AA2382" s="7">
        <v>0.86299999999999999</v>
      </c>
      <c r="AB2382" s="7">
        <v>0.13600000000000001</v>
      </c>
      <c r="AC2382" s="7">
        <v>29.7</v>
      </c>
      <c r="AD2382" s="7">
        <v>161.1</v>
      </c>
      <c r="AE2382" s="7" t="s">
        <v>28</v>
      </c>
      <c r="AF2382" s="7" t="s">
        <v>29</v>
      </c>
      <c r="AG2382" s="7" t="s">
        <v>30</v>
      </c>
      <c r="AH2382" s="7" t="s">
        <v>409</v>
      </c>
      <c r="AI2382" s="7" t="s">
        <v>407</v>
      </c>
      <c r="AJ2382" s="7">
        <v>1.5009999999999999</v>
      </c>
      <c r="AK2382" s="7">
        <v>-1.8029999999999999</v>
      </c>
      <c r="AL2382" s="7" t="s">
        <v>408</v>
      </c>
      <c r="AQ2382" s="7">
        <v>0.57999999999999996</v>
      </c>
      <c r="AS2382" s="7">
        <v>2.08</v>
      </c>
      <c r="AV2382" s="7" t="s">
        <v>659</v>
      </c>
      <c r="AW2382" s="7" t="s">
        <v>528</v>
      </c>
      <c r="AZ2382" s="7" t="s">
        <v>38</v>
      </c>
    </row>
    <row r="2383" spans="1:52" x14ac:dyDescent="0.2">
      <c r="A2383" s="7">
        <v>2382</v>
      </c>
      <c r="B2383" s="7">
        <v>6152</v>
      </c>
      <c r="C2383" s="7" t="s">
        <v>69</v>
      </c>
      <c r="D2383" s="7" t="s">
        <v>134</v>
      </c>
      <c r="E2383" s="7" t="s">
        <v>135</v>
      </c>
      <c r="F2383" s="7">
        <v>2.0699999999999998</v>
      </c>
      <c r="I2383" s="7">
        <v>2.1459999999999999</v>
      </c>
      <c r="J2383" s="7">
        <v>2007</v>
      </c>
      <c r="K2383" s="7">
        <v>9</v>
      </c>
      <c r="L2383" s="7">
        <v>255</v>
      </c>
      <c r="M2383" s="7">
        <v>28.1</v>
      </c>
      <c r="N2383" s="7">
        <v>113.01600000000001</v>
      </c>
      <c r="O2383" s="7">
        <v>28.25</v>
      </c>
      <c r="P2383" s="7">
        <v>113.25</v>
      </c>
      <c r="Q2383" s="7">
        <v>23.486000000000001</v>
      </c>
      <c r="S2383" s="7">
        <v>16.28</v>
      </c>
      <c r="V2383" s="7" t="s">
        <v>26</v>
      </c>
      <c r="W2383" s="7">
        <v>1.851</v>
      </c>
      <c r="X2383" s="7">
        <f t="shared" si="74"/>
        <v>1.851</v>
      </c>
      <c r="Y2383" s="7">
        <v>0.29499999999999998</v>
      </c>
      <c r="Z2383" s="7">
        <f t="shared" si="75"/>
        <v>0.29499999999999998</v>
      </c>
      <c r="AA2383" s="7">
        <v>0.86199999999999999</v>
      </c>
      <c r="AB2383" s="7">
        <v>0.13700000000000001</v>
      </c>
      <c r="AC2383" s="7">
        <v>23.8</v>
      </c>
      <c r="AD2383" s="7">
        <v>101.5</v>
      </c>
      <c r="AE2383" s="7" t="s">
        <v>28</v>
      </c>
      <c r="AF2383" s="7" t="s">
        <v>29</v>
      </c>
      <c r="AG2383" s="7" t="s">
        <v>30</v>
      </c>
      <c r="AH2383" s="7" t="s">
        <v>409</v>
      </c>
      <c r="AI2383" s="7" t="s">
        <v>407</v>
      </c>
      <c r="AJ2383" s="7">
        <v>1.5009999999999999</v>
      </c>
      <c r="AK2383" s="7">
        <v>-1.8029999999999999</v>
      </c>
      <c r="AL2383" s="7" t="s">
        <v>408</v>
      </c>
      <c r="AQ2383" s="7">
        <v>0.57999999999999996</v>
      </c>
      <c r="AS2383" s="7">
        <v>2.08</v>
      </c>
      <c r="AV2383" s="7" t="s">
        <v>659</v>
      </c>
      <c r="AW2383" s="7" t="s">
        <v>528</v>
      </c>
      <c r="AZ2383" s="7" t="s">
        <v>38</v>
      </c>
    </row>
    <row r="2384" spans="1:52" x14ac:dyDescent="0.2">
      <c r="A2384" s="7">
        <v>2383</v>
      </c>
      <c r="B2384" s="7">
        <v>6152</v>
      </c>
      <c r="C2384" s="7" t="s">
        <v>69</v>
      </c>
      <c r="D2384" s="7" t="s">
        <v>134</v>
      </c>
      <c r="E2384" s="7" t="s">
        <v>135</v>
      </c>
      <c r="F2384" s="7">
        <v>1.131</v>
      </c>
      <c r="I2384" s="7">
        <v>1.1719999999999999</v>
      </c>
      <c r="J2384" s="7">
        <v>2007</v>
      </c>
      <c r="K2384" s="7">
        <v>10</v>
      </c>
      <c r="L2384" s="7">
        <v>285</v>
      </c>
      <c r="M2384" s="7">
        <v>28.1</v>
      </c>
      <c r="N2384" s="7">
        <v>113.01600000000001</v>
      </c>
      <c r="O2384" s="7">
        <v>28.25</v>
      </c>
      <c r="P2384" s="7">
        <v>113.25</v>
      </c>
      <c r="Q2384" s="7">
        <v>18.937999999999999</v>
      </c>
      <c r="S2384" s="7">
        <v>7.3810000000000002</v>
      </c>
      <c r="V2384" s="7" t="s">
        <v>26</v>
      </c>
      <c r="W2384" s="7">
        <v>0.81</v>
      </c>
      <c r="X2384" s="7">
        <f t="shared" si="74"/>
        <v>0.81</v>
      </c>
      <c r="Y2384" s="7">
        <v>0.36199999999999999</v>
      </c>
      <c r="Z2384" s="7">
        <f t="shared" si="75"/>
        <v>0.36199999999999999</v>
      </c>
      <c r="AA2384" s="7">
        <v>0.69</v>
      </c>
      <c r="AB2384" s="7">
        <v>0.309</v>
      </c>
      <c r="AC2384" s="7">
        <v>19.7</v>
      </c>
      <c r="AD2384" s="7">
        <v>6.2</v>
      </c>
      <c r="AE2384" s="7" t="s">
        <v>28</v>
      </c>
      <c r="AF2384" s="7" t="s">
        <v>29</v>
      </c>
      <c r="AG2384" s="7" t="s">
        <v>30</v>
      </c>
      <c r="AH2384" s="7" t="s">
        <v>409</v>
      </c>
      <c r="AI2384" s="7" t="s">
        <v>407</v>
      </c>
      <c r="AJ2384" s="7">
        <v>1.5009999999999999</v>
      </c>
      <c r="AK2384" s="7">
        <v>-1.8029999999999999</v>
      </c>
      <c r="AL2384" s="7" t="s">
        <v>408</v>
      </c>
      <c r="AQ2384" s="7">
        <v>0.57999999999999996</v>
      </c>
      <c r="AS2384" s="7">
        <v>2.08</v>
      </c>
      <c r="AV2384" s="7" t="s">
        <v>659</v>
      </c>
      <c r="AW2384" s="7" t="s">
        <v>528</v>
      </c>
      <c r="AZ2384" s="7" t="s">
        <v>38</v>
      </c>
    </row>
    <row r="2385" spans="1:52" x14ac:dyDescent="0.2">
      <c r="A2385" s="7">
        <v>2384</v>
      </c>
      <c r="B2385" s="7">
        <v>6152</v>
      </c>
      <c r="C2385" s="7" t="s">
        <v>69</v>
      </c>
      <c r="D2385" s="7" t="s">
        <v>134</v>
      </c>
      <c r="E2385" s="7" t="s">
        <v>135</v>
      </c>
      <c r="F2385" s="7">
        <v>0.80900000000000005</v>
      </c>
      <c r="I2385" s="7">
        <v>0.83799999999999997</v>
      </c>
      <c r="J2385" s="7">
        <v>2007</v>
      </c>
      <c r="K2385" s="7">
        <v>11</v>
      </c>
      <c r="L2385" s="7">
        <v>315</v>
      </c>
      <c r="M2385" s="7">
        <v>28.1</v>
      </c>
      <c r="N2385" s="7">
        <v>113.01600000000001</v>
      </c>
      <c r="O2385" s="7">
        <v>28.25</v>
      </c>
      <c r="P2385" s="7">
        <v>113.25</v>
      </c>
      <c r="Q2385" s="7">
        <v>13.605</v>
      </c>
      <c r="S2385" s="7">
        <v>2.7290000000000001</v>
      </c>
      <c r="V2385" s="7" t="s">
        <v>26</v>
      </c>
      <c r="W2385" s="7">
        <v>0.44</v>
      </c>
      <c r="X2385" s="7">
        <f t="shared" si="74"/>
        <v>0.44</v>
      </c>
      <c r="Y2385" s="7">
        <v>0.39800000000000002</v>
      </c>
      <c r="Z2385" s="7">
        <f t="shared" si="75"/>
        <v>0.39800000000000002</v>
      </c>
      <c r="AA2385" s="7">
        <v>0.52400000000000002</v>
      </c>
      <c r="AB2385" s="7">
        <v>0.47499999999999998</v>
      </c>
      <c r="AC2385" s="7">
        <v>13.1</v>
      </c>
      <c r="AD2385" s="7">
        <v>12.6</v>
      </c>
      <c r="AE2385" s="7" t="s">
        <v>28</v>
      </c>
      <c r="AF2385" s="7" t="s">
        <v>29</v>
      </c>
      <c r="AG2385" s="7" t="s">
        <v>30</v>
      </c>
      <c r="AH2385" s="7" t="s">
        <v>409</v>
      </c>
      <c r="AI2385" s="7" t="s">
        <v>407</v>
      </c>
      <c r="AJ2385" s="7">
        <v>1.5009999999999999</v>
      </c>
      <c r="AK2385" s="7">
        <v>-1.8029999999999999</v>
      </c>
      <c r="AL2385" s="7" t="s">
        <v>408</v>
      </c>
      <c r="AQ2385" s="7">
        <v>0.57999999999999996</v>
      </c>
      <c r="AS2385" s="7">
        <v>2.08</v>
      </c>
      <c r="AV2385" s="7" t="s">
        <v>659</v>
      </c>
      <c r="AW2385" s="7" t="s">
        <v>528</v>
      </c>
      <c r="AZ2385" s="7" t="s">
        <v>38</v>
      </c>
    </row>
    <row r="2386" spans="1:52" x14ac:dyDescent="0.2">
      <c r="A2386" s="7">
        <v>2385</v>
      </c>
      <c r="B2386" s="7">
        <v>6152</v>
      </c>
      <c r="C2386" s="7" t="s">
        <v>69</v>
      </c>
      <c r="D2386" s="7" t="s">
        <v>134</v>
      </c>
      <c r="E2386" s="7" t="s">
        <v>135</v>
      </c>
      <c r="F2386" s="7">
        <v>0.57299999999999995</v>
      </c>
      <c r="I2386" s="7">
        <v>0.59399999999999997</v>
      </c>
      <c r="J2386" s="7">
        <v>2007</v>
      </c>
      <c r="K2386" s="7">
        <v>12</v>
      </c>
      <c r="L2386" s="7">
        <v>345</v>
      </c>
      <c r="M2386" s="7">
        <v>28.1</v>
      </c>
      <c r="N2386" s="7">
        <v>113.01600000000001</v>
      </c>
      <c r="O2386" s="7">
        <v>28.25</v>
      </c>
      <c r="P2386" s="7">
        <v>113.25</v>
      </c>
      <c r="Q2386" s="7">
        <v>8.4049999999999994</v>
      </c>
      <c r="S2386" s="7">
        <v>9.0960000000000001</v>
      </c>
      <c r="V2386" s="7" t="s">
        <v>26</v>
      </c>
      <c r="W2386" s="7">
        <v>0.28499999999999998</v>
      </c>
      <c r="X2386" s="7">
        <f t="shared" si="74"/>
        <v>0.28499999999999998</v>
      </c>
      <c r="Y2386" s="7">
        <v>0.309</v>
      </c>
      <c r="Z2386" s="7">
        <f t="shared" si="75"/>
        <v>0.309</v>
      </c>
      <c r="AA2386" s="7">
        <v>0.47899999999999998</v>
      </c>
      <c r="AB2386" s="7">
        <v>0.52</v>
      </c>
      <c r="AC2386" s="7">
        <v>7.8</v>
      </c>
      <c r="AD2386" s="7">
        <v>59.3</v>
      </c>
      <c r="AE2386" s="7" t="s">
        <v>28</v>
      </c>
      <c r="AF2386" s="7" t="s">
        <v>29</v>
      </c>
      <c r="AG2386" s="7" t="s">
        <v>30</v>
      </c>
      <c r="AH2386" s="7" t="s">
        <v>409</v>
      </c>
      <c r="AI2386" s="7" t="s">
        <v>407</v>
      </c>
      <c r="AJ2386" s="7">
        <v>1.5009999999999999</v>
      </c>
      <c r="AK2386" s="7">
        <v>-1.8029999999999999</v>
      </c>
      <c r="AL2386" s="7" t="s">
        <v>408</v>
      </c>
      <c r="AQ2386" s="7">
        <v>0.57999999999999996</v>
      </c>
      <c r="AS2386" s="7">
        <v>2.08</v>
      </c>
      <c r="AV2386" s="7" t="s">
        <v>659</v>
      </c>
      <c r="AW2386" s="7" t="s">
        <v>528</v>
      </c>
      <c r="AZ2386" s="7" t="s">
        <v>38</v>
      </c>
    </row>
    <row r="2387" spans="1:52" x14ac:dyDescent="0.2">
      <c r="A2387" s="7">
        <v>2386</v>
      </c>
      <c r="B2387" s="7">
        <v>6152</v>
      </c>
      <c r="C2387" s="7" t="s">
        <v>69</v>
      </c>
      <c r="D2387" s="7" t="s">
        <v>134</v>
      </c>
      <c r="E2387" s="7" t="s">
        <v>135</v>
      </c>
      <c r="F2387" s="7">
        <v>0.436</v>
      </c>
      <c r="I2387" s="7">
        <v>0.45200000000000001</v>
      </c>
      <c r="J2387" s="7">
        <v>2008</v>
      </c>
      <c r="K2387" s="7">
        <v>1</v>
      </c>
      <c r="L2387" s="7">
        <v>15</v>
      </c>
      <c r="M2387" s="7">
        <v>28.1</v>
      </c>
      <c r="N2387" s="7">
        <v>113.01600000000001</v>
      </c>
      <c r="O2387" s="7">
        <v>28.25</v>
      </c>
      <c r="P2387" s="7">
        <v>113.25</v>
      </c>
      <c r="Q2387" s="7">
        <v>7.5069999999999997</v>
      </c>
      <c r="S2387" s="7">
        <v>16.506</v>
      </c>
      <c r="V2387" s="7" t="s">
        <v>26</v>
      </c>
      <c r="W2387" s="7">
        <v>0.20200000000000001</v>
      </c>
      <c r="X2387" s="7">
        <f t="shared" si="74"/>
        <v>0.20200000000000001</v>
      </c>
      <c r="Y2387" s="7">
        <v>0.25</v>
      </c>
      <c r="Z2387" s="7">
        <f t="shared" si="75"/>
        <v>0.25</v>
      </c>
      <c r="AA2387" s="7">
        <v>0.44600000000000001</v>
      </c>
      <c r="AB2387" s="7">
        <v>0.55300000000000005</v>
      </c>
      <c r="AC2387" s="7">
        <v>2.2000000000000002</v>
      </c>
      <c r="AD2387" s="7">
        <v>70.2</v>
      </c>
      <c r="AE2387" s="7" t="s">
        <v>28</v>
      </c>
      <c r="AF2387" s="7" t="s">
        <v>29</v>
      </c>
      <c r="AG2387" s="7" t="s">
        <v>30</v>
      </c>
      <c r="AH2387" s="7" t="s">
        <v>409</v>
      </c>
      <c r="AI2387" s="7" t="s">
        <v>407</v>
      </c>
      <c r="AJ2387" s="7">
        <v>1.5009999999999999</v>
      </c>
      <c r="AK2387" s="7">
        <v>-0.29799999999999999</v>
      </c>
      <c r="AL2387" s="7" t="s">
        <v>408</v>
      </c>
      <c r="AQ2387" s="7">
        <v>0.57999999999999996</v>
      </c>
      <c r="AS2387" s="7">
        <v>2.08</v>
      </c>
      <c r="AV2387" s="7" t="s">
        <v>659</v>
      </c>
      <c r="AW2387" s="7" t="s">
        <v>528</v>
      </c>
      <c r="AZ2387" s="7" t="s">
        <v>38</v>
      </c>
    </row>
    <row r="2388" spans="1:52" x14ac:dyDescent="0.2">
      <c r="A2388" s="7">
        <v>2387</v>
      </c>
      <c r="B2388" s="7">
        <v>6152</v>
      </c>
      <c r="C2388" s="7" t="s">
        <v>69</v>
      </c>
      <c r="D2388" s="7" t="s">
        <v>134</v>
      </c>
      <c r="E2388" s="7" t="s">
        <v>135</v>
      </c>
      <c r="F2388" s="7">
        <v>0.58399999999999996</v>
      </c>
      <c r="I2388" s="7">
        <v>0.60499999999999998</v>
      </c>
      <c r="J2388" s="7">
        <v>2008</v>
      </c>
      <c r="K2388" s="7">
        <v>2</v>
      </c>
      <c r="L2388" s="7">
        <v>45</v>
      </c>
      <c r="M2388" s="7">
        <v>28.1</v>
      </c>
      <c r="N2388" s="7">
        <v>113.01600000000001</v>
      </c>
      <c r="O2388" s="7">
        <v>28.25</v>
      </c>
      <c r="P2388" s="7">
        <v>113.25</v>
      </c>
      <c r="Q2388" s="7">
        <v>9.8510000000000009</v>
      </c>
      <c r="S2388" s="7">
        <v>21.146999999999998</v>
      </c>
      <c r="V2388" s="7" t="s">
        <v>26</v>
      </c>
      <c r="W2388" s="7">
        <v>0.33300000000000002</v>
      </c>
      <c r="X2388" s="7">
        <f t="shared" si="74"/>
        <v>0.33300000000000002</v>
      </c>
      <c r="Y2388" s="7">
        <v>0.27200000000000002</v>
      </c>
      <c r="Z2388" s="7">
        <f t="shared" si="75"/>
        <v>0.27200000000000002</v>
      </c>
      <c r="AA2388" s="7">
        <v>0.54900000000000004</v>
      </c>
      <c r="AB2388" s="7">
        <v>0.45</v>
      </c>
      <c r="AC2388" s="7">
        <v>4.2</v>
      </c>
      <c r="AD2388" s="7">
        <v>57.7</v>
      </c>
      <c r="AE2388" s="7" t="s">
        <v>28</v>
      </c>
      <c r="AF2388" s="7" t="s">
        <v>29</v>
      </c>
      <c r="AG2388" s="7" t="s">
        <v>30</v>
      </c>
      <c r="AH2388" s="7" t="s">
        <v>409</v>
      </c>
      <c r="AI2388" s="7" t="s">
        <v>407</v>
      </c>
      <c r="AJ2388" s="7">
        <v>1.5009999999999999</v>
      </c>
      <c r="AK2388" s="7">
        <v>-0.29799999999999999</v>
      </c>
      <c r="AL2388" s="7" t="s">
        <v>408</v>
      </c>
      <c r="AQ2388" s="7">
        <v>0.57999999999999996</v>
      </c>
      <c r="AS2388" s="7">
        <v>2.08</v>
      </c>
      <c r="AV2388" s="7" t="s">
        <v>659</v>
      </c>
      <c r="AW2388" s="7" t="s">
        <v>528</v>
      </c>
      <c r="AZ2388" s="7" t="s">
        <v>38</v>
      </c>
    </row>
    <row r="2389" spans="1:52" x14ac:dyDescent="0.2">
      <c r="A2389" s="7">
        <v>2388</v>
      </c>
      <c r="B2389" s="7">
        <v>6152</v>
      </c>
      <c r="C2389" s="7" t="s">
        <v>69</v>
      </c>
      <c r="D2389" s="7" t="s">
        <v>134</v>
      </c>
      <c r="E2389" s="7" t="s">
        <v>135</v>
      </c>
      <c r="F2389" s="7">
        <v>0.78100000000000003</v>
      </c>
      <c r="I2389" s="7">
        <v>0.80900000000000005</v>
      </c>
      <c r="J2389" s="7">
        <v>2008</v>
      </c>
      <c r="K2389" s="7">
        <v>3</v>
      </c>
      <c r="L2389" s="7">
        <v>75</v>
      </c>
      <c r="M2389" s="7">
        <v>28.1</v>
      </c>
      <c r="N2389" s="7">
        <v>113.01600000000001</v>
      </c>
      <c r="O2389" s="7">
        <v>28.25</v>
      </c>
      <c r="P2389" s="7">
        <v>113.25</v>
      </c>
      <c r="Q2389" s="7">
        <v>13.875999999999999</v>
      </c>
      <c r="S2389" s="7">
        <v>23.93</v>
      </c>
      <c r="V2389" s="7" t="s">
        <v>26</v>
      </c>
      <c r="W2389" s="7">
        <v>0.54200000000000004</v>
      </c>
      <c r="X2389" s="7">
        <f t="shared" si="74"/>
        <v>0.54200000000000004</v>
      </c>
      <c r="Y2389" s="7">
        <v>0.26700000000000002</v>
      </c>
      <c r="Z2389" s="7">
        <f t="shared" si="75"/>
        <v>0.26700000000000002</v>
      </c>
      <c r="AA2389" s="7">
        <v>0.66900000000000004</v>
      </c>
      <c r="AB2389" s="7">
        <v>0.33</v>
      </c>
      <c r="AC2389" s="7">
        <v>14.6</v>
      </c>
      <c r="AD2389" s="7">
        <v>152.69999999999999</v>
      </c>
      <c r="AE2389" s="7" t="s">
        <v>28</v>
      </c>
      <c r="AF2389" s="7" t="s">
        <v>29</v>
      </c>
      <c r="AG2389" s="7" t="s">
        <v>30</v>
      </c>
      <c r="AH2389" s="7" t="s">
        <v>409</v>
      </c>
      <c r="AI2389" s="7" t="s">
        <v>407</v>
      </c>
      <c r="AJ2389" s="7">
        <v>1.5009999999999999</v>
      </c>
      <c r="AK2389" s="7">
        <v>-0.29799999999999999</v>
      </c>
      <c r="AL2389" s="7" t="s">
        <v>408</v>
      </c>
      <c r="AQ2389" s="7">
        <v>0.57999999999999996</v>
      </c>
      <c r="AS2389" s="7">
        <v>2.08</v>
      </c>
      <c r="AV2389" s="7" t="s">
        <v>659</v>
      </c>
      <c r="AW2389" s="7" t="s">
        <v>528</v>
      </c>
      <c r="AZ2389" s="7" t="s">
        <v>38</v>
      </c>
    </row>
    <row r="2390" spans="1:52" x14ac:dyDescent="0.2">
      <c r="A2390" s="7">
        <v>2389</v>
      </c>
      <c r="B2390" s="7">
        <v>6152</v>
      </c>
      <c r="C2390" s="7" t="s">
        <v>69</v>
      </c>
      <c r="D2390" s="7" t="s">
        <v>134</v>
      </c>
      <c r="E2390" s="7" t="s">
        <v>135</v>
      </c>
      <c r="F2390" s="7">
        <v>0.84199999999999997</v>
      </c>
      <c r="I2390" s="7">
        <v>0.872</v>
      </c>
      <c r="J2390" s="7">
        <v>2008</v>
      </c>
      <c r="K2390" s="7">
        <v>4</v>
      </c>
      <c r="L2390" s="7">
        <v>105</v>
      </c>
      <c r="M2390" s="7">
        <v>28.1</v>
      </c>
      <c r="N2390" s="7">
        <v>113.01600000000001</v>
      </c>
      <c r="O2390" s="7">
        <v>28.25</v>
      </c>
      <c r="P2390" s="7">
        <v>113.25</v>
      </c>
      <c r="Q2390" s="7">
        <v>16.478000000000002</v>
      </c>
      <c r="S2390" s="7">
        <v>20.207000000000001</v>
      </c>
      <c r="V2390" s="7" t="s">
        <v>26</v>
      </c>
      <c r="W2390" s="7">
        <v>0.55700000000000005</v>
      </c>
      <c r="X2390" s="7">
        <f t="shared" si="74"/>
        <v>0.55700000000000005</v>
      </c>
      <c r="Y2390" s="7">
        <v>0.315</v>
      </c>
      <c r="Z2390" s="7">
        <f t="shared" si="75"/>
        <v>0.315</v>
      </c>
      <c r="AA2390" s="7">
        <v>0.63800000000000001</v>
      </c>
      <c r="AB2390" s="7">
        <v>0.36099999999999999</v>
      </c>
      <c r="AC2390" s="7">
        <v>18.5</v>
      </c>
      <c r="AD2390" s="7">
        <v>109.2</v>
      </c>
      <c r="AE2390" s="7" t="s">
        <v>28</v>
      </c>
      <c r="AF2390" s="7" t="s">
        <v>29</v>
      </c>
      <c r="AG2390" s="7" t="s">
        <v>30</v>
      </c>
      <c r="AH2390" s="7" t="s">
        <v>409</v>
      </c>
      <c r="AI2390" s="7" t="s">
        <v>407</v>
      </c>
      <c r="AJ2390" s="7">
        <v>1.5009999999999999</v>
      </c>
      <c r="AK2390" s="7">
        <v>-0.29799999999999999</v>
      </c>
      <c r="AL2390" s="7" t="s">
        <v>408</v>
      </c>
      <c r="AQ2390" s="7">
        <v>0.57999999999999996</v>
      </c>
      <c r="AS2390" s="7">
        <v>2.08</v>
      </c>
      <c r="AV2390" s="7" t="s">
        <v>659</v>
      </c>
      <c r="AW2390" s="7" t="s">
        <v>528</v>
      </c>
      <c r="AZ2390" s="7" t="s">
        <v>38</v>
      </c>
    </row>
    <row r="2391" spans="1:52" x14ac:dyDescent="0.2">
      <c r="A2391" s="7">
        <v>2390</v>
      </c>
      <c r="B2391" s="7">
        <v>6152</v>
      </c>
      <c r="C2391" s="7" t="s">
        <v>69</v>
      </c>
      <c r="D2391" s="7" t="s">
        <v>134</v>
      </c>
      <c r="E2391" s="7" t="s">
        <v>135</v>
      </c>
      <c r="F2391" s="7">
        <v>1.224</v>
      </c>
      <c r="I2391" s="7">
        <v>1.2689999999999999</v>
      </c>
      <c r="J2391" s="7">
        <v>2008</v>
      </c>
      <c r="K2391" s="7">
        <v>5</v>
      </c>
      <c r="L2391" s="7">
        <v>135</v>
      </c>
      <c r="M2391" s="7">
        <v>28.1</v>
      </c>
      <c r="N2391" s="7">
        <v>113.01600000000001</v>
      </c>
      <c r="O2391" s="7">
        <v>28.25</v>
      </c>
      <c r="P2391" s="7">
        <v>113.25</v>
      </c>
      <c r="Q2391" s="7">
        <v>21.538</v>
      </c>
      <c r="S2391" s="7">
        <v>13.167</v>
      </c>
      <c r="V2391" s="7" t="s">
        <v>26</v>
      </c>
      <c r="W2391" s="7">
        <v>0.84299999999999997</v>
      </c>
      <c r="X2391" s="7">
        <f t="shared" si="74"/>
        <v>0.84299999999999997</v>
      </c>
      <c r="Y2391" s="7">
        <v>0.42599999999999999</v>
      </c>
      <c r="Z2391" s="7">
        <f t="shared" si="75"/>
        <v>0.42599999999999999</v>
      </c>
      <c r="AA2391" s="7">
        <v>0.66400000000000003</v>
      </c>
      <c r="AB2391" s="7">
        <v>0.33500000000000002</v>
      </c>
      <c r="AC2391" s="7">
        <v>24.3</v>
      </c>
      <c r="AD2391" s="7">
        <v>130.30000000000001</v>
      </c>
      <c r="AE2391" s="7" t="s">
        <v>28</v>
      </c>
      <c r="AF2391" s="7" t="s">
        <v>29</v>
      </c>
      <c r="AG2391" s="7" t="s">
        <v>30</v>
      </c>
      <c r="AH2391" s="7" t="s">
        <v>409</v>
      </c>
      <c r="AI2391" s="7" t="s">
        <v>407</v>
      </c>
      <c r="AJ2391" s="7">
        <v>1.5009999999999999</v>
      </c>
      <c r="AK2391" s="7">
        <v>-0.29799999999999999</v>
      </c>
      <c r="AL2391" s="7" t="s">
        <v>408</v>
      </c>
      <c r="AQ2391" s="7">
        <v>0.57999999999999996</v>
      </c>
      <c r="AS2391" s="7">
        <v>2.08</v>
      </c>
      <c r="AV2391" s="7" t="s">
        <v>659</v>
      </c>
      <c r="AW2391" s="7" t="s">
        <v>528</v>
      </c>
      <c r="AZ2391" s="7" t="s">
        <v>38</v>
      </c>
    </row>
    <row r="2392" spans="1:52" x14ac:dyDescent="0.2">
      <c r="A2392" s="7">
        <v>2391</v>
      </c>
      <c r="B2392" s="7">
        <v>6152</v>
      </c>
      <c r="C2392" s="7" t="s">
        <v>69</v>
      </c>
      <c r="D2392" s="7" t="s">
        <v>134</v>
      </c>
      <c r="E2392" s="7" t="s">
        <v>135</v>
      </c>
      <c r="F2392" s="7">
        <v>1.7669999999999999</v>
      </c>
      <c r="I2392" s="7">
        <v>1.8320000000000001</v>
      </c>
      <c r="J2392" s="7">
        <v>2008</v>
      </c>
      <c r="K2392" s="7">
        <v>6</v>
      </c>
      <c r="L2392" s="7">
        <v>165</v>
      </c>
      <c r="M2392" s="7">
        <v>28.1</v>
      </c>
      <c r="N2392" s="7">
        <v>113.01600000000001</v>
      </c>
      <c r="O2392" s="7">
        <v>28.25</v>
      </c>
      <c r="P2392" s="7">
        <v>113.25</v>
      </c>
      <c r="Q2392" s="7">
        <v>28.148</v>
      </c>
      <c r="S2392" s="7">
        <v>20.728000000000002</v>
      </c>
      <c r="V2392" s="7" t="s">
        <v>26</v>
      </c>
      <c r="W2392" s="7">
        <v>1.651</v>
      </c>
      <c r="X2392" s="7">
        <f t="shared" si="74"/>
        <v>1.651</v>
      </c>
      <c r="Y2392" s="7">
        <v>0.18099999999999999</v>
      </c>
      <c r="Z2392" s="7">
        <f t="shared" si="75"/>
        <v>0.18099999999999999</v>
      </c>
      <c r="AA2392" s="7">
        <v>0.90100000000000002</v>
      </c>
      <c r="AB2392" s="7">
        <v>9.8000000000000004E-2</v>
      </c>
      <c r="AC2392" s="7">
        <v>26.7</v>
      </c>
      <c r="AD2392" s="7">
        <v>153</v>
      </c>
      <c r="AE2392" s="7" t="s">
        <v>28</v>
      </c>
      <c r="AF2392" s="7" t="s">
        <v>29</v>
      </c>
      <c r="AG2392" s="7" t="s">
        <v>30</v>
      </c>
      <c r="AH2392" s="7" t="s">
        <v>409</v>
      </c>
      <c r="AI2392" s="7" t="s">
        <v>407</v>
      </c>
      <c r="AJ2392" s="7">
        <v>1.5009999999999999</v>
      </c>
      <c r="AK2392" s="7">
        <v>-0.29799999999999999</v>
      </c>
      <c r="AL2392" s="7" t="s">
        <v>408</v>
      </c>
      <c r="AQ2392" s="7">
        <v>0.57999999999999996</v>
      </c>
      <c r="AS2392" s="7">
        <v>2.08</v>
      </c>
      <c r="AV2392" s="7" t="s">
        <v>659</v>
      </c>
      <c r="AW2392" s="7" t="s">
        <v>528</v>
      </c>
      <c r="AZ2392" s="7" t="s">
        <v>38</v>
      </c>
    </row>
    <row r="2393" spans="1:52" x14ac:dyDescent="0.2">
      <c r="A2393" s="7">
        <v>2392</v>
      </c>
      <c r="B2393" s="7">
        <v>6152</v>
      </c>
      <c r="C2393" s="7" t="s">
        <v>69</v>
      </c>
      <c r="D2393" s="7" t="s">
        <v>134</v>
      </c>
      <c r="E2393" s="7" t="s">
        <v>135</v>
      </c>
      <c r="F2393" s="7">
        <v>2.4449999999999998</v>
      </c>
      <c r="I2393" s="7">
        <v>2.5339999999999998</v>
      </c>
      <c r="J2393" s="7">
        <v>2008</v>
      </c>
      <c r="K2393" s="7">
        <v>7</v>
      </c>
      <c r="L2393" s="7">
        <v>195</v>
      </c>
      <c r="M2393" s="7">
        <v>28.1</v>
      </c>
      <c r="N2393" s="7">
        <v>113.01600000000001</v>
      </c>
      <c r="O2393" s="7">
        <v>28.25</v>
      </c>
      <c r="P2393" s="7">
        <v>113.25</v>
      </c>
      <c r="Q2393" s="7">
        <v>26.097000000000001</v>
      </c>
      <c r="S2393" s="7">
        <v>15.28</v>
      </c>
      <c r="V2393" s="7" t="s">
        <v>26</v>
      </c>
      <c r="W2393" s="7">
        <v>2.2240000000000002</v>
      </c>
      <c r="X2393" s="7">
        <f t="shared" si="74"/>
        <v>2.2240000000000002</v>
      </c>
      <c r="Y2393" s="7">
        <v>0.31</v>
      </c>
      <c r="Z2393" s="7">
        <f t="shared" si="75"/>
        <v>0.31</v>
      </c>
      <c r="AA2393" s="7">
        <v>0.877</v>
      </c>
      <c r="AB2393" s="7">
        <v>0.122</v>
      </c>
      <c r="AC2393" s="7">
        <v>30.1</v>
      </c>
      <c r="AD2393" s="7">
        <v>159.5</v>
      </c>
      <c r="AE2393" s="7" t="s">
        <v>28</v>
      </c>
      <c r="AF2393" s="7" t="s">
        <v>29</v>
      </c>
      <c r="AG2393" s="7" t="s">
        <v>30</v>
      </c>
      <c r="AH2393" s="7" t="s">
        <v>409</v>
      </c>
      <c r="AI2393" s="7" t="s">
        <v>407</v>
      </c>
      <c r="AJ2393" s="7">
        <v>1.5009999999999999</v>
      </c>
      <c r="AK2393" s="7">
        <v>-0.29799999999999999</v>
      </c>
      <c r="AL2393" s="7" t="s">
        <v>408</v>
      </c>
      <c r="AQ2393" s="7">
        <v>0.57999999999999996</v>
      </c>
      <c r="AS2393" s="7">
        <v>2.08</v>
      </c>
      <c r="AV2393" s="7" t="s">
        <v>659</v>
      </c>
      <c r="AW2393" s="7" t="s">
        <v>528</v>
      </c>
      <c r="AZ2393" s="7" t="s">
        <v>38</v>
      </c>
    </row>
    <row r="2394" spans="1:52" x14ac:dyDescent="0.2">
      <c r="A2394" s="7">
        <v>2393</v>
      </c>
      <c r="B2394" s="7">
        <v>6152</v>
      </c>
      <c r="C2394" s="7" t="s">
        <v>69</v>
      </c>
      <c r="D2394" s="7" t="s">
        <v>134</v>
      </c>
      <c r="E2394" s="7" t="s">
        <v>135</v>
      </c>
      <c r="F2394" s="7">
        <v>1.667</v>
      </c>
      <c r="I2394" s="7">
        <v>1.728</v>
      </c>
      <c r="J2394" s="7">
        <v>2008</v>
      </c>
      <c r="K2394" s="7">
        <v>8</v>
      </c>
      <c r="L2394" s="7">
        <v>225</v>
      </c>
      <c r="M2394" s="7">
        <v>28.1</v>
      </c>
      <c r="N2394" s="7">
        <v>113.01600000000001</v>
      </c>
      <c r="O2394" s="7">
        <v>28.25</v>
      </c>
      <c r="P2394" s="7">
        <v>113.25</v>
      </c>
      <c r="Q2394" s="7">
        <v>28.052</v>
      </c>
      <c r="S2394" s="7">
        <v>22.31</v>
      </c>
      <c r="V2394" s="7" t="s">
        <v>26</v>
      </c>
      <c r="W2394" s="7">
        <v>1.3819999999999999</v>
      </c>
      <c r="X2394" s="7">
        <f t="shared" si="74"/>
        <v>1.3819999999999999</v>
      </c>
      <c r="Y2394" s="7">
        <v>0.34599999999999997</v>
      </c>
      <c r="Z2394" s="7">
        <f t="shared" si="75"/>
        <v>0.34599999999999997</v>
      </c>
      <c r="AA2394" s="7">
        <v>0.79900000000000004</v>
      </c>
      <c r="AB2394" s="7">
        <v>0.2</v>
      </c>
      <c r="AC2394" s="7">
        <v>29.3</v>
      </c>
      <c r="AD2394" s="7">
        <v>138.19999999999999</v>
      </c>
      <c r="AE2394" s="7" t="s">
        <v>28</v>
      </c>
      <c r="AF2394" s="7" t="s">
        <v>29</v>
      </c>
      <c r="AG2394" s="7" t="s">
        <v>30</v>
      </c>
      <c r="AH2394" s="7" t="s">
        <v>409</v>
      </c>
      <c r="AI2394" s="7" t="s">
        <v>407</v>
      </c>
      <c r="AJ2394" s="7">
        <v>1.5009999999999999</v>
      </c>
      <c r="AK2394" s="7">
        <v>-0.29799999999999999</v>
      </c>
      <c r="AL2394" s="7" t="s">
        <v>408</v>
      </c>
      <c r="AQ2394" s="7">
        <v>0.57999999999999996</v>
      </c>
      <c r="AS2394" s="7">
        <v>2.08</v>
      </c>
      <c r="AV2394" s="7" t="s">
        <v>659</v>
      </c>
      <c r="AW2394" s="7" t="s">
        <v>528</v>
      </c>
      <c r="AZ2394" s="7" t="s">
        <v>38</v>
      </c>
    </row>
    <row r="2395" spans="1:52" x14ac:dyDescent="0.2">
      <c r="A2395" s="7">
        <v>2394</v>
      </c>
      <c r="B2395" s="7">
        <v>6152</v>
      </c>
      <c r="C2395" s="7" t="s">
        <v>69</v>
      </c>
      <c r="D2395" s="7" t="s">
        <v>134</v>
      </c>
      <c r="E2395" s="7" t="s">
        <v>135</v>
      </c>
      <c r="F2395" s="7">
        <v>2.21</v>
      </c>
      <c r="I2395" s="7">
        <v>2.2909999999999999</v>
      </c>
      <c r="J2395" s="7">
        <v>2008</v>
      </c>
      <c r="K2395" s="7">
        <v>9</v>
      </c>
      <c r="L2395" s="7">
        <v>255</v>
      </c>
      <c r="M2395" s="7">
        <v>28.1</v>
      </c>
      <c r="N2395" s="7">
        <v>113.01600000000001</v>
      </c>
      <c r="O2395" s="7">
        <v>28.25</v>
      </c>
      <c r="P2395" s="7">
        <v>113.25</v>
      </c>
      <c r="Q2395" s="7">
        <v>25.87</v>
      </c>
      <c r="S2395" s="7">
        <v>21.242000000000001</v>
      </c>
      <c r="V2395" s="7" t="s">
        <v>26</v>
      </c>
      <c r="W2395" s="7">
        <v>1.137</v>
      </c>
      <c r="X2395" s="7">
        <f t="shared" si="74"/>
        <v>1.137</v>
      </c>
      <c r="Y2395" s="7">
        <v>1.1539999999999999</v>
      </c>
      <c r="Z2395" s="7">
        <f t="shared" si="75"/>
        <v>1.1539999999999999</v>
      </c>
      <c r="AA2395" s="7">
        <v>0.496</v>
      </c>
      <c r="AB2395" s="7">
        <v>0.503</v>
      </c>
      <c r="AC2395" s="7">
        <v>25.9</v>
      </c>
      <c r="AD2395" s="7">
        <v>99.8</v>
      </c>
      <c r="AE2395" s="7" t="s">
        <v>28</v>
      </c>
      <c r="AF2395" s="7" t="s">
        <v>29</v>
      </c>
      <c r="AG2395" s="7" t="s">
        <v>30</v>
      </c>
      <c r="AH2395" s="7" t="s">
        <v>409</v>
      </c>
      <c r="AI2395" s="7" t="s">
        <v>407</v>
      </c>
      <c r="AJ2395" s="7">
        <v>1.5009999999999999</v>
      </c>
      <c r="AK2395" s="7">
        <v>-0.29799999999999999</v>
      </c>
      <c r="AL2395" s="7" t="s">
        <v>408</v>
      </c>
      <c r="AQ2395" s="7">
        <v>0.57999999999999996</v>
      </c>
      <c r="AS2395" s="7">
        <v>2.08</v>
      </c>
      <c r="AV2395" s="7" t="s">
        <v>659</v>
      </c>
      <c r="AW2395" s="7" t="s">
        <v>528</v>
      </c>
      <c r="AZ2395" s="7" t="s">
        <v>38</v>
      </c>
    </row>
    <row r="2396" spans="1:52" x14ac:dyDescent="0.2">
      <c r="A2396" s="7">
        <v>2395</v>
      </c>
      <c r="B2396" s="7">
        <v>6152</v>
      </c>
      <c r="C2396" s="7" t="s">
        <v>69</v>
      </c>
      <c r="D2396" s="7" t="s">
        <v>134</v>
      </c>
      <c r="E2396" s="7" t="s">
        <v>135</v>
      </c>
      <c r="F2396" s="7">
        <v>1.431</v>
      </c>
      <c r="I2396" s="7">
        <v>1.4830000000000001</v>
      </c>
      <c r="J2396" s="7">
        <v>2008</v>
      </c>
      <c r="K2396" s="7">
        <v>10</v>
      </c>
      <c r="L2396" s="7">
        <v>285</v>
      </c>
      <c r="M2396" s="7">
        <v>28.1</v>
      </c>
      <c r="N2396" s="7">
        <v>113.01600000000001</v>
      </c>
      <c r="O2396" s="7">
        <v>28.25</v>
      </c>
      <c r="P2396" s="7">
        <v>113.25</v>
      </c>
      <c r="Q2396" s="7">
        <v>21.231000000000002</v>
      </c>
      <c r="S2396" s="7">
        <v>9.9540000000000006</v>
      </c>
      <c r="V2396" s="7" t="s">
        <v>26</v>
      </c>
      <c r="W2396" s="7">
        <v>0.90500000000000003</v>
      </c>
      <c r="X2396" s="7">
        <f t="shared" si="74"/>
        <v>0.90500000000000003</v>
      </c>
      <c r="Y2396" s="7">
        <v>0.57799999999999996</v>
      </c>
      <c r="Z2396" s="7">
        <f t="shared" si="75"/>
        <v>0.57799999999999996</v>
      </c>
      <c r="AA2396" s="7">
        <v>0.60899999999999999</v>
      </c>
      <c r="AB2396" s="7">
        <v>0.39</v>
      </c>
      <c r="AC2396" s="7">
        <v>20.3</v>
      </c>
      <c r="AD2396" s="7">
        <v>77.400000000000006</v>
      </c>
      <c r="AE2396" s="7" t="s">
        <v>28</v>
      </c>
      <c r="AF2396" s="7" t="s">
        <v>29</v>
      </c>
      <c r="AG2396" s="7" t="s">
        <v>30</v>
      </c>
      <c r="AH2396" s="7" t="s">
        <v>409</v>
      </c>
      <c r="AI2396" s="7" t="s">
        <v>407</v>
      </c>
      <c r="AJ2396" s="7">
        <v>1.5009999999999999</v>
      </c>
      <c r="AK2396" s="7">
        <v>-0.29799999999999999</v>
      </c>
      <c r="AL2396" s="7" t="s">
        <v>408</v>
      </c>
      <c r="AQ2396" s="7">
        <v>0.57999999999999996</v>
      </c>
      <c r="AS2396" s="7">
        <v>2.08</v>
      </c>
      <c r="AV2396" s="7" t="s">
        <v>659</v>
      </c>
      <c r="AW2396" s="7" t="s">
        <v>528</v>
      </c>
      <c r="AZ2396" s="7" t="s">
        <v>38</v>
      </c>
    </row>
    <row r="2397" spans="1:52" x14ac:dyDescent="0.2">
      <c r="A2397" s="7">
        <v>2396</v>
      </c>
      <c r="B2397" s="7">
        <v>6152</v>
      </c>
      <c r="C2397" s="7" t="s">
        <v>69</v>
      </c>
      <c r="D2397" s="7" t="s">
        <v>134</v>
      </c>
      <c r="E2397" s="7" t="s">
        <v>135</v>
      </c>
      <c r="F2397" s="7">
        <v>0.81399999999999995</v>
      </c>
      <c r="I2397" s="7">
        <v>0.84299999999999997</v>
      </c>
      <c r="J2397" s="7">
        <v>2008</v>
      </c>
      <c r="K2397" s="7">
        <v>11</v>
      </c>
      <c r="L2397" s="7">
        <v>315</v>
      </c>
      <c r="M2397" s="7">
        <v>28.1</v>
      </c>
      <c r="N2397" s="7">
        <v>113.01600000000001</v>
      </c>
      <c r="O2397" s="7">
        <v>28.25</v>
      </c>
      <c r="P2397" s="7">
        <v>113.25</v>
      </c>
      <c r="Q2397" s="7">
        <v>13.1</v>
      </c>
      <c r="S2397" s="7">
        <v>17.25</v>
      </c>
      <c r="V2397" s="7" t="s">
        <v>26</v>
      </c>
      <c r="W2397" s="7">
        <v>0.59299999999999997</v>
      </c>
      <c r="X2397" s="7">
        <f t="shared" si="74"/>
        <v>0.59299999999999997</v>
      </c>
      <c r="Y2397" s="7">
        <v>0.25</v>
      </c>
      <c r="Z2397" s="7">
        <f t="shared" si="75"/>
        <v>0.25</v>
      </c>
      <c r="AA2397" s="7">
        <v>0.70199999999999996</v>
      </c>
      <c r="AB2397" s="7">
        <v>0.29699999999999999</v>
      </c>
      <c r="AC2397" s="7">
        <v>13.1</v>
      </c>
      <c r="AD2397" s="7">
        <v>199.6</v>
      </c>
      <c r="AE2397" s="7" t="s">
        <v>28</v>
      </c>
      <c r="AF2397" s="7" t="s">
        <v>29</v>
      </c>
      <c r="AG2397" s="7" t="s">
        <v>30</v>
      </c>
      <c r="AH2397" s="7" t="s">
        <v>409</v>
      </c>
      <c r="AI2397" s="7" t="s">
        <v>407</v>
      </c>
      <c r="AJ2397" s="7">
        <v>1.5009999999999999</v>
      </c>
      <c r="AK2397" s="7">
        <v>-0.29799999999999999</v>
      </c>
      <c r="AL2397" s="7" t="s">
        <v>408</v>
      </c>
      <c r="AQ2397" s="7">
        <v>0.57999999999999996</v>
      </c>
      <c r="AS2397" s="7">
        <v>2.08</v>
      </c>
      <c r="AV2397" s="7" t="s">
        <v>659</v>
      </c>
      <c r="AW2397" s="7" t="s">
        <v>528</v>
      </c>
      <c r="AZ2397" s="7" t="s">
        <v>38</v>
      </c>
    </row>
    <row r="2398" spans="1:52" x14ac:dyDescent="0.2">
      <c r="A2398" s="7">
        <v>2397</v>
      </c>
      <c r="B2398" s="7">
        <v>6152</v>
      </c>
      <c r="C2398" s="7" t="s">
        <v>69</v>
      </c>
      <c r="D2398" s="7" t="s">
        <v>134</v>
      </c>
      <c r="E2398" s="7" t="s">
        <v>135</v>
      </c>
      <c r="F2398" s="7">
        <v>0.61</v>
      </c>
      <c r="I2398" s="7">
        <v>0.63200000000000001</v>
      </c>
      <c r="J2398" s="7">
        <v>2008</v>
      </c>
      <c r="K2398" s="7">
        <v>12</v>
      </c>
      <c r="L2398" s="7">
        <v>345</v>
      </c>
      <c r="M2398" s="7">
        <v>28.1</v>
      </c>
      <c r="N2398" s="7">
        <v>113.01600000000001</v>
      </c>
      <c r="O2398" s="7">
        <v>28.25</v>
      </c>
      <c r="P2398" s="7">
        <v>113.25</v>
      </c>
      <c r="Q2398" s="7">
        <v>7.298</v>
      </c>
      <c r="S2398" s="7">
        <v>9.5449999999999999</v>
      </c>
      <c r="V2398" s="7" t="s">
        <v>26</v>
      </c>
      <c r="W2398" s="7">
        <v>0.32400000000000001</v>
      </c>
      <c r="X2398" s="7">
        <f t="shared" si="74"/>
        <v>0.32400000000000001</v>
      </c>
      <c r="Y2398" s="7">
        <v>0.308</v>
      </c>
      <c r="Z2398" s="7">
        <f t="shared" si="75"/>
        <v>0.308</v>
      </c>
      <c r="AA2398" s="7">
        <v>0.51200000000000001</v>
      </c>
      <c r="AB2398" s="7">
        <v>0.48699999999999999</v>
      </c>
      <c r="AC2398" s="7">
        <v>8.1999999999999993</v>
      </c>
      <c r="AD2398" s="7">
        <v>2</v>
      </c>
      <c r="AE2398" s="7" t="s">
        <v>28</v>
      </c>
      <c r="AF2398" s="7" t="s">
        <v>29</v>
      </c>
      <c r="AG2398" s="7" t="s">
        <v>30</v>
      </c>
      <c r="AH2398" s="7" t="s">
        <v>409</v>
      </c>
      <c r="AI2398" s="7" t="s">
        <v>407</v>
      </c>
      <c r="AJ2398" s="7">
        <v>1.5009999999999999</v>
      </c>
      <c r="AK2398" s="7">
        <v>-0.29799999999999999</v>
      </c>
      <c r="AL2398" s="7" t="s">
        <v>408</v>
      </c>
      <c r="AQ2398" s="7">
        <v>0.57999999999999996</v>
      </c>
      <c r="AS2398" s="7">
        <v>2.08</v>
      </c>
      <c r="AV2398" s="7" t="s">
        <v>659</v>
      </c>
      <c r="AW2398" s="7" t="s">
        <v>528</v>
      </c>
      <c r="AZ2398" s="7" t="s">
        <v>38</v>
      </c>
    </row>
    <row r="2399" spans="1:52" x14ac:dyDescent="0.2">
      <c r="A2399" s="7">
        <v>2398</v>
      </c>
      <c r="B2399" s="7">
        <v>6219</v>
      </c>
      <c r="C2399" s="7" t="s">
        <v>48</v>
      </c>
      <c r="D2399" s="7" t="s">
        <v>534</v>
      </c>
      <c r="E2399" s="7" t="s">
        <v>299</v>
      </c>
      <c r="F2399" s="7">
        <v>66.346000000000004</v>
      </c>
      <c r="I2399" s="7">
        <v>1.5629999999999999</v>
      </c>
      <c r="J2399" s="7">
        <v>2007</v>
      </c>
      <c r="K2399" s="7">
        <v>5</v>
      </c>
      <c r="L2399" s="7">
        <v>142</v>
      </c>
      <c r="M2399" s="7">
        <v>40</v>
      </c>
      <c r="N2399" s="7">
        <v>140.56</v>
      </c>
      <c r="O2399" s="7">
        <v>40.25</v>
      </c>
      <c r="P2399" s="7">
        <v>140.75</v>
      </c>
      <c r="Q2399" s="7">
        <v>7.6689999999999996</v>
      </c>
      <c r="V2399" s="7" t="s">
        <v>26</v>
      </c>
      <c r="W2399" s="7">
        <v>0.91300000000000003</v>
      </c>
      <c r="X2399" s="7">
        <f t="shared" si="74"/>
        <v>0.91300000000000003</v>
      </c>
      <c r="Y2399" s="7">
        <v>0.65</v>
      </c>
      <c r="Z2399" s="7">
        <f t="shared" si="75"/>
        <v>0.65</v>
      </c>
      <c r="AA2399" s="7">
        <v>0.58399999999999996</v>
      </c>
      <c r="AB2399" s="7">
        <v>0.41499999999999998</v>
      </c>
      <c r="AC2399" s="7">
        <v>14</v>
      </c>
      <c r="AD2399" s="7">
        <v>93.7</v>
      </c>
      <c r="AE2399" s="7" t="s">
        <v>52</v>
      </c>
      <c r="AF2399" s="7" t="s">
        <v>29</v>
      </c>
      <c r="AG2399" s="7" t="s">
        <v>47</v>
      </c>
      <c r="AH2399" s="7" t="s">
        <v>473</v>
      </c>
      <c r="AI2399" s="7" t="s">
        <v>417</v>
      </c>
      <c r="AJ2399" s="7">
        <v>-0.65800000000000003</v>
      </c>
      <c r="AK2399" s="7">
        <v>-0.44500000000000001</v>
      </c>
      <c r="AL2399" s="7" t="s">
        <v>408</v>
      </c>
      <c r="AM2399" s="7">
        <v>0.08</v>
      </c>
      <c r="AN2399" s="7">
        <v>0.18</v>
      </c>
      <c r="AQ2399" s="7">
        <v>2.0009999999999999</v>
      </c>
      <c r="AR2399" s="7">
        <v>0.48499999999999999</v>
      </c>
      <c r="AS2399" s="7">
        <v>3.669</v>
      </c>
      <c r="AT2399" s="7">
        <v>6.05</v>
      </c>
      <c r="AU2399" s="7">
        <v>2.226</v>
      </c>
      <c r="AV2399" s="7" t="s">
        <v>655</v>
      </c>
      <c r="AW2399" s="7" t="s">
        <v>528</v>
      </c>
      <c r="AX2399" s="7" t="s">
        <v>547</v>
      </c>
      <c r="AY2399" s="7" t="s">
        <v>562</v>
      </c>
      <c r="AZ2399" s="7" t="s">
        <v>300</v>
      </c>
    </row>
    <row r="2400" spans="1:52" x14ac:dyDescent="0.2">
      <c r="A2400" s="7">
        <v>2399</v>
      </c>
      <c r="B2400" s="7">
        <v>6219</v>
      </c>
      <c r="C2400" s="7" t="s">
        <v>48</v>
      </c>
      <c r="D2400" s="7" t="s">
        <v>534</v>
      </c>
      <c r="E2400" s="7" t="s">
        <v>299</v>
      </c>
      <c r="F2400" s="7">
        <v>153.30600000000001</v>
      </c>
      <c r="I2400" s="7">
        <v>3.6120000000000001</v>
      </c>
      <c r="J2400" s="7">
        <v>2007</v>
      </c>
      <c r="K2400" s="7">
        <v>6</v>
      </c>
      <c r="L2400" s="7">
        <v>171</v>
      </c>
      <c r="M2400" s="7">
        <v>40</v>
      </c>
      <c r="N2400" s="7">
        <v>140.56</v>
      </c>
      <c r="O2400" s="7">
        <v>40.25</v>
      </c>
      <c r="P2400" s="7">
        <v>140.75</v>
      </c>
      <c r="Q2400" s="7">
        <v>12.175000000000001</v>
      </c>
      <c r="S2400" s="7">
        <v>38.762</v>
      </c>
      <c r="V2400" s="7" t="s">
        <v>26</v>
      </c>
      <c r="W2400" s="7">
        <v>2.4929999999999999</v>
      </c>
      <c r="X2400" s="7">
        <f t="shared" si="74"/>
        <v>2.4929999999999999</v>
      </c>
      <c r="Y2400" s="7">
        <v>1.119</v>
      </c>
      <c r="Z2400" s="7">
        <f t="shared" si="75"/>
        <v>1.119</v>
      </c>
      <c r="AA2400" s="7">
        <v>0.69</v>
      </c>
      <c r="AB2400" s="7">
        <v>0.309</v>
      </c>
      <c r="AC2400" s="7">
        <v>20.5</v>
      </c>
      <c r="AD2400" s="7">
        <v>90.6</v>
      </c>
      <c r="AE2400" s="7" t="s">
        <v>52</v>
      </c>
      <c r="AF2400" s="7" t="s">
        <v>29</v>
      </c>
      <c r="AG2400" s="7" t="s">
        <v>47</v>
      </c>
      <c r="AH2400" s="7" t="s">
        <v>473</v>
      </c>
      <c r="AI2400" s="7" t="s">
        <v>417</v>
      </c>
      <c r="AJ2400" s="7">
        <v>-0.65800000000000003</v>
      </c>
      <c r="AK2400" s="7">
        <v>-0.44500000000000001</v>
      </c>
      <c r="AL2400" s="7" t="s">
        <v>408</v>
      </c>
      <c r="AM2400" s="7">
        <v>0.08</v>
      </c>
      <c r="AN2400" s="7">
        <v>0.18</v>
      </c>
      <c r="AQ2400" s="7">
        <v>2.0009999999999999</v>
      </c>
      <c r="AR2400" s="7">
        <v>0.48499999999999999</v>
      </c>
      <c r="AS2400" s="7">
        <v>3.669</v>
      </c>
      <c r="AT2400" s="7">
        <v>6.05</v>
      </c>
      <c r="AU2400" s="7">
        <v>2.226</v>
      </c>
      <c r="AV2400" s="7" t="s">
        <v>655</v>
      </c>
      <c r="AW2400" s="7" t="s">
        <v>528</v>
      </c>
      <c r="AX2400" s="7" t="s">
        <v>547</v>
      </c>
      <c r="AY2400" s="7" t="s">
        <v>562</v>
      </c>
      <c r="AZ2400" s="7" t="s">
        <v>300</v>
      </c>
    </row>
    <row r="2401" spans="1:52" x14ac:dyDescent="0.2">
      <c r="A2401" s="7">
        <v>2400</v>
      </c>
      <c r="B2401" s="7">
        <v>6219</v>
      </c>
      <c r="C2401" s="7" t="s">
        <v>48</v>
      </c>
      <c r="D2401" s="7" t="s">
        <v>534</v>
      </c>
      <c r="E2401" s="7" t="s">
        <v>299</v>
      </c>
      <c r="F2401" s="7">
        <v>243.92400000000001</v>
      </c>
      <c r="I2401" s="7">
        <v>5.7469999999999999</v>
      </c>
      <c r="J2401" s="7">
        <v>2007</v>
      </c>
      <c r="K2401" s="7">
        <v>7</v>
      </c>
      <c r="L2401" s="7">
        <v>211</v>
      </c>
      <c r="M2401" s="7">
        <v>40</v>
      </c>
      <c r="N2401" s="7">
        <v>140.56</v>
      </c>
      <c r="O2401" s="7">
        <v>40.25</v>
      </c>
      <c r="P2401" s="7">
        <v>140.75</v>
      </c>
      <c r="Q2401" s="7">
        <v>14.567</v>
      </c>
      <c r="S2401" s="7">
        <v>47.619</v>
      </c>
      <c r="V2401" s="7" t="s">
        <v>26</v>
      </c>
      <c r="W2401" s="7">
        <v>3.1469999999999998</v>
      </c>
      <c r="X2401" s="7">
        <f t="shared" si="74"/>
        <v>3.1469999999999998</v>
      </c>
      <c r="Y2401" s="7">
        <v>2.6</v>
      </c>
      <c r="Z2401" s="7">
        <f t="shared" si="75"/>
        <v>2.6</v>
      </c>
      <c r="AA2401" s="7">
        <v>0.54700000000000004</v>
      </c>
      <c r="AB2401" s="7">
        <v>0.45200000000000001</v>
      </c>
      <c r="AC2401" s="7">
        <v>22</v>
      </c>
      <c r="AD2401" s="7">
        <v>137.80000000000001</v>
      </c>
      <c r="AE2401" s="7" t="s">
        <v>52</v>
      </c>
      <c r="AF2401" s="7" t="s">
        <v>29</v>
      </c>
      <c r="AG2401" s="7" t="s">
        <v>47</v>
      </c>
      <c r="AH2401" s="7" t="s">
        <v>473</v>
      </c>
      <c r="AI2401" s="7" t="s">
        <v>417</v>
      </c>
      <c r="AJ2401" s="7">
        <v>-0.65800000000000003</v>
      </c>
      <c r="AK2401" s="7">
        <v>-0.44500000000000001</v>
      </c>
      <c r="AL2401" s="7" t="s">
        <v>408</v>
      </c>
      <c r="AM2401" s="7">
        <v>0.08</v>
      </c>
      <c r="AN2401" s="7">
        <v>0.18</v>
      </c>
      <c r="AQ2401" s="7">
        <v>2.0009999999999999</v>
      </c>
      <c r="AR2401" s="7">
        <v>0.48499999999999999</v>
      </c>
      <c r="AS2401" s="7">
        <v>3.669</v>
      </c>
      <c r="AT2401" s="7">
        <v>6.05</v>
      </c>
      <c r="AU2401" s="7">
        <v>2.226</v>
      </c>
      <c r="AV2401" s="7" t="s">
        <v>655</v>
      </c>
      <c r="AW2401" s="7" t="s">
        <v>528</v>
      </c>
      <c r="AX2401" s="7" t="s">
        <v>547</v>
      </c>
      <c r="AY2401" s="7" t="s">
        <v>562</v>
      </c>
      <c r="AZ2401" s="7" t="s">
        <v>300</v>
      </c>
    </row>
    <row r="2402" spans="1:52" x14ac:dyDescent="0.2">
      <c r="A2402" s="7">
        <v>2401</v>
      </c>
      <c r="B2402" s="7">
        <v>6219</v>
      </c>
      <c r="C2402" s="7" t="s">
        <v>48</v>
      </c>
      <c r="D2402" s="7" t="s">
        <v>534</v>
      </c>
      <c r="E2402" s="7" t="s">
        <v>299</v>
      </c>
      <c r="F2402" s="7">
        <v>259.68400000000003</v>
      </c>
      <c r="I2402" s="7">
        <v>6.1189999999999998</v>
      </c>
      <c r="J2402" s="7">
        <v>2007</v>
      </c>
      <c r="K2402" s="7">
        <v>9</v>
      </c>
      <c r="L2402" s="7">
        <v>247</v>
      </c>
      <c r="M2402" s="7">
        <v>40</v>
      </c>
      <c r="N2402" s="7">
        <v>140.56</v>
      </c>
      <c r="O2402" s="7">
        <v>40.25</v>
      </c>
      <c r="P2402" s="7">
        <v>140.75</v>
      </c>
      <c r="Q2402" s="7">
        <v>17.248000000000001</v>
      </c>
      <c r="S2402" s="7">
        <v>44.686</v>
      </c>
      <c r="V2402" s="7" t="s">
        <v>26</v>
      </c>
      <c r="W2402" s="7">
        <v>4.7880000000000003</v>
      </c>
      <c r="X2402" s="7">
        <f t="shared" si="74"/>
        <v>4.7880000000000003</v>
      </c>
      <c r="Y2402" s="7">
        <v>1.331</v>
      </c>
      <c r="Z2402" s="7">
        <f t="shared" si="75"/>
        <v>1.331</v>
      </c>
      <c r="AA2402" s="7">
        <v>0.78200000000000003</v>
      </c>
      <c r="AB2402" s="7">
        <v>0.217</v>
      </c>
      <c r="AC2402" s="7">
        <v>21.2</v>
      </c>
      <c r="AD2402" s="7">
        <v>236.5</v>
      </c>
      <c r="AE2402" s="7" t="s">
        <v>52</v>
      </c>
      <c r="AF2402" s="7" t="s">
        <v>29</v>
      </c>
      <c r="AG2402" s="7" t="s">
        <v>47</v>
      </c>
      <c r="AH2402" s="7" t="s">
        <v>473</v>
      </c>
      <c r="AI2402" s="7" t="s">
        <v>417</v>
      </c>
      <c r="AJ2402" s="7">
        <v>-0.65800000000000003</v>
      </c>
      <c r="AK2402" s="7">
        <v>-0.44500000000000001</v>
      </c>
      <c r="AL2402" s="7" t="s">
        <v>408</v>
      </c>
      <c r="AM2402" s="7">
        <v>0.08</v>
      </c>
      <c r="AN2402" s="7">
        <v>0.18</v>
      </c>
      <c r="AQ2402" s="7">
        <v>2.0009999999999999</v>
      </c>
      <c r="AR2402" s="7">
        <v>0.48499999999999999</v>
      </c>
      <c r="AS2402" s="7">
        <v>3.669</v>
      </c>
      <c r="AT2402" s="7">
        <v>6.05</v>
      </c>
      <c r="AU2402" s="7">
        <v>2.226</v>
      </c>
      <c r="AV2402" s="7" t="s">
        <v>655</v>
      </c>
      <c r="AW2402" s="7" t="s">
        <v>528</v>
      </c>
      <c r="AX2402" s="7" t="s">
        <v>547</v>
      </c>
      <c r="AY2402" s="7" t="s">
        <v>562</v>
      </c>
      <c r="AZ2402" s="7" t="s">
        <v>300</v>
      </c>
    </row>
    <row r="2403" spans="1:52" x14ac:dyDescent="0.2">
      <c r="A2403" s="7">
        <v>2402</v>
      </c>
      <c r="B2403" s="7">
        <v>6219</v>
      </c>
      <c r="C2403" s="7" t="s">
        <v>48</v>
      </c>
      <c r="D2403" s="7" t="s">
        <v>534</v>
      </c>
      <c r="E2403" s="7" t="s">
        <v>299</v>
      </c>
      <c r="F2403" s="7">
        <v>126.82299999999999</v>
      </c>
      <c r="I2403" s="7">
        <v>2.988</v>
      </c>
      <c r="J2403" s="7">
        <v>2007</v>
      </c>
      <c r="K2403" s="7">
        <v>9</v>
      </c>
      <c r="L2403" s="7">
        <v>273</v>
      </c>
      <c r="M2403" s="7">
        <v>40</v>
      </c>
      <c r="N2403" s="7">
        <v>140.56</v>
      </c>
      <c r="O2403" s="7">
        <v>40.25</v>
      </c>
      <c r="P2403" s="7">
        <v>140.75</v>
      </c>
      <c r="Q2403" s="7">
        <v>14.459</v>
      </c>
      <c r="S2403" s="7">
        <v>43.098999999999997</v>
      </c>
      <c r="V2403" s="7" t="s">
        <v>26</v>
      </c>
      <c r="W2403" s="7">
        <v>2.3180000000000001</v>
      </c>
      <c r="X2403" s="7">
        <f t="shared" si="74"/>
        <v>2.3180000000000001</v>
      </c>
      <c r="Y2403" s="7">
        <v>0.67</v>
      </c>
      <c r="Z2403" s="7">
        <f t="shared" si="75"/>
        <v>0.67</v>
      </c>
      <c r="AA2403" s="7">
        <v>0.77500000000000002</v>
      </c>
      <c r="AB2403" s="7">
        <v>0.224</v>
      </c>
      <c r="AC2403" s="7">
        <v>21.2</v>
      </c>
      <c r="AD2403" s="7">
        <v>236.5</v>
      </c>
      <c r="AE2403" s="7" t="s">
        <v>52</v>
      </c>
      <c r="AF2403" s="7" t="s">
        <v>29</v>
      </c>
      <c r="AG2403" s="7" t="s">
        <v>47</v>
      </c>
      <c r="AH2403" s="7" t="s">
        <v>473</v>
      </c>
      <c r="AI2403" s="7" t="s">
        <v>417</v>
      </c>
      <c r="AJ2403" s="7">
        <v>-0.65800000000000003</v>
      </c>
      <c r="AK2403" s="7">
        <v>-0.44500000000000001</v>
      </c>
      <c r="AL2403" s="7" t="s">
        <v>408</v>
      </c>
      <c r="AM2403" s="7">
        <v>0.08</v>
      </c>
      <c r="AN2403" s="7">
        <v>0.18</v>
      </c>
      <c r="AQ2403" s="7">
        <v>2.0009999999999999</v>
      </c>
      <c r="AR2403" s="7">
        <v>0.48499999999999999</v>
      </c>
      <c r="AS2403" s="7">
        <v>3.669</v>
      </c>
      <c r="AT2403" s="7">
        <v>6.05</v>
      </c>
      <c r="AU2403" s="7">
        <v>2.226</v>
      </c>
      <c r="AV2403" s="7" t="s">
        <v>655</v>
      </c>
      <c r="AW2403" s="7" t="s">
        <v>528</v>
      </c>
      <c r="AX2403" s="7" t="s">
        <v>547</v>
      </c>
      <c r="AY2403" s="7" t="s">
        <v>562</v>
      </c>
      <c r="AZ2403" s="7" t="s">
        <v>300</v>
      </c>
    </row>
    <row r="2404" spans="1:52" x14ac:dyDescent="0.2">
      <c r="A2404" s="7">
        <v>2403</v>
      </c>
      <c r="B2404" s="7">
        <v>6219</v>
      </c>
      <c r="C2404" s="7" t="s">
        <v>48</v>
      </c>
      <c r="D2404" s="7" t="s">
        <v>534</v>
      </c>
      <c r="E2404" s="7" t="s">
        <v>299</v>
      </c>
      <c r="F2404" s="7">
        <v>63.228000000000002</v>
      </c>
      <c r="I2404" s="7">
        <v>1.4890000000000001</v>
      </c>
      <c r="J2404" s="7">
        <v>2007</v>
      </c>
      <c r="K2404" s="7">
        <v>11</v>
      </c>
      <c r="L2404" s="7">
        <v>311</v>
      </c>
      <c r="M2404" s="7">
        <v>40</v>
      </c>
      <c r="N2404" s="7">
        <v>140.56</v>
      </c>
      <c r="O2404" s="7">
        <v>40.25</v>
      </c>
      <c r="P2404" s="7">
        <v>140.75</v>
      </c>
      <c r="Q2404" s="7">
        <v>7.5439999999999996</v>
      </c>
      <c r="S2404" s="7">
        <v>48.843000000000004</v>
      </c>
      <c r="V2404" s="7" t="s">
        <v>26</v>
      </c>
      <c r="W2404" s="7">
        <v>1.1759999999999999</v>
      </c>
      <c r="X2404" s="7">
        <f t="shared" si="74"/>
        <v>1.1759999999999999</v>
      </c>
      <c r="Y2404" s="7">
        <v>0.313</v>
      </c>
      <c r="Z2404" s="7">
        <f t="shared" si="75"/>
        <v>0.313</v>
      </c>
      <c r="AA2404" s="7">
        <v>0.78900000000000003</v>
      </c>
      <c r="AB2404" s="7">
        <v>0.21</v>
      </c>
      <c r="AC2404" s="7">
        <v>5.8</v>
      </c>
      <c r="AD2404" s="7">
        <v>189</v>
      </c>
      <c r="AE2404" s="7" t="s">
        <v>52</v>
      </c>
      <c r="AF2404" s="7" t="s">
        <v>29</v>
      </c>
      <c r="AG2404" s="7" t="s">
        <v>47</v>
      </c>
      <c r="AH2404" s="7" t="s">
        <v>473</v>
      </c>
      <c r="AI2404" s="7" t="s">
        <v>417</v>
      </c>
      <c r="AJ2404" s="7">
        <v>-0.65800000000000003</v>
      </c>
      <c r="AK2404" s="7">
        <v>-0.44500000000000001</v>
      </c>
      <c r="AL2404" s="7" t="s">
        <v>408</v>
      </c>
      <c r="AM2404" s="7">
        <v>0.08</v>
      </c>
      <c r="AN2404" s="7">
        <v>0.18</v>
      </c>
      <c r="AQ2404" s="7">
        <v>2.0009999999999999</v>
      </c>
      <c r="AR2404" s="7">
        <v>0.48499999999999999</v>
      </c>
      <c r="AS2404" s="7">
        <v>3.669</v>
      </c>
      <c r="AT2404" s="7">
        <v>6.05</v>
      </c>
      <c r="AU2404" s="7">
        <v>2.226</v>
      </c>
      <c r="AV2404" s="7" t="s">
        <v>655</v>
      </c>
      <c r="AW2404" s="7" t="s">
        <v>528</v>
      </c>
      <c r="AX2404" s="7" t="s">
        <v>547</v>
      </c>
      <c r="AY2404" s="7" t="s">
        <v>562</v>
      </c>
      <c r="AZ2404" s="7" t="s">
        <v>300</v>
      </c>
    </row>
    <row r="2405" spans="1:52" x14ac:dyDescent="0.2">
      <c r="A2405" s="7">
        <v>2404</v>
      </c>
      <c r="B2405" s="7">
        <v>6219</v>
      </c>
      <c r="C2405" s="7" t="s">
        <v>48</v>
      </c>
      <c r="D2405" s="7" t="s">
        <v>534</v>
      </c>
      <c r="E2405" s="7" t="s">
        <v>299</v>
      </c>
      <c r="F2405" s="7">
        <v>81.721999999999994</v>
      </c>
      <c r="I2405" s="7">
        <v>1.925</v>
      </c>
      <c r="J2405" s="7">
        <v>2008</v>
      </c>
      <c r="K2405" s="7">
        <v>5</v>
      </c>
      <c r="L2405" s="7">
        <v>142</v>
      </c>
      <c r="M2405" s="7">
        <v>40</v>
      </c>
      <c r="N2405" s="7">
        <v>140.56</v>
      </c>
      <c r="O2405" s="7">
        <v>40.25</v>
      </c>
      <c r="P2405" s="7">
        <v>140.75</v>
      </c>
      <c r="Q2405" s="7">
        <v>7.5190000000000001</v>
      </c>
      <c r="V2405" s="7" t="s">
        <v>26</v>
      </c>
      <c r="W2405" s="7">
        <v>1.2749999999999999</v>
      </c>
      <c r="X2405" s="7">
        <f t="shared" si="74"/>
        <v>1.2749999999999999</v>
      </c>
      <c r="Y2405" s="7">
        <v>0.65</v>
      </c>
      <c r="Z2405" s="7">
        <f t="shared" si="75"/>
        <v>0.65</v>
      </c>
      <c r="AA2405" s="7">
        <v>0.66200000000000003</v>
      </c>
      <c r="AB2405" s="7">
        <v>0.33700000000000002</v>
      </c>
      <c r="AC2405" s="7">
        <v>14.2</v>
      </c>
      <c r="AD2405" s="7">
        <v>70.8</v>
      </c>
      <c r="AE2405" s="7" t="s">
        <v>52</v>
      </c>
      <c r="AF2405" s="7" t="s">
        <v>29</v>
      </c>
      <c r="AG2405" s="7" t="s">
        <v>47</v>
      </c>
      <c r="AH2405" s="7" t="s">
        <v>473</v>
      </c>
      <c r="AI2405" s="7" t="s">
        <v>417</v>
      </c>
      <c r="AJ2405" s="7">
        <v>-0.65800000000000003</v>
      </c>
      <c r="AK2405" s="7">
        <v>-1.4430000000000001</v>
      </c>
      <c r="AL2405" s="7" t="s">
        <v>408</v>
      </c>
      <c r="AM2405" s="7">
        <v>4.4999999999999998E-2</v>
      </c>
      <c r="AN2405" s="7">
        <v>0.2</v>
      </c>
      <c r="AQ2405" s="7">
        <v>2.0009999999999999</v>
      </c>
      <c r="AR2405" s="7">
        <v>0.33100000000000002</v>
      </c>
      <c r="AS2405" s="7">
        <v>3.669</v>
      </c>
      <c r="AT2405" s="7">
        <v>7.3890000000000002</v>
      </c>
      <c r="AU2405" s="7">
        <v>2.226</v>
      </c>
      <c r="AV2405" s="7" t="s">
        <v>655</v>
      </c>
      <c r="AW2405" s="7" t="s">
        <v>528</v>
      </c>
      <c r="AX2405" s="7" t="s">
        <v>547</v>
      </c>
      <c r="AY2405" s="7" t="s">
        <v>562</v>
      </c>
      <c r="AZ2405" s="7" t="s">
        <v>301</v>
      </c>
    </row>
    <row r="2406" spans="1:52" x14ac:dyDescent="0.2">
      <c r="A2406" s="7">
        <v>2405</v>
      </c>
      <c r="B2406" s="7">
        <v>6219</v>
      </c>
      <c r="C2406" s="7" t="s">
        <v>48</v>
      </c>
      <c r="D2406" s="7" t="s">
        <v>534</v>
      </c>
      <c r="E2406" s="7" t="s">
        <v>299</v>
      </c>
      <c r="F2406" s="7">
        <v>102.684</v>
      </c>
      <c r="I2406" s="7">
        <v>2.419</v>
      </c>
      <c r="J2406" s="7">
        <v>2008</v>
      </c>
      <c r="K2406" s="7">
        <v>6</v>
      </c>
      <c r="L2406" s="7">
        <v>171</v>
      </c>
      <c r="M2406" s="7">
        <v>40</v>
      </c>
      <c r="N2406" s="7">
        <v>140.56</v>
      </c>
      <c r="O2406" s="7">
        <v>40.25</v>
      </c>
      <c r="P2406" s="7">
        <v>140.75</v>
      </c>
      <c r="Q2406" s="7">
        <v>9.4339999999999993</v>
      </c>
      <c r="S2406" s="7">
        <v>38.762</v>
      </c>
      <c r="V2406" s="7" t="s">
        <v>26</v>
      </c>
      <c r="W2406" s="7">
        <v>1.3</v>
      </c>
      <c r="X2406" s="7">
        <f t="shared" si="74"/>
        <v>1.3</v>
      </c>
      <c r="Y2406" s="7">
        <v>1.119</v>
      </c>
      <c r="Z2406" s="7">
        <f t="shared" si="75"/>
        <v>1.119</v>
      </c>
      <c r="AA2406" s="7">
        <v>0.53700000000000003</v>
      </c>
      <c r="AB2406" s="7">
        <v>0.46200000000000002</v>
      </c>
      <c r="AC2406" s="7">
        <v>18.399999999999999</v>
      </c>
      <c r="AD2406" s="7">
        <v>105.1</v>
      </c>
      <c r="AE2406" s="7" t="s">
        <v>52</v>
      </c>
      <c r="AF2406" s="7" t="s">
        <v>29</v>
      </c>
      <c r="AG2406" s="7" t="s">
        <v>47</v>
      </c>
      <c r="AH2406" s="7" t="s">
        <v>473</v>
      </c>
      <c r="AI2406" s="7" t="s">
        <v>417</v>
      </c>
      <c r="AJ2406" s="7">
        <v>-0.65800000000000003</v>
      </c>
      <c r="AK2406" s="7">
        <v>-1.4430000000000001</v>
      </c>
      <c r="AL2406" s="7" t="s">
        <v>408</v>
      </c>
      <c r="AM2406" s="7">
        <v>4.4999999999999998E-2</v>
      </c>
      <c r="AN2406" s="7">
        <v>0.2</v>
      </c>
      <c r="AQ2406" s="7">
        <v>2.0009999999999999</v>
      </c>
      <c r="AR2406" s="7">
        <v>0.33100000000000002</v>
      </c>
      <c r="AS2406" s="7">
        <v>3.669</v>
      </c>
      <c r="AT2406" s="7">
        <v>7.3890000000000002</v>
      </c>
      <c r="AU2406" s="7">
        <v>2.226</v>
      </c>
      <c r="AV2406" s="7" t="s">
        <v>655</v>
      </c>
      <c r="AW2406" s="7" t="s">
        <v>528</v>
      </c>
      <c r="AX2406" s="7" t="s">
        <v>547</v>
      </c>
      <c r="AY2406" s="7" t="s">
        <v>562</v>
      </c>
      <c r="AZ2406" s="7" t="s">
        <v>301</v>
      </c>
    </row>
    <row r="2407" spans="1:52" x14ac:dyDescent="0.2">
      <c r="A2407" s="7">
        <v>2406</v>
      </c>
      <c r="B2407" s="7">
        <v>6219</v>
      </c>
      <c r="C2407" s="7" t="s">
        <v>48</v>
      </c>
      <c r="D2407" s="7" t="s">
        <v>534</v>
      </c>
      <c r="E2407" s="7" t="s">
        <v>299</v>
      </c>
      <c r="F2407" s="7">
        <v>204.297</v>
      </c>
      <c r="I2407" s="7">
        <v>4.8129999999999997</v>
      </c>
      <c r="J2407" s="7">
        <v>2008</v>
      </c>
      <c r="K2407" s="7">
        <v>7</v>
      </c>
      <c r="L2407" s="7">
        <v>211</v>
      </c>
      <c r="M2407" s="7">
        <v>40</v>
      </c>
      <c r="N2407" s="7">
        <v>140.56</v>
      </c>
      <c r="O2407" s="7">
        <v>40.25</v>
      </c>
      <c r="P2407" s="7">
        <v>140.75</v>
      </c>
      <c r="Q2407" s="7">
        <v>16.335999999999999</v>
      </c>
      <c r="S2407" s="7">
        <v>47.619</v>
      </c>
      <c r="V2407" s="7" t="s">
        <v>26</v>
      </c>
      <c r="W2407" s="7">
        <v>2.2130000000000001</v>
      </c>
      <c r="X2407" s="7">
        <f t="shared" si="74"/>
        <v>2.2130000000000001</v>
      </c>
      <c r="Y2407" s="7">
        <v>2.6</v>
      </c>
      <c r="Z2407" s="7">
        <f t="shared" si="75"/>
        <v>2.6</v>
      </c>
      <c r="AA2407" s="7">
        <v>0.45900000000000002</v>
      </c>
      <c r="AB2407" s="7">
        <v>0.54</v>
      </c>
      <c r="AC2407" s="7">
        <v>23.9</v>
      </c>
      <c r="AD2407" s="7">
        <v>195.8</v>
      </c>
      <c r="AE2407" s="7" t="s">
        <v>52</v>
      </c>
      <c r="AF2407" s="7" t="s">
        <v>29</v>
      </c>
      <c r="AG2407" s="7" t="s">
        <v>47</v>
      </c>
      <c r="AH2407" s="7" t="s">
        <v>473</v>
      </c>
      <c r="AI2407" s="7" t="s">
        <v>417</v>
      </c>
      <c r="AJ2407" s="7">
        <v>-0.65800000000000003</v>
      </c>
      <c r="AK2407" s="7">
        <v>-1.4430000000000001</v>
      </c>
      <c r="AL2407" s="7" t="s">
        <v>408</v>
      </c>
      <c r="AM2407" s="7">
        <v>4.4999999999999998E-2</v>
      </c>
      <c r="AN2407" s="7">
        <v>0.2</v>
      </c>
      <c r="AQ2407" s="7">
        <v>2.0009999999999999</v>
      </c>
      <c r="AR2407" s="7">
        <v>0.33100000000000002</v>
      </c>
      <c r="AS2407" s="7">
        <v>3.669</v>
      </c>
      <c r="AT2407" s="7">
        <v>7.3890000000000002</v>
      </c>
      <c r="AU2407" s="7">
        <v>2.226</v>
      </c>
      <c r="AV2407" s="7" t="s">
        <v>655</v>
      </c>
      <c r="AW2407" s="7" t="s">
        <v>528</v>
      </c>
      <c r="AX2407" s="7" t="s">
        <v>547</v>
      </c>
      <c r="AY2407" s="7" t="s">
        <v>562</v>
      </c>
      <c r="AZ2407" s="7" t="s">
        <v>301</v>
      </c>
    </row>
    <row r="2408" spans="1:52" x14ac:dyDescent="0.2">
      <c r="A2408" s="7">
        <v>2407</v>
      </c>
      <c r="B2408" s="7">
        <v>6219</v>
      </c>
      <c r="C2408" s="7" t="s">
        <v>48</v>
      </c>
      <c r="D2408" s="7" t="s">
        <v>534</v>
      </c>
      <c r="E2408" s="7" t="s">
        <v>299</v>
      </c>
      <c r="F2408" s="7">
        <v>221.93600000000001</v>
      </c>
      <c r="I2408" s="7">
        <v>5.2290000000000001</v>
      </c>
      <c r="J2408" s="7">
        <v>2008</v>
      </c>
      <c r="K2408" s="7">
        <v>9</v>
      </c>
      <c r="L2408" s="7">
        <v>247</v>
      </c>
      <c r="M2408" s="7">
        <v>40</v>
      </c>
      <c r="N2408" s="7">
        <v>140.56</v>
      </c>
      <c r="O2408" s="7">
        <v>40.25</v>
      </c>
      <c r="P2408" s="7">
        <v>140.75</v>
      </c>
      <c r="Q2408" s="7">
        <v>16.905000000000001</v>
      </c>
      <c r="S2408" s="7">
        <v>44.686</v>
      </c>
      <c r="V2408" s="7" t="s">
        <v>26</v>
      </c>
      <c r="W2408" s="7">
        <v>3.8980000000000001</v>
      </c>
      <c r="X2408" s="7">
        <f t="shared" si="74"/>
        <v>3.8980000000000001</v>
      </c>
      <c r="Y2408" s="7">
        <v>1.331</v>
      </c>
      <c r="Z2408" s="7">
        <f t="shared" si="75"/>
        <v>1.331</v>
      </c>
      <c r="AA2408" s="7">
        <v>0.745</v>
      </c>
      <c r="AB2408" s="7">
        <v>0.254</v>
      </c>
      <c r="AC2408" s="7">
        <v>20.100000000000001</v>
      </c>
      <c r="AD2408" s="7">
        <v>78.599999999999994</v>
      </c>
      <c r="AE2408" s="7" t="s">
        <v>52</v>
      </c>
      <c r="AF2408" s="7" t="s">
        <v>29</v>
      </c>
      <c r="AG2408" s="7" t="s">
        <v>47</v>
      </c>
      <c r="AH2408" s="7" t="s">
        <v>473</v>
      </c>
      <c r="AI2408" s="7" t="s">
        <v>417</v>
      </c>
      <c r="AJ2408" s="7">
        <v>-0.65800000000000003</v>
      </c>
      <c r="AK2408" s="7">
        <v>-1.4430000000000001</v>
      </c>
      <c r="AL2408" s="7" t="s">
        <v>408</v>
      </c>
      <c r="AM2408" s="7">
        <v>4.4999999999999998E-2</v>
      </c>
      <c r="AN2408" s="7">
        <v>0.2</v>
      </c>
      <c r="AQ2408" s="7">
        <v>2.0009999999999999</v>
      </c>
      <c r="AR2408" s="7">
        <v>0.33100000000000002</v>
      </c>
      <c r="AS2408" s="7">
        <v>3.669</v>
      </c>
      <c r="AT2408" s="7">
        <v>7.3890000000000002</v>
      </c>
      <c r="AU2408" s="7">
        <v>2.226</v>
      </c>
      <c r="AV2408" s="7" t="s">
        <v>655</v>
      </c>
      <c r="AW2408" s="7" t="s">
        <v>528</v>
      </c>
      <c r="AX2408" s="7" t="s">
        <v>547</v>
      </c>
      <c r="AY2408" s="7" t="s">
        <v>562</v>
      </c>
      <c r="AZ2408" s="7" t="s">
        <v>301</v>
      </c>
    </row>
    <row r="2409" spans="1:52" x14ac:dyDescent="0.2">
      <c r="A2409" s="7">
        <v>2408</v>
      </c>
      <c r="B2409" s="7">
        <v>6219</v>
      </c>
      <c r="C2409" s="7" t="s">
        <v>48</v>
      </c>
      <c r="D2409" s="7" t="s">
        <v>534</v>
      </c>
      <c r="E2409" s="7" t="s">
        <v>299</v>
      </c>
      <c r="F2409" s="7">
        <v>92.625</v>
      </c>
      <c r="I2409" s="7">
        <v>2.1819999999999999</v>
      </c>
      <c r="J2409" s="7">
        <v>2008</v>
      </c>
      <c r="K2409" s="7">
        <v>9</v>
      </c>
      <c r="L2409" s="7">
        <v>273</v>
      </c>
      <c r="M2409" s="7">
        <v>40</v>
      </c>
      <c r="N2409" s="7">
        <v>140.56</v>
      </c>
      <c r="O2409" s="7">
        <v>40.25</v>
      </c>
      <c r="P2409" s="7">
        <v>140.75</v>
      </c>
      <c r="Q2409" s="7">
        <v>9.99</v>
      </c>
      <c r="S2409" s="7">
        <v>43.098999999999997</v>
      </c>
      <c r="V2409" s="7" t="s">
        <v>26</v>
      </c>
      <c r="W2409" s="7">
        <v>1.512</v>
      </c>
      <c r="X2409" s="7">
        <f t="shared" si="74"/>
        <v>1.512</v>
      </c>
      <c r="Y2409" s="7">
        <v>0.67</v>
      </c>
      <c r="Z2409" s="7">
        <f t="shared" si="75"/>
        <v>0.67</v>
      </c>
      <c r="AA2409" s="7">
        <v>0.69299999999999995</v>
      </c>
      <c r="AB2409" s="7">
        <v>0.30599999999999999</v>
      </c>
      <c r="AC2409" s="7">
        <v>20.100000000000001</v>
      </c>
      <c r="AD2409" s="7">
        <v>78.599999999999994</v>
      </c>
      <c r="AE2409" s="7" t="s">
        <v>52</v>
      </c>
      <c r="AF2409" s="7" t="s">
        <v>29</v>
      </c>
      <c r="AG2409" s="7" t="s">
        <v>47</v>
      </c>
      <c r="AH2409" s="7" t="s">
        <v>473</v>
      </c>
      <c r="AI2409" s="7" t="s">
        <v>417</v>
      </c>
      <c r="AJ2409" s="7">
        <v>-0.65800000000000003</v>
      </c>
      <c r="AK2409" s="7">
        <v>-1.4430000000000001</v>
      </c>
      <c r="AL2409" s="7" t="s">
        <v>408</v>
      </c>
      <c r="AM2409" s="7">
        <v>4.4999999999999998E-2</v>
      </c>
      <c r="AN2409" s="7">
        <v>0.2</v>
      </c>
      <c r="AQ2409" s="7">
        <v>2.0009999999999999</v>
      </c>
      <c r="AR2409" s="7">
        <v>0.33100000000000002</v>
      </c>
      <c r="AS2409" s="7">
        <v>3.669</v>
      </c>
      <c r="AT2409" s="7">
        <v>7.3890000000000002</v>
      </c>
      <c r="AU2409" s="7">
        <v>2.226</v>
      </c>
      <c r="AV2409" s="7" t="s">
        <v>655</v>
      </c>
      <c r="AW2409" s="7" t="s">
        <v>528</v>
      </c>
      <c r="AX2409" s="7" t="s">
        <v>547</v>
      </c>
      <c r="AY2409" s="7" t="s">
        <v>562</v>
      </c>
      <c r="AZ2409" s="7" t="s">
        <v>301</v>
      </c>
    </row>
    <row r="2410" spans="1:52" x14ac:dyDescent="0.2">
      <c r="A2410" s="7">
        <v>2409</v>
      </c>
      <c r="B2410" s="7">
        <v>6219</v>
      </c>
      <c r="C2410" s="7" t="s">
        <v>48</v>
      </c>
      <c r="D2410" s="7" t="s">
        <v>534</v>
      </c>
      <c r="E2410" s="7" t="s">
        <v>299</v>
      </c>
      <c r="F2410" s="7">
        <v>71.588999999999999</v>
      </c>
      <c r="I2410" s="7">
        <v>1.6859999999999999</v>
      </c>
      <c r="J2410" s="7">
        <v>2008</v>
      </c>
      <c r="K2410" s="7">
        <v>11</v>
      </c>
      <c r="L2410" s="7">
        <v>311</v>
      </c>
      <c r="M2410" s="7">
        <v>40</v>
      </c>
      <c r="N2410" s="7">
        <v>140.56</v>
      </c>
      <c r="O2410" s="7">
        <v>40.25</v>
      </c>
      <c r="P2410" s="7">
        <v>140.75</v>
      </c>
      <c r="Q2410" s="7">
        <v>6.5279999999999996</v>
      </c>
      <c r="S2410" s="7">
        <v>48.843000000000004</v>
      </c>
      <c r="V2410" s="7" t="s">
        <v>26</v>
      </c>
      <c r="W2410" s="7">
        <v>1.373</v>
      </c>
      <c r="X2410" s="7">
        <f t="shared" si="74"/>
        <v>1.373</v>
      </c>
      <c r="Y2410" s="7">
        <v>0.313</v>
      </c>
      <c r="Z2410" s="7">
        <f t="shared" si="75"/>
        <v>0.313</v>
      </c>
      <c r="AA2410" s="7">
        <v>0.81399999999999995</v>
      </c>
      <c r="AB2410" s="7">
        <v>0.185</v>
      </c>
      <c r="AC2410" s="7">
        <v>6.2</v>
      </c>
      <c r="AD2410" s="7">
        <v>139.9</v>
      </c>
      <c r="AE2410" s="7" t="s">
        <v>52</v>
      </c>
      <c r="AF2410" s="7" t="s">
        <v>29</v>
      </c>
      <c r="AG2410" s="7" t="s">
        <v>47</v>
      </c>
      <c r="AH2410" s="7" t="s">
        <v>473</v>
      </c>
      <c r="AI2410" s="7" t="s">
        <v>417</v>
      </c>
      <c r="AJ2410" s="7">
        <v>-0.65800000000000003</v>
      </c>
      <c r="AK2410" s="7">
        <v>-1.4430000000000001</v>
      </c>
      <c r="AL2410" s="7" t="s">
        <v>408</v>
      </c>
      <c r="AM2410" s="7">
        <v>4.4999999999999998E-2</v>
      </c>
      <c r="AN2410" s="7">
        <v>0.2</v>
      </c>
      <c r="AQ2410" s="7">
        <v>2.0009999999999999</v>
      </c>
      <c r="AR2410" s="7">
        <v>0.33100000000000002</v>
      </c>
      <c r="AS2410" s="7">
        <v>3.669</v>
      </c>
      <c r="AT2410" s="7">
        <v>7.3890000000000002</v>
      </c>
      <c r="AU2410" s="7">
        <v>2.226</v>
      </c>
      <c r="AV2410" s="7" t="s">
        <v>655</v>
      </c>
      <c r="AW2410" s="7" t="s">
        <v>528</v>
      </c>
      <c r="AX2410" s="7" t="s">
        <v>547</v>
      </c>
      <c r="AY2410" s="7" t="s">
        <v>562</v>
      </c>
      <c r="AZ2410" s="7" t="s">
        <v>301</v>
      </c>
    </row>
    <row r="2411" spans="1:52" x14ac:dyDescent="0.2">
      <c r="A2411" s="7">
        <v>2410</v>
      </c>
      <c r="B2411" s="7">
        <v>6243</v>
      </c>
      <c r="C2411" s="7" t="s">
        <v>112</v>
      </c>
      <c r="D2411" s="7" t="s">
        <v>474</v>
      </c>
      <c r="E2411" s="7" t="s">
        <v>113</v>
      </c>
      <c r="F2411" s="7">
        <v>7.8460000000000001</v>
      </c>
      <c r="I2411" s="7">
        <v>8.1340000000000003</v>
      </c>
      <c r="J2411" s="7">
        <v>2008</v>
      </c>
      <c r="K2411" s="7">
        <v>4</v>
      </c>
      <c r="L2411" s="7">
        <v>105</v>
      </c>
      <c r="M2411" s="7">
        <v>-14.683</v>
      </c>
      <c r="N2411" s="7">
        <v>-52.332999999999998</v>
      </c>
      <c r="O2411" s="7">
        <v>-14.75</v>
      </c>
      <c r="P2411" s="7">
        <v>-52.25</v>
      </c>
      <c r="Q2411" s="7">
        <v>27.327999999999999</v>
      </c>
      <c r="S2411" s="7">
        <v>14.361000000000001</v>
      </c>
      <c r="V2411" s="7" t="s">
        <v>26</v>
      </c>
      <c r="W2411" s="7">
        <v>3.484</v>
      </c>
      <c r="X2411" s="7">
        <f t="shared" si="74"/>
        <v>3.484</v>
      </c>
      <c r="Y2411" s="7">
        <v>4.6500000000000004</v>
      </c>
      <c r="Z2411" s="7">
        <f t="shared" si="75"/>
        <v>4.6500000000000004</v>
      </c>
      <c r="AA2411" s="7">
        <v>0.42799999999999999</v>
      </c>
      <c r="AB2411" s="7">
        <v>0.57099999999999995</v>
      </c>
      <c r="AC2411" s="7">
        <v>25.1</v>
      </c>
      <c r="AD2411" s="7">
        <v>158.5</v>
      </c>
      <c r="AE2411" s="7" t="s">
        <v>115</v>
      </c>
      <c r="AF2411" s="7" t="s">
        <v>116</v>
      </c>
      <c r="AG2411" s="7" t="s">
        <v>47</v>
      </c>
      <c r="AH2411" s="7" t="s">
        <v>414</v>
      </c>
      <c r="AI2411" s="7" t="s">
        <v>412</v>
      </c>
      <c r="AJ2411" s="7">
        <v>-0.80700000000000005</v>
      </c>
      <c r="AK2411" s="7">
        <v>-0.14599999999999999</v>
      </c>
      <c r="AL2411" s="7" t="s">
        <v>408</v>
      </c>
      <c r="AV2411" s="7" t="s">
        <v>658</v>
      </c>
      <c r="AW2411" s="7" t="s">
        <v>528</v>
      </c>
      <c r="AX2411" s="7" t="s">
        <v>14</v>
      </c>
      <c r="AY2411" s="7" t="s">
        <v>551</v>
      </c>
      <c r="AZ2411" s="7" t="s">
        <v>114</v>
      </c>
    </row>
    <row r="2412" spans="1:52" x14ac:dyDescent="0.2">
      <c r="A2412" s="7">
        <v>2411</v>
      </c>
      <c r="B2412" s="7">
        <v>6243</v>
      </c>
      <c r="C2412" s="7" t="s">
        <v>112</v>
      </c>
      <c r="D2412" s="7" t="s">
        <v>474</v>
      </c>
      <c r="E2412" s="7" t="s">
        <v>113</v>
      </c>
      <c r="F2412" s="7">
        <v>4.0650000000000004</v>
      </c>
      <c r="I2412" s="7">
        <v>4.2140000000000004</v>
      </c>
      <c r="J2412" s="7">
        <v>2008</v>
      </c>
      <c r="K2412" s="7">
        <v>5</v>
      </c>
      <c r="L2412" s="7">
        <v>135</v>
      </c>
      <c r="M2412" s="7">
        <v>-14.683</v>
      </c>
      <c r="N2412" s="7">
        <v>-52.332999999999998</v>
      </c>
      <c r="O2412" s="7">
        <v>-14.75</v>
      </c>
      <c r="P2412" s="7">
        <v>-52.25</v>
      </c>
      <c r="Q2412" s="7">
        <v>24.465</v>
      </c>
      <c r="S2412" s="7">
        <v>10.569000000000001</v>
      </c>
      <c r="V2412" s="7" t="s">
        <v>26</v>
      </c>
      <c r="W2412" s="7">
        <v>1.472</v>
      </c>
      <c r="X2412" s="7">
        <f t="shared" si="74"/>
        <v>1.472</v>
      </c>
      <c r="Y2412" s="7">
        <v>2.742</v>
      </c>
      <c r="Z2412" s="7">
        <f t="shared" si="75"/>
        <v>2.742</v>
      </c>
      <c r="AA2412" s="7">
        <v>0.34899999999999998</v>
      </c>
      <c r="AB2412" s="7">
        <v>0.65</v>
      </c>
      <c r="AC2412" s="7">
        <v>23.6</v>
      </c>
      <c r="AD2412" s="7">
        <v>11</v>
      </c>
      <c r="AE2412" s="7" t="s">
        <v>115</v>
      </c>
      <c r="AF2412" s="7" t="s">
        <v>116</v>
      </c>
      <c r="AG2412" s="7" t="s">
        <v>47</v>
      </c>
      <c r="AH2412" s="7" t="s">
        <v>414</v>
      </c>
      <c r="AI2412" s="7" t="s">
        <v>412</v>
      </c>
      <c r="AJ2412" s="7">
        <v>-0.80700000000000005</v>
      </c>
      <c r="AK2412" s="7">
        <v>-0.14599999999999999</v>
      </c>
      <c r="AL2412" s="7" t="s">
        <v>408</v>
      </c>
      <c r="AV2412" s="7" t="s">
        <v>658</v>
      </c>
      <c r="AW2412" s="7" t="s">
        <v>528</v>
      </c>
      <c r="AX2412" s="7" t="s">
        <v>14</v>
      </c>
      <c r="AY2412" s="7" t="s">
        <v>551</v>
      </c>
      <c r="AZ2412" s="7" t="s">
        <v>114</v>
      </c>
    </row>
    <row r="2413" spans="1:52" x14ac:dyDescent="0.2">
      <c r="A2413" s="7">
        <v>2412</v>
      </c>
      <c r="B2413" s="7">
        <v>6243</v>
      </c>
      <c r="C2413" s="7" t="s">
        <v>112</v>
      </c>
      <c r="D2413" s="7" t="s">
        <v>474</v>
      </c>
      <c r="E2413" s="7" t="s">
        <v>113</v>
      </c>
      <c r="F2413" s="7">
        <v>2.984</v>
      </c>
      <c r="I2413" s="7">
        <v>3.093</v>
      </c>
      <c r="J2413" s="7">
        <v>2008</v>
      </c>
      <c r="K2413" s="7">
        <v>6</v>
      </c>
      <c r="L2413" s="7">
        <v>165</v>
      </c>
      <c r="M2413" s="7">
        <v>-14.683</v>
      </c>
      <c r="N2413" s="7">
        <v>-52.332999999999998</v>
      </c>
      <c r="O2413" s="7">
        <v>-14.75</v>
      </c>
      <c r="P2413" s="7">
        <v>-52.25</v>
      </c>
      <c r="Q2413" s="7">
        <v>24.033000000000001</v>
      </c>
      <c r="S2413" s="7">
        <v>9.8859999999999992</v>
      </c>
      <c r="V2413" s="7" t="s">
        <v>26</v>
      </c>
      <c r="W2413" s="7">
        <v>0.90800000000000003</v>
      </c>
      <c r="X2413" s="7">
        <f t="shared" si="74"/>
        <v>0.90800000000000003</v>
      </c>
      <c r="Y2413" s="7">
        <v>2.1850000000000001</v>
      </c>
      <c r="Z2413" s="7">
        <f t="shared" si="75"/>
        <v>2.1850000000000001</v>
      </c>
      <c r="AA2413" s="7">
        <v>0.29299999999999998</v>
      </c>
      <c r="AB2413" s="7">
        <v>0.70599999999999996</v>
      </c>
      <c r="AC2413" s="7">
        <v>23</v>
      </c>
      <c r="AD2413" s="7">
        <v>0</v>
      </c>
      <c r="AE2413" s="7" t="s">
        <v>115</v>
      </c>
      <c r="AF2413" s="7" t="s">
        <v>116</v>
      </c>
      <c r="AG2413" s="7" t="s">
        <v>47</v>
      </c>
      <c r="AH2413" s="7" t="s">
        <v>414</v>
      </c>
      <c r="AI2413" s="7" t="s">
        <v>412</v>
      </c>
      <c r="AJ2413" s="7">
        <v>-0.80700000000000005</v>
      </c>
      <c r="AK2413" s="7">
        <v>-0.14599999999999999</v>
      </c>
      <c r="AL2413" s="7" t="s">
        <v>408</v>
      </c>
      <c r="AV2413" s="7" t="s">
        <v>658</v>
      </c>
      <c r="AW2413" s="7" t="s">
        <v>528</v>
      </c>
      <c r="AX2413" s="7" t="s">
        <v>14</v>
      </c>
      <c r="AY2413" s="7" t="s">
        <v>551</v>
      </c>
      <c r="AZ2413" s="7" t="s">
        <v>114</v>
      </c>
    </row>
    <row r="2414" spans="1:52" x14ac:dyDescent="0.2">
      <c r="A2414" s="7">
        <v>2413</v>
      </c>
      <c r="B2414" s="7">
        <v>6243</v>
      </c>
      <c r="C2414" s="7" t="s">
        <v>112</v>
      </c>
      <c r="D2414" s="7" t="s">
        <v>474</v>
      </c>
      <c r="E2414" s="7" t="s">
        <v>113</v>
      </c>
      <c r="F2414" s="7">
        <v>1.474</v>
      </c>
      <c r="I2414" s="7">
        <v>1.528</v>
      </c>
      <c r="J2414" s="7">
        <v>2008</v>
      </c>
      <c r="K2414" s="7">
        <v>7</v>
      </c>
      <c r="L2414" s="7">
        <v>195</v>
      </c>
      <c r="M2414" s="7">
        <v>-14.683</v>
      </c>
      <c r="N2414" s="7">
        <v>-52.332999999999998</v>
      </c>
      <c r="O2414" s="7">
        <v>-14.75</v>
      </c>
      <c r="P2414" s="7">
        <v>-52.25</v>
      </c>
      <c r="Q2414" s="7">
        <v>22.359000000000002</v>
      </c>
      <c r="S2414" s="7">
        <v>9.202</v>
      </c>
      <c r="V2414" s="7" t="s">
        <v>26</v>
      </c>
      <c r="W2414" s="7">
        <v>0.56399999999999995</v>
      </c>
      <c r="X2414" s="7">
        <f t="shared" si="74"/>
        <v>0.56399999999999995</v>
      </c>
      <c r="Y2414" s="7">
        <v>0.96399999999999997</v>
      </c>
      <c r="Z2414" s="7">
        <f t="shared" si="75"/>
        <v>0.96399999999999997</v>
      </c>
      <c r="AA2414" s="7">
        <v>0.36899999999999999</v>
      </c>
      <c r="AB2414" s="7">
        <v>0.63</v>
      </c>
      <c r="AC2414" s="7">
        <v>22.6</v>
      </c>
      <c r="AD2414" s="7">
        <v>1.1000000000000001</v>
      </c>
      <c r="AE2414" s="7" t="s">
        <v>115</v>
      </c>
      <c r="AF2414" s="7" t="s">
        <v>116</v>
      </c>
      <c r="AG2414" s="7" t="s">
        <v>47</v>
      </c>
      <c r="AH2414" s="7" t="s">
        <v>414</v>
      </c>
      <c r="AI2414" s="7" t="s">
        <v>412</v>
      </c>
      <c r="AJ2414" s="7">
        <v>-0.80700000000000005</v>
      </c>
      <c r="AK2414" s="7">
        <v>-0.14599999999999999</v>
      </c>
      <c r="AL2414" s="7" t="s">
        <v>408</v>
      </c>
      <c r="AV2414" s="7" t="s">
        <v>658</v>
      </c>
      <c r="AW2414" s="7" t="s">
        <v>528</v>
      </c>
      <c r="AX2414" s="7" t="s">
        <v>14</v>
      </c>
      <c r="AY2414" s="7" t="s">
        <v>551</v>
      </c>
      <c r="AZ2414" s="7" t="s">
        <v>114</v>
      </c>
    </row>
    <row r="2415" spans="1:52" x14ac:dyDescent="0.2">
      <c r="A2415" s="7">
        <v>2414</v>
      </c>
      <c r="B2415" s="7">
        <v>6243</v>
      </c>
      <c r="C2415" s="7" t="s">
        <v>112</v>
      </c>
      <c r="D2415" s="7" t="s">
        <v>474</v>
      </c>
      <c r="E2415" s="7" t="s">
        <v>113</v>
      </c>
      <c r="F2415" s="7">
        <v>1.367</v>
      </c>
      <c r="I2415" s="7">
        <v>1.417</v>
      </c>
      <c r="J2415" s="7">
        <v>2008</v>
      </c>
      <c r="K2415" s="7">
        <v>8</v>
      </c>
      <c r="L2415" s="7">
        <v>225</v>
      </c>
      <c r="M2415" s="7">
        <v>-14.683</v>
      </c>
      <c r="N2415" s="7">
        <v>-52.332999999999998</v>
      </c>
      <c r="O2415" s="7">
        <v>-14.75</v>
      </c>
      <c r="P2415" s="7">
        <v>-52.25</v>
      </c>
      <c r="Q2415" s="7">
        <v>22.954000000000001</v>
      </c>
      <c r="S2415" s="7">
        <v>8.6539999999999999</v>
      </c>
      <c r="V2415" s="7" t="s">
        <v>26</v>
      </c>
      <c r="W2415" s="7">
        <v>0.443</v>
      </c>
      <c r="X2415" s="7">
        <f t="shared" si="74"/>
        <v>0.443</v>
      </c>
      <c r="Y2415" s="7">
        <v>0.97399999999999998</v>
      </c>
      <c r="Z2415" s="7">
        <f t="shared" si="75"/>
        <v>0.97399999999999998</v>
      </c>
      <c r="AA2415" s="7">
        <v>0.312</v>
      </c>
      <c r="AB2415" s="7">
        <v>0.68700000000000006</v>
      </c>
      <c r="AC2415" s="7">
        <v>25.6</v>
      </c>
      <c r="AD2415" s="7">
        <v>0</v>
      </c>
      <c r="AE2415" s="7" t="s">
        <v>115</v>
      </c>
      <c r="AF2415" s="7" t="s">
        <v>116</v>
      </c>
      <c r="AG2415" s="7" t="s">
        <v>47</v>
      </c>
      <c r="AH2415" s="7" t="s">
        <v>414</v>
      </c>
      <c r="AI2415" s="7" t="s">
        <v>412</v>
      </c>
      <c r="AJ2415" s="7">
        <v>-0.80700000000000005</v>
      </c>
      <c r="AK2415" s="7">
        <v>-0.14599999999999999</v>
      </c>
      <c r="AL2415" s="7" t="s">
        <v>408</v>
      </c>
      <c r="AV2415" s="7" t="s">
        <v>658</v>
      </c>
      <c r="AW2415" s="7" t="s">
        <v>528</v>
      </c>
      <c r="AX2415" s="7" t="s">
        <v>14</v>
      </c>
      <c r="AY2415" s="7" t="s">
        <v>551</v>
      </c>
      <c r="AZ2415" s="7" t="s">
        <v>114</v>
      </c>
    </row>
    <row r="2416" spans="1:52" x14ac:dyDescent="0.2">
      <c r="A2416" s="7">
        <v>2415</v>
      </c>
      <c r="B2416" s="7">
        <v>6243</v>
      </c>
      <c r="C2416" s="7" t="s">
        <v>112</v>
      </c>
      <c r="D2416" s="7" t="s">
        <v>474</v>
      </c>
      <c r="E2416" s="7" t="s">
        <v>113</v>
      </c>
      <c r="F2416" s="7">
        <v>1.694</v>
      </c>
      <c r="I2416" s="7">
        <v>1.756</v>
      </c>
      <c r="J2416" s="7">
        <v>2008</v>
      </c>
      <c r="K2416" s="7">
        <v>9</v>
      </c>
      <c r="L2416" s="7">
        <v>255</v>
      </c>
      <c r="M2416" s="7">
        <v>-14.683</v>
      </c>
      <c r="N2416" s="7">
        <v>-52.332999999999998</v>
      </c>
      <c r="O2416" s="7">
        <v>-14.75</v>
      </c>
      <c r="P2416" s="7">
        <v>-52.25</v>
      </c>
      <c r="Q2416" s="7">
        <v>26.09</v>
      </c>
      <c r="S2416" s="7">
        <v>8.9169999999999998</v>
      </c>
      <c r="V2416" s="7" t="s">
        <v>26</v>
      </c>
      <c r="W2416" s="7">
        <v>0.65400000000000003</v>
      </c>
      <c r="X2416" s="7">
        <f t="shared" si="74"/>
        <v>0.65400000000000003</v>
      </c>
      <c r="Y2416" s="7">
        <v>1.1020000000000001</v>
      </c>
      <c r="Z2416" s="7">
        <f t="shared" si="75"/>
        <v>1.1020000000000001</v>
      </c>
      <c r="AA2416" s="7">
        <v>0.372</v>
      </c>
      <c r="AB2416" s="7">
        <v>0.627</v>
      </c>
      <c r="AC2416" s="7">
        <v>27.3</v>
      </c>
      <c r="AD2416" s="7">
        <v>25.7</v>
      </c>
      <c r="AE2416" s="7" t="s">
        <v>115</v>
      </c>
      <c r="AF2416" s="7" t="s">
        <v>116</v>
      </c>
      <c r="AG2416" s="7" t="s">
        <v>47</v>
      </c>
      <c r="AH2416" s="7" t="s">
        <v>414</v>
      </c>
      <c r="AI2416" s="7" t="s">
        <v>412</v>
      </c>
      <c r="AJ2416" s="7">
        <v>-0.80700000000000005</v>
      </c>
      <c r="AK2416" s="7">
        <v>-0.14599999999999999</v>
      </c>
      <c r="AL2416" s="7" t="s">
        <v>408</v>
      </c>
      <c r="AV2416" s="7" t="s">
        <v>658</v>
      </c>
      <c r="AW2416" s="7" t="s">
        <v>528</v>
      </c>
      <c r="AX2416" s="7" t="s">
        <v>14</v>
      </c>
      <c r="AY2416" s="7" t="s">
        <v>551</v>
      </c>
      <c r="AZ2416" s="7" t="s">
        <v>114</v>
      </c>
    </row>
    <row r="2417" spans="1:52" x14ac:dyDescent="0.2">
      <c r="A2417" s="7">
        <v>2416</v>
      </c>
      <c r="B2417" s="7">
        <v>6243</v>
      </c>
      <c r="C2417" s="7" t="s">
        <v>112</v>
      </c>
      <c r="D2417" s="7" t="s">
        <v>474</v>
      </c>
      <c r="E2417" s="7" t="s">
        <v>113</v>
      </c>
      <c r="F2417" s="7">
        <v>2.2370000000000001</v>
      </c>
      <c r="I2417" s="7">
        <v>2.319</v>
      </c>
      <c r="J2417" s="7">
        <v>2008</v>
      </c>
      <c r="K2417" s="7">
        <v>10</v>
      </c>
      <c r="L2417" s="7">
        <v>285</v>
      </c>
      <c r="M2417" s="7">
        <v>-14.683</v>
      </c>
      <c r="N2417" s="7">
        <v>-52.332999999999998</v>
      </c>
      <c r="O2417" s="7">
        <v>-14.75</v>
      </c>
      <c r="P2417" s="7">
        <v>-52.25</v>
      </c>
      <c r="Q2417" s="7">
        <v>28.308</v>
      </c>
      <c r="S2417" s="7">
        <v>8.9090000000000007</v>
      </c>
      <c r="V2417" s="7" t="s">
        <v>26</v>
      </c>
      <c r="W2417" s="7">
        <v>0.97599999999999998</v>
      </c>
      <c r="X2417" s="7">
        <f t="shared" si="74"/>
        <v>0.97599999999999998</v>
      </c>
      <c r="Y2417" s="7">
        <v>1.343</v>
      </c>
      <c r="Z2417" s="7">
        <f t="shared" si="75"/>
        <v>1.343</v>
      </c>
      <c r="AA2417" s="7">
        <v>0.42</v>
      </c>
      <c r="AB2417" s="7">
        <v>0.57899999999999996</v>
      </c>
      <c r="AC2417" s="7">
        <v>27.6</v>
      </c>
      <c r="AD2417" s="7">
        <v>76.2</v>
      </c>
      <c r="AE2417" s="7" t="s">
        <v>115</v>
      </c>
      <c r="AF2417" s="7" t="s">
        <v>116</v>
      </c>
      <c r="AG2417" s="7" t="s">
        <v>47</v>
      </c>
      <c r="AH2417" s="7" t="s">
        <v>414</v>
      </c>
      <c r="AI2417" s="7" t="s">
        <v>412</v>
      </c>
      <c r="AJ2417" s="7">
        <v>-0.80700000000000005</v>
      </c>
      <c r="AK2417" s="7">
        <v>-0.14599999999999999</v>
      </c>
      <c r="AL2417" s="7" t="s">
        <v>408</v>
      </c>
      <c r="AV2417" s="7" t="s">
        <v>658</v>
      </c>
      <c r="AW2417" s="7" t="s">
        <v>528</v>
      </c>
      <c r="AX2417" s="7" t="s">
        <v>14</v>
      </c>
      <c r="AY2417" s="7" t="s">
        <v>551</v>
      </c>
      <c r="AZ2417" s="7" t="s">
        <v>114</v>
      </c>
    </row>
    <row r="2418" spans="1:52" x14ac:dyDescent="0.2">
      <c r="A2418" s="7">
        <v>2417</v>
      </c>
      <c r="B2418" s="7">
        <v>6243</v>
      </c>
      <c r="C2418" s="7" t="s">
        <v>112</v>
      </c>
      <c r="D2418" s="7" t="s">
        <v>474</v>
      </c>
      <c r="E2418" s="7" t="s">
        <v>113</v>
      </c>
      <c r="F2418" s="7">
        <v>6.6710000000000003</v>
      </c>
      <c r="I2418" s="7">
        <v>6.9160000000000004</v>
      </c>
      <c r="J2418" s="7">
        <v>2008</v>
      </c>
      <c r="K2418" s="7">
        <v>11</v>
      </c>
      <c r="L2418" s="7">
        <v>315</v>
      </c>
      <c r="M2418" s="7">
        <v>-14.683</v>
      </c>
      <c r="N2418" s="7">
        <v>-52.332999999999998</v>
      </c>
      <c r="O2418" s="7">
        <v>-14.75</v>
      </c>
      <c r="P2418" s="7">
        <v>-52.25</v>
      </c>
      <c r="Q2418" s="7">
        <v>26.579000000000001</v>
      </c>
      <c r="S2418" s="7">
        <v>16.738</v>
      </c>
      <c r="V2418" s="7" t="s">
        <v>26</v>
      </c>
      <c r="W2418" s="7">
        <v>3.7410000000000001</v>
      </c>
      <c r="X2418" s="7">
        <f t="shared" si="74"/>
        <v>3.7410000000000001</v>
      </c>
      <c r="Y2418" s="7">
        <v>3.1749999999999998</v>
      </c>
      <c r="Z2418" s="7">
        <f t="shared" si="75"/>
        <v>3.1749999999999998</v>
      </c>
      <c r="AA2418" s="7">
        <v>0.54</v>
      </c>
      <c r="AB2418" s="7">
        <v>0.45900000000000002</v>
      </c>
      <c r="AC2418" s="7">
        <v>26.9</v>
      </c>
      <c r="AD2418" s="7">
        <v>188.2</v>
      </c>
      <c r="AE2418" s="7" t="s">
        <v>115</v>
      </c>
      <c r="AF2418" s="7" t="s">
        <v>116</v>
      </c>
      <c r="AG2418" s="7" t="s">
        <v>47</v>
      </c>
      <c r="AH2418" s="7" t="s">
        <v>414</v>
      </c>
      <c r="AI2418" s="7" t="s">
        <v>412</v>
      </c>
      <c r="AJ2418" s="7">
        <v>-0.80700000000000005</v>
      </c>
      <c r="AK2418" s="7">
        <v>-0.14599999999999999</v>
      </c>
      <c r="AL2418" s="7" t="s">
        <v>408</v>
      </c>
      <c r="AV2418" s="7" t="s">
        <v>658</v>
      </c>
      <c r="AW2418" s="7" t="s">
        <v>528</v>
      </c>
      <c r="AX2418" s="7" t="s">
        <v>14</v>
      </c>
      <c r="AY2418" s="7" t="s">
        <v>551</v>
      </c>
      <c r="AZ2418" s="7" t="s">
        <v>114</v>
      </c>
    </row>
    <row r="2419" spans="1:52" x14ac:dyDescent="0.2">
      <c r="A2419" s="7">
        <v>2418</v>
      </c>
      <c r="B2419" s="7">
        <v>6243</v>
      </c>
      <c r="C2419" s="7" t="s">
        <v>112</v>
      </c>
      <c r="D2419" s="7" t="s">
        <v>474</v>
      </c>
      <c r="E2419" s="7" t="s">
        <v>113</v>
      </c>
      <c r="F2419" s="7">
        <v>7.1059999999999999</v>
      </c>
      <c r="I2419" s="7">
        <v>7.367</v>
      </c>
      <c r="J2419" s="7">
        <v>2008</v>
      </c>
      <c r="K2419" s="7">
        <v>12</v>
      </c>
      <c r="L2419" s="7">
        <v>345</v>
      </c>
      <c r="M2419" s="7">
        <v>-14.683</v>
      </c>
      <c r="N2419" s="7">
        <v>-52.332999999999998</v>
      </c>
      <c r="O2419" s="7">
        <v>-14.75</v>
      </c>
      <c r="P2419" s="7">
        <v>-52.25</v>
      </c>
      <c r="Q2419" s="7">
        <v>25.661000000000001</v>
      </c>
      <c r="S2419" s="7">
        <v>20.244</v>
      </c>
      <c r="V2419" s="7" t="s">
        <v>26</v>
      </c>
      <c r="W2419" s="7">
        <v>4.3970000000000002</v>
      </c>
      <c r="X2419" s="7">
        <f t="shared" si="74"/>
        <v>4.3970000000000002</v>
      </c>
      <c r="Y2419" s="7">
        <v>2.97</v>
      </c>
      <c r="Z2419" s="7">
        <f t="shared" si="75"/>
        <v>2.97</v>
      </c>
      <c r="AA2419" s="7">
        <v>0.59599999999999997</v>
      </c>
      <c r="AB2419" s="7">
        <v>0.40300000000000002</v>
      </c>
      <c r="AC2419" s="7">
        <v>25.5</v>
      </c>
      <c r="AD2419" s="7">
        <v>286.2</v>
      </c>
      <c r="AE2419" s="7" t="s">
        <v>115</v>
      </c>
      <c r="AF2419" s="7" t="s">
        <v>116</v>
      </c>
      <c r="AG2419" s="7" t="s">
        <v>47</v>
      </c>
      <c r="AH2419" s="7" t="s">
        <v>414</v>
      </c>
      <c r="AI2419" s="7" t="s">
        <v>412</v>
      </c>
      <c r="AJ2419" s="7">
        <v>-0.80700000000000005</v>
      </c>
      <c r="AK2419" s="7">
        <v>-0.14599999999999999</v>
      </c>
      <c r="AL2419" s="7" t="s">
        <v>408</v>
      </c>
      <c r="AV2419" s="7" t="s">
        <v>658</v>
      </c>
      <c r="AW2419" s="7" t="s">
        <v>528</v>
      </c>
      <c r="AX2419" s="7" t="s">
        <v>14</v>
      </c>
      <c r="AY2419" s="7" t="s">
        <v>551</v>
      </c>
      <c r="AZ2419" s="7" t="s">
        <v>114</v>
      </c>
    </row>
    <row r="2420" spans="1:52" x14ac:dyDescent="0.2">
      <c r="A2420" s="7">
        <v>2419</v>
      </c>
      <c r="B2420" s="7">
        <v>6243</v>
      </c>
      <c r="C2420" s="7" t="s">
        <v>112</v>
      </c>
      <c r="D2420" s="7" t="s">
        <v>474</v>
      </c>
      <c r="E2420" s="7" t="s">
        <v>113</v>
      </c>
      <c r="F2420" s="7">
        <v>10.218</v>
      </c>
      <c r="I2420" s="7">
        <v>10.593999999999999</v>
      </c>
      <c r="J2420" s="7">
        <v>2009</v>
      </c>
      <c r="K2420" s="7">
        <v>1</v>
      </c>
      <c r="L2420" s="7">
        <v>15</v>
      </c>
      <c r="M2420" s="7">
        <v>-14.683</v>
      </c>
      <c r="N2420" s="7">
        <v>-52.332999999999998</v>
      </c>
      <c r="O2420" s="7">
        <v>-14.75</v>
      </c>
      <c r="P2420" s="7">
        <v>-52.25</v>
      </c>
      <c r="Q2420" s="7">
        <v>25.324999999999999</v>
      </c>
      <c r="S2420" s="7">
        <v>19.148</v>
      </c>
      <c r="V2420" s="7" t="s">
        <v>26</v>
      </c>
      <c r="W2420" s="7">
        <v>4.7089999999999996</v>
      </c>
      <c r="X2420" s="7">
        <f t="shared" si="74"/>
        <v>4.7089999999999996</v>
      </c>
      <c r="Y2420" s="7">
        <v>5.8849999999999998</v>
      </c>
      <c r="Z2420" s="7">
        <f t="shared" si="75"/>
        <v>5.8849999999999998</v>
      </c>
      <c r="AA2420" s="7">
        <v>0.44400000000000001</v>
      </c>
      <c r="AB2420" s="7">
        <v>0.55500000000000005</v>
      </c>
      <c r="AC2420" s="7">
        <v>26.5</v>
      </c>
      <c r="AD2420" s="7">
        <v>189.9</v>
      </c>
      <c r="AE2420" s="7" t="s">
        <v>115</v>
      </c>
      <c r="AF2420" s="7" t="s">
        <v>116</v>
      </c>
      <c r="AG2420" s="7" t="s">
        <v>47</v>
      </c>
      <c r="AH2420" s="7" t="s">
        <v>414</v>
      </c>
      <c r="AI2420" s="7" t="s">
        <v>412</v>
      </c>
      <c r="AJ2420" s="7">
        <v>-0.80700000000000005</v>
      </c>
      <c r="AK2420" s="7">
        <v>0.65</v>
      </c>
      <c r="AL2420" s="7" t="s">
        <v>408</v>
      </c>
      <c r="AV2420" s="7" t="s">
        <v>658</v>
      </c>
      <c r="AW2420" s="7" t="s">
        <v>528</v>
      </c>
      <c r="AX2420" s="7" t="s">
        <v>14</v>
      </c>
      <c r="AY2420" s="7" t="s">
        <v>551</v>
      </c>
      <c r="AZ2420" s="7" t="s">
        <v>114</v>
      </c>
    </row>
    <row r="2421" spans="1:52" x14ac:dyDescent="0.2">
      <c r="A2421" s="7">
        <v>2420</v>
      </c>
      <c r="B2421" s="7">
        <v>6243</v>
      </c>
      <c r="C2421" s="7" t="s">
        <v>112</v>
      </c>
      <c r="D2421" s="7" t="s">
        <v>474</v>
      </c>
      <c r="E2421" s="7" t="s">
        <v>113</v>
      </c>
      <c r="F2421" s="7">
        <v>6.7610000000000001</v>
      </c>
      <c r="I2421" s="7">
        <v>7.0090000000000003</v>
      </c>
      <c r="J2421" s="7">
        <v>2009</v>
      </c>
      <c r="K2421" s="7">
        <v>2</v>
      </c>
      <c r="L2421" s="7">
        <v>45</v>
      </c>
      <c r="M2421" s="7">
        <v>-14.683</v>
      </c>
      <c r="N2421" s="7">
        <v>-52.332999999999998</v>
      </c>
      <c r="O2421" s="7">
        <v>-14.75</v>
      </c>
      <c r="P2421" s="7">
        <v>-52.25</v>
      </c>
      <c r="Q2421" s="7">
        <v>26.515999999999998</v>
      </c>
      <c r="S2421" s="7">
        <v>16.268000000000001</v>
      </c>
      <c r="V2421" s="7" t="s">
        <v>26</v>
      </c>
      <c r="W2421" s="7">
        <v>2.5049999999999999</v>
      </c>
      <c r="X2421" s="7">
        <f t="shared" si="74"/>
        <v>2.5049999999999999</v>
      </c>
      <c r="Y2421" s="7">
        <v>4.5039999999999996</v>
      </c>
      <c r="Z2421" s="7">
        <f t="shared" si="75"/>
        <v>4.5039999999999996</v>
      </c>
      <c r="AA2421" s="7">
        <v>0.35699999999999998</v>
      </c>
      <c r="AB2421" s="7">
        <v>0.64200000000000002</v>
      </c>
      <c r="AC2421" s="7">
        <v>25.8</v>
      </c>
      <c r="AD2421" s="7">
        <v>189.6</v>
      </c>
      <c r="AE2421" s="7" t="s">
        <v>115</v>
      </c>
      <c r="AF2421" s="7" t="s">
        <v>116</v>
      </c>
      <c r="AG2421" s="7" t="s">
        <v>47</v>
      </c>
      <c r="AH2421" s="7" t="s">
        <v>414</v>
      </c>
      <c r="AI2421" s="7" t="s">
        <v>412</v>
      </c>
      <c r="AJ2421" s="7">
        <v>-0.80700000000000005</v>
      </c>
      <c r="AK2421" s="7">
        <v>0.65</v>
      </c>
      <c r="AL2421" s="7" t="s">
        <v>408</v>
      </c>
      <c r="AV2421" s="7" t="s">
        <v>658</v>
      </c>
      <c r="AW2421" s="7" t="s">
        <v>528</v>
      </c>
      <c r="AX2421" s="7" t="s">
        <v>14</v>
      </c>
      <c r="AY2421" s="7" t="s">
        <v>551</v>
      </c>
      <c r="AZ2421" s="7" t="s">
        <v>114</v>
      </c>
    </row>
    <row r="2422" spans="1:52" x14ac:dyDescent="0.2">
      <c r="A2422" s="7">
        <v>2421</v>
      </c>
      <c r="B2422" s="7">
        <v>6243</v>
      </c>
      <c r="C2422" s="7" t="s">
        <v>112</v>
      </c>
      <c r="D2422" s="7" t="s">
        <v>474</v>
      </c>
      <c r="E2422" s="7" t="s">
        <v>113</v>
      </c>
      <c r="F2422" s="7">
        <v>7.4119999999999999</v>
      </c>
      <c r="I2422" s="7">
        <v>7.6840000000000002</v>
      </c>
      <c r="J2422" s="7">
        <v>2009</v>
      </c>
      <c r="K2422" s="7">
        <v>3</v>
      </c>
      <c r="L2422" s="7">
        <v>75</v>
      </c>
      <c r="M2422" s="7">
        <v>-14.683</v>
      </c>
      <c r="N2422" s="7">
        <v>-52.332999999999998</v>
      </c>
      <c r="O2422" s="7">
        <v>-14.75</v>
      </c>
      <c r="P2422" s="7">
        <v>-52.25</v>
      </c>
      <c r="Q2422" s="7">
        <v>26.192</v>
      </c>
      <c r="S2422" s="7">
        <v>20.652000000000001</v>
      </c>
      <c r="V2422" s="7" t="s">
        <v>26</v>
      </c>
      <c r="W2422" s="7">
        <v>3.605</v>
      </c>
      <c r="X2422" s="7">
        <f t="shared" si="74"/>
        <v>3.605</v>
      </c>
      <c r="Y2422" s="7">
        <v>4.0789999999999997</v>
      </c>
      <c r="Z2422" s="7">
        <f t="shared" si="75"/>
        <v>4.0789999999999997</v>
      </c>
      <c r="AA2422" s="7">
        <v>0.46899999999999997</v>
      </c>
      <c r="AB2422" s="7">
        <v>0.53</v>
      </c>
      <c r="AC2422" s="7">
        <v>26.2</v>
      </c>
      <c r="AD2422" s="7">
        <v>164.9</v>
      </c>
      <c r="AE2422" s="7" t="s">
        <v>115</v>
      </c>
      <c r="AF2422" s="7" t="s">
        <v>116</v>
      </c>
      <c r="AG2422" s="7" t="s">
        <v>47</v>
      </c>
      <c r="AH2422" s="7" t="s">
        <v>414</v>
      </c>
      <c r="AI2422" s="7" t="s">
        <v>412</v>
      </c>
      <c r="AJ2422" s="7">
        <v>-0.80700000000000005</v>
      </c>
      <c r="AK2422" s="7">
        <v>0.65</v>
      </c>
      <c r="AL2422" s="7" t="s">
        <v>408</v>
      </c>
      <c r="AV2422" s="7" t="s">
        <v>658</v>
      </c>
      <c r="AW2422" s="7" t="s">
        <v>528</v>
      </c>
      <c r="AX2422" s="7" t="s">
        <v>14</v>
      </c>
      <c r="AY2422" s="7" t="s">
        <v>551</v>
      </c>
      <c r="AZ2422" s="7" t="s">
        <v>114</v>
      </c>
    </row>
    <row r="2423" spans="1:52" x14ac:dyDescent="0.2">
      <c r="A2423" s="7">
        <v>2422</v>
      </c>
      <c r="B2423" s="7">
        <v>6243</v>
      </c>
      <c r="C2423" s="7" t="s">
        <v>112</v>
      </c>
      <c r="D2423" s="7" t="s">
        <v>475</v>
      </c>
      <c r="E2423" s="7" t="s">
        <v>113</v>
      </c>
      <c r="F2423" s="7">
        <v>12.487</v>
      </c>
      <c r="I2423" s="7">
        <v>12.946</v>
      </c>
      <c r="J2423" s="7">
        <v>2008</v>
      </c>
      <c r="K2423" s="7">
        <v>4</v>
      </c>
      <c r="L2423" s="7">
        <v>105</v>
      </c>
      <c r="M2423" s="7">
        <v>-14.683</v>
      </c>
      <c r="N2423" s="7">
        <v>-52.332999999999998</v>
      </c>
      <c r="O2423" s="7">
        <v>-14.75</v>
      </c>
      <c r="P2423" s="7">
        <v>-52.25</v>
      </c>
      <c r="Q2423" s="7">
        <v>26.085000000000001</v>
      </c>
      <c r="S2423" s="7">
        <v>14.361000000000001</v>
      </c>
      <c r="V2423" s="7" t="s">
        <v>26</v>
      </c>
      <c r="W2423" s="7">
        <v>6.0590000000000002</v>
      </c>
      <c r="X2423" s="7">
        <f t="shared" si="74"/>
        <v>6.0590000000000002</v>
      </c>
      <c r="Y2423" s="7">
        <v>6.8869999999999996</v>
      </c>
      <c r="Z2423" s="7">
        <f t="shared" si="75"/>
        <v>6.8869999999999996</v>
      </c>
      <c r="AA2423" s="7">
        <v>0.46700000000000003</v>
      </c>
      <c r="AB2423" s="7">
        <v>0.53200000000000003</v>
      </c>
      <c r="AC2423" s="7">
        <v>25.1</v>
      </c>
      <c r="AD2423" s="7">
        <v>158.5</v>
      </c>
      <c r="AE2423" s="7" t="s">
        <v>115</v>
      </c>
      <c r="AF2423" s="7" t="s">
        <v>116</v>
      </c>
      <c r="AG2423" s="7" t="s">
        <v>47</v>
      </c>
      <c r="AH2423" s="7" t="s">
        <v>414</v>
      </c>
      <c r="AI2423" s="7" t="s">
        <v>412</v>
      </c>
      <c r="AJ2423" s="7">
        <v>-0.80700000000000005</v>
      </c>
      <c r="AK2423" s="7">
        <v>-0.14599999999999999</v>
      </c>
      <c r="AL2423" s="7" t="s">
        <v>408</v>
      </c>
      <c r="AV2423" s="7" t="s">
        <v>658</v>
      </c>
      <c r="AW2423" s="7" t="s">
        <v>528</v>
      </c>
      <c r="AX2423" s="7" t="s">
        <v>14</v>
      </c>
      <c r="AY2423" s="7" t="s">
        <v>551</v>
      </c>
      <c r="AZ2423" s="7" t="s">
        <v>117</v>
      </c>
    </row>
    <row r="2424" spans="1:52" x14ac:dyDescent="0.2">
      <c r="A2424" s="7">
        <v>2423</v>
      </c>
      <c r="B2424" s="7">
        <v>6243</v>
      </c>
      <c r="C2424" s="7" t="s">
        <v>112</v>
      </c>
      <c r="D2424" s="7" t="s">
        <v>475</v>
      </c>
      <c r="E2424" s="7" t="s">
        <v>113</v>
      </c>
      <c r="F2424" s="7">
        <v>4.1280000000000001</v>
      </c>
      <c r="I2424" s="7">
        <v>4.2789999999999999</v>
      </c>
      <c r="J2424" s="7">
        <v>2008</v>
      </c>
      <c r="K2424" s="7">
        <v>5</v>
      </c>
      <c r="L2424" s="7">
        <v>135</v>
      </c>
      <c r="M2424" s="7">
        <v>-14.683</v>
      </c>
      <c r="N2424" s="7">
        <v>-52.332999999999998</v>
      </c>
      <c r="O2424" s="7">
        <v>-14.75</v>
      </c>
      <c r="P2424" s="7">
        <v>-52.25</v>
      </c>
      <c r="Q2424" s="7">
        <v>23.221</v>
      </c>
      <c r="S2424" s="7">
        <v>10.569000000000001</v>
      </c>
      <c r="V2424" s="7" t="s">
        <v>26</v>
      </c>
      <c r="W2424" s="7">
        <v>1.8</v>
      </c>
      <c r="X2424" s="7">
        <f t="shared" si="74"/>
        <v>1.8</v>
      </c>
      <c r="Y2424" s="7">
        <v>2.4790000000000001</v>
      </c>
      <c r="Z2424" s="7">
        <f t="shared" si="75"/>
        <v>2.4790000000000001</v>
      </c>
      <c r="AA2424" s="7">
        <v>0.42</v>
      </c>
      <c r="AB2424" s="7">
        <v>0.57899999999999996</v>
      </c>
      <c r="AC2424" s="7">
        <v>23.6</v>
      </c>
      <c r="AD2424" s="7">
        <v>11</v>
      </c>
      <c r="AE2424" s="7" t="s">
        <v>115</v>
      </c>
      <c r="AF2424" s="7" t="s">
        <v>116</v>
      </c>
      <c r="AG2424" s="7" t="s">
        <v>47</v>
      </c>
      <c r="AH2424" s="7" t="s">
        <v>414</v>
      </c>
      <c r="AI2424" s="7" t="s">
        <v>412</v>
      </c>
      <c r="AJ2424" s="7">
        <v>-0.80700000000000005</v>
      </c>
      <c r="AK2424" s="7">
        <v>-0.14599999999999999</v>
      </c>
      <c r="AL2424" s="7" t="s">
        <v>408</v>
      </c>
      <c r="AV2424" s="7" t="s">
        <v>658</v>
      </c>
      <c r="AW2424" s="7" t="s">
        <v>528</v>
      </c>
      <c r="AX2424" s="7" t="s">
        <v>14</v>
      </c>
      <c r="AY2424" s="7" t="s">
        <v>551</v>
      </c>
      <c r="AZ2424" s="7" t="s">
        <v>117</v>
      </c>
    </row>
    <row r="2425" spans="1:52" x14ac:dyDescent="0.2">
      <c r="A2425" s="7">
        <v>2424</v>
      </c>
      <c r="B2425" s="7">
        <v>6243</v>
      </c>
      <c r="C2425" s="7" t="s">
        <v>112</v>
      </c>
      <c r="D2425" s="7" t="s">
        <v>475</v>
      </c>
      <c r="E2425" s="7" t="s">
        <v>113</v>
      </c>
      <c r="F2425" s="7">
        <v>3.161</v>
      </c>
      <c r="I2425" s="7">
        <v>3.2770000000000001</v>
      </c>
      <c r="J2425" s="7">
        <v>2008</v>
      </c>
      <c r="K2425" s="7">
        <v>6</v>
      </c>
      <c r="L2425" s="7">
        <v>165</v>
      </c>
      <c r="M2425" s="7">
        <v>-14.683</v>
      </c>
      <c r="N2425" s="7">
        <v>-52.332999999999998</v>
      </c>
      <c r="O2425" s="7">
        <v>-14.75</v>
      </c>
      <c r="P2425" s="7">
        <v>-52.25</v>
      </c>
      <c r="Q2425" s="7">
        <v>23.06</v>
      </c>
      <c r="S2425" s="7">
        <v>9.8859999999999992</v>
      </c>
      <c r="V2425" s="7" t="s">
        <v>26</v>
      </c>
      <c r="W2425" s="7">
        <v>1.2450000000000001</v>
      </c>
      <c r="X2425" s="7">
        <f t="shared" si="74"/>
        <v>1.2450000000000001</v>
      </c>
      <c r="Y2425" s="7">
        <v>2.032</v>
      </c>
      <c r="Z2425" s="7">
        <f t="shared" si="75"/>
        <v>2.032</v>
      </c>
      <c r="AA2425" s="7">
        <v>0.379</v>
      </c>
      <c r="AB2425" s="7">
        <v>0.62</v>
      </c>
      <c r="AC2425" s="7">
        <v>23</v>
      </c>
      <c r="AD2425" s="7">
        <v>0</v>
      </c>
      <c r="AE2425" s="7" t="s">
        <v>115</v>
      </c>
      <c r="AF2425" s="7" t="s">
        <v>116</v>
      </c>
      <c r="AG2425" s="7" t="s">
        <v>47</v>
      </c>
      <c r="AH2425" s="7" t="s">
        <v>414</v>
      </c>
      <c r="AI2425" s="7" t="s">
        <v>412</v>
      </c>
      <c r="AJ2425" s="7">
        <v>-0.80700000000000005</v>
      </c>
      <c r="AK2425" s="7">
        <v>-0.14599999999999999</v>
      </c>
      <c r="AL2425" s="7" t="s">
        <v>408</v>
      </c>
      <c r="AV2425" s="7" t="s">
        <v>658</v>
      </c>
      <c r="AW2425" s="7" t="s">
        <v>528</v>
      </c>
      <c r="AX2425" s="7" t="s">
        <v>14</v>
      </c>
      <c r="AY2425" s="7" t="s">
        <v>551</v>
      </c>
      <c r="AZ2425" s="7" t="s">
        <v>117</v>
      </c>
    </row>
    <row r="2426" spans="1:52" x14ac:dyDescent="0.2">
      <c r="A2426" s="7">
        <v>2425</v>
      </c>
      <c r="B2426" s="7">
        <v>6243</v>
      </c>
      <c r="C2426" s="7" t="s">
        <v>112</v>
      </c>
      <c r="D2426" s="7" t="s">
        <v>475</v>
      </c>
      <c r="E2426" s="7" t="s">
        <v>113</v>
      </c>
      <c r="F2426" s="7">
        <v>1.9750000000000001</v>
      </c>
      <c r="I2426" s="7">
        <v>2.0470000000000002</v>
      </c>
      <c r="J2426" s="7">
        <v>2008</v>
      </c>
      <c r="K2426" s="7">
        <v>7</v>
      </c>
      <c r="L2426" s="7">
        <v>195</v>
      </c>
      <c r="M2426" s="7">
        <v>-14.683</v>
      </c>
      <c r="N2426" s="7">
        <v>-52.332999999999998</v>
      </c>
      <c r="O2426" s="7">
        <v>-14.75</v>
      </c>
      <c r="P2426" s="7">
        <v>-52.25</v>
      </c>
      <c r="Q2426" s="7">
        <v>20.791</v>
      </c>
      <c r="S2426" s="7">
        <v>9.202</v>
      </c>
      <c r="V2426" s="7" t="s">
        <v>26</v>
      </c>
      <c r="W2426" s="7">
        <v>0.69</v>
      </c>
      <c r="X2426" s="7">
        <f t="shared" si="74"/>
        <v>0.69</v>
      </c>
      <c r="Y2426" s="7">
        <v>1.357</v>
      </c>
      <c r="Z2426" s="7">
        <f t="shared" si="75"/>
        <v>1.357</v>
      </c>
      <c r="AA2426" s="7">
        <v>0.33600000000000002</v>
      </c>
      <c r="AB2426" s="7">
        <v>0.66300000000000003</v>
      </c>
      <c r="AC2426" s="7">
        <v>22.6</v>
      </c>
      <c r="AD2426" s="7">
        <v>1.1000000000000001</v>
      </c>
      <c r="AE2426" s="7" t="s">
        <v>115</v>
      </c>
      <c r="AF2426" s="7" t="s">
        <v>116</v>
      </c>
      <c r="AG2426" s="7" t="s">
        <v>47</v>
      </c>
      <c r="AH2426" s="7" t="s">
        <v>414</v>
      </c>
      <c r="AI2426" s="7" t="s">
        <v>412</v>
      </c>
      <c r="AJ2426" s="7">
        <v>-0.80700000000000005</v>
      </c>
      <c r="AK2426" s="7">
        <v>-0.14599999999999999</v>
      </c>
      <c r="AL2426" s="7" t="s">
        <v>408</v>
      </c>
      <c r="AV2426" s="7" t="s">
        <v>658</v>
      </c>
      <c r="AW2426" s="7" t="s">
        <v>528</v>
      </c>
      <c r="AX2426" s="7" t="s">
        <v>14</v>
      </c>
      <c r="AY2426" s="7" t="s">
        <v>551</v>
      </c>
      <c r="AZ2426" s="7" t="s">
        <v>117</v>
      </c>
    </row>
    <row r="2427" spans="1:52" x14ac:dyDescent="0.2">
      <c r="A2427" s="7">
        <v>2426</v>
      </c>
      <c r="B2427" s="7">
        <v>6243</v>
      </c>
      <c r="C2427" s="7" t="s">
        <v>112</v>
      </c>
      <c r="D2427" s="7" t="s">
        <v>475</v>
      </c>
      <c r="E2427" s="7" t="s">
        <v>113</v>
      </c>
      <c r="F2427" s="7">
        <v>2.3119999999999998</v>
      </c>
      <c r="I2427" s="7">
        <v>2.3969999999999998</v>
      </c>
      <c r="J2427" s="7">
        <v>2008</v>
      </c>
      <c r="K2427" s="7">
        <v>8</v>
      </c>
      <c r="L2427" s="7">
        <v>225</v>
      </c>
      <c r="M2427" s="7">
        <v>-14.683</v>
      </c>
      <c r="N2427" s="7">
        <v>-52.332999999999998</v>
      </c>
      <c r="O2427" s="7">
        <v>-14.75</v>
      </c>
      <c r="P2427" s="7">
        <v>-52.25</v>
      </c>
      <c r="Q2427" s="7">
        <v>23.387</v>
      </c>
      <c r="S2427" s="7">
        <v>8.6539999999999999</v>
      </c>
      <c r="V2427" s="7" t="s">
        <v>26</v>
      </c>
      <c r="W2427" s="7">
        <v>0.69699999999999995</v>
      </c>
      <c r="X2427" s="7">
        <f t="shared" si="74"/>
        <v>0.69699999999999995</v>
      </c>
      <c r="Y2427" s="7">
        <v>1.7</v>
      </c>
      <c r="Z2427" s="7">
        <f t="shared" si="75"/>
        <v>1.7</v>
      </c>
      <c r="AA2427" s="7">
        <v>0.28999999999999998</v>
      </c>
      <c r="AB2427" s="7">
        <v>0.70899999999999996</v>
      </c>
      <c r="AC2427" s="7">
        <v>25.6</v>
      </c>
      <c r="AD2427" s="7">
        <v>0</v>
      </c>
      <c r="AE2427" s="7" t="s">
        <v>115</v>
      </c>
      <c r="AF2427" s="7" t="s">
        <v>116</v>
      </c>
      <c r="AG2427" s="7" t="s">
        <v>47</v>
      </c>
      <c r="AH2427" s="7" t="s">
        <v>414</v>
      </c>
      <c r="AI2427" s="7" t="s">
        <v>412</v>
      </c>
      <c r="AJ2427" s="7">
        <v>-0.80700000000000005</v>
      </c>
      <c r="AK2427" s="7">
        <v>-0.14599999999999999</v>
      </c>
      <c r="AL2427" s="7" t="s">
        <v>408</v>
      </c>
      <c r="AV2427" s="7" t="s">
        <v>658</v>
      </c>
      <c r="AW2427" s="7" t="s">
        <v>528</v>
      </c>
      <c r="AX2427" s="7" t="s">
        <v>14</v>
      </c>
      <c r="AY2427" s="7" t="s">
        <v>551</v>
      </c>
      <c r="AZ2427" s="7" t="s">
        <v>117</v>
      </c>
    </row>
    <row r="2428" spans="1:52" x14ac:dyDescent="0.2">
      <c r="A2428" s="7">
        <v>2427</v>
      </c>
      <c r="B2428" s="7">
        <v>6243</v>
      </c>
      <c r="C2428" s="7" t="s">
        <v>112</v>
      </c>
      <c r="D2428" s="7" t="s">
        <v>475</v>
      </c>
      <c r="E2428" s="7" t="s">
        <v>113</v>
      </c>
      <c r="F2428" s="7">
        <v>1.5609999999999999</v>
      </c>
      <c r="I2428" s="7">
        <v>1.6180000000000001</v>
      </c>
      <c r="J2428" s="7">
        <v>2008</v>
      </c>
      <c r="K2428" s="7">
        <v>9</v>
      </c>
      <c r="L2428" s="7">
        <v>255</v>
      </c>
      <c r="M2428" s="7">
        <v>-14.683</v>
      </c>
      <c r="N2428" s="7">
        <v>-52.332999999999998</v>
      </c>
      <c r="O2428" s="7">
        <v>-14.75</v>
      </c>
      <c r="P2428" s="7">
        <v>-52.25</v>
      </c>
      <c r="Q2428" s="7">
        <v>22.847000000000001</v>
      </c>
      <c r="S2428" s="7">
        <v>8.9169999999999998</v>
      </c>
      <c r="V2428" s="7" t="s">
        <v>26</v>
      </c>
      <c r="W2428" s="7">
        <v>0.70399999999999996</v>
      </c>
      <c r="X2428" s="7">
        <f t="shared" si="74"/>
        <v>0.70399999999999996</v>
      </c>
      <c r="Y2428" s="7">
        <v>0.91400000000000003</v>
      </c>
      <c r="Z2428" s="7">
        <f t="shared" si="75"/>
        <v>0.91400000000000003</v>
      </c>
      <c r="AA2428" s="7">
        <v>0.434</v>
      </c>
      <c r="AB2428" s="7">
        <v>0.56499999999999995</v>
      </c>
      <c r="AC2428" s="7">
        <v>27.3</v>
      </c>
      <c r="AD2428" s="7">
        <v>25.7</v>
      </c>
      <c r="AE2428" s="7" t="s">
        <v>115</v>
      </c>
      <c r="AF2428" s="7" t="s">
        <v>116</v>
      </c>
      <c r="AG2428" s="7" t="s">
        <v>47</v>
      </c>
      <c r="AH2428" s="7" t="s">
        <v>414</v>
      </c>
      <c r="AI2428" s="7" t="s">
        <v>412</v>
      </c>
      <c r="AJ2428" s="7">
        <v>-0.80700000000000005</v>
      </c>
      <c r="AK2428" s="7">
        <v>-0.14599999999999999</v>
      </c>
      <c r="AL2428" s="7" t="s">
        <v>408</v>
      </c>
      <c r="AV2428" s="7" t="s">
        <v>658</v>
      </c>
      <c r="AW2428" s="7" t="s">
        <v>528</v>
      </c>
      <c r="AX2428" s="7" t="s">
        <v>14</v>
      </c>
      <c r="AY2428" s="7" t="s">
        <v>551</v>
      </c>
      <c r="AZ2428" s="7" t="s">
        <v>117</v>
      </c>
    </row>
    <row r="2429" spans="1:52" x14ac:dyDescent="0.2">
      <c r="A2429" s="7">
        <v>2428</v>
      </c>
      <c r="B2429" s="7">
        <v>6243</v>
      </c>
      <c r="C2429" s="7" t="s">
        <v>112</v>
      </c>
      <c r="D2429" s="7" t="s">
        <v>475</v>
      </c>
      <c r="E2429" s="7" t="s">
        <v>113</v>
      </c>
      <c r="F2429" s="7">
        <v>1.897</v>
      </c>
      <c r="I2429" s="7">
        <v>1.966</v>
      </c>
      <c r="J2429" s="7">
        <v>2008</v>
      </c>
      <c r="K2429" s="7">
        <v>10</v>
      </c>
      <c r="L2429" s="7">
        <v>285</v>
      </c>
      <c r="M2429" s="7">
        <v>-14.683</v>
      </c>
      <c r="N2429" s="7">
        <v>-52.332999999999998</v>
      </c>
      <c r="O2429" s="7">
        <v>-14.75</v>
      </c>
      <c r="P2429" s="7">
        <v>-52.25</v>
      </c>
      <c r="Q2429" s="7">
        <v>27.227</v>
      </c>
      <c r="S2429" s="7">
        <v>8.9090000000000007</v>
      </c>
      <c r="V2429" s="7" t="s">
        <v>26</v>
      </c>
      <c r="W2429" s="7">
        <v>1.0469999999999999</v>
      </c>
      <c r="X2429" s="7">
        <f t="shared" si="74"/>
        <v>1.0469999999999999</v>
      </c>
      <c r="Y2429" s="7">
        <v>0.91900000000000004</v>
      </c>
      <c r="Z2429" s="7">
        <f t="shared" si="75"/>
        <v>0.91900000000000004</v>
      </c>
      <c r="AA2429" s="7">
        <v>0.53200000000000003</v>
      </c>
      <c r="AB2429" s="7">
        <v>0.46700000000000003</v>
      </c>
      <c r="AC2429" s="7">
        <v>27.6</v>
      </c>
      <c r="AD2429" s="7">
        <v>76.2</v>
      </c>
      <c r="AE2429" s="7" t="s">
        <v>115</v>
      </c>
      <c r="AF2429" s="7" t="s">
        <v>116</v>
      </c>
      <c r="AG2429" s="7" t="s">
        <v>47</v>
      </c>
      <c r="AH2429" s="7" t="s">
        <v>414</v>
      </c>
      <c r="AI2429" s="7" t="s">
        <v>412</v>
      </c>
      <c r="AJ2429" s="7">
        <v>-0.80700000000000005</v>
      </c>
      <c r="AK2429" s="7">
        <v>-0.14599999999999999</v>
      </c>
      <c r="AL2429" s="7" t="s">
        <v>408</v>
      </c>
      <c r="AV2429" s="7" t="s">
        <v>658</v>
      </c>
      <c r="AW2429" s="7" t="s">
        <v>528</v>
      </c>
      <c r="AX2429" s="7" t="s">
        <v>14</v>
      </c>
      <c r="AY2429" s="7" t="s">
        <v>551</v>
      </c>
      <c r="AZ2429" s="7" t="s">
        <v>117</v>
      </c>
    </row>
    <row r="2430" spans="1:52" x14ac:dyDescent="0.2">
      <c r="A2430" s="7">
        <v>2429</v>
      </c>
      <c r="B2430" s="7">
        <v>6243</v>
      </c>
      <c r="C2430" s="7" t="s">
        <v>112</v>
      </c>
      <c r="D2430" s="7" t="s">
        <v>475</v>
      </c>
      <c r="E2430" s="7" t="s">
        <v>113</v>
      </c>
      <c r="F2430" s="7">
        <v>7.1260000000000003</v>
      </c>
      <c r="I2430" s="7">
        <v>7.3879999999999999</v>
      </c>
      <c r="J2430" s="7">
        <v>2008</v>
      </c>
      <c r="K2430" s="7">
        <v>11</v>
      </c>
      <c r="L2430" s="7">
        <v>315</v>
      </c>
      <c r="M2430" s="7">
        <v>-14.683</v>
      </c>
      <c r="N2430" s="7">
        <v>-52.332999999999998</v>
      </c>
      <c r="O2430" s="7">
        <v>-14.75</v>
      </c>
      <c r="P2430" s="7">
        <v>-52.25</v>
      </c>
      <c r="Q2430" s="7">
        <v>25.768000000000001</v>
      </c>
      <c r="S2430" s="7">
        <v>16.738</v>
      </c>
      <c r="V2430" s="7" t="s">
        <v>26</v>
      </c>
      <c r="W2430" s="7">
        <v>3.298</v>
      </c>
      <c r="X2430" s="7">
        <f t="shared" si="74"/>
        <v>3.298</v>
      </c>
      <c r="Y2430" s="7">
        <v>4.09</v>
      </c>
      <c r="Z2430" s="7">
        <f t="shared" si="75"/>
        <v>4.09</v>
      </c>
      <c r="AA2430" s="7">
        <v>0.44600000000000001</v>
      </c>
      <c r="AB2430" s="7">
        <v>0.55300000000000005</v>
      </c>
      <c r="AC2430" s="7">
        <v>26.9</v>
      </c>
      <c r="AD2430" s="7">
        <v>188.2</v>
      </c>
      <c r="AE2430" s="7" t="s">
        <v>115</v>
      </c>
      <c r="AF2430" s="7" t="s">
        <v>116</v>
      </c>
      <c r="AG2430" s="7" t="s">
        <v>47</v>
      </c>
      <c r="AH2430" s="7" t="s">
        <v>414</v>
      </c>
      <c r="AI2430" s="7" t="s">
        <v>412</v>
      </c>
      <c r="AJ2430" s="7">
        <v>-0.80700000000000005</v>
      </c>
      <c r="AK2430" s="7">
        <v>-0.14599999999999999</v>
      </c>
      <c r="AL2430" s="7" t="s">
        <v>408</v>
      </c>
      <c r="AV2430" s="7" t="s">
        <v>658</v>
      </c>
      <c r="AW2430" s="7" t="s">
        <v>528</v>
      </c>
      <c r="AX2430" s="7" t="s">
        <v>14</v>
      </c>
      <c r="AY2430" s="7" t="s">
        <v>551</v>
      </c>
      <c r="AZ2430" s="7" t="s">
        <v>117</v>
      </c>
    </row>
    <row r="2431" spans="1:52" x14ac:dyDescent="0.2">
      <c r="A2431" s="7">
        <v>2430</v>
      </c>
      <c r="B2431" s="7">
        <v>6243</v>
      </c>
      <c r="C2431" s="7" t="s">
        <v>112</v>
      </c>
      <c r="D2431" s="7" t="s">
        <v>475</v>
      </c>
      <c r="E2431" s="7" t="s">
        <v>113</v>
      </c>
      <c r="F2431" s="7">
        <v>6.7009999999999996</v>
      </c>
      <c r="I2431" s="7">
        <v>6.9470000000000001</v>
      </c>
      <c r="J2431" s="7">
        <v>2008</v>
      </c>
      <c r="K2431" s="7">
        <v>12</v>
      </c>
      <c r="L2431" s="7">
        <v>345</v>
      </c>
      <c r="M2431" s="7">
        <v>-14.683</v>
      </c>
      <c r="N2431" s="7">
        <v>-52.332999999999998</v>
      </c>
      <c r="O2431" s="7">
        <v>-14.75</v>
      </c>
      <c r="P2431" s="7">
        <v>-52.25</v>
      </c>
      <c r="Q2431" s="7">
        <v>25.012</v>
      </c>
      <c r="S2431" s="7">
        <v>20.244</v>
      </c>
      <c r="V2431" s="7" t="s">
        <v>26</v>
      </c>
      <c r="W2431" s="7">
        <v>3.9780000000000002</v>
      </c>
      <c r="X2431" s="7">
        <f t="shared" si="74"/>
        <v>3.9780000000000002</v>
      </c>
      <c r="Y2431" s="7">
        <v>2.9689999999999999</v>
      </c>
      <c r="Z2431" s="7">
        <f t="shared" si="75"/>
        <v>2.9689999999999999</v>
      </c>
      <c r="AA2431" s="7">
        <v>0.57199999999999995</v>
      </c>
      <c r="AB2431" s="7">
        <v>0.42699999999999999</v>
      </c>
      <c r="AC2431" s="7">
        <v>25.5</v>
      </c>
      <c r="AD2431" s="7">
        <v>286.2</v>
      </c>
      <c r="AE2431" s="7" t="s">
        <v>115</v>
      </c>
      <c r="AF2431" s="7" t="s">
        <v>116</v>
      </c>
      <c r="AG2431" s="7" t="s">
        <v>47</v>
      </c>
      <c r="AH2431" s="7" t="s">
        <v>414</v>
      </c>
      <c r="AI2431" s="7" t="s">
        <v>412</v>
      </c>
      <c r="AJ2431" s="7">
        <v>-0.80700000000000005</v>
      </c>
      <c r="AK2431" s="7">
        <v>-0.14599999999999999</v>
      </c>
      <c r="AL2431" s="7" t="s">
        <v>408</v>
      </c>
      <c r="AV2431" s="7" t="s">
        <v>658</v>
      </c>
      <c r="AW2431" s="7" t="s">
        <v>528</v>
      </c>
      <c r="AX2431" s="7" t="s">
        <v>14</v>
      </c>
      <c r="AY2431" s="7" t="s">
        <v>551</v>
      </c>
      <c r="AZ2431" s="7" t="s">
        <v>117</v>
      </c>
    </row>
    <row r="2432" spans="1:52" x14ac:dyDescent="0.2">
      <c r="A2432" s="7">
        <v>2431</v>
      </c>
      <c r="B2432" s="7">
        <v>6243</v>
      </c>
      <c r="C2432" s="7" t="s">
        <v>112</v>
      </c>
      <c r="D2432" s="7" t="s">
        <v>475</v>
      </c>
      <c r="E2432" s="7" t="s">
        <v>113</v>
      </c>
      <c r="F2432" s="7">
        <v>6.3689999999999998</v>
      </c>
      <c r="I2432" s="7">
        <v>6.6029999999999998</v>
      </c>
      <c r="J2432" s="7">
        <v>2009</v>
      </c>
      <c r="K2432" s="7">
        <v>1</v>
      </c>
      <c r="L2432" s="7">
        <v>15</v>
      </c>
      <c r="M2432" s="7">
        <v>-14.683</v>
      </c>
      <c r="N2432" s="7">
        <v>-52.332999999999998</v>
      </c>
      <c r="O2432" s="7">
        <v>-14.75</v>
      </c>
      <c r="P2432" s="7">
        <v>-52.25</v>
      </c>
      <c r="Q2432" s="7">
        <v>24.785</v>
      </c>
      <c r="S2432" s="7">
        <v>19.148</v>
      </c>
      <c r="V2432" s="7" t="s">
        <v>26</v>
      </c>
      <c r="W2432" s="7">
        <v>2.8959999999999999</v>
      </c>
      <c r="X2432" s="7">
        <f t="shared" si="74"/>
        <v>2.8959999999999999</v>
      </c>
      <c r="Y2432" s="7">
        <v>3.7069999999999999</v>
      </c>
      <c r="Z2432" s="7">
        <f t="shared" si="75"/>
        <v>3.7069999999999999</v>
      </c>
      <c r="AA2432" s="7">
        <v>0.438</v>
      </c>
      <c r="AB2432" s="7">
        <v>0.56100000000000005</v>
      </c>
      <c r="AC2432" s="7">
        <v>26.5</v>
      </c>
      <c r="AD2432" s="7">
        <v>189.9</v>
      </c>
      <c r="AE2432" s="7" t="s">
        <v>115</v>
      </c>
      <c r="AF2432" s="7" t="s">
        <v>116</v>
      </c>
      <c r="AG2432" s="7" t="s">
        <v>47</v>
      </c>
      <c r="AH2432" s="7" t="s">
        <v>414</v>
      </c>
      <c r="AI2432" s="7" t="s">
        <v>412</v>
      </c>
      <c r="AJ2432" s="7">
        <v>-0.80700000000000005</v>
      </c>
      <c r="AK2432" s="7">
        <v>0.65</v>
      </c>
      <c r="AL2432" s="7" t="s">
        <v>408</v>
      </c>
      <c r="AV2432" s="7" t="s">
        <v>658</v>
      </c>
      <c r="AW2432" s="7" t="s">
        <v>528</v>
      </c>
      <c r="AX2432" s="7" t="s">
        <v>14</v>
      </c>
      <c r="AY2432" s="7" t="s">
        <v>551</v>
      </c>
      <c r="AZ2432" s="7" t="s">
        <v>117</v>
      </c>
    </row>
    <row r="2433" spans="1:52" x14ac:dyDescent="0.2">
      <c r="A2433" s="7">
        <v>2432</v>
      </c>
      <c r="B2433" s="7">
        <v>6243</v>
      </c>
      <c r="C2433" s="7" t="s">
        <v>112</v>
      </c>
      <c r="D2433" s="7" t="s">
        <v>475</v>
      </c>
      <c r="E2433" s="7" t="s">
        <v>113</v>
      </c>
      <c r="F2433" s="7">
        <v>8.3360000000000003</v>
      </c>
      <c r="I2433" s="7">
        <v>8.6419999999999995</v>
      </c>
      <c r="J2433" s="7">
        <v>2009</v>
      </c>
      <c r="K2433" s="7">
        <v>2</v>
      </c>
      <c r="L2433" s="7">
        <v>45</v>
      </c>
      <c r="M2433" s="7">
        <v>-14.683</v>
      </c>
      <c r="N2433" s="7">
        <v>-52.332999999999998</v>
      </c>
      <c r="O2433" s="7">
        <v>-14.75</v>
      </c>
      <c r="P2433" s="7">
        <v>-52.25</v>
      </c>
      <c r="Q2433" s="7">
        <v>26.190999999999999</v>
      </c>
      <c r="S2433" s="7">
        <v>16.268000000000001</v>
      </c>
      <c r="V2433" s="7" t="s">
        <v>26</v>
      </c>
      <c r="W2433" s="7">
        <v>5.1479999999999997</v>
      </c>
      <c r="X2433" s="7">
        <f t="shared" si="74"/>
        <v>5.1479999999999997</v>
      </c>
      <c r="Y2433" s="7">
        <v>3.4940000000000002</v>
      </c>
      <c r="Z2433" s="7">
        <f t="shared" si="75"/>
        <v>3.4940000000000002</v>
      </c>
      <c r="AA2433" s="7">
        <v>0.59499999999999997</v>
      </c>
      <c r="AB2433" s="7">
        <v>0.40400000000000003</v>
      </c>
      <c r="AC2433" s="7">
        <v>25.8</v>
      </c>
      <c r="AD2433" s="7">
        <v>189.6</v>
      </c>
      <c r="AE2433" s="7" t="s">
        <v>115</v>
      </c>
      <c r="AF2433" s="7" t="s">
        <v>116</v>
      </c>
      <c r="AG2433" s="7" t="s">
        <v>47</v>
      </c>
      <c r="AH2433" s="7" t="s">
        <v>414</v>
      </c>
      <c r="AI2433" s="7" t="s">
        <v>412</v>
      </c>
      <c r="AJ2433" s="7">
        <v>-0.80700000000000005</v>
      </c>
      <c r="AK2433" s="7">
        <v>0.65</v>
      </c>
      <c r="AL2433" s="7" t="s">
        <v>408</v>
      </c>
      <c r="AV2433" s="7" t="s">
        <v>658</v>
      </c>
      <c r="AW2433" s="7" t="s">
        <v>528</v>
      </c>
      <c r="AX2433" s="7" t="s">
        <v>14</v>
      </c>
      <c r="AY2433" s="7" t="s">
        <v>551</v>
      </c>
      <c r="AZ2433" s="7" t="s">
        <v>117</v>
      </c>
    </row>
    <row r="2434" spans="1:52" x14ac:dyDescent="0.2">
      <c r="A2434" s="7">
        <v>2433</v>
      </c>
      <c r="B2434" s="7">
        <v>6243</v>
      </c>
      <c r="C2434" s="7" t="s">
        <v>112</v>
      </c>
      <c r="D2434" s="7" t="s">
        <v>475</v>
      </c>
      <c r="E2434" s="7" t="s">
        <v>113</v>
      </c>
      <c r="F2434" s="7">
        <v>5.6289999999999996</v>
      </c>
      <c r="I2434" s="7">
        <v>5.8360000000000003</v>
      </c>
      <c r="J2434" s="7">
        <v>2009</v>
      </c>
      <c r="K2434" s="7">
        <v>3</v>
      </c>
      <c r="L2434" s="7">
        <v>75</v>
      </c>
      <c r="M2434" s="7">
        <v>-14.683</v>
      </c>
      <c r="N2434" s="7">
        <v>-52.332999999999998</v>
      </c>
      <c r="O2434" s="7">
        <v>-14.75</v>
      </c>
      <c r="P2434" s="7">
        <v>-52.25</v>
      </c>
      <c r="Q2434" s="7">
        <v>25.219000000000001</v>
      </c>
      <c r="S2434" s="7">
        <v>20.652000000000001</v>
      </c>
      <c r="V2434" s="7" t="s">
        <v>26</v>
      </c>
      <c r="W2434" s="7">
        <v>3.3580000000000001</v>
      </c>
      <c r="X2434" s="7">
        <f t="shared" si="74"/>
        <v>3.3580000000000001</v>
      </c>
      <c r="Y2434" s="7">
        <v>2.4780000000000002</v>
      </c>
      <c r="Z2434" s="7">
        <f t="shared" si="75"/>
        <v>2.4780000000000002</v>
      </c>
      <c r="AA2434" s="7">
        <v>0.57499999999999996</v>
      </c>
      <c r="AB2434" s="7">
        <v>0.42399999999999999</v>
      </c>
      <c r="AC2434" s="7">
        <v>26.2</v>
      </c>
      <c r="AD2434" s="7">
        <v>164.9</v>
      </c>
      <c r="AE2434" s="7" t="s">
        <v>115</v>
      </c>
      <c r="AF2434" s="7" t="s">
        <v>116</v>
      </c>
      <c r="AG2434" s="7" t="s">
        <v>47</v>
      </c>
      <c r="AH2434" s="7" t="s">
        <v>414</v>
      </c>
      <c r="AI2434" s="7" t="s">
        <v>412</v>
      </c>
      <c r="AJ2434" s="7">
        <v>-0.80700000000000005</v>
      </c>
      <c r="AK2434" s="7">
        <v>0.65</v>
      </c>
      <c r="AL2434" s="7" t="s">
        <v>408</v>
      </c>
      <c r="AV2434" s="7" t="s">
        <v>658</v>
      </c>
      <c r="AW2434" s="7" t="s">
        <v>528</v>
      </c>
      <c r="AX2434" s="7" t="s">
        <v>14</v>
      </c>
      <c r="AY2434" s="7" t="s">
        <v>551</v>
      </c>
      <c r="AZ2434" s="7" t="s">
        <v>117</v>
      </c>
    </row>
    <row r="2435" spans="1:52" x14ac:dyDescent="0.2">
      <c r="A2435" s="7">
        <v>2434</v>
      </c>
      <c r="B2435" s="7">
        <v>6334</v>
      </c>
      <c r="C2435" s="7" t="s">
        <v>87</v>
      </c>
      <c r="D2435" s="7" t="s">
        <v>476</v>
      </c>
      <c r="E2435" s="7" t="s">
        <v>293</v>
      </c>
      <c r="F2435" s="7">
        <v>1.177</v>
      </c>
      <c r="I2435" s="7">
        <v>1.22</v>
      </c>
      <c r="J2435" s="7">
        <v>2007</v>
      </c>
      <c r="K2435" s="7">
        <v>2</v>
      </c>
      <c r="L2435" s="7">
        <v>57</v>
      </c>
      <c r="M2435" s="7">
        <v>51.165999999999997</v>
      </c>
      <c r="N2435" s="7">
        <v>-0.85</v>
      </c>
      <c r="O2435" s="7">
        <v>51.25</v>
      </c>
      <c r="P2435" s="7">
        <v>-0.75</v>
      </c>
      <c r="Q2435" s="7">
        <v>6.8179999999999996</v>
      </c>
      <c r="S2435" s="7">
        <v>59.046999999999997</v>
      </c>
      <c r="V2435" s="7" t="s">
        <v>26</v>
      </c>
      <c r="W2435" s="7">
        <v>0.61</v>
      </c>
      <c r="X2435" s="7">
        <f t="shared" ref="X2435:X2498" si="76">IF(ISBLANK(W2435), "", W2435)</f>
        <v>0.61</v>
      </c>
      <c r="Y2435" s="7">
        <v>0.61</v>
      </c>
      <c r="Z2435" s="7">
        <f t="shared" ref="Z2435:Z2498" si="77">IF(ISBLANK(Y2435), "", Y2435)</f>
        <v>0.61</v>
      </c>
      <c r="AA2435" s="7">
        <v>0.5</v>
      </c>
      <c r="AB2435" s="7">
        <v>0.5</v>
      </c>
      <c r="AC2435" s="7">
        <v>6.2</v>
      </c>
      <c r="AD2435" s="7">
        <v>70.599999999999994</v>
      </c>
      <c r="AE2435" s="7" t="s">
        <v>52</v>
      </c>
      <c r="AF2435" s="7" t="s">
        <v>29</v>
      </c>
      <c r="AG2435" s="7" t="s">
        <v>47</v>
      </c>
      <c r="AH2435" s="7" t="s">
        <v>406</v>
      </c>
      <c r="AI2435" s="7" t="s">
        <v>407</v>
      </c>
      <c r="AJ2435" s="7">
        <v>-0.73899999999999999</v>
      </c>
      <c r="AK2435" s="7">
        <v>-0.59099999999999997</v>
      </c>
      <c r="AL2435" s="7" t="s">
        <v>408</v>
      </c>
      <c r="AQ2435" s="7">
        <v>1.66</v>
      </c>
      <c r="AS2435" s="7">
        <v>2.8</v>
      </c>
      <c r="AV2435" s="7" t="s">
        <v>658</v>
      </c>
      <c r="AW2435" s="7" t="s">
        <v>528</v>
      </c>
      <c r="AX2435" s="7" t="s">
        <v>14</v>
      </c>
      <c r="AY2435" s="7" t="s">
        <v>572</v>
      </c>
    </row>
    <row r="2436" spans="1:52" x14ac:dyDescent="0.2">
      <c r="A2436" s="7">
        <v>2435</v>
      </c>
      <c r="B2436" s="7">
        <v>6334</v>
      </c>
      <c r="C2436" s="7" t="s">
        <v>87</v>
      </c>
      <c r="D2436" s="7" t="s">
        <v>476</v>
      </c>
      <c r="E2436" s="7" t="s">
        <v>293</v>
      </c>
      <c r="F2436" s="7">
        <v>2.0070000000000001</v>
      </c>
      <c r="I2436" s="7">
        <v>2.08</v>
      </c>
      <c r="J2436" s="7">
        <v>2007</v>
      </c>
      <c r="K2436" s="7">
        <v>3</v>
      </c>
      <c r="L2436" s="7">
        <v>89</v>
      </c>
      <c r="M2436" s="7">
        <v>51.165999999999997</v>
      </c>
      <c r="N2436" s="7">
        <v>-0.85</v>
      </c>
      <c r="O2436" s="7">
        <v>51.25</v>
      </c>
      <c r="P2436" s="7">
        <v>-0.75</v>
      </c>
      <c r="Q2436" s="7">
        <v>8.8650000000000002</v>
      </c>
      <c r="S2436" s="7">
        <v>56.832999999999998</v>
      </c>
      <c r="V2436" s="7" t="s">
        <v>26</v>
      </c>
      <c r="W2436" s="7">
        <v>1.04</v>
      </c>
      <c r="X2436" s="7">
        <f t="shared" si="76"/>
        <v>1.04</v>
      </c>
      <c r="Y2436" s="7">
        <v>1.04</v>
      </c>
      <c r="Z2436" s="7">
        <f t="shared" si="77"/>
        <v>1.04</v>
      </c>
      <c r="AA2436" s="7">
        <v>0.5</v>
      </c>
      <c r="AB2436" s="7">
        <v>0.5</v>
      </c>
      <c r="AC2436" s="7">
        <v>7.3</v>
      </c>
      <c r="AD2436" s="7">
        <v>30</v>
      </c>
      <c r="AE2436" s="7" t="s">
        <v>52</v>
      </c>
      <c r="AF2436" s="7" t="s">
        <v>29</v>
      </c>
      <c r="AG2436" s="7" t="s">
        <v>47</v>
      </c>
      <c r="AH2436" s="7" t="s">
        <v>406</v>
      </c>
      <c r="AI2436" s="7" t="s">
        <v>407</v>
      </c>
      <c r="AJ2436" s="7">
        <v>-0.73899999999999999</v>
      </c>
      <c r="AK2436" s="7">
        <v>-0.59099999999999997</v>
      </c>
      <c r="AL2436" s="7" t="s">
        <v>408</v>
      </c>
      <c r="AQ2436" s="7">
        <v>1.66</v>
      </c>
      <c r="AS2436" s="7">
        <v>2.8</v>
      </c>
      <c r="AV2436" s="7" t="s">
        <v>658</v>
      </c>
      <c r="AW2436" s="7" t="s">
        <v>528</v>
      </c>
      <c r="AX2436" s="7" t="s">
        <v>14</v>
      </c>
      <c r="AY2436" s="7" t="s">
        <v>572</v>
      </c>
    </row>
    <row r="2437" spans="1:52" x14ac:dyDescent="0.2">
      <c r="A2437" s="7">
        <v>2436</v>
      </c>
      <c r="B2437" s="7">
        <v>6334</v>
      </c>
      <c r="C2437" s="7" t="s">
        <v>87</v>
      </c>
      <c r="D2437" s="7" t="s">
        <v>476</v>
      </c>
      <c r="E2437" s="7" t="s">
        <v>293</v>
      </c>
      <c r="F2437" s="7">
        <v>2.613</v>
      </c>
      <c r="I2437" s="7">
        <v>2.7090000000000001</v>
      </c>
      <c r="J2437" s="7">
        <v>2007</v>
      </c>
      <c r="K2437" s="7">
        <v>4</v>
      </c>
      <c r="L2437" s="7">
        <v>119</v>
      </c>
      <c r="M2437" s="7">
        <v>51.165999999999997</v>
      </c>
      <c r="N2437" s="7">
        <v>-0.85</v>
      </c>
      <c r="O2437" s="7">
        <v>51.25</v>
      </c>
      <c r="P2437" s="7">
        <v>-0.75</v>
      </c>
      <c r="Q2437" s="7">
        <v>11.976000000000001</v>
      </c>
      <c r="S2437" s="7">
        <v>42.317999999999998</v>
      </c>
      <c r="V2437" s="7" t="s">
        <v>26</v>
      </c>
      <c r="W2437" s="7">
        <v>1.3540000000000001</v>
      </c>
      <c r="X2437" s="7">
        <f t="shared" si="76"/>
        <v>1.3540000000000001</v>
      </c>
      <c r="Y2437" s="7">
        <v>1.3540000000000001</v>
      </c>
      <c r="Z2437" s="7">
        <f t="shared" si="77"/>
        <v>1.3540000000000001</v>
      </c>
      <c r="AA2437" s="7">
        <v>0.5</v>
      </c>
      <c r="AB2437" s="7">
        <v>0.5</v>
      </c>
      <c r="AC2437" s="7">
        <v>12</v>
      </c>
      <c r="AD2437" s="7">
        <v>1</v>
      </c>
      <c r="AE2437" s="7" t="s">
        <v>52</v>
      </c>
      <c r="AF2437" s="7" t="s">
        <v>29</v>
      </c>
      <c r="AG2437" s="7" t="s">
        <v>47</v>
      </c>
      <c r="AH2437" s="7" t="s">
        <v>406</v>
      </c>
      <c r="AI2437" s="7" t="s">
        <v>407</v>
      </c>
      <c r="AJ2437" s="7">
        <v>-0.73899999999999999</v>
      </c>
      <c r="AK2437" s="7">
        <v>-0.59099999999999997</v>
      </c>
      <c r="AL2437" s="7" t="s">
        <v>408</v>
      </c>
      <c r="AQ2437" s="7">
        <v>1.66</v>
      </c>
      <c r="AS2437" s="7">
        <v>2.8</v>
      </c>
      <c r="AV2437" s="7" t="s">
        <v>658</v>
      </c>
      <c r="AW2437" s="7" t="s">
        <v>528</v>
      </c>
      <c r="AX2437" s="7" t="s">
        <v>14</v>
      </c>
      <c r="AY2437" s="7" t="s">
        <v>572</v>
      </c>
    </row>
    <row r="2438" spans="1:52" x14ac:dyDescent="0.2">
      <c r="A2438" s="7">
        <v>2437</v>
      </c>
      <c r="B2438" s="7">
        <v>6334</v>
      </c>
      <c r="C2438" s="7" t="s">
        <v>87</v>
      </c>
      <c r="D2438" s="7" t="s">
        <v>476</v>
      </c>
      <c r="E2438" s="7" t="s">
        <v>293</v>
      </c>
      <c r="F2438" s="7">
        <v>2.984</v>
      </c>
      <c r="I2438" s="7">
        <v>3.093</v>
      </c>
      <c r="J2438" s="7">
        <v>2007</v>
      </c>
      <c r="K2438" s="7">
        <v>5</v>
      </c>
      <c r="L2438" s="7">
        <v>148</v>
      </c>
      <c r="M2438" s="7">
        <v>51.165999999999997</v>
      </c>
      <c r="N2438" s="7">
        <v>-0.85</v>
      </c>
      <c r="O2438" s="7">
        <v>51.25</v>
      </c>
      <c r="P2438" s="7">
        <v>-0.75</v>
      </c>
      <c r="Q2438" s="7">
        <v>13.077999999999999</v>
      </c>
      <c r="S2438" s="7">
        <v>40.542999999999999</v>
      </c>
      <c r="V2438" s="7" t="s">
        <v>26</v>
      </c>
      <c r="W2438" s="7">
        <v>1.546</v>
      </c>
      <c r="X2438" s="7">
        <f t="shared" si="76"/>
        <v>1.546</v>
      </c>
      <c r="Y2438" s="7">
        <v>1.546</v>
      </c>
      <c r="Z2438" s="7">
        <f t="shared" si="77"/>
        <v>1.546</v>
      </c>
      <c r="AA2438" s="7">
        <v>0.5</v>
      </c>
      <c r="AB2438" s="7">
        <v>0.5</v>
      </c>
      <c r="AC2438" s="7">
        <v>12.9</v>
      </c>
      <c r="AD2438" s="7">
        <v>75.7</v>
      </c>
      <c r="AE2438" s="7" t="s">
        <v>52</v>
      </c>
      <c r="AF2438" s="7" t="s">
        <v>29</v>
      </c>
      <c r="AG2438" s="7" t="s">
        <v>47</v>
      </c>
      <c r="AH2438" s="7" t="s">
        <v>406</v>
      </c>
      <c r="AI2438" s="7" t="s">
        <v>407</v>
      </c>
      <c r="AJ2438" s="7">
        <v>-0.73899999999999999</v>
      </c>
      <c r="AK2438" s="7">
        <v>-0.59099999999999997</v>
      </c>
      <c r="AL2438" s="7" t="s">
        <v>408</v>
      </c>
      <c r="AQ2438" s="7">
        <v>1.66</v>
      </c>
      <c r="AS2438" s="7">
        <v>2.8</v>
      </c>
      <c r="AV2438" s="7" t="s">
        <v>658</v>
      </c>
      <c r="AW2438" s="7" t="s">
        <v>528</v>
      </c>
      <c r="AX2438" s="7" t="s">
        <v>14</v>
      </c>
      <c r="AY2438" s="7" t="s">
        <v>572</v>
      </c>
    </row>
    <row r="2439" spans="1:52" x14ac:dyDescent="0.2">
      <c r="A2439" s="7">
        <v>2438</v>
      </c>
      <c r="B2439" s="7">
        <v>6334</v>
      </c>
      <c r="C2439" s="7" t="s">
        <v>87</v>
      </c>
      <c r="D2439" s="7" t="s">
        <v>476</v>
      </c>
      <c r="E2439" s="7" t="s">
        <v>293</v>
      </c>
      <c r="F2439" s="7">
        <v>2.6429999999999998</v>
      </c>
      <c r="I2439" s="7">
        <v>2.74</v>
      </c>
      <c r="J2439" s="7">
        <v>2007</v>
      </c>
      <c r="K2439" s="7">
        <v>7</v>
      </c>
      <c r="L2439" s="7">
        <v>182</v>
      </c>
      <c r="M2439" s="7">
        <v>51.165999999999997</v>
      </c>
      <c r="N2439" s="7">
        <v>-0.85</v>
      </c>
      <c r="O2439" s="7">
        <v>51.25</v>
      </c>
      <c r="P2439" s="7">
        <v>-0.75</v>
      </c>
      <c r="Q2439" s="7">
        <v>14.422000000000001</v>
      </c>
      <c r="S2439" s="7">
        <v>47.994</v>
      </c>
      <c r="V2439" s="7" t="s">
        <v>26</v>
      </c>
      <c r="W2439" s="7">
        <v>1.37</v>
      </c>
      <c r="X2439" s="7">
        <f t="shared" si="76"/>
        <v>1.37</v>
      </c>
      <c r="Y2439" s="7">
        <v>1.37</v>
      </c>
      <c r="Z2439" s="7">
        <f t="shared" si="77"/>
        <v>1.37</v>
      </c>
      <c r="AA2439" s="7">
        <v>0.5</v>
      </c>
      <c r="AB2439" s="7">
        <v>0.5</v>
      </c>
      <c r="AC2439" s="7">
        <v>15.8</v>
      </c>
      <c r="AD2439" s="7">
        <v>71.900000000000006</v>
      </c>
      <c r="AE2439" s="7" t="s">
        <v>52</v>
      </c>
      <c r="AF2439" s="7" t="s">
        <v>29</v>
      </c>
      <c r="AG2439" s="7" t="s">
        <v>47</v>
      </c>
      <c r="AH2439" s="7" t="s">
        <v>406</v>
      </c>
      <c r="AI2439" s="7" t="s">
        <v>407</v>
      </c>
      <c r="AJ2439" s="7">
        <v>-0.73899999999999999</v>
      </c>
      <c r="AK2439" s="7">
        <v>-0.59099999999999997</v>
      </c>
      <c r="AL2439" s="7" t="s">
        <v>408</v>
      </c>
      <c r="AQ2439" s="7">
        <v>1.66</v>
      </c>
      <c r="AS2439" s="7">
        <v>2.8</v>
      </c>
      <c r="AV2439" s="7" t="s">
        <v>658</v>
      </c>
      <c r="AW2439" s="7" t="s">
        <v>528</v>
      </c>
      <c r="AX2439" s="7" t="s">
        <v>14</v>
      </c>
      <c r="AY2439" s="7" t="s">
        <v>572</v>
      </c>
    </row>
    <row r="2440" spans="1:52" x14ac:dyDescent="0.2">
      <c r="A2440" s="7">
        <v>2439</v>
      </c>
      <c r="B2440" s="7">
        <v>6334</v>
      </c>
      <c r="C2440" s="7" t="s">
        <v>87</v>
      </c>
      <c r="D2440" s="7" t="s">
        <v>476</v>
      </c>
      <c r="E2440" s="7" t="s">
        <v>293</v>
      </c>
      <c r="F2440" s="7">
        <v>3.3090000000000002</v>
      </c>
      <c r="I2440" s="7">
        <v>3.43</v>
      </c>
      <c r="J2440" s="7">
        <v>2007</v>
      </c>
      <c r="K2440" s="7">
        <v>7</v>
      </c>
      <c r="L2440" s="7">
        <v>211</v>
      </c>
      <c r="M2440" s="7">
        <v>51.165999999999997</v>
      </c>
      <c r="N2440" s="7">
        <v>-0.85</v>
      </c>
      <c r="O2440" s="7">
        <v>51.25</v>
      </c>
      <c r="P2440" s="7">
        <v>-0.75</v>
      </c>
      <c r="Q2440" s="7">
        <v>14.419</v>
      </c>
      <c r="S2440" s="7">
        <v>53.244999999999997</v>
      </c>
      <c r="V2440" s="7" t="s">
        <v>26</v>
      </c>
      <c r="W2440" s="7">
        <v>1.7150000000000001</v>
      </c>
      <c r="X2440" s="7">
        <f t="shared" si="76"/>
        <v>1.7150000000000001</v>
      </c>
      <c r="Y2440" s="7">
        <v>1.7150000000000001</v>
      </c>
      <c r="Z2440" s="7">
        <f t="shared" si="77"/>
        <v>1.7150000000000001</v>
      </c>
      <c r="AA2440" s="7">
        <v>0.5</v>
      </c>
      <c r="AB2440" s="7">
        <v>0.5</v>
      </c>
      <c r="AC2440" s="7">
        <v>15.8</v>
      </c>
      <c r="AD2440" s="7">
        <v>71.900000000000006</v>
      </c>
      <c r="AE2440" s="7" t="s">
        <v>52</v>
      </c>
      <c r="AF2440" s="7" t="s">
        <v>29</v>
      </c>
      <c r="AG2440" s="7" t="s">
        <v>47</v>
      </c>
      <c r="AH2440" s="7" t="s">
        <v>406</v>
      </c>
      <c r="AI2440" s="7" t="s">
        <v>407</v>
      </c>
      <c r="AJ2440" s="7">
        <v>-0.73899999999999999</v>
      </c>
      <c r="AK2440" s="7">
        <v>-0.59099999999999997</v>
      </c>
      <c r="AL2440" s="7" t="s">
        <v>408</v>
      </c>
      <c r="AQ2440" s="7">
        <v>1.66</v>
      </c>
      <c r="AS2440" s="7">
        <v>2.8</v>
      </c>
      <c r="AV2440" s="7" t="s">
        <v>658</v>
      </c>
      <c r="AW2440" s="7" t="s">
        <v>528</v>
      </c>
      <c r="AX2440" s="7" t="s">
        <v>14</v>
      </c>
      <c r="AY2440" s="7" t="s">
        <v>572</v>
      </c>
    </row>
    <row r="2441" spans="1:52" x14ac:dyDescent="0.2">
      <c r="A2441" s="7">
        <v>2440</v>
      </c>
      <c r="B2441" s="7">
        <v>6334</v>
      </c>
      <c r="C2441" s="7" t="s">
        <v>87</v>
      </c>
      <c r="D2441" s="7" t="s">
        <v>476</v>
      </c>
      <c r="E2441" s="7" t="s">
        <v>293</v>
      </c>
      <c r="F2441" s="7">
        <v>3.2050000000000001</v>
      </c>
      <c r="I2441" s="7">
        <v>3.3220000000000001</v>
      </c>
      <c r="J2441" s="7">
        <v>2007</v>
      </c>
      <c r="K2441" s="7">
        <v>9</v>
      </c>
      <c r="L2441" s="7">
        <v>244</v>
      </c>
      <c r="M2441" s="7">
        <v>51.165999999999997</v>
      </c>
      <c r="N2441" s="7">
        <v>-0.85</v>
      </c>
      <c r="O2441" s="7">
        <v>51.25</v>
      </c>
      <c r="P2441" s="7">
        <v>-0.75</v>
      </c>
      <c r="Q2441" s="7">
        <v>13.831</v>
      </c>
      <c r="S2441" s="7">
        <v>50.591999999999999</v>
      </c>
      <c r="V2441" s="7" t="s">
        <v>26</v>
      </c>
      <c r="W2441" s="7">
        <v>1.661</v>
      </c>
      <c r="X2441" s="7">
        <f t="shared" si="76"/>
        <v>1.661</v>
      </c>
      <c r="Y2441" s="7">
        <v>1.661</v>
      </c>
      <c r="Z2441" s="7">
        <f t="shared" si="77"/>
        <v>1.661</v>
      </c>
      <c r="AA2441" s="7">
        <v>0.5</v>
      </c>
      <c r="AB2441" s="7">
        <v>0.5</v>
      </c>
      <c r="AC2441" s="7">
        <v>14.1</v>
      </c>
      <c r="AD2441" s="7">
        <v>11.2</v>
      </c>
      <c r="AE2441" s="7" t="s">
        <v>52</v>
      </c>
      <c r="AF2441" s="7" t="s">
        <v>29</v>
      </c>
      <c r="AG2441" s="7" t="s">
        <v>47</v>
      </c>
      <c r="AH2441" s="7" t="s">
        <v>406</v>
      </c>
      <c r="AI2441" s="7" t="s">
        <v>407</v>
      </c>
      <c r="AJ2441" s="7">
        <v>-0.73899999999999999</v>
      </c>
      <c r="AK2441" s="7">
        <v>-0.59099999999999997</v>
      </c>
      <c r="AL2441" s="7" t="s">
        <v>408</v>
      </c>
      <c r="AQ2441" s="7">
        <v>1.66</v>
      </c>
      <c r="AS2441" s="7">
        <v>2.8</v>
      </c>
      <c r="AV2441" s="7" t="s">
        <v>658</v>
      </c>
      <c r="AW2441" s="7" t="s">
        <v>528</v>
      </c>
      <c r="AX2441" s="7" t="s">
        <v>14</v>
      </c>
      <c r="AY2441" s="7" t="s">
        <v>572</v>
      </c>
    </row>
    <row r="2442" spans="1:52" x14ac:dyDescent="0.2">
      <c r="A2442" s="7">
        <v>2441</v>
      </c>
      <c r="B2442" s="7">
        <v>6334</v>
      </c>
      <c r="C2442" s="7" t="s">
        <v>87</v>
      </c>
      <c r="D2442" s="7" t="s">
        <v>476</v>
      </c>
      <c r="E2442" s="7" t="s">
        <v>293</v>
      </c>
      <c r="F2442" s="7">
        <v>2.3159999999999998</v>
      </c>
      <c r="I2442" s="7">
        <v>2.4009999999999998</v>
      </c>
      <c r="J2442" s="7">
        <v>2007</v>
      </c>
      <c r="K2442" s="7">
        <v>9</v>
      </c>
      <c r="L2442" s="7">
        <v>272</v>
      </c>
      <c r="M2442" s="7">
        <v>51.165999999999997</v>
      </c>
      <c r="N2442" s="7">
        <v>-0.85</v>
      </c>
      <c r="O2442" s="7">
        <v>51.25</v>
      </c>
      <c r="P2442" s="7">
        <v>-0.75</v>
      </c>
      <c r="Q2442" s="7">
        <v>12.131</v>
      </c>
      <c r="S2442" s="7">
        <v>37.834000000000003</v>
      </c>
      <c r="V2442" s="7" t="s">
        <v>26</v>
      </c>
      <c r="W2442" s="7">
        <v>1.2</v>
      </c>
      <c r="X2442" s="7">
        <f t="shared" si="76"/>
        <v>1.2</v>
      </c>
      <c r="Y2442" s="7">
        <v>1.2</v>
      </c>
      <c r="Z2442" s="7">
        <f t="shared" si="77"/>
        <v>1.2</v>
      </c>
      <c r="AA2442" s="7">
        <v>0.5</v>
      </c>
      <c r="AB2442" s="7">
        <v>0.5</v>
      </c>
      <c r="AC2442" s="7">
        <v>14.1</v>
      </c>
      <c r="AD2442" s="7">
        <v>11.2</v>
      </c>
      <c r="AE2442" s="7" t="s">
        <v>52</v>
      </c>
      <c r="AF2442" s="7" t="s">
        <v>29</v>
      </c>
      <c r="AG2442" s="7" t="s">
        <v>47</v>
      </c>
      <c r="AH2442" s="7" t="s">
        <v>406</v>
      </c>
      <c r="AI2442" s="7" t="s">
        <v>407</v>
      </c>
      <c r="AJ2442" s="7">
        <v>-0.73899999999999999</v>
      </c>
      <c r="AK2442" s="7">
        <v>-0.59099999999999997</v>
      </c>
      <c r="AL2442" s="7" t="s">
        <v>408</v>
      </c>
      <c r="AQ2442" s="7">
        <v>1.66</v>
      </c>
      <c r="AS2442" s="7">
        <v>2.8</v>
      </c>
      <c r="AV2442" s="7" t="s">
        <v>658</v>
      </c>
      <c r="AW2442" s="7" t="s">
        <v>528</v>
      </c>
      <c r="AX2442" s="7" t="s">
        <v>14</v>
      </c>
      <c r="AY2442" s="7" t="s">
        <v>572</v>
      </c>
    </row>
    <row r="2443" spans="1:52" x14ac:dyDescent="0.2">
      <c r="A2443" s="7">
        <v>2442</v>
      </c>
      <c r="B2443" s="7">
        <v>6334</v>
      </c>
      <c r="C2443" s="7" t="s">
        <v>87</v>
      </c>
      <c r="D2443" s="7" t="s">
        <v>476</v>
      </c>
      <c r="E2443" s="7" t="s">
        <v>293</v>
      </c>
      <c r="F2443" s="7">
        <v>1.901</v>
      </c>
      <c r="I2443" s="7">
        <v>1.97</v>
      </c>
      <c r="J2443" s="7">
        <v>2007</v>
      </c>
      <c r="K2443" s="7">
        <v>10</v>
      </c>
      <c r="L2443" s="7">
        <v>303</v>
      </c>
      <c r="M2443" s="7">
        <v>51.165999999999997</v>
      </c>
      <c r="N2443" s="7">
        <v>-0.85</v>
      </c>
      <c r="O2443" s="7">
        <v>51.25</v>
      </c>
      <c r="P2443" s="7">
        <v>-0.75</v>
      </c>
      <c r="Q2443" s="7">
        <v>8.9640000000000004</v>
      </c>
      <c r="S2443" s="7">
        <v>45.715000000000003</v>
      </c>
      <c r="V2443" s="7" t="s">
        <v>26</v>
      </c>
      <c r="W2443" s="7">
        <v>0.98499999999999999</v>
      </c>
      <c r="X2443" s="7">
        <f t="shared" si="76"/>
        <v>0.98499999999999999</v>
      </c>
      <c r="Y2443" s="7">
        <v>0.98499999999999999</v>
      </c>
      <c r="Z2443" s="7">
        <f t="shared" si="77"/>
        <v>0.98499999999999999</v>
      </c>
      <c r="AA2443" s="7">
        <v>0.5</v>
      </c>
      <c r="AB2443" s="7">
        <v>0.5</v>
      </c>
      <c r="AC2443" s="7">
        <v>10.3</v>
      </c>
      <c r="AD2443" s="7">
        <v>19.8</v>
      </c>
      <c r="AE2443" s="7" t="s">
        <v>52</v>
      </c>
      <c r="AF2443" s="7" t="s">
        <v>29</v>
      </c>
      <c r="AG2443" s="7" t="s">
        <v>47</v>
      </c>
      <c r="AH2443" s="7" t="s">
        <v>406</v>
      </c>
      <c r="AI2443" s="7" t="s">
        <v>407</v>
      </c>
      <c r="AJ2443" s="7">
        <v>-0.73899999999999999</v>
      </c>
      <c r="AK2443" s="7">
        <v>-0.59099999999999997</v>
      </c>
      <c r="AL2443" s="7" t="s">
        <v>408</v>
      </c>
      <c r="AQ2443" s="7">
        <v>1.66</v>
      </c>
      <c r="AS2443" s="7">
        <v>2.8</v>
      </c>
      <c r="AV2443" s="7" t="s">
        <v>658</v>
      </c>
      <c r="AW2443" s="7" t="s">
        <v>528</v>
      </c>
      <c r="AX2443" s="7" t="s">
        <v>14</v>
      </c>
      <c r="AY2443" s="7" t="s">
        <v>572</v>
      </c>
    </row>
    <row r="2444" spans="1:52" x14ac:dyDescent="0.2">
      <c r="A2444" s="7">
        <v>2443</v>
      </c>
      <c r="B2444" s="7">
        <v>6334</v>
      </c>
      <c r="C2444" s="7" t="s">
        <v>87</v>
      </c>
      <c r="D2444" s="7" t="s">
        <v>476</v>
      </c>
      <c r="E2444" s="7" t="s">
        <v>293</v>
      </c>
      <c r="F2444" s="7">
        <v>0.98199999999999998</v>
      </c>
      <c r="I2444" s="7">
        <v>1.018</v>
      </c>
      <c r="J2444" s="7">
        <v>2007</v>
      </c>
      <c r="K2444" s="7">
        <v>11</v>
      </c>
      <c r="L2444" s="7">
        <v>332</v>
      </c>
      <c r="M2444" s="7">
        <v>51.165999999999997</v>
      </c>
      <c r="N2444" s="7">
        <v>-0.85</v>
      </c>
      <c r="O2444" s="7">
        <v>51.25</v>
      </c>
      <c r="P2444" s="7">
        <v>-0.75</v>
      </c>
      <c r="Q2444" s="7">
        <v>6.6790000000000003</v>
      </c>
      <c r="S2444" s="7">
        <v>47.459000000000003</v>
      </c>
      <c r="V2444" s="7" t="s">
        <v>26</v>
      </c>
      <c r="W2444" s="7">
        <v>0.50900000000000001</v>
      </c>
      <c r="X2444" s="7">
        <f t="shared" si="76"/>
        <v>0.50900000000000001</v>
      </c>
      <c r="Y2444" s="7">
        <v>0.50900000000000001</v>
      </c>
      <c r="Z2444" s="7">
        <f t="shared" si="77"/>
        <v>0.50900000000000001</v>
      </c>
      <c r="AA2444" s="7">
        <v>0.5</v>
      </c>
      <c r="AB2444" s="7">
        <v>0.5</v>
      </c>
      <c r="AC2444" s="7">
        <v>7.3</v>
      </c>
      <c r="AD2444" s="7">
        <v>67.099999999999994</v>
      </c>
      <c r="AE2444" s="7" t="s">
        <v>52</v>
      </c>
      <c r="AF2444" s="7" t="s">
        <v>29</v>
      </c>
      <c r="AG2444" s="7" t="s">
        <v>47</v>
      </c>
      <c r="AH2444" s="7" t="s">
        <v>406</v>
      </c>
      <c r="AI2444" s="7" t="s">
        <v>407</v>
      </c>
      <c r="AJ2444" s="7">
        <v>-0.73899999999999999</v>
      </c>
      <c r="AK2444" s="7">
        <v>-0.59099999999999997</v>
      </c>
      <c r="AL2444" s="7" t="s">
        <v>408</v>
      </c>
      <c r="AQ2444" s="7">
        <v>1.66</v>
      </c>
      <c r="AS2444" s="7">
        <v>2.8</v>
      </c>
      <c r="AV2444" s="7" t="s">
        <v>658</v>
      </c>
      <c r="AW2444" s="7" t="s">
        <v>528</v>
      </c>
      <c r="AX2444" s="7" t="s">
        <v>14</v>
      </c>
      <c r="AY2444" s="7" t="s">
        <v>572</v>
      </c>
    </row>
    <row r="2445" spans="1:52" x14ac:dyDescent="0.2">
      <c r="A2445" s="7">
        <v>2444</v>
      </c>
      <c r="B2445" s="7">
        <v>6334</v>
      </c>
      <c r="C2445" s="7" t="s">
        <v>87</v>
      </c>
      <c r="D2445" s="7" t="s">
        <v>476</v>
      </c>
      <c r="E2445" s="7" t="s">
        <v>293</v>
      </c>
      <c r="F2445" s="7">
        <v>0.90800000000000003</v>
      </c>
      <c r="I2445" s="7">
        <v>0.94099999999999995</v>
      </c>
      <c r="J2445" s="7">
        <v>2007</v>
      </c>
      <c r="K2445" s="7">
        <v>12</v>
      </c>
      <c r="L2445" s="7">
        <v>364</v>
      </c>
      <c r="M2445" s="7">
        <v>51.165999999999997</v>
      </c>
      <c r="N2445" s="7">
        <v>-0.85</v>
      </c>
      <c r="O2445" s="7">
        <v>51.25</v>
      </c>
      <c r="P2445" s="7">
        <v>-0.75</v>
      </c>
      <c r="Q2445" s="7">
        <v>5.915</v>
      </c>
      <c r="S2445" s="7">
        <v>51.393999999999998</v>
      </c>
      <c r="V2445" s="7" t="s">
        <v>26</v>
      </c>
      <c r="W2445" s="7">
        <v>0.47</v>
      </c>
      <c r="X2445" s="7">
        <f t="shared" si="76"/>
        <v>0.47</v>
      </c>
      <c r="Y2445" s="7">
        <v>0.47</v>
      </c>
      <c r="Z2445" s="7">
        <f t="shared" si="77"/>
        <v>0.47</v>
      </c>
      <c r="AA2445" s="7">
        <v>0.5</v>
      </c>
      <c r="AB2445" s="7">
        <v>0.5</v>
      </c>
      <c r="AC2445" s="7">
        <v>5.7</v>
      </c>
      <c r="AD2445" s="7">
        <v>51.3</v>
      </c>
      <c r="AE2445" s="7" t="s">
        <v>52</v>
      </c>
      <c r="AF2445" s="7" t="s">
        <v>29</v>
      </c>
      <c r="AG2445" s="7" t="s">
        <v>47</v>
      </c>
      <c r="AH2445" s="7" t="s">
        <v>406</v>
      </c>
      <c r="AI2445" s="7" t="s">
        <v>407</v>
      </c>
      <c r="AJ2445" s="7">
        <v>-0.73899999999999999</v>
      </c>
      <c r="AK2445" s="7">
        <v>-0.59099999999999997</v>
      </c>
      <c r="AL2445" s="7" t="s">
        <v>408</v>
      </c>
      <c r="AQ2445" s="7">
        <v>1.66</v>
      </c>
      <c r="AS2445" s="7">
        <v>2.8</v>
      </c>
      <c r="AV2445" s="7" t="s">
        <v>658</v>
      </c>
      <c r="AW2445" s="7" t="s">
        <v>528</v>
      </c>
      <c r="AX2445" s="7" t="s">
        <v>14</v>
      </c>
      <c r="AY2445" s="7" t="s">
        <v>572</v>
      </c>
    </row>
    <row r="2446" spans="1:52" x14ac:dyDescent="0.2">
      <c r="A2446" s="7">
        <v>2445</v>
      </c>
      <c r="B2446" s="7">
        <v>6334</v>
      </c>
      <c r="C2446" s="7" t="s">
        <v>87</v>
      </c>
      <c r="D2446" s="7" t="s">
        <v>477</v>
      </c>
      <c r="E2446" s="7" t="s">
        <v>293</v>
      </c>
      <c r="F2446" s="7">
        <v>0.90700000000000003</v>
      </c>
      <c r="I2446" s="7">
        <v>0.94</v>
      </c>
      <c r="J2446" s="7">
        <v>2008</v>
      </c>
      <c r="K2446" s="7">
        <v>1</v>
      </c>
      <c r="L2446" s="7">
        <v>29</v>
      </c>
      <c r="M2446" s="7">
        <v>51.165999999999997</v>
      </c>
      <c r="N2446" s="7">
        <v>-0.85</v>
      </c>
      <c r="O2446" s="7">
        <v>51.25</v>
      </c>
      <c r="P2446" s="7">
        <v>-0.75</v>
      </c>
      <c r="Q2446" s="7">
        <v>5.5609999999999999</v>
      </c>
      <c r="S2446" s="7">
        <v>51.814999999999998</v>
      </c>
      <c r="V2446" s="7" t="s">
        <v>26</v>
      </c>
      <c r="W2446" s="7">
        <v>0.47</v>
      </c>
      <c r="X2446" s="7">
        <f t="shared" si="76"/>
        <v>0.47</v>
      </c>
      <c r="Y2446" s="7">
        <v>0.47</v>
      </c>
      <c r="Z2446" s="7">
        <f t="shared" si="77"/>
        <v>0.47</v>
      </c>
      <c r="AA2446" s="7">
        <v>0.5</v>
      </c>
      <c r="AB2446" s="7">
        <v>0.5</v>
      </c>
      <c r="AC2446" s="7">
        <v>7.2</v>
      </c>
      <c r="AD2446" s="7">
        <v>78.2</v>
      </c>
      <c r="AE2446" s="7" t="s">
        <v>52</v>
      </c>
      <c r="AF2446" s="7" t="s">
        <v>29</v>
      </c>
      <c r="AG2446" s="7" t="s">
        <v>47</v>
      </c>
      <c r="AH2446" s="7" t="s">
        <v>406</v>
      </c>
      <c r="AI2446" s="7" t="s">
        <v>407</v>
      </c>
      <c r="AJ2446" s="7">
        <v>-0.73899999999999999</v>
      </c>
      <c r="AK2446" s="7">
        <v>-0.61799999999999999</v>
      </c>
      <c r="AL2446" s="7" t="s">
        <v>408</v>
      </c>
      <c r="AQ2446" s="7">
        <v>1.66</v>
      </c>
      <c r="AS2446" s="7">
        <v>3.3</v>
      </c>
      <c r="AT2446" s="7">
        <v>2.9</v>
      </c>
      <c r="AU2446" s="7">
        <v>3.7</v>
      </c>
      <c r="AV2446" s="7" t="s">
        <v>658</v>
      </c>
      <c r="AW2446" s="7" t="s">
        <v>528</v>
      </c>
      <c r="AX2446" s="7" t="s">
        <v>14</v>
      </c>
      <c r="AY2446" s="7" t="s">
        <v>572</v>
      </c>
    </row>
    <row r="2447" spans="1:52" x14ac:dyDescent="0.2">
      <c r="A2447" s="7">
        <v>2446</v>
      </c>
      <c r="B2447" s="7">
        <v>6334</v>
      </c>
      <c r="C2447" s="7" t="s">
        <v>87</v>
      </c>
      <c r="D2447" s="7" t="s">
        <v>477</v>
      </c>
      <c r="E2447" s="7" t="s">
        <v>293</v>
      </c>
      <c r="F2447" s="7">
        <v>0.98</v>
      </c>
      <c r="I2447" s="7">
        <v>1.016</v>
      </c>
      <c r="J2447" s="7">
        <v>2008</v>
      </c>
      <c r="K2447" s="7">
        <v>2</v>
      </c>
      <c r="L2447" s="7">
        <v>57</v>
      </c>
      <c r="M2447" s="7">
        <v>51.165999999999997</v>
      </c>
      <c r="N2447" s="7">
        <v>-0.85</v>
      </c>
      <c r="O2447" s="7">
        <v>51.25</v>
      </c>
      <c r="P2447" s="7">
        <v>-0.75</v>
      </c>
      <c r="Q2447" s="7">
        <v>5.5010000000000003</v>
      </c>
      <c r="S2447" s="7">
        <v>51.798000000000002</v>
      </c>
      <c r="V2447" s="7" t="s">
        <v>26</v>
      </c>
      <c r="W2447" s="7">
        <v>0.29499999999999998</v>
      </c>
      <c r="X2447" s="7">
        <f t="shared" si="76"/>
        <v>0.29499999999999998</v>
      </c>
      <c r="Y2447" s="7">
        <v>0.72099999999999997</v>
      </c>
      <c r="Z2447" s="7">
        <f t="shared" si="77"/>
        <v>0.72099999999999997</v>
      </c>
      <c r="AA2447" s="7">
        <v>0.28999999999999998</v>
      </c>
      <c r="AB2447" s="7">
        <v>0.70899999999999996</v>
      </c>
      <c r="AC2447" s="7">
        <v>5.3</v>
      </c>
      <c r="AD2447" s="7">
        <v>14.7</v>
      </c>
      <c r="AE2447" s="7" t="s">
        <v>52</v>
      </c>
      <c r="AF2447" s="7" t="s">
        <v>29</v>
      </c>
      <c r="AG2447" s="7" t="s">
        <v>47</v>
      </c>
      <c r="AH2447" s="7" t="s">
        <v>406</v>
      </c>
      <c r="AI2447" s="7" t="s">
        <v>407</v>
      </c>
      <c r="AJ2447" s="7">
        <v>-0.73899999999999999</v>
      </c>
      <c r="AK2447" s="7">
        <v>-0.61799999999999999</v>
      </c>
      <c r="AL2447" s="7" t="s">
        <v>408</v>
      </c>
      <c r="AQ2447" s="7">
        <v>1.66</v>
      </c>
      <c r="AS2447" s="7">
        <v>3.3</v>
      </c>
      <c r="AT2447" s="7">
        <v>2.9</v>
      </c>
      <c r="AU2447" s="7">
        <v>3.7</v>
      </c>
      <c r="AV2447" s="7" t="s">
        <v>658</v>
      </c>
      <c r="AW2447" s="7" t="s">
        <v>528</v>
      </c>
      <c r="AX2447" s="7" t="s">
        <v>14</v>
      </c>
      <c r="AY2447" s="7" t="s">
        <v>572</v>
      </c>
    </row>
    <row r="2448" spans="1:52" x14ac:dyDescent="0.2">
      <c r="A2448" s="7">
        <v>2447</v>
      </c>
      <c r="B2448" s="7">
        <v>6334</v>
      </c>
      <c r="C2448" s="7" t="s">
        <v>87</v>
      </c>
      <c r="D2448" s="7" t="s">
        <v>477</v>
      </c>
      <c r="E2448" s="7" t="s">
        <v>293</v>
      </c>
      <c r="F2448" s="7">
        <v>1.381</v>
      </c>
      <c r="I2448" s="7">
        <v>1.431</v>
      </c>
      <c r="J2448" s="7">
        <v>2008</v>
      </c>
      <c r="K2448" s="7">
        <v>4</v>
      </c>
      <c r="L2448" s="7">
        <v>92</v>
      </c>
      <c r="M2448" s="7">
        <v>51.165999999999997</v>
      </c>
      <c r="N2448" s="7">
        <v>-0.85</v>
      </c>
      <c r="O2448" s="7">
        <v>51.25</v>
      </c>
      <c r="P2448" s="7">
        <v>-0.75</v>
      </c>
      <c r="Q2448" s="7">
        <v>7.3710000000000004</v>
      </c>
      <c r="S2448" s="7">
        <v>56.173000000000002</v>
      </c>
      <c r="V2448" s="7" t="s">
        <v>26</v>
      </c>
      <c r="W2448" s="7">
        <v>0.44400000000000001</v>
      </c>
      <c r="X2448" s="7">
        <f t="shared" si="76"/>
        <v>0.44400000000000001</v>
      </c>
      <c r="Y2448" s="7">
        <v>0.98699999999999999</v>
      </c>
      <c r="Z2448" s="7">
        <f t="shared" si="77"/>
        <v>0.98699999999999999</v>
      </c>
      <c r="AA2448" s="7">
        <v>0.31</v>
      </c>
      <c r="AB2448" s="7">
        <v>0.68899999999999995</v>
      </c>
      <c r="AC2448" s="7">
        <v>8.1999999999999993</v>
      </c>
      <c r="AD2448" s="7">
        <v>52.1</v>
      </c>
      <c r="AE2448" s="7" t="s">
        <v>52</v>
      </c>
      <c r="AF2448" s="7" t="s">
        <v>29</v>
      </c>
      <c r="AG2448" s="7" t="s">
        <v>47</v>
      </c>
      <c r="AH2448" s="7" t="s">
        <v>406</v>
      </c>
      <c r="AI2448" s="7" t="s">
        <v>407</v>
      </c>
      <c r="AJ2448" s="7">
        <v>-0.73899999999999999</v>
      </c>
      <c r="AK2448" s="7">
        <v>-0.61799999999999999</v>
      </c>
      <c r="AL2448" s="7" t="s">
        <v>408</v>
      </c>
      <c r="AQ2448" s="7">
        <v>1.66</v>
      </c>
      <c r="AS2448" s="7">
        <v>3.3</v>
      </c>
      <c r="AT2448" s="7">
        <v>2.9</v>
      </c>
      <c r="AU2448" s="7">
        <v>3.7</v>
      </c>
      <c r="AV2448" s="7" t="s">
        <v>658</v>
      </c>
      <c r="AW2448" s="7" t="s">
        <v>528</v>
      </c>
      <c r="AX2448" s="7" t="s">
        <v>14</v>
      </c>
      <c r="AY2448" s="7" t="s">
        <v>572</v>
      </c>
    </row>
    <row r="2449" spans="1:51" x14ac:dyDescent="0.2">
      <c r="A2449" s="7">
        <v>2448</v>
      </c>
      <c r="B2449" s="7">
        <v>6334</v>
      </c>
      <c r="C2449" s="7" t="s">
        <v>87</v>
      </c>
      <c r="D2449" s="7" t="s">
        <v>477</v>
      </c>
      <c r="E2449" s="7" t="s">
        <v>293</v>
      </c>
      <c r="F2449" s="7">
        <v>3.0840000000000001</v>
      </c>
      <c r="I2449" s="7">
        <v>3.1970000000000001</v>
      </c>
      <c r="J2449" s="7">
        <v>2008</v>
      </c>
      <c r="K2449" s="7">
        <v>5</v>
      </c>
      <c r="L2449" s="7">
        <v>122</v>
      </c>
      <c r="M2449" s="7">
        <v>51.165999999999997</v>
      </c>
      <c r="N2449" s="7">
        <v>-0.85</v>
      </c>
      <c r="O2449" s="7">
        <v>51.25</v>
      </c>
      <c r="P2449" s="7">
        <v>-0.75</v>
      </c>
      <c r="Q2449" s="7">
        <v>11</v>
      </c>
      <c r="S2449" s="7">
        <v>57.036000000000001</v>
      </c>
      <c r="V2449" s="7" t="s">
        <v>26</v>
      </c>
      <c r="W2449" s="7">
        <v>1.036</v>
      </c>
      <c r="X2449" s="7">
        <f t="shared" si="76"/>
        <v>1.036</v>
      </c>
      <c r="Y2449" s="7">
        <v>2.161</v>
      </c>
      <c r="Z2449" s="7">
        <f t="shared" si="77"/>
        <v>2.161</v>
      </c>
      <c r="AA2449" s="7">
        <v>0.32400000000000001</v>
      </c>
      <c r="AB2449" s="7">
        <v>0.67500000000000004</v>
      </c>
      <c r="AC2449" s="7">
        <v>14.1</v>
      </c>
      <c r="AD2449" s="7">
        <v>33</v>
      </c>
      <c r="AE2449" s="7" t="s">
        <v>52</v>
      </c>
      <c r="AF2449" s="7" t="s">
        <v>29</v>
      </c>
      <c r="AG2449" s="7" t="s">
        <v>47</v>
      </c>
      <c r="AH2449" s="7" t="s">
        <v>406</v>
      </c>
      <c r="AI2449" s="7" t="s">
        <v>407</v>
      </c>
      <c r="AJ2449" s="7">
        <v>-0.73899999999999999</v>
      </c>
      <c r="AK2449" s="7">
        <v>-0.61799999999999999</v>
      </c>
      <c r="AL2449" s="7" t="s">
        <v>408</v>
      </c>
      <c r="AQ2449" s="7">
        <v>1.66</v>
      </c>
      <c r="AS2449" s="7">
        <v>3.3</v>
      </c>
      <c r="AT2449" s="7">
        <v>2.9</v>
      </c>
      <c r="AU2449" s="7">
        <v>3.7</v>
      </c>
      <c r="AV2449" s="7" t="s">
        <v>658</v>
      </c>
      <c r="AW2449" s="7" t="s">
        <v>528</v>
      </c>
      <c r="AX2449" s="7" t="s">
        <v>14</v>
      </c>
      <c r="AY2449" s="7" t="s">
        <v>572</v>
      </c>
    </row>
    <row r="2450" spans="1:51" x14ac:dyDescent="0.2">
      <c r="A2450" s="7">
        <v>2449</v>
      </c>
      <c r="B2450" s="7">
        <v>6334</v>
      </c>
      <c r="C2450" s="7" t="s">
        <v>87</v>
      </c>
      <c r="D2450" s="7" t="s">
        <v>477</v>
      </c>
      <c r="E2450" s="7" t="s">
        <v>293</v>
      </c>
      <c r="F2450" s="7">
        <v>3.38</v>
      </c>
      <c r="I2450" s="7">
        <v>3.504</v>
      </c>
      <c r="J2450" s="7">
        <v>2008</v>
      </c>
      <c r="K2450" s="7">
        <v>5</v>
      </c>
      <c r="L2450" s="7">
        <v>151</v>
      </c>
      <c r="M2450" s="7">
        <v>51.165999999999997</v>
      </c>
      <c r="N2450" s="7">
        <v>-0.85</v>
      </c>
      <c r="O2450" s="7">
        <v>51.25</v>
      </c>
      <c r="P2450" s="7">
        <v>-0.75</v>
      </c>
      <c r="Q2450" s="7">
        <v>13.340999999999999</v>
      </c>
      <c r="S2450" s="7">
        <v>50.866</v>
      </c>
      <c r="V2450" s="7" t="s">
        <v>26</v>
      </c>
      <c r="W2450" s="7">
        <v>1.2230000000000001</v>
      </c>
      <c r="X2450" s="7">
        <f t="shared" si="76"/>
        <v>1.2230000000000001</v>
      </c>
      <c r="Y2450" s="7">
        <v>2.2810000000000001</v>
      </c>
      <c r="Z2450" s="7">
        <f t="shared" si="77"/>
        <v>2.2810000000000001</v>
      </c>
      <c r="AA2450" s="7">
        <v>0.34799999999999998</v>
      </c>
      <c r="AB2450" s="7">
        <v>0.65100000000000002</v>
      </c>
      <c r="AC2450" s="7">
        <v>14.1</v>
      </c>
      <c r="AD2450" s="7">
        <v>33</v>
      </c>
      <c r="AE2450" s="7" t="s">
        <v>52</v>
      </c>
      <c r="AF2450" s="7" t="s">
        <v>29</v>
      </c>
      <c r="AG2450" s="7" t="s">
        <v>47</v>
      </c>
      <c r="AH2450" s="7" t="s">
        <v>406</v>
      </c>
      <c r="AI2450" s="7" t="s">
        <v>407</v>
      </c>
      <c r="AJ2450" s="7">
        <v>-0.73899999999999999</v>
      </c>
      <c r="AK2450" s="7">
        <v>-0.61799999999999999</v>
      </c>
      <c r="AL2450" s="7" t="s">
        <v>408</v>
      </c>
      <c r="AQ2450" s="7">
        <v>1.66</v>
      </c>
      <c r="AS2450" s="7">
        <v>3.3</v>
      </c>
      <c r="AT2450" s="7">
        <v>2.9</v>
      </c>
      <c r="AU2450" s="7">
        <v>3.7</v>
      </c>
      <c r="AV2450" s="7" t="s">
        <v>658</v>
      </c>
      <c r="AW2450" s="7" t="s">
        <v>528</v>
      </c>
      <c r="AX2450" s="7" t="s">
        <v>14</v>
      </c>
      <c r="AY2450" s="7" t="s">
        <v>572</v>
      </c>
    </row>
    <row r="2451" spans="1:51" x14ac:dyDescent="0.2">
      <c r="A2451" s="7">
        <v>2450</v>
      </c>
      <c r="B2451" s="7">
        <v>6334</v>
      </c>
      <c r="C2451" s="7" t="s">
        <v>87</v>
      </c>
      <c r="D2451" s="7" t="s">
        <v>477</v>
      </c>
      <c r="E2451" s="7" t="s">
        <v>293</v>
      </c>
      <c r="F2451" s="7">
        <v>2.964</v>
      </c>
      <c r="I2451" s="7">
        <v>3.073</v>
      </c>
      <c r="J2451" s="7">
        <v>2008</v>
      </c>
      <c r="K2451" s="7">
        <v>6</v>
      </c>
      <c r="L2451" s="7">
        <v>181</v>
      </c>
      <c r="M2451" s="7">
        <v>51.165999999999997</v>
      </c>
      <c r="N2451" s="7">
        <v>-0.85</v>
      </c>
      <c r="O2451" s="7">
        <v>51.25</v>
      </c>
      <c r="P2451" s="7">
        <v>-0.75</v>
      </c>
      <c r="Q2451" s="7">
        <v>14.393000000000001</v>
      </c>
      <c r="S2451" s="7">
        <v>47.33</v>
      </c>
      <c r="V2451" s="7" t="s">
        <v>26</v>
      </c>
      <c r="W2451" s="7">
        <v>1.1930000000000001</v>
      </c>
      <c r="X2451" s="7">
        <f t="shared" si="76"/>
        <v>1.1930000000000001</v>
      </c>
      <c r="Y2451" s="7">
        <v>1.88</v>
      </c>
      <c r="Z2451" s="7">
        <f t="shared" si="77"/>
        <v>1.88</v>
      </c>
      <c r="AA2451" s="7">
        <v>0.38800000000000001</v>
      </c>
      <c r="AB2451" s="7">
        <v>0.61099999999999999</v>
      </c>
      <c r="AC2451" s="7">
        <v>15.3</v>
      </c>
      <c r="AD2451" s="7">
        <v>43.7</v>
      </c>
      <c r="AE2451" s="7" t="s">
        <v>52</v>
      </c>
      <c r="AF2451" s="7" t="s">
        <v>29</v>
      </c>
      <c r="AG2451" s="7" t="s">
        <v>47</v>
      </c>
      <c r="AH2451" s="7" t="s">
        <v>406</v>
      </c>
      <c r="AI2451" s="7" t="s">
        <v>407</v>
      </c>
      <c r="AJ2451" s="7">
        <v>-0.73899999999999999</v>
      </c>
      <c r="AK2451" s="7">
        <v>-0.61799999999999999</v>
      </c>
      <c r="AL2451" s="7" t="s">
        <v>408</v>
      </c>
      <c r="AQ2451" s="7">
        <v>1.66</v>
      </c>
      <c r="AS2451" s="7">
        <v>3.3</v>
      </c>
      <c r="AT2451" s="7">
        <v>2.9</v>
      </c>
      <c r="AU2451" s="7">
        <v>3.7</v>
      </c>
      <c r="AV2451" s="7" t="s">
        <v>658</v>
      </c>
      <c r="AW2451" s="7" t="s">
        <v>528</v>
      </c>
      <c r="AX2451" s="7" t="s">
        <v>14</v>
      </c>
      <c r="AY2451" s="7" t="s">
        <v>572</v>
      </c>
    </row>
    <row r="2452" spans="1:51" x14ac:dyDescent="0.2">
      <c r="A2452" s="7">
        <v>2451</v>
      </c>
      <c r="B2452" s="7">
        <v>6334</v>
      </c>
      <c r="C2452" s="7" t="s">
        <v>87</v>
      </c>
      <c r="D2452" s="7" t="s">
        <v>477</v>
      </c>
      <c r="E2452" s="7" t="s">
        <v>293</v>
      </c>
      <c r="F2452" s="7">
        <v>2.3570000000000002</v>
      </c>
      <c r="I2452" s="7">
        <v>2.4430000000000001</v>
      </c>
      <c r="J2452" s="7">
        <v>2008</v>
      </c>
      <c r="K2452" s="7">
        <v>8</v>
      </c>
      <c r="L2452" s="7">
        <v>214</v>
      </c>
      <c r="M2452" s="7">
        <v>51.165999999999997</v>
      </c>
      <c r="N2452" s="7">
        <v>-0.85</v>
      </c>
      <c r="O2452" s="7">
        <v>51.25</v>
      </c>
      <c r="P2452" s="7">
        <v>-0.75</v>
      </c>
      <c r="Q2452" s="7">
        <v>15.034000000000001</v>
      </c>
      <c r="S2452" s="7">
        <v>39.411000000000001</v>
      </c>
      <c r="V2452" s="7" t="s">
        <v>26</v>
      </c>
      <c r="W2452" s="7">
        <v>1.1639999999999999</v>
      </c>
      <c r="X2452" s="7">
        <f t="shared" si="76"/>
        <v>1.1639999999999999</v>
      </c>
      <c r="Y2452" s="7">
        <v>1.2789999999999999</v>
      </c>
      <c r="Z2452" s="7">
        <f t="shared" si="77"/>
        <v>1.2789999999999999</v>
      </c>
      <c r="AA2452" s="7">
        <v>0.47599999999999998</v>
      </c>
      <c r="AB2452" s="7">
        <v>0.52300000000000002</v>
      </c>
      <c r="AC2452" s="7">
        <v>16.399999999999999</v>
      </c>
      <c r="AD2452" s="7">
        <v>54.6</v>
      </c>
      <c r="AE2452" s="7" t="s">
        <v>52</v>
      </c>
      <c r="AF2452" s="7" t="s">
        <v>29</v>
      </c>
      <c r="AG2452" s="7" t="s">
        <v>47</v>
      </c>
      <c r="AH2452" s="7" t="s">
        <v>406</v>
      </c>
      <c r="AI2452" s="7" t="s">
        <v>407</v>
      </c>
      <c r="AJ2452" s="7">
        <v>-0.73899999999999999</v>
      </c>
      <c r="AK2452" s="7">
        <v>-0.61799999999999999</v>
      </c>
      <c r="AL2452" s="7" t="s">
        <v>408</v>
      </c>
      <c r="AQ2452" s="7">
        <v>1.66</v>
      </c>
      <c r="AS2452" s="7">
        <v>3.3</v>
      </c>
      <c r="AT2452" s="7">
        <v>2.9</v>
      </c>
      <c r="AU2452" s="7">
        <v>3.7</v>
      </c>
      <c r="AV2452" s="7" t="s">
        <v>658</v>
      </c>
      <c r="AW2452" s="7" t="s">
        <v>528</v>
      </c>
      <c r="AX2452" s="7" t="s">
        <v>14</v>
      </c>
      <c r="AY2452" s="7" t="s">
        <v>572</v>
      </c>
    </row>
    <row r="2453" spans="1:51" x14ac:dyDescent="0.2">
      <c r="A2453" s="7">
        <v>2452</v>
      </c>
      <c r="B2453" s="7">
        <v>6334</v>
      </c>
      <c r="C2453" s="7" t="s">
        <v>87</v>
      </c>
      <c r="D2453" s="7" t="s">
        <v>477</v>
      </c>
      <c r="E2453" s="7" t="s">
        <v>293</v>
      </c>
      <c r="F2453" s="7">
        <v>1.9419999999999999</v>
      </c>
      <c r="I2453" s="7">
        <v>2.0129999999999999</v>
      </c>
      <c r="J2453" s="7">
        <v>2008</v>
      </c>
      <c r="K2453" s="7">
        <v>8</v>
      </c>
      <c r="L2453" s="7">
        <v>242</v>
      </c>
      <c r="M2453" s="7">
        <v>51.165999999999997</v>
      </c>
      <c r="N2453" s="7">
        <v>-0.85</v>
      </c>
      <c r="O2453" s="7">
        <v>51.25</v>
      </c>
      <c r="P2453" s="7">
        <v>-0.75</v>
      </c>
      <c r="Q2453" s="7">
        <v>14.738</v>
      </c>
      <c r="S2453" s="7">
        <v>28.853000000000002</v>
      </c>
      <c r="V2453" s="7" t="s">
        <v>26</v>
      </c>
      <c r="W2453" s="7">
        <v>1.0089999999999999</v>
      </c>
      <c r="X2453" s="7">
        <f t="shared" si="76"/>
        <v>1.0089999999999999</v>
      </c>
      <c r="Y2453" s="7">
        <v>1.004</v>
      </c>
      <c r="Z2453" s="7">
        <f t="shared" si="77"/>
        <v>1.004</v>
      </c>
      <c r="AA2453" s="7">
        <v>0.501</v>
      </c>
      <c r="AB2453" s="7">
        <v>0.498</v>
      </c>
      <c r="AC2453" s="7">
        <v>16.399999999999999</v>
      </c>
      <c r="AD2453" s="7">
        <v>54.6</v>
      </c>
      <c r="AE2453" s="7" t="s">
        <v>52</v>
      </c>
      <c r="AF2453" s="7" t="s">
        <v>29</v>
      </c>
      <c r="AG2453" s="7" t="s">
        <v>47</v>
      </c>
      <c r="AH2453" s="7" t="s">
        <v>406</v>
      </c>
      <c r="AI2453" s="7" t="s">
        <v>407</v>
      </c>
      <c r="AJ2453" s="7">
        <v>-0.73899999999999999</v>
      </c>
      <c r="AK2453" s="7">
        <v>-0.61799999999999999</v>
      </c>
      <c r="AL2453" s="7" t="s">
        <v>408</v>
      </c>
      <c r="AQ2453" s="7">
        <v>1.66</v>
      </c>
      <c r="AS2453" s="7">
        <v>3.3</v>
      </c>
      <c r="AT2453" s="7">
        <v>2.9</v>
      </c>
      <c r="AU2453" s="7">
        <v>3.7</v>
      </c>
      <c r="AV2453" s="7" t="s">
        <v>658</v>
      </c>
      <c r="AW2453" s="7" t="s">
        <v>528</v>
      </c>
      <c r="AX2453" s="7" t="s">
        <v>14</v>
      </c>
      <c r="AY2453" s="7" t="s">
        <v>572</v>
      </c>
    </row>
    <row r="2454" spans="1:51" x14ac:dyDescent="0.2">
      <c r="A2454" s="7">
        <v>2453</v>
      </c>
      <c r="B2454" s="7">
        <v>6334</v>
      </c>
      <c r="C2454" s="7" t="s">
        <v>87</v>
      </c>
      <c r="D2454" s="7" t="s">
        <v>477</v>
      </c>
      <c r="E2454" s="7" t="s">
        <v>293</v>
      </c>
      <c r="F2454" s="7">
        <v>1.66</v>
      </c>
      <c r="I2454" s="7">
        <v>1.7210000000000001</v>
      </c>
      <c r="J2454" s="7">
        <v>2008</v>
      </c>
      <c r="K2454" s="7">
        <v>9</v>
      </c>
      <c r="L2454" s="7">
        <v>271</v>
      </c>
      <c r="M2454" s="7">
        <v>51.165999999999997</v>
      </c>
      <c r="N2454" s="7">
        <v>-0.85</v>
      </c>
      <c r="O2454" s="7">
        <v>51.25</v>
      </c>
      <c r="P2454" s="7">
        <v>-0.75</v>
      </c>
      <c r="Q2454" s="7">
        <v>11.457000000000001</v>
      </c>
      <c r="S2454" s="7">
        <v>34.54</v>
      </c>
      <c r="V2454" s="7" t="s">
        <v>26</v>
      </c>
      <c r="W2454" s="7">
        <v>0.83899999999999997</v>
      </c>
      <c r="X2454" s="7">
        <f t="shared" si="76"/>
        <v>0.83899999999999997</v>
      </c>
      <c r="Y2454" s="7">
        <v>0.88200000000000001</v>
      </c>
      <c r="Z2454" s="7">
        <f t="shared" si="77"/>
        <v>0.88200000000000001</v>
      </c>
      <c r="AA2454" s="7">
        <v>0.48699999999999999</v>
      </c>
      <c r="AB2454" s="7">
        <v>0.51200000000000001</v>
      </c>
      <c r="AC2454" s="7">
        <v>12.9</v>
      </c>
      <c r="AD2454" s="7">
        <v>18.3</v>
      </c>
      <c r="AE2454" s="7" t="s">
        <v>52</v>
      </c>
      <c r="AF2454" s="7" t="s">
        <v>29</v>
      </c>
      <c r="AG2454" s="7" t="s">
        <v>47</v>
      </c>
      <c r="AH2454" s="7" t="s">
        <v>406</v>
      </c>
      <c r="AI2454" s="7" t="s">
        <v>407</v>
      </c>
      <c r="AJ2454" s="7">
        <v>-0.73899999999999999</v>
      </c>
      <c r="AK2454" s="7">
        <v>-0.61799999999999999</v>
      </c>
      <c r="AL2454" s="7" t="s">
        <v>408</v>
      </c>
      <c r="AQ2454" s="7">
        <v>1.66</v>
      </c>
      <c r="AS2454" s="7">
        <v>3.3</v>
      </c>
      <c r="AT2454" s="7">
        <v>2.9</v>
      </c>
      <c r="AU2454" s="7">
        <v>3.7</v>
      </c>
      <c r="AV2454" s="7" t="s">
        <v>658</v>
      </c>
      <c r="AW2454" s="7" t="s">
        <v>528</v>
      </c>
      <c r="AX2454" s="7" t="s">
        <v>14</v>
      </c>
      <c r="AY2454" s="7" t="s">
        <v>572</v>
      </c>
    </row>
    <row r="2455" spans="1:51" x14ac:dyDescent="0.2">
      <c r="A2455" s="7">
        <v>2454</v>
      </c>
      <c r="B2455" s="7">
        <v>6334</v>
      </c>
      <c r="C2455" s="7" t="s">
        <v>87</v>
      </c>
      <c r="D2455" s="7" t="s">
        <v>477</v>
      </c>
      <c r="E2455" s="7" t="s">
        <v>293</v>
      </c>
      <c r="F2455" s="7">
        <v>1.4379999999999999</v>
      </c>
      <c r="I2455" s="7">
        <v>1.49</v>
      </c>
      <c r="J2455" s="7">
        <v>2008</v>
      </c>
      <c r="K2455" s="7">
        <v>10</v>
      </c>
      <c r="L2455" s="7">
        <v>305</v>
      </c>
      <c r="M2455" s="7">
        <v>51.165999999999997</v>
      </c>
      <c r="N2455" s="7">
        <v>-0.85</v>
      </c>
      <c r="O2455" s="7">
        <v>51.25</v>
      </c>
      <c r="P2455" s="7">
        <v>-0.75</v>
      </c>
      <c r="Q2455" s="7">
        <v>8.76</v>
      </c>
      <c r="S2455" s="7">
        <v>38.911999999999999</v>
      </c>
      <c r="V2455" s="7" t="s">
        <v>26</v>
      </c>
      <c r="W2455" s="7">
        <v>0.871</v>
      </c>
      <c r="X2455" s="7">
        <f t="shared" si="76"/>
        <v>0.871</v>
      </c>
      <c r="Y2455" s="7">
        <v>0.61899999999999999</v>
      </c>
      <c r="Z2455" s="7">
        <f t="shared" si="77"/>
        <v>0.61899999999999999</v>
      </c>
      <c r="AA2455" s="7">
        <v>0.58399999999999996</v>
      </c>
      <c r="AB2455" s="7">
        <v>0.41499999999999998</v>
      </c>
      <c r="AC2455" s="7">
        <v>9.8000000000000007</v>
      </c>
      <c r="AD2455" s="7">
        <v>27.4</v>
      </c>
      <c r="AE2455" s="7" t="s">
        <v>52</v>
      </c>
      <c r="AF2455" s="7" t="s">
        <v>29</v>
      </c>
      <c r="AG2455" s="7" t="s">
        <v>47</v>
      </c>
      <c r="AH2455" s="7" t="s">
        <v>406</v>
      </c>
      <c r="AI2455" s="7" t="s">
        <v>407</v>
      </c>
      <c r="AJ2455" s="7">
        <v>-0.73899999999999999</v>
      </c>
      <c r="AK2455" s="7">
        <v>-0.61799999999999999</v>
      </c>
      <c r="AL2455" s="7" t="s">
        <v>408</v>
      </c>
      <c r="AQ2455" s="7">
        <v>1.66</v>
      </c>
      <c r="AS2455" s="7">
        <v>3.3</v>
      </c>
      <c r="AT2455" s="7">
        <v>2.9</v>
      </c>
      <c r="AU2455" s="7">
        <v>3.7</v>
      </c>
      <c r="AV2455" s="7" t="s">
        <v>658</v>
      </c>
      <c r="AW2455" s="7" t="s">
        <v>528</v>
      </c>
      <c r="AX2455" s="7" t="s">
        <v>14</v>
      </c>
      <c r="AY2455" s="7" t="s">
        <v>572</v>
      </c>
    </row>
    <row r="2456" spans="1:51" x14ac:dyDescent="0.2">
      <c r="A2456" s="7">
        <v>2455</v>
      </c>
      <c r="B2456" s="7">
        <v>6334</v>
      </c>
      <c r="C2456" s="7" t="s">
        <v>87</v>
      </c>
      <c r="D2456" s="7" t="s">
        <v>477</v>
      </c>
      <c r="E2456" s="7" t="s">
        <v>293</v>
      </c>
      <c r="F2456" s="7">
        <v>0.97799999999999998</v>
      </c>
      <c r="I2456" s="7">
        <v>1.0129999999999999</v>
      </c>
      <c r="J2456" s="7">
        <v>2008</v>
      </c>
      <c r="K2456" s="7">
        <v>11</v>
      </c>
      <c r="L2456" s="7">
        <v>331</v>
      </c>
      <c r="M2456" s="7">
        <v>51.165999999999997</v>
      </c>
      <c r="N2456" s="7">
        <v>-0.85</v>
      </c>
      <c r="O2456" s="7">
        <v>51.25</v>
      </c>
      <c r="P2456" s="7">
        <v>-0.75</v>
      </c>
      <c r="Q2456" s="7">
        <v>6.4740000000000002</v>
      </c>
      <c r="S2456" s="7">
        <v>48.98</v>
      </c>
      <c r="V2456" s="7" t="s">
        <v>26</v>
      </c>
      <c r="W2456" s="7">
        <v>0.73299999999999998</v>
      </c>
      <c r="X2456" s="7">
        <f t="shared" si="76"/>
        <v>0.73299999999999998</v>
      </c>
      <c r="Y2456" s="7">
        <v>0.28000000000000003</v>
      </c>
      <c r="Z2456" s="7">
        <f t="shared" si="77"/>
        <v>0.28000000000000003</v>
      </c>
      <c r="AA2456" s="7">
        <v>0.72199999999999998</v>
      </c>
      <c r="AB2456" s="7">
        <v>0.27700000000000002</v>
      </c>
      <c r="AC2456" s="7">
        <v>7.6</v>
      </c>
      <c r="AD2456" s="7">
        <v>62.2</v>
      </c>
      <c r="AE2456" s="7" t="s">
        <v>52</v>
      </c>
      <c r="AF2456" s="7" t="s">
        <v>29</v>
      </c>
      <c r="AG2456" s="7" t="s">
        <v>47</v>
      </c>
      <c r="AH2456" s="7" t="s">
        <v>406</v>
      </c>
      <c r="AI2456" s="7" t="s">
        <v>407</v>
      </c>
      <c r="AJ2456" s="7">
        <v>-0.73899999999999999</v>
      </c>
      <c r="AK2456" s="7">
        <v>-0.61799999999999999</v>
      </c>
      <c r="AL2456" s="7" t="s">
        <v>408</v>
      </c>
      <c r="AQ2456" s="7">
        <v>1.66</v>
      </c>
      <c r="AS2456" s="7">
        <v>3.3</v>
      </c>
      <c r="AT2456" s="7">
        <v>2.9</v>
      </c>
      <c r="AU2456" s="7">
        <v>3.7</v>
      </c>
      <c r="AV2456" s="7" t="s">
        <v>658</v>
      </c>
      <c r="AW2456" s="7" t="s">
        <v>528</v>
      </c>
      <c r="AX2456" s="7" t="s">
        <v>14</v>
      </c>
      <c r="AY2456" s="7" t="s">
        <v>572</v>
      </c>
    </row>
    <row r="2457" spans="1:51" x14ac:dyDescent="0.2">
      <c r="A2457" s="7">
        <v>2456</v>
      </c>
      <c r="B2457" s="7">
        <v>6334</v>
      </c>
      <c r="C2457" s="7" t="s">
        <v>87</v>
      </c>
      <c r="D2457" s="7" t="s">
        <v>477</v>
      </c>
      <c r="E2457" s="7" t="s">
        <v>293</v>
      </c>
      <c r="F2457" s="7">
        <v>0.81499999999999995</v>
      </c>
      <c r="I2457" s="7">
        <v>0.84399999999999997</v>
      </c>
      <c r="J2457" s="7">
        <v>2008</v>
      </c>
      <c r="K2457" s="7">
        <v>12</v>
      </c>
      <c r="L2457" s="7">
        <v>364</v>
      </c>
      <c r="M2457" s="7">
        <v>51.165999999999997</v>
      </c>
      <c r="N2457" s="7">
        <v>-0.85</v>
      </c>
      <c r="O2457" s="7">
        <v>51.25</v>
      </c>
      <c r="P2457" s="7">
        <v>-0.75</v>
      </c>
      <c r="Q2457" s="7">
        <v>3.5430000000000001</v>
      </c>
      <c r="S2457" s="7">
        <v>47.646999999999998</v>
      </c>
      <c r="V2457" s="7" t="s">
        <v>26</v>
      </c>
      <c r="W2457" s="7">
        <v>0.64100000000000001</v>
      </c>
      <c r="X2457" s="7">
        <f t="shared" si="76"/>
        <v>0.64100000000000001</v>
      </c>
      <c r="Y2457" s="7">
        <v>0.20300000000000001</v>
      </c>
      <c r="Z2457" s="7">
        <f t="shared" si="77"/>
        <v>0.20300000000000001</v>
      </c>
      <c r="AA2457" s="7">
        <v>0.75800000000000001</v>
      </c>
      <c r="AB2457" s="7">
        <v>0.24099999999999999</v>
      </c>
      <c r="AC2457" s="7">
        <v>3.8</v>
      </c>
      <c r="AD2457" s="7">
        <v>49.8</v>
      </c>
      <c r="AE2457" s="7" t="s">
        <v>52</v>
      </c>
      <c r="AF2457" s="7" t="s">
        <v>29</v>
      </c>
      <c r="AG2457" s="7" t="s">
        <v>47</v>
      </c>
      <c r="AH2457" s="7" t="s">
        <v>406</v>
      </c>
      <c r="AI2457" s="7" t="s">
        <v>407</v>
      </c>
      <c r="AJ2457" s="7">
        <v>-0.73899999999999999</v>
      </c>
      <c r="AK2457" s="7">
        <v>-0.61799999999999999</v>
      </c>
      <c r="AL2457" s="7" t="s">
        <v>408</v>
      </c>
      <c r="AQ2457" s="7">
        <v>1.66</v>
      </c>
      <c r="AS2457" s="7">
        <v>3.3</v>
      </c>
      <c r="AT2457" s="7">
        <v>2.9</v>
      </c>
      <c r="AU2457" s="7">
        <v>3.7</v>
      </c>
      <c r="AV2457" s="7" t="s">
        <v>658</v>
      </c>
      <c r="AW2457" s="7" t="s">
        <v>528</v>
      </c>
      <c r="AX2457" s="7" t="s">
        <v>14</v>
      </c>
      <c r="AY2457" s="7" t="s">
        <v>572</v>
      </c>
    </row>
    <row r="2458" spans="1:51" x14ac:dyDescent="0.2">
      <c r="A2458" s="7">
        <v>2457</v>
      </c>
      <c r="B2458" s="7">
        <v>6334</v>
      </c>
      <c r="C2458" s="7" t="s">
        <v>87</v>
      </c>
      <c r="D2458" s="7" t="s">
        <v>478</v>
      </c>
      <c r="E2458" s="7" t="s">
        <v>293</v>
      </c>
      <c r="F2458" s="7">
        <v>0.91800000000000004</v>
      </c>
      <c r="I2458" s="7">
        <v>0.95099999999999996</v>
      </c>
      <c r="J2458" s="7">
        <v>2009</v>
      </c>
      <c r="K2458" s="7">
        <v>1</v>
      </c>
      <c r="L2458" s="7">
        <v>28</v>
      </c>
      <c r="M2458" s="7">
        <v>51.165999999999997</v>
      </c>
      <c r="N2458" s="7">
        <v>-0.85</v>
      </c>
      <c r="O2458" s="7">
        <v>51.25</v>
      </c>
      <c r="P2458" s="7">
        <v>-0.75</v>
      </c>
      <c r="Q2458" s="7">
        <v>3.4239999999999999</v>
      </c>
      <c r="S2458" s="7">
        <v>47.191000000000003</v>
      </c>
      <c r="V2458" s="7" t="s">
        <v>26</v>
      </c>
      <c r="W2458" s="7">
        <v>0.626</v>
      </c>
      <c r="X2458" s="7">
        <f t="shared" si="76"/>
        <v>0.626</v>
      </c>
      <c r="Y2458" s="7">
        <v>0.32500000000000001</v>
      </c>
      <c r="Z2458" s="7">
        <f t="shared" si="77"/>
        <v>0.32500000000000001</v>
      </c>
      <c r="AA2458" s="7">
        <v>0.65700000000000003</v>
      </c>
      <c r="AB2458" s="7">
        <v>0.34200000000000003</v>
      </c>
      <c r="AC2458" s="7">
        <v>2.7</v>
      </c>
      <c r="AD2458" s="7">
        <v>87.6</v>
      </c>
      <c r="AE2458" s="7" t="s">
        <v>52</v>
      </c>
      <c r="AF2458" s="7" t="s">
        <v>29</v>
      </c>
      <c r="AG2458" s="7" t="s">
        <v>47</v>
      </c>
      <c r="AH2458" s="7" t="s">
        <v>406</v>
      </c>
      <c r="AI2458" s="7" t="s">
        <v>407</v>
      </c>
      <c r="AJ2458" s="7">
        <v>-0.73899999999999999</v>
      </c>
      <c r="AK2458" s="7">
        <v>1.9570000000000001</v>
      </c>
      <c r="AL2458" s="7" t="s">
        <v>408</v>
      </c>
      <c r="AQ2458" s="7">
        <v>1.66</v>
      </c>
      <c r="AS2458" s="7">
        <v>3.3</v>
      </c>
      <c r="AT2458" s="7">
        <v>2.2000000000000002</v>
      </c>
      <c r="AU2458" s="7">
        <v>4.5</v>
      </c>
      <c r="AV2458" s="7" t="s">
        <v>658</v>
      </c>
      <c r="AW2458" s="7" t="s">
        <v>528</v>
      </c>
      <c r="AX2458" s="7" t="s">
        <v>14</v>
      </c>
      <c r="AY2458" s="7" t="s">
        <v>572</v>
      </c>
    </row>
    <row r="2459" spans="1:51" x14ac:dyDescent="0.2">
      <c r="A2459" s="7">
        <v>2458</v>
      </c>
      <c r="B2459" s="7">
        <v>6334</v>
      </c>
      <c r="C2459" s="7" t="s">
        <v>87</v>
      </c>
      <c r="D2459" s="7" t="s">
        <v>478</v>
      </c>
      <c r="E2459" s="7" t="s">
        <v>293</v>
      </c>
      <c r="F2459" s="7">
        <v>1.214</v>
      </c>
      <c r="I2459" s="7">
        <v>1.258</v>
      </c>
      <c r="J2459" s="7">
        <v>2009</v>
      </c>
      <c r="K2459" s="7">
        <v>2</v>
      </c>
      <c r="L2459" s="7">
        <v>56</v>
      </c>
      <c r="M2459" s="7">
        <v>51.165999999999997</v>
      </c>
      <c r="N2459" s="7">
        <v>-0.85</v>
      </c>
      <c r="O2459" s="7">
        <v>51.25</v>
      </c>
      <c r="P2459" s="7">
        <v>-0.75</v>
      </c>
      <c r="Q2459" s="7">
        <v>4.944</v>
      </c>
      <c r="S2459" s="7">
        <v>50.246000000000002</v>
      </c>
      <c r="V2459" s="7" t="s">
        <v>26</v>
      </c>
      <c r="W2459" s="7">
        <v>0.76700000000000002</v>
      </c>
      <c r="X2459" s="7">
        <f t="shared" si="76"/>
        <v>0.76700000000000002</v>
      </c>
      <c r="Y2459" s="7">
        <v>0.49099999999999999</v>
      </c>
      <c r="Z2459" s="7">
        <f t="shared" si="77"/>
        <v>0.49099999999999999</v>
      </c>
      <c r="AA2459" s="7">
        <v>0.60899999999999999</v>
      </c>
      <c r="AB2459" s="7">
        <v>0.39</v>
      </c>
      <c r="AC2459" s="7">
        <v>4.0999999999999996</v>
      </c>
      <c r="AD2459" s="7">
        <v>62</v>
      </c>
      <c r="AE2459" s="7" t="s">
        <v>52</v>
      </c>
      <c r="AF2459" s="7" t="s">
        <v>29</v>
      </c>
      <c r="AG2459" s="7" t="s">
        <v>47</v>
      </c>
      <c r="AH2459" s="7" t="s">
        <v>406</v>
      </c>
      <c r="AI2459" s="7" t="s">
        <v>407</v>
      </c>
      <c r="AJ2459" s="7">
        <v>-0.73899999999999999</v>
      </c>
      <c r="AK2459" s="7">
        <v>1.9570000000000001</v>
      </c>
      <c r="AL2459" s="7" t="s">
        <v>408</v>
      </c>
      <c r="AQ2459" s="7">
        <v>1.66</v>
      </c>
      <c r="AS2459" s="7">
        <v>3.3</v>
      </c>
      <c r="AT2459" s="7">
        <v>2.2000000000000002</v>
      </c>
      <c r="AU2459" s="7">
        <v>4.5</v>
      </c>
      <c r="AV2459" s="7" t="s">
        <v>658</v>
      </c>
      <c r="AW2459" s="7" t="s">
        <v>528</v>
      </c>
      <c r="AX2459" s="7" t="s">
        <v>14</v>
      </c>
      <c r="AY2459" s="7" t="s">
        <v>572</v>
      </c>
    </row>
    <row r="2460" spans="1:51" x14ac:dyDescent="0.2">
      <c r="A2460" s="7">
        <v>2459</v>
      </c>
      <c r="B2460" s="7">
        <v>6334</v>
      </c>
      <c r="C2460" s="7" t="s">
        <v>87</v>
      </c>
      <c r="D2460" s="7" t="s">
        <v>478</v>
      </c>
      <c r="E2460" s="7" t="s">
        <v>293</v>
      </c>
      <c r="F2460" s="7">
        <v>1.97</v>
      </c>
      <c r="I2460" s="7">
        <v>2.0419999999999998</v>
      </c>
      <c r="J2460" s="7">
        <v>2009</v>
      </c>
      <c r="K2460" s="7">
        <v>3</v>
      </c>
      <c r="L2460" s="7">
        <v>90</v>
      </c>
      <c r="M2460" s="7">
        <v>51.165999999999997</v>
      </c>
      <c r="N2460" s="7">
        <v>-0.85</v>
      </c>
      <c r="O2460" s="7">
        <v>51.25</v>
      </c>
      <c r="P2460" s="7">
        <v>-0.75</v>
      </c>
      <c r="Q2460" s="7">
        <v>8.0459999999999994</v>
      </c>
      <c r="S2460" s="7">
        <v>49.784999999999997</v>
      </c>
      <c r="V2460" s="7" t="s">
        <v>26</v>
      </c>
      <c r="W2460" s="7">
        <v>0.97099999999999997</v>
      </c>
      <c r="X2460" s="7">
        <f t="shared" si="76"/>
        <v>0.97099999999999997</v>
      </c>
      <c r="Y2460" s="7">
        <v>1.071</v>
      </c>
      <c r="Z2460" s="7">
        <f t="shared" si="77"/>
        <v>1.071</v>
      </c>
      <c r="AA2460" s="7">
        <v>0.47499999999999998</v>
      </c>
      <c r="AB2460" s="7">
        <v>0.52400000000000002</v>
      </c>
      <c r="AC2460" s="7">
        <v>6.8</v>
      </c>
      <c r="AD2460" s="7">
        <v>35.6</v>
      </c>
      <c r="AE2460" s="7" t="s">
        <v>52</v>
      </c>
      <c r="AF2460" s="7" t="s">
        <v>29</v>
      </c>
      <c r="AG2460" s="7" t="s">
        <v>47</v>
      </c>
      <c r="AH2460" s="7" t="s">
        <v>406</v>
      </c>
      <c r="AI2460" s="7" t="s">
        <v>407</v>
      </c>
      <c r="AJ2460" s="7">
        <v>-0.73899999999999999</v>
      </c>
      <c r="AK2460" s="7">
        <v>1.9570000000000001</v>
      </c>
      <c r="AL2460" s="7" t="s">
        <v>408</v>
      </c>
      <c r="AQ2460" s="7">
        <v>1.66</v>
      </c>
      <c r="AS2460" s="7">
        <v>3.3</v>
      </c>
      <c r="AT2460" s="7">
        <v>2.2000000000000002</v>
      </c>
      <c r="AU2460" s="7">
        <v>4.5</v>
      </c>
      <c r="AV2460" s="7" t="s">
        <v>658</v>
      </c>
      <c r="AW2460" s="7" t="s">
        <v>528</v>
      </c>
      <c r="AX2460" s="7" t="s">
        <v>14</v>
      </c>
      <c r="AY2460" s="7" t="s">
        <v>572</v>
      </c>
    </row>
    <row r="2461" spans="1:51" x14ac:dyDescent="0.2">
      <c r="A2461" s="7">
        <v>2460</v>
      </c>
      <c r="B2461" s="7">
        <v>6334</v>
      </c>
      <c r="C2461" s="7" t="s">
        <v>87</v>
      </c>
      <c r="D2461" s="7" t="s">
        <v>478</v>
      </c>
      <c r="E2461" s="7" t="s">
        <v>293</v>
      </c>
      <c r="F2461" s="7">
        <v>3.1539999999999999</v>
      </c>
      <c r="I2461" s="7">
        <v>3.27</v>
      </c>
      <c r="J2461" s="7">
        <v>2009</v>
      </c>
      <c r="K2461" s="7">
        <v>5</v>
      </c>
      <c r="L2461" s="7">
        <v>121</v>
      </c>
      <c r="M2461" s="7">
        <v>51.165999999999997</v>
      </c>
      <c r="N2461" s="7">
        <v>-0.85</v>
      </c>
      <c r="O2461" s="7">
        <v>51.25</v>
      </c>
      <c r="P2461" s="7">
        <v>-0.75</v>
      </c>
      <c r="Q2461" s="7">
        <v>10.737</v>
      </c>
      <c r="S2461" s="7">
        <v>49.329000000000001</v>
      </c>
      <c r="V2461" s="7" t="s">
        <v>26</v>
      </c>
      <c r="W2461" s="7">
        <v>1.4530000000000001</v>
      </c>
      <c r="X2461" s="7">
        <f t="shared" si="76"/>
        <v>1.4530000000000001</v>
      </c>
      <c r="Y2461" s="7">
        <v>1.8169999999999999</v>
      </c>
      <c r="Z2461" s="7">
        <f t="shared" si="77"/>
        <v>1.8169999999999999</v>
      </c>
      <c r="AA2461" s="7">
        <v>0.44400000000000001</v>
      </c>
      <c r="AB2461" s="7">
        <v>0.55500000000000005</v>
      </c>
      <c r="AC2461" s="7">
        <v>12.8</v>
      </c>
      <c r="AD2461" s="7">
        <v>54.6</v>
      </c>
      <c r="AE2461" s="7" t="s">
        <v>52</v>
      </c>
      <c r="AF2461" s="7" t="s">
        <v>29</v>
      </c>
      <c r="AG2461" s="7" t="s">
        <v>47</v>
      </c>
      <c r="AH2461" s="7" t="s">
        <v>406</v>
      </c>
      <c r="AI2461" s="7" t="s">
        <v>407</v>
      </c>
      <c r="AJ2461" s="7">
        <v>-0.73899999999999999</v>
      </c>
      <c r="AK2461" s="7">
        <v>1.9570000000000001</v>
      </c>
      <c r="AL2461" s="7" t="s">
        <v>408</v>
      </c>
      <c r="AQ2461" s="7">
        <v>1.66</v>
      </c>
      <c r="AS2461" s="7">
        <v>3.3</v>
      </c>
      <c r="AT2461" s="7">
        <v>2.2000000000000002</v>
      </c>
      <c r="AU2461" s="7">
        <v>4.5</v>
      </c>
      <c r="AV2461" s="7" t="s">
        <v>658</v>
      </c>
      <c r="AW2461" s="7" t="s">
        <v>528</v>
      </c>
      <c r="AX2461" s="7" t="s">
        <v>14</v>
      </c>
      <c r="AY2461" s="7" t="s">
        <v>572</v>
      </c>
    </row>
    <row r="2462" spans="1:51" x14ac:dyDescent="0.2">
      <c r="A2462" s="7">
        <v>2461</v>
      </c>
      <c r="B2462" s="7">
        <v>6334</v>
      </c>
      <c r="C2462" s="7" t="s">
        <v>87</v>
      </c>
      <c r="D2462" s="7" t="s">
        <v>478</v>
      </c>
      <c r="E2462" s="7" t="s">
        <v>293</v>
      </c>
      <c r="F2462" s="7">
        <v>3.5249999999999999</v>
      </c>
      <c r="I2462" s="7">
        <v>3.6539999999999999</v>
      </c>
      <c r="J2462" s="7">
        <v>2009</v>
      </c>
      <c r="K2462" s="7">
        <v>6</v>
      </c>
      <c r="L2462" s="7">
        <v>153</v>
      </c>
      <c r="M2462" s="7">
        <v>51.165999999999997</v>
      </c>
      <c r="N2462" s="7">
        <v>-0.85</v>
      </c>
      <c r="O2462" s="7">
        <v>51.25</v>
      </c>
      <c r="P2462" s="7">
        <v>-0.75</v>
      </c>
      <c r="Q2462" s="7">
        <v>12.96</v>
      </c>
      <c r="S2462" s="7">
        <v>37.011000000000003</v>
      </c>
      <c r="V2462" s="7" t="s">
        <v>26</v>
      </c>
      <c r="W2462" s="7">
        <v>1.6259999999999999</v>
      </c>
      <c r="X2462" s="7">
        <f t="shared" si="76"/>
        <v>1.6259999999999999</v>
      </c>
      <c r="Y2462" s="7">
        <v>2.028</v>
      </c>
      <c r="Z2462" s="7">
        <f t="shared" si="77"/>
        <v>2.028</v>
      </c>
      <c r="AA2462" s="7">
        <v>0.44400000000000001</v>
      </c>
      <c r="AB2462" s="7">
        <v>0.55500000000000005</v>
      </c>
      <c r="AC2462" s="7">
        <v>15.8</v>
      </c>
      <c r="AD2462" s="7">
        <v>22.4</v>
      </c>
      <c r="AE2462" s="7" t="s">
        <v>52</v>
      </c>
      <c r="AF2462" s="7" t="s">
        <v>29</v>
      </c>
      <c r="AG2462" s="7" t="s">
        <v>47</v>
      </c>
      <c r="AH2462" s="7" t="s">
        <v>406</v>
      </c>
      <c r="AI2462" s="7" t="s">
        <v>407</v>
      </c>
      <c r="AJ2462" s="7">
        <v>-0.73899999999999999</v>
      </c>
      <c r="AK2462" s="7">
        <v>1.9570000000000001</v>
      </c>
      <c r="AL2462" s="7" t="s">
        <v>408</v>
      </c>
      <c r="AQ2462" s="7">
        <v>1.66</v>
      </c>
      <c r="AS2462" s="7">
        <v>3.3</v>
      </c>
      <c r="AT2462" s="7">
        <v>2.2000000000000002</v>
      </c>
      <c r="AU2462" s="7">
        <v>4.5</v>
      </c>
      <c r="AV2462" s="7" t="s">
        <v>658</v>
      </c>
      <c r="AW2462" s="7" t="s">
        <v>528</v>
      </c>
      <c r="AX2462" s="7" t="s">
        <v>14</v>
      </c>
      <c r="AY2462" s="7" t="s">
        <v>572</v>
      </c>
    </row>
    <row r="2463" spans="1:51" x14ac:dyDescent="0.2">
      <c r="A2463" s="7">
        <v>2462</v>
      </c>
      <c r="B2463" s="7">
        <v>6334</v>
      </c>
      <c r="C2463" s="7" t="s">
        <v>87</v>
      </c>
      <c r="D2463" s="7" t="s">
        <v>478</v>
      </c>
      <c r="E2463" s="7" t="s">
        <v>293</v>
      </c>
      <c r="F2463" s="7">
        <v>3.2130000000000001</v>
      </c>
      <c r="I2463" s="7">
        <v>3.331</v>
      </c>
      <c r="J2463" s="7">
        <v>2009</v>
      </c>
      <c r="K2463" s="7">
        <v>6</v>
      </c>
      <c r="L2463" s="7">
        <v>180</v>
      </c>
      <c r="M2463" s="7">
        <v>51.165999999999997</v>
      </c>
      <c r="N2463" s="7">
        <v>-0.85</v>
      </c>
      <c r="O2463" s="7">
        <v>51.25</v>
      </c>
      <c r="P2463" s="7">
        <v>-0.75</v>
      </c>
      <c r="Q2463" s="7">
        <v>14.48</v>
      </c>
      <c r="S2463" s="7">
        <v>38.311</v>
      </c>
      <c r="V2463" s="7" t="s">
        <v>26</v>
      </c>
      <c r="W2463" s="7">
        <v>1.1919999999999999</v>
      </c>
      <c r="X2463" s="7">
        <f t="shared" si="76"/>
        <v>1.1919999999999999</v>
      </c>
      <c r="Y2463" s="7">
        <v>2.1389999999999998</v>
      </c>
      <c r="Z2463" s="7">
        <f t="shared" si="77"/>
        <v>2.1389999999999998</v>
      </c>
      <c r="AA2463" s="7">
        <v>0.35699999999999998</v>
      </c>
      <c r="AB2463" s="7">
        <v>0.64200000000000002</v>
      </c>
      <c r="AC2463" s="7">
        <v>15.8</v>
      </c>
      <c r="AD2463" s="7">
        <v>22.4</v>
      </c>
      <c r="AE2463" s="7" t="s">
        <v>52</v>
      </c>
      <c r="AF2463" s="7" t="s">
        <v>29</v>
      </c>
      <c r="AG2463" s="7" t="s">
        <v>47</v>
      </c>
      <c r="AH2463" s="7" t="s">
        <v>406</v>
      </c>
      <c r="AI2463" s="7" t="s">
        <v>407</v>
      </c>
      <c r="AJ2463" s="7">
        <v>-0.73899999999999999</v>
      </c>
      <c r="AK2463" s="7">
        <v>1.9570000000000001</v>
      </c>
      <c r="AL2463" s="7" t="s">
        <v>408</v>
      </c>
      <c r="AQ2463" s="7">
        <v>1.66</v>
      </c>
      <c r="AS2463" s="7">
        <v>3.3</v>
      </c>
      <c r="AT2463" s="7">
        <v>2.2000000000000002</v>
      </c>
      <c r="AU2463" s="7">
        <v>4.5</v>
      </c>
      <c r="AV2463" s="7" t="s">
        <v>658</v>
      </c>
      <c r="AW2463" s="7" t="s">
        <v>528</v>
      </c>
      <c r="AX2463" s="7" t="s">
        <v>14</v>
      </c>
      <c r="AY2463" s="7" t="s">
        <v>572</v>
      </c>
    </row>
    <row r="2464" spans="1:51" x14ac:dyDescent="0.2">
      <c r="A2464" s="7">
        <v>2463</v>
      </c>
      <c r="B2464" s="7">
        <v>6334</v>
      </c>
      <c r="C2464" s="7" t="s">
        <v>87</v>
      </c>
      <c r="D2464" s="7" t="s">
        <v>478</v>
      </c>
      <c r="E2464" s="7" t="s">
        <v>293</v>
      </c>
      <c r="F2464" s="7">
        <v>2.871</v>
      </c>
      <c r="I2464" s="7">
        <v>2.976</v>
      </c>
      <c r="J2464" s="7">
        <v>2009</v>
      </c>
      <c r="K2464" s="7">
        <v>7</v>
      </c>
      <c r="L2464" s="7">
        <v>210</v>
      </c>
      <c r="M2464" s="7">
        <v>51.165999999999997</v>
      </c>
      <c r="N2464" s="7">
        <v>-0.85</v>
      </c>
      <c r="O2464" s="7">
        <v>51.25</v>
      </c>
      <c r="P2464" s="7">
        <v>-0.75</v>
      </c>
      <c r="Q2464" s="7">
        <v>15.121</v>
      </c>
      <c r="S2464" s="7">
        <v>42.246000000000002</v>
      </c>
      <c r="V2464" s="7" t="s">
        <v>26</v>
      </c>
      <c r="W2464" s="7">
        <v>1.006</v>
      </c>
      <c r="X2464" s="7">
        <f t="shared" si="76"/>
        <v>1.006</v>
      </c>
      <c r="Y2464" s="7">
        <v>1.97</v>
      </c>
      <c r="Z2464" s="7">
        <f t="shared" si="77"/>
        <v>1.97</v>
      </c>
      <c r="AA2464" s="7">
        <v>0.33700000000000002</v>
      </c>
      <c r="AB2464" s="7">
        <v>0.66200000000000003</v>
      </c>
      <c r="AC2464" s="7">
        <v>16.600000000000001</v>
      </c>
      <c r="AD2464" s="7">
        <v>72.599999999999994</v>
      </c>
      <c r="AE2464" s="7" t="s">
        <v>52</v>
      </c>
      <c r="AF2464" s="7" t="s">
        <v>29</v>
      </c>
      <c r="AG2464" s="7" t="s">
        <v>47</v>
      </c>
      <c r="AH2464" s="7" t="s">
        <v>406</v>
      </c>
      <c r="AI2464" s="7" t="s">
        <v>407</v>
      </c>
      <c r="AJ2464" s="7">
        <v>-0.73899999999999999</v>
      </c>
      <c r="AK2464" s="7">
        <v>1.9570000000000001</v>
      </c>
      <c r="AL2464" s="7" t="s">
        <v>408</v>
      </c>
      <c r="AQ2464" s="7">
        <v>1.66</v>
      </c>
      <c r="AS2464" s="7">
        <v>3.3</v>
      </c>
      <c r="AT2464" s="7">
        <v>2.2000000000000002</v>
      </c>
      <c r="AU2464" s="7">
        <v>4.5</v>
      </c>
      <c r="AV2464" s="7" t="s">
        <v>658</v>
      </c>
      <c r="AW2464" s="7" t="s">
        <v>528</v>
      </c>
      <c r="AX2464" s="7" t="s">
        <v>14</v>
      </c>
      <c r="AY2464" s="7" t="s">
        <v>572</v>
      </c>
    </row>
    <row r="2465" spans="1:51" x14ac:dyDescent="0.2">
      <c r="A2465" s="7">
        <v>2464</v>
      </c>
      <c r="B2465" s="7">
        <v>6334</v>
      </c>
      <c r="C2465" s="7" t="s">
        <v>87</v>
      </c>
      <c r="D2465" s="7" t="s">
        <v>478</v>
      </c>
      <c r="E2465" s="7" t="s">
        <v>293</v>
      </c>
      <c r="F2465" s="7">
        <v>1.9379999999999999</v>
      </c>
      <c r="I2465" s="7">
        <v>2.0089999999999999</v>
      </c>
      <c r="J2465" s="7">
        <v>2009</v>
      </c>
      <c r="K2465" s="7">
        <v>8</v>
      </c>
      <c r="L2465" s="7">
        <v>241</v>
      </c>
      <c r="M2465" s="7">
        <v>51.165999999999997</v>
      </c>
      <c r="N2465" s="7">
        <v>-0.85</v>
      </c>
      <c r="O2465" s="7">
        <v>51.25</v>
      </c>
      <c r="P2465" s="7">
        <v>-0.75</v>
      </c>
      <c r="Q2465" s="7">
        <v>14.768000000000001</v>
      </c>
      <c r="S2465" s="7">
        <v>26.853999999999999</v>
      </c>
      <c r="V2465" s="7" t="s">
        <v>26</v>
      </c>
      <c r="W2465" s="7">
        <v>0.93</v>
      </c>
      <c r="X2465" s="7">
        <f t="shared" si="76"/>
        <v>0.93</v>
      </c>
      <c r="Y2465" s="7">
        <v>1.079</v>
      </c>
      <c r="Z2465" s="7">
        <f t="shared" si="77"/>
        <v>1.079</v>
      </c>
      <c r="AA2465" s="7">
        <v>0.46200000000000002</v>
      </c>
      <c r="AB2465" s="7">
        <v>0.53700000000000003</v>
      </c>
      <c r="AC2465" s="7">
        <v>17</v>
      </c>
      <c r="AD2465" s="7">
        <v>39.9</v>
      </c>
      <c r="AE2465" s="7" t="s">
        <v>52</v>
      </c>
      <c r="AF2465" s="7" t="s">
        <v>29</v>
      </c>
      <c r="AG2465" s="7" t="s">
        <v>47</v>
      </c>
      <c r="AH2465" s="7" t="s">
        <v>406</v>
      </c>
      <c r="AI2465" s="7" t="s">
        <v>407</v>
      </c>
      <c r="AJ2465" s="7">
        <v>-0.73899999999999999</v>
      </c>
      <c r="AK2465" s="7">
        <v>1.9570000000000001</v>
      </c>
      <c r="AL2465" s="7" t="s">
        <v>408</v>
      </c>
      <c r="AQ2465" s="7">
        <v>1.66</v>
      </c>
      <c r="AS2465" s="7">
        <v>3.3</v>
      </c>
      <c r="AT2465" s="7">
        <v>2.2000000000000002</v>
      </c>
      <c r="AU2465" s="7">
        <v>4.5</v>
      </c>
      <c r="AV2465" s="7" t="s">
        <v>658</v>
      </c>
      <c r="AW2465" s="7" t="s">
        <v>528</v>
      </c>
      <c r="AX2465" s="7" t="s">
        <v>14</v>
      </c>
      <c r="AY2465" s="7" t="s">
        <v>572</v>
      </c>
    </row>
    <row r="2466" spans="1:51" x14ac:dyDescent="0.2">
      <c r="A2466" s="7">
        <v>2465</v>
      </c>
      <c r="B2466" s="7">
        <v>6334</v>
      </c>
      <c r="C2466" s="7" t="s">
        <v>87</v>
      </c>
      <c r="D2466" s="7" t="s">
        <v>478</v>
      </c>
      <c r="E2466" s="7" t="s">
        <v>293</v>
      </c>
      <c r="F2466" s="7">
        <v>1.849</v>
      </c>
      <c r="I2466" s="7">
        <v>1.917</v>
      </c>
      <c r="J2466" s="7">
        <v>2009</v>
      </c>
      <c r="K2466" s="7">
        <v>9</v>
      </c>
      <c r="L2466" s="7">
        <v>273</v>
      </c>
      <c r="M2466" s="7">
        <v>51.165999999999997</v>
      </c>
      <c r="N2466" s="7">
        <v>-0.85</v>
      </c>
      <c r="O2466" s="7">
        <v>51.25</v>
      </c>
      <c r="P2466" s="7">
        <v>-0.75</v>
      </c>
      <c r="Q2466" s="7">
        <v>12.775</v>
      </c>
      <c r="S2466" s="7">
        <v>23.76</v>
      </c>
      <c r="V2466" s="7" t="s">
        <v>26</v>
      </c>
      <c r="W2466" s="7">
        <v>0.88400000000000001</v>
      </c>
      <c r="X2466" s="7">
        <f t="shared" si="76"/>
        <v>0.88400000000000001</v>
      </c>
      <c r="Y2466" s="7">
        <v>1.0329999999999999</v>
      </c>
      <c r="Z2466" s="7">
        <f t="shared" si="77"/>
        <v>1.0329999999999999</v>
      </c>
      <c r="AA2466" s="7">
        <v>0.46100000000000002</v>
      </c>
      <c r="AB2466" s="7">
        <v>0.53800000000000003</v>
      </c>
      <c r="AC2466" s="7">
        <v>14.3</v>
      </c>
      <c r="AD2466" s="7">
        <v>83.8</v>
      </c>
      <c r="AE2466" s="7" t="s">
        <v>52</v>
      </c>
      <c r="AF2466" s="7" t="s">
        <v>29</v>
      </c>
      <c r="AG2466" s="7" t="s">
        <v>47</v>
      </c>
      <c r="AH2466" s="7" t="s">
        <v>406</v>
      </c>
      <c r="AI2466" s="7" t="s">
        <v>407</v>
      </c>
      <c r="AJ2466" s="7">
        <v>-0.73899999999999999</v>
      </c>
      <c r="AK2466" s="7">
        <v>1.9570000000000001</v>
      </c>
      <c r="AL2466" s="7" t="s">
        <v>408</v>
      </c>
      <c r="AQ2466" s="7">
        <v>1.66</v>
      </c>
      <c r="AS2466" s="7">
        <v>3.3</v>
      </c>
      <c r="AT2466" s="7">
        <v>2.2000000000000002</v>
      </c>
      <c r="AU2466" s="7">
        <v>4.5</v>
      </c>
      <c r="AV2466" s="7" t="s">
        <v>658</v>
      </c>
      <c r="AW2466" s="7" t="s">
        <v>528</v>
      </c>
      <c r="AX2466" s="7" t="s">
        <v>14</v>
      </c>
      <c r="AY2466" s="7" t="s">
        <v>572</v>
      </c>
    </row>
    <row r="2467" spans="1:51" x14ac:dyDescent="0.2">
      <c r="A2467" s="7">
        <v>2466</v>
      </c>
      <c r="B2467" s="7">
        <v>6334</v>
      </c>
      <c r="C2467" s="7" t="s">
        <v>87</v>
      </c>
      <c r="D2467" s="7" t="s">
        <v>478</v>
      </c>
      <c r="E2467" s="7" t="s">
        <v>293</v>
      </c>
      <c r="F2467" s="7">
        <v>1.6559999999999999</v>
      </c>
      <c r="I2467" s="7">
        <v>1.716</v>
      </c>
      <c r="J2467" s="7">
        <v>2009</v>
      </c>
      <c r="K2467" s="7">
        <v>10</v>
      </c>
      <c r="L2467" s="7">
        <v>300</v>
      </c>
      <c r="M2467" s="7">
        <v>51.165999999999997</v>
      </c>
      <c r="N2467" s="7">
        <v>-0.85</v>
      </c>
      <c r="O2467" s="7">
        <v>51.25</v>
      </c>
      <c r="P2467" s="7">
        <v>-0.75</v>
      </c>
      <c r="Q2467" s="7">
        <v>10.722</v>
      </c>
      <c r="S2467" s="7">
        <v>47.901000000000003</v>
      </c>
      <c r="V2467" s="7" t="s">
        <v>26</v>
      </c>
      <c r="W2467" s="7">
        <v>0.77700000000000002</v>
      </c>
      <c r="X2467" s="7">
        <f t="shared" si="76"/>
        <v>0.77700000000000002</v>
      </c>
      <c r="Y2467" s="7">
        <v>0.93899999999999995</v>
      </c>
      <c r="Z2467" s="7">
        <f t="shared" si="77"/>
        <v>0.93899999999999995</v>
      </c>
      <c r="AA2467" s="7">
        <v>0.45200000000000001</v>
      </c>
      <c r="AB2467" s="7">
        <v>0.54700000000000004</v>
      </c>
      <c r="AC2467" s="7">
        <v>11.3</v>
      </c>
      <c r="AD2467" s="7">
        <v>47.5</v>
      </c>
      <c r="AE2467" s="7" t="s">
        <v>52</v>
      </c>
      <c r="AF2467" s="7" t="s">
        <v>29</v>
      </c>
      <c r="AG2467" s="7" t="s">
        <v>47</v>
      </c>
      <c r="AH2467" s="7" t="s">
        <v>406</v>
      </c>
      <c r="AI2467" s="7" t="s">
        <v>407</v>
      </c>
      <c r="AJ2467" s="7">
        <v>-0.73899999999999999</v>
      </c>
      <c r="AK2467" s="7">
        <v>1.9570000000000001</v>
      </c>
      <c r="AL2467" s="7" t="s">
        <v>408</v>
      </c>
      <c r="AQ2467" s="7">
        <v>1.66</v>
      </c>
      <c r="AS2467" s="7">
        <v>3.3</v>
      </c>
      <c r="AT2467" s="7">
        <v>2.2000000000000002</v>
      </c>
      <c r="AU2467" s="7">
        <v>4.5</v>
      </c>
      <c r="AV2467" s="7" t="s">
        <v>658</v>
      </c>
      <c r="AW2467" s="7" t="s">
        <v>528</v>
      </c>
      <c r="AX2467" s="7" t="s">
        <v>14</v>
      </c>
      <c r="AY2467" s="7" t="s">
        <v>572</v>
      </c>
    </row>
    <row r="2468" spans="1:51" x14ac:dyDescent="0.2">
      <c r="A2468" s="7">
        <v>2467</v>
      </c>
      <c r="B2468" s="7">
        <v>6334</v>
      </c>
      <c r="C2468" s="7" t="s">
        <v>87</v>
      </c>
      <c r="D2468" s="7" t="s">
        <v>478</v>
      </c>
      <c r="E2468" s="7" t="s">
        <v>293</v>
      </c>
      <c r="F2468" s="7">
        <v>1.004</v>
      </c>
      <c r="I2468" s="7">
        <v>1.04</v>
      </c>
      <c r="J2468" s="7">
        <v>2009</v>
      </c>
      <c r="K2468" s="7">
        <v>11</v>
      </c>
      <c r="L2468" s="7">
        <v>330</v>
      </c>
      <c r="M2468" s="7">
        <v>51.165999999999997</v>
      </c>
      <c r="N2468" s="7">
        <v>-0.85</v>
      </c>
      <c r="O2468" s="7">
        <v>51.25</v>
      </c>
      <c r="P2468" s="7">
        <v>-0.75</v>
      </c>
      <c r="Q2468" s="7">
        <v>7.7919999999999998</v>
      </c>
      <c r="S2468" s="7">
        <v>50.518000000000001</v>
      </c>
      <c r="V2468" s="7" t="s">
        <v>26</v>
      </c>
      <c r="W2468" s="7">
        <v>0.54500000000000004</v>
      </c>
      <c r="X2468" s="7">
        <f t="shared" si="76"/>
        <v>0.54500000000000004</v>
      </c>
      <c r="Y2468" s="7">
        <v>0.495</v>
      </c>
      <c r="Z2468" s="7">
        <f t="shared" si="77"/>
        <v>0.495</v>
      </c>
      <c r="AA2468" s="7">
        <v>0.52300000000000002</v>
      </c>
      <c r="AB2468" s="7">
        <v>0.47599999999999998</v>
      </c>
      <c r="AC2468" s="7">
        <v>9.1999999999999993</v>
      </c>
      <c r="AD2468" s="7">
        <v>164.8</v>
      </c>
      <c r="AE2468" s="7" t="s">
        <v>52</v>
      </c>
      <c r="AF2468" s="7" t="s">
        <v>29</v>
      </c>
      <c r="AG2468" s="7" t="s">
        <v>47</v>
      </c>
      <c r="AH2468" s="7" t="s">
        <v>406</v>
      </c>
      <c r="AI2468" s="7" t="s">
        <v>407</v>
      </c>
      <c r="AJ2468" s="7">
        <v>-0.73899999999999999</v>
      </c>
      <c r="AK2468" s="7">
        <v>1.9570000000000001</v>
      </c>
      <c r="AL2468" s="7" t="s">
        <v>408</v>
      </c>
      <c r="AQ2468" s="7">
        <v>1.66</v>
      </c>
      <c r="AS2468" s="7">
        <v>3.3</v>
      </c>
      <c r="AT2468" s="7">
        <v>2.2000000000000002</v>
      </c>
      <c r="AU2468" s="7">
        <v>4.5</v>
      </c>
      <c r="AV2468" s="7" t="s">
        <v>658</v>
      </c>
      <c r="AW2468" s="7" t="s">
        <v>528</v>
      </c>
      <c r="AX2468" s="7" t="s">
        <v>14</v>
      </c>
      <c r="AY2468" s="7" t="s">
        <v>572</v>
      </c>
    </row>
    <row r="2469" spans="1:51" x14ac:dyDescent="0.2">
      <c r="A2469" s="7">
        <v>2468</v>
      </c>
      <c r="B2469" s="7">
        <v>6334</v>
      </c>
      <c r="C2469" s="7" t="s">
        <v>87</v>
      </c>
      <c r="D2469" s="7" t="s">
        <v>478</v>
      </c>
      <c r="E2469" s="7" t="s">
        <v>293</v>
      </c>
      <c r="F2469" s="7">
        <v>0.57299999999999995</v>
      </c>
      <c r="I2469" s="7">
        <v>0.59399999999999997</v>
      </c>
      <c r="J2469" s="7">
        <v>2009</v>
      </c>
      <c r="K2469" s="7">
        <v>12</v>
      </c>
      <c r="L2469" s="7">
        <v>365</v>
      </c>
      <c r="M2469" s="7">
        <v>51.165999999999997</v>
      </c>
      <c r="N2469" s="7">
        <v>-0.85</v>
      </c>
      <c r="O2469" s="7">
        <v>51.25</v>
      </c>
      <c r="P2469" s="7">
        <v>-0.75</v>
      </c>
      <c r="Q2469" s="7">
        <v>2.694</v>
      </c>
      <c r="S2469" s="7">
        <v>50.502000000000002</v>
      </c>
      <c r="V2469" s="7" t="s">
        <v>26</v>
      </c>
      <c r="W2469" s="7">
        <v>0.35899999999999999</v>
      </c>
      <c r="X2469" s="7">
        <f t="shared" si="76"/>
        <v>0.35899999999999999</v>
      </c>
      <c r="Y2469" s="7">
        <v>0.23499999999999999</v>
      </c>
      <c r="Z2469" s="7">
        <f t="shared" si="77"/>
        <v>0.23499999999999999</v>
      </c>
      <c r="AA2469" s="7">
        <v>0.60399999999999998</v>
      </c>
      <c r="AB2469" s="7">
        <v>0.39500000000000002</v>
      </c>
      <c r="AC2469" s="7">
        <v>3.5</v>
      </c>
      <c r="AD2469" s="7">
        <v>117.1</v>
      </c>
      <c r="AE2469" s="7" t="s">
        <v>52</v>
      </c>
      <c r="AF2469" s="7" t="s">
        <v>29</v>
      </c>
      <c r="AG2469" s="7" t="s">
        <v>47</v>
      </c>
      <c r="AH2469" s="7" t="s">
        <v>406</v>
      </c>
      <c r="AI2469" s="7" t="s">
        <v>407</v>
      </c>
      <c r="AJ2469" s="7">
        <v>-0.73899999999999999</v>
      </c>
      <c r="AK2469" s="7">
        <v>1.9570000000000001</v>
      </c>
      <c r="AL2469" s="7" t="s">
        <v>408</v>
      </c>
      <c r="AQ2469" s="7">
        <v>1.66</v>
      </c>
      <c r="AS2469" s="7">
        <v>3.3</v>
      </c>
      <c r="AT2469" s="7">
        <v>2.2000000000000002</v>
      </c>
      <c r="AU2469" s="7">
        <v>4.5</v>
      </c>
      <c r="AV2469" s="7" t="s">
        <v>658</v>
      </c>
      <c r="AW2469" s="7" t="s">
        <v>528</v>
      </c>
      <c r="AX2469" s="7" t="s">
        <v>14</v>
      </c>
      <c r="AY2469" s="7" t="s">
        <v>572</v>
      </c>
    </row>
    <row r="2470" spans="1:51" x14ac:dyDescent="0.2">
      <c r="A2470" s="7">
        <v>2469</v>
      </c>
      <c r="B2470" s="7">
        <v>6334</v>
      </c>
      <c r="C2470" s="7" t="s">
        <v>87</v>
      </c>
      <c r="D2470" s="7" t="s">
        <v>479</v>
      </c>
      <c r="E2470" s="7" t="s">
        <v>293</v>
      </c>
      <c r="F2470" s="7">
        <v>0.67800000000000005</v>
      </c>
      <c r="I2470" s="7">
        <v>0.70199999999999996</v>
      </c>
      <c r="J2470" s="7">
        <v>2010</v>
      </c>
      <c r="K2470" s="7">
        <v>1</v>
      </c>
      <c r="L2470" s="7">
        <v>31</v>
      </c>
      <c r="M2470" s="7">
        <v>51.165999999999997</v>
      </c>
      <c r="N2470" s="7">
        <v>-0.85</v>
      </c>
      <c r="O2470" s="7">
        <v>51.25</v>
      </c>
      <c r="P2470" s="7">
        <v>-0.75</v>
      </c>
      <c r="Q2470" s="7">
        <v>2.399</v>
      </c>
      <c r="S2470" s="7">
        <v>53.996000000000002</v>
      </c>
      <c r="V2470" s="7" t="s">
        <v>26</v>
      </c>
      <c r="W2470" s="7">
        <v>0.46800000000000003</v>
      </c>
      <c r="X2470" s="7">
        <f t="shared" si="76"/>
        <v>0.46800000000000003</v>
      </c>
      <c r="Y2470" s="7">
        <v>0.23400000000000001</v>
      </c>
      <c r="Z2470" s="7">
        <f t="shared" si="77"/>
        <v>0.23400000000000001</v>
      </c>
      <c r="AA2470" s="7">
        <v>0.66500000000000004</v>
      </c>
      <c r="AB2470" s="7">
        <v>0.33400000000000002</v>
      </c>
      <c r="AC2470" s="7">
        <v>1.3</v>
      </c>
      <c r="AD2470" s="7">
        <v>63.2</v>
      </c>
      <c r="AE2470" s="7" t="s">
        <v>52</v>
      </c>
      <c r="AF2470" s="7" t="s">
        <v>29</v>
      </c>
      <c r="AG2470" s="7" t="s">
        <v>47</v>
      </c>
      <c r="AH2470" s="7" t="s">
        <v>406</v>
      </c>
      <c r="AI2470" s="7" t="s">
        <v>407</v>
      </c>
      <c r="AJ2470" s="7">
        <v>-0.73899999999999999</v>
      </c>
      <c r="AK2470" s="7">
        <v>-4.5999999999999999E-2</v>
      </c>
      <c r="AL2470" s="7" t="s">
        <v>408</v>
      </c>
      <c r="AQ2470" s="7">
        <v>1.66</v>
      </c>
      <c r="AS2470" s="7">
        <v>3.5</v>
      </c>
      <c r="AT2470" s="7">
        <v>3.3</v>
      </c>
      <c r="AU2470" s="7">
        <v>3.3</v>
      </c>
      <c r="AV2470" s="7" t="s">
        <v>658</v>
      </c>
      <c r="AW2470" s="7" t="s">
        <v>528</v>
      </c>
      <c r="AX2470" s="7" t="s">
        <v>14</v>
      </c>
      <c r="AY2470" s="7" t="s">
        <v>572</v>
      </c>
    </row>
    <row r="2471" spans="1:51" x14ac:dyDescent="0.2">
      <c r="A2471" s="7">
        <v>2470</v>
      </c>
      <c r="B2471" s="7">
        <v>6334</v>
      </c>
      <c r="C2471" s="7" t="s">
        <v>87</v>
      </c>
      <c r="D2471" s="7" t="s">
        <v>479</v>
      </c>
      <c r="E2471" s="7" t="s">
        <v>293</v>
      </c>
      <c r="F2471" s="7">
        <v>1.107</v>
      </c>
      <c r="I2471" s="7">
        <v>1.147</v>
      </c>
      <c r="J2471" s="7">
        <v>2010</v>
      </c>
      <c r="K2471" s="7">
        <v>2</v>
      </c>
      <c r="L2471" s="7">
        <v>56</v>
      </c>
      <c r="M2471" s="7">
        <v>51.165999999999997</v>
      </c>
      <c r="N2471" s="7">
        <v>-0.85</v>
      </c>
      <c r="O2471" s="7">
        <v>51.25</v>
      </c>
      <c r="P2471" s="7">
        <v>-0.75</v>
      </c>
      <c r="Q2471" s="7">
        <v>4.2119999999999997</v>
      </c>
      <c r="S2471" s="7">
        <v>52.658999999999999</v>
      </c>
      <c r="V2471" s="7" t="s">
        <v>26</v>
      </c>
      <c r="W2471" s="7">
        <v>0.57899999999999996</v>
      </c>
      <c r="X2471" s="7">
        <f t="shared" si="76"/>
        <v>0.57899999999999996</v>
      </c>
      <c r="Y2471" s="7">
        <v>0.56799999999999995</v>
      </c>
      <c r="Z2471" s="7">
        <f t="shared" si="77"/>
        <v>0.56799999999999995</v>
      </c>
      <c r="AA2471" s="7">
        <v>0.504</v>
      </c>
      <c r="AB2471" s="7">
        <v>0.495</v>
      </c>
      <c r="AC2471" s="7">
        <v>3.5</v>
      </c>
      <c r="AD2471" s="7">
        <v>82.8</v>
      </c>
      <c r="AE2471" s="7" t="s">
        <v>52</v>
      </c>
      <c r="AF2471" s="7" t="s">
        <v>29</v>
      </c>
      <c r="AG2471" s="7" t="s">
        <v>47</v>
      </c>
      <c r="AH2471" s="7" t="s">
        <v>406</v>
      </c>
      <c r="AI2471" s="7" t="s">
        <v>407</v>
      </c>
      <c r="AJ2471" s="7">
        <v>-0.73899999999999999</v>
      </c>
      <c r="AK2471" s="7">
        <v>-4.5999999999999999E-2</v>
      </c>
      <c r="AL2471" s="7" t="s">
        <v>408</v>
      </c>
      <c r="AQ2471" s="7">
        <v>1.66</v>
      </c>
      <c r="AS2471" s="7">
        <v>3.5</v>
      </c>
      <c r="AT2471" s="7">
        <v>3.3</v>
      </c>
      <c r="AU2471" s="7">
        <v>3.3</v>
      </c>
      <c r="AV2471" s="7" t="s">
        <v>658</v>
      </c>
      <c r="AW2471" s="7" t="s">
        <v>528</v>
      </c>
      <c r="AX2471" s="7" t="s">
        <v>14</v>
      </c>
      <c r="AY2471" s="7" t="s">
        <v>572</v>
      </c>
    </row>
    <row r="2472" spans="1:51" x14ac:dyDescent="0.2">
      <c r="A2472" s="7">
        <v>2471</v>
      </c>
      <c r="B2472" s="7">
        <v>6334</v>
      </c>
      <c r="C2472" s="7" t="s">
        <v>87</v>
      </c>
      <c r="D2472" s="7" t="s">
        <v>479</v>
      </c>
      <c r="E2472" s="7" t="s">
        <v>293</v>
      </c>
      <c r="F2472" s="7">
        <v>1.8180000000000001</v>
      </c>
      <c r="I2472" s="7">
        <v>1.8839999999999999</v>
      </c>
      <c r="J2472" s="7">
        <v>2010</v>
      </c>
      <c r="K2472" s="7">
        <v>3</v>
      </c>
      <c r="L2472" s="7">
        <v>87</v>
      </c>
      <c r="M2472" s="7">
        <v>51.165999999999997</v>
      </c>
      <c r="N2472" s="7">
        <v>-0.85</v>
      </c>
      <c r="O2472" s="7">
        <v>51.25</v>
      </c>
      <c r="P2472" s="7">
        <v>-0.75</v>
      </c>
      <c r="Q2472" s="7">
        <v>6.8449999999999998</v>
      </c>
      <c r="S2472" s="7">
        <v>50.003</v>
      </c>
      <c r="V2472" s="7" t="s">
        <v>26</v>
      </c>
      <c r="W2472" s="7">
        <v>0.84299999999999997</v>
      </c>
      <c r="X2472" s="7">
        <f t="shared" si="76"/>
        <v>0.84299999999999997</v>
      </c>
      <c r="Y2472" s="7">
        <v>1.0409999999999999</v>
      </c>
      <c r="Z2472" s="7">
        <f t="shared" si="77"/>
        <v>1.0409999999999999</v>
      </c>
      <c r="AA2472" s="7">
        <v>0.44700000000000001</v>
      </c>
      <c r="AB2472" s="7">
        <v>0.55200000000000005</v>
      </c>
      <c r="AC2472" s="7">
        <v>6</v>
      </c>
      <c r="AD2472" s="7">
        <v>64.5</v>
      </c>
      <c r="AE2472" s="7" t="s">
        <v>52</v>
      </c>
      <c r="AF2472" s="7" t="s">
        <v>29</v>
      </c>
      <c r="AG2472" s="7" t="s">
        <v>47</v>
      </c>
      <c r="AH2472" s="7" t="s">
        <v>406</v>
      </c>
      <c r="AI2472" s="7" t="s">
        <v>407</v>
      </c>
      <c r="AJ2472" s="7">
        <v>-0.73899999999999999</v>
      </c>
      <c r="AK2472" s="7">
        <v>-4.5999999999999999E-2</v>
      </c>
      <c r="AL2472" s="7" t="s">
        <v>408</v>
      </c>
      <c r="AQ2472" s="7">
        <v>1.66</v>
      </c>
      <c r="AS2472" s="7">
        <v>3.5</v>
      </c>
      <c r="AT2472" s="7">
        <v>3.3</v>
      </c>
      <c r="AU2472" s="7">
        <v>3.3</v>
      </c>
      <c r="AV2472" s="7" t="s">
        <v>658</v>
      </c>
      <c r="AW2472" s="7" t="s">
        <v>528</v>
      </c>
      <c r="AX2472" s="7" t="s">
        <v>14</v>
      </c>
      <c r="AY2472" s="7" t="s">
        <v>572</v>
      </c>
    </row>
    <row r="2473" spans="1:51" x14ac:dyDescent="0.2">
      <c r="A2473" s="7">
        <v>2472</v>
      </c>
      <c r="B2473" s="7">
        <v>6334</v>
      </c>
      <c r="C2473" s="7" t="s">
        <v>87</v>
      </c>
      <c r="D2473" s="7" t="s">
        <v>479</v>
      </c>
      <c r="E2473" s="7" t="s">
        <v>293</v>
      </c>
      <c r="F2473" s="7">
        <v>2.4540000000000002</v>
      </c>
      <c r="I2473" s="7">
        <v>2.544</v>
      </c>
      <c r="J2473" s="7">
        <v>2010</v>
      </c>
      <c r="K2473" s="7">
        <v>4</v>
      </c>
      <c r="L2473" s="7">
        <v>115</v>
      </c>
      <c r="M2473" s="7">
        <v>51.165999999999997</v>
      </c>
      <c r="N2473" s="7">
        <v>-0.85</v>
      </c>
      <c r="O2473" s="7">
        <v>51.25</v>
      </c>
      <c r="P2473" s="7">
        <v>-0.75</v>
      </c>
      <c r="Q2473" s="7">
        <v>9.7710000000000008</v>
      </c>
      <c r="S2473" s="7">
        <v>37.689</v>
      </c>
      <c r="V2473" s="7" t="s">
        <v>26</v>
      </c>
      <c r="W2473" s="7">
        <v>1.1100000000000001</v>
      </c>
      <c r="X2473" s="7">
        <f t="shared" si="76"/>
        <v>1.1100000000000001</v>
      </c>
      <c r="Y2473" s="7">
        <v>1.4339999999999999</v>
      </c>
      <c r="Z2473" s="7">
        <f t="shared" si="77"/>
        <v>1.4339999999999999</v>
      </c>
      <c r="AA2473" s="7">
        <v>0.436</v>
      </c>
      <c r="AB2473" s="7">
        <v>0.56299999999999994</v>
      </c>
      <c r="AC2473" s="7">
        <v>9.3000000000000007</v>
      </c>
      <c r="AD2473" s="7">
        <v>19.600000000000001</v>
      </c>
      <c r="AE2473" s="7" t="s">
        <v>52</v>
      </c>
      <c r="AF2473" s="7" t="s">
        <v>29</v>
      </c>
      <c r="AG2473" s="7" t="s">
        <v>47</v>
      </c>
      <c r="AH2473" s="7" t="s">
        <v>406</v>
      </c>
      <c r="AI2473" s="7" t="s">
        <v>407</v>
      </c>
      <c r="AJ2473" s="7">
        <v>-0.73899999999999999</v>
      </c>
      <c r="AK2473" s="7">
        <v>-4.5999999999999999E-2</v>
      </c>
      <c r="AL2473" s="7" t="s">
        <v>408</v>
      </c>
      <c r="AQ2473" s="7">
        <v>1.66</v>
      </c>
      <c r="AS2473" s="7">
        <v>3.5</v>
      </c>
      <c r="AT2473" s="7">
        <v>3.3</v>
      </c>
      <c r="AU2473" s="7">
        <v>3.3</v>
      </c>
      <c r="AV2473" s="7" t="s">
        <v>658</v>
      </c>
      <c r="AW2473" s="7" t="s">
        <v>528</v>
      </c>
      <c r="AX2473" s="7" t="s">
        <v>14</v>
      </c>
      <c r="AY2473" s="7" t="s">
        <v>572</v>
      </c>
    </row>
    <row r="2474" spans="1:51" x14ac:dyDescent="0.2">
      <c r="A2474" s="7">
        <v>2473</v>
      </c>
      <c r="B2474" s="7">
        <v>6334</v>
      </c>
      <c r="C2474" s="7" t="s">
        <v>87</v>
      </c>
      <c r="D2474" s="7" t="s">
        <v>479</v>
      </c>
      <c r="E2474" s="7" t="s">
        <v>293</v>
      </c>
      <c r="F2474" s="7">
        <v>3.55</v>
      </c>
      <c r="I2474" s="7">
        <v>3.68</v>
      </c>
      <c r="J2474" s="7">
        <v>2010</v>
      </c>
      <c r="K2474" s="7">
        <v>5</v>
      </c>
      <c r="L2474" s="7">
        <v>149</v>
      </c>
      <c r="M2474" s="7">
        <v>51.165999999999997</v>
      </c>
      <c r="N2474" s="7">
        <v>-0.85</v>
      </c>
      <c r="O2474" s="7">
        <v>51.25</v>
      </c>
      <c r="P2474" s="7">
        <v>-0.75</v>
      </c>
      <c r="Q2474" s="7">
        <v>12.345000000000001</v>
      </c>
      <c r="S2474" s="7">
        <v>26.25</v>
      </c>
      <c r="V2474" s="7" t="s">
        <v>26</v>
      </c>
      <c r="W2474" s="7">
        <v>1.593</v>
      </c>
      <c r="X2474" s="7">
        <f t="shared" si="76"/>
        <v>1.593</v>
      </c>
      <c r="Y2474" s="7">
        <v>2.0870000000000002</v>
      </c>
      <c r="Z2474" s="7">
        <f t="shared" si="77"/>
        <v>2.0870000000000002</v>
      </c>
      <c r="AA2474" s="7">
        <v>0.432</v>
      </c>
      <c r="AB2474" s="7">
        <v>0.56699999999999995</v>
      </c>
      <c r="AC2474" s="7">
        <v>11.2</v>
      </c>
      <c r="AD2474" s="7">
        <v>35.799999999999997</v>
      </c>
      <c r="AE2474" s="7" t="s">
        <v>52</v>
      </c>
      <c r="AF2474" s="7" t="s">
        <v>29</v>
      </c>
      <c r="AG2474" s="7" t="s">
        <v>47</v>
      </c>
      <c r="AH2474" s="7" t="s">
        <v>406</v>
      </c>
      <c r="AI2474" s="7" t="s">
        <v>407</v>
      </c>
      <c r="AJ2474" s="7">
        <v>-0.73899999999999999</v>
      </c>
      <c r="AK2474" s="7">
        <v>-4.5999999999999999E-2</v>
      </c>
      <c r="AL2474" s="7" t="s">
        <v>408</v>
      </c>
      <c r="AQ2474" s="7">
        <v>1.66</v>
      </c>
      <c r="AS2474" s="7">
        <v>3.5</v>
      </c>
      <c r="AT2474" s="7">
        <v>3.3</v>
      </c>
      <c r="AU2474" s="7">
        <v>3.3</v>
      </c>
      <c r="AV2474" s="7" t="s">
        <v>658</v>
      </c>
      <c r="AW2474" s="7" t="s">
        <v>528</v>
      </c>
      <c r="AX2474" s="7" t="s">
        <v>14</v>
      </c>
      <c r="AY2474" s="7" t="s">
        <v>572</v>
      </c>
    </row>
    <row r="2475" spans="1:51" x14ac:dyDescent="0.2">
      <c r="A2475" s="7">
        <v>2474</v>
      </c>
      <c r="B2475" s="7">
        <v>6334</v>
      </c>
      <c r="C2475" s="7" t="s">
        <v>87</v>
      </c>
      <c r="D2475" s="7" t="s">
        <v>479</v>
      </c>
      <c r="E2475" s="7" t="s">
        <v>293</v>
      </c>
      <c r="F2475" s="7">
        <v>2.9279999999999999</v>
      </c>
      <c r="I2475" s="7">
        <v>3.0350000000000001</v>
      </c>
      <c r="J2475" s="7">
        <v>2010</v>
      </c>
      <c r="K2475" s="7">
        <v>7</v>
      </c>
      <c r="L2475" s="7">
        <v>182</v>
      </c>
      <c r="M2475" s="7">
        <v>51.165999999999997</v>
      </c>
      <c r="N2475" s="7">
        <v>-0.85</v>
      </c>
      <c r="O2475" s="7">
        <v>51.25</v>
      </c>
      <c r="P2475" s="7">
        <v>-0.75</v>
      </c>
      <c r="Q2475" s="7">
        <v>15.037000000000001</v>
      </c>
      <c r="S2475" s="7">
        <v>20.957999999999998</v>
      </c>
      <c r="V2475" s="7" t="s">
        <v>26</v>
      </c>
      <c r="W2475" s="7">
        <v>1.734</v>
      </c>
      <c r="X2475" s="7">
        <f t="shared" si="76"/>
        <v>1.734</v>
      </c>
      <c r="Y2475" s="7">
        <v>1.3009999999999999</v>
      </c>
      <c r="Z2475" s="7">
        <f t="shared" si="77"/>
        <v>1.3009999999999999</v>
      </c>
      <c r="AA2475" s="7">
        <v>0.57099999999999995</v>
      </c>
      <c r="AB2475" s="7">
        <v>0.42799999999999999</v>
      </c>
      <c r="AC2475" s="7">
        <v>18.100000000000001</v>
      </c>
      <c r="AD2475" s="7">
        <v>21.8</v>
      </c>
      <c r="AE2475" s="7" t="s">
        <v>52</v>
      </c>
      <c r="AF2475" s="7" t="s">
        <v>29</v>
      </c>
      <c r="AG2475" s="7" t="s">
        <v>47</v>
      </c>
      <c r="AH2475" s="7" t="s">
        <v>406</v>
      </c>
      <c r="AI2475" s="7" t="s">
        <v>407</v>
      </c>
      <c r="AJ2475" s="7">
        <v>-0.73899999999999999</v>
      </c>
      <c r="AK2475" s="7">
        <v>-4.5999999999999999E-2</v>
      </c>
      <c r="AL2475" s="7" t="s">
        <v>408</v>
      </c>
      <c r="AQ2475" s="7">
        <v>1.66</v>
      </c>
      <c r="AS2475" s="7">
        <v>3.5</v>
      </c>
      <c r="AT2475" s="7">
        <v>3.3</v>
      </c>
      <c r="AU2475" s="7">
        <v>3.3</v>
      </c>
      <c r="AV2475" s="7" t="s">
        <v>658</v>
      </c>
      <c r="AW2475" s="7" t="s">
        <v>528</v>
      </c>
      <c r="AX2475" s="7" t="s">
        <v>14</v>
      </c>
      <c r="AY2475" s="7" t="s">
        <v>572</v>
      </c>
    </row>
    <row r="2476" spans="1:51" x14ac:dyDescent="0.2">
      <c r="A2476" s="7">
        <v>2475</v>
      </c>
      <c r="B2476" s="7">
        <v>6334</v>
      </c>
      <c r="C2476" s="7" t="s">
        <v>87</v>
      </c>
      <c r="D2476" s="7" t="s">
        <v>479</v>
      </c>
      <c r="E2476" s="7" t="s">
        <v>293</v>
      </c>
      <c r="F2476" s="7">
        <v>2.0680000000000001</v>
      </c>
      <c r="I2476" s="7">
        <v>2.1440000000000001</v>
      </c>
      <c r="J2476" s="7">
        <v>2010</v>
      </c>
      <c r="K2476" s="7">
        <v>7</v>
      </c>
      <c r="L2476" s="7">
        <v>209</v>
      </c>
      <c r="M2476" s="7">
        <v>51.165999999999997</v>
      </c>
      <c r="N2476" s="7">
        <v>-0.85</v>
      </c>
      <c r="O2476" s="7">
        <v>51.25</v>
      </c>
      <c r="P2476" s="7">
        <v>-0.75</v>
      </c>
      <c r="Q2476" s="7">
        <v>15.679</v>
      </c>
      <c r="S2476" s="7">
        <v>20.501999999999999</v>
      </c>
      <c r="V2476" s="7" t="s">
        <v>26</v>
      </c>
      <c r="W2476" s="7">
        <v>1.5640000000000001</v>
      </c>
      <c r="X2476" s="7">
        <f t="shared" si="76"/>
        <v>1.5640000000000001</v>
      </c>
      <c r="Y2476" s="7">
        <v>0.57999999999999996</v>
      </c>
      <c r="Z2476" s="7">
        <f t="shared" si="77"/>
        <v>0.57999999999999996</v>
      </c>
      <c r="AA2476" s="7">
        <v>0.72899999999999998</v>
      </c>
      <c r="AB2476" s="7">
        <v>0.27</v>
      </c>
      <c r="AC2476" s="7">
        <v>18.100000000000001</v>
      </c>
      <c r="AD2476" s="7">
        <v>21.8</v>
      </c>
      <c r="AE2476" s="7" t="s">
        <v>52</v>
      </c>
      <c r="AF2476" s="7" t="s">
        <v>29</v>
      </c>
      <c r="AG2476" s="7" t="s">
        <v>47</v>
      </c>
      <c r="AH2476" s="7" t="s">
        <v>406</v>
      </c>
      <c r="AI2476" s="7" t="s">
        <v>407</v>
      </c>
      <c r="AJ2476" s="7">
        <v>-0.73899999999999999</v>
      </c>
      <c r="AK2476" s="7">
        <v>-4.5999999999999999E-2</v>
      </c>
      <c r="AL2476" s="7" t="s">
        <v>408</v>
      </c>
      <c r="AQ2476" s="7">
        <v>1.66</v>
      </c>
      <c r="AS2476" s="7">
        <v>3.5</v>
      </c>
      <c r="AT2476" s="7">
        <v>3.3</v>
      </c>
      <c r="AU2476" s="7">
        <v>3.3</v>
      </c>
      <c r="AV2476" s="7" t="s">
        <v>658</v>
      </c>
      <c r="AW2476" s="7" t="s">
        <v>528</v>
      </c>
      <c r="AX2476" s="7" t="s">
        <v>14</v>
      </c>
      <c r="AY2476" s="7" t="s">
        <v>572</v>
      </c>
    </row>
    <row r="2477" spans="1:51" x14ac:dyDescent="0.2">
      <c r="A2477" s="7">
        <v>2476</v>
      </c>
      <c r="B2477" s="7">
        <v>6334</v>
      </c>
      <c r="C2477" s="7" t="s">
        <v>87</v>
      </c>
      <c r="D2477" s="7" t="s">
        <v>479</v>
      </c>
      <c r="E2477" s="7" t="s">
        <v>293</v>
      </c>
      <c r="F2477" s="7">
        <v>2.4980000000000002</v>
      </c>
      <c r="I2477" s="7">
        <v>2.589</v>
      </c>
      <c r="J2477" s="7">
        <v>2010</v>
      </c>
      <c r="K2477" s="7">
        <v>8</v>
      </c>
      <c r="L2477" s="7">
        <v>239</v>
      </c>
      <c r="M2477" s="7">
        <v>51.165999999999997</v>
      </c>
      <c r="N2477" s="7">
        <v>-0.85</v>
      </c>
      <c r="O2477" s="7">
        <v>51.25</v>
      </c>
      <c r="P2477" s="7">
        <v>-0.75</v>
      </c>
      <c r="Q2477" s="7">
        <v>14.271000000000001</v>
      </c>
      <c r="S2477" s="7">
        <v>22.68</v>
      </c>
      <c r="V2477" s="7" t="s">
        <v>26</v>
      </c>
      <c r="W2477" s="7">
        <v>1.41</v>
      </c>
      <c r="X2477" s="7">
        <f t="shared" si="76"/>
        <v>1.41</v>
      </c>
      <c r="Y2477" s="7">
        <v>1.179</v>
      </c>
      <c r="Z2477" s="7">
        <f t="shared" si="77"/>
        <v>1.179</v>
      </c>
      <c r="AA2477" s="7">
        <v>0.54400000000000004</v>
      </c>
      <c r="AB2477" s="7">
        <v>0.45500000000000002</v>
      </c>
      <c r="AC2477" s="7">
        <v>15.7</v>
      </c>
      <c r="AD2477" s="7">
        <v>101.1</v>
      </c>
      <c r="AE2477" s="7" t="s">
        <v>52</v>
      </c>
      <c r="AF2477" s="7" t="s">
        <v>29</v>
      </c>
      <c r="AG2477" s="7" t="s">
        <v>47</v>
      </c>
      <c r="AH2477" s="7" t="s">
        <v>406</v>
      </c>
      <c r="AI2477" s="7" t="s">
        <v>407</v>
      </c>
      <c r="AJ2477" s="7">
        <v>-0.73899999999999999</v>
      </c>
      <c r="AK2477" s="7">
        <v>-4.5999999999999999E-2</v>
      </c>
      <c r="AL2477" s="7" t="s">
        <v>408</v>
      </c>
      <c r="AQ2477" s="7">
        <v>1.66</v>
      </c>
      <c r="AS2477" s="7">
        <v>3.5</v>
      </c>
      <c r="AT2477" s="7">
        <v>3.3</v>
      </c>
      <c r="AU2477" s="7">
        <v>3.3</v>
      </c>
      <c r="AV2477" s="7" t="s">
        <v>658</v>
      </c>
      <c r="AW2477" s="7" t="s">
        <v>528</v>
      </c>
      <c r="AX2477" s="7" t="s">
        <v>14</v>
      </c>
      <c r="AY2477" s="7" t="s">
        <v>572</v>
      </c>
    </row>
    <row r="2478" spans="1:51" x14ac:dyDescent="0.2">
      <c r="A2478" s="7">
        <v>2477</v>
      </c>
      <c r="B2478" s="7">
        <v>6334</v>
      </c>
      <c r="C2478" s="7" t="s">
        <v>87</v>
      </c>
      <c r="D2478" s="7" t="s">
        <v>479</v>
      </c>
      <c r="E2478" s="7" t="s">
        <v>293</v>
      </c>
      <c r="F2478" s="7">
        <v>2.3199999999999998</v>
      </c>
      <c r="I2478" s="7">
        <v>2.4049999999999998</v>
      </c>
      <c r="J2478" s="7">
        <v>2010</v>
      </c>
      <c r="K2478" s="7">
        <v>9</v>
      </c>
      <c r="L2478" s="7">
        <v>272</v>
      </c>
      <c r="M2478" s="7">
        <v>51.165999999999997</v>
      </c>
      <c r="N2478" s="7">
        <v>-0.85</v>
      </c>
      <c r="O2478" s="7">
        <v>51.25</v>
      </c>
      <c r="P2478" s="7">
        <v>-0.75</v>
      </c>
      <c r="Q2478" s="7">
        <v>12.101000000000001</v>
      </c>
      <c r="S2478" s="7">
        <v>36.28</v>
      </c>
      <c r="V2478" s="7" t="s">
        <v>26</v>
      </c>
      <c r="W2478" s="7">
        <v>1.224</v>
      </c>
      <c r="X2478" s="7">
        <f t="shared" si="76"/>
        <v>1.224</v>
      </c>
      <c r="Y2478" s="7">
        <v>1.181</v>
      </c>
      <c r="Z2478" s="7">
        <f t="shared" si="77"/>
        <v>1.181</v>
      </c>
      <c r="AA2478" s="7">
        <v>0.50800000000000001</v>
      </c>
      <c r="AB2478" s="7">
        <v>0.49099999999999999</v>
      </c>
      <c r="AC2478" s="7">
        <v>13.6</v>
      </c>
      <c r="AD2478" s="7">
        <v>45.5</v>
      </c>
      <c r="AE2478" s="7" t="s">
        <v>52</v>
      </c>
      <c r="AF2478" s="7" t="s">
        <v>29</v>
      </c>
      <c r="AG2478" s="7" t="s">
        <v>47</v>
      </c>
      <c r="AH2478" s="7" t="s">
        <v>406</v>
      </c>
      <c r="AI2478" s="7" t="s">
        <v>407</v>
      </c>
      <c r="AJ2478" s="7">
        <v>-0.73899999999999999</v>
      </c>
      <c r="AK2478" s="7">
        <v>-4.5999999999999999E-2</v>
      </c>
      <c r="AL2478" s="7" t="s">
        <v>408</v>
      </c>
      <c r="AQ2478" s="7">
        <v>1.66</v>
      </c>
      <c r="AS2478" s="7">
        <v>3.5</v>
      </c>
      <c r="AT2478" s="7">
        <v>3.3</v>
      </c>
      <c r="AU2478" s="7">
        <v>3.3</v>
      </c>
      <c r="AV2478" s="7" t="s">
        <v>658</v>
      </c>
      <c r="AW2478" s="7" t="s">
        <v>528</v>
      </c>
      <c r="AX2478" s="7" t="s">
        <v>14</v>
      </c>
      <c r="AY2478" s="7" t="s">
        <v>572</v>
      </c>
    </row>
    <row r="2479" spans="1:51" x14ac:dyDescent="0.2">
      <c r="A2479" s="7">
        <v>2478</v>
      </c>
      <c r="B2479" s="7">
        <v>6334</v>
      </c>
      <c r="C2479" s="7" t="s">
        <v>87</v>
      </c>
      <c r="D2479" s="7" t="s">
        <v>479</v>
      </c>
      <c r="E2479" s="7" t="s">
        <v>293</v>
      </c>
      <c r="F2479" s="7">
        <v>1.7709999999999999</v>
      </c>
      <c r="I2479" s="7">
        <v>1.8360000000000001</v>
      </c>
      <c r="J2479" s="7">
        <v>2010</v>
      </c>
      <c r="K2479" s="7">
        <v>10</v>
      </c>
      <c r="L2479" s="7">
        <v>300</v>
      </c>
      <c r="M2479" s="7">
        <v>51.165999999999997</v>
      </c>
      <c r="N2479" s="7">
        <v>-0.85</v>
      </c>
      <c r="O2479" s="7">
        <v>51.25</v>
      </c>
      <c r="P2479" s="7">
        <v>-0.75</v>
      </c>
      <c r="Q2479" s="7">
        <v>9.4049999999999994</v>
      </c>
      <c r="S2479" s="7">
        <v>35.817999999999998</v>
      </c>
      <c r="V2479" s="7" t="s">
        <v>26</v>
      </c>
      <c r="W2479" s="7">
        <v>0.99199999999999999</v>
      </c>
      <c r="X2479" s="7">
        <f t="shared" si="76"/>
        <v>0.99199999999999999</v>
      </c>
      <c r="Y2479" s="7">
        <v>0.84399999999999997</v>
      </c>
      <c r="Z2479" s="7">
        <f t="shared" si="77"/>
        <v>0.84399999999999997</v>
      </c>
      <c r="AA2479" s="7">
        <v>0.54</v>
      </c>
      <c r="AB2479" s="7">
        <v>0.45900000000000002</v>
      </c>
      <c r="AC2479" s="7">
        <v>10.5</v>
      </c>
      <c r="AD2479" s="7">
        <v>78.5</v>
      </c>
      <c r="AE2479" s="7" t="s">
        <v>52</v>
      </c>
      <c r="AF2479" s="7" t="s">
        <v>29</v>
      </c>
      <c r="AG2479" s="7" t="s">
        <v>47</v>
      </c>
      <c r="AH2479" s="7" t="s">
        <v>406</v>
      </c>
      <c r="AI2479" s="7" t="s">
        <v>407</v>
      </c>
      <c r="AJ2479" s="7">
        <v>-0.73899999999999999</v>
      </c>
      <c r="AK2479" s="7">
        <v>-4.5999999999999999E-2</v>
      </c>
      <c r="AL2479" s="7" t="s">
        <v>408</v>
      </c>
      <c r="AQ2479" s="7">
        <v>1.66</v>
      </c>
      <c r="AS2479" s="7">
        <v>3.5</v>
      </c>
      <c r="AT2479" s="7">
        <v>3.3</v>
      </c>
      <c r="AU2479" s="7">
        <v>3.3</v>
      </c>
      <c r="AV2479" s="7" t="s">
        <v>658</v>
      </c>
      <c r="AW2479" s="7" t="s">
        <v>528</v>
      </c>
      <c r="AX2479" s="7" t="s">
        <v>14</v>
      </c>
      <c r="AY2479" s="7" t="s">
        <v>572</v>
      </c>
    </row>
    <row r="2480" spans="1:51" x14ac:dyDescent="0.2">
      <c r="A2480" s="7">
        <v>2479</v>
      </c>
      <c r="B2480" s="7">
        <v>6334</v>
      </c>
      <c r="C2480" s="7" t="s">
        <v>87</v>
      </c>
      <c r="D2480" s="7" t="s">
        <v>479</v>
      </c>
      <c r="E2480" s="7" t="s">
        <v>293</v>
      </c>
      <c r="F2480" s="7">
        <v>0.85099999999999998</v>
      </c>
      <c r="I2480" s="7">
        <v>0.88200000000000001</v>
      </c>
      <c r="J2480" s="7">
        <v>2010</v>
      </c>
      <c r="K2480" s="7">
        <v>11</v>
      </c>
      <c r="L2480" s="7">
        <v>331</v>
      </c>
      <c r="M2480" s="7">
        <v>51.165999999999997</v>
      </c>
      <c r="N2480" s="7">
        <v>-0.85</v>
      </c>
      <c r="O2480" s="7">
        <v>51.25</v>
      </c>
      <c r="P2480" s="7">
        <v>-0.75</v>
      </c>
      <c r="Q2480" s="7">
        <v>5.3609999999999998</v>
      </c>
      <c r="S2480" s="7">
        <v>36</v>
      </c>
      <c r="V2480" s="7" t="s">
        <v>26</v>
      </c>
      <c r="W2480" s="7">
        <v>0.51200000000000001</v>
      </c>
      <c r="X2480" s="7">
        <f t="shared" si="76"/>
        <v>0.51200000000000001</v>
      </c>
      <c r="Y2480" s="7">
        <v>0.37</v>
      </c>
      <c r="Z2480" s="7">
        <f t="shared" si="77"/>
        <v>0.37</v>
      </c>
      <c r="AA2480" s="7">
        <v>0.57999999999999996</v>
      </c>
      <c r="AB2480" s="7">
        <v>0.41899999999999998</v>
      </c>
      <c r="AC2480" s="7">
        <v>5.4</v>
      </c>
      <c r="AD2480" s="7">
        <v>32.299999999999997</v>
      </c>
      <c r="AE2480" s="7" t="s">
        <v>52</v>
      </c>
      <c r="AF2480" s="7" t="s">
        <v>29</v>
      </c>
      <c r="AG2480" s="7" t="s">
        <v>47</v>
      </c>
      <c r="AH2480" s="7" t="s">
        <v>406</v>
      </c>
      <c r="AI2480" s="7" t="s">
        <v>407</v>
      </c>
      <c r="AJ2480" s="7">
        <v>-0.73899999999999999</v>
      </c>
      <c r="AK2480" s="7">
        <v>-4.5999999999999999E-2</v>
      </c>
      <c r="AL2480" s="7" t="s">
        <v>408</v>
      </c>
      <c r="AQ2480" s="7">
        <v>1.66</v>
      </c>
      <c r="AS2480" s="7">
        <v>3.5</v>
      </c>
      <c r="AT2480" s="7">
        <v>3.3</v>
      </c>
      <c r="AU2480" s="7">
        <v>3.3</v>
      </c>
      <c r="AV2480" s="7" t="s">
        <v>658</v>
      </c>
      <c r="AW2480" s="7" t="s">
        <v>528</v>
      </c>
      <c r="AX2480" s="7" t="s">
        <v>14</v>
      </c>
      <c r="AY2480" s="7" t="s">
        <v>572</v>
      </c>
    </row>
    <row r="2481" spans="1:52" x14ac:dyDescent="0.2">
      <c r="A2481" s="7">
        <v>2480</v>
      </c>
      <c r="B2481" s="7">
        <v>6372</v>
      </c>
      <c r="C2481" s="7" t="s">
        <v>61</v>
      </c>
      <c r="D2481" s="7" t="s">
        <v>90</v>
      </c>
      <c r="E2481" s="7" t="s">
        <v>91</v>
      </c>
      <c r="F2481" s="7">
        <v>2.2610000000000001</v>
      </c>
      <c r="I2481" s="7">
        <v>2.3439999999999999</v>
      </c>
      <c r="J2481" s="7">
        <v>2007</v>
      </c>
      <c r="K2481" s="7">
        <v>6</v>
      </c>
      <c r="L2481" s="7">
        <v>156</v>
      </c>
      <c r="M2481" s="7">
        <v>49.158000000000001</v>
      </c>
      <c r="N2481" s="7">
        <v>-78.825000000000003</v>
      </c>
      <c r="O2481" s="7">
        <v>49.25</v>
      </c>
      <c r="P2481" s="7">
        <v>-78.75</v>
      </c>
      <c r="Q2481" s="7">
        <v>4.5419999999999998</v>
      </c>
      <c r="V2481" s="7" t="s">
        <v>26</v>
      </c>
      <c r="W2481" s="7">
        <v>1.3839999999999999</v>
      </c>
      <c r="X2481" s="7">
        <f t="shared" si="76"/>
        <v>1.3839999999999999</v>
      </c>
      <c r="Y2481" s="7">
        <v>0.96</v>
      </c>
      <c r="Z2481" s="7">
        <f t="shared" si="77"/>
        <v>0.96</v>
      </c>
      <c r="AA2481" s="7">
        <v>0.59</v>
      </c>
      <c r="AB2481" s="7">
        <v>0.40899999999999997</v>
      </c>
      <c r="AC2481" s="7">
        <v>14.8</v>
      </c>
      <c r="AD2481" s="7">
        <v>101.7</v>
      </c>
      <c r="AE2481" s="7" t="s">
        <v>28</v>
      </c>
      <c r="AF2481" s="7" t="s">
        <v>29</v>
      </c>
      <c r="AG2481" s="7" t="s">
        <v>30</v>
      </c>
      <c r="AH2481" s="7" t="s">
        <v>421</v>
      </c>
      <c r="AI2481" s="7" t="s">
        <v>417</v>
      </c>
      <c r="AJ2481" s="7">
        <v>-0.92300000000000004</v>
      </c>
      <c r="AK2481" s="7">
        <v>-6.6000000000000003E-2</v>
      </c>
      <c r="AL2481" s="7" t="s">
        <v>408</v>
      </c>
      <c r="AQ2481" s="7">
        <v>3.8780000000000001</v>
      </c>
      <c r="AS2481" s="7">
        <v>2.2970000000000002</v>
      </c>
      <c r="AT2481" s="7">
        <v>2.2269999999999999</v>
      </c>
      <c r="AV2481" s="7" t="s">
        <v>659</v>
      </c>
      <c r="AW2481" s="7" t="s">
        <v>528</v>
      </c>
      <c r="AX2481" s="7" t="s">
        <v>14</v>
      </c>
      <c r="AY2481" s="7" t="s">
        <v>573</v>
      </c>
      <c r="AZ2481" s="7" t="s">
        <v>92</v>
      </c>
    </row>
    <row r="2482" spans="1:52" x14ac:dyDescent="0.2">
      <c r="A2482" s="7">
        <v>2481</v>
      </c>
      <c r="B2482" s="7">
        <v>6372</v>
      </c>
      <c r="C2482" s="7" t="s">
        <v>61</v>
      </c>
      <c r="D2482" s="7" t="s">
        <v>90</v>
      </c>
      <c r="E2482" s="7" t="s">
        <v>91</v>
      </c>
      <c r="F2482" s="7">
        <v>4.3460000000000001</v>
      </c>
      <c r="I2482" s="7">
        <v>4.5049999999999999</v>
      </c>
      <c r="J2482" s="7">
        <v>2007</v>
      </c>
      <c r="K2482" s="7">
        <v>7</v>
      </c>
      <c r="L2482" s="7">
        <v>187</v>
      </c>
      <c r="M2482" s="7">
        <v>49.158000000000001</v>
      </c>
      <c r="N2482" s="7">
        <v>-78.825000000000003</v>
      </c>
      <c r="O2482" s="7">
        <v>49.25</v>
      </c>
      <c r="P2482" s="7">
        <v>-78.75</v>
      </c>
      <c r="Q2482" s="7">
        <v>10.007</v>
      </c>
      <c r="V2482" s="7" t="s">
        <v>26</v>
      </c>
      <c r="W2482" s="7">
        <v>4.1210000000000004</v>
      </c>
      <c r="X2482" s="7">
        <f t="shared" si="76"/>
        <v>4.1210000000000004</v>
      </c>
      <c r="Y2482" s="7">
        <v>0.38400000000000001</v>
      </c>
      <c r="Z2482" s="7">
        <f t="shared" si="77"/>
        <v>0.38400000000000001</v>
      </c>
      <c r="AA2482" s="7">
        <v>0.91400000000000003</v>
      </c>
      <c r="AB2482" s="7">
        <v>8.5000000000000006E-2</v>
      </c>
      <c r="AC2482" s="7">
        <v>16.3</v>
      </c>
      <c r="AD2482" s="7">
        <v>92.1</v>
      </c>
      <c r="AE2482" s="7" t="s">
        <v>52</v>
      </c>
      <c r="AF2482" s="7" t="s">
        <v>29</v>
      </c>
      <c r="AG2482" s="7" t="s">
        <v>47</v>
      </c>
      <c r="AH2482" s="7" t="s">
        <v>421</v>
      </c>
      <c r="AI2482" s="7" t="s">
        <v>417</v>
      </c>
      <c r="AJ2482" s="7">
        <v>-0.92300000000000004</v>
      </c>
      <c r="AK2482" s="7">
        <v>-6.6000000000000003E-2</v>
      </c>
      <c r="AL2482" s="7" t="s">
        <v>408</v>
      </c>
      <c r="AQ2482" s="7">
        <v>3.8780000000000001</v>
      </c>
      <c r="AS2482" s="7">
        <v>2.2970000000000002</v>
      </c>
      <c r="AT2482" s="7">
        <v>2.2269999999999999</v>
      </c>
      <c r="AV2482" s="7" t="s">
        <v>659</v>
      </c>
      <c r="AW2482" s="7" t="s">
        <v>528</v>
      </c>
      <c r="AX2482" s="7" t="s">
        <v>14</v>
      </c>
      <c r="AY2482" s="7" t="s">
        <v>573</v>
      </c>
      <c r="AZ2482" s="7" t="s">
        <v>92</v>
      </c>
    </row>
    <row r="2483" spans="1:52" x14ac:dyDescent="0.2">
      <c r="A2483" s="7">
        <v>2482</v>
      </c>
      <c r="B2483" s="7">
        <v>6372</v>
      </c>
      <c r="C2483" s="7" t="s">
        <v>61</v>
      </c>
      <c r="D2483" s="7" t="s">
        <v>90</v>
      </c>
      <c r="E2483" s="7" t="s">
        <v>91</v>
      </c>
      <c r="F2483" s="7">
        <v>5.5620000000000003</v>
      </c>
      <c r="I2483" s="7">
        <v>5.766</v>
      </c>
      <c r="J2483" s="7">
        <v>2007</v>
      </c>
      <c r="K2483" s="7">
        <v>8</v>
      </c>
      <c r="L2483" s="7">
        <v>217</v>
      </c>
      <c r="M2483" s="7">
        <v>49.158000000000001</v>
      </c>
      <c r="N2483" s="7">
        <v>-78.825000000000003</v>
      </c>
      <c r="O2483" s="7">
        <v>49.25</v>
      </c>
      <c r="P2483" s="7">
        <v>-78.75</v>
      </c>
      <c r="Q2483" s="7">
        <v>13.393000000000001</v>
      </c>
      <c r="V2483" s="7" t="s">
        <v>26</v>
      </c>
      <c r="W2483" s="7">
        <v>5.2969999999999997</v>
      </c>
      <c r="X2483" s="7">
        <f t="shared" si="76"/>
        <v>5.2969999999999997</v>
      </c>
      <c r="Y2483" s="7">
        <v>0.46800000000000003</v>
      </c>
      <c r="Z2483" s="7">
        <f t="shared" si="77"/>
        <v>0.46800000000000003</v>
      </c>
      <c r="AA2483" s="7">
        <v>0.91800000000000004</v>
      </c>
      <c r="AB2483" s="7">
        <v>8.1000000000000003E-2</v>
      </c>
      <c r="AC2483" s="7">
        <v>15.2</v>
      </c>
      <c r="AD2483" s="7">
        <v>94.3</v>
      </c>
      <c r="AE2483" s="7" t="s">
        <v>28</v>
      </c>
      <c r="AF2483" s="7" t="s">
        <v>29</v>
      </c>
      <c r="AG2483" s="7" t="s">
        <v>30</v>
      </c>
      <c r="AH2483" s="7" t="s">
        <v>421</v>
      </c>
      <c r="AI2483" s="7" t="s">
        <v>417</v>
      </c>
      <c r="AJ2483" s="7">
        <v>-0.92300000000000004</v>
      </c>
      <c r="AK2483" s="7">
        <v>-6.6000000000000003E-2</v>
      </c>
      <c r="AL2483" s="7" t="s">
        <v>408</v>
      </c>
      <c r="AQ2483" s="7">
        <v>3.8780000000000001</v>
      </c>
      <c r="AS2483" s="7">
        <v>2.2970000000000002</v>
      </c>
      <c r="AT2483" s="7">
        <v>2.2269999999999999</v>
      </c>
      <c r="AV2483" s="7" t="s">
        <v>659</v>
      </c>
      <c r="AW2483" s="7" t="s">
        <v>528</v>
      </c>
      <c r="AX2483" s="7" t="s">
        <v>14</v>
      </c>
      <c r="AY2483" s="7" t="s">
        <v>573</v>
      </c>
      <c r="AZ2483" s="7" t="s">
        <v>92</v>
      </c>
    </row>
    <row r="2484" spans="1:52" x14ac:dyDescent="0.2">
      <c r="A2484" s="7">
        <v>2483</v>
      </c>
      <c r="B2484" s="7">
        <v>6372</v>
      </c>
      <c r="C2484" s="7" t="s">
        <v>61</v>
      </c>
      <c r="D2484" s="7" t="s">
        <v>90</v>
      </c>
      <c r="E2484" s="7" t="s">
        <v>91</v>
      </c>
      <c r="F2484" s="7">
        <v>5.3639999999999999</v>
      </c>
      <c r="I2484" s="7">
        <v>5.5609999999999999</v>
      </c>
      <c r="J2484" s="7">
        <v>2007</v>
      </c>
      <c r="K2484" s="7">
        <v>9</v>
      </c>
      <c r="L2484" s="7">
        <v>250</v>
      </c>
      <c r="M2484" s="7">
        <v>49.158000000000001</v>
      </c>
      <c r="N2484" s="7">
        <v>-78.825000000000003</v>
      </c>
      <c r="O2484" s="7">
        <v>49.25</v>
      </c>
      <c r="P2484" s="7">
        <v>-78.75</v>
      </c>
      <c r="Q2484" s="7">
        <v>11.465999999999999</v>
      </c>
      <c r="V2484" s="7" t="s">
        <v>26</v>
      </c>
      <c r="W2484" s="7">
        <v>4.59</v>
      </c>
      <c r="X2484" s="7">
        <f t="shared" si="76"/>
        <v>4.59</v>
      </c>
      <c r="Y2484" s="7">
        <v>0.97</v>
      </c>
      <c r="Z2484" s="7">
        <f t="shared" si="77"/>
        <v>0.97</v>
      </c>
      <c r="AA2484" s="7">
        <v>0.82499999999999996</v>
      </c>
      <c r="AB2484" s="7">
        <v>0.17399999999999999</v>
      </c>
      <c r="AC2484" s="7">
        <v>11.1</v>
      </c>
      <c r="AD2484" s="7">
        <v>107</v>
      </c>
      <c r="AE2484" s="7" t="s">
        <v>52</v>
      </c>
      <c r="AF2484" s="7" t="s">
        <v>29</v>
      </c>
      <c r="AG2484" s="7" t="s">
        <v>47</v>
      </c>
      <c r="AH2484" s="7" t="s">
        <v>421</v>
      </c>
      <c r="AI2484" s="7" t="s">
        <v>417</v>
      </c>
      <c r="AJ2484" s="7">
        <v>-0.92300000000000004</v>
      </c>
      <c r="AK2484" s="7">
        <v>-6.6000000000000003E-2</v>
      </c>
      <c r="AL2484" s="7" t="s">
        <v>408</v>
      </c>
      <c r="AQ2484" s="7">
        <v>3.8780000000000001</v>
      </c>
      <c r="AS2484" s="7">
        <v>2.2970000000000002</v>
      </c>
      <c r="AT2484" s="7">
        <v>2.2269999999999999</v>
      </c>
      <c r="AV2484" s="7" t="s">
        <v>659</v>
      </c>
      <c r="AW2484" s="7" t="s">
        <v>528</v>
      </c>
      <c r="AX2484" s="7" t="s">
        <v>14</v>
      </c>
      <c r="AY2484" s="7" t="s">
        <v>573</v>
      </c>
      <c r="AZ2484" s="7" t="s">
        <v>92</v>
      </c>
    </row>
    <row r="2485" spans="1:52" x14ac:dyDescent="0.2">
      <c r="A2485" s="7">
        <v>2484</v>
      </c>
      <c r="B2485" s="7">
        <v>6372</v>
      </c>
      <c r="C2485" s="7" t="s">
        <v>61</v>
      </c>
      <c r="D2485" s="7" t="s">
        <v>90</v>
      </c>
      <c r="E2485" s="7" t="s">
        <v>91</v>
      </c>
      <c r="F2485" s="7">
        <v>4.3849999999999998</v>
      </c>
      <c r="I2485" s="7">
        <v>4.5460000000000003</v>
      </c>
      <c r="J2485" s="7">
        <v>2007</v>
      </c>
      <c r="K2485" s="7">
        <v>10</v>
      </c>
      <c r="L2485" s="7">
        <v>277</v>
      </c>
      <c r="M2485" s="7">
        <v>49.158000000000001</v>
      </c>
      <c r="N2485" s="7">
        <v>-78.825000000000003</v>
      </c>
      <c r="O2485" s="7">
        <v>49.25</v>
      </c>
      <c r="P2485" s="7">
        <v>-78.75</v>
      </c>
      <c r="Q2485" s="7">
        <v>9.3940000000000001</v>
      </c>
      <c r="V2485" s="7" t="s">
        <v>26</v>
      </c>
      <c r="W2485" s="7">
        <v>3.9390000000000001</v>
      </c>
      <c r="X2485" s="7">
        <f t="shared" si="76"/>
        <v>3.9390000000000001</v>
      </c>
      <c r="Y2485" s="7">
        <v>0.60699999999999998</v>
      </c>
      <c r="Z2485" s="7">
        <f t="shared" si="77"/>
        <v>0.60699999999999998</v>
      </c>
      <c r="AA2485" s="7">
        <v>0.86599999999999999</v>
      </c>
      <c r="AB2485" s="7">
        <v>0.13300000000000001</v>
      </c>
      <c r="AC2485" s="7">
        <v>6.4</v>
      </c>
      <c r="AD2485" s="7">
        <v>71.099999999999994</v>
      </c>
      <c r="AE2485" s="7" t="s">
        <v>28</v>
      </c>
      <c r="AF2485" s="7" t="s">
        <v>29</v>
      </c>
      <c r="AG2485" s="7" t="s">
        <v>30</v>
      </c>
      <c r="AH2485" s="7" t="s">
        <v>421</v>
      </c>
      <c r="AI2485" s="7" t="s">
        <v>417</v>
      </c>
      <c r="AJ2485" s="7">
        <v>-0.92300000000000004</v>
      </c>
      <c r="AK2485" s="7">
        <v>-6.6000000000000003E-2</v>
      </c>
      <c r="AL2485" s="7" t="s">
        <v>408</v>
      </c>
      <c r="AQ2485" s="7">
        <v>3.8780000000000001</v>
      </c>
      <c r="AS2485" s="7">
        <v>2.2970000000000002</v>
      </c>
      <c r="AT2485" s="7">
        <v>2.2269999999999999</v>
      </c>
      <c r="AV2485" s="7" t="s">
        <v>659</v>
      </c>
      <c r="AW2485" s="7" t="s">
        <v>528</v>
      </c>
      <c r="AX2485" s="7" t="s">
        <v>14</v>
      </c>
      <c r="AY2485" s="7" t="s">
        <v>573</v>
      </c>
      <c r="AZ2485" s="7" t="s">
        <v>92</v>
      </c>
    </row>
    <row r="2486" spans="1:52" x14ac:dyDescent="0.2">
      <c r="A2486" s="7">
        <v>2485</v>
      </c>
      <c r="B2486" s="7">
        <v>6372</v>
      </c>
      <c r="C2486" s="7" t="s">
        <v>61</v>
      </c>
      <c r="D2486" s="7" t="s">
        <v>90</v>
      </c>
      <c r="E2486" s="7" t="s">
        <v>91</v>
      </c>
      <c r="F2486" s="7">
        <v>2.992</v>
      </c>
      <c r="I2486" s="7">
        <v>3.1019999999999999</v>
      </c>
      <c r="J2486" s="7">
        <v>2007</v>
      </c>
      <c r="K2486" s="7">
        <v>11</v>
      </c>
      <c r="L2486" s="7">
        <v>309</v>
      </c>
      <c r="M2486" s="7">
        <v>49.158000000000001</v>
      </c>
      <c r="N2486" s="7">
        <v>-78.825000000000003</v>
      </c>
      <c r="O2486" s="7">
        <v>49.25</v>
      </c>
      <c r="P2486" s="7">
        <v>-78.75</v>
      </c>
      <c r="Q2486" s="7">
        <v>5.5830000000000002</v>
      </c>
      <c r="V2486" s="7" t="s">
        <v>26</v>
      </c>
      <c r="W2486" s="7">
        <v>2.9790000000000001</v>
      </c>
      <c r="X2486" s="7">
        <f t="shared" si="76"/>
        <v>2.9790000000000001</v>
      </c>
      <c r="Y2486" s="7">
        <v>0.122</v>
      </c>
      <c r="Z2486" s="7">
        <f t="shared" si="77"/>
        <v>0.122</v>
      </c>
      <c r="AA2486" s="7">
        <v>0.96</v>
      </c>
      <c r="AB2486" s="7">
        <v>3.9E-2</v>
      </c>
      <c r="AC2486" s="7">
        <v>-4.5</v>
      </c>
      <c r="AD2486" s="7">
        <v>63.4</v>
      </c>
      <c r="AE2486" s="7" t="s">
        <v>52</v>
      </c>
      <c r="AF2486" s="7" t="s">
        <v>29</v>
      </c>
      <c r="AG2486" s="7" t="s">
        <v>47</v>
      </c>
      <c r="AH2486" s="7" t="s">
        <v>421</v>
      </c>
      <c r="AI2486" s="7" t="s">
        <v>417</v>
      </c>
      <c r="AJ2486" s="7">
        <v>-0.92300000000000004</v>
      </c>
      <c r="AK2486" s="7">
        <v>-6.6000000000000003E-2</v>
      </c>
      <c r="AL2486" s="7" t="s">
        <v>408</v>
      </c>
      <c r="AQ2486" s="7">
        <v>3.8780000000000001</v>
      </c>
      <c r="AS2486" s="7">
        <v>2.2970000000000002</v>
      </c>
      <c r="AT2486" s="7">
        <v>2.2269999999999999</v>
      </c>
      <c r="AV2486" s="7" t="s">
        <v>659</v>
      </c>
      <c r="AW2486" s="7" t="s">
        <v>528</v>
      </c>
      <c r="AX2486" s="7" t="s">
        <v>14</v>
      </c>
      <c r="AY2486" s="7" t="s">
        <v>573</v>
      </c>
      <c r="AZ2486" s="7" t="s">
        <v>92</v>
      </c>
    </row>
    <row r="2487" spans="1:52" x14ac:dyDescent="0.2">
      <c r="A2487" s="7">
        <v>2486</v>
      </c>
      <c r="B2487" s="7">
        <v>6372</v>
      </c>
      <c r="C2487" s="7" t="s">
        <v>61</v>
      </c>
      <c r="D2487" s="7" t="s">
        <v>90</v>
      </c>
      <c r="E2487" s="7" t="s">
        <v>91</v>
      </c>
      <c r="F2487" s="7">
        <v>2.23</v>
      </c>
      <c r="I2487" s="7">
        <v>2.3119999999999998</v>
      </c>
      <c r="J2487" s="7">
        <v>2007</v>
      </c>
      <c r="K2487" s="7">
        <v>12</v>
      </c>
      <c r="L2487" s="7">
        <v>338</v>
      </c>
      <c r="M2487" s="7">
        <v>49.158000000000001</v>
      </c>
      <c r="N2487" s="7">
        <v>-78.825000000000003</v>
      </c>
      <c r="O2487" s="7">
        <v>49.25</v>
      </c>
      <c r="P2487" s="7">
        <v>-78.75</v>
      </c>
      <c r="Q2487" s="7">
        <v>1.24</v>
      </c>
      <c r="V2487" s="7" t="s">
        <v>26</v>
      </c>
      <c r="W2487" s="7">
        <v>2.1749999999999998</v>
      </c>
      <c r="X2487" s="7">
        <f t="shared" si="76"/>
        <v>2.1749999999999998</v>
      </c>
      <c r="Y2487" s="7">
        <v>0.13600000000000001</v>
      </c>
      <c r="Z2487" s="7">
        <f t="shared" si="77"/>
        <v>0.13600000000000001</v>
      </c>
      <c r="AA2487" s="7">
        <v>0.94099999999999995</v>
      </c>
      <c r="AB2487" s="7">
        <v>5.8000000000000003E-2</v>
      </c>
      <c r="AC2487" s="7">
        <v>-14.4</v>
      </c>
      <c r="AD2487" s="7">
        <v>69.5</v>
      </c>
      <c r="AE2487" s="7" t="s">
        <v>28</v>
      </c>
      <c r="AF2487" s="7" t="s">
        <v>29</v>
      </c>
      <c r="AG2487" s="7" t="s">
        <v>30</v>
      </c>
      <c r="AH2487" s="7" t="s">
        <v>421</v>
      </c>
      <c r="AI2487" s="7" t="s">
        <v>417</v>
      </c>
      <c r="AJ2487" s="7">
        <v>-0.92300000000000004</v>
      </c>
      <c r="AK2487" s="7">
        <v>-6.6000000000000003E-2</v>
      </c>
      <c r="AL2487" s="7" t="s">
        <v>408</v>
      </c>
      <c r="AQ2487" s="7">
        <v>3.8780000000000001</v>
      </c>
      <c r="AS2487" s="7">
        <v>2.2970000000000002</v>
      </c>
      <c r="AT2487" s="7">
        <v>2.2269999999999999</v>
      </c>
      <c r="AV2487" s="7" t="s">
        <v>659</v>
      </c>
      <c r="AW2487" s="7" t="s">
        <v>528</v>
      </c>
      <c r="AX2487" s="7" t="s">
        <v>14</v>
      </c>
      <c r="AY2487" s="7" t="s">
        <v>573</v>
      </c>
      <c r="AZ2487" s="7" t="s">
        <v>92</v>
      </c>
    </row>
    <row r="2488" spans="1:52" x14ac:dyDescent="0.2">
      <c r="A2488" s="7">
        <v>2487</v>
      </c>
      <c r="B2488" s="7">
        <v>6372</v>
      </c>
      <c r="C2488" s="7" t="s">
        <v>61</v>
      </c>
      <c r="D2488" s="7" t="s">
        <v>90</v>
      </c>
      <c r="E2488" s="7" t="s">
        <v>91</v>
      </c>
      <c r="F2488" s="7">
        <v>2.0329999999999999</v>
      </c>
      <c r="I2488" s="7">
        <v>2.1070000000000002</v>
      </c>
      <c r="J2488" s="7">
        <v>2008</v>
      </c>
      <c r="K2488" s="7">
        <v>1</v>
      </c>
      <c r="L2488" s="7">
        <v>4</v>
      </c>
      <c r="M2488" s="7">
        <v>49.158000000000001</v>
      </c>
      <c r="N2488" s="7">
        <v>-78.825000000000003</v>
      </c>
      <c r="O2488" s="7">
        <v>49.25</v>
      </c>
      <c r="P2488" s="7">
        <v>-78.75</v>
      </c>
      <c r="Q2488" s="7">
        <v>0.76300000000000001</v>
      </c>
      <c r="V2488" s="7" t="s">
        <v>26</v>
      </c>
      <c r="W2488" s="7">
        <v>2.1019999999999999</v>
      </c>
      <c r="X2488" s="7">
        <f t="shared" si="76"/>
        <v>2.1019999999999999</v>
      </c>
      <c r="Y2488" s="7">
        <v>5.0000000000000001E-3</v>
      </c>
      <c r="Z2488" s="7">
        <f t="shared" si="77"/>
        <v>5.0000000000000001E-3</v>
      </c>
      <c r="AA2488" s="7">
        <v>0.997</v>
      </c>
      <c r="AB2488" s="7">
        <v>2E-3</v>
      </c>
      <c r="AC2488" s="7">
        <v>-13.5</v>
      </c>
      <c r="AD2488" s="7">
        <v>60.9</v>
      </c>
      <c r="AE2488" s="7" t="s">
        <v>52</v>
      </c>
      <c r="AF2488" s="7" t="s">
        <v>29</v>
      </c>
      <c r="AG2488" s="7" t="s">
        <v>47</v>
      </c>
      <c r="AH2488" s="7" t="s">
        <v>421</v>
      </c>
      <c r="AI2488" s="7" t="s">
        <v>417</v>
      </c>
      <c r="AJ2488" s="7">
        <v>-0.92300000000000004</v>
      </c>
      <c r="AK2488" s="7">
        <v>1.611</v>
      </c>
      <c r="AL2488" s="7" t="s">
        <v>408</v>
      </c>
      <c r="AQ2488" s="7">
        <v>3.8780000000000001</v>
      </c>
      <c r="AS2488" s="7">
        <v>2.2970000000000002</v>
      </c>
      <c r="AT2488" s="7">
        <v>2.2269999999999999</v>
      </c>
      <c r="AV2488" s="7" t="s">
        <v>659</v>
      </c>
      <c r="AW2488" s="7" t="s">
        <v>528</v>
      </c>
      <c r="AX2488" s="7" t="s">
        <v>14</v>
      </c>
      <c r="AY2488" s="7" t="s">
        <v>573</v>
      </c>
      <c r="AZ2488" s="7" t="s">
        <v>92</v>
      </c>
    </row>
    <row r="2489" spans="1:52" x14ac:dyDescent="0.2">
      <c r="A2489" s="7">
        <v>2488</v>
      </c>
      <c r="B2489" s="7">
        <v>6372</v>
      </c>
      <c r="C2489" s="7" t="s">
        <v>61</v>
      </c>
      <c r="D2489" s="7" t="s">
        <v>90</v>
      </c>
      <c r="E2489" s="7" t="s">
        <v>91</v>
      </c>
      <c r="F2489" s="7">
        <v>1.923</v>
      </c>
      <c r="I2489" s="7">
        <v>1.9930000000000001</v>
      </c>
      <c r="J2489" s="7">
        <v>2008</v>
      </c>
      <c r="K2489" s="7">
        <v>2</v>
      </c>
      <c r="L2489" s="7">
        <v>35</v>
      </c>
      <c r="M2489" s="7">
        <v>49.158000000000001</v>
      </c>
      <c r="N2489" s="7">
        <v>-78.825000000000003</v>
      </c>
      <c r="O2489" s="7">
        <v>49.25</v>
      </c>
      <c r="P2489" s="7">
        <v>-78.75</v>
      </c>
      <c r="Q2489" s="7">
        <v>0.47799999999999998</v>
      </c>
      <c r="V2489" s="7" t="s">
        <v>26</v>
      </c>
      <c r="W2489" s="7">
        <v>1.3839999999999999</v>
      </c>
      <c r="X2489" s="7">
        <f t="shared" si="76"/>
        <v>1.3839999999999999</v>
      </c>
      <c r="Y2489" s="7">
        <v>0.60899999999999999</v>
      </c>
      <c r="Z2489" s="7">
        <f t="shared" si="77"/>
        <v>0.60899999999999999</v>
      </c>
      <c r="AA2489" s="7">
        <v>0.69399999999999995</v>
      </c>
      <c r="AB2489" s="7">
        <v>0.30499999999999999</v>
      </c>
      <c r="AC2489" s="7">
        <v>-16.399999999999999</v>
      </c>
      <c r="AD2489" s="7">
        <v>37.1</v>
      </c>
      <c r="AE2489" s="7" t="s">
        <v>28</v>
      </c>
      <c r="AF2489" s="7" t="s">
        <v>29</v>
      </c>
      <c r="AG2489" s="7" t="s">
        <v>30</v>
      </c>
      <c r="AH2489" s="7" t="s">
        <v>421</v>
      </c>
      <c r="AI2489" s="7" t="s">
        <v>417</v>
      </c>
      <c r="AJ2489" s="7">
        <v>-0.92300000000000004</v>
      </c>
      <c r="AK2489" s="7">
        <v>1.611</v>
      </c>
      <c r="AL2489" s="7" t="s">
        <v>408</v>
      </c>
      <c r="AQ2489" s="7">
        <v>3.8780000000000001</v>
      </c>
      <c r="AS2489" s="7">
        <v>2.2970000000000002</v>
      </c>
      <c r="AT2489" s="7">
        <v>2.2269999999999999</v>
      </c>
      <c r="AV2489" s="7" t="s">
        <v>659</v>
      </c>
      <c r="AW2489" s="7" t="s">
        <v>528</v>
      </c>
      <c r="AX2489" s="7" t="s">
        <v>14</v>
      </c>
      <c r="AY2489" s="7" t="s">
        <v>573</v>
      </c>
      <c r="AZ2489" s="7" t="s">
        <v>92</v>
      </c>
    </row>
    <row r="2490" spans="1:52" x14ac:dyDescent="0.2">
      <c r="A2490" s="7">
        <v>2489</v>
      </c>
      <c r="B2490" s="7">
        <v>6372</v>
      </c>
      <c r="C2490" s="7" t="s">
        <v>61</v>
      </c>
      <c r="D2490" s="7" t="s">
        <v>90</v>
      </c>
      <c r="E2490" s="7" t="s">
        <v>91</v>
      </c>
      <c r="F2490" s="7">
        <v>1.9</v>
      </c>
      <c r="I2490" s="7">
        <v>1.9690000000000001</v>
      </c>
      <c r="J2490" s="7">
        <v>2008</v>
      </c>
      <c r="K2490" s="7">
        <v>3</v>
      </c>
      <c r="L2490" s="7">
        <v>65</v>
      </c>
      <c r="M2490" s="7">
        <v>49.158000000000001</v>
      </c>
      <c r="N2490" s="7">
        <v>-78.825000000000003</v>
      </c>
      <c r="O2490" s="7">
        <v>49.25</v>
      </c>
      <c r="P2490" s="7">
        <v>-78.75</v>
      </c>
      <c r="Q2490" s="7">
        <v>0.28999999999999998</v>
      </c>
      <c r="V2490" s="7" t="s">
        <v>26</v>
      </c>
      <c r="W2490" s="7">
        <v>1.359</v>
      </c>
      <c r="X2490" s="7">
        <f t="shared" si="76"/>
        <v>1.359</v>
      </c>
      <c r="Y2490" s="7">
        <v>0.61</v>
      </c>
      <c r="Z2490" s="7">
        <f t="shared" si="77"/>
        <v>0.61</v>
      </c>
      <c r="AA2490" s="7">
        <v>0.68899999999999995</v>
      </c>
      <c r="AB2490" s="7">
        <v>0.31</v>
      </c>
      <c r="AC2490" s="7">
        <v>-11.9</v>
      </c>
      <c r="AD2490" s="7">
        <v>37.6</v>
      </c>
      <c r="AE2490" s="7" t="s">
        <v>52</v>
      </c>
      <c r="AF2490" s="7" t="s">
        <v>29</v>
      </c>
      <c r="AG2490" s="7" t="s">
        <v>47</v>
      </c>
      <c r="AH2490" s="7" t="s">
        <v>421</v>
      </c>
      <c r="AI2490" s="7" t="s">
        <v>417</v>
      </c>
      <c r="AJ2490" s="7">
        <v>-0.92300000000000004</v>
      </c>
      <c r="AK2490" s="7">
        <v>1.611</v>
      </c>
      <c r="AL2490" s="7" t="s">
        <v>408</v>
      </c>
      <c r="AQ2490" s="7">
        <v>3.8780000000000001</v>
      </c>
      <c r="AS2490" s="7">
        <v>2.2970000000000002</v>
      </c>
      <c r="AT2490" s="7">
        <v>2.2269999999999999</v>
      </c>
      <c r="AV2490" s="7" t="s">
        <v>659</v>
      </c>
      <c r="AW2490" s="7" t="s">
        <v>528</v>
      </c>
      <c r="AX2490" s="7" t="s">
        <v>14</v>
      </c>
      <c r="AY2490" s="7" t="s">
        <v>573</v>
      </c>
      <c r="AZ2490" s="7" t="s">
        <v>92</v>
      </c>
    </row>
    <row r="2491" spans="1:52" x14ac:dyDescent="0.2">
      <c r="A2491" s="7">
        <v>2490</v>
      </c>
      <c r="B2491" s="7">
        <v>6372</v>
      </c>
      <c r="C2491" s="7" t="s">
        <v>61</v>
      </c>
      <c r="D2491" s="7" t="s">
        <v>90</v>
      </c>
      <c r="E2491" s="7" t="s">
        <v>91</v>
      </c>
      <c r="F2491" s="7">
        <v>1.8120000000000001</v>
      </c>
      <c r="I2491" s="7">
        <v>1.8779999999999999</v>
      </c>
      <c r="J2491" s="7">
        <v>2008</v>
      </c>
      <c r="K2491" s="7">
        <v>4</v>
      </c>
      <c r="L2491" s="7">
        <v>96</v>
      </c>
      <c r="M2491" s="7">
        <v>49.158000000000001</v>
      </c>
      <c r="N2491" s="7">
        <v>-78.825000000000003</v>
      </c>
      <c r="O2491" s="7">
        <v>49.25</v>
      </c>
      <c r="P2491" s="7">
        <v>-78.75</v>
      </c>
      <c r="Q2491" s="7">
        <v>0.246</v>
      </c>
      <c r="V2491" s="7" t="s">
        <v>26</v>
      </c>
      <c r="W2491" s="7">
        <v>1.353</v>
      </c>
      <c r="X2491" s="7">
        <f t="shared" si="76"/>
        <v>1.353</v>
      </c>
      <c r="Y2491" s="7">
        <v>0.52500000000000002</v>
      </c>
      <c r="Z2491" s="7">
        <f t="shared" si="77"/>
        <v>0.52500000000000002</v>
      </c>
      <c r="AA2491" s="7">
        <v>0.72</v>
      </c>
      <c r="AB2491" s="7">
        <v>0.27900000000000003</v>
      </c>
      <c r="AC2491" s="7">
        <v>2.9</v>
      </c>
      <c r="AD2491" s="7">
        <v>52.2</v>
      </c>
      <c r="AE2491" s="7" t="s">
        <v>28</v>
      </c>
      <c r="AF2491" s="7" t="s">
        <v>29</v>
      </c>
      <c r="AG2491" s="7" t="s">
        <v>30</v>
      </c>
      <c r="AH2491" s="7" t="s">
        <v>421</v>
      </c>
      <c r="AI2491" s="7" t="s">
        <v>417</v>
      </c>
      <c r="AJ2491" s="7">
        <v>-0.92300000000000004</v>
      </c>
      <c r="AK2491" s="7">
        <v>1.611</v>
      </c>
      <c r="AL2491" s="7" t="s">
        <v>408</v>
      </c>
      <c r="AQ2491" s="7">
        <v>3.8780000000000001</v>
      </c>
      <c r="AS2491" s="7">
        <v>2.2970000000000002</v>
      </c>
      <c r="AT2491" s="7">
        <v>2.2269999999999999</v>
      </c>
      <c r="AV2491" s="7" t="s">
        <v>659</v>
      </c>
      <c r="AW2491" s="7" t="s">
        <v>528</v>
      </c>
      <c r="AX2491" s="7" t="s">
        <v>14</v>
      </c>
      <c r="AY2491" s="7" t="s">
        <v>573</v>
      </c>
      <c r="AZ2491" s="7" t="s">
        <v>92</v>
      </c>
    </row>
    <row r="2492" spans="1:52" x14ac:dyDescent="0.2">
      <c r="A2492" s="7">
        <v>2491</v>
      </c>
      <c r="B2492" s="7">
        <v>6372</v>
      </c>
      <c r="C2492" s="7" t="s">
        <v>61</v>
      </c>
      <c r="D2492" s="7" t="s">
        <v>90</v>
      </c>
      <c r="E2492" s="7" t="s">
        <v>91</v>
      </c>
      <c r="F2492" s="7">
        <v>2.0059999999999998</v>
      </c>
      <c r="I2492" s="7">
        <v>2.0790000000000002</v>
      </c>
      <c r="J2492" s="7">
        <v>2008</v>
      </c>
      <c r="K2492" s="7">
        <v>5</v>
      </c>
      <c r="L2492" s="7">
        <v>125</v>
      </c>
      <c r="M2492" s="7">
        <v>49.158000000000001</v>
      </c>
      <c r="N2492" s="7">
        <v>-78.825000000000003</v>
      </c>
      <c r="O2492" s="7">
        <v>49.25</v>
      </c>
      <c r="P2492" s="7">
        <v>-78.75</v>
      </c>
      <c r="Q2492" s="7">
        <v>1.5089999999999999</v>
      </c>
      <c r="V2492" s="7" t="s">
        <v>26</v>
      </c>
      <c r="W2492" s="7">
        <v>1.53</v>
      </c>
      <c r="X2492" s="7">
        <f t="shared" si="76"/>
        <v>1.53</v>
      </c>
      <c r="Y2492" s="7">
        <v>0.54900000000000004</v>
      </c>
      <c r="Z2492" s="7">
        <f t="shared" si="77"/>
        <v>0.54900000000000004</v>
      </c>
      <c r="AA2492" s="7">
        <v>0.73499999999999999</v>
      </c>
      <c r="AB2492" s="7">
        <v>0.26400000000000001</v>
      </c>
      <c r="AC2492" s="7">
        <v>6.6</v>
      </c>
      <c r="AD2492" s="7">
        <v>115.6</v>
      </c>
      <c r="AE2492" s="7" t="s">
        <v>52</v>
      </c>
      <c r="AF2492" s="7" t="s">
        <v>29</v>
      </c>
      <c r="AG2492" s="7" t="s">
        <v>47</v>
      </c>
      <c r="AH2492" s="7" t="s">
        <v>421</v>
      </c>
      <c r="AI2492" s="7" t="s">
        <v>417</v>
      </c>
      <c r="AJ2492" s="7">
        <v>-0.92300000000000004</v>
      </c>
      <c r="AK2492" s="7">
        <v>1.611</v>
      </c>
      <c r="AL2492" s="7" t="s">
        <v>408</v>
      </c>
      <c r="AQ2492" s="7">
        <v>3.8780000000000001</v>
      </c>
      <c r="AS2492" s="7">
        <v>2.2970000000000002</v>
      </c>
      <c r="AT2492" s="7">
        <v>2.2269999999999999</v>
      </c>
      <c r="AV2492" s="7" t="s">
        <v>659</v>
      </c>
      <c r="AW2492" s="7" t="s">
        <v>528</v>
      </c>
      <c r="AX2492" s="7" t="s">
        <v>14</v>
      </c>
      <c r="AY2492" s="7" t="s">
        <v>573</v>
      </c>
      <c r="AZ2492" s="7" t="s">
        <v>92</v>
      </c>
    </row>
    <row r="2493" spans="1:52" x14ac:dyDescent="0.2">
      <c r="A2493" s="7">
        <v>2492</v>
      </c>
      <c r="B2493" s="7">
        <v>6372</v>
      </c>
      <c r="C2493" s="7" t="s">
        <v>61</v>
      </c>
      <c r="D2493" s="7" t="s">
        <v>90</v>
      </c>
      <c r="E2493" s="7" t="s">
        <v>91</v>
      </c>
      <c r="F2493" s="7">
        <v>3.0259999999999998</v>
      </c>
      <c r="I2493" s="7">
        <v>3.137</v>
      </c>
      <c r="J2493" s="7">
        <v>2008</v>
      </c>
      <c r="K2493" s="7">
        <v>6</v>
      </c>
      <c r="L2493" s="7">
        <v>155</v>
      </c>
      <c r="M2493" s="7">
        <v>49.158000000000001</v>
      </c>
      <c r="N2493" s="7">
        <v>-78.825000000000003</v>
      </c>
      <c r="O2493" s="7">
        <v>49.25</v>
      </c>
      <c r="P2493" s="7">
        <v>-78.75</v>
      </c>
      <c r="Q2493" s="7">
        <v>6.4880000000000004</v>
      </c>
      <c r="V2493" s="7" t="s">
        <v>26</v>
      </c>
      <c r="W2493" s="7">
        <v>2.4830000000000001</v>
      </c>
      <c r="X2493" s="7">
        <f t="shared" si="76"/>
        <v>2.4830000000000001</v>
      </c>
      <c r="Y2493" s="7">
        <v>0.65400000000000003</v>
      </c>
      <c r="Z2493" s="7">
        <f t="shared" si="77"/>
        <v>0.65400000000000003</v>
      </c>
      <c r="AA2493" s="7">
        <v>0.79100000000000004</v>
      </c>
      <c r="AB2493" s="7">
        <v>0.20799999999999999</v>
      </c>
      <c r="AC2493" s="7">
        <v>14.5</v>
      </c>
      <c r="AD2493" s="7">
        <v>112.8</v>
      </c>
      <c r="AE2493" s="7" t="s">
        <v>28</v>
      </c>
      <c r="AF2493" s="7" t="s">
        <v>29</v>
      </c>
      <c r="AG2493" s="7" t="s">
        <v>30</v>
      </c>
      <c r="AH2493" s="7" t="s">
        <v>421</v>
      </c>
      <c r="AI2493" s="7" t="s">
        <v>417</v>
      </c>
      <c r="AJ2493" s="7">
        <v>-0.92300000000000004</v>
      </c>
      <c r="AK2493" s="7">
        <v>1.611</v>
      </c>
      <c r="AL2493" s="7" t="s">
        <v>408</v>
      </c>
      <c r="AQ2493" s="7">
        <v>3.8780000000000001</v>
      </c>
      <c r="AS2493" s="7">
        <v>2.2970000000000002</v>
      </c>
      <c r="AT2493" s="7">
        <v>2.2269999999999999</v>
      </c>
      <c r="AV2493" s="7" t="s">
        <v>659</v>
      </c>
      <c r="AW2493" s="7" t="s">
        <v>528</v>
      </c>
      <c r="AX2493" s="7" t="s">
        <v>14</v>
      </c>
      <c r="AY2493" s="7" t="s">
        <v>573</v>
      </c>
      <c r="AZ2493" s="7" t="s">
        <v>92</v>
      </c>
    </row>
    <row r="2494" spans="1:52" x14ac:dyDescent="0.2">
      <c r="A2494" s="7">
        <v>2493</v>
      </c>
      <c r="B2494" s="7">
        <v>6372</v>
      </c>
      <c r="C2494" s="7" t="s">
        <v>61</v>
      </c>
      <c r="D2494" s="7" t="s">
        <v>90</v>
      </c>
      <c r="E2494" s="7" t="s">
        <v>91</v>
      </c>
      <c r="F2494" s="7">
        <v>4.9379999999999997</v>
      </c>
      <c r="I2494" s="7">
        <v>5.1189999999999998</v>
      </c>
      <c r="J2494" s="7">
        <v>2008</v>
      </c>
      <c r="K2494" s="7">
        <v>7</v>
      </c>
      <c r="L2494" s="7">
        <v>185</v>
      </c>
      <c r="M2494" s="7">
        <v>49.158000000000001</v>
      </c>
      <c r="N2494" s="7">
        <v>-78.825000000000003</v>
      </c>
      <c r="O2494" s="7">
        <v>49.25</v>
      </c>
      <c r="P2494" s="7">
        <v>-78.75</v>
      </c>
      <c r="Q2494" s="7">
        <v>12.871</v>
      </c>
      <c r="V2494" s="7" t="s">
        <v>26</v>
      </c>
      <c r="W2494" s="7">
        <v>5.0949999999999998</v>
      </c>
      <c r="X2494" s="7">
        <f t="shared" si="76"/>
        <v>5.0949999999999998</v>
      </c>
      <c r="Y2494" s="7">
        <v>2.4E-2</v>
      </c>
      <c r="Z2494" s="7">
        <f t="shared" si="77"/>
        <v>2.4E-2</v>
      </c>
      <c r="AA2494" s="7">
        <v>0.995</v>
      </c>
      <c r="AB2494" s="7">
        <v>4.0000000000000001E-3</v>
      </c>
      <c r="AC2494" s="7">
        <v>16.5</v>
      </c>
      <c r="AD2494" s="7">
        <v>147.9</v>
      </c>
      <c r="AE2494" s="7" t="s">
        <v>52</v>
      </c>
      <c r="AF2494" s="7" t="s">
        <v>29</v>
      </c>
      <c r="AG2494" s="7" t="s">
        <v>47</v>
      </c>
      <c r="AH2494" s="7" t="s">
        <v>421</v>
      </c>
      <c r="AI2494" s="7" t="s">
        <v>417</v>
      </c>
      <c r="AJ2494" s="7">
        <v>-0.92300000000000004</v>
      </c>
      <c r="AK2494" s="7">
        <v>1.611</v>
      </c>
      <c r="AL2494" s="7" t="s">
        <v>408</v>
      </c>
      <c r="AQ2494" s="7">
        <v>3.8780000000000001</v>
      </c>
      <c r="AS2494" s="7">
        <v>2.2970000000000002</v>
      </c>
      <c r="AT2494" s="7">
        <v>2.2269999999999999</v>
      </c>
      <c r="AV2494" s="7" t="s">
        <v>659</v>
      </c>
      <c r="AW2494" s="7" t="s">
        <v>528</v>
      </c>
      <c r="AX2494" s="7" t="s">
        <v>14</v>
      </c>
      <c r="AY2494" s="7" t="s">
        <v>573</v>
      </c>
      <c r="AZ2494" s="7" t="s">
        <v>92</v>
      </c>
    </row>
    <row r="2495" spans="1:52" x14ac:dyDescent="0.2">
      <c r="A2495" s="7">
        <v>2494</v>
      </c>
      <c r="B2495" s="7">
        <v>6372</v>
      </c>
      <c r="C2495" s="7" t="s">
        <v>61</v>
      </c>
      <c r="D2495" s="7" t="s">
        <v>90</v>
      </c>
      <c r="E2495" s="7" t="s">
        <v>91</v>
      </c>
      <c r="F2495" s="7">
        <v>6.306</v>
      </c>
      <c r="I2495" s="7">
        <v>6.5380000000000003</v>
      </c>
      <c r="J2495" s="7">
        <v>2008</v>
      </c>
      <c r="K2495" s="7">
        <v>8</v>
      </c>
      <c r="L2495" s="7">
        <v>218</v>
      </c>
      <c r="M2495" s="7">
        <v>49.158000000000001</v>
      </c>
      <c r="N2495" s="7">
        <v>-78.825000000000003</v>
      </c>
      <c r="O2495" s="7">
        <v>49.25</v>
      </c>
      <c r="P2495" s="7">
        <v>-78.75</v>
      </c>
      <c r="Q2495" s="7">
        <v>14.23</v>
      </c>
      <c r="V2495" s="7" t="s">
        <v>26</v>
      </c>
      <c r="W2495" s="7">
        <v>5.6390000000000002</v>
      </c>
      <c r="X2495" s="7">
        <f t="shared" si="76"/>
        <v>5.6390000000000002</v>
      </c>
      <c r="Y2495" s="7">
        <v>0.89800000000000002</v>
      </c>
      <c r="Z2495" s="7">
        <f t="shared" si="77"/>
        <v>0.89800000000000002</v>
      </c>
      <c r="AA2495" s="7">
        <v>0.86199999999999999</v>
      </c>
      <c r="AB2495" s="7">
        <v>0.13700000000000001</v>
      </c>
      <c r="AC2495" s="7">
        <v>15.8</v>
      </c>
      <c r="AD2495" s="7">
        <v>92.8</v>
      </c>
      <c r="AE2495" s="7" t="s">
        <v>28</v>
      </c>
      <c r="AF2495" s="7" t="s">
        <v>29</v>
      </c>
      <c r="AG2495" s="7" t="s">
        <v>30</v>
      </c>
      <c r="AH2495" s="7" t="s">
        <v>421</v>
      </c>
      <c r="AI2495" s="7" t="s">
        <v>417</v>
      </c>
      <c r="AJ2495" s="7">
        <v>-0.92300000000000004</v>
      </c>
      <c r="AK2495" s="7">
        <v>1.611</v>
      </c>
      <c r="AL2495" s="7" t="s">
        <v>408</v>
      </c>
      <c r="AQ2495" s="7">
        <v>3.8780000000000001</v>
      </c>
      <c r="AS2495" s="7">
        <v>2.2970000000000002</v>
      </c>
      <c r="AT2495" s="7">
        <v>2.2269999999999999</v>
      </c>
      <c r="AV2495" s="7" t="s">
        <v>659</v>
      </c>
      <c r="AW2495" s="7" t="s">
        <v>528</v>
      </c>
      <c r="AX2495" s="7" t="s">
        <v>14</v>
      </c>
      <c r="AY2495" s="7" t="s">
        <v>573</v>
      </c>
      <c r="AZ2495" s="7" t="s">
        <v>92</v>
      </c>
    </row>
    <row r="2496" spans="1:52" x14ac:dyDescent="0.2">
      <c r="A2496" s="7">
        <v>2495</v>
      </c>
      <c r="B2496" s="7">
        <v>6372</v>
      </c>
      <c r="C2496" s="7" t="s">
        <v>61</v>
      </c>
      <c r="D2496" s="7" t="s">
        <v>90</v>
      </c>
      <c r="E2496" s="7" t="s">
        <v>91</v>
      </c>
      <c r="F2496" s="7">
        <v>5.391</v>
      </c>
      <c r="I2496" s="7">
        <v>5.5890000000000004</v>
      </c>
      <c r="J2496" s="7">
        <v>2008</v>
      </c>
      <c r="K2496" s="7">
        <v>9</v>
      </c>
      <c r="L2496" s="7">
        <v>251</v>
      </c>
      <c r="M2496" s="7">
        <v>49.158000000000001</v>
      </c>
      <c r="N2496" s="7">
        <v>-78.825000000000003</v>
      </c>
      <c r="O2496" s="7">
        <v>49.25</v>
      </c>
      <c r="P2496" s="7">
        <v>-78.75</v>
      </c>
      <c r="Q2496" s="7">
        <v>11.771000000000001</v>
      </c>
      <c r="V2496" s="7" t="s">
        <v>26</v>
      </c>
      <c r="W2496" s="7">
        <v>4.6950000000000003</v>
      </c>
      <c r="X2496" s="7">
        <f t="shared" si="76"/>
        <v>4.6950000000000003</v>
      </c>
      <c r="Y2496" s="7">
        <v>0.89300000000000002</v>
      </c>
      <c r="Z2496" s="7">
        <f t="shared" si="77"/>
        <v>0.89300000000000002</v>
      </c>
      <c r="AA2496" s="7">
        <v>0.84</v>
      </c>
      <c r="AB2496" s="7">
        <v>0.159</v>
      </c>
      <c r="AC2496" s="7">
        <v>10.5</v>
      </c>
      <c r="AD2496" s="7">
        <v>87.8</v>
      </c>
      <c r="AE2496" s="7" t="s">
        <v>52</v>
      </c>
      <c r="AF2496" s="7" t="s">
        <v>29</v>
      </c>
      <c r="AG2496" s="7" t="s">
        <v>47</v>
      </c>
      <c r="AH2496" s="7" t="s">
        <v>421</v>
      </c>
      <c r="AI2496" s="7" t="s">
        <v>417</v>
      </c>
      <c r="AJ2496" s="7">
        <v>-0.92300000000000004</v>
      </c>
      <c r="AK2496" s="7">
        <v>1.611</v>
      </c>
      <c r="AL2496" s="7" t="s">
        <v>408</v>
      </c>
      <c r="AQ2496" s="7">
        <v>3.8780000000000001</v>
      </c>
      <c r="AS2496" s="7">
        <v>2.2970000000000002</v>
      </c>
      <c r="AT2496" s="7">
        <v>2.2269999999999999</v>
      </c>
      <c r="AV2496" s="7" t="s">
        <v>659</v>
      </c>
      <c r="AW2496" s="7" t="s">
        <v>528</v>
      </c>
      <c r="AX2496" s="7" t="s">
        <v>14</v>
      </c>
      <c r="AY2496" s="7" t="s">
        <v>573</v>
      </c>
      <c r="AZ2496" s="7" t="s">
        <v>92</v>
      </c>
    </row>
    <row r="2497" spans="1:52" x14ac:dyDescent="0.2">
      <c r="A2497" s="7">
        <v>2496</v>
      </c>
      <c r="B2497" s="7">
        <v>6372</v>
      </c>
      <c r="C2497" s="7" t="s">
        <v>61</v>
      </c>
      <c r="D2497" s="7" t="s">
        <v>90</v>
      </c>
      <c r="E2497" s="7" t="s">
        <v>91</v>
      </c>
      <c r="F2497" s="7">
        <v>3.4119999999999999</v>
      </c>
      <c r="I2497" s="7">
        <v>3.5369999999999999</v>
      </c>
      <c r="J2497" s="7">
        <v>2008</v>
      </c>
      <c r="K2497" s="7">
        <v>10</v>
      </c>
      <c r="L2497" s="7">
        <v>278</v>
      </c>
      <c r="M2497" s="7">
        <v>49.158000000000001</v>
      </c>
      <c r="N2497" s="7">
        <v>-78.825000000000003</v>
      </c>
      <c r="O2497" s="7">
        <v>49.25</v>
      </c>
      <c r="P2497" s="7">
        <v>-78.75</v>
      </c>
      <c r="Q2497" s="7">
        <v>6.6070000000000002</v>
      </c>
      <c r="V2497" s="7" t="s">
        <v>26</v>
      </c>
      <c r="W2497" s="7">
        <v>3.21</v>
      </c>
      <c r="X2497" s="7">
        <f t="shared" si="76"/>
        <v>3.21</v>
      </c>
      <c r="Y2497" s="7">
        <v>0.32600000000000001</v>
      </c>
      <c r="Z2497" s="7">
        <f t="shared" si="77"/>
        <v>0.32600000000000001</v>
      </c>
      <c r="AA2497" s="7">
        <v>0.90700000000000003</v>
      </c>
      <c r="AB2497" s="7">
        <v>9.1999999999999998E-2</v>
      </c>
      <c r="AC2497" s="7">
        <v>3.9</v>
      </c>
      <c r="AD2497" s="7">
        <v>89.2</v>
      </c>
      <c r="AE2497" s="7" t="s">
        <v>28</v>
      </c>
      <c r="AF2497" s="7" t="s">
        <v>29</v>
      </c>
      <c r="AG2497" s="7" t="s">
        <v>30</v>
      </c>
      <c r="AH2497" s="7" t="s">
        <v>421</v>
      </c>
      <c r="AI2497" s="7" t="s">
        <v>417</v>
      </c>
      <c r="AJ2497" s="7">
        <v>-0.92300000000000004</v>
      </c>
      <c r="AK2497" s="7">
        <v>1.611</v>
      </c>
      <c r="AL2497" s="7" t="s">
        <v>408</v>
      </c>
      <c r="AQ2497" s="7">
        <v>3.8780000000000001</v>
      </c>
      <c r="AS2497" s="7">
        <v>2.2970000000000002</v>
      </c>
      <c r="AT2497" s="7">
        <v>2.2269999999999999</v>
      </c>
      <c r="AV2497" s="7" t="s">
        <v>659</v>
      </c>
      <c r="AW2497" s="7" t="s">
        <v>528</v>
      </c>
      <c r="AX2497" s="7" t="s">
        <v>14</v>
      </c>
      <c r="AY2497" s="7" t="s">
        <v>573</v>
      </c>
      <c r="AZ2497" s="7" t="s">
        <v>92</v>
      </c>
    </row>
    <row r="2498" spans="1:52" x14ac:dyDescent="0.2">
      <c r="A2498" s="7">
        <v>2497</v>
      </c>
      <c r="B2498" s="7">
        <v>6372</v>
      </c>
      <c r="C2498" s="7" t="s">
        <v>61</v>
      </c>
      <c r="D2498" s="7" t="s">
        <v>90</v>
      </c>
      <c r="E2498" s="7" t="s">
        <v>91</v>
      </c>
      <c r="F2498" s="7">
        <v>2.5409999999999999</v>
      </c>
      <c r="I2498" s="7">
        <v>2.6339999999999999</v>
      </c>
      <c r="J2498" s="7">
        <v>2008</v>
      </c>
      <c r="K2498" s="7">
        <v>11</v>
      </c>
      <c r="L2498" s="7">
        <v>309</v>
      </c>
      <c r="M2498" s="7">
        <v>49.158000000000001</v>
      </c>
      <c r="N2498" s="7">
        <v>-78.825000000000003</v>
      </c>
      <c r="O2498" s="7">
        <v>49.25</v>
      </c>
      <c r="P2498" s="7">
        <v>-78.75</v>
      </c>
      <c r="Q2498" s="7">
        <v>3.1819999999999999</v>
      </c>
      <c r="V2498" s="7" t="s">
        <v>26</v>
      </c>
      <c r="W2498" s="7">
        <v>2.5030000000000001</v>
      </c>
      <c r="X2498" s="7">
        <f t="shared" si="76"/>
        <v>2.5030000000000001</v>
      </c>
      <c r="Y2498" s="7">
        <v>0.13100000000000001</v>
      </c>
      <c r="Z2498" s="7">
        <f t="shared" si="77"/>
        <v>0.13100000000000001</v>
      </c>
      <c r="AA2498" s="7">
        <v>0.95</v>
      </c>
      <c r="AB2498" s="7">
        <v>4.9000000000000002E-2</v>
      </c>
      <c r="AC2498" s="7">
        <v>-2.9</v>
      </c>
      <c r="AD2498" s="7">
        <v>65.099999999999994</v>
      </c>
      <c r="AE2498" s="7" t="s">
        <v>52</v>
      </c>
      <c r="AF2498" s="7" t="s">
        <v>29</v>
      </c>
      <c r="AG2498" s="7" t="s">
        <v>47</v>
      </c>
      <c r="AH2498" s="7" t="s">
        <v>421</v>
      </c>
      <c r="AI2498" s="7" t="s">
        <v>417</v>
      </c>
      <c r="AJ2498" s="7">
        <v>-0.92300000000000004</v>
      </c>
      <c r="AK2498" s="7">
        <v>1.611</v>
      </c>
      <c r="AL2498" s="7" t="s">
        <v>408</v>
      </c>
      <c r="AQ2498" s="7">
        <v>3.8780000000000001</v>
      </c>
      <c r="AS2498" s="7">
        <v>2.2970000000000002</v>
      </c>
      <c r="AT2498" s="7">
        <v>2.2269999999999999</v>
      </c>
      <c r="AV2498" s="7" t="s">
        <v>659</v>
      </c>
      <c r="AW2498" s="7" t="s">
        <v>528</v>
      </c>
      <c r="AX2498" s="7" t="s">
        <v>14</v>
      </c>
      <c r="AY2498" s="7" t="s">
        <v>573</v>
      </c>
      <c r="AZ2498" s="7" t="s">
        <v>92</v>
      </c>
    </row>
    <row r="2499" spans="1:52" x14ac:dyDescent="0.2">
      <c r="A2499" s="7">
        <v>2498</v>
      </c>
      <c r="B2499" s="7">
        <v>6372</v>
      </c>
      <c r="C2499" s="7" t="s">
        <v>61</v>
      </c>
      <c r="D2499" s="7" t="s">
        <v>90</v>
      </c>
      <c r="E2499" s="7" t="s">
        <v>91</v>
      </c>
      <c r="F2499" s="7">
        <v>1.996</v>
      </c>
      <c r="I2499" s="7">
        <v>2.069</v>
      </c>
      <c r="J2499" s="7">
        <v>2008</v>
      </c>
      <c r="K2499" s="7">
        <v>12</v>
      </c>
      <c r="L2499" s="7">
        <v>340</v>
      </c>
      <c r="M2499" s="7">
        <v>49.158000000000001</v>
      </c>
      <c r="N2499" s="7">
        <v>-78.825000000000003</v>
      </c>
      <c r="O2499" s="7">
        <v>49.25</v>
      </c>
      <c r="P2499" s="7">
        <v>-78.75</v>
      </c>
      <c r="Q2499" s="7">
        <v>0.53100000000000003</v>
      </c>
      <c r="V2499" s="7" t="s">
        <v>26</v>
      </c>
      <c r="W2499" s="7">
        <v>2.0670000000000002</v>
      </c>
      <c r="X2499" s="7">
        <f t="shared" ref="X2499:X2562" si="78">IF(ISBLANK(W2499), "", W2499)</f>
        <v>2.0670000000000002</v>
      </c>
      <c r="Y2499" s="7">
        <v>1E-3</v>
      </c>
      <c r="Z2499" s="7">
        <f t="shared" ref="Z2499:Z2562" si="79">IF(ISBLANK(Y2499), "", Y2499)</f>
        <v>1E-3</v>
      </c>
      <c r="AA2499" s="7">
        <v>0.999</v>
      </c>
      <c r="AB2499" s="7">
        <v>0</v>
      </c>
      <c r="AC2499" s="7">
        <v>-16.100000000000001</v>
      </c>
      <c r="AD2499" s="7">
        <v>95</v>
      </c>
      <c r="AE2499" s="7" t="s">
        <v>55</v>
      </c>
      <c r="AF2499" s="7" t="s">
        <v>29</v>
      </c>
      <c r="AG2499" s="7" t="s">
        <v>77</v>
      </c>
      <c r="AH2499" s="7" t="s">
        <v>421</v>
      </c>
      <c r="AI2499" s="7" t="s">
        <v>417</v>
      </c>
      <c r="AJ2499" s="7">
        <v>-0.92300000000000004</v>
      </c>
      <c r="AK2499" s="7">
        <v>1.611</v>
      </c>
      <c r="AL2499" s="7" t="s">
        <v>408</v>
      </c>
      <c r="AQ2499" s="7">
        <v>3.8780000000000001</v>
      </c>
      <c r="AS2499" s="7">
        <v>2.2970000000000002</v>
      </c>
      <c r="AT2499" s="7">
        <v>2.2269999999999999</v>
      </c>
      <c r="AV2499" s="7" t="s">
        <v>659</v>
      </c>
      <c r="AW2499" s="7" t="s">
        <v>528</v>
      </c>
      <c r="AX2499" s="7" t="s">
        <v>14</v>
      </c>
      <c r="AY2499" s="7" t="s">
        <v>573</v>
      </c>
      <c r="AZ2499" s="7" t="s">
        <v>92</v>
      </c>
    </row>
    <row r="2500" spans="1:52" x14ac:dyDescent="0.2">
      <c r="A2500" s="7">
        <v>2499</v>
      </c>
      <c r="B2500" s="7">
        <v>6372</v>
      </c>
      <c r="C2500" s="7" t="s">
        <v>61</v>
      </c>
      <c r="D2500" s="7" t="s">
        <v>90</v>
      </c>
      <c r="E2500" s="7" t="s">
        <v>91</v>
      </c>
      <c r="F2500" s="7">
        <v>1.929</v>
      </c>
      <c r="I2500" s="7">
        <v>2</v>
      </c>
      <c r="J2500" s="7">
        <v>2009</v>
      </c>
      <c r="K2500" s="7">
        <v>1</v>
      </c>
      <c r="L2500" s="7">
        <v>7</v>
      </c>
      <c r="M2500" s="7">
        <v>49.158000000000001</v>
      </c>
      <c r="N2500" s="7">
        <v>-78.825000000000003</v>
      </c>
      <c r="O2500" s="7">
        <v>49.25</v>
      </c>
      <c r="P2500" s="7">
        <v>-78.75</v>
      </c>
      <c r="Q2500" s="7">
        <v>5.2999999999999999E-2</v>
      </c>
      <c r="V2500" s="7" t="s">
        <v>26</v>
      </c>
      <c r="W2500" s="7">
        <v>1.9970000000000001</v>
      </c>
      <c r="X2500" s="7">
        <f t="shared" si="78"/>
        <v>1.9970000000000001</v>
      </c>
      <c r="Y2500" s="7">
        <v>2E-3</v>
      </c>
      <c r="Z2500" s="7">
        <f t="shared" si="79"/>
        <v>2E-3</v>
      </c>
      <c r="AA2500" s="7">
        <v>0.998</v>
      </c>
      <c r="AB2500" s="7">
        <v>1E-3</v>
      </c>
      <c r="AC2500" s="7">
        <v>-16.8</v>
      </c>
      <c r="AD2500" s="7">
        <v>34.200000000000003</v>
      </c>
      <c r="AE2500" s="7" t="s">
        <v>52</v>
      </c>
      <c r="AF2500" s="7" t="s">
        <v>29</v>
      </c>
      <c r="AG2500" s="7" t="s">
        <v>47</v>
      </c>
      <c r="AH2500" s="7" t="s">
        <v>421</v>
      </c>
      <c r="AI2500" s="7" t="s">
        <v>417</v>
      </c>
      <c r="AJ2500" s="7">
        <v>-0.92300000000000004</v>
      </c>
      <c r="AK2500" s="7">
        <v>1.2629999999999999</v>
      </c>
      <c r="AL2500" s="7" t="s">
        <v>408</v>
      </c>
      <c r="AQ2500" s="7">
        <v>3.8780000000000001</v>
      </c>
      <c r="AS2500" s="7">
        <v>2.2970000000000002</v>
      </c>
      <c r="AT2500" s="7">
        <v>2.2269999999999999</v>
      </c>
      <c r="AV2500" s="7" t="s">
        <v>659</v>
      </c>
      <c r="AW2500" s="7" t="s">
        <v>528</v>
      </c>
      <c r="AX2500" s="7" t="s">
        <v>14</v>
      </c>
      <c r="AY2500" s="7" t="s">
        <v>573</v>
      </c>
      <c r="AZ2500" s="7" t="s">
        <v>92</v>
      </c>
    </row>
    <row r="2501" spans="1:52" x14ac:dyDescent="0.2">
      <c r="A2501" s="7">
        <v>2500</v>
      </c>
      <c r="B2501" s="7">
        <v>6372</v>
      </c>
      <c r="C2501" s="7" t="s">
        <v>61</v>
      </c>
      <c r="D2501" s="7" t="s">
        <v>90</v>
      </c>
      <c r="E2501" s="7" t="s">
        <v>91</v>
      </c>
      <c r="F2501" s="7">
        <v>1.841</v>
      </c>
      <c r="I2501" s="7">
        <v>1.9079999999999999</v>
      </c>
      <c r="J2501" s="7">
        <v>2009</v>
      </c>
      <c r="K2501" s="7">
        <v>2</v>
      </c>
      <c r="L2501" s="7">
        <v>36</v>
      </c>
      <c r="M2501" s="7">
        <v>49.158000000000001</v>
      </c>
      <c r="N2501" s="7">
        <v>-78.825000000000003</v>
      </c>
      <c r="O2501" s="7">
        <v>49.25</v>
      </c>
      <c r="P2501" s="7">
        <v>-78.75</v>
      </c>
      <c r="Q2501" s="7">
        <v>-0.52100000000000002</v>
      </c>
      <c r="V2501" s="7" t="s">
        <v>26</v>
      </c>
      <c r="W2501" s="7">
        <v>1.3839999999999999</v>
      </c>
      <c r="X2501" s="7">
        <f t="shared" si="78"/>
        <v>1.3839999999999999</v>
      </c>
      <c r="Y2501" s="7">
        <v>0.52400000000000002</v>
      </c>
      <c r="Z2501" s="7">
        <f t="shared" si="79"/>
        <v>0.52400000000000002</v>
      </c>
      <c r="AA2501" s="7">
        <v>0.72499999999999998</v>
      </c>
      <c r="AB2501" s="7">
        <v>0.27400000000000002</v>
      </c>
      <c r="AC2501" s="7">
        <v>-12.9</v>
      </c>
      <c r="AD2501" s="7">
        <v>50.8</v>
      </c>
      <c r="AE2501" s="7" t="s">
        <v>55</v>
      </c>
      <c r="AF2501" s="7" t="s">
        <v>29</v>
      </c>
      <c r="AG2501" s="7" t="s">
        <v>77</v>
      </c>
      <c r="AH2501" s="7" t="s">
        <v>421</v>
      </c>
      <c r="AI2501" s="7" t="s">
        <v>417</v>
      </c>
      <c r="AJ2501" s="7">
        <v>-0.92300000000000004</v>
      </c>
      <c r="AK2501" s="7">
        <v>1.2629999999999999</v>
      </c>
      <c r="AL2501" s="7" t="s">
        <v>408</v>
      </c>
      <c r="AQ2501" s="7">
        <v>3.8780000000000001</v>
      </c>
      <c r="AS2501" s="7">
        <v>2.2970000000000002</v>
      </c>
      <c r="AT2501" s="7">
        <v>2.2269999999999999</v>
      </c>
      <c r="AV2501" s="7" t="s">
        <v>659</v>
      </c>
      <c r="AW2501" s="7" t="s">
        <v>528</v>
      </c>
      <c r="AX2501" s="7" t="s">
        <v>14</v>
      </c>
      <c r="AY2501" s="7" t="s">
        <v>573</v>
      </c>
      <c r="AZ2501" s="7" t="s">
        <v>92</v>
      </c>
    </row>
    <row r="2502" spans="1:52" x14ac:dyDescent="0.2">
      <c r="A2502" s="7">
        <v>2501</v>
      </c>
      <c r="B2502" s="7">
        <v>6372</v>
      </c>
      <c r="C2502" s="7" t="s">
        <v>61</v>
      </c>
      <c r="D2502" s="7" t="s">
        <v>90</v>
      </c>
      <c r="E2502" s="7" t="s">
        <v>91</v>
      </c>
      <c r="F2502" s="7">
        <v>1.361</v>
      </c>
      <c r="I2502" s="7">
        <v>1.411</v>
      </c>
      <c r="J2502" s="7">
        <v>2009</v>
      </c>
      <c r="K2502" s="7">
        <v>3</v>
      </c>
      <c r="L2502" s="7">
        <v>66</v>
      </c>
      <c r="M2502" s="7">
        <v>49.158000000000001</v>
      </c>
      <c r="N2502" s="7">
        <v>-78.825000000000003</v>
      </c>
      <c r="O2502" s="7">
        <v>49.25</v>
      </c>
      <c r="P2502" s="7">
        <v>-78.75</v>
      </c>
      <c r="Q2502" s="7">
        <v>-0.32300000000000001</v>
      </c>
      <c r="V2502" s="7" t="s">
        <v>26</v>
      </c>
      <c r="W2502" s="7">
        <v>1.359</v>
      </c>
      <c r="X2502" s="7">
        <f t="shared" si="78"/>
        <v>1.359</v>
      </c>
      <c r="Y2502" s="7">
        <v>5.0999999999999997E-2</v>
      </c>
      <c r="Z2502" s="7">
        <f t="shared" si="79"/>
        <v>5.0999999999999997E-2</v>
      </c>
      <c r="AA2502" s="7">
        <v>0.96299999999999997</v>
      </c>
      <c r="AB2502" s="7">
        <v>3.5999999999999997E-2</v>
      </c>
      <c r="AC2502" s="7">
        <v>-8.1</v>
      </c>
      <c r="AD2502" s="7">
        <v>53.7</v>
      </c>
      <c r="AE2502" s="7" t="s">
        <v>52</v>
      </c>
      <c r="AF2502" s="7" t="s">
        <v>29</v>
      </c>
      <c r="AG2502" s="7" t="s">
        <v>47</v>
      </c>
      <c r="AH2502" s="7" t="s">
        <v>421</v>
      </c>
      <c r="AI2502" s="7" t="s">
        <v>417</v>
      </c>
      <c r="AJ2502" s="7">
        <v>-0.92300000000000004</v>
      </c>
      <c r="AK2502" s="7">
        <v>1.2629999999999999</v>
      </c>
      <c r="AL2502" s="7" t="s">
        <v>408</v>
      </c>
      <c r="AQ2502" s="7">
        <v>3.8780000000000001</v>
      </c>
      <c r="AS2502" s="7">
        <v>2.2970000000000002</v>
      </c>
      <c r="AT2502" s="7">
        <v>2.2269999999999999</v>
      </c>
      <c r="AV2502" s="7" t="s">
        <v>659</v>
      </c>
      <c r="AW2502" s="7" t="s">
        <v>528</v>
      </c>
      <c r="AX2502" s="7" t="s">
        <v>14</v>
      </c>
      <c r="AY2502" s="7" t="s">
        <v>573</v>
      </c>
      <c r="AZ2502" s="7" t="s">
        <v>92</v>
      </c>
    </row>
    <row r="2503" spans="1:52" x14ac:dyDescent="0.2">
      <c r="A2503" s="7">
        <v>2502</v>
      </c>
      <c r="B2503" s="7">
        <v>6372</v>
      </c>
      <c r="C2503" s="7" t="s">
        <v>61</v>
      </c>
      <c r="D2503" s="7" t="s">
        <v>90</v>
      </c>
      <c r="E2503" s="7" t="s">
        <v>91</v>
      </c>
      <c r="F2503" s="7">
        <v>1.925</v>
      </c>
      <c r="I2503" s="7">
        <v>1.9950000000000001</v>
      </c>
      <c r="J2503" s="7">
        <v>2009</v>
      </c>
      <c r="K2503" s="7">
        <v>4</v>
      </c>
      <c r="L2503" s="7">
        <v>96</v>
      </c>
      <c r="M2503" s="7">
        <v>49.158000000000001</v>
      </c>
      <c r="N2503" s="7">
        <v>-78.825000000000003</v>
      </c>
      <c r="O2503" s="7">
        <v>49.25</v>
      </c>
      <c r="P2503" s="7">
        <v>-78.75</v>
      </c>
      <c r="Q2503" s="7">
        <v>-0.221</v>
      </c>
      <c r="V2503" s="7" t="s">
        <v>26</v>
      </c>
      <c r="W2503" s="7">
        <v>1.353</v>
      </c>
      <c r="X2503" s="7">
        <f t="shared" si="78"/>
        <v>1.353</v>
      </c>
      <c r="Y2503" s="7">
        <v>0.64200000000000002</v>
      </c>
      <c r="Z2503" s="7">
        <f t="shared" si="79"/>
        <v>0.64200000000000002</v>
      </c>
      <c r="AA2503" s="7">
        <v>0.67800000000000005</v>
      </c>
      <c r="AB2503" s="7">
        <v>0.32100000000000001</v>
      </c>
      <c r="AC2503" s="7">
        <v>-0.4</v>
      </c>
      <c r="AD2503" s="7">
        <v>72.2</v>
      </c>
      <c r="AE2503" s="7" t="s">
        <v>55</v>
      </c>
      <c r="AF2503" s="7" t="s">
        <v>29</v>
      </c>
      <c r="AG2503" s="7" t="s">
        <v>77</v>
      </c>
      <c r="AH2503" s="7" t="s">
        <v>421</v>
      </c>
      <c r="AI2503" s="7" t="s">
        <v>417</v>
      </c>
      <c r="AJ2503" s="7">
        <v>-0.92300000000000004</v>
      </c>
      <c r="AK2503" s="7">
        <v>1.2629999999999999</v>
      </c>
      <c r="AL2503" s="7" t="s">
        <v>408</v>
      </c>
      <c r="AQ2503" s="7">
        <v>3.8780000000000001</v>
      </c>
      <c r="AS2503" s="7">
        <v>2.2970000000000002</v>
      </c>
      <c r="AT2503" s="7">
        <v>2.2269999999999999</v>
      </c>
      <c r="AV2503" s="7" t="s">
        <v>659</v>
      </c>
      <c r="AW2503" s="7" t="s">
        <v>528</v>
      </c>
      <c r="AX2503" s="7" t="s">
        <v>14</v>
      </c>
      <c r="AY2503" s="7" t="s">
        <v>573</v>
      </c>
      <c r="AZ2503" s="7" t="s">
        <v>92</v>
      </c>
    </row>
    <row r="2504" spans="1:52" x14ac:dyDescent="0.2">
      <c r="A2504" s="7">
        <v>2503</v>
      </c>
      <c r="B2504" s="7">
        <v>6372</v>
      </c>
      <c r="C2504" s="7" t="s">
        <v>61</v>
      </c>
      <c r="D2504" s="7" t="s">
        <v>90</v>
      </c>
      <c r="E2504" s="7" t="s">
        <v>91</v>
      </c>
      <c r="F2504" s="7">
        <v>1.92</v>
      </c>
      <c r="I2504" s="7">
        <v>1.99</v>
      </c>
      <c r="J2504" s="7">
        <v>2009</v>
      </c>
      <c r="K2504" s="7">
        <v>5</v>
      </c>
      <c r="L2504" s="7">
        <v>127</v>
      </c>
      <c r="M2504" s="7">
        <v>49.158000000000001</v>
      </c>
      <c r="N2504" s="7">
        <v>-78.825000000000003</v>
      </c>
      <c r="O2504" s="7">
        <v>49.25</v>
      </c>
      <c r="P2504" s="7">
        <v>-78.75</v>
      </c>
      <c r="Q2504" s="7">
        <v>1.2330000000000001</v>
      </c>
      <c r="V2504" s="7" t="s">
        <v>26</v>
      </c>
      <c r="W2504" s="7">
        <v>1.53</v>
      </c>
      <c r="X2504" s="7">
        <f t="shared" si="78"/>
        <v>1.53</v>
      </c>
      <c r="Y2504" s="7">
        <v>0.46</v>
      </c>
      <c r="Z2504" s="7">
        <f t="shared" si="79"/>
        <v>0.46</v>
      </c>
      <c r="AA2504" s="7">
        <v>0.76800000000000002</v>
      </c>
      <c r="AB2504" s="7">
        <v>0.23100000000000001</v>
      </c>
      <c r="AC2504" s="7">
        <v>5.5</v>
      </c>
      <c r="AD2504" s="7">
        <v>104</v>
      </c>
      <c r="AE2504" s="7" t="s">
        <v>52</v>
      </c>
      <c r="AF2504" s="7" t="s">
        <v>29</v>
      </c>
      <c r="AG2504" s="7" t="s">
        <v>47</v>
      </c>
      <c r="AH2504" s="7" t="s">
        <v>421</v>
      </c>
      <c r="AI2504" s="7" t="s">
        <v>417</v>
      </c>
      <c r="AJ2504" s="7">
        <v>-0.92300000000000004</v>
      </c>
      <c r="AK2504" s="7">
        <v>1.2629999999999999</v>
      </c>
      <c r="AL2504" s="7" t="s">
        <v>408</v>
      </c>
      <c r="AQ2504" s="7">
        <v>3.8780000000000001</v>
      </c>
      <c r="AS2504" s="7">
        <v>2.2970000000000002</v>
      </c>
      <c r="AT2504" s="7">
        <v>2.2269999999999999</v>
      </c>
      <c r="AV2504" s="7" t="s">
        <v>659</v>
      </c>
      <c r="AW2504" s="7" t="s">
        <v>528</v>
      </c>
      <c r="AX2504" s="7" t="s">
        <v>14</v>
      </c>
      <c r="AY2504" s="7" t="s">
        <v>573</v>
      </c>
      <c r="AZ2504" s="7" t="s">
        <v>92</v>
      </c>
    </row>
    <row r="2505" spans="1:52" x14ac:dyDescent="0.2">
      <c r="A2505" s="7">
        <v>2504</v>
      </c>
      <c r="B2505" s="7">
        <v>6454</v>
      </c>
      <c r="C2505" s="7" t="s">
        <v>40</v>
      </c>
      <c r="D2505" s="7" t="s">
        <v>287</v>
      </c>
      <c r="E2505" s="7" t="s">
        <v>288</v>
      </c>
      <c r="F2505" s="7">
        <v>0.159</v>
      </c>
      <c r="I2505" s="7">
        <v>0.159</v>
      </c>
      <c r="J2505" s="7">
        <v>2006</v>
      </c>
      <c r="K2505" s="7">
        <v>1</v>
      </c>
      <c r="L2505" s="7">
        <v>25</v>
      </c>
      <c r="M2505" s="7">
        <v>44.55</v>
      </c>
      <c r="N2505" s="7">
        <v>11.35</v>
      </c>
      <c r="O2505" s="7">
        <v>44.75</v>
      </c>
      <c r="P2505" s="7">
        <v>11.25</v>
      </c>
      <c r="Q2505" s="7">
        <v>0.90900000000000003</v>
      </c>
      <c r="S2505" s="7">
        <v>39.670999999999999</v>
      </c>
      <c r="V2505" s="7" t="s">
        <v>26</v>
      </c>
      <c r="W2505" s="7">
        <v>0.109</v>
      </c>
      <c r="X2505" s="7">
        <f t="shared" si="78"/>
        <v>0.109</v>
      </c>
      <c r="Y2505" s="7">
        <v>0.05</v>
      </c>
      <c r="Z2505" s="7">
        <f t="shared" si="79"/>
        <v>0.05</v>
      </c>
      <c r="AA2505" s="7">
        <v>0.68500000000000005</v>
      </c>
      <c r="AB2505" s="7">
        <v>0.314</v>
      </c>
      <c r="AC2505" s="7">
        <v>-0.1</v>
      </c>
      <c r="AD2505" s="7">
        <v>41.7</v>
      </c>
      <c r="AE2505" s="7" t="s">
        <v>52</v>
      </c>
      <c r="AF2505" s="7" t="s">
        <v>29</v>
      </c>
      <c r="AG2505" s="7" t="s">
        <v>47</v>
      </c>
      <c r="AH2505" s="7" t="s">
        <v>409</v>
      </c>
      <c r="AI2505" s="7" t="s">
        <v>407</v>
      </c>
      <c r="AJ2505" s="7">
        <v>-0.128</v>
      </c>
      <c r="AK2505" s="7">
        <v>-1.357</v>
      </c>
      <c r="AV2505" s="7" t="s">
        <v>659</v>
      </c>
      <c r="AW2505" s="7" t="s">
        <v>528</v>
      </c>
      <c r="AZ2505" s="7" t="s">
        <v>289</v>
      </c>
    </row>
    <row r="2506" spans="1:52" x14ac:dyDescent="0.2">
      <c r="A2506" s="7">
        <v>2505</v>
      </c>
      <c r="B2506" s="7">
        <v>6454</v>
      </c>
      <c r="C2506" s="7" t="s">
        <v>40</v>
      </c>
      <c r="D2506" s="7" t="s">
        <v>287</v>
      </c>
      <c r="E2506" s="7" t="s">
        <v>288</v>
      </c>
      <c r="F2506" s="7">
        <v>0.56399999999999995</v>
      </c>
      <c r="I2506" s="7">
        <v>0.56399999999999995</v>
      </c>
      <c r="J2506" s="7">
        <v>2006</v>
      </c>
      <c r="K2506" s="7">
        <v>2</v>
      </c>
      <c r="L2506" s="7">
        <v>57</v>
      </c>
      <c r="M2506" s="7">
        <v>44.55</v>
      </c>
      <c r="N2506" s="7">
        <v>11.35</v>
      </c>
      <c r="O2506" s="7">
        <v>44.75</v>
      </c>
      <c r="P2506" s="7">
        <v>11.25</v>
      </c>
      <c r="Q2506" s="7">
        <v>5.8470000000000004</v>
      </c>
      <c r="S2506" s="7">
        <v>49.142000000000003</v>
      </c>
      <c r="V2506" s="7" t="s">
        <v>26</v>
      </c>
      <c r="W2506" s="7">
        <v>0.371</v>
      </c>
      <c r="X2506" s="7">
        <f t="shared" si="78"/>
        <v>0.371</v>
      </c>
      <c r="Y2506" s="7">
        <v>0.193</v>
      </c>
      <c r="Z2506" s="7">
        <f t="shared" si="79"/>
        <v>0.193</v>
      </c>
      <c r="AA2506" s="7">
        <v>0.65700000000000003</v>
      </c>
      <c r="AB2506" s="7">
        <v>0.34200000000000003</v>
      </c>
      <c r="AC2506" s="7">
        <v>3</v>
      </c>
      <c r="AD2506" s="7">
        <v>44.3</v>
      </c>
      <c r="AE2506" s="7" t="s">
        <v>52</v>
      </c>
      <c r="AF2506" s="7" t="s">
        <v>29</v>
      </c>
      <c r="AG2506" s="7" t="s">
        <v>47</v>
      </c>
      <c r="AH2506" s="7" t="s">
        <v>409</v>
      </c>
      <c r="AI2506" s="7" t="s">
        <v>407</v>
      </c>
      <c r="AJ2506" s="7">
        <v>-0.128</v>
      </c>
      <c r="AK2506" s="7">
        <v>-1.357</v>
      </c>
      <c r="AV2506" s="7" t="s">
        <v>659</v>
      </c>
      <c r="AW2506" s="7" t="s">
        <v>528</v>
      </c>
      <c r="AZ2506" s="7" t="s">
        <v>289</v>
      </c>
    </row>
    <row r="2507" spans="1:52" x14ac:dyDescent="0.2">
      <c r="A2507" s="7">
        <v>2506</v>
      </c>
      <c r="B2507" s="7">
        <v>6454</v>
      </c>
      <c r="C2507" s="7" t="s">
        <v>40</v>
      </c>
      <c r="D2507" s="7" t="s">
        <v>287</v>
      </c>
      <c r="E2507" s="7" t="s">
        <v>288</v>
      </c>
      <c r="F2507" s="7">
        <v>1.292</v>
      </c>
      <c r="I2507" s="7">
        <v>1.292</v>
      </c>
      <c r="J2507" s="7">
        <v>2006</v>
      </c>
      <c r="K2507" s="7">
        <v>3</v>
      </c>
      <c r="L2507" s="7">
        <v>86</v>
      </c>
      <c r="M2507" s="7">
        <v>44.55</v>
      </c>
      <c r="N2507" s="7">
        <v>11.35</v>
      </c>
      <c r="O2507" s="7">
        <v>44.75</v>
      </c>
      <c r="P2507" s="7">
        <v>11.25</v>
      </c>
      <c r="Q2507" s="7">
        <v>12.997999999999999</v>
      </c>
      <c r="S2507" s="7">
        <v>44.116</v>
      </c>
      <c r="V2507" s="7" t="s">
        <v>26</v>
      </c>
      <c r="W2507" s="7">
        <v>1.07</v>
      </c>
      <c r="X2507" s="7">
        <f t="shared" si="78"/>
        <v>1.07</v>
      </c>
      <c r="Y2507" s="7">
        <v>0.222</v>
      </c>
      <c r="Z2507" s="7">
        <f t="shared" si="79"/>
        <v>0.222</v>
      </c>
      <c r="AA2507" s="7">
        <v>0.82799999999999996</v>
      </c>
      <c r="AB2507" s="7">
        <v>0.17100000000000001</v>
      </c>
      <c r="AC2507" s="7">
        <v>7.8</v>
      </c>
      <c r="AD2507" s="7">
        <v>28.3</v>
      </c>
      <c r="AE2507" s="7" t="s">
        <v>52</v>
      </c>
      <c r="AF2507" s="7" t="s">
        <v>29</v>
      </c>
      <c r="AG2507" s="7" t="s">
        <v>47</v>
      </c>
      <c r="AH2507" s="7" t="s">
        <v>409</v>
      </c>
      <c r="AI2507" s="7" t="s">
        <v>407</v>
      </c>
      <c r="AJ2507" s="7">
        <v>-0.128</v>
      </c>
      <c r="AK2507" s="7">
        <v>-1.357</v>
      </c>
      <c r="AV2507" s="7" t="s">
        <v>659</v>
      </c>
      <c r="AW2507" s="7" t="s">
        <v>528</v>
      </c>
      <c r="AZ2507" s="7" t="s">
        <v>289</v>
      </c>
    </row>
    <row r="2508" spans="1:52" x14ac:dyDescent="0.2">
      <c r="A2508" s="7">
        <v>2507</v>
      </c>
      <c r="B2508" s="7">
        <v>6454</v>
      </c>
      <c r="C2508" s="7" t="s">
        <v>40</v>
      </c>
      <c r="D2508" s="7" t="s">
        <v>287</v>
      </c>
      <c r="E2508" s="7" t="s">
        <v>288</v>
      </c>
      <c r="F2508" s="7">
        <v>1.726</v>
      </c>
      <c r="I2508" s="7">
        <v>1.726</v>
      </c>
      <c r="J2508" s="7">
        <v>2006</v>
      </c>
      <c r="K2508" s="7">
        <v>5</v>
      </c>
      <c r="L2508" s="7">
        <v>125</v>
      </c>
      <c r="M2508" s="7">
        <v>44.55</v>
      </c>
      <c r="N2508" s="7">
        <v>11.35</v>
      </c>
      <c r="O2508" s="7">
        <v>44.75</v>
      </c>
      <c r="P2508" s="7">
        <v>11.25</v>
      </c>
      <c r="Q2508" s="7">
        <v>17.835000000000001</v>
      </c>
      <c r="S2508" s="7">
        <v>38.488</v>
      </c>
      <c r="V2508" s="7" t="s">
        <v>26</v>
      </c>
      <c r="W2508" s="7">
        <v>1.3759999999999999</v>
      </c>
      <c r="X2508" s="7">
        <f t="shared" si="78"/>
        <v>1.3759999999999999</v>
      </c>
      <c r="Y2508" s="7">
        <v>0.35</v>
      </c>
      <c r="Z2508" s="7">
        <f t="shared" si="79"/>
        <v>0.35</v>
      </c>
      <c r="AA2508" s="7">
        <v>0.79700000000000004</v>
      </c>
      <c r="AB2508" s="7">
        <v>0.20200000000000001</v>
      </c>
      <c r="AC2508" s="7">
        <v>16.5</v>
      </c>
      <c r="AD2508" s="7">
        <v>59.6</v>
      </c>
      <c r="AE2508" s="7" t="s">
        <v>52</v>
      </c>
      <c r="AF2508" s="7" t="s">
        <v>29</v>
      </c>
      <c r="AG2508" s="7" t="s">
        <v>47</v>
      </c>
      <c r="AH2508" s="7" t="s">
        <v>409</v>
      </c>
      <c r="AI2508" s="7" t="s">
        <v>407</v>
      </c>
      <c r="AJ2508" s="7">
        <v>-0.128</v>
      </c>
      <c r="AK2508" s="7">
        <v>-1.357</v>
      </c>
      <c r="AV2508" s="7" t="s">
        <v>659</v>
      </c>
      <c r="AW2508" s="7" t="s">
        <v>528</v>
      </c>
      <c r="AZ2508" s="7" t="s">
        <v>289</v>
      </c>
    </row>
    <row r="2509" spans="1:52" x14ac:dyDescent="0.2">
      <c r="A2509" s="7">
        <v>2508</v>
      </c>
      <c r="B2509" s="7">
        <v>6454</v>
      </c>
      <c r="C2509" s="7" t="s">
        <v>40</v>
      </c>
      <c r="D2509" s="7" t="s">
        <v>287</v>
      </c>
      <c r="E2509" s="7" t="s">
        <v>288</v>
      </c>
      <c r="F2509" s="7">
        <v>1.962</v>
      </c>
      <c r="I2509" s="7">
        <v>1.962</v>
      </c>
      <c r="J2509" s="7">
        <v>2006</v>
      </c>
      <c r="K2509" s="7">
        <v>5</v>
      </c>
      <c r="L2509" s="7">
        <v>145</v>
      </c>
      <c r="M2509" s="7">
        <v>44.55</v>
      </c>
      <c r="N2509" s="7">
        <v>11.35</v>
      </c>
      <c r="O2509" s="7">
        <v>44.75</v>
      </c>
      <c r="P2509" s="7">
        <v>11.25</v>
      </c>
      <c r="Q2509" s="7">
        <v>18.239999999999998</v>
      </c>
      <c r="S2509" s="7">
        <v>32.454000000000001</v>
      </c>
      <c r="V2509" s="7" t="s">
        <v>26</v>
      </c>
      <c r="W2509" s="7">
        <v>1.823</v>
      </c>
      <c r="X2509" s="7">
        <f t="shared" si="78"/>
        <v>1.823</v>
      </c>
      <c r="Y2509" s="7">
        <v>0.13900000000000001</v>
      </c>
      <c r="Z2509" s="7">
        <f t="shared" si="79"/>
        <v>0.13900000000000001</v>
      </c>
      <c r="AA2509" s="7">
        <v>0.92900000000000005</v>
      </c>
      <c r="AB2509" s="7">
        <v>7.0000000000000007E-2</v>
      </c>
      <c r="AC2509" s="7">
        <v>16.5</v>
      </c>
      <c r="AD2509" s="7">
        <v>59.6</v>
      </c>
      <c r="AE2509" s="7" t="s">
        <v>52</v>
      </c>
      <c r="AF2509" s="7" t="s">
        <v>29</v>
      </c>
      <c r="AG2509" s="7" t="s">
        <v>47</v>
      </c>
      <c r="AH2509" s="7" t="s">
        <v>409</v>
      </c>
      <c r="AI2509" s="7" t="s">
        <v>407</v>
      </c>
      <c r="AJ2509" s="7">
        <v>-0.128</v>
      </c>
      <c r="AK2509" s="7">
        <v>-1.357</v>
      </c>
      <c r="AV2509" s="7" t="s">
        <v>659</v>
      </c>
      <c r="AW2509" s="7" t="s">
        <v>528</v>
      </c>
      <c r="AZ2509" s="7" t="s">
        <v>289</v>
      </c>
    </row>
    <row r="2510" spans="1:52" x14ac:dyDescent="0.2">
      <c r="A2510" s="7">
        <v>2509</v>
      </c>
      <c r="B2510" s="7">
        <v>6454</v>
      </c>
      <c r="C2510" s="7" t="s">
        <v>40</v>
      </c>
      <c r="D2510" s="7" t="s">
        <v>287</v>
      </c>
      <c r="E2510" s="7" t="s">
        <v>288</v>
      </c>
      <c r="F2510" s="7">
        <v>1.3049999999999999</v>
      </c>
      <c r="I2510" s="7">
        <v>1.3049999999999999</v>
      </c>
      <c r="J2510" s="7">
        <v>2006</v>
      </c>
      <c r="K2510" s="7">
        <v>7</v>
      </c>
      <c r="L2510" s="7">
        <v>186</v>
      </c>
      <c r="M2510" s="7">
        <v>44.55</v>
      </c>
      <c r="N2510" s="7">
        <v>11.35</v>
      </c>
      <c r="O2510" s="7">
        <v>44.75</v>
      </c>
      <c r="P2510" s="7">
        <v>11.25</v>
      </c>
      <c r="Q2510" s="7">
        <v>25.995999999999999</v>
      </c>
      <c r="S2510" s="7">
        <v>21.591000000000001</v>
      </c>
      <c r="V2510" s="7" t="s">
        <v>26</v>
      </c>
      <c r="W2510" s="7">
        <v>0.82099999999999995</v>
      </c>
      <c r="X2510" s="7">
        <f t="shared" si="78"/>
        <v>0.82099999999999995</v>
      </c>
      <c r="Y2510" s="7">
        <v>0.48399999999999999</v>
      </c>
      <c r="Z2510" s="7">
        <f t="shared" si="79"/>
        <v>0.48399999999999999</v>
      </c>
      <c r="AA2510" s="7">
        <v>0.629</v>
      </c>
      <c r="AB2510" s="7">
        <v>0.37</v>
      </c>
      <c r="AC2510" s="7">
        <v>25.3</v>
      </c>
      <c r="AD2510" s="7">
        <v>21.2</v>
      </c>
      <c r="AE2510" s="7" t="s">
        <v>52</v>
      </c>
      <c r="AF2510" s="7" t="s">
        <v>29</v>
      </c>
      <c r="AG2510" s="7" t="s">
        <v>47</v>
      </c>
      <c r="AH2510" s="7" t="s">
        <v>409</v>
      </c>
      <c r="AI2510" s="7" t="s">
        <v>407</v>
      </c>
      <c r="AJ2510" s="7">
        <v>-0.128</v>
      </c>
      <c r="AK2510" s="7">
        <v>-1.357</v>
      </c>
      <c r="AV2510" s="7" t="s">
        <v>659</v>
      </c>
      <c r="AW2510" s="7" t="s">
        <v>528</v>
      </c>
      <c r="AZ2510" s="7" t="s">
        <v>289</v>
      </c>
    </row>
    <row r="2511" spans="1:52" x14ac:dyDescent="0.2">
      <c r="A2511" s="7">
        <v>2510</v>
      </c>
      <c r="B2511" s="7">
        <v>6454</v>
      </c>
      <c r="C2511" s="7" t="s">
        <v>40</v>
      </c>
      <c r="D2511" s="7" t="s">
        <v>287</v>
      </c>
      <c r="E2511" s="7" t="s">
        <v>288</v>
      </c>
      <c r="F2511" s="7">
        <v>1.5169999999999999</v>
      </c>
      <c r="I2511" s="7">
        <v>1.5169999999999999</v>
      </c>
      <c r="J2511" s="7">
        <v>2006</v>
      </c>
      <c r="K2511" s="7">
        <v>7</v>
      </c>
      <c r="L2511" s="7">
        <v>202</v>
      </c>
      <c r="M2511" s="7">
        <v>44.55</v>
      </c>
      <c r="N2511" s="7">
        <v>11.35</v>
      </c>
      <c r="O2511" s="7">
        <v>44.75</v>
      </c>
      <c r="P2511" s="7">
        <v>11.25</v>
      </c>
      <c r="Q2511" s="7">
        <v>26.402000000000001</v>
      </c>
      <c r="S2511" s="7">
        <v>17.77</v>
      </c>
      <c r="V2511" s="7" t="s">
        <v>26</v>
      </c>
      <c r="W2511" s="7">
        <v>0.98399999999999999</v>
      </c>
      <c r="X2511" s="7">
        <f t="shared" si="78"/>
        <v>0.98399999999999999</v>
      </c>
      <c r="Y2511" s="7">
        <v>0.53300000000000003</v>
      </c>
      <c r="Z2511" s="7">
        <f t="shared" si="79"/>
        <v>0.53300000000000003</v>
      </c>
      <c r="AA2511" s="7">
        <v>0.64800000000000002</v>
      </c>
      <c r="AB2511" s="7">
        <v>0.35099999999999998</v>
      </c>
      <c r="AC2511" s="7">
        <v>25.3</v>
      </c>
      <c r="AD2511" s="7">
        <v>21.2</v>
      </c>
      <c r="AE2511" s="7" t="s">
        <v>52</v>
      </c>
      <c r="AF2511" s="7" t="s">
        <v>29</v>
      </c>
      <c r="AG2511" s="7" t="s">
        <v>47</v>
      </c>
      <c r="AH2511" s="7" t="s">
        <v>409</v>
      </c>
      <c r="AI2511" s="7" t="s">
        <v>407</v>
      </c>
      <c r="AJ2511" s="7">
        <v>-0.128</v>
      </c>
      <c r="AK2511" s="7">
        <v>-1.357</v>
      </c>
      <c r="AV2511" s="7" t="s">
        <v>659</v>
      </c>
      <c r="AW2511" s="7" t="s">
        <v>528</v>
      </c>
      <c r="AZ2511" s="7" t="s">
        <v>289</v>
      </c>
    </row>
    <row r="2512" spans="1:52" x14ac:dyDescent="0.2">
      <c r="A2512" s="7">
        <v>2511</v>
      </c>
      <c r="B2512" s="7">
        <v>6454</v>
      </c>
      <c r="C2512" s="7" t="s">
        <v>40</v>
      </c>
      <c r="D2512" s="7" t="s">
        <v>287</v>
      </c>
      <c r="E2512" s="7" t="s">
        <v>288</v>
      </c>
      <c r="F2512" s="7">
        <v>1.623</v>
      </c>
      <c r="I2512" s="7">
        <v>1.623</v>
      </c>
      <c r="J2512" s="7">
        <v>2006</v>
      </c>
      <c r="K2512" s="7">
        <v>9</v>
      </c>
      <c r="L2512" s="7">
        <v>250</v>
      </c>
      <c r="M2512" s="7">
        <v>44.55</v>
      </c>
      <c r="N2512" s="7">
        <v>11.35</v>
      </c>
      <c r="O2512" s="7">
        <v>44.75</v>
      </c>
      <c r="P2512" s="7">
        <v>11.25</v>
      </c>
      <c r="Q2512" s="7">
        <v>24.898</v>
      </c>
      <c r="S2512" s="7">
        <v>21.004000000000001</v>
      </c>
      <c r="V2512" s="7" t="s">
        <v>26</v>
      </c>
      <c r="W2512" s="7">
        <v>0.73399999999999999</v>
      </c>
      <c r="X2512" s="7">
        <f t="shared" si="78"/>
        <v>0.73399999999999999</v>
      </c>
      <c r="Y2512" s="7">
        <v>0.88900000000000001</v>
      </c>
      <c r="Z2512" s="7">
        <f t="shared" si="79"/>
        <v>0.88900000000000001</v>
      </c>
      <c r="AA2512" s="7">
        <v>0.45200000000000001</v>
      </c>
      <c r="AB2512" s="7">
        <v>0.54700000000000004</v>
      </c>
      <c r="AC2512" s="7">
        <v>20.7</v>
      </c>
      <c r="AD2512" s="7">
        <v>61.4</v>
      </c>
      <c r="AE2512" s="7" t="s">
        <v>52</v>
      </c>
      <c r="AF2512" s="7" t="s">
        <v>29</v>
      </c>
      <c r="AG2512" s="7" t="s">
        <v>47</v>
      </c>
      <c r="AH2512" s="7" t="s">
        <v>409</v>
      </c>
      <c r="AI2512" s="7" t="s">
        <v>407</v>
      </c>
      <c r="AJ2512" s="7">
        <v>-0.128</v>
      </c>
      <c r="AK2512" s="7">
        <v>-1.357</v>
      </c>
      <c r="AV2512" s="7" t="s">
        <v>659</v>
      </c>
      <c r="AW2512" s="7" t="s">
        <v>528</v>
      </c>
      <c r="AZ2512" s="7" t="s">
        <v>289</v>
      </c>
    </row>
    <row r="2513" spans="1:52" x14ac:dyDescent="0.2">
      <c r="A2513" s="7">
        <v>2512</v>
      </c>
      <c r="B2513" s="7">
        <v>6454</v>
      </c>
      <c r="C2513" s="7" t="s">
        <v>40</v>
      </c>
      <c r="D2513" s="7" t="s">
        <v>287</v>
      </c>
      <c r="E2513" s="7" t="s">
        <v>288</v>
      </c>
      <c r="F2513" s="7">
        <v>2.1869999999999998</v>
      </c>
      <c r="I2513" s="7">
        <v>2.1869999999999998</v>
      </c>
      <c r="J2513" s="7">
        <v>2006</v>
      </c>
      <c r="K2513" s="7">
        <v>10</v>
      </c>
      <c r="L2513" s="7">
        <v>286</v>
      </c>
      <c r="M2513" s="7">
        <v>44.55</v>
      </c>
      <c r="N2513" s="7">
        <v>11.35</v>
      </c>
      <c r="O2513" s="7">
        <v>44.75</v>
      </c>
      <c r="P2513" s="7">
        <v>11.25</v>
      </c>
      <c r="Q2513" s="7">
        <v>15.641</v>
      </c>
      <c r="S2513" s="7">
        <v>27.658000000000001</v>
      </c>
      <c r="V2513" s="7" t="s">
        <v>26</v>
      </c>
      <c r="W2513" s="7">
        <v>1.1819999999999999</v>
      </c>
      <c r="X2513" s="7">
        <f t="shared" si="78"/>
        <v>1.1819999999999999</v>
      </c>
      <c r="Y2513" s="7">
        <v>1.0049999999999999</v>
      </c>
      <c r="Z2513" s="7">
        <f t="shared" si="79"/>
        <v>1.0049999999999999</v>
      </c>
      <c r="AA2513" s="7">
        <v>0.54</v>
      </c>
      <c r="AB2513" s="7">
        <v>0.45900000000000002</v>
      </c>
      <c r="AC2513" s="7">
        <v>16</v>
      </c>
      <c r="AD2513" s="7">
        <v>18.3</v>
      </c>
      <c r="AE2513" s="7" t="s">
        <v>52</v>
      </c>
      <c r="AF2513" s="7" t="s">
        <v>29</v>
      </c>
      <c r="AG2513" s="7" t="s">
        <v>47</v>
      </c>
      <c r="AH2513" s="7" t="s">
        <v>409</v>
      </c>
      <c r="AI2513" s="7" t="s">
        <v>407</v>
      </c>
      <c r="AJ2513" s="7">
        <v>-0.128</v>
      </c>
      <c r="AK2513" s="7">
        <v>-1.357</v>
      </c>
      <c r="AV2513" s="7" t="s">
        <v>659</v>
      </c>
      <c r="AW2513" s="7" t="s">
        <v>528</v>
      </c>
      <c r="AZ2513" s="7" t="s">
        <v>289</v>
      </c>
    </row>
    <row r="2514" spans="1:52" x14ac:dyDescent="0.2">
      <c r="A2514" s="7">
        <v>2513</v>
      </c>
      <c r="B2514" s="7">
        <v>6454</v>
      </c>
      <c r="C2514" s="7" t="s">
        <v>40</v>
      </c>
      <c r="D2514" s="7" t="s">
        <v>287</v>
      </c>
      <c r="E2514" s="7" t="s">
        <v>288</v>
      </c>
      <c r="F2514" s="7">
        <v>0.56899999999999995</v>
      </c>
      <c r="I2514" s="7">
        <v>0.56899999999999995</v>
      </c>
      <c r="J2514" s="7">
        <v>2006</v>
      </c>
      <c r="K2514" s="7">
        <v>12</v>
      </c>
      <c r="L2514" s="7">
        <v>362</v>
      </c>
      <c r="M2514" s="7">
        <v>44.55</v>
      </c>
      <c r="N2514" s="7">
        <v>11.35</v>
      </c>
      <c r="O2514" s="7">
        <v>44.75</v>
      </c>
      <c r="P2514" s="7">
        <v>11.25</v>
      </c>
      <c r="Q2514" s="7">
        <v>3.972</v>
      </c>
      <c r="S2514" s="7">
        <v>38.951999999999998</v>
      </c>
      <c r="V2514" s="7" t="s">
        <v>26</v>
      </c>
      <c r="W2514" s="7">
        <v>0.27800000000000002</v>
      </c>
      <c r="X2514" s="7">
        <f t="shared" si="78"/>
        <v>0.27800000000000002</v>
      </c>
      <c r="Y2514" s="7">
        <v>0.29099999999999998</v>
      </c>
      <c r="Z2514" s="7">
        <f t="shared" si="79"/>
        <v>0.29099999999999998</v>
      </c>
      <c r="AA2514" s="7">
        <v>0.48799999999999999</v>
      </c>
      <c r="AB2514" s="7">
        <v>0.51100000000000001</v>
      </c>
      <c r="AC2514" s="7">
        <v>5.3</v>
      </c>
      <c r="AD2514" s="7">
        <v>27.1</v>
      </c>
      <c r="AE2514" s="7" t="s">
        <v>52</v>
      </c>
      <c r="AF2514" s="7" t="s">
        <v>29</v>
      </c>
      <c r="AG2514" s="7" t="s">
        <v>47</v>
      </c>
      <c r="AH2514" s="7" t="s">
        <v>409</v>
      </c>
      <c r="AI2514" s="7" t="s">
        <v>407</v>
      </c>
      <c r="AJ2514" s="7">
        <v>-0.128</v>
      </c>
      <c r="AK2514" s="7">
        <v>-1.357</v>
      </c>
      <c r="AV2514" s="7" t="s">
        <v>659</v>
      </c>
      <c r="AW2514" s="7" t="s">
        <v>528</v>
      </c>
      <c r="AZ2514" s="7" t="s">
        <v>289</v>
      </c>
    </row>
    <row r="2515" spans="1:52" x14ac:dyDescent="0.2">
      <c r="A2515" s="7">
        <v>2514</v>
      </c>
      <c r="B2515" s="7">
        <v>6504</v>
      </c>
      <c r="C2515" s="7" t="s">
        <v>84</v>
      </c>
      <c r="D2515" s="7" t="s">
        <v>85</v>
      </c>
      <c r="E2515" s="7" t="s">
        <v>86</v>
      </c>
      <c r="F2515" s="7">
        <v>0.61299999999999999</v>
      </c>
      <c r="I2515" s="7">
        <v>0.61299999999999999</v>
      </c>
      <c r="J2515" s="7">
        <v>2004</v>
      </c>
      <c r="K2515" s="7">
        <v>1</v>
      </c>
      <c r="L2515" s="7">
        <v>15</v>
      </c>
      <c r="M2515" s="7">
        <v>53.133000000000003</v>
      </c>
      <c r="N2515" s="7">
        <v>13.032999999999999</v>
      </c>
      <c r="O2515" s="7">
        <v>53.25</v>
      </c>
      <c r="P2515" s="7">
        <v>13.25</v>
      </c>
      <c r="Q2515" s="7">
        <v>1.9990000000000001</v>
      </c>
      <c r="V2515" s="7" t="s">
        <v>26</v>
      </c>
      <c r="W2515" s="7">
        <v>0.53100000000000003</v>
      </c>
      <c r="X2515" s="7">
        <f t="shared" si="78"/>
        <v>0.53100000000000003</v>
      </c>
      <c r="Y2515" s="7">
        <v>8.1000000000000003E-2</v>
      </c>
      <c r="Z2515" s="7">
        <f t="shared" si="79"/>
        <v>8.1000000000000003E-2</v>
      </c>
      <c r="AA2515" s="7">
        <v>0.86599999999999999</v>
      </c>
      <c r="AB2515" s="7">
        <v>0.13300000000000001</v>
      </c>
      <c r="AC2515" s="7">
        <v>-1.7</v>
      </c>
      <c r="AD2515" s="7">
        <v>50.4</v>
      </c>
      <c r="AE2515" s="7" t="s">
        <v>28</v>
      </c>
      <c r="AF2515" s="7" t="s">
        <v>29</v>
      </c>
      <c r="AG2515" s="7" t="s">
        <v>30</v>
      </c>
      <c r="AH2515" s="7" t="s">
        <v>406</v>
      </c>
      <c r="AI2515" s="7" t="s">
        <v>407</v>
      </c>
      <c r="AJ2515" s="7">
        <v>2.5259999999999998</v>
      </c>
      <c r="AK2515" s="7">
        <v>-0.23300000000000001</v>
      </c>
      <c r="AL2515" s="7" t="s">
        <v>415</v>
      </c>
      <c r="AQ2515" s="7">
        <v>1.5509999999999999</v>
      </c>
      <c r="AV2515" s="7" t="s">
        <v>659</v>
      </c>
      <c r="AW2515" s="7" t="s">
        <v>528</v>
      </c>
    </row>
    <row r="2516" spans="1:52" x14ac:dyDescent="0.2">
      <c r="A2516" s="7">
        <v>2515</v>
      </c>
      <c r="B2516" s="7">
        <v>6504</v>
      </c>
      <c r="C2516" s="7" t="s">
        <v>84</v>
      </c>
      <c r="D2516" s="7" t="s">
        <v>85</v>
      </c>
      <c r="E2516" s="7" t="s">
        <v>86</v>
      </c>
      <c r="F2516" s="7">
        <v>0.72499999999999998</v>
      </c>
      <c r="I2516" s="7">
        <v>0.72499999999999998</v>
      </c>
      <c r="J2516" s="7">
        <v>2004</v>
      </c>
      <c r="K2516" s="7">
        <v>2</v>
      </c>
      <c r="L2516" s="7">
        <v>45</v>
      </c>
      <c r="M2516" s="7">
        <v>53.133000000000003</v>
      </c>
      <c r="N2516" s="7">
        <v>13.032999999999999</v>
      </c>
      <c r="O2516" s="7">
        <v>53.25</v>
      </c>
      <c r="P2516" s="7">
        <v>13.25</v>
      </c>
      <c r="Q2516" s="7">
        <v>3.3650000000000002</v>
      </c>
      <c r="V2516" s="7" t="s">
        <v>26</v>
      </c>
      <c r="W2516" s="7">
        <v>0.624</v>
      </c>
      <c r="X2516" s="7">
        <f t="shared" si="78"/>
        <v>0.624</v>
      </c>
      <c r="Y2516" s="7">
        <v>0.1</v>
      </c>
      <c r="Z2516" s="7">
        <f t="shared" si="79"/>
        <v>0.1</v>
      </c>
      <c r="AA2516" s="7">
        <v>0.86099999999999999</v>
      </c>
      <c r="AB2516" s="7">
        <v>0.13800000000000001</v>
      </c>
      <c r="AC2516" s="7">
        <v>1.3</v>
      </c>
      <c r="AD2516" s="7">
        <v>49.3</v>
      </c>
      <c r="AE2516" s="7" t="s">
        <v>28</v>
      </c>
      <c r="AF2516" s="7" t="s">
        <v>29</v>
      </c>
      <c r="AG2516" s="7" t="s">
        <v>30</v>
      </c>
      <c r="AH2516" s="7" t="s">
        <v>406</v>
      </c>
      <c r="AI2516" s="7" t="s">
        <v>407</v>
      </c>
      <c r="AJ2516" s="7">
        <v>2.5259999999999998</v>
      </c>
      <c r="AK2516" s="7">
        <v>-0.23300000000000001</v>
      </c>
      <c r="AL2516" s="7" t="s">
        <v>415</v>
      </c>
      <c r="AQ2516" s="7">
        <v>1.5509999999999999</v>
      </c>
      <c r="AV2516" s="7" t="s">
        <v>659</v>
      </c>
      <c r="AW2516" s="7" t="s">
        <v>528</v>
      </c>
    </row>
    <row r="2517" spans="1:52" x14ac:dyDescent="0.2">
      <c r="A2517" s="7">
        <v>2516</v>
      </c>
      <c r="B2517" s="7">
        <v>6504</v>
      </c>
      <c r="C2517" s="7" t="s">
        <v>84</v>
      </c>
      <c r="D2517" s="7" t="s">
        <v>85</v>
      </c>
      <c r="E2517" s="7" t="s">
        <v>86</v>
      </c>
      <c r="F2517" s="7">
        <v>0.92600000000000005</v>
      </c>
      <c r="I2517" s="7">
        <v>0.92600000000000005</v>
      </c>
      <c r="J2517" s="7">
        <v>2004</v>
      </c>
      <c r="K2517" s="7">
        <v>3</v>
      </c>
      <c r="L2517" s="7">
        <v>75</v>
      </c>
      <c r="M2517" s="7">
        <v>53.133000000000003</v>
      </c>
      <c r="N2517" s="7">
        <v>13.032999999999999</v>
      </c>
      <c r="O2517" s="7">
        <v>53.25</v>
      </c>
      <c r="P2517" s="7">
        <v>13.25</v>
      </c>
      <c r="Q2517" s="7">
        <v>4.8849999999999998</v>
      </c>
      <c r="V2517" s="7" t="s">
        <v>26</v>
      </c>
      <c r="W2517" s="7">
        <v>0.78800000000000003</v>
      </c>
      <c r="X2517" s="7">
        <f t="shared" si="78"/>
        <v>0.78800000000000003</v>
      </c>
      <c r="Y2517" s="7">
        <v>0.13700000000000001</v>
      </c>
      <c r="Z2517" s="7">
        <f t="shared" si="79"/>
        <v>0.13700000000000001</v>
      </c>
      <c r="AA2517" s="7">
        <v>0.85099999999999998</v>
      </c>
      <c r="AB2517" s="7">
        <v>0.14799999999999999</v>
      </c>
      <c r="AC2517" s="7">
        <v>3.8</v>
      </c>
      <c r="AD2517" s="7">
        <v>22.6</v>
      </c>
      <c r="AE2517" s="7" t="s">
        <v>28</v>
      </c>
      <c r="AF2517" s="7" t="s">
        <v>29</v>
      </c>
      <c r="AG2517" s="7" t="s">
        <v>30</v>
      </c>
      <c r="AH2517" s="7" t="s">
        <v>406</v>
      </c>
      <c r="AI2517" s="7" t="s">
        <v>407</v>
      </c>
      <c r="AJ2517" s="7">
        <v>2.5259999999999998</v>
      </c>
      <c r="AK2517" s="7">
        <v>-0.23300000000000001</v>
      </c>
      <c r="AL2517" s="7" t="s">
        <v>415</v>
      </c>
      <c r="AQ2517" s="7">
        <v>1.5509999999999999</v>
      </c>
      <c r="AV2517" s="7" t="s">
        <v>659</v>
      </c>
      <c r="AW2517" s="7" t="s">
        <v>528</v>
      </c>
    </row>
    <row r="2518" spans="1:52" x14ac:dyDescent="0.2">
      <c r="A2518" s="7">
        <v>2517</v>
      </c>
      <c r="B2518" s="7">
        <v>6504</v>
      </c>
      <c r="C2518" s="7" t="s">
        <v>84</v>
      </c>
      <c r="D2518" s="7" t="s">
        <v>85</v>
      </c>
      <c r="E2518" s="7" t="s">
        <v>86</v>
      </c>
      <c r="F2518" s="7">
        <v>1.238</v>
      </c>
      <c r="I2518" s="7">
        <v>1.238</v>
      </c>
      <c r="J2518" s="7">
        <v>2004</v>
      </c>
      <c r="K2518" s="7">
        <v>4</v>
      </c>
      <c r="L2518" s="7">
        <v>105</v>
      </c>
      <c r="M2518" s="7">
        <v>53.133000000000003</v>
      </c>
      <c r="N2518" s="7">
        <v>13.032999999999999</v>
      </c>
      <c r="O2518" s="7">
        <v>53.25</v>
      </c>
      <c r="P2518" s="7">
        <v>13.25</v>
      </c>
      <c r="Q2518" s="7">
        <v>7.4320000000000004</v>
      </c>
      <c r="V2518" s="7" t="s">
        <v>26</v>
      </c>
      <c r="W2518" s="7">
        <v>1.036</v>
      </c>
      <c r="X2518" s="7">
        <f t="shared" si="78"/>
        <v>1.036</v>
      </c>
      <c r="Y2518" s="7">
        <v>0.20100000000000001</v>
      </c>
      <c r="Z2518" s="7">
        <f t="shared" si="79"/>
        <v>0.20100000000000001</v>
      </c>
      <c r="AA2518" s="7">
        <v>0.83699999999999997</v>
      </c>
      <c r="AB2518" s="7">
        <v>0.16200000000000001</v>
      </c>
      <c r="AC2518" s="7">
        <v>8.4</v>
      </c>
      <c r="AD2518" s="7">
        <v>31</v>
      </c>
      <c r="AE2518" s="7" t="s">
        <v>28</v>
      </c>
      <c r="AF2518" s="7" t="s">
        <v>29</v>
      </c>
      <c r="AG2518" s="7" t="s">
        <v>30</v>
      </c>
      <c r="AH2518" s="7" t="s">
        <v>406</v>
      </c>
      <c r="AI2518" s="7" t="s">
        <v>407</v>
      </c>
      <c r="AJ2518" s="7">
        <v>2.5259999999999998</v>
      </c>
      <c r="AK2518" s="7">
        <v>-0.23300000000000001</v>
      </c>
      <c r="AL2518" s="7" t="s">
        <v>415</v>
      </c>
      <c r="AQ2518" s="7">
        <v>1.5509999999999999</v>
      </c>
      <c r="AV2518" s="7" t="s">
        <v>659</v>
      </c>
      <c r="AW2518" s="7" t="s">
        <v>528</v>
      </c>
    </row>
    <row r="2519" spans="1:52" x14ac:dyDescent="0.2">
      <c r="A2519" s="7">
        <v>2518</v>
      </c>
      <c r="B2519" s="7">
        <v>6504</v>
      </c>
      <c r="C2519" s="7" t="s">
        <v>84</v>
      </c>
      <c r="D2519" s="7" t="s">
        <v>85</v>
      </c>
      <c r="E2519" s="7" t="s">
        <v>86</v>
      </c>
      <c r="F2519" s="7">
        <v>1.6890000000000001</v>
      </c>
      <c r="I2519" s="7">
        <v>1.6890000000000001</v>
      </c>
      <c r="J2519" s="7">
        <v>2004</v>
      </c>
      <c r="K2519" s="7">
        <v>5</v>
      </c>
      <c r="L2519" s="7">
        <v>135</v>
      </c>
      <c r="M2519" s="7">
        <v>53.133000000000003</v>
      </c>
      <c r="N2519" s="7">
        <v>13.032999999999999</v>
      </c>
      <c r="O2519" s="7">
        <v>53.25</v>
      </c>
      <c r="P2519" s="7">
        <v>13.25</v>
      </c>
      <c r="Q2519" s="7">
        <v>11.002000000000001</v>
      </c>
      <c r="V2519" s="7" t="s">
        <v>26</v>
      </c>
      <c r="W2519" s="7">
        <v>1.379</v>
      </c>
      <c r="X2519" s="7">
        <f t="shared" si="78"/>
        <v>1.379</v>
      </c>
      <c r="Y2519" s="7">
        <v>0.309</v>
      </c>
      <c r="Z2519" s="7">
        <f t="shared" si="79"/>
        <v>0.309</v>
      </c>
      <c r="AA2519" s="7">
        <v>0.81599999999999995</v>
      </c>
      <c r="AB2519" s="7">
        <v>0.183</v>
      </c>
      <c r="AC2519" s="7">
        <v>11.8</v>
      </c>
      <c r="AD2519" s="7">
        <v>34.9</v>
      </c>
      <c r="AE2519" s="7" t="s">
        <v>28</v>
      </c>
      <c r="AF2519" s="7" t="s">
        <v>29</v>
      </c>
      <c r="AG2519" s="7" t="s">
        <v>30</v>
      </c>
      <c r="AH2519" s="7" t="s">
        <v>406</v>
      </c>
      <c r="AI2519" s="7" t="s">
        <v>407</v>
      </c>
      <c r="AJ2519" s="7">
        <v>2.5259999999999998</v>
      </c>
      <c r="AK2519" s="7">
        <v>-0.23300000000000001</v>
      </c>
      <c r="AL2519" s="7" t="s">
        <v>415</v>
      </c>
      <c r="AQ2519" s="7">
        <v>1.5509999999999999</v>
      </c>
      <c r="AV2519" s="7" t="s">
        <v>659</v>
      </c>
      <c r="AW2519" s="7" t="s">
        <v>528</v>
      </c>
    </row>
    <row r="2520" spans="1:52" x14ac:dyDescent="0.2">
      <c r="A2520" s="7">
        <v>2519</v>
      </c>
      <c r="B2520" s="7">
        <v>6504</v>
      </c>
      <c r="C2520" s="7" t="s">
        <v>84</v>
      </c>
      <c r="D2520" s="7" t="s">
        <v>85</v>
      </c>
      <c r="E2520" s="7" t="s">
        <v>86</v>
      </c>
      <c r="F2520" s="7">
        <v>2.0489999999999999</v>
      </c>
      <c r="I2520" s="7">
        <v>2.0489999999999999</v>
      </c>
      <c r="J2520" s="7">
        <v>2004</v>
      </c>
      <c r="K2520" s="7">
        <v>6</v>
      </c>
      <c r="L2520" s="7">
        <v>165</v>
      </c>
      <c r="M2520" s="7">
        <v>53.133000000000003</v>
      </c>
      <c r="N2520" s="7">
        <v>13.032999999999999</v>
      </c>
      <c r="O2520" s="7">
        <v>53.25</v>
      </c>
      <c r="P2520" s="7">
        <v>13.25</v>
      </c>
      <c r="Q2520" s="7">
        <v>12.305999999999999</v>
      </c>
      <c r="V2520" s="7" t="s">
        <v>26</v>
      </c>
      <c r="W2520" s="7">
        <v>1.639</v>
      </c>
      <c r="X2520" s="7">
        <f t="shared" si="78"/>
        <v>1.639</v>
      </c>
      <c r="Y2520" s="7">
        <v>0.40899999999999997</v>
      </c>
      <c r="Z2520" s="7">
        <f t="shared" si="79"/>
        <v>0.40899999999999997</v>
      </c>
      <c r="AA2520" s="7">
        <v>0.8</v>
      </c>
      <c r="AB2520" s="7">
        <v>0.19900000000000001</v>
      </c>
      <c r="AC2520" s="7">
        <v>14.8</v>
      </c>
      <c r="AD2520" s="7">
        <v>61.3</v>
      </c>
      <c r="AE2520" s="7" t="s">
        <v>28</v>
      </c>
      <c r="AF2520" s="7" t="s">
        <v>29</v>
      </c>
      <c r="AG2520" s="7" t="s">
        <v>30</v>
      </c>
      <c r="AH2520" s="7" t="s">
        <v>406</v>
      </c>
      <c r="AI2520" s="7" t="s">
        <v>407</v>
      </c>
      <c r="AJ2520" s="7">
        <v>2.5259999999999998</v>
      </c>
      <c r="AK2520" s="7">
        <v>-0.23300000000000001</v>
      </c>
      <c r="AL2520" s="7" t="s">
        <v>415</v>
      </c>
      <c r="AQ2520" s="7">
        <v>1.5509999999999999</v>
      </c>
      <c r="AV2520" s="7" t="s">
        <v>659</v>
      </c>
      <c r="AW2520" s="7" t="s">
        <v>528</v>
      </c>
    </row>
    <row r="2521" spans="1:52" x14ac:dyDescent="0.2">
      <c r="A2521" s="7">
        <v>2520</v>
      </c>
      <c r="B2521" s="7">
        <v>6504</v>
      </c>
      <c r="C2521" s="7" t="s">
        <v>84</v>
      </c>
      <c r="D2521" s="7" t="s">
        <v>85</v>
      </c>
      <c r="E2521" s="7" t="s">
        <v>86</v>
      </c>
      <c r="F2521" s="7">
        <v>3.1930000000000001</v>
      </c>
      <c r="I2521" s="7">
        <v>3.1930000000000001</v>
      </c>
      <c r="J2521" s="7">
        <v>2004</v>
      </c>
      <c r="K2521" s="7">
        <v>7</v>
      </c>
      <c r="L2521" s="7">
        <v>195</v>
      </c>
      <c r="M2521" s="7">
        <v>53.133000000000003</v>
      </c>
      <c r="N2521" s="7">
        <v>13.032999999999999</v>
      </c>
      <c r="O2521" s="7">
        <v>53.25</v>
      </c>
      <c r="P2521" s="7">
        <v>13.25</v>
      </c>
      <c r="Q2521" s="7">
        <v>14.664999999999999</v>
      </c>
      <c r="V2521" s="7" t="s">
        <v>26</v>
      </c>
      <c r="W2521" s="7">
        <v>2.387</v>
      </c>
      <c r="X2521" s="7">
        <f t="shared" si="78"/>
        <v>2.387</v>
      </c>
      <c r="Y2521" s="7">
        <v>0.80500000000000005</v>
      </c>
      <c r="Z2521" s="7">
        <f t="shared" si="79"/>
        <v>0.80500000000000005</v>
      </c>
      <c r="AA2521" s="7">
        <v>0.747</v>
      </c>
      <c r="AB2521" s="7">
        <v>0.252</v>
      </c>
      <c r="AC2521" s="7">
        <v>16.399999999999999</v>
      </c>
      <c r="AD2521" s="7">
        <v>103.6</v>
      </c>
      <c r="AE2521" s="7" t="s">
        <v>28</v>
      </c>
      <c r="AF2521" s="7" t="s">
        <v>29</v>
      </c>
      <c r="AG2521" s="7" t="s">
        <v>30</v>
      </c>
      <c r="AH2521" s="7" t="s">
        <v>406</v>
      </c>
      <c r="AI2521" s="7" t="s">
        <v>407</v>
      </c>
      <c r="AJ2521" s="7">
        <v>2.5259999999999998</v>
      </c>
      <c r="AK2521" s="7">
        <v>-0.23300000000000001</v>
      </c>
      <c r="AL2521" s="7" t="s">
        <v>415</v>
      </c>
      <c r="AQ2521" s="7">
        <v>1.5509999999999999</v>
      </c>
      <c r="AV2521" s="7" t="s">
        <v>659</v>
      </c>
      <c r="AW2521" s="7" t="s">
        <v>528</v>
      </c>
    </row>
    <row r="2522" spans="1:52" x14ac:dyDescent="0.2">
      <c r="A2522" s="7">
        <v>2521</v>
      </c>
      <c r="B2522" s="7">
        <v>6504</v>
      </c>
      <c r="C2522" s="7" t="s">
        <v>84</v>
      </c>
      <c r="D2522" s="7" t="s">
        <v>85</v>
      </c>
      <c r="E2522" s="7" t="s">
        <v>86</v>
      </c>
      <c r="F2522" s="7">
        <v>2.5249999999999999</v>
      </c>
      <c r="I2522" s="7">
        <v>2.5249999999999999</v>
      </c>
      <c r="J2522" s="7">
        <v>2004</v>
      </c>
      <c r="K2522" s="7">
        <v>8</v>
      </c>
      <c r="L2522" s="7">
        <v>225</v>
      </c>
      <c r="M2522" s="7">
        <v>53.133000000000003</v>
      </c>
      <c r="N2522" s="7">
        <v>13.032999999999999</v>
      </c>
      <c r="O2522" s="7">
        <v>53.25</v>
      </c>
      <c r="P2522" s="7">
        <v>13.25</v>
      </c>
      <c r="Q2522" s="7">
        <v>19.135000000000002</v>
      </c>
      <c r="V2522" s="7" t="s">
        <v>26</v>
      </c>
      <c r="W2522" s="7">
        <v>1.9650000000000001</v>
      </c>
      <c r="X2522" s="7">
        <f t="shared" si="78"/>
        <v>1.9650000000000001</v>
      </c>
      <c r="Y2522" s="7">
        <v>0.55900000000000005</v>
      </c>
      <c r="Z2522" s="7">
        <f t="shared" si="79"/>
        <v>0.55900000000000005</v>
      </c>
      <c r="AA2522" s="7">
        <v>0.77800000000000002</v>
      </c>
      <c r="AB2522" s="7">
        <v>0.221</v>
      </c>
      <c r="AC2522" s="7">
        <v>18.2</v>
      </c>
      <c r="AD2522" s="7">
        <v>65.2</v>
      </c>
      <c r="AE2522" s="7" t="s">
        <v>28</v>
      </c>
      <c r="AF2522" s="7" t="s">
        <v>29</v>
      </c>
      <c r="AG2522" s="7" t="s">
        <v>30</v>
      </c>
      <c r="AH2522" s="7" t="s">
        <v>406</v>
      </c>
      <c r="AI2522" s="7" t="s">
        <v>407</v>
      </c>
      <c r="AJ2522" s="7">
        <v>2.5259999999999998</v>
      </c>
      <c r="AK2522" s="7">
        <v>-0.23300000000000001</v>
      </c>
      <c r="AL2522" s="7" t="s">
        <v>415</v>
      </c>
      <c r="AQ2522" s="7">
        <v>1.5509999999999999</v>
      </c>
      <c r="AV2522" s="7" t="s">
        <v>659</v>
      </c>
      <c r="AW2522" s="7" t="s">
        <v>528</v>
      </c>
    </row>
    <row r="2523" spans="1:52" x14ac:dyDescent="0.2">
      <c r="A2523" s="7">
        <v>2522</v>
      </c>
      <c r="B2523" s="7">
        <v>6504</v>
      </c>
      <c r="C2523" s="7" t="s">
        <v>84</v>
      </c>
      <c r="D2523" s="7" t="s">
        <v>85</v>
      </c>
      <c r="E2523" s="7" t="s">
        <v>86</v>
      </c>
      <c r="F2523" s="7">
        <v>2.008</v>
      </c>
      <c r="I2523" s="7">
        <v>2.008</v>
      </c>
      <c r="J2523" s="7">
        <v>2004</v>
      </c>
      <c r="K2523" s="7">
        <v>9</v>
      </c>
      <c r="L2523" s="7">
        <v>255</v>
      </c>
      <c r="M2523" s="7">
        <v>53.133000000000003</v>
      </c>
      <c r="N2523" s="7">
        <v>13.032999999999999</v>
      </c>
      <c r="O2523" s="7">
        <v>53.25</v>
      </c>
      <c r="P2523" s="7">
        <v>13.25</v>
      </c>
      <c r="Q2523" s="7">
        <v>13.456</v>
      </c>
      <c r="V2523" s="7" t="s">
        <v>26</v>
      </c>
      <c r="W2523" s="7">
        <v>1.61</v>
      </c>
      <c r="X2523" s="7">
        <f t="shared" si="78"/>
        <v>1.61</v>
      </c>
      <c r="Y2523" s="7">
        <v>0.39700000000000002</v>
      </c>
      <c r="Z2523" s="7">
        <f t="shared" si="79"/>
        <v>0.39700000000000002</v>
      </c>
      <c r="AA2523" s="7">
        <v>0.80200000000000005</v>
      </c>
      <c r="AB2523" s="7">
        <v>0.19700000000000001</v>
      </c>
      <c r="AC2523" s="7">
        <v>13.7</v>
      </c>
      <c r="AD2523" s="7">
        <v>30.5</v>
      </c>
      <c r="AE2523" s="7" t="s">
        <v>28</v>
      </c>
      <c r="AF2523" s="7" t="s">
        <v>29</v>
      </c>
      <c r="AG2523" s="7" t="s">
        <v>30</v>
      </c>
      <c r="AH2523" s="7" t="s">
        <v>406</v>
      </c>
      <c r="AI2523" s="7" t="s">
        <v>407</v>
      </c>
      <c r="AJ2523" s="7">
        <v>2.5259999999999998</v>
      </c>
      <c r="AK2523" s="7">
        <v>-0.23300000000000001</v>
      </c>
      <c r="AL2523" s="7" t="s">
        <v>415</v>
      </c>
      <c r="AQ2523" s="7">
        <v>1.5509999999999999</v>
      </c>
      <c r="AV2523" s="7" t="s">
        <v>659</v>
      </c>
      <c r="AW2523" s="7" t="s">
        <v>528</v>
      </c>
    </row>
    <row r="2524" spans="1:52" x14ac:dyDescent="0.2">
      <c r="A2524" s="7">
        <v>2523</v>
      </c>
      <c r="B2524" s="7">
        <v>6504</v>
      </c>
      <c r="C2524" s="7" t="s">
        <v>84</v>
      </c>
      <c r="D2524" s="7" t="s">
        <v>85</v>
      </c>
      <c r="E2524" s="7" t="s">
        <v>86</v>
      </c>
      <c r="F2524" s="7">
        <v>1.6850000000000001</v>
      </c>
      <c r="I2524" s="7">
        <v>1.6850000000000001</v>
      </c>
      <c r="J2524" s="7">
        <v>2004</v>
      </c>
      <c r="K2524" s="7">
        <v>10</v>
      </c>
      <c r="L2524" s="7">
        <v>285</v>
      </c>
      <c r="M2524" s="7">
        <v>53.133000000000003</v>
      </c>
      <c r="N2524" s="7">
        <v>13.032999999999999</v>
      </c>
      <c r="O2524" s="7">
        <v>53.25</v>
      </c>
      <c r="P2524" s="7">
        <v>13.25</v>
      </c>
      <c r="Q2524" s="7">
        <v>9.0489999999999995</v>
      </c>
      <c r="V2524" s="7" t="s">
        <v>26</v>
      </c>
      <c r="W2524" s="7">
        <v>1.3759999999999999</v>
      </c>
      <c r="X2524" s="7">
        <f t="shared" si="78"/>
        <v>1.3759999999999999</v>
      </c>
      <c r="Y2524" s="7">
        <v>0.308</v>
      </c>
      <c r="Z2524" s="7">
        <f t="shared" si="79"/>
        <v>0.308</v>
      </c>
      <c r="AA2524" s="7">
        <v>0.81699999999999995</v>
      </c>
      <c r="AB2524" s="7">
        <v>0.182</v>
      </c>
      <c r="AC2524" s="7">
        <v>9.3000000000000007</v>
      </c>
      <c r="AD2524" s="7">
        <v>36.700000000000003</v>
      </c>
      <c r="AE2524" s="7" t="s">
        <v>28</v>
      </c>
      <c r="AF2524" s="7" t="s">
        <v>29</v>
      </c>
      <c r="AG2524" s="7" t="s">
        <v>30</v>
      </c>
      <c r="AH2524" s="7" t="s">
        <v>406</v>
      </c>
      <c r="AI2524" s="7" t="s">
        <v>407</v>
      </c>
      <c r="AJ2524" s="7">
        <v>2.5259999999999998</v>
      </c>
      <c r="AK2524" s="7">
        <v>-0.23300000000000001</v>
      </c>
      <c r="AL2524" s="7" t="s">
        <v>415</v>
      </c>
      <c r="AQ2524" s="7">
        <v>1.5509999999999999</v>
      </c>
      <c r="AV2524" s="7" t="s">
        <v>659</v>
      </c>
      <c r="AW2524" s="7" t="s">
        <v>528</v>
      </c>
    </row>
    <row r="2525" spans="1:52" x14ac:dyDescent="0.2">
      <c r="A2525" s="7">
        <v>2524</v>
      </c>
      <c r="B2525" s="7">
        <v>6504</v>
      </c>
      <c r="C2525" s="7" t="s">
        <v>84</v>
      </c>
      <c r="D2525" s="7" t="s">
        <v>85</v>
      </c>
      <c r="E2525" s="7" t="s">
        <v>86</v>
      </c>
      <c r="F2525" s="7">
        <v>1.2609999999999999</v>
      </c>
      <c r="I2525" s="7">
        <v>1.2609999999999999</v>
      </c>
      <c r="J2525" s="7">
        <v>2004</v>
      </c>
      <c r="K2525" s="7">
        <v>11</v>
      </c>
      <c r="L2525" s="7">
        <v>315</v>
      </c>
      <c r="M2525" s="7">
        <v>53.133000000000003</v>
      </c>
      <c r="N2525" s="7">
        <v>13.032999999999999</v>
      </c>
      <c r="O2525" s="7">
        <v>53.25</v>
      </c>
      <c r="P2525" s="7">
        <v>13.25</v>
      </c>
      <c r="Q2525" s="7">
        <v>5.7290000000000001</v>
      </c>
      <c r="V2525" s="7" t="s">
        <v>26</v>
      </c>
      <c r="W2525" s="7">
        <v>1.054</v>
      </c>
      <c r="X2525" s="7">
        <f t="shared" si="78"/>
        <v>1.054</v>
      </c>
      <c r="Y2525" s="7">
        <v>0.20599999999999999</v>
      </c>
      <c r="Z2525" s="7">
        <f t="shared" si="79"/>
        <v>0.20599999999999999</v>
      </c>
      <c r="AA2525" s="7">
        <v>0.83599999999999997</v>
      </c>
      <c r="AB2525" s="7">
        <v>0.16300000000000001</v>
      </c>
      <c r="AC2525" s="7">
        <v>3.5</v>
      </c>
      <c r="AD2525" s="7">
        <v>53.5</v>
      </c>
      <c r="AE2525" s="7" t="s">
        <v>28</v>
      </c>
      <c r="AF2525" s="7" t="s">
        <v>29</v>
      </c>
      <c r="AG2525" s="7" t="s">
        <v>30</v>
      </c>
      <c r="AH2525" s="7" t="s">
        <v>406</v>
      </c>
      <c r="AI2525" s="7" t="s">
        <v>407</v>
      </c>
      <c r="AJ2525" s="7">
        <v>2.5259999999999998</v>
      </c>
      <c r="AK2525" s="7">
        <v>-0.23300000000000001</v>
      </c>
      <c r="AL2525" s="7" t="s">
        <v>415</v>
      </c>
      <c r="AQ2525" s="7">
        <v>1.5509999999999999</v>
      </c>
      <c r="AV2525" s="7" t="s">
        <v>659</v>
      </c>
      <c r="AW2525" s="7" t="s">
        <v>528</v>
      </c>
    </row>
    <row r="2526" spans="1:52" x14ac:dyDescent="0.2">
      <c r="A2526" s="7">
        <v>2525</v>
      </c>
      <c r="B2526" s="7">
        <v>6504</v>
      </c>
      <c r="C2526" s="7" t="s">
        <v>84</v>
      </c>
      <c r="D2526" s="7" t="s">
        <v>85</v>
      </c>
      <c r="E2526" s="7" t="s">
        <v>86</v>
      </c>
      <c r="F2526" s="7">
        <v>0.85899999999999999</v>
      </c>
      <c r="I2526" s="7">
        <v>0.85899999999999999</v>
      </c>
      <c r="J2526" s="7">
        <v>2004</v>
      </c>
      <c r="K2526" s="7">
        <v>12</v>
      </c>
      <c r="L2526" s="7">
        <v>345</v>
      </c>
      <c r="M2526" s="7">
        <v>53.133000000000003</v>
      </c>
      <c r="N2526" s="7">
        <v>13.032999999999999</v>
      </c>
      <c r="O2526" s="7">
        <v>53.25</v>
      </c>
      <c r="P2526" s="7">
        <v>13.25</v>
      </c>
      <c r="Q2526" s="7">
        <v>2.9980000000000002</v>
      </c>
      <c r="V2526" s="7" t="s">
        <v>26</v>
      </c>
      <c r="W2526" s="7">
        <v>0.73399999999999999</v>
      </c>
      <c r="X2526" s="7">
        <f t="shared" si="78"/>
        <v>0.73399999999999999</v>
      </c>
      <c r="Y2526" s="7">
        <v>0.124</v>
      </c>
      <c r="Z2526" s="7">
        <f t="shared" si="79"/>
        <v>0.124</v>
      </c>
      <c r="AA2526" s="7">
        <v>0.85399999999999998</v>
      </c>
      <c r="AB2526" s="7">
        <v>0.14499999999999999</v>
      </c>
      <c r="AC2526" s="7">
        <v>2.4</v>
      </c>
      <c r="AD2526" s="7">
        <v>33.9</v>
      </c>
      <c r="AE2526" s="7" t="s">
        <v>28</v>
      </c>
      <c r="AF2526" s="7" t="s">
        <v>29</v>
      </c>
      <c r="AG2526" s="7" t="s">
        <v>30</v>
      </c>
      <c r="AH2526" s="7" t="s">
        <v>406</v>
      </c>
      <c r="AI2526" s="7" t="s">
        <v>407</v>
      </c>
      <c r="AJ2526" s="7">
        <v>2.5259999999999998</v>
      </c>
      <c r="AK2526" s="7">
        <v>-0.23300000000000001</v>
      </c>
      <c r="AL2526" s="7" t="s">
        <v>415</v>
      </c>
      <c r="AQ2526" s="7">
        <v>1.5509999999999999</v>
      </c>
      <c r="AV2526" s="7" t="s">
        <v>659</v>
      </c>
      <c r="AW2526" s="7" t="s">
        <v>528</v>
      </c>
    </row>
    <row r="2527" spans="1:52" x14ac:dyDescent="0.2">
      <c r="A2527" s="7">
        <v>2526</v>
      </c>
      <c r="B2527" s="7">
        <v>6504</v>
      </c>
      <c r="C2527" s="7" t="s">
        <v>84</v>
      </c>
      <c r="D2527" s="7" t="s">
        <v>85</v>
      </c>
      <c r="E2527" s="7" t="s">
        <v>86</v>
      </c>
      <c r="F2527" s="7">
        <v>0.78600000000000003</v>
      </c>
      <c r="I2527" s="7">
        <v>0.78600000000000003</v>
      </c>
      <c r="J2527" s="7">
        <v>2005</v>
      </c>
      <c r="K2527" s="7">
        <v>1</v>
      </c>
      <c r="L2527" s="7">
        <v>15</v>
      </c>
      <c r="M2527" s="7">
        <v>53.133000000000003</v>
      </c>
      <c r="N2527" s="7">
        <v>13.032999999999999</v>
      </c>
      <c r="O2527" s="7">
        <v>53.25</v>
      </c>
      <c r="P2527" s="7">
        <v>13.25</v>
      </c>
      <c r="Q2527" s="7">
        <v>2.6259999999999999</v>
      </c>
      <c r="V2527" s="7" t="s">
        <v>26</v>
      </c>
      <c r="W2527" s="7">
        <v>0.67400000000000004</v>
      </c>
      <c r="X2527" s="7">
        <f t="shared" si="78"/>
        <v>0.67400000000000004</v>
      </c>
      <c r="Y2527" s="7">
        <v>0.111</v>
      </c>
      <c r="Z2527" s="7">
        <f t="shared" si="79"/>
        <v>0.111</v>
      </c>
      <c r="AA2527" s="7">
        <v>0.85799999999999998</v>
      </c>
      <c r="AB2527" s="7">
        <v>0.14099999999999999</v>
      </c>
      <c r="AC2527" s="7">
        <v>2.7</v>
      </c>
      <c r="AD2527" s="7">
        <v>50.4</v>
      </c>
      <c r="AE2527" s="7" t="s">
        <v>28</v>
      </c>
      <c r="AF2527" s="7" t="s">
        <v>29</v>
      </c>
      <c r="AG2527" s="7" t="s">
        <v>30</v>
      </c>
      <c r="AH2527" s="7" t="s">
        <v>406</v>
      </c>
      <c r="AI2527" s="7" t="s">
        <v>407</v>
      </c>
      <c r="AJ2527" s="7">
        <v>2.5259999999999998</v>
      </c>
      <c r="AK2527" s="7">
        <v>-0.23300000000000001</v>
      </c>
      <c r="AL2527" s="7" t="s">
        <v>415</v>
      </c>
      <c r="AQ2527" s="7">
        <v>1.5509999999999999</v>
      </c>
      <c r="AV2527" s="7" t="s">
        <v>659</v>
      </c>
      <c r="AW2527" s="7" t="s">
        <v>528</v>
      </c>
    </row>
    <row r="2528" spans="1:52" x14ac:dyDescent="0.2">
      <c r="A2528" s="7">
        <v>2527</v>
      </c>
      <c r="B2528" s="7">
        <v>6504</v>
      </c>
      <c r="C2528" s="7" t="s">
        <v>84</v>
      </c>
      <c r="D2528" s="7" t="s">
        <v>85</v>
      </c>
      <c r="E2528" s="7" t="s">
        <v>86</v>
      </c>
      <c r="F2528" s="7">
        <v>0.749</v>
      </c>
      <c r="I2528" s="7">
        <v>0.749</v>
      </c>
      <c r="J2528" s="7">
        <v>2005</v>
      </c>
      <c r="K2528" s="7">
        <v>2</v>
      </c>
      <c r="L2528" s="7">
        <v>45</v>
      </c>
      <c r="M2528" s="7">
        <v>53.133000000000003</v>
      </c>
      <c r="N2528" s="7">
        <v>13.032999999999999</v>
      </c>
      <c r="O2528" s="7">
        <v>53.25</v>
      </c>
      <c r="P2528" s="7">
        <v>13.25</v>
      </c>
      <c r="Q2528" s="7">
        <v>1.137</v>
      </c>
      <c r="V2528" s="7" t="s">
        <v>26</v>
      </c>
      <c r="W2528" s="7">
        <v>0.64400000000000002</v>
      </c>
      <c r="X2528" s="7">
        <f t="shared" si="78"/>
        <v>0.64400000000000002</v>
      </c>
      <c r="Y2528" s="7">
        <v>0.104</v>
      </c>
      <c r="Z2528" s="7">
        <f t="shared" si="79"/>
        <v>0.104</v>
      </c>
      <c r="AA2528" s="7">
        <v>0.85899999999999999</v>
      </c>
      <c r="AB2528" s="7">
        <v>0.14000000000000001</v>
      </c>
      <c r="AC2528" s="7">
        <v>-1.3</v>
      </c>
      <c r="AD2528" s="7">
        <v>49.3</v>
      </c>
      <c r="AE2528" s="7" t="s">
        <v>28</v>
      </c>
      <c r="AF2528" s="7" t="s">
        <v>29</v>
      </c>
      <c r="AG2528" s="7" t="s">
        <v>30</v>
      </c>
      <c r="AH2528" s="7" t="s">
        <v>406</v>
      </c>
      <c r="AI2528" s="7" t="s">
        <v>407</v>
      </c>
      <c r="AJ2528" s="7">
        <v>2.5259999999999998</v>
      </c>
      <c r="AK2528" s="7">
        <v>-0.23300000000000001</v>
      </c>
      <c r="AL2528" s="7" t="s">
        <v>415</v>
      </c>
      <c r="AQ2528" s="7">
        <v>1.5509999999999999</v>
      </c>
      <c r="AV2528" s="7" t="s">
        <v>659</v>
      </c>
      <c r="AW2528" s="7" t="s">
        <v>528</v>
      </c>
    </row>
    <row r="2529" spans="1:49" x14ac:dyDescent="0.2">
      <c r="A2529" s="7">
        <v>2528</v>
      </c>
      <c r="B2529" s="7">
        <v>6504</v>
      </c>
      <c r="C2529" s="7" t="s">
        <v>84</v>
      </c>
      <c r="D2529" s="7" t="s">
        <v>85</v>
      </c>
      <c r="E2529" s="7" t="s">
        <v>86</v>
      </c>
      <c r="F2529" s="7">
        <v>1.0389999999999999</v>
      </c>
      <c r="I2529" s="7">
        <v>1.0389999999999999</v>
      </c>
      <c r="J2529" s="7">
        <v>2005</v>
      </c>
      <c r="K2529" s="7">
        <v>3</v>
      </c>
      <c r="L2529" s="7">
        <v>75</v>
      </c>
      <c r="M2529" s="7">
        <v>53.133000000000003</v>
      </c>
      <c r="N2529" s="7">
        <v>13.032999999999999</v>
      </c>
      <c r="O2529" s="7">
        <v>53.25</v>
      </c>
      <c r="P2529" s="7">
        <v>13.25</v>
      </c>
      <c r="Q2529" s="7">
        <v>3.31</v>
      </c>
      <c r="V2529" s="7" t="s">
        <v>26</v>
      </c>
      <c r="W2529" s="7">
        <v>0.879</v>
      </c>
      <c r="X2529" s="7">
        <f t="shared" si="78"/>
        <v>0.879</v>
      </c>
      <c r="Y2529" s="7">
        <v>0.159</v>
      </c>
      <c r="Z2529" s="7">
        <f t="shared" si="79"/>
        <v>0.159</v>
      </c>
      <c r="AA2529" s="7">
        <v>0.84599999999999997</v>
      </c>
      <c r="AB2529" s="7">
        <v>0.153</v>
      </c>
      <c r="AC2529" s="7">
        <v>1.8</v>
      </c>
      <c r="AD2529" s="7">
        <v>22.6</v>
      </c>
      <c r="AE2529" s="7" t="s">
        <v>28</v>
      </c>
      <c r="AF2529" s="7" t="s">
        <v>29</v>
      </c>
      <c r="AG2529" s="7" t="s">
        <v>30</v>
      </c>
      <c r="AH2529" s="7" t="s">
        <v>406</v>
      </c>
      <c r="AI2529" s="7" t="s">
        <v>407</v>
      </c>
      <c r="AJ2529" s="7">
        <v>2.5259999999999998</v>
      </c>
      <c r="AK2529" s="7">
        <v>-0.23300000000000001</v>
      </c>
      <c r="AL2529" s="7" t="s">
        <v>415</v>
      </c>
      <c r="AQ2529" s="7">
        <v>1.5509999999999999</v>
      </c>
      <c r="AV2529" s="7" t="s">
        <v>659</v>
      </c>
      <c r="AW2529" s="7" t="s">
        <v>528</v>
      </c>
    </row>
    <row r="2530" spans="1:49" x14ac:dyDescent="0.2">
      <c r="A2530" s="7">
        <v>2529</v>
      </c>
      <c r="B2530" s="7">
        <v>6504</v>
      </c>
      <c r="C2530" s="7" t="s">
        <v>84</v>
      </c>
      <c r="D2530" s="7" t="s">
        <v>85</v>
      </c>
      <c r="E2530" s="7" t="s">
        <v>86</v>
      </c>
      <c r="F2530" s="7">
        <v>1.448</v>
      </c>
      <c r="I2530" s="7">
        <v>1.448</v>
      </c>
      <c r="J2530" s="7">
        <v>2005</v>
      </c>
      <c r="K2530" s="7">
        <v>4</v>
      </c>
      <c r="L2530" s="7">
        <v>105</v>
      </c>
      <c r="M2530" s="7">
        <v>53.133000000000003</v>
      </c>
      <c r="N2530" s="7">
        <v>13.032999999999999</v>
      </c>
      <c r="O2530" s="7">
        <v>53.25</v>
      </c>
      <c r="P2530" s="7">
        <v>13.25</v>
      </c>
      <c r="Q2530" s="7">
        <v>8.2449999999999992</v>
      </c>
      <c r="V2530" s="7" t="s">
        <v>26</v>
      </c>
      <c r="W2530" s="7">
        <v>1.198</v>
      </c>
      <c r="X2530" s="7">
        <f t="shared" si="78"/>
        <v>1.198</v>
      </c>
      <c r="Y2530" s="7">
        <v>0.249</v>
      </c>
      <c r="Z2530" s="7">
        <f t="shared" si="79"/>
        <v>0.249</v>
      </c>
      <c r="AA2530" s="7">
        <v>0.82699999999999996</v>
      </c>
      <c r="AB2530" s="7">
        <v>0.17199999999999999</v>
      </c>
      <c r="AC2530" s="7">
        <v>8.1</v>
      </c>
      <c r="AD2530" s="7">
        <v>31</v>
      </c>
      <c r="AE2530" s="7" t="s">
        <v>28</v>
      </c>
      <c r="AF2530" s="7" t="s">
        <v>29</v>
      </c>
      <c r="AG2530" s="7" t="s">
        <v>30</v>
      </c>
      <c r="AH2530" s="7" t="s">
        <v>406</v>
      </c>
      <c r="AI2530" s="7" t="s">
        <v>407</v>
      </c>
      <c r="AJ2530" s="7">
        <v>2.5259999999999998</v>
      </c>
      <c r="AK2530" s="7">
        <v>-0.23300000000000001</v>
      </c>
      <c r="AL2530" s="7" t="s">
        <v>415</v>
      </c>
      <c r="AQ2530" s="7">
        <v>1.5509999999999999</v>
      </c>
      <c r="AV2530" s="7" t="s">
        <v>659</v>
      </c>
      <c r="AW2530" s="7" t="s">
        <v>528</v>
      </c>
    </row>
    <row r="2531" spans="1:49" x14ac:dyDescent="0.2">
      <c r="A2531" s="7">
        <v>2530</v>
      </c>
      <c r="B2531" s="7">
        <v>6504</v>
      </c>
      <c r="C2531" s="7" t="s">
        <v>84</v>
      </c>
      <c r="D2531" s="7" t="s">
        <v>85</v>
      </c>
      <c r="E2531" s="7" t="s">
        <v>86</v>
      </c>
      <c r="F2531" s="7">
        <v>2.2799999999999998</v>
      </c>
      <c r="I2531" s="7">
        <v>2.2799999999999998</v>
      </c>
      <c r="J2531" s="7">
        <v>2005</v>
      </c>
      <c r="K2531" s="7">
        <v>5</v>
      </c>
      <c r="L2531" s="7">
        <v>135</v>
      </c>
      <c r="M2531" s="7">
        <v>53.133000000000003</v>
      </c>
      <c r="N2531" s="7">
        <v>13.032999999999999</v>
      </c>
      <c r="O2531" s="7">
        <v>53.25</v>
      </c>
      <c r="P2531" s="7">
        <v>13.25</v>
      </c>
      <c r="Q2531" s="7">
        <v>10.542</v>
      </c>
      <c r="V2531" s="7" t="s">
        <v>26</v>
      </c>
      <c r="W2531" s="7">
        <v>1.8</v>
      </c>
      <c r="X2531" s="7">
        <f t="shared" si="78"/>
        <v>1.8</v>
      </c>
      <c r="Y2531" s="7">
        <v>0.47899999999999998</v>
      </c>
      <c r="Z2531" s="7">
        <f t="shared" si="79"/>
        <v>0.47899999999999998</v>
      </c>
      <c r="AA2531" s="7">
        <v>0.78900000000000003</v>
      </c>
      <c r="AB2531" s="7">
        <v>0.21</v>
      </c>
      <c r="AC2531" s="7">
        <v>12.6</v>
      </c>
      <c r="AD2531" s="7">
        <v>34.9</v>
      </c>
      <c r="AE2531" s="7" t="s">
        <v>28</v>
      </c>
      <c r="AF2531" s="7" t="s">
        <v>29</v>
      </c>
      <c r="AG2531" s="7" t="s">
        <v>30</v>
      </c>
      <c r="AH2531" s="7" t="s">
        <v>406</v>
      </c>
      <c r="AI2531" s="7" t="s">
        <v>407</v>
      </c>
      <c r="AJ2531" s="7">
        <v>2.5259999999999998</v>
      </c>
      <c r="AK2531" s="7">
        <v>-0.23300000000000001</v>
      </c>
      <c r="AL2531" s="7" t="s">
        <v>415</v>
      </c>
      <c r="AQ2531" s="7">
        <v>1.5509999999999999</v>
      </c>
      <c r="AV2531" s="7" t="s">
        <v>659</v>
      </c>
      <c r="AW2531" s="7" t="s">
        <v>528</v>
      </c>
    </row>
    <row r="2532" spans="1:49" x14ac:dyDescent="0.2">
      <c r="A2532" s="7">
        <v>2531</v>
      </c>
      <c r="B2532" s="7">
        <v>6504</v>
      </c>
      <c r="C2532" s="7" t="s">
        <v>84</v>
      </c>
      <c r="D2532" s="7" t="s">
        <v>85</v>
      </c>
      <c r="E2532" s="7" t="s">
        <v>86</v>
      </c>
      <c r="F2532" s="7">
        <v>2.9790000000000001</v>
      </c>
      <c r="I2532" s="7">
        <v>2.9790000000000001</v>
      </c>
      <c r="J2532" s="7">
        <v>2005</v>
      </c>
      <c r="K2532" s="7">
        <v>6</v>
      </c>
      <c r="L2532" s="7">
        <v>165</v>
      </c>
      <c r="M2532" s="7">
        <v>53.133000000000003</v>
      </c>
      <c r="N2532" s="7">
        <v>13.032999999999999</v>
      </c>
      <c r="O2532" s="7">
        <v>53.25</v>
      </c>
      <c r="P2532" s="7">
        <v>13.25</v>
      </c>
      <c r="Q2532" s="7">
        <v>12.157</v>
      </c>
      <c r="V2532" s="7" t="s">
        <v>26</v>
      </c>
      <c r="W2532" s="7">
        <v>2.2559999999999998</v>
      </c>
      <c r="X2532" s="7">
        <f t="shared" si="78"/>
        <v>2.2559999999999998</v>
      </c>
      <c r="Y2532" s="7">
        <v>0.72199999999999998</v>
      </c>
      <c r="Z2532" s="7">
        <f t="shared" si="79"/>
        <v>0.72199999999999998</v>
      </c>
      <c r="AA2532" s="7">
        <v>0.75700000000000001</v>
      </c>
      <c r="AB2532" s="7">
        <v>0.24199999999999999</v>
      </c>
      <c r="AC2532" s="7">
        <v>15.7</v>
      </c>
      <c r="AD2532" s="7">
        <v>61.3</v>
      </c>
      <c r="AE2532" s="7" t="s">
        <v>28</v>
      </c>
      <c r="AF2532" s="7" t="s">
        <v>29</v>
      </c>
      <c r="AG2532" s="7" t="s">
        <v>30</v>
      </c>
      <c r="AH2532" s="7" t="s">
        <v>406</v>
      </c>
      <c r="AI2532" s="7" t="s">
        <v>407</v>
      </c>
      <c r="AJ2532" s="7">
        <v>2.5259999999999998</v>
      </c>
      <c r="AK2532" s="7">
        <v>-0.23300000000000001</v>
      </c>
      <c r="AL2532" s="7" t="s">
        <v>415</v>
      </c>
      <c r="AQ2532" s="7">
        <v>1.5509999999999999</v>
      </c>
      <c r="AV2532" s="7" t="s">
        <v>659</v>
      </c>
      <c r="AW2532" s="7" t="s">
        <v>528</v>
      </c>
    </row>
    <row r="2533" spans="1:49" x14ac:dyDescent="0.2">
      <c r="A2533" s="7">
        <v>2532</v>
      </c>
      <c r="B2533" s="7">
        <v>6504</v>
      </c>
      <c r="C2533" s="7" t="s">
        <v>84</v>
      </c>
      <c r="D2533" s="7" t="s">
        <v>85</v>
      </c>
      <c r="E2533" s="7" t="s">
        <v>86</v>
      </c>
      <c r="F2533" s="7">
        <v>3.1880000000000002</v>
      </c>
      <c r="I2533" s="7">
        <v>3.1880000000000002</v>
      </c>
      <c r="J2533" s="7">
        <v>2005</v>
      </c>
      <c r="K2533" s="7">
        <v>7</v>
      </c>
      <c r="L2533" s="7">
        <v>195</v>
      </c>
      <c r="M2533" s="7">
        <v>53.133000000000003</v>
      </c>
      <c r="N2533" s="7">
        <v>13.032999999999999</v>
      </c>
      <c r="O2533" s="7">
        <v>53.25</v>
      </c>
      <c r="P2533" s="7">
        <v>13.25</v>
      </c>
      <c r="Q2533" s="7">
        <v>14.516</v>
      </c>
      <c r="V2533" s="7" t="s">
        <v>26</v>
      </c>
      <c r="W2533" s="7">
        <v>2.3839999999999999</v>
      </c>
      <c r="X2533" s="7">
        <f t="shared" si="78"/>
        <v>2.3839999999999999</v>
      </c>
      <c r="Y2533" s="7">
        <v>0.80300000000000005</v>
      </c>
      <c r="Z2533" s="7">
        <f t="shared" si="79"/>
        <v>0.80300000000000005</v>
      </c>
      <c r="AA2533" s="7">
        <v>0.747</v>
      </c>
      <c r="AB2533" s="7">
        <v>0.252</v>
      </c>
      <c r="AC2533" s="7">
        <v>18.399999999999999</v>
      </c>
      <c r="AD2533" s="7">
        <v>103.6</v>
      </c>
      <c r="AE2533" s="7" t="s">
        <v>28</v>
      </c>
      <c r="AF2533" s="7" t="s">
        <v>29</v>
      </c>
      <c r="AG2533" s="7" t="s">
        <v>30</v>
      </c>
      <c r="AH2533" s="7" t="s">
        <v>406</v>
      </c>
      <c r="AI2533" s="7" t="s">
        <v>407</v>
      </c>
      <c r="AJ2533" s="7">
        <v>2.5259999999999998</v>
      </c>
      <c r="AK2533" s="7">
        <v>-0.23300000000000001</v>
      </c>
      <c r="AL2533" s="7" t="s">
        <v>415</v>
      </c>
      <c r="AQ2533" s="7">
        <v>1.5509999999999999</v>
      </c>
      <c r="AV2533" s="7" t="s">
        <v>659</v>
      </c>
      <c r="AW2533" s="7" t="s">
        <v>528</v>
      </c>
    </row>
    <row r="2534" spans="1:49" x14ac:dyDescent="0.2">
      <c r="A2534" s="7">
        <v>2533</v>
      </c>
      <c r="B2534" s="7">
        <v>6504</v>
      </c>
      <c r="C2534" s="7" t="s">
        <v>84</v>
      </c>
      <c r="D2534" s="7" t="s">
        <v>85</v>
      </c>
      <c r="E2534" s="7" t="s">
        <v>86</v>
      </c>
      <c r="F2534" s="7">
        <v>2.2509999999999999</v>
      </c>
      <c r="I2534" s="7">
        <v>2.2509999999999999</v>
      </c>
      <c r="J2534" s="7">
        <v>2005</v>
      </c>
      <c r="K2534" s="7">
        <v>8</v>
      </c>
      <c r="L2534" s="7">
        <v>225</v>
      </c>
      <c r="M2534" s="7">
        <v>53.133000000000003</v>
      </c>
      <c r="N2534" s="7">
        <v>13.032999999999999</v>
      </c>
      <c r="O2534" s="7">
        <v>53.25</v>
      </c>
      <c r="P2534" s="7">
        <v>13.25</v>
      </c>
      <c r="Q2534" s="7">
        <v>15.541</v>
      </c>
      <c r="V2534" s="7" t="s">
        <v>26</v>
      </c>
      <c r="W2534" s="7">
        <v>1.78</v>
      </c>
      <c r="X2534" s="7">
        <f t="shared" si="78"/>
        <v>1.78</v>
      </c>
      <c r="Y2534" s="7">
        <v>0.47</v>
      </c>
      <c r="Z2534" s="7">
        <f t="shared" si="79"/>
        <v>0.47</v>
      </c>
      <c r="AA2534" s="7">
        <v>0.79100000000000004</v>
      </c>
      <c r="AB2534" s="7">
        <v>0.20799999999999999</v>
      </c>
      <c r="AC2534" s="7">
        <v>15.8</v>
      </c>
      <c r="AD2534" s="7">
        <v>65.2</v>
      </c>
      <c r="AE2534" s="7" t="s">
        <v>28</v>
      </c>
      <c r="AF2534" s="7" t="s">
        <v>29</v>
      </c>
      <c r="AG2534" s="7" t="s">
        <v>30</v>
      </c>
      <c r="AH2534" s="7" t="s">
        <v>406</v>
      </c>
      <c r="AI2534" s="7" t="s">
        <v>407</v>
      </c>
      <c r="AJ2534" s="7">
        <v>2.5259999999999998</v>
      </c>
      <c r="AK2534" s="7">
        <v>-0.23300000000000001</v>
      </c>
      <c r="AL2534" s="7" t="s">
        <v>415</v>
      </c>
      <c r="AQ2534" s="7">
        <v>1.5509999999999999</v>
      </c>
      <c r="AV2534" s="7" t="s">
        <v>659</v>
      </c>
      <c r="AW2534" s="7" t="s">
        <v>528</v>
      </c>
    </row>
    <row r="2535" spans="1:49" x14ac:dyDescent="0.2">
      <c r="A2535" s="7">
        <v>2534</v>
      </c>
      <c r="B2535" s="7">
        <v>6504</v>
      </c>
      <c r="C2535" s="7" t="s">
        <v>84</v>
      </c>
      <c r="D2535" s="7" t="s">
        <v>85</v>
      </c>
      <c r="E2535" s="7" t="s">
        <v>86</v>
      </c>
      <c r="F2535" s="7">
        <v>2.0880000000000001</v>
      </c>
      <c r="I2535" s="7">
        <v>2.0880000000000001</v>
      </c>
      <c r="J2535" s="7">
        <v>2005</v>
      </c>
      <c r="K2535" s="7">
        <v>9</v>
      </c>
      <c r="L2535" s="7">
        <v>255</v>
      </c>
      <c r="M2535" s="7">
        <v>53.133000000000003</v>
      </c>
      <c r="N2535" s="7">
        <v>13.032999999999999</v>
      </c>
      <c r="O2535" s="7">
        <v>53.25</v>
      </c>
      <c r="P2535" s="7">
        <v>13.25</v>
      </c>
      <c r="Q2535" s="7">
        <v>13.026999999999999</v>
      </c>
      <c r="V2535" s="7" t="s">
        <v>26</v>
      </c>
      <c r="W2535" s="7">
        <v>1.667</v>
      </c>
      <c r="X2535" s="7">
        <f t="shared" si="78"/>
        <v>1.667</v>
      </c>
      <c r="Y2535" s="7">
        <v>0.42</v>
      </c>
      <c r="Z2535" s="7">
        <f t="shared" si="79"/>
        <v>0.42</v>
      </c>
      <c r="AA2535" s="7">
        <v>0.79800000000000004</v>
      </c>
      <c r="AB2535" s="7">
        <v>0.20100000000000001</v>
      </c>
      <c r="AC2535" s="7">
        <v>15.1</v>
      </c>
      <c r="AD2535" s="7">
        <v>30.5</v>
      </c>
      <c r="AE2535" s="7" t="s">
        <v>28</v>
      </c>
      <c r="AF2535" s="7" t="s">
        <v>29</v>
      </c>
      <c r="AG2535" s="7" t="s">
        <v>30</v>
      </c>
      <c r="AH2535" s="7" t="s">
        <v>406</v>
      </c>
      <c r="AI2535" s="7" t="s">
        <v>407</v>
      </c>
      <c r="AJ2535" s="7">
        <v>2.5259999999999998</v>
      </c>
      <c r="AK2535" s="7">
        <v>-0.23300000000000001</v>
      </c>
      <c r="AL2535" s="7" t="s">
        <v>415</v>
      </c>
      <c r="AQ2535" s="7">
        <v>1.5509999999999999</v>
      </c>
      <c r="AV2535" s="7" t="s">
        <v>659</v>
      </c>
      <c r="AW2535" s="7" t="s">
        <v>528</v>
      </c>
    </row>
    <row r="2536" spans="1:49" x14ac:dyDescent="0.2">
      <c r="A2536" s="7">
        <v>2535</v>
      </c>
      <c r="B2536" s="7">
        <v>6504</v>
      </c>
      <c r="C2536" s="7" t="s">
        <v>84</v>
      </c>
      <c r="D2536" s="7" t="s">
        <v>85</v>
      </c>
      <c r="E2536" s="7" t="s">
        <v>86</v>
      </c>
      <c r="F2536" s="7">
        <v>1.575</v>
      </c>
      <c r="I2536" s="7">
        <v>1.575</v>
      </c>
      <c r="J2536" s="7">
        <v>2005</v>
      </c>
      <c r="K2536" s="7">
        <v>10</v>
      </c>
      <c r="L2536" s="7">
        <v>285</v>
      </c>
      <c r="M2536" s="7">
        <v>53.133000000000003</v>
      </c>
      <c r="N2536" s="7">
        <v>13.032999999999999</v>
      </c>
      <c r="O2536" s="7">
        <v>53.25</v>
      </c>
      <c r="P2536" s="7">
        <v>13.25</v>
      </c>
      <c r="Q2536" s="7">
        <v>9.4280000000000008</v>
      </c>
      <c r="V2536" s="7" t="s">
        <v>26</v>
      </c>
      <c r="W2536" s="7">
        <v>1.294</v>
      </c>
      <c r="X2536" s="7">
        <f t="shared" si="78"/>
        <v>1.294</v>
      </c>
      <c r="Y2536" s="7">
        <v>0.28000000000000003</v>
      </c>
      <c r="Z2536" s="7">
        <f t="shared" si="79"/>
        <v>0.28000000000000003</v>
      </c>
      <c r="AA2536" s="7">
        <v>0.82199999999999995</v>
      </c>
      <c r="AB2536" s="7">
        <v>0.17699999999999999</v>
      </c>
      <c r="AC2536" s="7">
        <v>10.5</v>
      </c>
      <c r="AD2536" s="7">
        <v>36.700000000000003</v>
      </c>
      <c r="AE2536" s="7" t="s">
        <v>28</v>
      </c>
      <c r="AF2536" s="7" t="s">
        <v>29</v>
      </c>
      <c r="AG2536" s="7" t="s">
        <v>30</v>
      </c>
      <c r="AH2536" s="7" t="s">
        <v>406</v>
      </c>
      <c r="AI2536" s="7" t="s">
        <v>407</v>
      </c>
      <c r="AJ2536" s="7">
        <v>2.5259999999999998</v>
      </c>
      <c r="AK2536" s="7">
        <v>-0.23300000000000001</v>
      </c>
      <c r="AL2536" s="7" t="s">
        <v>415</v>
      </c>
      <c r="AQ2536" s="7">
        <v>1.5509999999999999</v>
      </c>
      <c r="AV2536" s="7" t="s">
        <v>659</v>
      </c>
      <c r="AW2536" s="7" t="s">
        <v>528</v>
      </c>
    </row>
    <row r="2537" spans="1:49" x14ac:dyDescent="0.2">
      <c r="A2537" s="7">
        <v>2536</v>
      </c>
      <c r="B2537" s="7">
        <v>6504</v>
      </c>
      <c r="C2537" s="7" t="s">
        <v>84</v>
      </c>
      <c r="D2537" s="7" t="s">
        <v>85</v>
      </c>
      <c r="E2537" s="7" t="s">
        <v>86</v>
      </c>
      <c r="F2537" s="7">
        <v>1.218</v>
      </c>
      <c r="I2537" s="7">
        <v>1.218</v>
      </c>
      <c r="J2537" s="7">
        <v>2005</v>
      </c>
      <c r="K2537" s="7">
        <v>11</v>
      </c>
      <c r="L2537" s="7">
        <v>315</v>
      </c>
      <c r="M2537" s="7">
        <v>53.133000000000003</v>
      </c>
      <c r="N2537" s="7">
        <v>13.032999999999999</v>
      </c>
      <c r="O2537" s="7">
        <v>53.25</v>
      </c>
      <c r="P2537" s="7">
        <v>13.25</v>
      </c>
      <c r="Q2537" s="7">
        <v>6.944</v>
      </c>
      <c r="V2537" s="7" t="s">
        <v>26</v>
      </c>
      <c r="W2537" s="7">
        <v>1.0209999999999999</v>
      </c>
      <c r="X2537" s="7">
        <f t="shared" si="78"/>
        <v>1.0209999999999999</v>
      </c>
      <c r="Y2537" s="7">
        <v>0.19600000000000001</v>
      </c>
      <c r="Z2537" s="7">
        <f t="shared" si="79"/>
        <v>0.19600000000000001</v>
      </c>
      <c r="AA2537" s="7">
        <v>0.83799999999999997</v>
      </c>
      <c r="AB2537" s="7">
        <v>0.161</v>
      </c>
      <c r="AC2537" s="7">
        <v>4</v>
      </c>
      <c r="AD2537" s="7">
        <v>53.5</v>
      </c>
      <c r="AE2537" s="7" t="s">
        <v>28</v>
      </c>
      <c r="AF2537" s="7" t="s">
        <v>29</v>
      </c>
      <c r="AG2537" s="7" t="s">
        <v>30</v>
      </c>
      <c r="AH2537" s="7" t="s">
        <v>406</v>
      </c>
      <c r="AI2537" s="7" t="s">
        <v>407</v>
      </c>
      <c r="AJ2537" s="7">
        <v>2.5259999999999998</v>
      </c>
      <c r="AK2537" s="7">
        <v>-0.23300000000000001</v>
      </c>
      <c r="AL2537" s="7" t="s">
        <v>415</v>
      </c>
      <c r="AQ2537" s="7">
        <v>1.5509999999999999</v>
      </c>
      <c r="AV2537" s="7" t="s">
        <v>659</v>
      </c>
      <c r="AW2537" s="7" t="s">
        <v>528</v>
      </c>
    </row>
    <row r="2538" spans="1:49" x14ac:dyDescent="0.2">
      <c r="A2538" s="7">
        <v>2537</v>
      </c>
      <c r="B2538" s="7">
        <v>6504</v>
      </c>
      <c r="C2538" s="7" t="s">
        <v>84</v>
      </c>
      <c r="D2538" s="7" t="s">
        <v>85</v>
      </c>
      <c r="E2538" s="7" t="s">
        <v>86</v>
      </c>
      <c r="F2538" s="7">
        <v>0.68300000000000005</v>
      </c>
      <c r="I2538" s="7">
        <v>0.68300000000000005</v>
      </c>
      <c r="J2538" s="7">
        <v>2005</v>
      </c>
      <c r="K2538" s="7">
        <v>12</v>
      </c>
      <c r="L2538" s="7">
        <v>345</v>
      </c>
      <c r="M2538" s="7">
        <v>53.133000000000003</v>
      </c>
      <c r="N2538" s="7">
        <v>13.032999999999999</v>
      </c>
      <c r="O2538" s="7">
        <v>53.25</v>
      </c>
      <c r="P2538" s="7">
        <v>13.25</v>
      </c>
      <c r="Q2538" s="7">
        <v>4.4939999999999998</v>
      </c>
      <c r="V2538" s="7" t="s">
        <v>26</v>
      </c>
      <c r="W2538" s="7">
        <v>0.58899999999999997</v>
      </c>
      <c r="X2538" s="7">
        <f t="shared" si="78"/>
        <v>0.58899999999999997</v>
      </c>
      <c r="Y2538" s="7">
        <v>9.2999999999999999E-2</v>
      </c>
      <c r="Z2538" s="7">
        <f t="shared" si="79"/>
        <v>9.2999999999999999E-2</v>
      </c>
      <c r="AA2538" s="7">
        <v>0.86299999999999999</v>
      </c>
      <c r="AB2538" s="7">
        <v>0.13600000000000001</v>
      </c>
      <c r="AC2538" s="7">
        <v>0.8</v>
      </c>
      <c r="AD2538" s="7">
        <v>33.9</v>
      </c>
      <c r="AE2538" s="7" t="s">
        <v>28</v>
      </c>
      <c r="AF2538" s="7" t="s">
        <v>29</v>
      </c>
      <c r="AG2538" s="7" t="s">
        <v>30</v>
      </c>
      <c r="AH2538" s="7" t="s">
        <v>406</v>
      </c>
      <c r="AI2538" s="7" t="s">
        <v>407</v>
      </c>
      <c r="AJ2538" s="7">
        <v>2.5259999999999998</v>
      </c>
      <c r="AK2538" s="7">
        <v>-0.23300000000000001</v>
      </c>
      <c r="AL2538" s="7" t="s">
        <v>415</v>
      </c>
      <c r="AQ2538" s="7">
        <v>1.5509999999999999</v>
      </c>
      <c r="AV2538" s="7" t="s">
        <v>659</v>
      </c>
      <c r="AW2538" s="7" t="s">
        <v>528</v>
      </c>
    </row>
    <row r="2539" spans="1:49" x14ac:dyDescent="0.2">
      <c r="A2539" s="7">
        <v>2538</v>
      </c>
      <c r="B2539" s="7">
        <v>6504</v>
      </c>
      <c r="C2539" s="7" t="s">
        <v>84</v>
      </c>
      <c r="D2539" s="7" t="s">
        <v>85</v>
      </c>
      <c r="E2539" s="7" t="s">
        <v>86</v>
      </c>
      <c r="F2539" s="7">
        <v>0.51200000000000001</v>
      </c>
      <c r="I2539" s="7">
        <v>0.51200000000000001</v>
      </c>
      <c r="J2539" s="7">
        <v>2006</v>
      </c>
      <c r="K2539" s="7">
        <v>1</v>
      </c>
      <c r="L2539" s="7">
        <v>15</v>
      </c>
      <c r="M2539" s="7">
        <v>53.133000000000003</v>
      </c>
      <c r="N2539" s="7">
        <v>13.032999999999999</v>
      </c>
      <c r="O2539" s="7">
        <v>53.25</v>
      </c>
      <c r="P2539" s="7">
        <v>13.25</v>
      </c>
      <c r="Q2539" s="7">
        <v>-0.44400000000000001</v>
      </c>
      <c r="V2539" s="7" t="s">
        <v>26</v>
      </c>
      <c r="W2539" s="7">
        <v>0.44500000000000001</v>
      </c>
      <c r="X2539" s="7">
        <f t="shared" si="78"/>
        <v>0.44500000000000001</v>
      </c>
      <c r="Y2539" s="7">
        <v>6.6000000000000003E-2</v>
      </c>
      <c r="Z2539" s="7">
        <f t="shared" si="79"/>
        <v>6.6000000000000003E-2</v>
      </c>
      <c r="AA2539" s="7">
        <v>0.87</v>
      </c>
      <c r="AB2539" s="7">
        <v>0.129</v>
      </c>
      <c r="AC2539" s="7">
        <v>-3.9</v>
      </c>
      <c r="AD2539" s="7">
        <v>19</v>
      </c>
      <c r="AE2539" s="7" t="s">
        <v>28</v>
      </c>
      <c r="AF2539" s="7" t="s">
        <v>29</v>
      </c>
      <c r="AG2539" s="7" t="s">
        <v>30</v>
      </c>
      <c r="AH2539" s="7" t="s">
        <v>406</v>
      </c>
      <c r="AI2539" s="7" t="s">
        <v>407</v>
      </c>
      <c r="AJ2539" s="7">
        <v>2.5259999999999998</v>
      </c>
      <c r="AK2539" s="7">
        <v>-0.83899999999999997</v>
      </c>
      <c r="AL2539" s="7" t="s">
        <v>415</v>
      </c>
      <c r="AQ2539" s="7">
        <v>1.5509999999999999</v>
      </c>
      <c r="AV2539" s="7" t="s">
        <v>659</v>
      </c>
      <c r="AW2539" s="7" t="s">
        <v>528</v>
      </c>
    </row>
    <row r="2540" spans="1:49" x14ac:dyDescent="0.2">
      <c r="A2540" s="7">
        <v>2539</v>
      </c>
      <c r="B2540" s="7">
        <v>6504</v>
      </c>
      <c r="C2540" s="7" t="s">
        <v>84</v>
      </c>
      <c r="D2540" s="7" t="s">
        <v>85</v>
      </c>
      <c r="E2540" s="7" t="s">
        <v>86</v>
      </c>
      <c r="F2540" s="7">
        <v>0.55000000000000004</v>
      </c>
      <c r="I2540" s="7">
        <v>0.55000000000000004</v>
      </c>
      <c r="J2540" s="7">
        <v>2006</v>
      </c>
      <c r="K2540" s="7">
        <v>2</v>
      </c>
      <c r="L2540" s="7">
        <v>45</v>
      </c>
      <c r="M2540" s="7">
        <v>53.133000000000003</v>
      </c>
      <c r="N2540" s="7">
        <v>13.032999999999999</v>
      </c>
      <c r="O2540" s="7">
        <v>53.25</v>
      </c>
      <c r="P2540" s="7">
        <v>13.25</v>
      </c>
      <c r="Q2540" s="7">
        <v>0.27400000000000002</v>
      </c>
      <c r="V2540" s="7" t="s">
        <v>26</v>
      </c>
      <c r="W2540" s="7">
        <v>0.47799999999999998</v>
      </c>
      <c r="X2540" s="7">
        <f t="shared" si="78"/>
        <v>0.47799999999999998</v>
      </c>
      <c r="Y2540" s="7">
        <v>7.0999999999999994E-2</v>
      </c>
      <c r="Z2540" s="7">
        <f t="shared" si="79"/>
        <v>7.0999999999999994E-2</v>
      </c>
      <c r="AA2540" s="7">
        <v>0.86899999999999999</v>
      </c>
      <c r="AB2540" s="7">
        <v>0.13</v>
      </c>
      <c r="AC2540" s="7">
        <v>-1.2</v>
      </c>
      <c r="AD2540" s="7">
        <v>36.700000000000003</v>
      </c>
      <c r="AE2540" s="7" t="s">
        <v>28</v>
      </c>
      <c r="AF2540" s="7" t="s">
        <v>29</v>
      </c>
      <c r="AG2540" s="7" t="s">
        <v>30</v>
      </c>
      <c r="AH2540" s="7" t="s">
        <v>406</v>
      </c>
      <c r="AI2540" s="7" t="s">
        <v>407</v>
      </c>
      <c r="AJ2540" s="7">
        <v>2.5259999999999998</v>
      </c>
      <c r="AK2540" s="7">
        <v>-0.83899999999999997</v>
      </c>
      <c r="AL2540" s="7" t="s">
        <v>415</v>
      </c>
      <c r="AQ2540" s="7">
        <v>1.5509999999999999</v>
      </c>
      <c r="AV2540" s="7" t="s">
        <v>659</v>
      </c>
      <c r="AW2540" s="7" t="s">
        <v>528</v>
      </c>
    </row>
    <row r="2541" spans="1:49" x14ac:dyDescent="0.2">
      <c r="A2541" s="7">
        <v>2540</v>
      </c>
      <c r="B2541" s="7">
        <v>6504</v>
      </c>
      <c r="C2541" s="7" t="s">
        <v>84</v>
      </c>
      <c r="D2541" s="7" t="s">
        <v>85</v>
      </c>
      <c r="E2541" s="7" t="s">
        <v>86</v>
      </c>
      <c r="F2541" s="7">
        <v>0.75</v>
      </c>
      <c r="I2541" s="7">
        <v>0.75</v>
      </c>
      <c r="J2541" s="7">
        <v>2006</v>
      </c>
      <c r="K2541" s="7">
        <v>3</v>
      </c>
      <c r="L2541" s="7">
        <v>75</v>
      </c>
      <c r="M2541" s="7">
        <v>53.133000000000003</v>
      </c>
      <c r="N2541" s="7">
        <v>13.032999999999999</v>
      </c>
      <c r="O2541" s="7">
        <v>53.25</v>
      </c>
      <c r="P2541" s="7">
        <v>13.25</v>
      </c>
      <c r="Q2541" s="7">
        <v>0.61599999999999999</v>
      </c>
      <c r="V2541" s="7" t="s">
        <v>26</v>
      </c>
      <c r="W2541" s="7">
        <v>0.64400000000000002</v>
      </c>
      <c r="X2541" s="7">
        <f t="shared" si="78"/>
        <v>0.64400000000000002</v>
      </c>
      <c r="Y2541" s="7">
        <v>0.105</v>
      </c>
      <c r="Z2541" s="7">
        <f t="shared" si="79"/>
        <v>0.105</v>
      </c>
      <c r="AA2541" s="7">
        <v>0.85899999999999999</v>
      </c>
      <c r="AB2541" s="7">
        <v>0.14000000000000001</v>
      </c>
      <c r="AC2541" s="7">
        <v>-0.2</v>
      </c>
      <c r="AD2541" s="7">
        <v>36.9</v>
      </c>
      <c r="AE2541" s="7" t="s">
        <v>28</v>
      </c>
      <c r="AF2541" s="7" t="s">
        <v>29</v>
      </c>
      <c r="AG2541" s="7" t="s">
        <v>30</v>
      </c>
      <c r="AH2541" s="7" t="s">
        <v>406</v>
      </c>
      <c r="AI2541" s="7" t="s">
        <v>407</v>
      </c>
      <c r="AJ2541" s="7">
        <v>2.5259999999999998</v>
      </c>
      <c r="AK2541" s="7">
        <v>-0.83899999999999997</v>
      </c>
      <c r="AL2541" s="7" t="s">
        <v>415</v>
      </c>
      <c r="AQ2541" s="7">
        <v>1.5509999999999999</v>
      </c>
      <c r="AV2541" s="7" t="s">
        <v>659</v>
      </c>
      <c r="AW2541" s="7" t="s">
        <v>528</v>
      </c>
    </row>
    <row r="2542" spans="1:49" x14ac:dyDescent="0.2">
      <c r="A2542" s="7">
        <v>2541</v>
      </c>
      <c r="B2542" s="7">
        <v>6504</v>
      </c>
      <c r="C2542" s="7" t="s">
        <v>84</v>
      </c>
      <c r="D2542" s="7" t="s">
        <v>85</v>
      </c>
      <c r="E2542" s="7" t="s">
        <v>86</v>
      </c>
      <c r="F2542" s="7">
        <v>1.196</v>
      </c>
      <c r="I2542" s="7">
        <v>1.196</v>
      </c>
      <c r="J2542" s="7">
        <v>2006</v>
      </c>
      <c r="K2542" s="7">
        <v>4</v>
      </c>
      <c r="L2542" s="7">
        <v>105</v>
      </c>
      <c r="M2542" s="7">
        <v>53.133000000000003</v>
      </c>
      <c r="N2542" s="7">
        <v>13.032999999999999</v>
      </c>
      <c r="O2542" s="7">
        <v>53.25</v>
      </c>
      <c r="P2542" s="7">
        <v>13.25</v>
      </c>
      <c r="Q2542" s="7">
        <v>6.5750000000000002</v>
      </c>
      <c r="V2542" s="7" t="s">
        <v>26</v>
      </c>
      <c r="W2542" s="7">
        <v>1.004</v>
      </c>
      <c r="X2542" s="7">
        <f t="shared" si="78"/>
        <v>1.004</v>
      </c>
      <c r="Y2542" s="7">
        <v>0.191</v>
      </c>
      <c r="Z2542" s="7">
        <f t="shared" si="79"/>
        <v>0.191</v>
      </c>
      <c r="AA2542" s="7">
        <v>0.83899999999999997</v>
      </c>
      <c r="AB2542" s="7">
        <v>0.16</v>
      </c>
      <c r="AC2542" s="7">
        <v>7.2</v>
      </c>
      <c r="AD2542" s="7">
        <v>44.7</v>
      </c>
      <c r="AE2542" s="7" t="s">
        <v>28</v>
      </c>
      <c r="AF2542" s="7" t="s">
        <v>29</v>
      </c>
      <c r="AG2542" s="7" t="s">
        <v>30</v>
      </c>
      <c r="AH2542" s="7" t="s">
        <v>406</v>
      </c>
      <c r="AI2542" s="7" t="s">
        <v>407</v>
      </c>
      <c r="AJ2542" s="7">
        <v>2.5259999999999998</v>
      </c>
      <c r="AK2542" s="7">
        <v>-0.83899999999999997</v>
      </c>
      <c r="AL2542" s="7" t="s">
        <v>415</v>
      </c>
      <c r="AQ2542" s="7">
        <v>1.5509999999999999</v>
      </c>
      <c r="AV2542" s="7" t="s">
        <v>659</v>
      </c>
      <c r="AW2542" s="7" t="s">
        <v>528</v>
      </c>
    </row>
    <row r="2543" spans="1:49" x14ac:dyDescent="0.2">
      <c r="A2543" s="7">
        <v>2542</v>
      </c>
      <c r="B2543" s="7">
        <v>6504</v>
      </c>
      <c r="C2543" s="7" t="s">
        <v>84</v>
      </c>
      <c r="D2543" s="7" t="s">
        <v>85</v>
      </c>
      <c r="E2543" s="7" t="s">
        <v>86</v>
      </c>
      <c r="F2543" s="7">
        <v>1.613</v>
      </c>
      <c r="I2543" s="7">
        <v>1.613</v>
      </c>
      <c r="J2543" s="7">
        <v>2006</v>
      </c>
      <c r="K2543" s="7">
        <v>5</v>
      </c>
      <c r="L2543" s="7">
        <v>135</v>
      </c>
      <c r="M2543" s="7">
        <v>53.133000000000003</v>
      </c>
      <c r="N2543" s="7">
        <v>13.032999999999999</v>
      </c>
      <c r="O2543" s="7">
        <v>53.25</v>
      </c>
      <c r="P2543" s="7">
        <v>13.25</v>
      </c>
      <c r="Q2543" s="7">
        <v>10.641999999999999</v>
      </c>
      <c r="V2543" s="7" t="s">
        <v>26</v>
      </c>
      <c r="W2543" s="7">
        <v>1.323</v>
      </c>
      <c r="X2543" s="7">
        <f t="shared" si="78"/>
        <v>1.323</v>
      </c>
      <c r="Y2543" s="7">
        <v>0.28899999999999998</v>
      </c>
      <c r="Z2543" s="7">
        <f t="shared" si="79"/>
        <v>0.28899999999999998</v>
      </c>
      <c r="AA2543" s="7">
        <v>0.82</v>
      </c>
      <c r="AB2543" s="7">
        <v>0.17899999999999999</v>
      </c>
      <c r="AC2543" s="7">
        <v>12.5</v>
      </c>
      <c r="AD2543" s="7">
        <v>55</v>
      </c>
      <c r="AE2543" s="7" t="s">
        <v>28</v>
      </c>
      <c r="AF2543" s="7" t="s">
        <v>29</v>
      </c>
      <c r="AG2543" s="7" t="s">
        <v>30</v>
      </c>
      <c r="AH2543" s="7" t="s">
        <v>406</v>
      </c>
      <c r="AI2543" s="7" t="s">
        <v>407</v>
      </c>
      <c r="AJ2543" s="7">
        <v>2.5259999999999998</v>
      </c>
      <c r="AK2543" s="7">
        <v>-0.83899999999999997</v>
      </c>
      <c r="AL2543" s="7" t="s">
        <v>415</v>
      </c>
      <c r="AQ2543" s="7">
        <v>1.5509999999999999</v>
      </c>
      <c r="AV2543" s="7" t="s">
        <v>659</v>
      </c>
      <c r="AW2543" s="7" t="s">
        <v>528</v>
      </c>
    </row>
    <row r="2544" spans="1:49" x14ac:dyDescent="0.2">
      <c r="A2544" s="7">
        <v>2543</v>
      </c>
      <c r="B2544" s="7">
        <v>6504</v>
      </c>
      <c r="C2544" s="7" t="s">
        <v>84</v>
      </c>
      <c r="D2544" s="7" t="s">
        <v>85</v>
      </c>
      <c r="E2544" s="7" t="s">
        <v>86</v>
      </c>
      <c r="F2544" s="7">
        <v>2.1040000000000001</v>
      </c>
      <c r="I2544" s="7">
        <v>2.1040000000000001</v>
      </c>
      <c r="J2544" s="7">
        <v>2006</v>
      </c>
      <c r="K2544" s="7">
        <v>6</v>
      </c>
      <c r="L2544" s="7">
        <v>165</v>
      </c>
      <c r="M2544" s="7">
        <v>53.133000000000003</v>
      </c>
      <c r="N2544" s="7">
        <v>13.032999999999999</v>
      </c>
      <c r="O2544" s="7">
        <v>53.25</v>
      </c>
      <c r="P2544" s="7">
        <v>13.25</v>
      </c>
      <c r="Q2544" s="7">
        <v>14.304</v>
      </c>
      <c r="V2544" s="7" t="s">
        <v>26</v>
      </c>
      <c r="W2544" s="7">
        <v>1.6779999999999999</v>
      </c>
      <c r="X2544" s="7">
        <f t="shared" si="78"/>
        <v>1.6779999999999999</v>
      </c>
      <c r="Y2544" s="7">
        <v>0.42499999999999999</v>
      </c>
      <c r="Z2544" s="7">
        <f t="shared" si="79"/>
        <v>0.42499999999999999</v>
      </c>
      <c r="AA2544" s="7">
        <v>0.79700000000000004</v>
      </c>
      <c r="AB2544" s="7">
        <v>0.20200000000000001</v>
      </c>
      <c r="AC2544" s="7">
        <v>17</v>
      </c>
      <c r="AD2544" s="7">
        <v>31.5</v>
      </c>
      <c r="AE2544" s="7" t="s">
        <v>28</v>
      </c>
      <c r="AF2544" s="7" t="s">
        <v>29</v>
      </c>
      <c r="AG2544" s="7" t="s">
        <v>30</v>
      </c>
      <c r="AH2544" s="7" t="s">
        <v>406</v>
      </c>
      <c r="AI2544" s="7" t="s">
        <v>407</v>
      </c>
      <c r="AJ2544" s="7">
        <v>2.5259999999999998</v>
      </c>
      <c r="AK2544" s="7">
        <v>-0.83899999999999997</v>
      </c>
      <c r="AL2544" s="7" t="s">
        <v>415</v>
      </c>
      <c r="AQ2544" s="7">
        <v>1.5509999999999999</v>
      </c>
      <c r="AV2544" s="7" t="s">
        <v>659</v>
      </c>
      <c r="AW2544" s="7" t="s">
        <v>528</v>
      </c>
    </row>
    <row r="2545" spans="1:49" x14ac:dyDescent="0.2">
      <c r="A2545" s="7">
        <v>2544</v>
      </c>
      <c r="B2545" s="7">
        <v>6504</v>
      </c>
      <c r="C2545" s="7" t="s">
        <v>84</v>
      </c>
      <c r="D2545" s="7" t="s">
        <v>85</v>
      </c>
      <c r="E2545" s="7" t="s">
        <v>86</v>
      </c>
      <c r="F2545" s="7">
        <v>2.2970000000000002</v>
      </c>
      <c r="I2545" s="7">
        <v>2.2970000000000002</v>
      </c>
      <c r="J2545" s="7">
        <v>2006</v>
      </c>
      <c r="K2545" s="7">
        <v>7</v>
      </c>
      <c r="L2545" s="7">
        <v>195</v>
      </c>
      <c r="M2545" s="7">
        <v>53.133000000000003</v>
      </c>
      <c r="N2545" s="7">
        <v>13.032999999999999</v>
      </c>
      <c r="O2545" s="7">
        <v>53.25</v>
      </c>
      <c r="P2545" s="7">
        <v>13.25</v>
      </c>
      <c r="Q2545" s="7">
        <v>16.818999999999999</v>
      </c>
      <c r="V2545" s="7" t="s">
        <v>26</v>
      </c>
      <c r="W2545" s="7">
        <v>1.8120000000000001</v>
      </c>
      <c r="X2545" s="7">
        <f t="shared" si="78"/>
        <v>1.8120000000000001</v>
      </c>
      <c r="Y2545" s="7">
        <v>0.48399999999999999</v>
      </c>
      <c r="Z2545" s="7">
        <f t="shared" si="79"/>
        <v>0.48399999999999999</v>
      </c>
      <c r="AA2545" s="7">
        <v>0.78800000000000003</v>
      </c>
      <c r="AB2545" s="7">
        <v>0.21099999999999999</v>
      </c>
      <c r="AC2545" s="7">
        <v>22.3</v>
      </c>
      <c r="AD2545" s="7">
        <v>53.3</v>
      </c>
      <c r="AE2545" s="7" t="s">
        <v>28</v>
      </c>
      <c r="AF2545" s="7" t="s">
        <v>29</v>
      </c>
      <c r="AG2545" s="7" t="s">
        <v>30</v>
      </c>
      <c r="AH2545" s="7" t="s">
        <v>406</v>
      </c>
      <c r="AI2545" s="7" t="s">
        <v>407</v>
      </c>
      <c r="AJ2545" s="7">
        <v>2.5259999999999998</v>
      </c>
      <c r="AK2545" s="7">
        <v>-0.83899999999999997</v>
      </c>
      <c r="AL2545" s="7" t="s">
        <v>415</v>
      </c>
      <c r="AQ2545" s="7">
        <v>1.5509999999999999</v>
      </c>
      <c r="AV2545" s="7" t="s">
        <v>659</v>
      </c>
      <c r="AW2545" s="7" t="s">
        <v>528</v>
      </c>
    </row>
    <row r="2546" spans="1:49" x14ac:dyDescent="0.2">
      <c r="A2546" s="7">
        <v>2545</v>
      </c>
      <c r="B2546" s="7">
        <v>6504</v>
      </c>
      <c r="C2546" s="7" t="s">
        <v>84</v>
      </c>
      <c r="D2546" s="7" t="s">
        <v>85</v>
      </c>
      <c r="E2546" s="7" t="s">
        <v>86</v>
      </c>
      <c r="F2546" s="7">
        <v>2.8919999999999999</v>
      </c>
      <c r="I2546" s="7">
        <v>2.8919999999999999</v>
      </c>
      <c r="J2546" s="7">
        <v>2006</v>
      </c>
      <c r="K2546" s="7">
        <v>8</v>
      </c>
      <c r="L2546" s="7">
        <v>225</v>
      </c>
      <c r="M2546" s="7">
        <v>53.133000000000003</v>
      </c>
      <c r="N2546" s="7">
        <v>13.032999999999999</v>
      </c>
      <c r="O2546" s="7">
        <v>53.25</v>
      </c>
      <c r="P2546" s="7">
        <v>13.25</v>
      </c>
      <c r="Q2546" s="7">
        <v>15.733000000000001</v>
      </c>
      <c r="V2546" s="7" t="s">
        <v>26</v>
      </c>
      <c r="W2546" s="7">
        <v>2.202</v>
      </c>
      <c r="X2546" s="7">
        <f t="shared" si="78"/>
        <v>2.202</v>
      </c>
      <c r="Y2546" s="7">
        <v>0.68899999999999995</v>
      </c>
      <c r="Z2546" s="7">
        <f t="shared" si="79"/>
        <v>0.68899999999999995</v>
      </c>
      <c r="AA2546" s="7">
        <v>0.76100000000000001</v>
      </c>
      <c r="AB2546" s="7">
        <v>0.23799999999999999</v>
      </c>
      <c r="AC2546" s="7">
        <v>16.399999999999999</v>
      </c>
      <c r="AD2546" s="7">
        <v>106.2</v>
      </c>
      <c r="AE2546" s="7" t="s">
        <v>28</v>
      </c>
      <c r="AF2546" s="7" t="s">
        <v>29</v>
      </c>
      <c r="AG2546" s="7" t="s">
        <v>30</v>
      </c>
      <c r="AH2546" s="7" t="s">
        <v>406</v>
      </c>
      <c r="AI2546" s="7" t="s">
        <v>407</v>
      </c>
      <c r="AJ2546" s="7">
        <v>2.5259999999999998</v>
      </c>
      <c r="AK2546" s="7">
        <v>-0.83899999999999997</v>
      </c>
      <c r="AL2546" s="7" t="s">
        <v>415</v>
      </c>
      <c r="AQ2546" s="7">
        <v>1.5509999999999999</v>
      </c>
      <c r="AV2546" s="7" t="s">
        <v>659</v>
      </c>
      <c r="AW2546" s="7" t="s">
        <v>528</v>
      </c>
    </row>
    <row r="2547" spans="1:49" x14ac:dyDescent="0.2">
      <c r="A2547" s="7">
        <v>2546</v>
      </c>
      <c r="B2547" s="7">
        <v>6504</v>
      </c>
      <c r="C2547" s="7" t="s">
        <v>84</v>
      </c>
      <c r="D2547" s="7" t="s">
        <v>85</v>
      </c>
      <c r="E2547" s="7" t="s">
        <v>86</v>
      </c>
      <c r="F2547" s="7">
        <v>1.851</v>
      </c>
      <c r="I2547" s="7">
        <v>1.851</v>
      </c>
      <c r="J2547" s="7">
        <v>2006</v>
      </c>
      <c r="K2547" s="7">
        <v>9</v>
      </c>
      <c r="L2547" s="7">
        <v>255</v>
      </c>
      <c r="M2547" s="7">
        <v>53.133000000000003</v>
      </c>
      <c r="N2547" s="7">
        <v>13.032999999999999</v>
      </c>
      <c r="O2547" s="7">
        <v>53.25</v>
      </c>
      <c r="P2547" s="7">
        <v>13.25</v>
      </c>
      <c r="Q2547" s="7">
        <v>15.051</v>
      </c>
      <c r="V2547" s="7" t="s">
        <v>26</v>
      </c>
      <c r="W2547" s="7">
        <v>1.498</v>
      </c>
      <c r="X2547" s="7">
        <f t="shared" si="78"/>
        <v>1.498</v>
      </c>
      <c r="Y2547" s="7">
        <v>0.35199999999999998</v>
      </c>
      <c r="Z2547" s="7">
        <f t="shared" si="79"/>
        <v>0.35199999999999998</v>
      </c>
      <c r="AA2547" s="7">
        <v>0.80900000000000005</v>
      </c>
      <c r="AB2547" s="7">
        <v>0.19</v>
      </c>
      <c r="AC2547" s="7">
        <v>16.7</v>
      </c>
      <c r="AD2547" s="7">
        <v>22.8</v>
      </c>
      <c r="AE2547" s="7" t="s">
        <v>28</v>
      </c>
      <c r="AF2547" s="7" t="s">
        <v>29</v>
      </c>
      <c r="AG2547" s="7" t="s">
        <v>30</v>
      </c>
      <c r="AH2547" s="7" t="s">
        <v>406</v>
      </c>
      <c r="AI2547" s="7" t="s">
        <v>407</v>
      </c>
      <c r="AJ2547" s="7">
        <v>2.5259999999999998</v>
      </c>
      <c r="AK2547" s="7">
        <v>-0.83899999999999997</v>
      </c>
      <c r="AL2547" s="7" t="s">
        <v>415</v>
      </c>
      <c r="AQ2547" s="7">
        <v>1.5509999999999999</v>
      </c>
      <c r="AV2547" s="7" t="s">
        <v>659</v>
      </c>
      <c r="AW2547" s="7" t="s">
        <v>528</v>
      </c>
    </row>
    <row r="2548" spans="1:49" x14ac:dyDescent="0.2">
      <c r="A2548" s="7">
        <v>2547</v>
      </c>
      <c r="B2548" s="7">
        <v>6504</v>
      </c>
      <c r="C2548" s="7" t="s">
        <v>84</v>
      </c>
      <c r="D2548" s="7" t="s">
        <v>85</v>
      </c>
      <c r="E2548" s="7" t="s">
        <v>86</v>
      </c>
      <c r="F2548" s="7">
        <v>1.569</v>
      </c>
      <c r="I2548" s="7">
        <v>1.569</v>
      </c>
      <c r="J2548" s="7">
        <v>2006</v>
      </c>
      <c r="K2548" s="7">
        <v>10</v>
      </c>
      <c r="L2548" s="7">
        <v>285</v>
      </c>
      <c r="M2548" s="7">
        <v>53.133000000000003</v>
      </c>
      <c r="N2548" s="7">
        <v>13.032999999999999</v>
      </c>
      <c r="O2548" s="7">
        <v>53.25</v>
      </c>
      <c r="P2548" s="7">
        <v>13.25</v>
      </c>
      <c r="Q2548" s="7">
        <v>10.798999999999999</v>
      </c>
      <c r="V2548" s="7" t="s">
        <v>26</v>
      </c>
      <c r="W2548" s="7">
        <v>1.29</v>
      </c>
      <c r="X2548" s="7">
        <f t="shared" si="78"/>
        <v>1.29</v>
      </c>
      <c r="Y2548" s="7">
        <v>0.27800000000000002</v>
      </c>
      <c r="Z2548" s="7">
        <f t="shared" si="79"/>
        <v>0.27800000000000002</v>
      </c>
      <c r="AA2548" s="7">
        <v>0.82199999999999995</v>
      </c>
      <c r="AB2548" s="7">
        <v>0.17699999999999999</v>
      </c>
      <c r="AC2548" s="7">
        <v>11.6</v>
      </c>
      <c r="AD2548" s="7">
        <v>30.9</v>
      </c>
      <c r="AE2548" s="7" t="s">
        <v>28</v>
      </c>
      <c r="AF2548" s="7" t="s">
        <v>29</v>
      </c>
      <c r="AG2548" s="7" t="s">
        <v>30</v>
      </c>
      <c r="AH2548" s="7" t="s">
        <v>406</v>
      </c>
      <c r="AI2548" s="7" t="s">
        <v>407</v>
      </c>
      <c r="AJ2548" s="7">
        <v>2.5259999999999998</v>
      </c>
      <c r="AK2548" s="7">
        <v>-0.83899999999999997</v>
      </c>
      <c r="AL2548" s="7" t="s">
        <v>415</v>
      </c>
      <c r="AQ2548" s="7">
        <v>1.5509999999999999</v>
      </c>
      <c r="AV2548" s="7" t="s">
        <v>659</v>
      </c>
      <c r="AW2548" s="7" t="s">
        <v>528</v>
      </c>
    </row>
    <row r="2549" spans="1:49" x14ac:dyDescent="0.2">
      <c r="A2549" s="7">
        <v>2548</v>
      </c>
      <c r="B2549" s="7">
        <v>6504</v>
      </c>
      <c r="C2549" s="7" t="s">
        <v>84</v>
      </c>
      <c r="D2549" s="7" t="s">
        <v>85</v>
      </c>
      <c r="E2549" s="7" t="s">
        <v>86</v>
      </c>
      <c r="F2549" s="7">
        <v>1.4870000000000001</v>
      </c>
      <c r="I2549" s="7">
        <v>1.4870000000000001</v>
      </c>
      <c r="J2549" s="7">
        <v>2006</v>
      </c>
      <c r="K2549" s="7">
        <v>11</v>
      </c>
      <c r="L2549" s="7">
        <v>315</v>
      </c>
      <c r="M2549" s="7">
        <v>53.133000000000003</v>
      </c>
      <c r="N2549" s="7">
        <v>13.032999999999999</v>
      </c>
      <c r="O2549" s="7">
        <v>53.25</v>
      </c>
      <c r="P2549" s="7">
        <v>13.25</v>
      </c>
      <c r="Q2549" s="7">
        <v>7.5720000000000001</v>
      </c>
      <c r="V2549" s="7" t="s">
        <v>26</v>
      </c>
      <c r="W2549" s="7">
        <v>1.228</v>
      </c>
      <c r="X2549" s="7">
        <f t="shared" si="78"/>
        <v>1.228</v>
      </c>
      <c r="Y2549" s="7">
        <v>0.25800000000000001</v>
      </c>
      <c r="Z2549" s="7">
        <f t="shared" si="79"/>
        <v>0.25800000000000001</v>
      </c>
      <c r="AA2549" s="7">
        <v>0.82599999999999996</v>
      </c>
      <c r="AB2549" s="7">
        <v>0.17299999999999999</v>
      </c>
      <c r="AC2549" s="7">
        <v>6.6</v>
      </c>
      <c r="AD2549" s="7">
        <v>50.4</v>
      </c>
      <c r="AE2549" s="7" t="s">
        <v>28</v>
      </c>
      <c r="AF2549" s="7" t="s">
        <v>29</v>
      </c>
      <c r="AG2549" s="7" t="s">
        <v>30</v>
      </c>
      <c r="AH2549" s="7" t="s">
        <v>406</v>
      </c>
      <c r="AI2549" s="7" t="s">
        <v>407</v>
      </c>
      <c r="AJ2549" s="7">
        <v>2.5259999999999998</v>
      </c>
      <c r="AK2549" s="7">
        <v>-0.83899999999999997</v>
      </c>
      <c r="AL2549" s="7" t="s">
        <v>415</v>
      </c>
      <c r="AQ2549" s="7">
        <v>1.5509999999999999</v>
      </c>
      <c r="AV2549" s="7" t="s">
        <v>659</v>
      </c>
      <c r="AW2549" s="7" t="s">
        <v>528</v>
      </c>
    </row>
    <row r="2550" spans="1:49" x14ac:dyDescent="0.2">
      <c r="A2550" s="7">
        <v>2549</v>
      </c>
      <c r="B2550" s="7">
        <v>6504</v>
      </c>
      <c r="C2550" s="7" t="s">
        <v>84</v>
      </c>
      <c r="D2550" s="7" t="s">
        <v>85</v>
      </c>
      <c r="E2550" s="7" t="s">
        <v>86</v>
      </c>
      <c r="F2550" s="7">
        <v>1.19</v>
      </c>
      <c r="I2550" s="7">
        <v>1.19</v>
      </c>
      <c r="J2550" s="7">
        <v>2006</v>
      </c>
      <c r="K2550" s="7">
        <v>12</v>
      </c>
      <c r="L2550" s="7">
        <v>345</v>
      </c>
      <c r="M2550" s="7">
        <v>53.133000000000003</v>
      </c>
      <c r="N2550" s="7">
        <v>13.032999999999999</v>
      </c>
      <c r="O2550" s="7">
        <v>53.25</v>
      </c>
      <c r="P2550" s="7">
        <v>13.25</v>
      </c>
      <c r="Q2550" s="7">
        <v>5.8970000000000002</v>
      </c>
      <c r="V2550" s="7" t="s">
        <v>26</v>
      </c>
      <c r="W2550" s="7">
        <v>0.999</v>
      </c>
      <c r="X2550" s="7">
        <f t="shared" si="78"/>
        <v>0.999</v>
      </c>
      <c r="Y2550" s="7">
        <v>0.19</v>
      </c>
      <c r="Z2550" s="7">
        <f t="shared" si="79"/>
        <v>0.19</v>
      </c>
      <c r="AA2550" s="7">
        <v>0.83899999999999997</v>
      </c>
      <c r="AB2550" s="7">
        <v>0.16</v>
      </c>
      <c r="AC2550" s="7">
        <v>5.4</v>
      </c>
      <c r="AD2550" s="7">
        <v>32.799999999999997</v>
      </c>
      <c r="AE2550" s="7" t="s">
        <v>28</v>
      </c>
      <c r="AF2550" s="7" t="s">
        <v>29</v>
      </c>
      <c r="AG2550" s="7" t="s">
        <v>30</v>
      </c>
      <c r="AH2550" s="7" t="s">
        <v>406</v>
      </c>
      <c r="AI2550" s="7" t="s">
        <v>407</v>
      </c>
      <c r="AJ2550" s="7">
        <v>2.5259999999999998</v>
      </c>
      <c r="AK2550" s="7">
        <v>-0.83899999999999997</v>
      </c>
      <c r="AL2550" s="7" t="s">
        <v>415</v>
      </c>
      <c r="AQ2550" s="7">
        <v>1.5509999999999999</v>
      </c>
      <c r="AV2550" s="7" t="s">
        <v>659</v>
      </c>
      <c r="AW2550" s="7" t="s">
        <v>528</v>
      </c>
    </row>
    <row r="2551" spans="1:49" x14ac:dyDescent="0.2">
      <c r="A2551" s="7">
        <v>2550</v>
      </c>
      <c r="B2551" s="7">
        <v>6504</v>
      </c>
      <c r="C2551" s="7" t="s">
        <v>84</v>
      </c>
      <c r="D2551" s="7" t="s">
        <v>85</v>
      </c>
      <c r="E2551" s="7" t="s">
        <v>86</v>
      </c>
      <c r="F2551" s="7">
        <v>0.72199999999999998</v>
      </c>
      <c r="I2551" s="7">
        <v>0.72199999999999998</v>
      </c>
      <c r="J2551" s="7">
        <v>2007</v>
      </c>
      <c r="K2551" s="7">
        <v>1</v>
      </c>
      <c r="L2551" s="7">
        <v>15</v>
      </c>
      <c r="M2551" s="7">
        <v>53.133000000000003</v>
      </c>
      <c r="N2551" s="7">
        <v>13.032999999999999</v>
      </c>
      <c r="O2551" s="7">
        <v>53.25</v>
      </c>
      <c r="P2551" s="7">
        <v>13.25</v>
      </c>
      <c r="Q2551" s="7">
        <v>4.47</v>
      </c>
      <c r="V2551" s="7" t="s">
        <v>26</v>
      </c>
      <c r="W2551" s="7">
        <v>0.621</v>
      </c>
      <c r="X2551" s="7">
        <f t="shared" si="78"/>
        <v>0.621</v>
      </c>
      <c r="Y2551" s="7">
        <v>0.1</v>
      </c>
      <c r="Z2551" s="7">
        <f t="shared" si="79"/>
        <v>0.1</v>
      </c>
      <c r="AA2551" s="7">
        <v>0.86099999999999999</v>
      </c>
      <c r="AB2551" s="7">
        <v>0.13800000000000001</v>
      </c>
      <c r="AC2551" s="7">
        <v>4.8</v>
      </c>
      <c r="AD2551" s="7">
        <v>94.1</v>
      </c>
      <c r="AE2551" s="7" t="s">
        <v>28</v>
      </c>
      <c r="AF2551" s="7" t="s">
        <v>29</v>
      </c>
      <c r="AG2551" s="7" t="s">
        <v>30</v>
      </c>
      <c r="AH2551" s="7" t="s">
        <v>406</v>
      </c>
      <c r="AI2551" s="7" t="s">
        <v>407</v>
      </c>
      <c r="AJ2551" s="7">
        <v>2.5259999999999998</v>
      </c>
      <c r="AK2551" s="7">
        <v>2.738</v>
      </c>
      <c r="AL2551" s="7" t="s">
        <v>415</v>
      </c>
      <c r="AQ2551" s="7">
        <v>1.5509999999999999</v>
      </c>
      <c r="AV2551" s="7" t="s">
        <v>659</v>
      </c>
      <c r="AW2551" s="7" t="s">
        <v>528</v>
      </c>
    </row>
    <row r="2552" spans="1:49" x14ac:dyDescent="0.2">
      <c r="A2552" s="7">
        <v>2551</v>
      </c>
      <c r="B2552" s="7">
        <v>6504</v>
      </c>
      <c r="C2552" s="7" t="s">
        <v>84</v>
      </c>
      <c r="D2552" s="7" t="s">
        <v>85</v>
      </c>
      <c r="E2552" s="7" t="s">
        <v>86</v>
      </c>
      <c r="F2552" s="7">
        <v>0.80400000000000005</v>
      </c>
      <c r="I2552" s="7">
        <v>0.80400000000000005</v>
      </c>
      <c r="J2552" s="7">
        <v>2007</v>
      </c>
      <c r="K2552" s="7">
        <v>2</v>
      </c>
      <c r="L2552" s="7">
        <v>45</v>
      </c>
      <c r="M2552" s="7">
        <v>53.133000000000003</v>
      </c>
      <c r="N2552" s="7">
        <v>13.032999999999999</v>
      </c>
      <c r="O2552" s="7">
        <v>53.25</v>
      </c>
      <c r="P2552" s="7">
        <v>13.25</v>
      </c>
      <c r="Q2552" s="7">
        <v>6.2080000000000002</v>
      </c>
      <c r="V2552" s="7" t="s">
        <v>26</v>
      </c>
      <c r="W2552" s="7">
        <v>0.68899999999999995</v>
      </c>
      <c r="X2552" s="7">
        <f t="shared" si="78"/>
        <v>0.68899999999999995</v>
      </c>
      <c r="Y2552" s="7">
        <v>0.114</v>
      </c>
      <c r="Z2552" s="7">
        <f t="shared" si="79"/>
        <v>0.114</v>
      </c>
      <c r="AA2552" s="7">
        <v>0.85699999999999998</v>
      </c>
      <c r="AB2552" s="7">
        <v>0.14199999999999999</v>
      </c>
      <c r="AC2552" s="7">
        <v>1.5</v>
      </c>
      <c r="AD2552" s="7">
        <v>48.9</v>
      </c>
      <c r="AE2552" s="7" t="s">
        <v>28</v>
      </c>
      <c r="AF2552" s="7" t="s">
        <v>29</v>
      </c>
      <c r="AG2552" s="7" t="s">
        <v>30</v>
      </c>
      <c r="AH2552" s="7" t="s">
        <v>406</v>
      </c>
      <c r="AI2552" s="7" t="s">
        <v>407</v>
      </c>
      <c r="AJ2552" s="7">
        <v>2.5259999999999998</v>
      </c>
      <c r="AK2552" s="7">
        <v>2.738</v>
      </c>
      <c r="AL2552" s="7" t="s">
        <v>415</v>
      </c>
      <c r="AQ2552" s="7">
        <v>1.5509999999999999</v>
      </c>
      <c r="AV2552" s="7" t="s">
        <v>659</v>
      </c>
      <c r="AW2552" s="7" t="s">
        <v>528</v>
      </c>
    </row>
    <row r="2553" spans="1:49" x14ac:dyDescent="0.2">
      <c r="A2553" s="7">
        <v>2552</v>
      </c>
      <c r="B2553" s="7">
        <v>6504</v>
      </c>
      <c r="C2553" s="7" t="s">
        <v>84</v>
      </c>
      <c r="D2553" s="7" t="s">
        <v>85</v>
      </c>
      <c r="E2553" s="7" t="s">
        <v>86</v>
      </c>
      <c r="F2553" s="7">
        <v>0.92300000000000004</v>
      </c>
      <c r="I2553" s="7">
        <v>0.92300000000000004</v>
      </c>
      <c r="J2553" s="7">
        <v>2007</v>
      </c>
      <c r="K2553" s="7">
        <v>3</v>
      </c>
      <c r="L2553" s="7">
        <v>75</v>
      </c>
      <c r="M2553" s="7">
        <v>53.133000000000003</v>
      </c>
      <c r="N2553" s="7">
        <v>13.032999999999999</v>
      </c>
      <c r="O2553" s="7">
        <v>53.25</v>
      </c>
      <c r="P2553" s="7">
        <v>13.25</v>
      </c>
      <c r="Q2553" s="7">
        <v>8.94</v>
      </c>
      <c r="V2553" s="7" t="s">
        <v>26</v>
      </c>
      <c r="W2553" s="7">
        <v>0.78600000000000003</v>
      </c>
      <c r="X2553" s="7">
        <f t="shared" si="78"/>
        <v>0.78600000000000003</v>
      </c>
      <c r="Y2553" s="7">
        <v>0.13600000000000001</v>
      </c>
      <c r="Z2553" s="7">
        <f t="shared" si="79"/>
        <v>0.13600000000000001</v>
      </c>
      <c r="AA2553" s="7">
        <v>0.85199999999999998</v>
      </c>
      <c r="AB2553" s="7">
        <v>0.14699999999999999</v>
      </c>
      <c r="AC2553" s="7">
        <v>6.2</v>
      </c>
      <c r="AD2553" s="7">
        <v>52</v>
      </c>
      <c r="AE2553" s="7" t="s">
        <v>28</v>
      </c>
      <c r="AF2553" s="7" t="s">
        <v>29</v>
      </c>
      <c r="AG2553" s="7" t="s">
        <v>30</v>
      </c>
      <c r="AH2553" s="7" t="s">
        <v>406</v>
      </c>
      <c r="AI2553" s="7" t="s">
        <v>407</v>
      </c>
      <c r="AJ2553" s="7">
        <v>2.5259999999999998</v>
      </c>
      <c r="AK2553" s="7">
        <v>2.738</v>
      </c>
      <c r="AL2553" s="7" t="s">
        <v>415</v>
      </c>
      <c r="AQ2553" s="7">
        <v>1.5509999999999999</v>
      </c>
      <c r="AV2553" s="7" t="s">
        <v>659</v>
      </c>
      <c r="AW2553" s="7" t="s">
        <v>528</v>
      </c>
    </row>
    <row r="2554" spans="1:49" x14ac:dyDescent="0.2">
      <c r="A2554" s="7">
        <v>2553</v>
      </c>
      <c r="B2554" s="7">
        <v>6504</v>
      </c>
      <c r="C2554" s="7" t="s">
        <v>84</v>
      </c>
      <c r="D2554" s="7" t="s">
        <v>85</v>
      </c>
      <c r="E2554" s="7" t="s">
        <v>86</v>
      </c>
      <c r="F2554" s="7">
        <v>1.51</v>
      </c>
      <c r="I2554" s="7">
        <v>1.51</v>
      </c>
      <c r="J2554" s="7">
        <v>2007</v>
      </c>
      <c r="K2554" s="7">
        <v>4</v>
      </c>
      <c r="L2554" s="7">
        <v>105</v>
      </c>
      <c r="M2554" s="7">
        <v>53.133000000000003</v>
      </c>
      <c r="N2554" s="7">
        <v>13.032999999999999</v>
      </c>
      <c r="O2554" s="7">
        <v>53.25</v>
      </c>
      <c r="P2554" s="7">
        <v>13.25</v>
      </c>
      <c r="Q2554" s="7">
        <v>11.113</v>
      </c>
      <c r="V2554" s="7" t="s">
        <v>26</v>
      </c>
      <c r="W2554" s="7">
        <v>1.2450000000000001</v>
      </c>
      <c r="X2554" s="7">
        <f t="shared" si="78"/>
        <v>1.2450000000000001</v>
      </c>
      <c r="Y2554" s="7">
        <v>0.26400000000000001</v>
      </c>
      <c r="Z2554" s="7">
        <f t="shared" si="79"/>
        <v>0.26400000000000001</v>
      </c>
      <c r="AA2554" s="7">
        <v>0.82499999999999996</v>
      </c>
      <c r="AB2554" s="7">
        <v>0.17399999999999999</v>
      </c>
      <c r="AC2554" s="7">
        <v>9.8000000000000007</v>
      </c>
      <c r="AD2554" s="7">
        <v>2.4</v>
      </c>
      <c r="AE2554" s="7" t="s">
        <v>28</v>
      </c>
      <c r="AF2554" s="7" t="s">
        <v>29</v>
      </c>
      <c r="AG2554" s="7" t="s">
        <v>30</v>
      </c>
      <c r="AH2554" s="7" t="s">
        <v>406</v>
      </c>
      <c r="AI2554" s="7" t="s">
        <v>407</v>
      </c>
      <c r="AJ2554" s="7">
        <v>2.5259999999999998</v>
      </c>
      <c r="AK2554" s="7">
        <v>2.738</v>
      </c>
      <c r="AL2554" s="7" t="s">
        <v>415</v>
      </c>
      <c r="AQ2554" s="7">
        <v>1.5509999999999999</v>
      </c>
      <c r="AV2554" s="7" t="s">
        <v>659</v>
      </c>
      <c r="AW2554" s="7" t="s">
        <v>528</v>
      </c>
    </row>
    <row r="2555" spans="1:49" x14ac:dyDescent="0.2">
      <c r="A2555" s="7">
        <v>2554</v>
      </c>
      <c r="B2555" s="7">
        <v>6504</v>
      </c>
      <c r="C2555" s="7" t="s">
        <v>84</v>
      </c>
      <c r="D2555" s="7" t="s">
        <v>85</v>
      </c>
      <c r="E2555" s="7" t="s">
        <v>86</v>
      </c>
      <c r="F2555" s="7">
        <v>1.919</v>
      </c>
      <c r="I2555" s="7">
        <v>1.919</v>
      </c>
      <c r="J2555" s="7">
        <v>2007</v>
      </c>
      <c r="K2555" s="7">
        <v>5</v>
      </c>
      <c r="L2555" s="7">
        <v>135</v>
      </c>
      <c r="M2555" s="7">
        <v>53.133000000000003</v>
      </c>
      <c r="N2555" s="7">
        <v>13.032999999999999</v>
      </c>
      <c r="O2555" s="7">
        <v>53.25</v>
      </c>
      <c r="P2555" s="7">
        <v>13.25</v>
      </c>
      <c r="Q2555" s="7">
        <v>13.162000000000001</v>
      </c>
      <c r="V2555" s="7" t="s">
        <v>26</v>
      </c>
      <c r="W2555" s="7">
        <v>1.5469999999999999</v>
      </c>
      <c r="X2555" s="7">
        <f t="shared" si="78"/>
        <v>1.5469999999999999</v>
      </c>
      <c r="Y2555" s="7">
        <v>0.371</v>
      </c>
      <c r="Z2555" s="7">
        <f t="shared" si="79"/>
        <v>0.371</v>
      </c>
      <c r="AA2555" s="7">
        <v>0.80600000000000005</v>
      </c>
      <c r="AB2555" s="7">
        <v>0.193</v>
      </c>
      <c r="AC2555" s="7">
        <v>14.3</v>
      </c>
      <c r="AD2555" s="7">
        <v>114.1</v>
      </c>
      <c r="AE2555" s="7" t="s">
        <v>28</v>
      </c>
      <c r="AF2555" s="7" t="s">
        <v>29</v>
      </c>
      <c r="AG2555" s="7" t="s">
        <v>30</v>
      </c>
      <c r="AH2555" s="7" t="s">
        <v>406</v>
      </c>
      <c r="AI2555" s="7" t="s">
        <v>407</v>
      </c>
      <c r="AJ2555" s="7">
        <v>2.5259999999999998</v>
      </c>
      <c r="AK2555" s="7">
        <v>2.738</v>
      </c>
      <c r="AL2555" s="7" t="s">
        <v>415</v>
      </c>
      <c r="AQ2555" s="7">
        <v>1.5509999999999999</v>
      </c>
      <c r="AV2555" s="7" t="s">
        <v>659</v>
      </c>
      <c r="AW2555" s="7" t="s">
        <v>528</v>
      </c>
    </row>
    <row r="2556" spans="1:49" x14ac:dyDescent="0.2">
      <c r="A2556" s="7">
        <v>2555</v>
      </c>
      <c r="B2556" s="7">
        <v>6504</v>
      </c>
      <c r="C2556" s="7" t="s">
        <v>84</v>
      </c>
      <c r="D2556" s="7" t="s">
        <v>85</v>
      </c>
      <c r="E2556" s="7" t="s">
        <v>86</v>
      </c>
      <c r="F2556" s="7">
        <v>3.2869999999999999</v>
      </c>
      <c r="I2556" s="7">
        <v>3.2869999999999999</v>
      </c>
      <c r="J2556" s="7">
        <v>2007</v>
      </c>
      <c r="K2556" s="7">
        <v>6</v>
      </c>
      <c r="L2556" s="7">
        <v>165</v>
      </c>
      <c r="M2556" s="7">
        <v>53.133000000000003</v>
      </c>
      <c r="N2556" s="7">
        <v>13.032999999999999</v>
      </c>
      <c r="O2556" s="7">
        <v>53.25</v>
      </c>
      <c r="P2556" s="7">
        <v>13.25</v>
      </c>
      <c r="Q2556" s="7">
        <v>15.335000000000001</v>
      </c>
      <c r="V2556" s="7" t="s">
        <v>26</v>
      </c>
      <c r="W2556" s="7">
        <v>2.4430000000000001</v>
      </c>
      <c r="X2556" s="7">
        <f t="shared" si="78"/>
        <v>2.4430000000000001</v>
      </c>
      <c r="Y2556" s="7">
        <v>0.84299999999999997</v>
      </c>
      <c r="Z2556" s="7">
        <f t="shared" si="79"/>
        <v>0.84299999999999997</v>
      </c>
      <c r="AA2556" s="7">
        <v>0.74299999999999999</v>
      </c>
      <c r="AB2556" s="7">
        <v>0.25600000000000001</v>
      </c>
      <c r="AC2556" s="7">
        <v>17.5</v>
      </c>
      <c r="AD2556" s="7">
        <v>121.5</v>
      </c>
      <c r="AE2556" s="7" t="s">
        <v>28</v>
      </c>
      <c r="AF2556" s="7" t="s">
        <v>29</v>
      </c>
      <c r="AG2556" s="7" t="s">
        <v>30</v>
      </c>
      <c r="AH2556" s="7" t="s">
        <v>406</v>
      </c>
      <c r="AI2556" s="7" t="s">
        <v>407</v>
      </c>
      <c r="AJ2556" s="7">
        <v>2.5259999999999998</v>
      </c>
      <c r="AK2556" s="7">
        <v>2.738</v>
      </c>
      <c r="AL2556" s="7" t="s">
        <v>415</v>
      </c>
      <c r="AQ2556" s="7">
        <v>1.5509999999999999</v>
      </c>
      <c r="AV2556" s="7" t="s">
        <v>659</v>
      </c>
      <c r="AW2556" s="7" t="s">
        <v>528</v>
      </c>
    </row>
    <row r="2557" spans="1:49" x14ac:dyDescent="0.2">
      <c r="A2557" s="7">
        <v>2556</v>
      </c>
      <c r="B2557" s="7">
        <v>6504</v>
      </c>
      <c r="C2557" s="7" t="s">
        <v>84</v>
      </c>
      <c r="D2557" s="7" t="s">
        <v>85</v>
      </c>
      <c r="E2557" s="7" t="s">
        <v>86</v>
      </c>
      <c r="F2557" s="7">
        <v>3.8220000000000001</v>
      </c>
      <c r="I2557" s="7">
        <v>3.8220000000000001</v>
      </c>
      <c r="J2557" s="7">
        <v>2007</v>
      </c>
      <c r="K2557" s="7">
        <v>7</v>
      </c>
      <c r="L2557" s="7">
        <v>195</v>
      </c>
      <c r="M2557" s="7">
        <v>53.133000000000003</v>
      </c>
      <c r="N2557" s="7">
        <v>13.032999999999999</v>
      </c>
      <c r="O2557" s="7">
        <v>53.25</v>
      </c>
      <c r="P2557" s="7">
        <v>13.25</v>
      </c>
      <c r="Q2557" s="7">
        <v>15.46</v>
      </c>
      <c r="V2557" s="7" t="s">
        <v>26</v>
      </c>
      <c r="W2557" s="7">
        <v>2.7469999999999999</v>
      </c>
      <c r="X2557" s="7">
        <f t="shared" si="78"/>
        <v>2.7469999999999999</v>
      </c>
      <c r="Y2557" s="7">
        <v>1.0740000000000001</v>
      </c>
      <c r="Z2557" s="7">
        <f t="shared" si="79"/>
        <v>1.0740000000000001</v>
      </c>
      <c r="AA2557" s="7">
        <v>0.71799999999999997</v>
      </c>
      <c r="AB2557" s="7">
        <v>0.28100000000000003</v>
      </c>
      <c r="AC2557" s="7">
        <v>17.2</v>
      </c>
      <c r="AD2557" s="7">
        <v>125.5</v>
      </c>
      <c r="AE2557" s="7" t="s">
        <v>28</v>
      </c>
      <c r="AF2557" s="7" t="s">
        <v>29</v>
      </c>
      <c r="AG2557" s="7" t="s">
        <v>30</v>
      </c>
      <c r="AH2557" s="7" t="s">
        <v>406</v>
      </c>
      <c r="AI2557" s="7" t="s">
        <v>407</v>
      </c>
      <c r="AJ2557" s="7">
        <v>2.5259999999999998</v>
      </c>
      <c r="AK2557" s="7">
        <v>2.738</v>
      </c>
      <c r="AL2557" s="7" t="s">
        <v>415</v>
      </c>
      <c r="AQ2557" s="7">
        <v>1.5509999999999999</v>
      </c>
      <c r="AV2557" s="7" t="s">
        <v>659</v>
      </c>
      <c r="AW2557" s="7" t="s">
        <v>528</v>
      </c>
    </row>
    <row r="2558" spans="1:49" x14ac:dyDescent="0.2">
      <c r="A2558" s="7">
        <v>2557</v>
      </c>
      <c r="B2558" s="7">
        <v>6504</v>
      </c>
      <c r="C2558" s="7" t="s">
        <v>84</v>
      </c>
      <c r="D2558" s="7" t="s">
        <v>85</v>
      </c>
      <c r="E2558" s="7" t="s">
        <v>86</v>
      </c>
      <c r="F2558" s="7">
        <v>3.347</v>
      </c>
      <c r="I2558" s="7">
        <v>3.347</v>
      </c>
      <c r="J2558" s="7">
        <v>2007</v>
      </c>
      <c r="K2558" s="7">
        <v>8</v>
      </c>
      <c r="L2558" s="7">
        <v>225</v>
      </c>
      <c r="M2558" s="7">
        <v>53.133000000000003</v>
      </c>
      <c r="N2558" s="7">
        <v>13.032999999999999</v>
      </c>
      <c r="O2558" s="7">
        <v>53.25</v>
      </c>
      <c r="P2558" s="7">
        <v>13.25</v>
      </c>
      <c r="Q2558" s="7">
        <v>14.093999999999999</v>
      </c>
      <c r="V2558" s="7" t="s">
        <v>26</v>
      </c>
      <c r="W2558" s="7">
        <v>2.4790000000000001</v>
      </c>
      <c r="X2558" s="7">
        <f t="shared" si="78"/>
        <v>2.4790000000000001</v>
      </c>
      <c r="Y2558" s="7">
        <v>0.86699999999999999</v>
      </c>
      <c r="Z2558" s="7">
        <f t="shared" si="79"/>
        <v>0.86699999999999999</v>
      </c>
      <c r="AA2558" s="7">
        <v>0.74</v>
      </c>
      <c r="AB2558" s="7">
        <v>0.25900000000000001</v>
      </c>
      <c r="AC2558" s="7">
        <v>17.100000000000001</v>
      </c>
      <c r="AD2558" s="7">
        <v>92.5</v>
      </c>
      <c r="AE2558" s="7" t="s">
        <v>28</v>
      </c>
      <c r="AF2558" s="7" t="s">
        <v>29</v>
      </c>
      <c r="AG2558" s="7" t="s">
        <v>30</v>
      </c>
      <c r="AH2558" s="7" t="s">
        <v>406</v>
      </c>
      <c r="AI2558" s="7" t="s">
        <v>407</v>
      </c>
      <c r="AJ2558" s="7">
        <v>2.5259999999999998</v>
      </c>
      <c r="AK2558" s="7">
        <v>2.738</v>
      </c>
      <c r="AL2558" s="7" t="s">
        <v>415</v>
      </c>
      <c r="AQ2558" s="7">
        <v>1.5509999999999999</v>
      </c>
      <c r="AV2558" s="7" t="s">
        <v>659</v>
      </c>
      <c r="AW2558" s="7" t="s">
        <v>528</v>
      </c>
    </row>
    <row r="2559" spans="1:49" x14ac:dyDescent="0.2">
      <c r="A2559" s="7">
        <v>2558</v>
      </c>
      <c r="B2559" s="7">
        <v>6504</v>
      </c>
      <c r="C2559" s="7" t="s">
        <v>84</v>
      </c>
      <c r="D2559" s="7" t="s">
        <v>85</v>
      </c>
      <c r="E2559" s="7" t="s">
        <v>86</v>
      </c>
      <c r="F2559" s="7">
        <v>2.492</v>
      </c>
      <c r="I2559" s="7">
        <v>2.492</v>
      </c>
      <c r="J2559" s="7">
        <v>2007</v>
      </c>
      <c r="K2559" s="7">
        <v>9</v>
      </c>
      <c r="L2559" s="7">
        <v>255</v>
      </c>
      <c r="M2559" s="7">
        <v>53.133000000000003</v>
      </c>
      <c r="N2559" s="7">
        <v>13.032999999999999</v>
      </c>
      <c r="O2559" s="7">
        <v>53.25</v>
      </c>
      <c r="P2559" s="7">
        <v>13.25</v>
      </c>
      <c r="Q2559" s="7">
        <v>11.922000000000001</v>
      </c>
      <c r="V2559" s="7" t="s">
        <v>26</v>
      </c>
      <c r="W2559" s="7">
        <v>1.9430000000000001</v>
      </c>
      <c r="X2559" s="7">
        <f t="shared" si="78"/>
        <v>1.9430000000000001</v>
      </c>
      <c r="Y2559" s="7">
        <v>0.54800000000000004</v>
      </c>
      <c r="Z2559" s="7">
        <f t="shared" si="79"/>
        <v>0.54800000000000004</v>
      </c>
      <c r="AA2559" s="7">
        <v>0.77900000000000003</v>
      </c>
      <c r="AB2559" s="7">
        <v>0.22</v>
      </c>
      <c r="AC2559" s="7">
        <v>12.7</v>
      </c>
      <c r="AD2559" s="7">
        <v>70.3</v>
      </c>
      <c r="AE2559" s="7" t="s">
        <v>28</v>
      </c>
      <c r="AF2559" s="7" t="s">
        <v>29</v>
      </c>
      <c r="AG2559" s="7" t="s">
        <v>30</v>
      </c>
      <c r="AH2559" s="7" t="s">
        <v>406</v>
      </c>
      <c r="AI2559" s="7" t="s">
        <v>407</v>
      </c>
      <c r="AJ2559" s="7">
        <v>2.5259999999999998</v>
      </c>
      <c r="AK2559" s="7">
        <v>2.738</v>
      </c>
      <c r="AL2559" s="7" t="s">
        <v>415</v>
      </c>
      <c r="AQ2559" s="7">
        <v>1.5509999999999999</v>
      </c>
      <c r="AV2559" s="7" t="s">
        <v>659</v>
      </c>
      <c r="AW2559" s="7" t="s">
        <v>528</v>
      </c>
    </row>
    <row r="2560" spans="1:49" x14ac:dyDescent="0.2">
      <c r="A2560" s="7">
        <v>2559</v>
      </c>
      <c r="B2560" s="7">
        <v>6504</v>
      </c>
      <c r="C2560" s="7" t="s">
        <v>84</v>
      </c>
      <c r="D2560" s="7" t="s">
        <v>85</v>
      </c>
      <c r="E2560" s="7" t="s">
        <v>86</v>
      </c>
      <c r="F2560" s="7">
        <v>1.718</v>
      </c>
      <c r="I2560" s="7">
        <v>1.718</v>
      </c>
      <c r="J2560" s="7">
        <v>2007</v>
      </c>
      <c r="K2560" s="7">
        <v>10</v>
      </c>
      <c r="L2560" s="7">
        <v>285</v>
      </c>
      <c r="M2560" s="7">
        <v>53.133000000000003</v>
      </c>
      <c r="N2560" s="7">
        <v>13.032999999999999</v>
      </c>
      <c r="O2560" s="7">
        <v>53.25</v>
      </c>
      <c r="P2560" s="7">
        <v>13.25</v>
      </c>
      <c r="Q2560" s="7">
        <v>9.5020000000000007</v>
      </c>
      <c r="V2560" s="7" t="s">
        <v>26</v>
      </c>
      <c r="W2560" s="7">
        <v>1.401</v>
      </c>
      <c r="X2560" s="7">
        <f t="shared" si="78"/>
        <v>1.401</v>
      </c>
      <c r="Y2560" s="7">
        <v>0.316</v>
      </c>
      <c r="Z2560" s="7">
        <f t="shared" si="79"/>
        <v>0.316</v>
      </c>
      <c r="AA2560" s="7">
        <v>0.81499999999999995</v>
      </c>
      <c r="AB2560" s="7">
        <v>0.184</v>
      </c>
      <c r="AC2560" s="7">
        <v>7.8</v>
      </c>
      <c r="AD2560" s="7">
        <v>17.7</v>
      </c>
      <c r="AE2560" s="7" t="s">
        <v>28</v>
      </c>
      <c r="AF2560" s="7" t="s">
        <v>29</v>
      </c>
      <c r="AG2560" s="7" t="s">
        <v>30</v>
      </c>
      <c r="AH2560" s="7" t="s">
        <v>406</v>
      </c>
      <c r="AI2560" s="7" t="s">
        <v>407</v>
      </c>
      <c r="AJ2560" s="7">
        <v>2.5259999999999998</v>
      </c>
      <c r="AK2560" s="7">
        <v>2.738</v>
      </c>
      <c r="AL2560" s="7" t="s">
        <v>415</v>
      </c>
      <c r="AQ2560" s="7">
        <v>1.5509999999999999</v>
      </c>
      <c r="AV2560" s="7" t="s">
        <v>659</v>
      </c>
      <c r="AW2560" s="7" t="s">
        <v>528</v>
      </c>
    </row>
    <row r="2561" spans="1:52" x14ac:dyDescent="0.2">
      <c r="A2561" s="7">
        <v>2560</v>
      </c>
      <c r="B2561" s="7">
        <v>6504</v>
      </c>
      <c r="C2561" s="7" t="s">
        <v>84</v>
      </c>
      <c r="D2561" s="7" t="s">
        <v>85</v>
      </c>
      <c r="E2561" s="7" t="s">
        <v>86</v>
      </c>
      <c r="F2561" s="7">
        <v>1.407</v>
      </c>
      <c r="I2561" s="7">
        <v>1.407</v>
      </c>
      <c r="J2561" s="7">
        <v>2007</v>
      </c>
      <c r="K2561" s="7">
        <v>11</v>
      </c>
      <c r="L2561" s="7">
        <v>315</v>
      </c>
      <c r="M2561" s="7">
        <v>53.133000000000003</v>
      </c>
      <c r="N2561" s="7">
        <v>13.032999999999999</v>
      </c>
      <c r="O2561" s="7">
        <v>53.25</v>
      </c>
      <c r="P2561" s="7">
        <v>13.25</v>
      </c>
      <c r="Q2561" s="7">
        <v>5.53</v>
      </c>
      <c r="V2561" s="7" t="s">
        <v>26</v>
      </c>
      <c r="W2561" s="7">
        <v>1.167</v>
      </c>
      <c r="X2561" s="7">
        <f t="shared" si="78"/>
        <v>1.167</v>
      </c>
      <c r="Y2561" s="7">
        <v>0.23899999999999999</v>
      </c>
      <c r="Z2561" s="7">
        <f t="shared" si="79"/>
        <v>0.23899999999999999</v>
      </c>
      <c r="AA2561" s="7">
        <v>0.82899999999999996</v>
      </c>
      <c r="AB2561" s="7">
        <v>0.17</v>
      </c>
      <c r="AC2561" s="7">
        <v>3.2</v>
      </c>
      <c r="AD2561" s="7">
        <v>53.1</v>
      </c>
      <c r="AE2561" s="7" t="s">
        <v>28</v>
      </c>
      <c r="AF2561" s="7" t="s">
        <v>29</v>
      </c>
      <c r="AG2561" s="7" t="s">
        <v>30</v>
      </c>
      <c r="AH2561" s="7" t="s">
        <v>406</v>
      </c>
      <c r="AI2561" s="7" t="s">
        <v>407</v>
      </c>
      <c r="AJ2561" s="7">
        <v>2.5259999999999998</v>
      </c>
      <c r="AK2561" s="7">
        <v>2.738</v>
      </c>
      <c r="AL2561" s="7" t="s">
        <v>415</v>
      </c>
      <c r="AQ2561" s="7">
        <v>1.5509999999999999</v>
      </c>
      <c r="AV2561" s="7" t="s">
        <v>659</v>
      </c>
      <c r="AW2561" s="7" t="s">
        <v>528</v>
      </c>
    </row>
    <row r="2562" spans="1:52" x14ac:dyDescent="0.2">
      <c r="A2562" s="7">
        <v>2561</v>
      </c>
      <c r="B2562" s="7">
        <v>6504</v>
      </c>
      <c r="C2562" s="7" t="s">
        <v>84</v>
      </c>
      <c r="D2562" s="7" t="s">
        <v>85</v>
      </c>
      <c r="E2562" s="7" t="s">
        <v>86</v>
      </c>
      <c r="F2562" s="7">
        <v>1.073</v>
      </c>
      <c r="I2562" s="7">
        <v>1.073</v>
      </c>
      <c r="J2562" s="7">
        <v>2007</v>
      </c>
      <c r="K2562" s="7">
        <v>12</v>
      </c>
      <c r="L2562" s="7">
        <v>345</v>
      </c>
      <c r="M2562" s="7">
        <v>53.133000000000003</v>
      </c>
      <c r="N2562" s="7">
        <v>13.032999999999999</v>
      </c>
      <c r="O2562" s="7">
        <v>53.25</v>
      </c>
      <c r="P2562" s="7">
        <v>13.25</v>
      </c>
      <c r="Q2562" s="7">
        <v>4.32</v>
      </c>
      <c r="V2562" s="7" t="s">
        <v>26</v>
      </c>
      <c r="W2562" s="7">
        <v>0.90600000000000003</v>
      </c>
      <c r="X2562" s="7">
        <f t="shared" si="78"/>
        <v>0.90600000000000003</v>
      </c>
      <c r="Y2562" s="7">
        <v>0.16600000000000001</v>
      </c>
      <c r="Z2562" s="7">
        <f t="shared" si="79"/>
        <v>0.16600000000000001</v>
      </c>
      <c r="AA2562" s="7">
        <v>0.84499999999999997</v>
      </c>
      <c r="AB2562" s="7">
        <v>0.154</v>
      </c>
      <c r="AC2562" s="7">
        <v>2</v>
      </c>
      <c r="AD2562" s="7">
        <v>39</v>
      </c>
      <c r="AE2562" s="7" t="s">
        <v>28</v>
      </c>
      <c r="AF2562" s="7" t="s">
        <v>29</v>
      </c>
      <c r="AG2562" s="7" t="s">
        <v>30</v>
      </c>
      <c r="AH2562" s="7" t="s">
        <v>406</v>
      </c>
      <c r="AI2562" s="7" t="s">
        <v>407</v>
      </c>
      <c r="AJ2562" s="7">
        <v>2.5259999999999998</v>
      </c>
      <c r="AK2562" s="7">
        <v>2.738</v>
      </c>
      <c r="AL2562" s="7" t="s">
        <v>415</v>
      </c>
      <c r="AQ2562" s="7">
        <v>1.5509999999999999</v>
      </c>
      <c r="AV2562" s="7" t="s">
        <v>659</v>
      </c>
      <c r="AW2562" s="7" t="s">
        <v>528</v>
      </c>
    </row>
    <row r="2563" spans="1:52" x14ac:dyDescent="0.2">
      <c r="A2563" s="7">
        <v>2562</v>
      </c>
      <c r="B2563" s="7">
        <v>6504</v>
      </c>
      <c r="C2563" s="7" t="s">
        <v>84</v>
      </c>
      <c r="D2563" s="7" t="s">
        <v>85</v>
      </c>
      <c r="E2563" s="7" t="s">
        <v>86</v>
      </c>
      <c r="F2563" s="7">
        <v>1.0580000000000001</v>
      </c>
      <c r="I2563" s="7">
        <v>1.0580000000000001</v>
      </c>
      <c r="J2563" s="7">
        <v>2008</v>
      </c>
      <c r="K2563" s="7">
        <v>1</v>
      </c>
      <c r="L2563" s="7">
        <v>15</v>
      </c>
      <c r="M2563" s="7">
        <v>53.133000000000003</v>
      </c>
      <c r="N2563" s="7">
        <v>13.032999999999999</v>
      </c>
      <c r="O2563" s="7">
        <v>53.25</v>
      </c>
      <c r="P2563" s="7">
        <v>13.25</v>
      </c>
      <c r="Q2563" s="7">
        <v>3.5139999999999998</v>
      </c>
      <c r="V2563" s="7" t="s">
        <v>26</v>
      </c>
      <c r="W2563" s="7">
        <v>0.89400000000000002</v>
      </c>
      <c r="X2563" s="7">
        <f t="shared" ref="X2563:X2626" si="80">IF(ISBLANK(W2563), "", W2563)</f>
        <v>0.89400000000000002</v>
      </c>
      <c r="Y2563" s="7">
        <v>0.16300000000000001</v>
      </c>
      <c r="Z2563" s="7">
        <f t="shared" ref="Z2563:Z2626" si="81">IF(ISBLANK(Y2563), "", Y2563)</f>
        <v>0.16300000000000001</v>
      </c>
      <c r="AA2563" s="7">
        <v>0.84499999999999997</v>
      </c>
      <c r="AB2563" s="7">
        <v>0.154</v>
      </c>
      <c r="AC2563" s="7">
        <v>3.1</v>
      </c>
      <c r="AD2563" s="7">
        <v>78.099999999999994</v>
      </c>
      <c r="AE2563" s="7" t="s">
        <v>28</v>
      </c>
      <c r="AF2563" s="7" t="s">
        <v>29</v>
      </c>
      <c r="AG2563" s="7" t="s">
        <v>30</v>
      </c>
      <c r="AH2563" s="7" t="s">
        <v>406</v>
      </c>
      <c r="AI2563" s="7" t="s">
        <v>407</v>
      </c>
      <c r="AJ2563" s="7">
        <v>2.5259999999999998</v>
      </c>
      <c r="AK2563" s="7">
        <v>9.5000000000000001E-2</v>
      </c>
      <c r="AL2563" s="7" t="s">
        <v>415</v>
      </c>
      <c r="AQ2563" s="7">
        <v>1.5509999999999999</v>
      </c>
      <c r="AV2563" s="7" t="s">
        <v>659</v>
      </c>
      <c r="AW2563" s="7" t="s">
        <v>528</v>
      </c>
    </row>
    <row r="2564" spans="1:52" x14ac:dyDescent="0.2">
      <c r="A2564" s="7">
        <v>2563</v>
      </c>
      <c r="B2564" s="7">
        <v>6504</v>
      </c>
      <c r="C2564" s="7" t="s">
        <v>84</v>
      </c>
      <c r="D2564" s="7" t="s">
        <v>85</v>
      </c>
      <c r="E2564" s="7" t="s">
        <v>86</v>
      </c>
      <c r="F2564" s="7">
        <v>1.2070000000000001</v>
      </c>
      <c r="I2564" s="7">
        <v>1.2070000000000001</v>
      </c>
      <c r="J2564" s="7">
        <v>2008</v>
      </c>
      <c r="K2564" s="7">
        <v>2</v>
      </c>
      <c r="L2564" s="7">
        <v>45</v>
      </c>
      <c r="M2564" s="7">
        <v>53.133000000000003</v>
      </c>
      <c r="N2564" s="7">
        <v>13.032999999999999</v>
      </c>
      <c r="O2564" s="7">
        <v>53.25</v>
      </c>
      <c r="P2564" s="7">
        <v>13.25</v>
      </c>
      <c r="Q2564" s="7">
        <v>4.351</v>
      </c>
      <c r="V2564" s="7" t="s">
        <v>26</v>
      </c>
      <c r="W2564" s="7">
        <v>1.012</v>
      </c>
      <c r="X2564" s="7">
        <f t="shared" si="80"/>
        <v>1.012</v>
      </c>
      <c r="Y2564" s="7">
        <v>0.19400000000000001</v>
      </c>
      <c r="Z2564" s="7">
        <f t="shared" si="81"/>
        <v>0.19400000000000001</v>
      </c>
      <c r="AA2564" s="7">
        <v>0.83799999999999997</v>
      </c>
      <c r="AB2564" s="7">
        <v>0.161</v>
      </c>
      <c r="AC2564" s="7">
        <v>3.5</v>
      </c>
      <c r="AD2564" s="7">
        <v>21.7</v>
      </c>
      <c r="AE2564" s="7" t="s">
        <v>28</v>
      </c>
      <c r="AF2564" s="7" t="s">
        <v>29</v>
      </c>
      <c r="AG2564" s="7" t="s">
        <v>30</v>
      </c>
      <c r="AH2564" s="7" t="s">
        <v>406</v>
      </c>
      <c r="AI2564" s="7" t="s">
        <v>407</v>
      </c>
      <c r="AJ2564" s="7">
        <v>2.5259999999999998</v>
      </c>
      <c r="AK2564" s="7">
        <v>9.5000000000000001E-2</v>
      </c>
      <c r="AL2564" s="7" t="s">
        <v>415</v>
      </c>
      <c r="AQ2564" s="7">
        <v>1.5509999999999999</v>
      </c>
      <c r="AV2564" s="7" t="s">
        <v>659</v>
      </c>
      <c r="AW2564" s="7" t="s">
        <v>528</v>
      </c>
    </row>
    <row r="2565" spans="1:52" x14ac:dyDescent="0.2">
      <c r="A2565" s="7">
        <v>2564</v>
      </c>
      <c r="B2565" s="7">
        <v>6504</v>
      </c>
      <c r="C2565" s="7" t="s">
        <v>84</v>
      </c>
      <c r="D2565" s="7" t="s">
        <v>85</v>
      </c>
      <c r="E2565" s="7" t="s">
        <v>86</v>
      </c>
      <c r="F2565" s="7">
        <v>0.98399999999999999</v>
      </c>
      <c r="I2565" s="7">
        <v>0.98399999999999999</v>
      </c>
      <c r="J2565" s="7">
        <v>2008</v>
      </c>
      <c r="K2565" s="7">
        <v>3</v>
      </c>
      <c r="L2565" s="7">
        <v>75</v>
      </c>
      <c r="M2565" s="7">
        <v>53.133000000000003</v>
      </c>
      <c r="N2565" s="7">
        <v>13.032999999999999</v>
      </c>
      <c r="O2565" s="7">
        <v>53.25</v>
      </c>
      <c r="P2565" s="7">
        <v>13.25</v>
      </c>
      <c r="Q2565" s="7">
        <v>5.2530000000000001</v>
      </c>
      <c r="V2565" s="7" t="s">
        <v>26</v>
      </c>
      <c r="W2565" s="7">
        <v>0.83499999999999996</v>
      </c>
      <c r="X2565" s="7">
        <f t="shared" si="80"/>
        <v>0.83499999999999996</v>
      </c>
      <c r="Y2565" s="7">
        <v>0.14799999999999999</v>
      </c>
      <c r="Z2565" s="7">
        <f t="shared" si="81"/>
        <v>0.14799999999999999</v>
      </c>
      <c r="AA2565" s="7">
        <v>0.84899999999999998</v>
      </c>
      <c r="AB2565" s="7">
        <v>0.15</v>
      </c>
      <c r="AC2565" s="7">
        <v>3.6</v>
      </c>
      <c r="AD2565" s="7">
        <v>59.2</v>
      </c>
      <c r="AE2565" s="7" t="s">
        <v>28</v>
      </c>
      <c r="AF2565" s="7" t="s">
        <v>29</v>
      </c>
      <c r="AG2565" s="7" t="s">
        <v>30</v>
      </c>
      <c r="AH2565" s="7" t="s">
        <v>406</v>
      </c>
      <c r="AI2565" s="7" t="s">
        <v>407</v>
      </c>
      <c r="AJ2565" s="7">
        <v>2.5259999999999998</v>
      </c>
      <c r="AK2565" s="7">
        <v>9.5000000000000001E-2</v>
      </c>
      <c r="AL2565" s="7" t="s">
        <v>415</v>
      </c>
      <c r="AQ2565" s="7">
        <v>1.5509999999999999</v>
      </c>
      <c r="AV2565" s="7" t="s">
        <v>659</v>
      </c>
      <c r="AW2565" s="7" t="s">
        <v>528</v>
      </c>
    </row>
    <row r="2566" spans="1:52" x14ac:dyDescent="0.2">
      <c r="A2566" s="7">
        <v>2565</v>
      </c>
      <c r="B2566" s="7">
        <v>6504</v>
      </c>
      <c r="C2566" s="7" t="s">
        <v>84</v>
      </c>
      <c r="D2566" s="7" t="s">
        <v>85</v>
      </c>
      <c r="E2566" s="7" t="s">
        <v>86</v>
      </c>
      <c r="F2566" s="7">
        <v>1.675</v>
      </c>
      <c r="I2566" s="7">
        <v>1.675</v>
      </c>
      <c r="J2566" s="7">
        <v>2008</v>
      </c>
      <c r="K2566" s="7">
        <v>4</v>
      </c>
      <c r="L2566" s="7">
        <v>105</v>
      </c>
      <c r="M2566" s="7">
        <v>53.133000000000003</v>
      </c>
      <c r="N2566" s="7">
        <v>13.032999999999999</v>
      </c>
      <c r="O2566" s="7">
        <v>53.25</v>
      </c>
      <c r="P2566" s="7">
        <v>13.25</v>
      </c>
      <c r="Q2566" s="7">
        <v>7.9219999999999997</v>
      </c>
      <c r="V2566" s="7" t="s">
        <v>26</v>
      </c>
      <c r="W2566" s="7">
        <v>1.369</v>
      </c>
      <c r="X2566" s="7">
        <f t="shared" si="80"/>
        <v>1.369</v>
      </c>
      <c r="Y2566" s="7">
        <v>0.30499999999999999</v>
      </c>
      <c r="Z2566" s="7">
        <f t="shared" si="81"/>
        <v>0.30499999999999999</v>
      </c>
      <c r="AA2566" s="7">
        <v>0.81699999999999995</v>
      </c>
      <c r="AB2566" s="7">
        <v>0.182</v>
      </c>
      <c r="AC2566" s="7">
        <v>7.1</v>
      </c>
      <c r="AD2566" s="7">
        <v>83.8</v>
      </c>
      <c r="AE2566" s="7" t="s">
        <v>28</v>
      </c>
      <c r="AF2566" s="7" t="s">
        <v>29</v>
      </c>
      <c r="AG2566" s="7" t="s">
        <v>30</v>
      </c>
      <c r="AH2566" s="7" t="s">
        <v>406</v>
      </c>
      <c r="AI2566" s="7" t="s">
        <v>407</v>
      </c>
      <c r="AJ2566" s="7">
        <v>2.5259999999999998</v>
      </c>
      <c r="AK2566" s="7">
        <v>9.5000000000000001E-2</v>
      </c>
      <c r="AL2566" s="7" t="s">
        <v>415</v>
      </c>
      <c r="AQ2566" s="7">
        <v>1.5509999999999999</v>
      </c>
      <c r="AV2566" s="7" t="s">
        <v>659</v>
      </c>
      <c r="AW2566" s="7" t="s">
        <v>528</v>
      </c>
    </row>
    <row r="2567" spans="1:52" x14ac:dyDescent="0.2">
      <c r="A2567" s="7">
        <v>2566</v>
      </c>
      <c r="B2567" s="7">
        <v>6504</v>
      </c>
      <c r="C2567" s="7" t="s">
        <v>84</v>
      </c>
      <c r="D2567" s="7" t="s">
        <v>85</v>
      </c>
      <c r="E2567" s="7" t="s">
        <v>86</v>
      </c>
      <c r="F2567" s="7">
        <v>1.504</v>
      </c>
      <c r="I2567" s="7">
        <v>1.504</v>
      </c>
      <c r="J2567" s="7">
        <v>2008</v>
      </c>
      <c r="K2567" s="7">
        <v>5</v>
      </c>
      <c r="L2567" s="7">
        <v>135</v>
      </c>
      <c r="M2567" s="7">
        <v>53.133000000000003</v>
      </c>
      <c r="N2567" s="7">
        <v>13.032999999999999</v>
      </c>
      <c r="O2567" s="7">
        <v>53.25</v>
      </c>
      <c r="P2567" s="7">
        <v>13.25</v>
      </c>
      <c r="Q2567" s="7">
        <v>10.282</v>
      </c>
      <c r="V2567" s="7" t="s">
        <v>26</v>
      </c>
      <c r="W2567" s="7">
        <v>1.2410000000000001</v>
      </c>
      <c r="X2567" s="7">
        <f t="shared" si="80"/>
        <v>1.2410000000000001</v>
      </c>
      <c r="Y2567" s="7">
        <v>0.26200000000000001</v>
      </c>
      <c r="Z2567" s="7">
        <f t="shared" si="81"/>
        <v>0.26200000000000001</v>
      </c>
      <c r="AA2567" s="7">
        <v>0.82499999999999996</v>
      </c>
      <c r="AB2567" s="7">
        <v>0.17399999999999999</v>
      </c>
      <c r="AC2567" s="7">
        <v>13.6</v>
      </c>
      <c r="AD2567" s="7">
        <v>8.1</v>
      </c>
      <c r="AE2567" s="7" t="s">
        <v>28</v>
      </c>
      <c r="AF2567" s="7" t="s">
        <v>29</v>
      </c>
      <c r="AG2567" s="7" t="s">
        <v>30</v>
      </c>
      <c r="AH2567" s="7" t="s">
        <v>406</v>
      </c>
      <c r="AI2567" s="7" t="s">
        <v>407</v>
      </c>
      <c r="AJ2567" s="7">
        <v>2.5259999999999998</v>
      </c>
      <c r="AK2567" s="7">
        <v>9.5000000000000001E-2</v>
      </c>
      <c r="AL2567" s="7" t="s">
        <v>415</v>
      </c>
      <c r="AQ2567" s="7">
        <v>1.5509999999999999</v>
      </c>
      <c r="AV2567" s="7" t="s">
        <v>659</v>
      </c>
      <c r="AW2567" s="7" t="s">
        <v>528</v>
      </c>
    </row>
    <row r="2568" spans="1:52" x14ac:dyDescent="0.2">
      <c r="A2568" s="7">
        <v>2567</v>
      </c>
      <c r="B2568" s="7">
        <v>6504</v>
      </c>
      <c r="C2568" s="7" t="s">
        <v>84</v>
      </c>
      <c r="D2568" s="7" t="s">
        <v>85</v>
      </c>
      <c r="E2568" s="7" t="s">
        <v>86</v>
      </c>
      <c r="F2568" s="7">
        <v>1.8979999999999999</v>
      </c>
      <c r="I2568" s="7">
        <v>1.8979999999999999</v>
      </c>
      <c r="J2568" s="7">
        <v>2008</v>
      </c>
      <c r="K2568" s="7">
        <v>6</v>
      </c>
      <c r="L2568" s="7">
        <v>165</v>
      </c>
      <c r="M2568" s="7">
        <v>53.133000000000003</v>
      </c>
      <c r="N2568" s="7">
        <v>13.032999999999999</v>
      </c>
      <c r="O2568" s="7">
        <v>53.25</v>
      </c>
      <c r="P2568" s="7">
        <v>13.25</v>
      </c>
      <c r="Q2568" s="7">
        <v>13.726000000000001</v>
      </c>
      <c r="V2568" s="7" t="s">
        <v>26</v>
      </c>
      <c r="W2568" s="7">
        <v>1.532</v>
      </c>
      <c r="X2568" s="7">
        <f t="shared" si="80"/>
        <v>1.532</v>
      </c>
      <c r="Y2568" s="7">
        <v>0.36499999999999999</v>
      </c>
      <c r="Z2568" s="7">
        <f t="shared" si="81"/>
        <v>0.36499999999999999</v>
      </c>
      <c r="AA2568" s="7">
        <v>0.80700000000000005</v>
      </c>
      <c r="AB2568" s="7">
        <v>0.192</v>
      </c>
      <c r="AC2568" s="7">
        <v>17</v>
      </c>
      <c r="AD2568" s="7">
        <v>33.9</v>
      </c>
      <c r="AE2568" s="7" t="s">
        <v>28</v>
      </c>
      <c r="AF2568" s="7" t="s">
        <v>29</v>
      </c>
      <c r="AG2568" s="7" t="s">
        <v>30</v>
      </c>
      <c r="AH2568" s="7" t="s">
        <v>406</v>
      </c>
      <c r="AI2568" s="7" t="s">
        <v>407</v>
      </c>
      <c r="AJ2568" s="7">
        <v>2.5259999999999998</v>
      </c>
      <c r="AK2568" s="7">
        <v>9.5000000000000001E-2</v>
      </c>
      <c r="AL2568" s="7" t="s">
        <v>415</v>
      </c>
      <c r="AQ2568" s="7">
        <v>1.5509999999999999</v>
      </c>
      <c r="AV2568" s="7" t="s">
        <v>659</v>
      </c>
      <c r="AW2568" s="7" t="s">
        <v>528</v>
      </c>
    </row>
    <row r="2569" spans="1:52" x14ac:dyDescent="0.2">
      <c r="A2569" s="7">
        <v>2568</v>
      </c>
      <c r="B2569" s="7">
        <v>6504</v>
      </c>
      <c r="C2569" s="7" t="s">
        <v>84</v>
      </c>
      <c r="D2569" s="7" t="s">
        <v>85</v>
      </c>
      <c r="E2569" s="7" t="s">
        <v>86</v>
      </c>
      <c r="F2569" s="7">
        <v>2.278</v>
      </c>
      <c r="I2569" s="7">
        <v>2.278</v>
      </c>
      <c r="J2569" s="7">
        <v>2008</v>
      </c>
      <c r="K2569" s="7">
        <v>7</v>
      </c>
      <c r="L2569" s="7">
        <v>195</v>
      </c>
      <c r="M2569" s="7">
        <v>53.133000000000003</v>
      </c>
      <c r="N2569" s="7">
        <v>13.032999999999999</v>
      </c>
      <c r="O2569" s="7">
        <v>53.25</v>
      </c>
      <c r="P2569" s="7">
        <v>13.25</v>
      </c>
      <c r="Q2569" s="7">
        <v>15.737</v>
      </c>
      <c r="V2569" s="7" t="s">
        <v>26</v>
      </c>
      <c r="W2569" s="7">
        <v>1.7989999999999999</v>
      </c>
      <c r="X2569" s="7">
        <f t="shared" si="80"/>
        <v>1.7989999999999999</v>
      </c>
      <c r="Y2569" s="7">
        <v>0.47799999999999998</v>
      </c>
      <c r="Z2569" s="7">
        <f t="shared" si="81"/>
        <v>0.47799999999999998</v>
      </c>
      <c r="AA2569" s="7">
        <v>0.78900000000000003</v>
      </c>
      <c r="AB2569" s="7">
        <v>0.21</v>
      </c>
      <c r="AC2569" s="7">
        <v>18.2</v>
      </c>
      <c r="AD2569" s="7">
        <v>54.3</v>
      </c>
      <c r="AE2569" s="7" t="s">
        <v>28</v>
      </c>
      <c r="AF2569" s="7" t="s">
        <v>29</v>
      </c>
      <c r="AG2569" s="7" t="s">
        <v>30</v>
      </c>
      <c r="AH2569" s="7" t="s">
        <v>406</v>
      </c>
      <c r="AI2569" s="7" t="s">
        <v>407</v>
      </c>
      <c r="AJ2569" s="7">
        <v>2.5259999999999998</v>
      </c>
      <c r="AK2569" s="7">
        <v>9.5000000000000001E-2</v>
      </c>
      <c r="AL2569" s="7" t="s">
        <v>415</v>
      </c>
      <c r="AQ2569" s="7">
        <v>1.5509999999999999</v>
      </c>
      <c r="AV2569" s="7" t="s">
        <v>659</v>
      </c>
      <c r="AW2569" s="7" t="s">
        <v>528</v>
      </c>
    </row>
    <row r="2570" spans="1:52" x14ac:dyDescent="0.2">
      <c r="A2570" s="7">
        <v>2569</v>
      </c>
      <c r="B2570" s="7">
        <v>6504</v>
      </c>
      <c r="C2570" s="7" t="s">
        <v>84</v>
      </c>
      <c r="D2570" s="7" t="s">
        <v>85</v>
      </c>
      <c r="E2570" s="7" t="s">
        <v>86</v>
      </c>
      <c r="F2570" s="7">
        <v>2.968</v>
      </c>
      <c r="I2570" s="7">
        <v>2.968</v>
      </c>
      <c r="J2570" s="7">
        <v>2008</v>
      </c>
      <c r="K2570" s="7">
        <v>8</v>
      </c>
      <c r="L2570" s="7">
        <v>225</v>
      </c>
      <c r="M2570" s="7">
        <v>53.133000000000003</v>
      </c>
      <c r="N2570" s="7">
        <v>13.032999999999999</v>
      </c>
      <c r="O2570" s="7">
        <v>53.25</v>
      </c>
      <c r="P2570" s="7">
        <v>13.25</v>
      </c>
      <c r="Q2570" s="7">
        <v>13.1</v>
      </c>
      <c r="V2570" s="7" t="s">
        <v>26</v>
      </c>
      <c r="W2570" s="7">
        <v>2.2490000000000001</v>
      </c>
      <c r="X2570" s="7">
        <f t="shared" si="80"/>
        <v>2.2490000000000001</v>
      </c>
      <c r="Y2570" s="7">
        <v>0.71799999999999997</v>
      </c>
      <c r="Z2570" s="7">
        <f t="shared" si="81"/>
        <v>0.71799999999999997</v>
      </c>
      <c r="AA2570" s="7">
        <v>0.75800000000000001</v>
      </c>
      <c r="AB2570" s="7">
        <v>0.24099999999999999</v>
      </c>
      <c r="AC2570" s="7">
        <v>17.100000000000001</v>
      </c>
      <c r="AD2570" s="7">
        <v>58.3</v>
      </c>
      <c r="AE2570" s="7" t="s">
        <v>28</v>
      </c>
      <c r="AF2570" s="7" t="s">
        <v>29</v>
      </c>
      <c r="AG2570" s="7" t="s">
        <v>30</v>
      </c>
      <c r="AH2570" s="7" t="s">
        <v>406</v>
      </c>
      <c r="AI2570" s="7" t="s">
        <v>407</v>
      </c>
      <c r="AJ2570" s="7">
        <v>2.5259999999999998</v>
      </c>
      <c r="AK2570" s="7">
        <v>9.5000000000000001E-2</v>
      </c>
      <c r="AL2570" s="7" t="s">
        <v>415</v>
      </c>
      <c r="AQ2570" s="7">
        <v>1.5509999999999999</v>
      </c>
      <c r="AV2570" s="7" t="s">
        <v>659</v>
      </c>
      <c r="AW2570" s="7" t="s">
        <v>528</v>
      </c>
    </row>
    <row r="2571" spans="1:52" x14ac:dyDescent="0.2">
      <c r="A2571" s="7">
        <v>2570</v>
      </c>
      <c r="B2571" s="7">
        <v>6504</v>
      </c>
      <c r="C2571" s="7" t="s">
        <v>84</v>
      </c>
      <c r="D2571" s="7" t="s">
        <v>85</v>
      </c>
      <c r="E2571" s="7" t="s">
        <v>86</v>
      </c>
      <c r="F2571" s="7">
        <v>2.1070000000000002</v>
      </c>
      <c r="I2571" s="7">
        <v>2.1070000000000002</v>
      </c>
      <c r="J2571" s="7">
        <v>2008</v>
      </c>
      <c r="K2571" s="7">
        <v>9</v>
      </c>
      <c r="L2571" s="7">
        <v>255</v>
      </c>
      <c r="M2571" s="7">
        <v>53.133000000000003</v>
      </c>
      <c r="N2571" s="7">
        <v>13.032999999999999</v>
      </c>
      <c r="O2571" s="7">
        <v>53.25</v>
      </c>
      <c r="P2571" s="7">
        <v>13.25</v>
      </c>
      <c r="Q2571" s="7">
        <v>11.71</v>
      </c>
      <c r="V2571" s="7" t="s">
        <v>26</v>
      </c>
      <c r="W2571" s="7">
        <v>1.68</v>
      </c>
      <c r="X2571" s="7">
        <f t="shared" si="80"/>
        <v>1.68</v>
      </c>
      <c r="Y2571" s="7">
        <v>0.42599999999999999</v>
      </c>
      <c r="Z2571" s="7">
        <f t="shared" si="81"/>
        <v>0.42599999999999999</v>
      </c>
      <c r="AA2571" s="7">
        <v>0.79700000000000004</v>
      </c>
      <c r="AB2571" s="7">
        <v>0.20200000000000001</v>
      </c>
      <c r="AC2571" s="7">
        <v>12.7</v>
      </c>
      <c r="AD2571" s="7">
        <v>53</v>
      </c>
      <c r="AE2571" s="7" t="s">
        <v>28</v>
      </c>
      <c r="AF2571" s="7" t="s">
        <v>29</v>
      </c>
      <c r="AG2571" s="7" t="s">
        <v>30</v>
      </c>
      <c r="AH2571" s="7" t="s">
        <v>406</v>
      </c>
      <c r="AI2571" s="7" t="s">
        <v>407</v>
      </c>
      <c r="AJ2571" s="7">
        <v>2.5259999999999998</v>
      </c>
      <c r="AK2571" s="7">
        <v>9.5000000000000001E-2</v>
      </c>
      <c r="AL2571" s="7" t="s">
        <v>415</v>
      </c>
      <c r="AQ2571" s="7">
        <v>1.5509999999999999</v>
      </c>
      <c r="AV2571" s="7" t="s">
        <v>659</v>
      </c>
      <c r="AW2571" s="7" t="s">
        <v>528</v>
      </c>
    </row>
    <row r="2572" spans="1:52" x14ac:dyDescent="0.2">
      <c r="A2572" s="7">
        <v>2571</v>
      </c>
      <c r="B2572" s="7">
        <v>6504</v>
      </c>
      <c r="C2572" s="7" t="s">
        <v>84</v>
      </c>
      <c r="D2572" s="7" t="s">
        <v>85</v>
      </c>
      <c r="E2572" s="7" t="s">
        <v>86</v>
      </c>
      <c r="F2572" s="7">
        <v>1.8620000000000001</v>
      </c>
      <c r="I2572" s="7">
        <v>1.8620000000000001</v>
      </c>
      <c r="J2572" s="7">
        <v>2008</v>
      </c>
      <c r="K2572" s="7">
        <v>10</v>
      </c>
      <c r="L2572" s="7">
        <v>285</v>
      </c>
      <c r="M2572" s="7">
        <v>53.133000000000003</v>
      </c>
      <c r="N2572" s="7">
        <v>13.032999999999999</v>
      </c>
      <c r="O2572" s="7">
        <v>53.25</v>
      </c>
      <c r="P2572" s="7">
        <v>13.25</v>
      </c>
      <c r="Q2572" s="7">
        <v>9.9120000000000008</v>
      </c>
      <c r="V2572" s="7" t="s">
        <v>26</v>
      </c>
      <c r="W2572" s="7">
        <v>1.506</v>
      </c>
      <c r="X2572" s="7">
        <f t="shared" si="80"/>
        <v>1.506</v>
      </c>
      <c r="Y2572" s="7">
        <v>0.35499999999999998</v>
      </c>
      <c r="Z2572" s="7">
        <f t="shared" si="81"/>
        <v>0.35499999999999998</v>
      </c>
      <c r="AA2572" s="7">
        <v>0.80800000000000005</v>
      </c>
      <c r="AB2572" s="7">
        <v>0.191</v>
      </c>
      <c r="AC2572" s="7">
        <v>8.6999999999999993</v>
      </c>
      <c r="AD2572" s="7">
        <v>72.900000000000006</v>
      </c>
      <c r="AE2572" s="7" t="s">
        <v>28</v>
      </c>
      <c r="AF2572" s="7" t="s">
        <v>29</v>
      </c>
      <c r="AG2572" s="7" t="s">
        <v>30</v>
      </c>
      <c r="AH2572" s="7" t="s">
        <v>406</v>
      </c>
      <c r="AI2572" s="7" t="s">
        <v>407</v>
      </c>
      <c r="AJ2572" s="7">
        <v>2.5259999999999998</v>
      </c>
      <c r="AK2572" s="7">
        <v>9.5000000000000001E-2</v>
      </c>
      <c r="AL2572" s="7" t="s">
        <v>415</v>
      </c>
      <c r="AQ2572" s="7">
        <v>1.5509999999999999</v>
      </c>
      <c r="AV2572" s="7" t="s">
        <v>659</v>
      </c>
      <c r="AW2572" s="7" t="s">
        <v>528</v>
      </c>
    </row>
    <row r="2573" spans="1:52" x14ac:dyDescent="0.2">
      <c r="A2573" s="7">
        <v>2572</v>
      </c>
      <c r="B2573" s="7">
        <v>6504</v>
      </c>
      <c r="C2573" s="7" t="s">
        <v>84</v>
      </c>
      <c r="D2573" s="7" t="s">
        <v>85</v>
      </c>
      <c r="E2573" s="7" t="s">
        <v>86</v>
      </c>
      <c r="F2573" s="7">
        <v>1.4159999999999999</v>
      </c>
      <c r="I2573" s="7">
        <v>1.4159999999999999</v>
      </c>
      <c r="J2573" s="7">
        <v>2008</v>
      </c>
      <c r="K2573" s="7">
        <v>11</v>
      </c>
      <c r="L2573" s="7">
        <v>315</v>
      </c>
      <c r="M2573" s="7">
        <v>53.133000000000003</v>
      </c>
      <c r="N2573" s="7">
        <v>13.032999999999999</v>
      </c>
      <c r="O2573" s="7">
        <v>53.25</v>
      </c>
      <c r="P2573" s="7">
        <v>13.25</v>
      </c>
      <c r="Q2573" s="7">
        <v>6.7779999999999996</v>
      </c>
      <c r="V2573" s="7" t="s">
        <v>26</v>
      </c>
      <c r="W2573" s="7">
        <v>1.1739999999999999</v>
      </c>
      <c r="X2573" s="7">
        <f t="shared" si="80"/>
        <v>1.1739999999999999</v>
      </c>
      <c r="Y2573" s="7">
        <v>0.24099999999999999</v>
      </c>
      <c r="Z2573" s="7">
        <f t="shared" si="81"/>
        <v>0.24099999999999999</v>
      </c>
      <c r="AA2573" s="7">
        <v>0.82899999999999996</v>
      </c>
      <c r="AB2573" s="7">
        <v>0.17</v>
      </c>
      <c r="AC2573" s="7">
        <v>4.8</v>
      </c>
      <c r="AD2573" s="7">
        <v>38.1</v>
      </c>
      <c r="AE2573" s="7" t="s">
        <v>28</v>
      </c>
      <c r="AF2573" s="7" t="s">
        <v>29</v>
      </c>
      <c r="AG2573" s="7" t="s">
        <v>30</v>
      </c>
      <c r="AH2573" s="7" t="s">
        <v>406</v>
      </c>
      <c r="AI2573" s="7" t="s">
        <v>407</v>
      </c>
      <c r="AJ2573" s="7">
        <v>2.5259999999999998</v>
      </c>
      <c r="AK2573" s="7">
        <v>9.5000000000000001E-2</v>
      </c>
      <c r="AL2573" s="7" t="s">
        <v>415</v>
      </c>
      <c r="AQ2573" s="7">
        <v>1.5509999999999999</v>
      </c>
      <c r="AV2573" s="7" t="s">
        <v>659</v>
      </c>
      <c r="AW2573" s="7" t="s">
        <v>528</v>
      </c>
    </row>
    <row r="2574" spans="1:52" x14ac:dyDescent="0.2">
      <c r="A2574" s="7">
        <v>2573</v>
      </c>
      <c r="B2574" s="7">
        <v>6504</v>
      </c>
      <c r="C2574" s="7" t="s">
        <v>84</v>
      </c>
      <c r="D2574" s="7" t="s">
        <v>85</v>
      </c>
      <c r="E2574" s="7" t="s">
        <v>86</v>
      </c>
      <c r="F2574" s="7">
        <v>1.141</v>
      </c>
      <c r="I2574" s="7">
        <v>1.141</v>
      </c>
      <c r="J2574" s="7">
        <v>2008</v>
      </c>
      <c r="K2574" s="7">
        <v>12</v>
      </c>
      <c r="L2574" s="7">
        <v>345</v>
      </c>
      <c r="M2574" s="7">
        <v>53.133000000000003</v>
      </c>
      <c r="N2574" s="7">
        <v>13.032999999999999</v>
      </c>
      <c r="O2574" s="7">
        <v>53.25</v>
      </c>
      <c r="P2574" s="7">
        <v>13.25</v>
      </c>
      <c r="Q2574" s="7">
        <v>0.72599999999999998</v>
      </c>
      <c r="V2574" s="7" t="s">
        <v>26</v>
      </c>
      <c r="W2574" s="7">
        <v>0.96</v>
      </c>
      <c r="X2574" s="7">
        <f t="shared" si="80"/>
        <v>0.96</v>
      </c>
      <c r="Y2574" s="7">
        <v>0.18</v>
      </c>
      <c r="Z2574" s="7">
        <f t="shared" si="81"/>
        <v>0.18</v>
      </c>
      <c r="AA2574" s="7">
        <v>0.84099999999999997</v>
      </c>
      <c r="AB2574" s="7">
        <v>0.158</v>
      </c>
      <c r="AC2574" s="7">
        <v>1.3</v>
      </c>
      <c r="AD2574" s="7">
        <v>40</v>
      </c>
      <c r="AE2574" s="7" t="s">
        <v>28</v>
      </c>
      <c r="AF2574" s="7" t="s">
        <v>29</v>
      </c>
      <c r="AG2574" s="7" t="s">
        <v>30</v>
      </c>
      <c r="AH2574" s="7" t="s">
        <v>406</v>
      </c>
      <c r="AI2574" s="7" t="s">
        <v>407</v>
      </c>
      <c r="AJ2574" s="7">
        <v>2.5259999999999998</v>
      </c>
      <c r="AK2574" s="7">
        <v>9.5000000000000001E-2</v>
      </c>
      <c r="AL2574" s="7" t="s">
        <v>415</v>
      </c>
      <c r="AQ2574" s="7">
        <v>1.5509999999999999</v>
      </c>
      <c r="AV2574" s="7" t="s">
        <v>659</v>
      </c>
      <c r="AW2574" s="7" t="s">
        <v>528</v>
      </c>
    </row>
    <row r="2575" spans="1:52" x14ac:dyDescent="0.2">
      <c r="A2575" s="7">
        <v>2574</v>
      </c>
      <c r="B2575" s="7">
        <v>6511</v>
      </c>
      <c r="C2575" s="7" t="s">
        <v>69</v>
      </c>
      <c r="D2575" s="7" t="s">
        <v>506</v>
      </c>
      <c r="E2575" s="7" t="s">
        <v>290</v>
      </c>
      <c r="F2575" s="7">
        <v>0.496</v>
      </c>
      <c r="I2575" s="7">
        <v>0.51400000000000001</v>
      </c>
      <c r="J2575" s="7">
        <v>2010</v>
      </c>
      <c r="K2575" s="7">
        <v>1</v>
      </c>
      <c r="L2575" s="7">
        <v>24</v>
      </c>
      <c r="M2575" s="7">
        <v>36.423000000000002</v>
      </c>
      <c r="N2575" s="7">
        <v>109.52500000000001</v>
      </c>
      <c r="O2575" s="7">
        <v>36.25</v>
      </c>
      <c r="P2575" s="7">
        <v>109.75</v>
      </c>
      <c r="S2575" s="7">
        <v>8.0069999999999997</v>
      </c>
      <c r="V2575" s="7" t="s">
        <v>26</v>
      </c>
      <c r="W2575" s="7">
        <v>0.41099999999999998</v>
      </c>
      <c r="X2575" s="7">
        <f t="shared" si="80"/>
        <v>0.41099999999999998</v>
      </c>
      <c r="Y2575" s="7">
        <v>0.10199999999999999</v>
      </c>
      <c r="Z2575" s="7">
        <f t="shared" si="81"/>
        <v>0.10199999999999999</v>
      </c>
      <c r="AA2575" s="7">
        <v>0.8</v>
      </c>
      <c r="AB2575" s="7">
        <v>0.2</v>
      </c>
      <c r="AC2575" s="7">
        <v>-3.9</v>
      </c>
      <c r="AD2575" s="7">
        <v>0</v>
      </c>
      <c r="AE2575" s="7" t="s">
        <v>52</v>
      </c>
      <c r="AF2575" s="7" t="s">
        <v>29</v>
      </c>
      <c r="AG2575" s="7" t="s">
        <v>47</v>
      </c>
      <c r="AH2575" s="7" t="s">
        <v>445</v>
      </c>
      <c r="AI2575" s="7" t="s">
        <v>446</v>
      </c>
      <c r="AJ2575" s="7">
        <v>-1.032</v>
      </c>
      <c r="AK2575" s="7">
        <v>-0.38800000000000001</v>
      </c>
      <c r="AL2575" s="7" t="s">
        <v>442</v>
      </c>
      <c r="AS2575" s="7">
        <v>1.68</v>
      </c>
      <c r="AT2575" s="7">
        <v>1.64</v>
      </c>
      <c r="AU2575" s="7">
        <v>2.09</v>
      </c>
      <c r="AV2575" s="7" t="s">
        <v>659</v>
      </c>
      <c r="AW2575" s="7" t="s">
        <v>528</v>
      </c>
      <c r="AX2575" s="7" t="s">
        <v>14</v>
      </c>
      <c r="AY2575" s="7" t="s">
        <v>574</v>
      </c>
      <c r="AZ2575" s="7" t="s">
        <v>291</v>
      </c>
    </row>
    <row r="2576" spans="1:52" x14ac:dyDescent="0.2">
      <c r="A2576" s="7">
        <v>2575</v>
      </c>
      <c r="B2576" s="7">
        <v>6511</v>
      </c>
      <c r="C2576" s="7" t="s">
        <v>69</v>
      </c>
      <c r="D2576" s="7" t="s">
        <v>506</v>
      </c>
      <c r="E2576" s="7" t="s">
        <v>290</v>
      </c>
      <c r="F2576" s="7">
        <v>1.0249999999999999</v>
      </c>
      <c r="I2576" s="7">
        <v>1.0620000000000001</v>
      </c>
      <c r="J2576" s="7">
        <v>2010</v>
      </c>
      <c r="K2576" s="7">
        <v>4</v>
      </c>
      <c r="L2576" s="7">
        <v>97</v>
      </c>
      <c r="M2576" s="7">
        <v>36.423000000000002</v>
      </c>
      <c r="N2576" s="7">
        <v>109.52500000000001</v>
      </c>
      <c r="O2576" s="7">
        <v>36.25</v>
      </c>
      <c r="P2576" s="7">
        <v>109.75</v>
      </c>
      <c r="Q2576" s="7">
        <v>6.79</v>
      </c>
      <c r="S2576" s="7">
        <v>10.944000000000001</v>
      </c>
      <c r="V2576" s="7" t="s">
        <v>26</v>
      </c>
      <c r="W2576" s="7">
        <v>0.85</v>
      </c>
      <c r="X2576" s="7">
        <f t="shared" si="80"/>
        <v>0.85</v>
      </c>
      <c r="Y2576" s="7">
        <v>0.21199999999999999</v>
      </c>
      <c r="Z2576" s="7">
        <f t="shared" si="81"/>
        <v>0.21199999999999999</v>
      </c>
      <c r="AA2576" s="7">
        <v>0.8</v>
      </c>
      <c r="AB2576" s="7">
        <v>0.2</v>
      </c>
      <c r="AC2576" s="7">
        <v>9.1</v>
      </c>
      <c r="AD2576" s="7">
        <v>49.8</v>
      </c>
      <c r="AE2576" s="7" t="s">
        <v>52</v>
      </c>
      <c r="AF2576" s="7" t="s">
        <v>29</v>
      </c>
      <c r="AG2576" s="7" t="s">
        <v>47</v>
      </c>
      <c r="AH2576" s="7" t="s">
        <v>445</v>
      </c>
      <c r="AI2576" s="7" t="s">
        <v>446</v>
      </c>
      <c r="AJ2576" s="7">
        <v>-1.032</v>
      </c>
      <c r="AK2576" s="7">
        <v>-0.38800000000000001</v>
      </c>
      <c r="AL2576" s="7" t="s">
        <v>442</v>
      </c>
      <c r="AS2576" s="7">
        <v>1.68</v>
      </c>
      <c r="AT2576" s="7">
        <v>1.64</v>
      </c>
      <c r="AU2576" s="7">
        <v>2.09</v>
      </c>
      <c r="AV2576" s="7" t="s">
        <v>659</v>
      </c>
      <c r="AW2576" s="7" t="s">
        <v>528</v>
      </c>
      <c r="AX2576" s="7" t="s">
        <v>14</v>
      </c>
      <c r="AY2576" s="7" t="s">
        <v>574</v>
      </c>
      <c r="AZ2576" s="7" t="s">
        <v>291</v>
      </c>
    </row>
    <row r="2577" spans="1:52" x14ac:dyDescent="0.2">
      <c r="A2577" s="7">
        <v>2576</v>
      </c>
      <c r="B2577" s="7">
        <v>6511</v>
      </c>
      <c r="C2577" s="7" t="s">
        <v>69</v>
      </c>
      <c r="D2577" s="7" t="s">
        <v>506</v>
      </c>
      <c r="E2577" s="7" t="s">
        <v>290</v>
      </c>
      <c r="F2577" s="7">
        <v>1.222</v>
      </c>
      <c r="I2577" s="7">
        <v>1.266</v>
      </c>
      <c r="J2577" s="7">
        <v>2010</v>
      </c>
      <c r="K2577" s="7">
        <v>4</v>
      </c>
      <c r="L2577" s="7">
        <v>116</v>
      </c>
      <c r="M2577" s="7">
        <v>36.423000000000002</v>
      </c>
      <c r="N2577" s="7">
        <v>109.52500000000001</v>
      </c>
      <c r="O2577" s="7">
        <v>36.25</v>
      </c>
      <c r="P2577" s="7">
        <v>109.75</v>
      </c>
      <c r="Q2577" s="7">
        <v>11.026999999999999</v>
      </c>
      <c r="S2577" s="7">
        <v>13.462</v>
      </c>
      <c r="V2577" s="7" t="s">
        <v>26</v>
      </c>
      <c r="W2577" s="7">
        <v>1.0129999999999999</v>
      </c>
      <c r="X2577" s="7">
        <f t="shared" si="80"/>
        <v>1.0129999999999999</v>
      </c>
      <c r="Y2577" s="7">
        <v>0.253</v>
      </c>
      <c r="Z2577" s="7">
        <f t="shared" si="81"/>
        <v>0.253</v>
      </c>
      <c r="AA2577" s="7">
        <v>0.8</v>
      </c>
      <c r="AB2577" s="7">
        <v>0.2</v>
      </c>
      <c r="AC2577" s="7">
        <v>9.1</v>
      </c>
      <c r="AD2577" s="7">
        <v>49.8</v>
      </c>
      <c r="AE2577" s="7" t="s">
        <v>52</v>
      </c>
      <c r="AF2577" s="7" t="s">
        <v>29</v>
      </c>
      <c r="AG2577" s="7" t="s">
        <v>47</v>
      </c>
      <c r="AH2577" s="7" t="s">
        <v>445</v>
      </c>
      <c r="AI2577" s="7" t="s">
        <v>446</v>
      </c>
      <c r="AJ2577" s="7">
        <v>-1.032</v>
      </c>
      <c r="AK2577" s="7">
        <v>-0.38800000000000001</v>
      </c>
      <c r="AL2577" s="7" t="s">
        <v>442</v>
      </c>
      <c r="AS2577" s="7">
        <v>1.68</v>
      </c>
      <c r="AT2577" s="7">
        <v>1.64</v>
      </c>
      <c r="AU2577" s="7">
        <v>2.09</v>
      </c>
      <c r="AV2577" s="7" t="s">
        <v>659</v>
      </c>
      <c r="AW2577" s="7" t="s">
        <v>528</v>
      </c>
      <c r="AX2577" s="7" t="s">
        <v>14</v>
      </c>
      <c r="AY2577" s="7" t="s">
        <v>574</v>
      </c>
      <c r="AZ2577" s="7" t="s">
        <v>291</v>
      </c>
    </row>
    <row r="2578" spans="1:52" x14ac:dyDescent="0.2">
      <c r="A2578" s="7">
        <v>2577</v>
      </c>
      <c r="B2578" s="7">
        <v>6511</v>
      </c>
      <c r="C2578" s="7" t="s">
        <v>69</v>
      </c>
      <c r="D2578" s="7" t="s">
        <v>506</v>
      </c>
      <c r="E2578" s="7" t="s">
        <v>290</v>
      </c>
      <c r="F2578" s="7">
        <v>4.2489999999999997</v>
      </c>
      <c r="I2578" s="7">
        <v>4.4050000000000002</v>
      </c>
      <c r="J2578" s="7">
        <v>2010</v>
      </c>
      <c r="K2578" s="7">
        <v>5</v>
      </c>
      <c r="L2578" s="7">
        <v>138</v>
      </c>
      <c r="M2578" s="7">
        <v>36.423000000000002</v>
      </c>
      <c r="N2578" s="7">
        <v>109.52500000000001</v>
      </c>
      <c r="O2578" s="7">
        <v>36.25</v>
      </c>
      <c r="P2578" s="7">
        <v>109.75</v>
      </c>
      <c r="Q2578" s="7">
        <v>14.494</v>
      </c>
      <c r="S2578" s="7">
        <v>10.523999999999999</v>
      </c>
      <c r="V2578" s="7" t="s">
        <v>26</v>
      </c>
      <c r="W2578" s="7">
        <v>3.0920000000000001</v>
      </c>
      <c r="X2578" s="7">
        <f t="shared" si="80"/>
        <v>3.0920000000000001</v>
      </c>
      <c r="Y2578" s="7">
        <v>1.3129999999999999</v>
      </c>
      <c r="Z2578" s="7">
        <f t="shared" si="81"/>
        <v>1.3129999999999999</v>
      </c>
      <c r="AA2578" s="7">
        <v>0.70099999999999996</v>
      </c>
      <c r="AB2578" s="7">
        <v>0.29799999999999999</v>
      </c>
      <c r="AC2578" s="7">
        <v>16.5</v>
      </c>
      <c r="AD2578" s="7">
        <v>64.7</v>
      </c>
      <c r="AE2578" s="7" t="s">
        <v>52</v>
      </c>
      <c r="AF2578" s="7" t="s">
        <v>29</v>
      </c>
      <c r="AG2578" s="7" t="s">
        <v>47</v>
      </c>
      <c r="AH2578" s="7" t="s">
        <v>445</v>
      </c>
      <c r="AI2578" s="7" t="s">
        <v>446</v>
      </c>
      <c r="AJ2578" s="7">
        <v>-1.032</v>
      </c>
      <c r="AK2578" s="7">
        <v>-0.38800000000000001</v>
      </c>
      <c r="AL2578" s="7" t="s">
        <v>442</v>
      </c>
      <c r="AS2578" s="7">
        <v>1.68</v>
      </c>
      <c r="AT2578" s="7">
        <v>1.64</v>
      </c>
      <c r="AU2578" s="7">
        <v>2.09</v>
      </c>
      <c r="AV2578" s="7" t="s">
        <v>659</v>
      </c>
      <c r="AW2578" s="7" t="s">
        <v>528</v>
      </c>
      <c r="AX2578" s="7" t="s">
        <v>14</v>
      </c>
      <c r="AY2578" s="7" t="s">
        <v>574</v>
      </c>
      <c r="AZ2578" s="7" t="s">
        <v>291</v>
      </c>
    </row>
    <row r="2579" spans="1:52" x14ac:dyDescent="0.2">
      <c r="A2579" s="7">
        <v>2578</v>
      </c>
      <c r="B2579" s="7">
        <v>6511</v>
      </c>
      <c r="C2579" s="7" t="s">
        <v>69</v>
      </c>
      <c r="D2579" s="7" t="s">
        <v>506</v>
      </c>
      <c r="E2579" s="7" t="s">
        <v>290</v>
      </c>
      <c r="F2579" s="7">
        <v>3.7719999999999998</v>
      </c>
      <c r="I2579" s="7">
        <v>3.91</v>
      </c>
      <c r="J2579" s="7">
        <v>2010</v>
      </c>
      <c r="K2579" s="7">
        <v>5</v>
      </c>
      <c r="L2579" s="7">
        <v>142</v>
      </c>
      <c r="M2579" s="7">
        <v>36.423000000000002</v>
      </c>
      <c r="N2579" s="7">
        <v>109.52500000000001</v>
      </c>
      <c r="O2579" s="7">
        <v>36.25</v>
      </c>
      <c r="P2579" s="7">
        <v>109.75</v>
      </c>
      <c r="Q2579" s="7">
        <v>16.420999999999999</v>
      </c>
      <c r="S2579" s="7">
        <v>9.9640000000000004</v>
      </c>
      <c r="V2579" s="7" t="s">
        <v>26</v>
      </c>
      <c r="W2579" s="7">
        <v>2.4649999999999999</v>
      </c>
      <c r="X2579" s="7">
        <f t="shared" si="80"/>
        <v>2.4649999999999999</v>
      </c>
      <c r="Y2579" s="7">
        <v>1.4450000000000001</v>
      </c>
      <c r="Z2579" s="7">
        <f t="shared" si="81"/>
        <v>1.4450000000000001</v>
      </c>
      <c r="AA2579" s="7">
        <v>0.63</v>
      </c>
      <c r="AB2579" s="7">
        <v>0.36899999999999999</v>
      </c>
      <c r="AC2579" s="7">
        <v>16.5</v>
      </c>
      <c r="AD2579" s="7">
        <v>64.7</v>
      </c>
      <c r="AE2579" s="7" t="s">
        <v>52</v>
      </c>
      <c r="AF2579" s="7" t="s">
        <v>29</v>
      </c>
      <c r="AG2579" s="7" t="s">
        <v>47</v>
      </c>
      <c r="AH2579" s="7" t="s">
        <v>445</v>
      </c>
      <c r="AI2579" s="7" t="s">
        <v>446</v>
      </c>
      <c r="AJ2579" s="7">
        <v>-1.032</v>
      </c>
      <c r="AK2579" s="7">
        <v>-0.38800000000000001</v>
      </c>
      <c r="AL2579" s="7" t="s">
        <v>442</v>
      </c>
      <c r="AS2579" s="7">
        <v>1.68</v>
      </c>
      <c r="AT2579" s="7">
        <v>1.64</v>
      </c>
      <c r="AU2579" s="7">
        <v>2.09</v>
      </c>
      <c r="AV2579" s="7" t="s">
        <v>659</v>
      </c>
      <c r="AW2579" s="7" t="s">
        <v>528</v>
      </c>
      <c r="AX2579" s="7" t="s">
        <v>14</v>
      </c>
      <c r="AY2579" s="7" t="s">
        <v>574</v>
      </c>
      <c r="AZ2579" s="7" t="s">
        <v>291</v>
      </c>
    </row>
    <row r="2580" spans="1:52" x14ac:dyDescent="0.2">
      <c r="A2580" s="7">
        <v>2579</v>
      </c>
      <c r="B2580" s="7">
        <v>6511</v>
      </c>
      <c r="C2580" s="7" t="s">
        <v>69</v>
      </c>
      <c r="D2580" s="7" t="s">
        <v>506</v>
      </c>
      <c r="E2580" s="7" t="s">
        <v>290</v>
      </c>
      <c r="F2580" s="7">
        <v>5.4240000000000004</v>
      </c>
      <c r="I2580" s="7">
        <v>5.6230000000000002</v>
      </c>
      <c r="J2580" s="7">
        <v>2010</v>
      </c>
      <c r="K2580" s="7">
        <v>5</v>
      </c>
      <c r="L2580" s="7">
        <v>146</v>
      </c>
      <c r="M2580" s="7">
        <v>36.423000000000002</v>
      </c>
      <c r="N2580" s="7">
        <v>109.52500000000001</v>
      </c>
      <c r="O2580" s="7">
        <v>36.25</v>
      </c>
      <c r="P2580" s="7">
        <v>109.75</v>
      </c>
      <c r="Q2580" s="7">
        <v>16.998000000000001</v>
      </c>
      <c r="S2580" s="7">
        <v>11.782999999999999</v>
      </c>
      <c r="V2580" s="7" t="s">
        <v>26</v>
      </c>
      <c r="W2580" s="7">
        <v>5.226</v>
      </c>
      <c r="X2580" s="7">
        <f t="shared" si="80"/>
        <v>5.226</v>
      </c>
      <c r="Y2580" s="7">
        <v>0.39700000000000002</v>
      </c>
      <c r="Z2580" s="7">
        <f t="shared" si="81"/>
        <v>0.39700000000000002</v>
      </c>
      <c r="AA2580" s="7">
        <v>0.92900000000000005</v>
      </c>
      <c r="AB2580" s="7">
        <v>7.0000000000000007E-2</v>
      </c>
      <c r="AC2580" s="7">
        <v>16.5</v>
      </c>
      <c r="AD2580" s="7">
        <v>64.7</v>
      </c>
      <c r="AE2580" s="7" t="s">
        <v>52</v>
      </c>
      <c r="AF2580" s="7" t="s">
        <v>29</v>
      </c>
      <c r="AG2580" s="7" t="s">
        <v>47</v>
      </c>
      <c r="AH2580" s="7" t="s">
        <v>445</v>
      </c>
      <c r="AI2580" s="7" t="s">
        <v>446</v>
      </c>
      <c r="AJ2580" s="7">
        <v>-1.032</v>
      </c>
      <c r="AK2580" s="7">
        <v>-0.38800000000000001</v>
      </c>
      <c r="AL2580" s="7" t="s">
        <v>442</v>
      </c>
      <c r="AS2580" s="7">
        <v>1.68</v>
      </c>
      <c r="AT2580" s="7">
        <v>1.64</v>
      </c>
      <c r="AU2580" s="7">
        <v>2.09</v>
      </c>
      <c r="AV2580" s="7" t="s">
        <v>659</v>
      </c>
      <c r="AW2580" s="7" t="s">
        <v>528</v>
      </c>
      <c r="AX2580" s="7" t="s">
        <v>14</v>
      </c>
      <c r="AY2580" s="7" t="s">
        <v>574</v>
      </c>
      <c r="AZ2580" s="7" t="s">
        <v>291</v>
      </c>
    </row>
    <row r="2581" spans="1:52" x14ac:dyDescent="0.2">
      <c r="A2581" s="7">
        <v>2580</v>
      </c>
      <c r="B2581" s="7">
        <v>6511</v>
      </c>
      <c r="C2581" s="7" t="s">
        <v>69</v>
      </c>
      <c r="D2581" s="7" t="s">
        <v>506</v>
      </c>
      <c r="E2581" s="7" t="s">
        <v>290</v>
      </c>
      <c r="F2581" s="7">
        <v>3.47</v>
      </c>
      <c r="I2581" s="7">
        <v>3.597</v>
      </c>
      <c r="J2581" s="7">
        <v>2010</v>
      </c>
      <c r="K2581" s="7">
        <v>6</v>
      </c>
      <c r="L2581" s="7">
        <v>157</v>
      </c>
      <c r="M2581" s="7">
        <v>36.423000000000002</v>
      </c>
      <c r="N2581" s="7">
        <v>109.52500000000001</v>
      </c>
      <c r="O2581" s="7">
        <v>36.25</v>
      </c>
      <c r="P2581" s="7">
        <v>109.75</v>
      </c>
      <c r="Q2581" s="7">
        <v>16.420999999999999</v>
      </c>
      <c r="S2581" s="7">
        <v>8.7059999999999995</v>
      </c>
      <c r="V2581" s="7" t="s">
        <v>26</v>
      </c>
      <c r="W2581" s="7">
        <v>2.4079999999999999</v>
      </c>
      <c r="X2581" s="7">
        <f t="shared" si="80"/>
        <v>2.4079999999999999</v>
      </c>
      <c r="Y2581" s="7">
        <v>1.1890000000000001</v>
      </c>
      <c r="Z2581" s="7">
        <f t="shared" si="81"/>
        <v>1.1890000000000001</v>
      </c>
      <c r="AA2581" s="7">
        <v>0.66900000000000004</v>
      </c>
      <c r="AB2581" s="7">
        <v>0.33</v>
      </c>
      <c r="AC2581" s="7">
        <v>21</v>
      </c>
      <c r="AD2581" s="7">
        <v>51.1</v>
      </c>
      <c r="AE2581" s="7" t="s">
        <v>52</v>
      </c>
      <c r="AF2581" s="7" t="s">
        <v>29</v>
      </c>
      <c r="AG2581" s="7" t="s">
        <v>47</v>
      </c>
      <c r="AH2581" s="7" t="s">
        <v>445</v>
      </c>
      <c r="AI2581" s="7" t="s">
        <v>446</v>
      </c>
      <c r="AJ2581" s="7">
        <v>-1.032</v>
      </c>
      <c r="AK2581" s="7">
        <v>-0.38800000000000001</v>
      </c>
      <c r="AL2581" s="7" t="s">
        <v>442</v>
      </c>
      <c r="AS2581" s="7">
        <v>1.68</v>
      </c>
      <c r="AT2581" s="7">
        <v>1.64</v>
      </c>
      <c r="AU2581" s="7">
        <v>2.09</v>
      </c>
      <c r="AV2581" s="7" t="s">
        <v>659</v>
      </c>
      <c r="AW2581" s="7" t="s">
        <v>528</v>
      </c>
      <c r="AX2581" s="7" t="s">
        <v>14</v>
      </c>
      <c r="AY2581" s="7" t="s">
        <v>574</v>
      </c>
      <c r="AZ2581" s="7" t="s">
        <v>291</v>
      </c>
    </row>
    <row r="2582" spans="1:52" x14ac:dyDescent="0.2">
      <c r="A2582" s="7">
        <v>2581</v>
      </c>
      <c r="B2582" s="7">
        <v>6511</v>
      </c>
      <c r="C2582" s="7" t="s">
        <v>69</v>
      </c>
      <c r="D2582" s="7" t="s">
        <v>506</v>
      </c>
      <c r="E2582" s="7" t="s">
        <v>290</v>
      </c>
      <c r="F2582" s="7">
        <v>5.1459999999999999</v>
      </c>
      <c r="I2582" s="7">
        <v>5.335</v>
      </c>
      <c r="J2582" s="7">
        <v>2010</v>
      </c>
      <c r="K2582" s="7">
        <v>6</v>
      </c>
      <c r="L2582" s="7">
        <v>165</v>
      </c>
      <c r="M2582" s="7">
        <v>36.423000000000002</v>
      </c>
      <c r="N2582" s="7">
        <v>109.52500000000001</v>
      </c>
      <c r="O2582" s="7">
        <v>36.25</v>
      </c>
      <c r="P2582" s="7">
        <v>109.75</v>
      </c>
      <c r="Q2582" s="7">
        <v>18.154</v>
      </c>
      <c r="S2582" s="7">
        <v>7.3079999999999998</v>
      </c>
      <c r="V2582" s="7" t="s">
        <v>26</v>
      </c>
      <c r="W2582" s="7">
        <v>4.3860000000000001</v>
      </c>
      <c r="X2582" s="7">
        <f t="shared" si="80"/>
        <v>4.3860000000000001</v>
      </c>
      <c r="Y2582" s="7">
        <v>0.94899999999999995</v>
      </c>
      <c r="Z2582" s="7">
        <f t="shared" si="81"/>
        <v>0.94899999999999995</v>
      </c>
      <c r="AA2582" s="7">
        <v>0.82199999999999995</v>
      </c>
      <c r="AB2582" s="7">
        <v>0.17699999999999999</v>
      </c>
      <c r="AC2582" s="7">
        <v>21</v>
      </c>
      <c r="AD2582" s="7">
        <v>51.1</v>
      </c>
      <c r="AE2582" s="7" t="s">
        <v>52</v>
      </c>
      <c r="AF2582" s="7" t="s">
        <v>29</v>
      </c>
      <c r="AG2582" s="7" t="s">
        <v>47</v>
      </c>
      <c r="AH2582" s="7" t="s">
        <v>445</v>
      </c>
      <c r="AI2582" s="7" t="s">
        <v>446</v>
      </c>
      <c r="AJ2582" s="7">
        <v>-1.032</v>
      </c>
      <c r="AK2582" s="7">
        <v>-0.38800000000000001</v>
      </c>
      <c r="AL2582" s="7" t="s">
        <v>442</v>
      </c>
      <c r="AS2582" s="7">
        <v>1.68</v>
      </c>
      <c r="AT2582" s="7">
        <v>1.64</v>
      </c>
      <c r="AU2582" s="7">
        <v>2.09</v>
      </c>
      <c r="AV2582" s="7" t="s">
        <v>659</v>
      </c>
      <c r="AW2582" s="7" t="s">
        <v>528</v>
      </c>
      <c r="AX2582" s="7" t="s">
        <v>14</v>
      </c>
      <c r="AY2582" s="7" t="s">
        <v>574</v>
      </c>
      <c r="AZ2582" s="7" t="s">
        <v>291</v>
      </c>
    </row>
    <row r="2583" spans="1:52" x14ac:dyDescent="0.2">
      <c r="A2583" s="7">
        <v>2582</v>
      </c>
      <c r="B2583" s="7">
        <v>6511</v>
      </c>
      <c r="C2583" s="7" t="s">
        <v>69</v>
      </c>
      <c r="D2583" s="7" t="s">
        <v>506</v>
      </c>
      <c r="E2583" s="7" t="s">
        <v>290</v>
      </c>
      <c r="F2583" s="7">
        <v>3.0659999999999998</v>
      </c>
      <c r="I2583" s="7">
        <v>3.1779999999999999</v>
      </c>
      <c r="J2583" s="7">
        <v>2010</v>
      </c>
      <c r="K2583" s="7">
        <v>6</v>
      </c>
      <c r="L2583" s="7">
        <v>178</v>
      </c>
      <c r="M2583" s="7">
        <v>36.423000000000002</v>
      </c>
      <c r="N2583" s="7">
        <v>109.52500000000001</v>
      </c>
      <c r="O2583" s="7">
        <v>36.25</v>
      </c>
      <c r="P2583" s="7">
        <v>109.75</v>
      </c>
      <c r="Q2583" s="7">
        <v>20.465</v>
      </c>
      <c r="S2583" s="7">
        <v>4.3710000000000004</v>
      </c>
      <c r="V2583" s="7" t="s">
        <v>26</v>
      </c>
      <c r="W2583" s="7">
        <v>2.9740000000000002</v>
      </c>
      <c r="X2583" s="7">
        <f t="shared" si="80"/>
        <v>2.9740000000000002</v>
      </c>
      <c r="Y2583" s="7">
        <v>0.20399999999999999</v>
      </c>
      <c r="Z2583" s="7">
        <f t="shared" si="81"/>
        <v>0.20399999999999999</v>
      </c>
      <c r="AA2583" s="7">
        <v>0.93500000000000005</v>
      </c>
      <c r="AB2583" s="7">
        <v>6.4000000000000001E-2</v>
      </c>
      <c r="AC2583" s="7">
        <v>21</v>
      </c>
      <c r="AD2583" s="7">
        <v>51.1</v>
      </c>
      <c r="AE2583" s="7" t="s">
        <v>52</v>
      </c>
      <c r="AF2583" s="7" t="s">
        <v>29</v>
      </c>
      <c r="AG2583" s="7" t="s">
        <v>47</v>
      </c>
      <c r="AH2583" s="7" t="s">
        <v>445</v>
      </c>
      <c r="AI2583" s="7" t="s">
        <v>446</v>
      </c>
      <c r="AJ2583" s="7">
        <v>-1.032</v>
      </c>
      <c r="AK2583" s="7">
        <v>-0.38800000000000001</v>
      </c>
      <c r="AL2583" s="7" t="s">
        <v>442</v>
      </c>
      <c r="AS2583" s="7">
        <v>1.68</v>
      </c>
      <c r="AT2583" s="7">
        <v>1.64</v>
      </c>
      <c r="AU2583" s="7">
        <v>2.09</v>
      </c>
      <c r="AV2583" s="7" t="s">
        <v>659</v>
      </c>
      <c r="AW2583" s="7" t="s">
        <v>528</v>
      </c>
      <c r="AX2583" s="7" t="s">
        <v>14</v>
      </c>
      <c r="AY2583" s="7" t="s">
        <v>574</v>
      </c>
      <c r="AZ2583" s="7" t="s">
        <v>291</v>
      </c>
    </row>
    <row r="2584" spans="1:52" x14ac:dyDescent="0.2">
      <c r="A2584" s="7">
        <v>2583</v>
      </c>
      <c r="B2584" s="7">
        <v>6511</v>
      </c>
      <c r="C2584" s="7" t="s">
        <v>69</v>
      </c>
      <c r="D2584" s="7" t="s">
        <v>506</v>
      </c>
      <c r="E2584" s="7" t="s">
        <v>290</v>
      </c>
      <c r="F2584" s="7">
        <v>5.367</v>
      </c>
      <c r="I2584" s="7">
        <v>5.5640000000000001</v>
      </c>
      <c r="J2584" s="7">
        <v>2010</v>
      </c>
      <c r="K2584" s="7">
        <v>7</v>
      </c>
      <c r="L2584" s="7">
        <v>191</v>
      </c>
      <c r="M2584" s="7">
        <v>36.423000000000002</v>
      </c>
      <c r="N2584" s="7">
        <v>109.52500000000001</v>
      </c>
      <c r="O2584" s="7">
        <v>36.25</v>
      </c>
      <c r="P2584" s="7">
        <v>109.75</v>
      </c>
      <c r="Q2584" s="7">
        <v>21.428999999999998</v>
      </c>
      <c r="S2584" s="7">
        <v>4.2309999999999999</v>
      </c>
      <c r="V2584" s="7" t="s">
        <v>26</v>
      </c>
      <c r="W2584" s="7">
        <v>4.2720000000000002</v>
      </c>
      <c r="X2584" s="7">
        <f t="shared" si="80"/>
        <v>4.2720000000000002</v>
      </c>
      <c r="Y2584" s="7">
        <v>1.292</v>
      </c>
      <c r="Z2584" s="7">
        <f t="shared" si="81"/>
        <v>1.292</v>
      </c>
      <c r="AA2584" s="7">
        <v>0.76700000000000002</v>
      </c>
      <c r="AB2584" s="7">
        <v>0.23200000000000001</v>
      </c>
      <c r="AC2584" s="7">
        <v>23.5</v>
      </c>
      <c r="AD2584" s="7">
        <v>52.4</v>
      </c>
      <c r="AE2584" s="7" t="s">
        <v>52</v>
      </c>
      <c r="AF2584" s="7" t="s">
        <v>29</v>
      </c>
      <c r="AG2584" s="7" t="s">
        <v>47</v>
      </c>
      <c r="AH2584" s="7" t="s">
        <v>445</v>
      </c>
      <c r="AI2584" s="7" t="s">
        <v>446</v>
      </c>
      <c r="AJ2584" s="7">
        <v>-1.032</v>
      </c>
      <c r="AK2584" s="7">
        <v>-0.38800000000000001</v>
      </c>
      <c r="AL2584" s="7" t="s">
        <v>442</v>
      </c>
      <c r="AS2584" s="7">
        <v>1.68</v>
      </c>
      <c r="AT2584" s="7">
        <v>1.64</v>
      </c>
      <c r="AU2584" s="7">
        <v>2.09</v>
      </c>
      <c r="AV2584" s="7" t="s">
        <v>659</v>
      </c>
      <c r="AW2584" s="7" t="s">
        <v>528</v>
      </c>
      <c r="AX2584" s="7" t="s">
        <v>14</v>
      </c>
      <c r="AY2584" s="7" t="s">
        <v>574</v>
      </c>
      <c r="AZ2584" s="7" t="s">
        <v>291</v>
      </c>
    </row>
    <row r="2585" spans="1:52" x14ac:dyDescent="0.2">
      <c r="A2585" s="7">
        <v>2584</v>
      </c>
      <c r="B2585" s="7">
        <v>6511</v>
      </c>
      <c r="C2585" s="7" t="s">
        <v>69</v>
      </c>
      <c r="D2585" s="7" t="s">
        <v>506</v>
      </c>
      <c r="E2585" s="7" t="s">
        <v>290</v>
      </c>
      <c r="F2585" s="7">
        <v>3.613</v>
      </c>
      <c r="I2585" s="7">
        <v>3.7450000000000001</v>
      </c>
      <c r="J2585" s="7">
        <v>2010</v>
      </c>
      <c r="K2585" s="7">
        <v>7</v>
      </c>
      <c r="L2585" s="7">
        <v>201</v>
      </c>
      <c r="M2585" s="7">
        <v>36.423000000000002</v>
      </c>
      <c r="N2585" s="7">
        <v>109.52500000000001</v>
      </c>
      <c r="O2585" s="7">
        <v>36.25</v>
      </c>
      <c r="P2585" s="7">
        <v>109.75</v>
      </c>
      <c r="Q2585" s="7">
        <v>22.006</v>
      </c>
      <c r="S2585" s="7">
        <v>3.9510000000000001</v>
      </c>
      <c r="V2585" s="7" t="s">
        <v>26</v>
      </c>
      <c r="W2585" s="7">
        <v>3.278</v>
      </c>
      <c r="X2585" s="7">
        <f t="shared" si="80"/>
        <v>3.278</v>
      </c>
      <c r="Y2585" s="7">
        <v>0.46700000000000003</v>
      </c>
      <c r="Z2585" s="7">
        <f t="shared" si="81"/>
        <v>0.46700000000000003</v>
      </c>
      <c r="AA2585" s="7">
        <v>0.875</v>
      </c>
      <c r="AB2585" s="7">
        <v>0.124</v>
      </c>
      <c r="AC2585" s="7">
        <v>23.5</v>
      </c>
      <c r="AD2585" s="7">
        <v>52.4</v>
      </c>
      <c r="AE2585" s="7" t="s">
        <v>52</v>
      </c>
      <c r="AF2585" s="7" t="s">
        <v>29</v>
      </c>
      <c r="AG2585" s="7" t="s">
        <v>47</v>
      </c>
      <c r="AH2585" s="7" t="s">
        <v>445</v>
      </c>
      <c r="AI2585" s="7" t="s">
        <v>446</v>
      </c>
      <c r="AJ2585" s="7">
        <v>-1.032</v>
      </c>
      <c r="AK2585" s="7">
        <v>-0.38800000000000001</v>
      </c>
      <c r="AL2585" s="7" t="s">
        <v>442</v>
      </c>
      <c r="AS2585" s="7">
        <v>1.68</v>
      </c>
      <c r="AT2585" s="7">
        <v>1.64</v>
      </c>
      <c r="AU2585" s="7">
        <v>2.09</v>
      </c>
      <c r="AV2585" s="7" t="s">
        <v>659</v>
      </c>
      <c r="AW2585" s="7" t="s">
        <v>528</v>
      </c>
      <c r="AX2585" s="7" t="s">
        <v>14</v>
      </c>
      <c r="AY2585" s="7" t="s">
        <v>574</v>
      </c>
      <c r="AZ2585" s="7" t="s">
        <v>291</v>
      </c>
    </row>
    <row r="2586" spans="1:52" x14ac:dyDescent="0.2">
      <c r="A2586" s="7">
        <v>2585</v>
      </c>
      <c r="B2586" s="7">
        <v>6511</v>
      </c>
      <c r="C2586" s="7" t="s">
        <v>69</v>
      </c>
      <c r="D2586" s="7" t="s">
        <v>506</v>
      </c>
      <c r="E2586" s="7" t="s">
        <v>290</v>
      </c>
      <c r="F2586" s="7">
        <v>5.3150000000000004</v>
      </c>
      <c r="I2586" s="7">
        <v>5.51</v>
      </c>
      <c r="J2586" s="7">
        <v>2010</v>
      </c>
      <c r="K2586" s="7">
        <v>7</v>
      </c>
      <c r="L2586" s="7">
        <v>206</v>
      </c>
      <c r="M2586" s="7">
        <v>36.423000000000002</v>
      </c>
      <c r="N2586" s="7">
        <v>109.52500000000001</v>
      </c>
      <c r="O2586" s="7">
        <v>36.25</v>
      </c>
      <c r="P2586" s="7">
        <v>109.75</v>
      </c>
      <c r="Q2586" s="7">
        <v>21.620999999999999</v>
      </c>
      <c r="S2586" s="7">
        <v>14.58</v>
      </c>
      <c r="V2586" s="7" t="s">
        <v>26</v>
      </c>
      <c r="W2586" s="7">
        <v>3.38</v>
      </c>
      <c r="X2586" s="7">
        <f t="shared" si="80"/>
        <v>3.38</v>
      </c>
      <c r="Y2586" s="7">
        <v>2.13</v>
      </c>
      <c r="Z2586" s="7">
        <f t="shared" si="81"/>
        <v>2.13</v>
      </c>
      <c r="AA2586" s="7">
        <v>0.61299999999999999</v>
      </c>
      <c r="AB2586" s="7">
        <v>0.38600000000000001</v>
      </c>
      <c r="AC2586" s="7">
        <v>23.5</v>
      </c>
      <c r="AD2586" s="7">
        <v>52.4</v>
      </c>
      <c r="AE2586" s="7" t="s">
        <v>52</v>
      </c>
      <c r="AF2586" s="7" t="s">
        <v>29</v>
      </c>
      <c r="AG2586" s="7" t="s">
        <v>47</v>
      </c>
      <c r="AH2586" s="7" t="s">
        <v>445</v>
      </c>
      <c r="AI2586" s="7" t="s">
        <v>446</v>
      </c>
      <c r="AJ2586" s="7">
        <v>-1.032</v>
      </c>
      <c r="AK2586" s="7">
        <v>-0.38800000000000001</v>
      </c>
      <c r="AL2586" s="7" t="s">
        <v>442</v>
      </c>
      <c r="AS2586" s="7">
        <v>1.68</v>
      </c>
      <c r="AT2586" s="7">
        <v>1.64</v>
      </c>
      <c r="AU2586" s="7">
        <v>2.09</v>
      </c>
      <c r="AV2586" s="7" t="s">
        <v>659</v>
      </c>
      <c r="AW2586" s="7" t="s">
        <v>528</v>
      </c>
      <c r="AX2586" s="7" t="s">
        <v>14</v>
      </c>
      <c r="AY2586" s="7" t="s">
        <v>574</v>
      </c>
      <c r="AZ2586" s="7" t="s">
        <v>291</v>
      </c>
    </row>
    <row r="2587" spans="1:52" x14ac:dyDescent="0.2">
      <c r="A2587" s="7">
        <v>2586</v>
      </c>
      <c r="B2587" s="7">
        <v>6511</v>
      </c>
      <c r="C2587" s="7" t="s">
        <v>69</v>
      </c>
      <c r="D2587" s="7" t="s">
        <v>506</v>
      </c>
      <c r="E2587" s="7" t="s">
        <v>290</v>
      </c>
      <c r="F2587" s="7">
        <v>6.0629999999999997</v>
      </c>
      <c r="I2587" s="7">
        <v>6.2859999999999996</v>
      </c>
      <c r="J2587" s="7">
        <v>2010</v>
      </c>
      <c r="K2587" s="7">
        <v>8</v>
      </c>
      <c r="L2587" s="7">
        <v>226</v>
      </c>
      <c r="M2587" s="7">
        <v>36.423000000000002</v>
      </c>
      <c r="N2587" s="7">
        <v>109.52500000000001</v>
      </c>
      <c r="O2587" s="7">
        <v>36.25</v>
      </c>
      <c r="P2587" s="7">
        <v>109.75</v>
      </c>
      <c r="Q2587" s="7">
        <v>20.465</v>
      </c>
      <c r="S2587" s="7">
        <v>11.923</v>
      </c>
      <c r="V2587" s="7" t="s">
        <v>26</v>
      </c>
      <c r="W2587" s="7">
        <v>4.8330000000000002</v>
      </c>
      <c r="X2587" s="7">
        <f t="shared" si="80"/>
        <v>4.8330000000000002</v>
      </c>
      <c r="Y2587" s="7">
        <v>1.4530000000000001</v>
      </c>
      <c r="Z2587" s="7">
        <f t="shared" si="81"/>
        <v>1.4530000000000001</v>
      </c>
      <c r="AA2587" s="7">
        <v>0.76800000000000002</v>
      </c>
      <c r="AB2587" s="7">
        <v>0.23100000000000001</v>
      </c>
      <c r="AC2587" s="7">
        <v>21</v>
      </c>
      <c r="AD2587" s="7">
        <v>183.2</v>
      </c>
      <c r="AE2587" s="7" t="s">
        <v>52</v>
      </c>
      <c r="AF2587" s="7" t="s">
        <v>29</v>
      </c>
      <c r="AG2587" s="7" t="s">
        <v>47</v>
      </c>
      <c r="AH2587" s="7" t="s">
        <v>445</v>
      </c>
      <c r="AI2587" s="7" t="s">
        <v>446</v>
      </c>
      <c r="AJ2587" s="7">
        <v>-1.032</v>
      </c>
      <c r="AK2587" s="7">
        <v>-0.38800000000000001</v>
      </c>
      <c r="AL2587" s="7" t="s">
        <v>442</v>
      </c>
      <c r="AS2587" s="7">
        <v>1.68</v>
      </c>
      <c r="AT2587" s="7">
        <v>1.64</v>
      </c>
      <c r="AU2587" s="7">
        <v>2.09</v>
      </c>
      <c r="AV2587" s="7" t="s">
        <v>659</v>
      </c>
      <c r="AW2587" s="7" t="s">
        <v>528</v>
      </c>
      <c r="AX2587" s="7" t="s">
        <v>14</v>
      </c>
      <c r="AY2587" s="7" t="s">
        <v>574</v>
      </c>
      <c r="AZ2587" s="7" t="s">
        <v>291</v>
      </c>
    </row>
    <row r="2588" spans="1:52" x14ac:dyDescent="0.2">
      <c r="A2588" s="7">
        <v>2587</v>
      </c>
      <c r="B2588" s="7">
        <v>6511</v>
      </c>
      <c r="C2588" s="7" t="s">
        <v>69</v>
      </c>
      <c r="D2588" s="7" t="s">
        <v>506</v>
      </c>
      <c r="E2588" s="7" t="s">
        <v>290</v>
      </c>
      <c r="F2588" s="7">
        <v>6.0620000000000003</v>
      </c>
      <c r="I2588" s="7">
        <v>6.2850000000000001</v>
      </c>
      <c r="J2588" s="7">
        <v>2010</v>
      </c>
      <c r="K2588" s="7">
        <v>8</v>
      </c>
      <c r="L2588" s="7">
        <v>233</v>
      </c>
      <c r="M2588" s="7">
        <v>36.423000000000002</v>
      </c>
      <c r="N2588" s="7">
        <v>109.52500000000001</v>
      </c>
      <c r="O2588" s="7">
        <v>36.25</v>
      </c>
      <c r="P2588" s="7">
        <v>109.75</v>
      </c>
      <c r="Q2588" s="7">
        <v>17.768999999999998</v>
      </c>
      <c r="S2588" s="7">
        <v>19.056000000000001</v>
      </c>
      <c r="V2588" s="7" t="s">
        <v>26</v>
      </c>
      <c r="W2588" s="7">
        <v>3.996</v>
      </c>
      <c r="X2588" s="7">
        <f t="shared" si="80"/>
        <v>3.996</v>
      </c>
      <c r="Y2588" s="7">
        <v>2.2890000000000001</v>
      </c>
      <c r="Z2588" s="7">
        <f t="shared" si="81"/>
        <v>2.2890000000000001</v>
      </c>
      <c r="AA2588" s="7">
        <v>0.63500000000000001</v>
      </c>
      <c r="AB2588" s="7">
        <v>0.36399999999999999</v>
      </c>
      <c r="AC2588" s="7">
        <v>21</v>
      </c>
      <c r="AD2588" s="7">
        <v>183.2</v>
      </c>
      <c r="AE2588" s="7" t="s">
        <v>52</v>
      </c>
      <c r="AF2588" s="7" t="s">
        <v>29</v>
      </c>
      <c r="AG2588" s="7" t="s">
        <v>47</v>
      </c>
      <c r="AH2588" s="7" t="s">
        <v>445</v>
      </c>
      <c r="AI2588" s="7" t="s">
        <v>446</v>
      </c>
      <c r="AJ2588" s="7">
        <v>-1.032</v>
      </c>
      <c r="AK2588" s="7">
        <v>-0.38800000000000001</v>
      </c>
      <c r="AL2588" s="7" t="s">
        <v>442</v>
      </c>
      <c r="AS2588" s="7">
        <v>1.68</v>
      </c>
      <c r="AT2588" s="7">
        <v>1.64</v>
      </c>
      <c r="AU2588" s="7">
        <v>2.09</v>
      </c>
      <c r="AV2588" s="7" t="s">
        <v>659</v>
      </c>
      <c r="AW2588" s="7" t="s">
        <v>528</v>
      </c>
      <c r="AX2588" s="7" t="s">
        <v>14</v>
      </c>
      <c r="AY2588" s="7" t="s">
        <v>574</v>
      </c>
      <c r="AZ2588" s="7" t="s">
        <v>291</v>
      </c>
    </row>
    <row r="2589" spans="1:52" x14ac:dyDescent="0.2">
      <c r="A2589" s="7">
        <v>2588</v>
      </c>
      <c r="B2589" s="7">
        <v>6511</v>
      </c>
      <c r="C2589" s="7" t="s">
        <v>69</v>
      </c>
      <c r="D2589" s="7" t="s">
        <v>506</v>
      </c>
      <c r="E2589" s="7" t="s">
        <v>290</v>
      </c>
      <c r="F2589" s="7">
        <v>5.2590000000000003</v>
      </c>
      <c r="I2589" s="7">
        <v>5.452</v>
      </c>
      <c r="J2589" s="7">
        <v>2010</v>
      </c>
      <c r="K2589" s="7">
        <v>9</v>
      </c>
      <c r="L2589" s="7">
        <v>246</v>
      </c>
      <c r="M2589" s="7">
        <v>36.423000000000002</v>
      </c>
      <c r="N2589" s="7">
        <v>109.52500000000001</v>
      </c>
      <c r="O2589" s="7">
        <v>36.25</v>
      </c>
      <c r="P2589" s="7">
        <v>109.75</v>
      </c>
      <c r="Q2589" s="7">
        <v>17.384</v>
      </c>
      <c r="S2589" s="7">
        <v>10.385</v>
      </c>
      <c r="V2589" s="7" t="s">
        <v>26</v>
      </c>
      <c r="W2589" s="7">
        <v>4.4619999999999997</v>
      </c>
      <c r="X2589" s="7">
        <f t="shared" si="80"/>
        <v>4.4619999999999997</v>
      </c>
      <c r="Y2589" s="7">
        <v>0.99</v>
      </c>
      <c r="Z2589" s="7">
        <f t="shared" si="81"/>
        <v>0.99</v>
      </c>
      <c r="AA2589" s="7">
        <v>0.81799999999999995</v>
      </c>
      <c r="AB2589" s="7">
        <v>0.18099999999999999</v>
      </c>
      <c r="AC2589" s="7">
        <v>17.5</v>
      </c>
      <c r="AD2589" s="7">
        <v>44.4</v>
      </c>
      <c r="AE2589" s="7" t="s">
        <v>52</v>
      </c>
      <c r="AF2589" s="7" t="s">
        <v>29</v>
      </c>
      <c r="AG2589" s="7" t="s">
        <v>47</v>
      </c>
      <c r="AH2589" s="7" t="s">
        <v>445</v>
      </c>
      <c r="AI2589" s="7" t="s">
        <v>446</v>
      </c>
      <c r="AJ2589" s="7">
        <v>-1.032</v>
      </c>
      <c r="AK2589" s="7">
        <v>-0.38800000000000001</v>
      </c>
      <c r="AL2589" s="7" t="s">
        <v>442</v>
      </c>
      <c r="AS2589" s="7">
        <v>1.68</v>
      </c>
      <c r="AT2589" s="7">
        <v>1.64</v>
      </c>
      <c r="AU2589" s="7">
        <v>2.09</v>
      </c>
      <c r="AV2589" s="7" t="s">
        <v>659</v>
      </c>
      <c r="AW2589" s="7" t="s">
        <v>528</v>
      </c>
      <c r="AX2589" s="7" t="s">
        <v>14</v>
      </c>
      <c r="AY2589" s="7" t="s">
        <v>574</v>
      </c>
      <c r="AZ2589" s="7" t="s">
        <v>291</v>
      </c>
    </row>
    <row r="2590" spans="1:52" x14ac:dyDescent="0.2">
      <c r="A2590" s="7">
        <v>2589</v>
      </c>
      <c r="B2590" s="7">
        <v>6511</v>
      </c>
      <c r="C2590" s="7" t="s">
        <v>69</v>
      </c>
      <c r="D2590" s="7" t="s">
        <v>506</v>
      </c>
      <c r="E2590" s="7" t="s">
        <v>290</v>
      </c>
      <c r="F2590" s="7">
        <v>5.2569999999999997</v>
      </c>
      <c r="I2590" s="7">
        <v>5.45</v>
      </c>
      <c r="J2590" s="7">
        <v>2010</v>
      </c>
      <c r="K2590" s="7">
        <v>9</v>
      </c>
      <c r="L2590" s="7">
        <v>256</v>
      </c>
      <c r="M2590" s="7">
        <v>36.423000000000002</v>
      </c>
      <c r="N2590" s="7">
        <v>109.52500000000001</v>
      </c>
      <c r="O2590" s="7">
        <v>36.25</v>
      </c>
      <c r="P2590" s="7">
        <v>109.75</v>
      </c>
      <c r="Q2590" s="7">
        <v>17.96</v>
      </c>
      <c r="S2590" s="7">
        <v>11.923</v>
      </c>
      <c r="V2590" s="7" t="s">
        <v>26</v>
      </c>
      <c r="W2590" s="7">
        <v>4.6660000000000004</v>
      </c>
      <c r="X2590" s="7">
        <f t="shared" si="80"/>
        <v>4.6660000000000004</v>
      </c>
      <c r="Y2590" s="7">
        <v>0.78400000000000003</v>
      </c>
      <c r="Z2590" s="7">
        <f t="shared" si="81"/>
        <v>0.78400000000000003</v>
      </c>
      <c r="AA2590" s="7">
        <v>0.85599999999999998</v>
      </c>
      <c r="AB2590" s="7">
        <v>0.14299999999999999</v>
      </c>
      <c r="AC2590" s="7">
        <v>17.5</v>
      </c>
      <c r="AD2590" s="7">
        <v>44.4</v>
      </c>
      <c r="AE2590" s="7" t="s">
        <v>52</v>
      </c>
      <c r="AF2590" s="7" t="s">
        <v>29</v>
      </c>
      <c r="AG2590" s="7" t="s">
        <v>47</v>
      </c>
      <c r="AH2590" s="7" t="s">
        <v>445</v>
      </c>
      <c r="AI2590" s="7" t="s">
        <v>446</v>
      </c>
      <c r="AJ2590" s="7">
        <v>-1.032</v>
      </c>
      <c r="AK2590" s="7">
        <v>-0.38800000000000001</v>
      </c>
      <c r="AL2590" s="7" t="s">
        <v>442</v>
      </c>
      <c r="AS2590" s="7">
        <v>1.68</v>
      </c>
      <c r="AT2590" s="7">
        <v>1.64</v>
      </c>
      <c r="AU2590" s="7">
        <v>2.09</v>
      </c>
      <c r="AV2590" s="7" t="s">
        <v>659</v>
      </c>
      <c r="AW2590" s="7" t="s">
        <v>528</v>
      </c>
      <c r="AX2590" s="7" t="s">
        <v>14</v>
      </c>
      <c r="AY2590" s="7" t="s">
        <v>574</v>
      </c>
      <c r="AZ2590" s="7" t="s">
        <v>291</v>
      </c>
    </row>
    <row r="2591" spans="1:52" x14ac:dyDescent="0.2">
      <c r="A2591" s="7">
        <v>2590</v>
      </c>
      <c r="B2591" s="7">
        <v>6511</v>
      </c>
      <c r="C2591" s="7" t="s">
        <v>69</v>
      </c>
      <c r="D2591" s="7" t="s">
        <v>506</v>
      </c>
      <c r="E2591" s="7" t="s">
        <v>290</v>
      </c>
      <c r="F2591" s="7">
        <v>3.6280000000000001</v>
      </c>
      <c r="I2591" s="7">
        <v>3.7610000000000001</v>
      </c>
      <c r="J2591" s="7">
        <v>2010</v>
      </c>
      <c r="K2591" s="7">
        <v>9</v>
      </c>
      <c r="L2591" s="7">
        <v>268</v>
      </c>
      <c r="M2591" s="7">
        <v>36.423000000000002</v>
      </c>
      <c r="N2591" s="7">
        <v>109.52500000000001</v>
      </c>
      <c r="O2591" s="7">
        <v>36.25</v>
      </c>
      <c r="P2591" s="7">
        <v>109.75</v>
      </c>
      <c r="Q2591" s="7">
        <v>14.686999999999999</v>
      </c>
      <c r="S2591" s="7">
        <v>6.3289999999999997</v>
      </c>
      <c r="V2591" s="7" t="s">
        <v>26</v>
      </c>
      <c r="W2591" s="7">
        <v>2.786</v>
      </c>
      <c r="X2591" s="7">
        <f t="shared" si="80"/>
        <v>2.786</v>
      </c>
      <c r="Y2591" s="7">
        <v>0.97499999999999998</v>
      </c>
      <c r="Z2591" s="7">
        <f t="shared" si="81"/>
        <v>0.97499999999999998</v>
      </c>
      <c r="AA2591" s="7">
        <v>0.74</v>
      </c>
      <c r="AB2591" s="7">
        <v>0.25900000000000001</v>
      </c>
      <c r="AC2591" s="7">
        <v>17.5</v>
      </c>
      <c r="AD2591" s="7">
        <v>44.4</v>
      </c>
      <c r="AE2591" s="7" t="s">
        <v>52</v>
      </c>
      <c r="AF2591" s="7" t="s">
        <v>29</v>
      </c>
      <c r="AG2591" s="7" t="s">
        <v>47</v>
      </c>
      <c r="AH2591" s="7" t="s">
        <v>445</v>
      </c>
      <c r="AI2591" s="7" t="s">
        <v>446</v>
      </c>
      <c r="AJ2591" s="7">
        <v>-1.032</v>
      </c>
      <c r="AK2591" s="7">
        <v>-0.38800000000000001</v>
      </c>
      <c r="AL2591" s="7" t="s">
        <v>442</v>
      </c>
      <c r="AS2591" s="7">
        <v>1.68</v>
      </c>
      <c r="AT2591" s="7">
        <v>1.64</v>
      </c>
      <c r="AU2591" s="7">
        <v>2.09</v>
      </c>
      <c r="AV2591" s="7" t="s">
        <v>659</v>
      </c>
      <c r="AW2591" s="7" t="s">
        <v>528</v>
      </c>
      <c r="AX2591" s="7" t="s">
        <v>14</v>
      </c>
      <c r="AY2591" s="7" t="s">
        <v>574</v>
      </c>
      <c r="AZ2591" s="7" t="s">
        <v>291</v>
      </c>
    </row>
    <row r="2592" spans="1:52" x14ac:dyDescent="0.2">
      <c r="A2592" s="7">
        <v>2591</v>
      </c>
      <c r="B2592" s="7">
        <v>6511</v>
      </c>
      <c r="C2592" s="7" t="s">
        <v>69</v>
      </c>
      <c r="D2592" s="7" t="s">
        <v>506</v>
      </c>
      <c r="E2592" s="7" t="s">
        <v>290</v>
      </c>
      <c r="F2592" s="7">
        <v>2.5489999999999999</v>
      </c>
      <c r="I2592" s="7">
        <v>2.6419999999999999</v>
      </c>
      <c r="J2592" s="7">
        <v>2010</v>
      </c>
      <c r="K2592" s="7">
        <v>10</v>
      </c>
      <c r="L2592" s="7">
        <v>284</v>
      </c>
      <c r="M2592" s="7">
        <v>36.423000000000002</v>
      </c>
      <c r="N2592" s="7">
        <v>109.52500000000001</v>
      </c>
      <c r="O2592" s="7">
        <v>36.25</v>
      </c>
      <c r="P2592" s="7">
        <v>109.75</v>
      </c>
      <c r="Q2592" s="7">
        <v>12.952</v>
      </c>
      <c r="S2592" s="7">
        <v>4.51</v>
      </c>
      <c r="V2592" s="7" t="s">
        <v>26</v>
      </c>
      <c r="W2592" s="7">
        <v>2.1030000000000002</v>
      </c>
      <c r="X2592" s="7">
        <f t="shared" si="80"/>
        <v>2.1030000000000002</v>
      </c>
      <c r="Y2592" s="7">
        <v>0.53900000000000003</v>
      </c>
      <c r="Z2592" s="7">
        <f t="shared" si="81"/>
        <v>0.53900000000000003</v>
      </c>
      <c r="AA2592" s="7">
        <v>0.79500000000000004</v>
      </c>
      <c r="AB2592" s="7">
        <v>0.20399999999999999</v>
      </c>
      <c r="AC2592" s="7">
        <v>9.8000000000000007</v>
      </c>
      <c r="AD2592" s="7">
        <v>28.3</v>
      </c>
      <c r="AE2592" s="7" t="s">
        <v>52</v>
      </c>
      <c r="AF2592" s="7" t="s">
        <v>29</v>
      </c>
      <c r="AG2592" s="7" t="s">
        <v>47</v>
      </c>
      <c r="AH2592" s="7" t="s">
        <v>445</v>
      </c>
      <c r="AI2592" s="7" t="s">
        <v>446</v>
      </c>
      <c r="AJ2592" s="7">
        <v>-1.032</v>
      </c>
      <c r="AK2592" s="7">
        <v>-0.38800000000000001</v>
      </c>
      <c r="AL2592" s="7" t="s">
        <v>442</v>
      </c>
      <c r="AS2592" s="7">
        <v>1.68</v>
      </c>
      <c r="AT2592" s="7">
        <v>1.64</v>
      </c>
      <c r="AU2592" s="7">
        <v>2.09</v>
      </c>
      <c r="AV2592" s="7" t="s">
        <v>659</v>
      </c>
      <c r="AW2592" s="7" t="s">
        <v>528</v>
      </c>
      <c r="AX2592" s="7" t="s">
        <v>14</v>
      </c>
      <c r="AY2592" s="7" t="s">
        <v>574</v>
      </c>
      <c r="AZ2592" s="7" t="s">
        <v>291</v>
      </c>
    </row>
    <row r="2593" spans="1:52" x14ac:dyDescent="0.2">
      <c r="A2593" s="7">
        <v>2592</v>
      </c>
      <c r="B2593" s="7">
        <v>6511</v>
      </c>
      <c r="C2593" s="7" t="s">
        <v>69</v>
      </c>
      <c r="D2593" s="7" t="s">
        <v>506</v>
      </c>
      <c r="E2593" s="7" t="s">
        <v>290</v>
      </c>
      <c r="F2593" s="7">
        <v>1.2410000000000001</v>
      </c>
      <c r="I2593" s="7">
        <v>1.286</v>
      </c>
      <c r="J2593" s="7">
        <v>2010</v>
      </c>
      <c r="K2593" s="7">
        <v>11</v>
      </c>
      <c r="L2593" s="7">
        <v>311</v>
      </c>
      <c r="M2593" s="7">
        <v>36.423000000000002</v>
      </c>
      <c r="N2593" s="7">
        <v>109.52500000000001</v>
      </c>
      <c r="O2593" s="7">
        <v>36.25</v>
      </c>
      <c r="P2593" s="7">
        <v>109.75</v>
      </c>
      <c r="Q2593" s="7">
        <v>8.1379999999999999</v>
      </c>
      <c r="S2593" s="7">
        <v>7.1680000000000001</v>
      </c>
      <c r="V2593" s="7" t="s">
        <v>26</v>
      </c>
      <c r="W2593" s="7">
        <v>1.0509999999999999</v>
      </c>
      <c r="X2593" s="7">
        <f t="shared" si="80"/>
        <v>1.0509999999999999</v>
      </c>
      <c r="Y2593" s="7">
        <v>0.23499999999999999</v>
      </c>
      <c r="Z2593" s="7">
        <f t="shared" si="81"/>
        <v>0.23499999999999999</v>
      </c>
      <c r="AA2593" s="7">
        <v>0.81599999999999995</v>
      </c>
      <c r="AB2593" s="7">
        <v>0.183</v>
      </c>
      <c r="AC2593" s="7">
        <v>3.4</v>
      </c>
      <c r="AD2593" s="7">
        <v>2.9</v>
      </c>
      <c r="AE2593" s="7" t="s">
        <v>52</v>
      </c>
      <c r="AF2593" s="7" t="s">
        <v>29</v>
      </c>
      <c r="AG2593" s="7" t="s">
        <v>47</v>
      </c>
      <c r="AH2593" s="7" t="s">
        <v>445</v>
      </c>
      <c r="AI2593" s="7" t="s">
        <v>446</v>
      </c>
      <c r="AJ2593" s="7">
        <v>-1.032</v>
      </c>
      <c r="AK2593" s="7">
        <v>-0.38800000000000001</v>
      </c>
      <c r="AL2593" s="7" t="s">
        <v>442</v>
      </c>
      <c r="AS2593" s="7">
        <v>1.68</v>
      </c>
      <c r="AT2593" s="7">
        <v>1.64</v>
      </c>
      <c r="AU2593" s="7">
        <v>2.09</v>
      </c>
      <c r="AV2593" s="7" t="s">
        <v>659</v>
      </c>
      <c r="AW2593" s="7" t="s">
        <v>528</v>
      </c>
      <c r="AX2593" s="7" t="s">
        <v>14</v>
      </c>
      <c r="AY2593" s="7" t="s">
        <v>574</v>
      </c>
      <c r="AZ2593" s="7" t="s">
        <v>291</v>
      </c>
    </row>
    <row r="2594" spans="1:52" x14ac:dyDescent="0.2">
      <c r="A2594" s="7">
        <v>2593</v>
      </c>
      <c r="B2594" s="7">
        <v>6511</v>
      </c>
      <c r="C2594" s="7" t="s">
        <v>69</v>
      </c>
      <c r="D2594" s="7" t="s">
        <v>506</v>
      </c>
      <c r="E2594" s="7" t="s">
        <v>290</v>
      </c>
      <c r="F2594" s="7">
        <v>0.58699999999999997</v>
      </c>
      <c r="I2594" s="7">
        <v>0.60799999999999998</v>
      </c>
      <c r="J2594" s="7">
        <v>2010</v>
      </c>
      <c r="K2594" s="7">
        <v>12</v>
      </c>
      <c r="L2594" s="7">
        <v>345</v>
      </c>
      <c r="M2594" s="7">
        <v>36.423000000000002</v>
      </c>
      <c r="N2594" s="7">
        <v>109.52500000000001</v>
      </c>
      <c r="O2594" s="7">
        <v>36.25</v>
      </c>
      <c r="P2594" s="7">
        <v>109.75</v>
      </c>
      <c r="V2594" s="7" t="s">
        <v>26</v>
      </c>
      <c r="W2594" s="7">
        <v>0.46500000000000002</v>
      </c>
      <c r="X2594" s="7">
        <f t="shared" si="80"/>
        <v>0.46500000000000002</v>
      </c>
      <c r="Y2594" s="7">
        <v>0.14299999999999999</v>
      </c>
      <c r="Z2594" s="7">
        <f t="shared" si="81"/>
        <v>0.14299999999999999</v>
      </c>
      <c r="AA2594" s="7">
        <v>0.76400000000000001</v>
      </c>
      <c r="AB2594" s="7">
        <v>0.23499999999999999</v>
      </c>
      <c r="AC2594" s="7">
        <v>-3.3</v>
      </c>
      <c r="AD2594" s="7">
        <v>0</v>
      </c>
      <c r="AE2594" s="7" t="s">
        <v>52</v>
      </c>
      <c r="AF2594" s="7" t="s">
        <v>29</v>
      </c>
      <c r="AG2594" s="7" t="s">
        <v>47</v>
      </c>
      <c r="AH2594" s="7" t="s">
        <v>445</v>
      </c>
      <c r="AI2594" s="7" t="s">
        <v>446</v>
      </c>
      <c r="AJ2594" s="7">
        <v>-1.032</v>
      </c>
      <c r="AK2594" s="7">
        <v>-0.38800000000000001</v>
      </c>
      <c r="AL2594" s="7" t="s">
        <v>442</v>
      </c>
      <c r="AS2594" s="7">
        <v>1.68</v>
      </c>
      <c r="AT2594" s="7">
        <v>1.64</v>
      </c>
      <c r="AU2594" s="7">
        <v>2.09</v>
      </c>
      <c r="AV2594" s="7" t="s">
        <v>659</v>
      </c>
      <c r="AW2594" s="7" t="s">
        <v>528</v>
      </c>
      <c r="AX2594" s="7" t="s">
        <v>14</v>
      </c>
      <c r="AY2594" s="7" t="s">
        <v>574</v>
      </c>
      <c r="AZ2594" s="7" t="s">
        <v>291</v>
      </c>
    </row>
    <row r="2595" spans="1:52" x14ac:dyDescent="0.2">
      <c r="A2595" s="7">
        <v>2594</v>
      </c>
      <c r="B2595" s="7">
        <v>6511</v>
      </c>
      <c r="C2595" s="7" t="s">
        <v>69</v>
      </c>
      <c r="D2595" s="7" t="s">
        <v>507</v>
      </c>
      <c r="E2595" s="7" t="s">
        <v>290</v>
      </c>
      <c r="F2595" s="7">
        <v>0.41299999999999998</v>
      </c>
      <c r="I2595" s="7">
        <v>0.42799999999999999</v>
      </c>
      <c r="J2595" s="7">
        <v>2010</v>
      </c>
      <c r="K2595" s="7">
        <v>1</v>
      </c>
      <c r="L2595" s="7">
        <v>24</v>
      </c>
      <c r="M2595" s="7">
        <v>36.423000000000002</v>
      </c>
      <c r="N2595" s="7">
        <v>109.52500000000001</v>
      </c>
      <c r="O2595" s="7">
        <v>36.25</v>
      </c>
      <c r="P2595" s="7">
        <v>109.75</v>
      </c>
      <c r="S2595" s="7">
        <v>8.0069999999999997</v>
      </c>
      <c r="V2595" s="7" t="s">
        <v>26</v>
      </c>
      <c r="W2595" s="7">
        <v>0.34200000000000003</v>
      </c>
      <c r="X2595" s="7">
        <f t="shared" si="80"/>
        <v>0.34200000000000003</v>
      </c>
      <c r="Y2595" s="7">
        <v>8.5000000000000006E-2</v>
      </c>
      <c r="Z2595" s="7">
        <f t="shared" si="81"/>
        <v>8.5000000000000006E-2</v>
      </c>
      <c r="AA2595" s="7">
        <v>0.8</v>
      </c>
      <c r="AB2595" s="7">
        <v>0.2</v>
      </c>
      <c r="AC2595" s="7">
        <v>-3.9</v>
      </c>
      <c r="AD2595" s="7">
        <v>0</v>
      </c>
      <c r="AE2595" s="7" t="s">
        <v>52</v>
      </c>
      <c r="AF2595" s="7" t="s">
        <v>29</v>
      </c>
      <c r="AG2595" s="7" t="s">
        <v>47</v>
      </c>
      <c r="AH2595" s="7" t="s">
        <v>445</v>
      </c>
      <c r="AI2595" s="7" t="s">
        <v>446</v>
      </c>
      <c r="AJ2595" s="7">
        <v>-1.032</v>
      </c>
      <c r="AK2595" s="7">
        <v>-0.38800000000000001</v>
      </c>
      <c r="AL2595" s="7" t="s">
        <v>442</v>
      </c>
      <c r="AS2595" s="7">
        <v>1.48</v>
      </c>
      <c r="AT2595" s="7">
        <v>1.05</v>
      </c>
      <c r="AU2595" s="7">
        <v>3.38</v>
      </c>
      <c r="AV2595" s="7" t="s">
        <v>659</v>
      </c>
      <c r="AW2595" s="7" t="s">
        <v>528</v>
      </c>
      <c r="AX2595" s="7" t="s">
        <v>14</v>
      </c>
      <c r="AY2595" s="7" t="s">
        <v>574</v>
      </c>
      <c r="AZ2595" s="7" t="s">
        <v>292</v>
      </c>
    </row>
    <row r="2596" spans="1:52" x14ac:dyDescent="0.2">
      <c r="A2596" s="7">
        <v>2595</v>
      </c>
      <c r="B2596" s="7">
        <v>6511</v>
      </c>
      <c r="C2596" s="7" t="s">
        <v>69</v>
      </c>
      <c r="D2596" s="7" t="s">
        <v>507</v>
      </c>
      <c r="E2596" s="7" t="s">
        <v>290</v>
      </c>
      <c r="F2596" s="7">
        <v>0.98799999999999999</v>
      </c>
      <c r="I2596" s="7">
        <v>1.024</v>
      </c>
      <c r="J2596" s="7">
        <v>2010</v>
      </c>
      <c r="K2596" s="7">
        <v>4</v>
      </c>
      <c r="L2596" s="7">
        <v>97</v>
      </c>
      <c r="M2596" s="7">
        <v>36.423000000000002</v>
      </c>
      <c r="N2596" s="7">
        <v>109.52500000000001</v>
      </c>
      <c r="O2596" s="7">
        <v>36.25</v>
      </c>
      <c r="P2596" s="7">
        <v>109.75</v>
      </c>
      <c r="Q2596" s="7">
        <v>6.79</v>
      </c>
      <c r="S2596" s="7">
        <v>10.944000000000001</v>
      </c>
      <c r="V2596" s="7" t="s">
        <v>26</v>
      </c>
      <c r="W2596" s="7">
        <v>0.81899999999999995</v>
      </c>
      <c r="X2596" s="7">
        <f t="shared" si="80"/>
        <v>0.81899999999999995</v>
      </c>
      <c r="Y2596" s="7">
        <v>0.20399999999999999</v>
      </c>
      <c r="Z2596" s="7">
        <f t="shared" si="81"/>
        <v>0.20399999999999999</v>
      </c>
      <c r="AA2596" s="7">
        <v>0.8</v>
      </c>
      <c r="AB2596" s="7">
        <v>0.2</v>
      </c>
      <c r="AC2596" s="7">
        <v>9.1</v>
      </c>
      <c r="AD2596" s="7">
        <v>49.8</v>
      </c>
      <c r="AE2596" s="7" t="s">
        <v>52</v>
      </c>
      <c r="AF2596" s="7" t="s">
        <v>29</v>
      </c>
      <c r="AG2596" s="7" t="s">
        <v>47</v>
      </c>
      <c r="AH2596" s="7" t="s">
        <v>445</v>
      </c>
      <c r="AI2596" s="7" t="s">
        <v>446</v>
      </c>
      <c r="AJ2596" s="7">
        <v>-1.032</v>
      </c>
      <c r="AK2596" s="7">
        <v>-0.38800000000000001</v>
      </c>
      <c r="AL2596" s="7" t="s">
        <v>442</v>
      </c>
      <c r="AS2596" s="7">
        <v>1.48</v>
      </c>
      <c r="AT2596" s="7">
        <v>1.05</v>
      </c>
      <c r="AU2596" s="7">
        <v>3.38</v>
      </c>
      <c r="AV2596" s="7" t="s">
        <v>659</v>
      </c>
      <c r="AW2596" s="7" t="s">
        <v>528</v>
      </c>
      <c r="AX2596" s="7" t="s">
        <v>14</v>
      </c>
      <c r="AY2596" s="7" t="s">
        <v>574</v>
      </c>
      <c r="AZ2596" s="7" t="s">
        <v>292</v>
      </c>
    </row>
    <row r="2597" spans="1:52" x14ac:dyDescent="0.2">
      <c r="A2597" s="7">
        <v>2596</v>
      </c>
      <c r="B2597" s="7">
        <v>6511</v>
      </c>
      <c r="C2597" s="7" t="s">
        <v>69</v>
      </c>
      <c r="D2597" s="7" t="s">
        <v>507</v>
      </c>
      <c r="E2597" s="7" t="s">
        <v>290</v>
      </c>
      <c r="F2597" s="7">
        <v>1.1639999999999999</v>
      </c>
      <c r="I2597" s="7">
        <v>1.206</v>
      </c>
      <c r="J2597" s="7">
        <v>2010</v>
      </c>
      <c r="K2597" s="7">
        <v>4</v>
      </c>
      <c r="L2597" s="7">
        <v>116</v>
      </c>
      <c r="M2597" s="7">
        <v>36.423000000000002</v>
      </c>
      <c r="N2597" s="7">
        <v>109.52500000000001</v>
      </c>
      <c r="O2597" s="7">
        <v>36.25</v>
      </c>
      <c r="P2597" s="7">
        <v>109.75</v>
      </c>
      <c r="Q2597" s="7">
        <v>11.026999999999999</v>
      </c>
      <c r="S2597" s="7">
        <v>13.462</v>
      </c>
      <c r="V2597" s="7" t="s">
        <v>26</v>
      </c>
      <c r="W2597" s="7">
        <v>0.96499999999999997</v>
      </c>
      <c r="X2597" s="7">
        <f t="shared" si="80"/>
        <v>0.96499999999999997</v>
      </c>
      <c r="Y2597" s="7">
        <v>0.24099999999999999</v>
      </c>
      <c r="Z2597" s="7">
        <f t="shared" si="81"/>
        <v>0.24099999999999999</v>
      </c>
      <c r="AA2597" s="7">
        <v>0.8</v>
      </c>
      <c r="AB2597" s="7">
        <v>0.2</v>
      </c>
      <c r="AC2597" s="7">
        <v>9.1</v>
      </c>
      <c r="AD2597" s="7">
        <v>49.8</v>
      </c>
      <c r="AE2597" s="7" t="s">
        <v>52</v>
      </c>
      <c r="AF2597" s="7" t="s">
        <v>29</v>
      </c>
      <c r="AG2597" s="7" t="s">
        <v>47</v>
      </c>
      <c r="AH2597" s="7" t="s">
        <v>445</v>
      </c>
      <c r="AI2597" s="7" t="s">
        <v>446</v>
      </c>
      <c r="AJ2597" s="7">
        <v>-1.032</v>
      </c>
      <c r="AK2597" s="7">
        <v>-0.38800000000000001</v>
      </c>
      <c r="AL2597" s="7" t="s">
        <v>442</v>
      </c>
      <c r="AS2597" s="7">
        <v>1.48</v>
      </c>
      <c r="AT2597" s="7">
        <v>1.05</v>
      </c>
      <c r="AU2597" s="7">
        <v>3.38</v>
      </c>
      <c r="AV2597" s="7" t="s">
        <v>659</v>
      </c>
      <c r="AW2597" s="7" t="s">
        <v>528</v>
      </c>
      <c r="AX2597" s="7" t="s">
        <v>14</v>
      </c>
      <c r="AY2597" s="7" t="s">
        <v>574</v>
      </c>
      <c r="AZ2597" s="7" t="s">
        <v>292</v>
      </c>
    </row>
    <row r="2598" spans="1:52" x14ac:dyDescent="0.2">
      <c r="A2598" s="7">
        <v>2597</v>
      </c>
      <c r="B2598" s="7">
        <v>6511</v>
      </c>
      <c r="C2598" s="7" t="s">
        <v>69</v>
      </c>
      <c r="D2598" s="7" t="s">
        <v>507</v>
      </c>
      <c r="E2598" s="7" t="s">
        <v>290</v>
      </c>
      <c r="F2598" s="7">
        <v>2.8919999999999999</v>
      </c>
      <c r="I2598" s="7">
        <v>2.9980000000000002</v>
      </c>
      <c r="J2598" s="7">
        <v>2010</v>
      </c>
      <c r="K2598" s="7">
        <v>5</v>
      </c>
      <c r="L2598" s="7">
        <v>138</v>
      </c>
      <c r="M2598" s="7">
        <v>36.423000000000002</v>
      </c>
      <c r="N2598" s="7">
        <v>109.52500000000001</v>
      </c>
      <c r="O2598" s="7">
        <v>36.25</v>
      </c>
      <c r="P2598" s="7">
        <v>109.75</v>
      </c>
      <c r="Q2598" s="7">
        <v>14.494</v>
      </c>
      <c r="S2598" s="7">
        <v>10.523999999999999</v>
      </c>
      <c r="V2598" s="7" t="s">
        <v>26</v>
      </c>
      <c r="W2598" s="7">
        <v>2.5459999999999998</v>
      </c>
      <c r="X2598" s="7">
        <f t="shared" si="80"/>
        <v>2.5459999999999998</v>
      </c>
      <c r="Y2598" s="7">
        <v>0.45200000000000001</v>
      </c>
      <c r="Z2598" s="7">
        <f t="shared" si="81"/>
        <v>0.45200000000000001</v>
      </c>
      <c r="AA2598" s="7">
        <v>0.84899999999999998</v>
      </c>
      <c r="AB2598" s="7">
        <v>0.15</v>
      </c>
      <c r="AC2598" s="7">
        <v>16.5</v>
      </c>
      <c r="AD2598" s="7">
        <v>64.7</v>
      </c>
      <c r="AE2598" s="7" t="s">
        <v>52</v>
      </c>
      <c r="AF2598" s="7" t="s">
        <v>29</v>
      </c>
      <c r="AG2598" s="7" t="s">
        <v>47</v>
      </c>
      <c r="AH2598" s="7" t="s">
        <v>445</v>
      </c>
      <c r="AI2598" s="7" t="s">
        <v>446</v>
      </c>
      <c r="AJ2598" s="7">
        <v>-1.032</v>
      </c>
      <c r="AK2598" s="7">
        <v>-0.38800000000000001</v>
      </c>
      <c r="AL2598" s="7" t="s">
        <v>442</v>
      </c>
      <c r="AS2598" s="7">
        <v>1.48</v>
      </c>
      <c r="AT2598" s="7">
        <v>1.05</v>
      </c>
      <c r="AU2598" s="7">
        <v>3.38</v>
      </c>
      <c r="AV2598" s="7" t="s">
        <v>659</v>
      </c>
      <c r="AW2598" s="7" t="s">
        <v>528</v>
      </c>
      <c r="AX2598" s="7" t="s">
        <v>14</v>
      </c>
      <c r="AY2598" s="7" t="s">
        <v>574</v>
      </c>
      <c r="AZ2598" s="7" t="s">
        <v>292</v>
      </c>
    </row>
    <row r="2599" spans="1:52" x14ac:dyDescent="0.2">
      <c r="A2599" s="7">
        <v>2598</v>
      </c>
      <c r="B2599" s="7">
        <v>6511</v>
      </c>
      <c r="C2599" s="7" t="s">
        <v>69</v>
      </c>
      <c r="D2599" s="7" t="s">
        <v>507</v>
      </c>
      <c r="E2599" s="7" t="s">
        <v>290</v>
      </c>
      <c r="F2599" s="7">
        <v>2.9670000000000001</v>
      </c>
      <c r="I2599" s="7">
        <v>3.0760000000000001</v>
      </c>
      <c r="J2599" s="7">
        <v>2010</v>
      </c>
      <c r="K2599" s="7">
        <v>5</v>
      </c>
      <c r="L2599" s="7">
        <v>142</v>
      </c>
      <c r="M2599" s="7">
        <v>36.423000000000002</v>
      </c>
      <c r="N2599" s="7">
        <v>109.52500000000001</v>
      </c>
      <c r="O2599" s="7">
        <v>36.25</v>
      </c>
      <c r="P2599" s="7">
        <v>109.75</v>
      </c>
      <c r="Q2599" s="7">
        <v>16.420999999999999</v>
      </c>
      <c r="S2599" s="7">
        <v>9.9640000000000004</v>
      </c>
      <c r="V2599" s="7" t="s">
        <v>26</v>
      </c>
      <c r="W2599" s="7">
        <v>2.4940000000000002</v>
      </c>
      <c r="X2599" s="7">
        <f t="shared" si="80"/>
        <v>2.4940000000000002</v>
      </c>
      <c r="Y2599" s="7">
        <v>0.58199999999999996</v>
      </c>
      <c r="Z2599" s="7">
        <f t="shared" si="81"/>
        <v>0.58199999999999996</v>
      </c>
      <c r="AA2599" s="7">
        <v>0.81</v>
      </c>
      <c r="AB2599" s="7">
        <v>0.189</v>
      </c>
      <c r="AC2599" s="7">
        <v>16.5</v>
      </c>
      <c r="AD2599" s="7">
        <v>64.7</v>
      </c>
      <c r="AE2599" s="7" t="s">
        <v>52</v>
      </c>
      <c r="AF2599" s="7" t="s">
        <v>29</v>
      </c>
      <c r="AG2599" s="7" t="s">
        <v>47</v>
      </c>
      <c r="AH2599" s="7" t="s">
        <v>445</v>
      </c>
      <c r="AI2599" s="7" t="s">
        <v>446</v>
      </c>
      <c r="AJ2599" s="7">
        <v>-1.032</v>
      </c>
      <c r="AK2599" s="7">
        <v>-0.38800000000000001</v>
      </c>
      <c r="AL2599" s="7" t="s">
        <v>442</v>
      </c>
      <c r="AS2599" s="7">
        <v>1.48</v>
      </c>
      <c r="AT2599" s="7">
        <v>1.05</v>
      </c>
      <c r="AU2599" s="7">
        <v>3.38</v>
      </c>
      <c r="AV2599" s="7" t="s">
        <v>659</v>
      </c>
      <c r="AW2599" s="7" t="s">
        <v>528</v>
      </c>
      <c r="AX2599" s="7" t="s">
        <v>14</v>
      </c>
      <c r="AY2599" s="7" t="s">
        <v>574</v>
      </c>
      <c r="AZ2599" s="7" t="s">
        <v>292</v>
      </c>
    </row>
    <row r="2600" spans="1:52" x14ac:dyDescent="0.2">
      <c r="A2600" s="7">
        <v>2599</v>
      </c>
      <c r="B2600" s="7">
        <v>6511</v>
      </c>
      <c r="C2600" s="7" t="s">
        <v>69</v>
      </c>
      <c r="D2600" s="7" t="s">
        <v>507</v>
      </c>
      <c r="E2600" s="7" t="s">
        <v>290</v>
      </c>
      <c r="F2600" s="7">
        <v>3.2679999999999998</v>
      </c>
      <c r="I2600" s="7">
        <v>3.3879999999999999</v>
      </c>
      <c r="J2600" s="7">
        <v>2010</v>
      </c>
      <c r="K2600" s="7">
        <v>5</v>
      </c>
      <c r="L2600" s="7">
        <v>146</v>
      </c>
      <c r="M2600" s="7">
        <v>36.423000000000002</v>
      </c>
      <c r="N2600" s="7">
        <v>109.52500000000001</v>
      </c>
      <c r="O2600" s="7">
        <v>36.25</v>
      </c>
      <c r="P2600" s="7">
        <v>109.75</v>
      </c>
      <c r="Q2600" s="7">
        <v>16.998000000000001</v>
      </c>
      <c r="S2600" s="7">
        <v>11.782999999999999</v>
      </c>
      <c r="V2600" s="7" t="s">
        <v>26</v>
      </c>
      <c r="W2600" s="7">
        <v>2.4420000000000002</v>
      </c>
      <c r="X2600" s="7">
        <f t="shared" si="80"/>
        <v>2.4420000000000002</v>
      </c>
      <c r="Y2600" s="7">
        <v>0.94599999999999995</v>
      </c>
      <c r="Z2600" s="7">
        <f t="shared" si="81"/>
        <v>0.94599999999999995</v>
      </c>
      <c r="AA2600" s="7">
        <v>0.72</v>
      </c>
      <c r="AB2600" s="7">
        <v>0.27900000000000003</v>
      </c>
      <c r="AC2600" s="7">
        <v>16.5</v>
      </c>
      <c r="AD2600" s="7">
        <v>64.7</v>
      </c>
      <c r="AE2600" s="7" t="s">
        <v>52</v>
      </c>
      <c r="AF2600" s="7" t="s">
        <v>29</v>
      </c>
      <c r="AG2600" s="7" t="s">
        <v>47</v>
      </c>
      <c r="AH2600" s="7" t="s">
        <v>445</v>
      </c>
      <c r="AI2600" s="7" t="s">
        <v>446</v>
      </c>
      <c r="AJ2600" s="7">
        <v>-1.032</v>
      </c>
      <c r="AK2600" s="7">
        <v>-0.38800000000000001</v>
      </c>
      <c r="AL2600" s="7" t="s">
        <v>442</v>
      </c>
      <c r="AS2600" s="7">
        <v>1.48</v>
      </c>
      <c r="AT2600" s="7">
        <v>1.05</v>
      </c>
      <c r="AU2600" s="7">
        <v>3.38</v>
      </c>
      <c r="AV2600" s="7" t="s">
        <v>659</v>
      </c>
      <c r="AW2600" s="7" t="s">
        <v>528</v>
      </c>
      <c r="AX2600" s="7" t="s">
        <v>14</v>
      </c>
      <c r="AY2600" s="7" t="s">
        <v>574</v>
      </c>
      <c r="AZ2600" s="7" t="s">
        <v>292</v>
      </c>
    </row>
    <row r="2601" spans="1:52" x14ac:dyDescent="0.2">
      <c r="A2601" s="7">
        <v>2600</v>
      </c>
      <c r="B2601" s="7">
        <v>6511</v>
      </c>
      <c r="C2601" s="7" t="s">
        <v>69</v>
      </c>
      <c r="D2601" s="7" t="s">
        <v>507</v>
      </c>
      <c r="E2601" s="7" t="s">
        <v>290</v>
      </c>
      <c r="F2601" s="7">
        <v>2.9169999999999998</v>
      </c>
      <c r="I2601" s="7">
        <v>3.024</v>
      </c>
      <c r="J2601" s="7">
        <v>2010</v>
      </c>
      <c r="K2601" s="7">
        <v>6</v>
      </c>
      <c r="L2601" s="7">
        <v>157</v>
      </c>
      <c r="M2601" s="7">
        <v>36.423000000000002</v>
      </c>
      <c r="N2601" s="7">
        <v>109.52500000000001</v>
      </c>
      <c r="O2601" s="7">
        <v>36.25</v>
      </c>
      <c r="P2601" s="7">
        <v>109.75</v>
      </c>
      <c r="Q2601" s="7">
        <v>16.420999999999999</v>
      </c>
      <c r="S2601" s="7">
        <v>8.7059999999999995</v>
      </c>
      <c r="V2601" s="7" t="s">
        <v>26</v>
      </c>
      <c r="W2601" s="7">
        <v>2.4409999999999998</v>
      </c>
      <c r="X2601" s="7">
        <f t="shared" si="80"/>
        <v>2.4409999999999998</v>
      </c>
      <c r="Y2601" s="7">
        <v>0.58299999999999996</v>
      </c>
      <c r="Z2601" s="7">
        <f t="shared" si="81"/>
        <v>0.58299999999999996</v>
      </c>
      <c r="AA2601" s="7">
        <v>0.80700000000000005</v>
      </c>
      <c r="AB2601" s="7">
        <v>0.192</v>
      </c>
      <c r="AC2601" s="7">
        <v>21</v>
      </c>
      <c r="AD2601" s="7">
        <v>51.1</v>
      </c>
      <c r="AE2601" s="7" t="s">
        <v>52</v>
      </c>
      <c r="AF2601" s="7" t="s">
        <v>29</v>
      </c>
      <c r="AG2601" s="7" t="s">
        <v>47</v>
      </c>
      <c r="AH2601" s="7" t="s">
        <v>445</v>
      </c>
      <c r="AI2601" s="7" t="s">
        <v>446</v>
      </c>
      <c r="AJ2601" s="7">
        <v>-1.032</v>
      </c>
      <c r="AK2601" s="7">
        <v>-0.38800000000000001</v>
      </c>
      <c r="AL2601" s="7" t="s">
        <v>442</v>
      </c>
      <c r="AS2601" s="7">
        <v>1.48</v>
      </c>
      <c r="AT2601" s="7">
        <v>1.05</v>
      </c>
      <c r="AU2601" s="7">
        <v>3.38</v>
      </c>
      <c r="AV2601" s="7" t="s">
        <v>659</v>
      </c>
      <c r="AW2601" s="7" t="s">
        <v>528</v>
      </c>
      <c r="AX2601" s="7" t="s">
        <v>14</v>
      </c>
      <c r="AY2601" s="7" t="s">
        <v>574</v>
      </c>
      <c r="AZ2601" s="7" t="s">
        <v>292</v>
      </c>
    </row>
    <row r="2602" spans="1:52" x14ac:dyDescent="0.2">
      <c r="A2602" s="7">
        <v>2601</v>
      </c>
      <c r="B2602" s="7">
        <v>6511</v>
      </c>
      <c r="C2602" s="7" t="s">
        <v>69</v>
      </c>
      <c r="D2602" s="7" t="s">
        <v>507</v>
      </c>
      <c r="E2602" s="7" t="s">
        <v>290</v>
      </c>
      <c r="F2602" s="7">
        <v>3.6429999999999998</v>
      </c>
      <c r="I2602" s="7">
        <v>3.7770000000000001</v>
      </c>
      <c r="J2602" s="7">
        <v>2010</v>
      </c>
      <c r="K2602" s="7">
        <v>6</v>
      </c>
      <c r="L2602" s="7">
        <v>165</v>
      </c>
      <c r="M2602" s="7">
        <v>36.423000000000002</v>
      </c>
      <c r="N2602" s="7">
        <v>109.52500000000001</v>
      </c>
      <c r="O2602" s="7">
        <v>36.25</v>
      </c>
      <c r="P2602" s="7">
        <v>109.75</v>
      </c>
      <c r="Q2602" s="7">
        <v>18.154</v>
      </c>
      <c r="S2602" s="7">
        <v>7.3079999999999998</v>
      </c>
      <c r="V2602" s="7" t="s">
        <v>26</v>
      </c>
      <c r="W2602" s="7">
        <v>2.9590000000000001</v>
      </c>
      <c r="X2602" s="7">
        <f t="shared" si="80"/>
        <v>2.9590000000000001</v>
      </c>
      <c r="Y2602" s="7">
        <v>0.81799999999999995</v>
      </c>
      <c r="Z2602" s="7">
        <f t="shared" si="81"/>
        <v>0.81799999999999995</v>
      </c>
      <c r="AA2602" s="7">
        <v>0.78300000000000003</v>
      </c>
      <c r="AB2602" s="7">
        <v>0.216</v>
      </c>
      <c r="AC2602" s="7">
        <v>21</v>
      </c>
      <c r="AD2602" s="7">
        <v>51.1</v>
      </c>
      <c r="AE2602" s="7" t="s">
        <v>52</v>
      </c>
      <c r="AF2602" s="7" t="s">
        <v>29</v>
      </c>
      <c r="AG2602" s="7" t="s">
        <v>47</v>
      </c>
      <c r="AH2602" s="7" t="s">
        <v>445</v>
      </c>
      <c r="AI2602" s="7" t="s">
        <v>446</v>
      </c>
      <c r="AJ2602" s="7">
        <v>-1.032</v>
      </c>
      <c r="AK2602" s="7">
        <v>-0.38800000000000001</v>
      </c>
      <c r="AL2602" s="7" t="s">
        <v>442</v>
      </c>
      <c r="AS2602" s="7">
        <v>1.48</v>
      </c>
      <c r="AT2602" s="7">
        <v>1.05</v>
      </c>
      <c r="AU2602" s="7">
        <v>3.38</v>
      </c>
      <c r="AV2602" s="7" t="s">
        <v>659</v>
      </c>
      <c r="AW2602" s="7" t="s">
        <v>528</v>
      </c>
      <c r="AX2602" s="7" t="s">
        <v>14</v>
      </c>
      <c r="AY2602" s="7" t="s">
        <v>574</v>
      </c>
      <c r="AZ2602" s="7" t="s">
        <v>292</v>
      </c>
    </row>
    <row r="2603" spans="1:52" x14ac:dyDescent="0.2">
      <c r="A2603" s="7">
        <v>2602</v>
      </c>
      <c r="B2603" s="7">
        <v>6511</v>
      </c>
      <c r="C2603" s="7" t="s">
        <v>69</v>
      </c>
      <c r="D2603" s="7" t="s">
        <v>507</v>
      </c>
      <c r="E2603" s="7" t="s">
        <v>290</v>
      </c>
      <c r="F2603" s="7">
        <v>1.89</v>
      </c>
      <c r="I2603" s="7">
        <v>1.9590000000000001</v>
      </c>
      <c r="J2603" s="7">
        <v>2010</v>
      </c>
      <c r="K2603" s="7">
        <v>6</v>
      </c>
      <c r="L2603" s="7">
        <v>178</v>
      </c>
      <c r="M2603" s="7">
        <v>36.423000000000002</v>
      </c>
      <c r="N2603" s="7">
        <v>109.52500000000001</v>
      </c>
      <c r="O2603" s="7">
        <v>36.25</v>
      </c>
      <c r="P2603" s="7">
        <v>109.75</v>
      </c>
      <c r="Q2603" s="7">
        <v>20.465</v>
      </c>
      <c r="S2603" s="7">
        <v>4.3710000000000004</v>
      </c>
      <c r="V2603" s="7" t="s">
        <v>26</v>
      </c>
      <c r="W2603" s="7">
        <v>1.2490000000000001</v>
      </c>
      <c r="X2603" s="7">
        <f t="shared" si="80"/>
        <v>1.2490000000000001</v>
      </c>
      <c r="Y2603" s="7">
        <v>0.71</v>
      </c>
      <c r="Z2603" s="7">
        <f t="shared" si="81"/>
        <v>0.71</v>
      </c>
      <c r="AA2603" s="7">
        <v>0.63700000000000001</v>
      </c>
      <c r="AB2603" s="7">
        <v>0.36199999999999999</v>
      </c>
      <c r="AC2603" s="7">
        <v>21</v>
      </c>
      <c r="AD2603" s="7">
        <v>51.1</v>
      </c>
      <c r="AE2603" s="7" t="s">
        <v>52</v>
      </c>
      <c r="AF2603" s="7" t="s">
        <v>29</v>
      </c>
      <c r="AG2603" s="7" t="s">
        <v>47</v>
      </c>
      <c r="AH2603" s="7" t="s">
        <v>445</v>
      </c>
      <c r="AI2603" s="7" t="s">
        <v>446</v>
      </c>
      <c r="AJ2603" s="7">
        <v>-1.032</v>
      </c>
      <c r="AK2603" s="7">
        <v>-0.38800000000000001</v>
      </c>
      <c r="AL2603" s="7" t="s">
        <v>442</v>
      </c>
      <c r="AS2603" s="7">
        <v>1.48</v>
      </c>
      <c r="AT2603" s="7">
        <v>1.05</v>
      </c>
      <c r="AU2603" s="7">
        <v>3.38</v>
      </c>
      <c r="AV2603" s="7" t="s">
        <v>659</v>
      </c>
      <c r="AW2603" s="7" t="s">
        <v>528</v>
      </c>
      <c r="AX2603" s="7" t="s">
        <v>14</v>
      </c>
      <c r="AY2603" s="7" t="s">
        <v>574</v>
      </c>
      <c r="AZ2603" s="7" t="s">
        <v>292</v>
      </c>
    </row>
    <row r="2604" spans="1:52" x14ac:dyDescent="0.2">
      <c r="A2604" s="7">
        <v>2603</v>
      </c>
      <c r="B2604" s="7">
        <v>6511</v>
      </c>
      <c r="C2604" s="7" t="s">
        <v>69</v>
      </c>
      <c r="D2604" s="7" t="s">
        <v>507</v>
      </c>
      <c r="E2604" s="7" t="s">
        <v>290</v>
      </c>
      <c r="F2604" s="7">
        <v>4.5449999999999999</v>
      </c>
      <c r="I2604" s="7">
        <v>4.7119999999999997</v>
      </c>
      <c r="J2604" s="7">
        <v>2010</v>
      </c>
      <c r="K2604" s="7">
        <v>7</v>
      </c>
      <c r="L2604" s="7">
        <v>191</v>
      </c>
      <c r="M2604" s="7">
        <v>36.423000000000002</v>
      </c>
      <c r="N2604" s="7">
        <v>109.52500000000001</v>
      </c>
      <c r="O2604" s="7">
        <v>36.25</v>
      </c>
      <c r="P2604" s="7">
        <v>109.75</v>
      </c>
      <c r="Q2604" s="7">
        <v>21.428999999999998</v>
      </c>
      <c r="S2604" s="7">
        <v>4.2309999999999999</v>
      </c>
      <c r="V2604" s="7" t="s">
        <v>26</v>
      </c>
      <c r="W2604" s="7">
        <v>2.492</v>
      </c>
      <c r="X2604" s="7">
        <f t="shared" si="80"/>
        <v>2.492</v>
      </c>
      <c r="Y2604" s="7">
        <v>2.2200000000000002</v>
      </c>
      <c r="Z2604" s="7">
        <f t="shared" si="81"/>
        <v>2.2200000000000002</v>
      </c>
      <c r="AA2604" s="7">
        <v>0.52800000000000002</v>
      </c>
      <c r="AB2604" s="7">
        <v>0.47099999999999997</v>
      </c>
      <c r="AC2604" s="7">
        <v>23.5</v>
      </c>
      <c r="AD2604" s="7">
        <v>52.4</v>
      </c>
      <c r="AE2604" s="7" t="s">
        <v>52</v>
      </c>
      <c r="AF2604" s="7" t="s">
        <v>29</v>
      </c>
      <c r="AG2604" s="7" t="s">
        <v>47</v>
      </c>
      <c r="AH2604" s="7" t="s">
        <v>445</v>
      </c>
      <c r="AI2604" s="7" t="s">
        <v>446</v>
      </c>
      <c r="AJ2604" s="7">
        <v>-1.032</v>
      </c>
      <c r="AK2604" s="7">
        <v>-0.38800000000000001</v>
      </c>
      <c r="AL2604" s="7" t="s">
        <v>442</v>
      </c>
      <c r="AS2604" s="7">
        <v>1.48</v>
      </c>
      <c r="AT2604" s="7">
        <v>1.05</v>
      </c>
      <c r="AU2604" s="7">
        <v>3.38</v>
      </c>
      <c r="AV2604" s="7" t="s">
        <v>659</v>
      </c>
      <c r="AW2604" s="7" t="s">
        <v>528</v>
      </c>
      <c r="AX2604" s="7" t="s">
        <v>14</v>
      </c>
      <c r="AY2604" s="7" t="s">
        <v>574</v>
      </c>
      <c r="AZ2604" s="7" t="s">
        <v>292</v>
      </c>
    </row>
    <row r="2605" spans="1:52" x14ac:dyDescent="0.2">
      <c r="A2605" s="7">
        <v>2604</v>
      </c>
      <c r="B2605" s="7">
        <v>6511</v>
      </c>
      <c r="C2605" s="7" t="s">
        <v>69</v>
      </c>
      <c r="D2605" s="7" t="s">
        <v>507</v>
      </c>
      <c r="E2605" s="7" t="s">
        <v>290</v>
      </c>
      <c r="F2605" s="7">
        <v>2.6920000000000002</v>
      </c>
      <c r="I2605" s="7">
        <v>2.7909999999999999</v>
      </c>
      <c r="J2605" s="7">
        <v>2010</v>
      </c>
      <c r="K2605" s="7">
        <v>7</v>
      </c>
      <c r="L2605" s="7">
        <v>201</v>
      </c>
      <c r="M2605" s="7">
        <v>36.423000000000002</v>
      </c>
      <c r="N2605" s="7">
        <v>109.52500000000001</v>
      </c>
      <c r="O2605" s="7">
        <v>36.25</v>
      </c>
      <c r="P2605" s="7">
        <v>109.75</v>
      </c>
      <c r="Q2605" s="7">
        <v>22.006</v>
      </c>
      <c r="S2605" s="7">
        <v>3.9510000000000001</v>
      </c>
      <c r="V2605" s="7" t="s">
        <v>26</v>
      </c>
      <c r="W2605" s="7">
        <v>2.0249999999999999</v>
      </c>
      <c r="X2605" s="7">
        <f t="shared" si="80"/>
        <v>2.0249999999999999</v>
      </c>
      <c r="Y2605" s="7">
        <v>0.76600000000000001</v>
      </c>
      <c r="Z2605" s="7">
        <f t="shared" si="81"/>
        <v>0.76600000000000001</v>
      </c>
      <c r="AA2605" s="7">
        <v>0.72499999999999998</v>
      </c>
      <c r="AB2605" s="7">
        <v>0.27400000000000002</v>
      </c>
      <c r="AC2605" s="7">
        <v>23.5</v>
      </c>
      <c r="AD2605" s="7">
        <v>52.4</v>
      </c>
      <c r="AE2605" s="7" t="s">
        <v>52</v>
      </c>
      <c r="AF2605" s="7" t="s">
        <v>29</v>
      </c>
      <c r="AG2605" s="7" t="s">
        <v>47</v>
      </c>
      <c r="AH2605" s="7" t="s">
        <v>445</v>
      </c>
      <c r="AI2605" s="7" t="s">
        <v>446</v>
      </c>
      <c r="AJ2605" s="7">
        <v>-1.032</v>
      </c>
      <c r="AK2605" s="7">
        <v>-0.38800000000000001</v>
      </c>
      <c r="AL2605" s="7" t="s">
        <v>442</v>
      </c>
      <c r="AS2605" s="7">
        <v>1.48</v>
      </c>
      <c r="AT2605" s="7">
        <v>1.05</v>
      </c>
      <c r="AU2605" s="7">
        <v>3.38</v>
      </c>
      <c r="AV2605" s="7" t="s">
        <v>659</v>
      </c>
      <c r="AW2605" s="7" t="s">
        <v>528</v>
      </c>
      <c r="AX2605" s="7" t="s">
        <v>14</v>
      </c>
      <c r="AY2605" s="7" t="s">
        <v>574</v>
      </c>
      <c r="AZ2605" s="7" t="s">
        <v>292</v>
      </c>
    </row>
    <row r="2606" spans="1:52" x14ac:dyDescent="0.2">
      <c r="A2606" s="7">
        <v>2605</v>
      </c>
      <c r="B2606" s="7">
        <v>6511</v>
      </c>
      <c r="C2606" s="7" t="s">
        <v>69</v>
      </c>
      <c r="D2606" s="7" t="s">
        <v>507</v>
      </c>
      <c r="E2606" s="7" t="s">
        <v>290</v>
      </c>
      <c r="F2606" s="7">
        <v>3.718</v>
      </c>
      <c r="I2606" s="7">
        <v>3.8540000000000001</v>
      </c>
      <c r="J2606" s="7">
        <v>2010</v>
      </c>
      <c r="K2606" s="7">
        <v>7</v>
      </c>
      <c r="L2606" s="7">
        <v>206</v>
      </c>
      <c r="M2606" s="7">
        <v>36.423000000000002</v>
      </c>
      <c r="N2606" s="7">
        <v>109.52500000000001</v>
      </c>
      <c r="O2606" s="7">
        <v>36.25</v>
      </c>
      <c r="P2606" s="7">
        <v>109.75</v>
      </c>
      <c r="Q2606" s="7">
        <v>21.620999999999999</v>
      </c>
      <c r="S2606" s="7">
        <v>14.58</v>
      </c>
      <c r="V2606" s="7" t="s">
        <v>26</v>
      </c>
      <c r="W2606" s="7">
        <v>1.714</v>
      </c>
      <c r="X2606" s="7">
        <f t="shared" si="80"/>
        <v>1.714</v>
      </c>
      <c r="Y2606" s="7">
        <v>2.14</v>
      </c>
      <c r="Z2606" s="7">
        <f t="shared" si="81"/>
        <v>2.14</v>
      </c>
      <c r="AA2606" s="7">
        <v>0.44400000000000001</v>
      </c>
      <c r="AB2606" s="7">
        <v>0.55500000000000005</v>
      </c>
      <c r="AC2606" s="7">
        <v>23.5</v>
      </c>
      <c r="AD2606" s="7">
        <v>52.4</v>
      </c>
      <c r="AE2606" s="7" t="s">
        <v>52</v>
      </c>
      <c r="AF2606" s="7" t="s">
        <v>29</v>
      </c>
      <c r="AG2606" s="7" t="s">
        <v>47</v>
      </c>
      <c r="AH2606" s="7" t="s">
        <v>445</v>
      </c>
      <c r="AI2606" s="7" t="s">
        <v>446</v>
      </c>
      <c r="AJ2606" s="7">
        <v>-1.032</v>
      </c>
      <c r="AK2606" s="7">
        <v>-0.38800000000000001</v>
      </c>
      <c r="AL2606" s="7" t="s">
        <v>442</v>
      </c>
      <c r="AS2606" s="7">
        <v>1.48</v>
      </c>
      <c r="AT2606" s="7">
        <v>1.05</v>
      </c>
      <c r="AU2606" s="7">
        <v>3.38</v>
      </c>
      <c r="AV2606" s="7" t="s">
        <v>659</v>
      </c>
      <c r="AW2606" s="7" t="s">
        <v>528</v>
      </c>
      <c r="AX2606" s="7" t="s">
        <v>14</v>
      </c>
      <c r="AY2606" s="7" t="s">
        <v>574</v>
      </c>
      <c r="AZ2606" s="7" t="s">
        <v>292</v>
      </c>
    </row>
    <row r="2607" spans="1:52" x14ac:dyDescent="0.2">
      <c r="A2607" s="7">
        <v>2606</v>
      </c>
      <c r="B2607" s="7">
        <v>6511</v>
      </c>
      <c r="C2607" s="7" t="s">
        <v>69</v>
      </c>
      <c r="D2607" s="7" t="s">
        <v>507</v>
      </c>
      <c r="E2607" s="7" t="s">
        <v>290</v>
      </c>
      <c r="F2607" s="7">
        <v>4.2439999999999998</v>
      </c>
      <c r="I2607" s="7">
        <v>4.4000000000000004</v>
      </c>
      <c r="J2607" s="7">
        <v>2010</v>
      </c>
      <c r="K2607" s="7">
        <v>8</v>
      </c>
      <c r="L2607" s="7">
        <v>226</v>
      </c>
      <c r="M2607" s="7">
        <v>36.423000000000002</v>
      </c>
      <c r="N2607" s="7">
        <v>109.52500000000001</v>
      </c>
      <c r="O2607" s="7">
        <v>36.25</v>
      </c>
      <c r="P2607" s="7">
        <v>109.75</v>
      </c>
      <c r="Q2607" s="7">
        <v>20.465</v>
      </c>
      <c r="S2607" s="7">
        <v>11.923</v>
      </c>
      <c r="V2607" s="7" t="s">
        <v>26</v>
      </c>
      <c r="W2607" s="7">
        <v>3.577</v>
      </c>
      <c r="X2607" s="7">
        <f t="shared" si="80"/>
        <v>3.577</v>
      </c>
      <c r="Y2607" s="7">
        <v>0.82299999999999995</v>
      </c>
      <c r="Z2607" s="7">
        <f t="shared" si="81"/>
        <v>0.82299999999999995</v>
      </c>
      <c r="AA2607" s="7">
        <v>0.81200000000000006</v>
      </c>
      <c r="AB2607" s="7">
        <v>0.187</v>
      </c>
      <c r="AC2607" s="7">
        <v>21</v>
      </c>
      <c r="AD2607" s="7">
        <v>183.2</v>
      </c>
      <c r="AE2607" s="7" t="s">
        <v>52</v>
      </c>
      <c r="AF2607" s="7" t="s">
        <v>29</v>
      </c>
      <c r="AG2607" s="7" t="s">
        <v>47</v>
      </c>
      <c r="AH2607" s="7" t="s">
        <v>445</v>
      </c>
      <c r="AI2607" s="7" t="s">
        <v>446</v>
      </c>
      <c r="AJ2607" s="7">
        <v>-1.032</v>
      </c>
      <c r="AK2607" s="7">
        <v>-0.38800000000000001</v>
      </c>
      <c r="AL2607" s="7" t="s">
        <v>442</v>
      </c>
      <c r="AS2607" s="7">
        <v>1.48</v>
      </c>
      <c r="AT2607" s="7">
        <v>1.05</v>
      </c>
      <c r="AU2607" s="7">
        <v>3.38</v>
      </c>
      <c r="AV2607" s="7" t="s">
        <v>659</v>
      </c>
      <c r="AW2607" s="7" t="s">
        <v>528</v>
      </c>
      <c r="AX2607" s="7" t="s">
        <v>14</v>
      </c>
      <c r="AY2607" s="7" t="s">
        <v>574</v>
      </c>
      <c r="AZ2607" s="7" t="s">
        <v>292</v>
      </c>
    </row>
    <row r="2608" spans="1:52" x14ac:dyDescent="0.2">
      <c r="A2608" s="7">
        <v>2607</v>
      </c>
      <c r="B2608" s="7">
        <v>6511</v>
      </c>
      <c r="C2608" s="7" t="s">
        <v>69</v>
      </c>
      <c r="D2608" s="7" t="s">
        <v>507</v>
      </c>
      <c r="E2608" s="7" t="s">
        <v>290</v>
      </c>
      <c r="F2608" s="7">
        <v>4.1689999999999996</v>
      </c>
      <c r="I2608" s="7">
        <v>4.3220000000000001</v>
      </c>
      <c r="J2608" s="7">
        <v>2010</v>
      </c>
      <c r="K2608" s="7">
        <v>8</v>
      </c>
      <c r="L2608" s="7">
        <v>233</v>
      </c>
      <c r="M2608" s="7">
        <v>36.423000000000002</v>
      </c>
      <c r="N2608" s="7">
        <v>109.52500000000001</v>
      </c>
      <c r="O2608" s="7">
        <v>36.25</v>
      </c>
      <c r="P2608" s="7">
        <v>109.75</v>
      </c>
      <c r="Q2608" s="7">
        <v>17.768999999999998</v>
      </c>
      <c r="S2608" s="7">
        <v>19.056000000000001</v>
      </c>
      <c r="V2608" s="7" t="s">
        <v>26</v>
      </c>
      <c r="W2608" s="7">
        <v>2.956</v>
      </c>
      <c r="X2608" s="7">
        <f t="shared" si="80"/>
        <v>2.956</v>
      </c>
      <c r="Y2608" s="7">
        <v>1.3660000000000001</v>
      </c>
      <c r="Z2608" s="7">
        <f t="shared" si="81"/>
        <v>1.3660000000000001</v>
      </c>
      <c r="AA2608" s="7">
        <v>0.68300000000000005</v>
      </c>
      <c r="AB2608" s="7">
        <v>0.316</v>
      </c>
      <c r="AC2608" s="7">
        <v>21</v>
      </c>
      <c r="AD2608" s="7">
        <v>183.2</v>
      </c>
      <c r="AE2608" s="7" t="s">
        <v>52</v>
      </c>
      <c r="AF2608" s="7" t="s">
        <v>29</v>
      </c>
      <c r="AG2608" s="7" t="s">
        <v>47</v>
      </c>
      <c r="AH2608" s="7" t="s">
        <v>445</v>
      </c>
      <c r="AI2608" s="7" t="s">
        <v>446</v>
      </c>
      <c r="AJ2608" s="7">
        <v>-1.032</v>
      </c>
      <c r="AK2608" s="7">
        <v>-0.38800000000000001</v>
      </c>
      <c r="AL2608" s="7" t="s">
        <v>442</v>
      </c>
      <c r="AS2608" s="7">
        <v>1.48</v>
      </c>
      <c r="AT2608" s="7">
        <v>1.05</v>
      </c>
      <c r="AU2608" s="7">
        <v>3.38</v>
      </c>
      <c r="AV2608" s="7" t="s">
        <v>659</v>
      </c>
      <c r="AW2608" s="7" t="s">
        <v>528</v>
      </c>
      <c r="AX2608" s="7" t="s">
        <v>14</v>
      </c>
      <c r="AY2608" s="7" t="s">
        <v>574</v>
      </c>
      <c r="AZ2608" s="7" t="s">
        <v>292</v>
      </c>
    </row>
    <row r="2609" spans="1:52" x14ac:dyDescent="0.2">
      <c r="A2609" s="7">
        <v>2608</v>
      </c>
      <c r="B2609" s="7">
        <v>6511</v>
      </c>
      <c r="C2609" s="7" t="s">
        <v>69</v>
      </c>
      <c r="D2609" s="7" t="s">
        <v>507</v>
      </c>
      <c r="E2609" s="7" t="s">
        <v>290</v>
      </c>
      <c r="F2609" s="7">
        <v>4.2190000000000003</v>
      </c>
      <c r="I2609" s="7">
        <v>4.3739999999999997</v>
      </c>
      <c r="J2609" s="7">
        <v>2010</v>
      </c>
      <c r="K2609" s="7">
        <v>9</v>
      </c>
      <c r="L2609" s="7">
        <v>246</v>
      </c>
      <c r="M2609" s="7">
        <v>36.423000000000002</v>
      </c>
      <c r="N2609" s="7">
        <v>109.52500000000001</v>
      </c>
      <c r="O2609" s="7">
        <v>36.25</v>
      </c>
      <c r="P2609" s="7">
        <v>109.75</v>
      </c>
      <c r="Q2609" s="7">
        <v>17.384</v>
      </c>
      <c r="S2609" s="7">
        <v>10.385</v>
      </c>
      <c r="V2609" s="7" t="s">
        <v>26</v>
      </c>
      <c r="W2609" s="7">
        <v>3.3180000000000001</v>
      </c>
      <c r="X2609" s="7">
        <f t="shared" si="80"/>
        <v>3.3180000000000001</v>
      </c>
      <c r="Y2609" s="7">
        <v>1.056</v>
      </c>
      <c r="Z2609" s="7">
        <f t="shared" si="81"/>
        <v>1.056</v>
      </c>
      <c r="AA2609" s="7">
        <v>0.75800000000000001</v>
      </c>
      <c r="AB2609" s="7">
        <v>0.24099999999999999</v>
      </c>
      <c r="AC2609" s="7">
        <v>17.5</v>
      </c>
      <c r="AD2609" s="7">
        <v>44.4</v>
      </c>
      <c r="AE2609" s="7" t="s">
        <v>52</v>
      </c>
      <c r="AF2609" s="7" t="s">
        <v>29</v>
      </c>
      <c r="AG2609" s="7" t="s">
        <v>47</v>
      </c>
      <c r="AH2609" s="7" t="s">
        <v>445</v>
      </c>
      <c r="AI2609" s="7" t="s">
        <v>446</v>
      </c>
      <c r="AJ2609" s="7">
        <v>-1.032</v>
      </c>
      <c r="AK2609" s="7">
        <v>-0.38800000000000001</v>
      </c>
      <c r="AL2609" s="7" t="s">
        <v>442</v>
      </c>
      <c r="AS2609" s="7">
        <v>1.48</v>
      </c>
      <c r="AT2609" s="7">
        <v>1.05</v>
      </c>
      <c r="AU2609" s="7">
        <v>3.38</v>
      </c>
      <c r="AV2609" s="7" t="s">
        <v>659</v>
      </c>
      <c r="AW2609" s="7" t="s">
        <v>528</v>
      </c>
      <c r="AX2609" s="7" t="s">
        <v>14</v>
      </c>
      <c r="AY2609" s="7" t="s">
        <v>574</v>
      </c>
      <c r="AZ2609" s="7" t="s">
        <v>292</v>
      </c>
    </row>
    <row r="2610" spans="1:52" x14ac:dyDescent="0.2">
      <c r="A2610" s="7">
        <v>2609</v>
      </c>
      <c r="B2610" s="7">
        <v>6511</v>
      </c>
      <c r="C2610" s="7" t="s">
        <v>69</v>
      </c>
      <c r="D2610" s="7" t="s">
        <v>507</v>
      </c>
      <c r="E2610" s="7" t="s">
        <v>290</v>
      </c>
      <c r="F2610" s="7">
        <v>3.593</v>
      </c>
      <c r="I2610" s="7">
        <v>3.7250000000000001</v>
      </c>
      <c r="J2610" s="7">
        <v>2010</v>
      </c>
      <c r="K2610" s="7">
        <v>9</v>
      </c>
      <c r="L2610" s="7">
        <v>256</v>
      </c>
      <c r="M2610" s="7">
        <v>36.423000000000002</v>
      </c>
      <c r="N2610" s="7">
        <v>109.52500000000001</v>
      </c>
      <c r="O2610" s="7">
        <v>36.25</v>
      </c>
      <c r="P2610" s="7">
        <v>109.75</v>
      </c>
      <c r="Q2610" s="7">
        <v>17.96</v>
      </c>
      <c r="S2610" s="7">
        <v>11.923</v>
      </c>
      <c r="V2610" s="7" t="s">
        <v>26</v>
      </c>
      <c r="W2610" s="7">
        <v>2.645</v>
      </c>
      <c r="X2610" s="7">
        <f t="shared" si="80"/>
        <v>2.645</v>
      </c>
      <c r="Y2610" s="7">
        <v>1.08</v>
      </c>
      <c r="Z2610" s="7">
        <f t="shared" si="81"/>
        <v>1.08</v>
      </c>
      <c r="AA2610" s="7">
        <v>0.71</v>
      </c>
      <c r="AB2610" s="7">
        <v>0.28899999999999998</v>
      </c>
      <c r="AC2610" s="7">
        <v>17.5</v>
      </c>
      <c r="AD2610" s="7">
        <v>44.4</v>
      </c>
      <c r="AE2610" s="7" t="s">
        <v>52</v>
      </c>
      <c r="AF2610" s="7" t="s">
        <v>29</v>
      </c>
      <c r="AG2610" s="7" t="s">
        <v>47</v>
      </c>
      <c r="AH2610" s="7" t="s">
        <v>445</v>
      </c>
      <c r="AI2610" s="7" t="s">
        <v>446</v>
      </c>
      <c r="AJ2610" s="7">
        <v>-1.032</v>
      </c>
      <c r="AK2610" s="7">
        <v>-0.38800000000000001</v>
      </c>
      <c r="AL2610" s="7" t="s">
        <v>442</v>
      </c>
      <c r="AS2610" s="7">
        <v>1.48</v>
      </c>
      <c r="AT2610" s="7">
        <v>1.05</v>
      </c>
      <c r="AU2610" s="7">
        <v>3.38</v>
      </c>
      <c r="AV2610" s="7" t="s">
        <v>659</v>
      </c>
      <c r="AW2610" s="7" t="s">
        <v>528</v>
      </c>
      <c r="AX2610" s="7" t="s">
        <v>14</v>
      </c>
      <c r="AY2610" s="7" t="s">
        <v>574</v>
      </c>
      <c r="AZ2610" s="7" t="s">
        <v>292</v>
      </c>
    </row>
    <row r="2611" spans="1:52" x14ac:dyDescent="0.2">
      <c r="A2611" s="7">
        <v>2610</v>
      </c>
      <c r="B2611" s="7">
        <v>6511</v>
      </c>
      <c r="C2611" s="7" t="s">
        <v>69</v>
      </c>
      <c r="D2611" s="7" t="s">
        <v>507</v>
      </c>
      <c r="E2611" s="7" t="s">
        <v>290</v>
      </c>
      <c r="F2611" s="7">
        <v>3.343</v>
      </c>
      <c r="I2611" s="7">
        <v>3.4660000000000002</v>
      </c>
      <c r="J2611" s="7">
        <v>2010</v>
      </c>
      <c r="K2611" s="7">
        <v>9</v>
      </c>
      <c r="L2611" s="7">
        <v>268</v>
      </c>
      <c r="M2611" s="7">
        <v>36.423000000000002</v>
      </c>
      <c r="N2611" s="7">
        <v>109.52500000000001</v>
      </c>
      <c r="O2611" s="7">
        <v>36.25</v>
      </c>
      <c r="P2611" s="7">
        <v>109.75</v>
      </c>
      <c r="Q2611" s="7">
        <v>14.686999999999999</v>
      </c>
      <c r="S2611" s="7">
        <v>6.3289999999999997</v>
      </c>
      <c r="V2611" s="7" t="s">
        <v>26</v>
      </c>
      <c r="W2611" s="7">
        <v>2.7989999999999999</v>
      </c>
      <c r="X2611" s="7">
        <f t="shared" si="80"/>
        <v>2.7989999999999999</v>
      </c>
      <c r="Y2611" s="7">
        <v>0.66700000000000004</v>
      </c>
      <c r="Z2611" s="7">
        <f t="shared" si="81"/>
        <v>0.66700000000000004</v>
      </c>
      <c r="AA2611" s="7">
        <v>0.80700000000000005</v>
      </c>
      <c r="AB2611" s="7">
        <v>0.192</v>
      </c>
      <c r="AC2611" s="7">
        <v>17.5</v>
      </c>
      <c r="AD2611" s="7">
        <v>44.4</v>
      </c>
      <c r="AE2611" s="7" t="s">
        <v>52</v>
      </c>
      <c r="AF2611" s="7" t="s">
        <v>29</v>
      </c>
      <c r="AG2611" s="7" t="s">
        <v>47</v>
      </c>
      <c r="AH2611" s="7" t="s">
        <v>445</v>
      </c>
      <c r="AI2611" s="7" t="s">
        <v>446</v>
      </c>
      <c r="AJ2611" s="7">
        <v>-1.032</v>
      </c>
      <c r="AK2611" s="7">
        <v>-0.38800000000000001</v>
      </c>
      <c r="AL2611" s="7" t="s">
        <v>442</v>
      </c>
      <c r="AS2611" s="7">
        <v>1.48</v>
      </c>
      <c r="AT2611" s="7">
        <v>1.05</v>
      </c>
      <c r="AU2611" s="7">
        <v>3.38</v>
      </c>
      <c r="AV2611" s="7" t="s">
        <v>659</v>
      </c>
      <c r="AW2611" s="7" t="s">
        <v>528</v>
      </c>
      <c r="AX2611" s="7" t="s">
        <v>14</v>
      </c>
      <c r="AY2611" s="7" t="s">
        <v>574</v>
      </c>
      <c r="AZ2611" s="7" t="s">
        <v>292</v>
      </c>
    </row>
    <row r="2612" spans="1:52" x14ac:dyDescent="0.2">
      <c r="A2612" s="7">
        <v>2611</v>
      </c>
      <c r="B2612" s="7">
        <v>6511</v>
      </c>
      <c r="C2612" s="7" t="s">
        <v>69</v>
      </c>
      <c r="D2612" s="7" t="s">
        <v>507</v>
      </c>
      <c r="E2612" s="7" t="s">
        <v>290</v>
      </c>
      <c r="F2612" s="7">
        <v>2.5409999999999999</v>
      </c>
      <c r="I2612" s="7">
        <v>2.6339999999999999</v>
      </c>
      <c r="J2612" s="7">
        <v>2010</v>
      </c>
      <c r="K2612" s="7">
        <v>10</v>
      </c>
      <c r="L2612" s="7">
        <v>284</v>
      </c>
      <c r="M2612" s="7">
        <v>36.423000000000002</v>
      </c>
      <c r="N2612" s="7">
        <v>109.52500000000001</v>
      </c>
      <c r="O2612" s="7">
        <v>36.25</v>
      </c>
      <c r="P2612" s="7">
        <v>109.75</v>
      </c>
      <c r="Q2612" s="7">
        <v>12.952</v>
      </c>
      <c r="S2612" s="7">
        <v>4.51</v>
      </c>
      <c r="V2612" s="7" t="s">
        <v>26</v>
      </c>
      <c r="W2612" s="7">
        <v>2.2810000000000001</v>
      </c>
      <c r="X2612" s="7">
        <f t="shared" si="80"/>
        <v>2.2810000000000001</v>
      </c>
      <c r="Y2612" s="7">
        <v>0.35299999999999998</v>
      </c>
      <c r="Z2612" s="7">
        <f t="shared" si="81"/>
        <v>0.35299999999999998</v>
      </c>
      <c r="AA2612" s="7">
        <v>0.86499999999999999</v>
      </c>
      <c r="AB2612" s="7">
        <v>0.13400000000000001</v>
      </c>
      <c r="AC2612" s="7">
        <v>9.8000000000000007</v>
      </c>
      <c r="AD2612" s="7">
        <v>28.3</v>
      </c>
      <c r="AE2612" s="7" t="s">
        <v>52</v>
      </c>
      <c r="AF2612" s="7" t="s">
        <v>29</v>
      </c>
      <c r="AG2612" s="7" t="s">
        <v>47</v>
      </c>
      <c r="AH2612" s="7" t="s">
        <v>445</v>
      </c>
      <c r="AI2612" s="7" t="s">
        <v>446</v>
      </c>
      <c r="AJ2612" s="7">
        <v>-1.032</v>
      </c>
      <c r="AK2612" s="7">
        <v>-0.38800000000000001</v>
      </c>
      <c r="AL2612" s="7" t="s">
        <v>442</v>
      </c>
      <c r="AS2612" s="7">
        <v>1.48</v>
      </c>
      <c r="AT2612" s="7">
        <v>1.05</v>
      </c>
      <c r="AU2612" s="7">
        <v>3.38</v>
      </c>
      <c r="AV2612" s="7" t="s">
        <v>659</v>
      </c>
      <c r="AW2612" s="7" t="s">
        <v>528</v>
      </c>
      <c r="AX2612" s="7" t="s">
        <v>14</v>
      </c>
      <c r="AY2612" s="7" t="s">
        <v>574</v>
      </c>
      <c r="AZ2612" s="7" t="s">
        <v>292</v>
      </c>
    </row>
    <row r="2613" spans="1:52" x14ac:dyDescent="0.2">
      <c r="A2613" s="7">
        <v>2612</v>
      </c>
      <c r="B2613" s="7">
        <v>6511</v>
      </c>
      <c r="C2613" s="7" t="s">
        <v>69</v>
      </c>
      <c r="D2613" s="7" t="s">
        <v>507</v>
      </c>
      <c r="E2613" s="7" t="s">
        <v>290</v>
      </c>
      <c r="F2613" s="7">
        <v>1.0640000000000001</v>
      </c>
      <c r="I2613" s="7">
        <v>1.103</v>
      </c>
      <c r="J2613" s="7">
        <v>2010</v>
      </c>
      <c r="K2613" s="7">
        <v>11</v>
      </c>
      <c r="L2613" s="7">
        <v>311</v>
      </c>
      <c r="M2613" s="7">
        <v>36.423000000000002</v>
      </c>
      <c r="N2613" s="7">
        <v>109.52500000000001</v>
      </c>
      <c r="O2613" s="7">
        <v>36.25</v>
      </c>
      <c r="P2613" s="7">
        <v>109.75</v>
      </c>
      <c r="Q2613" s="7">
        <v>8.1379999999999999</v>
      </c>
      <c r="S2613" s="7">
        <v>7.1680000000000001</v>
      </c>
      <c r="V2613" s="7" t="s">
        <v>26</v>
      </c>
      <c r="W2613" s="7">
        <v>0.93300000000000005</v>
      </c>
      <c r="X2613" s="7">
        <f t="shared" si="80"/>
        <v>0.93300000000000005</v>
      </c>
      <c r="Y2613" s="7">
        <v>0.17</v>
      </c>
      <c r="Z2613" s="7">
        <f t="shared" si="81"/>
        <v>0.17</v>
      </c>
      <c r="AA2613" s="7">
        <v>0.84499999999999997</v>
      </c>
      <c r="AB2613" s="7">
        <v>0.154</v>
      </c>
      <c r="AC2613" s="7">
        <v>3.4</v>
      </c>
      <c r="AD2613" s="7">
        <v>2.9</v>
      </c>
      <c r="AE2613" s="7" t="s">
        <v>52</v>
      </c>
      <c r="AF2613" s="7" t="s">
        <v>29</v>
      </c>
      <c r="AG2613" s="7" t="s">
        <v>47</v>
      </c>
      <c r="AH2613" s="7" t="s">
        <v>445</v>
      </c>
      <c r="AI2613" s="7" t="s">
        <v>446</v>
      </c>
      <c r="AJ2613" s="7">
        <v>-1.032</v>
      </c>
      <c r="AK2613" s="7">
        <v>-0.38800000000000001</v>
      </c>
      <c r="AL2613" s="7" t="s">
        <v>442</v>
      </c>
      <c r="AS2613" s="7">
        <v>1.48</v>
      </c>
      <c r="AT2613" s="7">
        <v>1.05</v>
      </c>
      <c r="AU2613" s="7">
        <v>3.38</v>
      </c>
      <c r="AV2613" s="7" t="s">
        <v>659</v>
      </c>
      <c r="AW2613" s="7" t="s">
        <v>528</v>
      </c>
      <c r="AX2613" s="7" t="s">
        <v>14</v>
      </c>
      <c r="AY2613" s="7" t="s">
        <v>574</v>
      </c>
      <c r="AZ2613" s="7" t="s">
        <v>292</v>
      </c>
    </row>
    <row r="2614" spans="1:52" x14ac:dyDescent="0.2">
      <c r="A2614" s="7">
        <v>2613</v>
      </c>
      <c r="B2614" s="7">
        <v>6511</v>
      </c>
      <c r="C2614" s="7" t="s">
        <v>69</v>
      </c>
      <c r="D2614" s="7" t="s">
        <v>507</v>
      </c>
      <c r="E2614" s="7" t="s">
        <v>290</v>
      </c>
      <c r="F2614" s="7">
        <v>0.78900000000000003</v>
      </c>
      <c r="I2614" s="7">
        <v>0.81799999999999995</v>
      </c>
      <c r="J2614" s="7">
        <v>2010</v>
      </c>
      <c r="K2614" s="7">
        <v>12</v>
      </c>
      <c r="L2614" s="7">
        <v>345</v>
      </c>
      <c r="M2614" s="7">
        <v>36.423000000000002</v>
      </c>
      <c r="N2614" s="7">
        <v>109.52500000000001</v>
      </c>
      <c r="O2614" s="7">
        <v>36.25</v>
      </c>
      <c r="P2614" s="7">
        <v>109.75</v>
      </c>
      <c r="V2614" s="7" t="s">
        <v>26</v>
      </c>
      <c r="W2614" s="7">
        <v>0.67300000000000004</v>
      </c>
      <c r="X2614" s="7">
        <f t="shared" si="80"/>
        <v>0.67300000000000004</v>
      </c>
      <c r="Y2614" s="7">
        <v>0.14499999999999999</v>
      </c>
      <c r="Z2614" s="7">
        <f t="shared" si="81"/>
        <v>0.14499999999999999</v>
      </c>
      <c r="AA2614" s="7">
        <v>0.82199999999999995</v>
      </c>
      <c r="AB2614" s="7">
        <v>0.17699999999999999</v>
      </c>
      <c r="AC2614" s="7">
        <v>-3.3</v>
      </c>
      <c r="AD2614" s="7">
        <v>0</v>
      </c>
      <c r="AE2614" s="7" t="s">
        <v>52</v>
      </c>
      <c r="AF2614" s="7" t="s">
        <v>29</v>
      </c>
      <c r="AG2614" s="7" t="s">
        <v>47</v>
      </c>
      <c r="AH2614" s="7" t="s">
        <v>445</v>
      </c>
      <c r="AI2614" s="7" t="s">
        <v>446</v>
      </c>
      <c r="AJ2614" s="7">
        <v>-1.032</v>
      </c>
      <c r="AK2614" s="7">
        <v>-0.38800000000000001</v>
      </c>
      <c r="AL2614" s="7" t="s">
        <v>442</v>
      </c>
      <c r="AS2614" s="7">
        <v>1.48</v>
      </c>
      <c r="AT2614" s="7">
        <v>1.05</v>
      </c>
      <c r="AU2614" s="7">
        <v>3.38</v>
      </c>
      <c r="AV2614" s="7" t="s">
        <v>659</v>
      </c>
      <c r="AW2614" s="7" t="s">
        <v>528</v>
      </c>
      <c r="AX2614" s="7" t="s">
        <v>14</v>
      </c>
      <c r="AY2614" s="7" t="s">
        <v>574</v>
      </c>
      <c r="AZ2614" s="7" t="s">
        <v>292</v>
      </c>
    </row>
    <row r="2615" spans="1:52" x14ac:dyDescent="0.2">
      <c r="A2615" s="7">
        <v>2614</v>
      </c>
      <c r="B2615" s="7">
        <v>6540</v>
      </c>
      <c r="C2615" s="7" t="s">
        <v>57</v>
      </c>
      <c r="D2615" s="7" t="s">
        <v>66</v>
      </c>
      <c r="E2615" s="7" t="s">
        <v>67</v>
      </c>
      <c r="F2615" s="7">
        <v>0.878</v>
      </c>
      <c r="J2615" s="7">
        <v>2009</v>
      </c>
      <c r="K2615" s="7">
        <v>3</v>
      </c>
      <c r="L2615" s="7">
        <v>87</v>
      </c>
      <c r="M2615" s="7">
        <v>43.384999999999998</v>
      </c>
      <c r="N2615" s="7">
        <v>-71.215000000000003</v>
      </c>
      <c r="O2615" s="7">
        <v>43.25</v>
      </c>
      <c r="P2615" s="7">
        <v>-71.25</v>
      </c>
      <c r="Q2615" s="7">
        <v>7.8</v>
      </c>
      <c r="V2615" s="7" t="s">
        <v>26</v>
      </c>
      <c r="W2615" s="7">
        <v>0.878</v>
      </c>
      <c r="X2615" s="7">
        <f t="shared" si="80"/>
        <v>0.878</v>
      </c>
      <c r="Z2615" s="7" t="str">
        <f t="shared" si="81"/>
        <v/>
      </c>
      <c r="AC2615" s="7">
        <v>-0.2</v>
      </c>
      <c r="AD2615" s="7">
        <v>66.2</v>
      </c>
      <c r="AE2615" s="7" t="s">
        <v>45</v>
      </c>
      <c r="AF2615" s="7" t="s">
        <v>46</v>
      </c>
      <c r="AG2615" s="7" t="s">
        <v>47</v>
      </c>
      <c r="AH2615" s="7" t="s">
        <v>416</v>
      </c>
      <c r="AI2615" s="7" t="s">
        <v>417</v>
      </c>
      <c r="AJ2615" s="7">
        <v>-2.02</v>
      </c>
      <c r="AK2615" s="7">
        <v>1</v>
      </c>
      <c r="AV2615" s="7" t="s">
        <v>675</v>
      </c>
      <c r="AW2615" s="7" t="s">
        <v>44</v>
      </c>
      <c r="AZ2615" s="7" t="s">
        <v>68</v>
      </c>
    </row>
    <row r="2616" spans="1:52" x14ac:dyDescent="0.2">
      <c r="A2616" s="7">
        <v>2615</v>
      </c>
      <c r="B2616" s="7">
        <v>6540</v>
      </c>
      <c r="C2616" s="7" t="s">
        <v>57</v>
      </c>
      <c r="D2616" s="7" t="s">
        <v>66</v>
      </c>
      <c r="E2616" s="7" t="s">
        <v>67</v>
      </c>
      <c r="F2616" s="7">
        <v>1.821</v>
      </c>
      <c r="J2616" s="7">
        <v>2009</v>
      </c>
      <c r="K2616" s="7">
        <v>4</v>
      </c>
      <c r="L2616" s="7">
        <v>114</v>
      </c>
      <c r="M2616" s="7">
        <v>43.384999999999998</v>
      </c>
      <c r="N2616" s="7">
        <v>-71.215000000000003</v>
      </c>
      <c r="O2616" s="7">
        <v>43.25</v>
      </c>
      <c r="P2616" s="7">
        <v>-71.25</v>
      </c>
      <c r="Q2616" s="7">
        <v>15.75</v>
      </c>
      <c r="V2616" s="7" t="s">
        <v>26</v>
      </c>
      <c r="W2616" s="7">
        <v>1.821</v>
      </c>
      <c r="X2616" s="7">
        <f t="shared" si="80"/>
        <v>1.821</v>
      </c>
      <c r="Z2616" s="7" t="str">
        <f t="shared" si="81"/>
        <v/>
      </c>
      <c r="AC2616" s="7">
        <v>7.8</v>
      </c>
      <c r="AD2616" s="7">
        <v>91.2</v>
      </c>
      <c r="AE2616" s="7" t="s">
        <v>45</v>
      </c>
      <c r="AF2616" s="7" t="s">
        <v>46</v>
      </c>
      <c r="AG2616" s="7" t="s">
        <v>47</v>
      </c>
      <c r="AH2616" s="7" t="s">
        <v>416</v>
      </c>
      <c r="AI2616" s="7" t="s">
        <v>417</v>
      </c>
      <c r="AJ2616" s="7">
        <v>-2.02</v>
      </c>
      <c r="AK2616" s="7">
        <v>1</v>
      </c>
      <c r="AV2616" s="7" t="s">
        <v>675</v>
      </c>
      <c r="AW2616" s="7" t="s">
        <v>44</v>
      </c>
      <c r="AZ2616" s="7" t="s">
        <v>68</v>
      </c>
    </row>
    <row r="2617" spans="1:52" x14ac:dyDescent="0.2">
      <c r="A2617" s="7">
        <v>2616</v>
      </c>
      <c r="B2617" s="7">
        <v>6540</v>
      </c>
      <c r="C2617" s="7" t="s">
        <v>57</v>
      </c>
      <c r="D2617" s="7" t="s">
        <v>66</v>
      </c>
      <c r="E2617" s="7" t="s">
        <v>67</v>
      </c>
      <c r="F2617" s="7">
        <v>2.2490000000000001</v>
      </c>
      <c r="J2617" s="7">
        <v>2009</v>
      </c>
      <c r="K2617" s="7">
        <v>5</v>
      </c>
      <c r="L2617" s="7">
        <v>137</v>
      </c>
      <c r="M2617" s="7">
        <v>43.384999999999998</v>
      </c>
      <c r="N2617" s="7">
        <v>-71.215000000000003</v>
      </c>
      <c r="O2617" s="7">
        <v>43.25</v>
      </c>
      <c r="P2617" s="7">
        <v>-71.25</v>
      </c>
      <c r="Q2617" s="7">
        <v>20.026</v>
      </c>
      <c r="V2617" s="7" t="s">
        <v>26</v>
      </c>
      <c r="W2617" s="7">
        <v>2.2490000000000001</v>
      </c>
      <c r="X2617" s="7">
        <f t="shared" si="80"/>
        <v>2.2490000000000001</v>
      </c>
      <c r="Z2617" s="7" t="str">
        <f t="shared" si="81"/>
        <v/>
      </c>
      <c r="AC2617" s="7">
        <v>13</v>
      </c>
      <c r="AD2617" s="7">
        <v>100</v>
      </c>
      <c r="AE2617" s="7" t="s">
        <v>45</v>
      </c>
      <c r="AF2617" s="7" t="s">
        <v>46</v>
      </c>
      <c r="AG2617" s="7" t="s">
        <v>47</v>
      </c>
      <c r="AH2617" s="7" t="s">
        <v>416</v>
      </c>
      <c r="AI2617" s="7" t="s">
        <v>417</v>
      </c>
      <c r="AJ2617" s="7">
        <v>-2.02</v>
      </c>
      <c r="AK2617" s="7">
        <v>1</v>
      </c>
      <c r="AV2617" s="7" t="s">
        <v>675</v>
      </c>
      <c r="AW2617" s="7" t="s">
        <v>44</v>
      </c>
      <c r="AZ2617" s="7" t="s">
        <v>68</v>
      </c>
    </row>
    <row r="2618" spans="1:52" x14ac:dyDescent="0.2">
      <c r="A2618" s="7">
        <v>2617</v>
      </c>
      <c r="B2618" s="7">
        <v>6540</v>
      </c>
      <c r="C2618" s="7" t="s">
        <v>57</v>
      </c>
      <c r="D2618" s="7" t="s">
        <v>66</v>
      </c>
      <c r="E2618" s="7" t="s">
        <v>67</v>
      </c>
      <c r="F2618" s="7">
        <v>3.7829999999999999</v>
      </c>
      <c r="J2618" s="7">
        <v>2009</v>
      </c>
      <c r="K2618" s="7">
        <v>6</v>
      </c>
      <c r="L2618" s="7">
        <v>165</v>
      </c>
      <c r="M2618" s="7">
        <v>43.384999999999998</v>
      </c>
      <c r="N2618" s="7">
        <v>-71.215000000000003</v>
      </c>
      <c r="O2618" s="7">
        <v>43.25</v>
      </c>
      <c r="P2618" s="7">
        <v>-71.25</v>
      </c>
      <c r="Q2618" s="7">
        <v>22.016999999999999</v>
      </c>
      <c r="V2618" s="7" t="s">
        <v>26</v>
      </c>
      <c r="W2618" s="7">
        <v>3.7829999999999999</v>
      </c>
      <c r="X2618" s="7">
        <f t="shared" si="80"/>
        <v>3.7829999999999999</v>
      </c>
      <c r="Z2618" s="7" t="str">
        <f t="shared" si="81"/>
        <v/>
      </c>
      <c r="AC2618" s="7">
        <v>15.9</v>
      </c>
      <c r="AD2618" s="7">
        <v>156.4</v>
      </c>
      <c r="AE2618" s="7" t="s">
        <v>45</v>
      </c>
      <c r="AF2618" s="7" t="s">
        <v>46</v>
      </c>
      <c r="AG2618" s="7" t="s">
        <v>47</v>
      </c>
      <c r="AH2618" s="7" t="s">
        <v>416</v>
      </c>
      <c r="AI2618" s="7" t="s">
        <v>417</v>
      </c>
      <c r="AJ2618" s="7">
        <v>-2.02</v>
      </c>
      <c r="AK2618" s="7">
        <v>1</v>
      </c>
      <c r="AV2618" s="7" t="s">
        <v>675</v>
      </c>
      <c r="AW2618" s="7" t="s">
        <v>44</v>
      </c>
      <c r="AZ2618" s="7" t="s">
        <v>68</v>
      </c>
    </row>
    <row r="2619" spans="1:52" x14ac:dyDescent="0.2">
      <c r="A2619" s="7">
        <v>2618</v>
      </c>
      <c r="B2619" s="7">
        <v>6540</v>
      </c>
      <c r="C2619" s="7" t="s">
        <v>57</v>
      </c>
      <c r="D2619" s="7" t="s">
        <v>66</v>
      </c>
      <c r="E2619" s="7" t="s">
        <v>67</v>
      </c>
      <c r="F2619" s="7">
        <v>3.121</v>
      </c>
      <c r="J2619" s="7">
        <v>2009</v>
      </c>
      <c r="K2619" s="7">
        <v>7</v>
      </c>
      <c r="L2619" s="7">
        <v>188</v>
      </c>
      <c r="M2619" s="7">
        <v>43.384999999999998</v>
      </c>
      <c r="N2619" s="7">
        <v>-71.215000000000003</v>
      </c>
      <c r="O2619" s="7">
        <v>43.25</v>
      </c>
      <c r="P2619" s="7">
        <v>-71.25</v>
      </c>
      <c r="Q2619" s="7">
        <v>23.295000000000002</v>
      </c>
      <c r="V2619" s="7" t="s">
        <v>26</v>
      </c>
      <c r="W2619" s="7">
        <v>3.121</v>
      </c>
      <c r="X2619" s="7">
        <f t="shared" si="80"/>
        <v>3.121</v>
      </c>
      <c r="Z2619" s="7" t="str">
        <f t="shared" si="81"/>
        <v/>
      </c>
      <c r="AC2619" s="7">
        <v>18.399999999999999</v>
      </c>
      <c r="AD2619" s="7">
        <v>177.7</v>
      </c>
      <c r="AE2619" s="7" t="s">
        <v>45</v>
      </c>
      <c r="AF2619" s="7" t="s">
        <v>46</v>
      </c>
      <c r="AG2619" s="7" t="s">
        <v>47</v>
      </c>
      <c r="AH2619" s="7" t="s">
        <v>416</v>
      </c>
      <c r="AI2619" s="7" t="s">
        <v>417</v>
      </c>
      <c r="AJ2619" s="7">
        <v>-2.02</v>
      </c>
      <c r="AK2619" s="7">
        <v>1</v>
      </c>
      <c r="AV2619" s="7" t="s">
        <v>675</v>
      </c>
      <c r="AW2619" s="7" t="s">
        <v>44</v>
      </c>
      <c r="AZ2619" s="7" t="s">
        <v>68</v>
      </c>
    </row>
    <row r="2620" spans="1:52" x14ac:dyDescent="0.2">
      <c r="A2620" s="7">
        <v>2619</v>
      </c>
      <c r="B2620" s="7">
        <v>6540</v>
      </c>
      <c r="C2620" s="7" t="s">
        <v>57</v>
      </c>
      <c r="D2620" s="7" t="s">
        <v>66</v>
      </c>
      <c r="E2620" s="7" t="s">
        <v>67</v>
      </c>
      <c r="F2620" s="7">
        <v>3.1309999999999998</v>
      </c>
      <c r="J2620" s="7">
        <v>2009</v>
      </c>
      <c r="K2620" s="7">
        <v>8</v>
      </c>
      <c r="L2620" s="7">
        <v>215</v>
      </c>
      <c r="M2620" s="7">
        <v>43.384999999999998</v>
      </c>
      <c r="N2620" s="7">
        <v>-71.215000000000003</v>
      </c>
      <c r="O2620" s="7">
        <v>43.25</v>
      </c>
      <c r="P2620" s="7">
        <v>-71.25</v>
      </c>
      <c r="Q2620" s="7">
        <v>23.718</v>
      </c>
      <c r="V2620" s="7" t="s">
        <v>26</v>
      </c>
      <c r="W2620" s="7">
        <v>3.1309999999999998</v>
      </c>
      <c r="X2620" s="7">
        <f t="shared" si="80"/>
        <v>3.1309999999999998</v>
      </c>
      <c r="Z2620" s="7" t="str">
        <f t="shared" si="81"/>
        <v/>
      </c>
      <c r="AC2620" s="7">
        <v>20.2</v>
      </c>
      <c r="AD2620" s="7">
        <v>120.3</v>
      </c>
      <c r="AE2620" s="7" t="s">
        <v>45</v>
      </c>
      <c r="AF2620" s="7" t="s">
        <v>46</v>
      </c>
      <c r="AG2620" s="7" t="s">
        <v>47</v>
      </c>
      <c r="AH2620" s="7" t="s">
        <v>416</v>
      </c>
      <c r="AI2620" s="7" t="s">
        <v>417</v>
      </c>
      <c r="AJ2620" s="7">
        <v>-2.02</v>
      </c>
      <c r="AK2620" s="7">
        <v>1</v>
      </c>
      <c r="AV2620" s="7" t="s">
        <v>675</v>
      </c>
      <c r="AW2620" s="7" t="s">
        <v>44</v>
      </c>
      <c r="AZ2620" s="7" t="s">
        <v>68</v>
      </c>
    </row>
    <row r="2621" spans="1:52" x14ac:dyDescent="0.2">
      <c r="A2621" s="7">
        <v>2620</v>
      </c>
      <c r="B2621" s="7">
        <v>6540</v>
      </c>
      <c r="C2621" s="7" t="s">
        <v>57</v>
      </c>
      <c r="D2621" s="7" t="s">
        <v>66</v>
      </c>
      <c r="E2621" s="7" t="s">
        <v>67</v>
      </c>
      <c r="F2621" s="7">
        <v>2.3159999999999998</v>
      </c>
      <c r="J2621" s="7">
        <v>2009</v>
      </c>
      <c r="K2621" s="7">
        <v>8</v>
      </c>
      <c r="L2621" s="7">
        <v>238</v>
      </c>
      <c r="M2621" s="7">
        <v>43.384999999999998</v>
      </c>
      <c r="N2621" s="7">
        <v>-71.215000000000003</v>
      </c>
      <c r="O2621" s="7">
        <v>43.25</v>
      </c>
      <c r="P2621" s="7">
        <v>-71.25</v>
      </c>
      <c r="Q2621" s="7">
        <v>21.003</v>
      </c>
      <c r="V2621" s="7" t="s">
        <v>26</v>
      </c>
      <c r="W2621" s="7">
        <v>2.3159999999999998</v>
      </c>
      <c r="X2621" s="7">
        <f t="shared" si="80"/>
        <v>2.3159999999999998</v>
      </c>
      <c r="Z2621" s="7" t="str">
        <f t="shared" si="81"/>
        <v/>
      </c>
      <c r="AC2621" s="7">
        <v>20.2</v>
      </c>
      <c r="AD2621" s="7">
        <v>120.3</v>
      </c>
      <c r="AE2621" s="7" t="s">
        <v>45</v>
      </c>
      <c r="AF2621" s="7" t="s">
        <v>46</v>
      </c>
      <c r="AG2621" s="7" t="s">
        <v>47</v>
      </c>
      <c r="AH2621" s="7" t="s">
        <v>416</v>
      </c>
      <c r="AI2621" s="7" t="s">
        <v>417</v>
      </c>
      <c r="AJ2621" s="7">
        <v>-2.02</v>
      </c>
      <c r="AK2621" s="7">
        <v>1</v>
      </c>
      <c r="AV2621" s="7" t="s">
        <v>675</v>
      </c>
      <c r="AW2621" s="7" t="s">
        <v>44</v>
      </c>
      <c r="AZ2621" s="7" t="s">
        <v>68</v>
      </c>
    </row>
    <row r="2622" spans="1:52" x14ac:dyDescent="0.2">
      <c r="A2622" s="7">
        <v>2621</v>
      </c>
      <c r="B2622" s="7">
        <v>6540</v>
      </c>
      <c r="C2622" s="7" t="s">
        <v>57</v>
      </c>
      <c r="D2622" s="7" t="s">
        <v>66</v>
      </c>
      <c r="E2622" s="7" t="s">
        <v>67</v>
      </c>
      <c r="F2622" s="7">
        <v>1.5449999999999999</v>
      </c>
      <c r="J2622" s="7">
        <v>2009</v>
      </c>
      <c r="K2622" s="7">
        <v>9</v>
      </c>
      <c r="L2622" s="7">
        <v>265</v>
      </c>
      <c r="M2622" s="7">
        <v>43.384999999999998</v>
      </c>
      <c r="N2622" s="7">
        <v>-71.215000000000003</v>
      </c>
      <c r="O2622" s="7">
        <v>43.25</v>
      </c>
      <c r="P2622" s="7">
        <v>-71.25</v>
      </c>
      <c r="Q2622" s="7">
        <v>13.436</v>
      </c>
      <c r="V2622" s="7" t="s">
        <v>26</v>
      </c>
      <c r="W2622" s="7">
        <v>1.5449999999999999</v>
      </c>
      <c r="X2622" s="7">
        <f t="shared" si="80"/>
        <v>1.5449999999999999</v>
      </c>
      <c r="Z2622" s="7" t="str">
        <f t="shared" si="81"/>
        <v/>
      </c>
      <c r="AC2622" s="7">
        <v>14</v>
      </c>
      <c r="AD2622" s="7">
        <v>35.299999999999997</v>
      </c>
      <c r="AE2622" s="7" t="s">
        <v>45</v>
      </c>
      <c r="AF2622" s="7" t="s">
        <v>46</v>
      </c>
      <c r="AG2622" s="7" t="s">
        <v>47</v>
      </c>
      <c r="AH2622" s="7" t="s">
        <v>416</v>
      </c>
      <c r="AI2622" s="7" t="s">
        <v>417</v>
      </c>
      <c r="AJ2622" s="7">
        <v>-2.02</v>
      </c>
      <c r="AK2622" s="7">
        <v>1</v>
      </c>
      <c r="AV2622" s="7" t="s">
        <v>675</v>
      </c>
      <c r="AW2622" s="7" t="s">
        <v>44</v>
      </c>
      <c r="AZ2622" s="7" t="s">
        <v>68</v>
      </c>
    </row>
    <row r="2623" spans="1:52" x14ac:dyDescent="0.2">
      <c r="A2623" s="7">
        <v>2622</v>
      </c>
      <c r="B2623" s="7">
        <v>6540</v>
      </c>
      <c r="C2623" s="7" t="s">
        <v>57</v>
      </c>
      <c r="D2623" s="7" t="s">
        <v>66</v>
      </c>
      <c r="E2623" s="7" t="s">
        <v>67</v>
      </c>
      <c r="F2623" s="7">
        <v>1.1319999999999999</v>
      </c>
      <c r="J2623" s="7">
        <v>2009</v>
      </c>
      <c r="K2623" s="7">
        <v>10</v>
      </c>
      <c r="L2623" s="7">
        <v>289</v>
      </c>
      <c r="M2623" s="7">
        <v>43.384999999999998</v>
      </c>
      <c r="N2623" s="7">
        <v>-71.215000000000003</v>
      </c>
      <c r="O2623" s="7">
        <v>43.25</v>
      </c>
      <c r="P2623" s="7">
        <v>-71.25</v>
      </c>
      <c r="Q2623" s="7">
        <v>11.577</v>
      </c>
      <c r="V2623" s="7" t="s">
        <v>26</v>
      </c>
      <c r="W2623" s="7">
        <v>1.1319999999999999</v>
      </c>
      <c r="X2623" s="7">
        <f t="shared" si="80"/>
        <v>1.1319999999999999</v>
      </c>
      <c r="Z2623" s="7" t="str">
        <f t="shared" si="81"/>
        <v/>
      </c>
      <c r="AC2623" s="7">
        <v>7.3</v>
      </c>
      <c r="AD2623" s="7">
        <v>113.7</v>
      </c>
      <c r="AE2623" s="7" t="s">
        <v>45</v>
      </c>
      <c r="AF2623" s="7" t="s">
        <v>46</v>
      </c>
      <c r="AG2623" s="7" t="s">
        <v>47</v>
      </c>
      <c r="AH2623" s="7" t="s">
        <v>416</v>
      </c>
      <c r="AI2623" s="7" t="s">
        <v>417</v>
      </c>
      <c r="AJ2623" s="7">
        <v>-2.02</v>
      </c>
      <c r="AK2623" s="7">
        <v>1</v>
      </c>
      <c r="AV2623" s="7" t="s">
        <v>675</v>
      </c>
      <c r="AW2623" s="7" t="s">
        <v>44</v>
      </c>
      <c r="AZ2623" s="7" t="s">
        <v>68</v>
      </c>
    </row>
    <row r="2624" spans="1:52" x14ac:dyDescent="0.2">
      <c r="A2624" s="7">
        <v>2623</v>
      </c>
      <c r="B2624" s="7">
        <v>6540</v>
      </c>
      <c r="C2624" s="7" t="s">
        <v>57</v>
      </c>
      <c r="D2624" s="7" t="s">
        <v>66</v>
      </c>
      <c r="E2624" s="7" t="s">
        <v>67</v>
      </c>
      <c r="F2624" s="7">
        <v>0.46800000000000003</v>
      </c>
      <c r="J2624" s="7">
        <v>2009</v>
      </c>
      <c r="K2624" s="7">
        <v>11</v>
      </c>
      <c r="L2624" s="7">
        <v>318</v>
      </c>
      <c r="M2624" s="7">
        <v>43.384999999999998</v>
      </c>
      <c r="N2624" s="7">
        <v>-71.215000000000003</v>
      </c>
      <c r="O2624" s="7">
        <v>43.25</v>
      </c>
      <c r="P2624" s="7">
        <v>-71.25</v>
      </c>
      <c r="Q2624" s="7">
        <v>3.012</v>
      </c>
      <c r="V2624" s="7" t="s">
        <v>26</v>
      </c>
      <c r="W2624" s="7">
        <v>0.46800000000000003</v>
      </c>
      <c r="X2624" s="7">
        <f t="shared" si="80"/>
        <v>0.46800000000000003</v>
      </c>
      <c r="Z2624" s="7" t="str">
        <f t="shared" si="81"/>
        <v/>
      </c>
      <c r="AC2624" s="7">
        <v>5.3</v>
      </c>
      <c r="AD2624" s="7">
        <v>89.6</v>
      </c>
      <c r="AE2624" s="7" t="s">
        <v>45</v>
      </c>
      <c r="AF2624" s="7" t="s">
        <v>46</v>
      </c>
      <c r="AG2624" s="7" t="s">
        <v>47</v>
      </c>
      <c r="AH2624" s="7" t="s">
        <v>416</v>
      </c>
      <c r="AI2624" s="7" t="s">
        <v>417</v>
      </c>
      <c r="AJ2624" s="7">
        <v>-2.02</v>
      </c>
      <c r="AK2624" s="7">
        <v>1</v>
      </c>
      <c r="AV2624" s="7" t="s">
        <v>675</v>
      </c>
      <c r="AW2624" s="7" t="s">
        <v>44</v>
      </c>
      <c r="AZ2624" s="7" t="s">
        <v>68</v>
      </c>
    </row>
    <row r="2625" spans="1:52" x14ac:dyDescent="0.2">
      <c r="A2625" s="7">
        <v>2624</v>
      </c>
      <c r="B2625" s="7">
        <v>6540</v>
      </c>
      <c r="C2625" s="7" t="s">
        <v>57</v>
      </c>
      <c r="D2625" s="7" t="s">
        <v>66</v>
      </c>
      <c r="E2625" s="7" t="s">
        <v>67</v>
      </c>
      <c r="F2625" s="7">
        <v>0.34899999999999998</v>
      </c>
      <c r="J2625" s="7">
        <v>2009</v>
      </c>
      <c r="K2625" s="7">
        <v>12</v>
      </c>
      <c r="L2625" s="7">
        <v>343</v>
      </c>
      <c r="M2625" s="7">
        <v>43.384999999999998</v>
      </c>
      <c r="N2625" s="7">
        <v>-71.215000000000003</v>
      </c>
      <c r="O2625" s="7">
        <v>43.25</v>
      </c>
      <c r="P2625" s="7">
        <v>-71.25</v>
      </c>
      <c r="Q2625" s="7">
        <v>0.58099999999999996</v>
      </c>
      <c r="V2625" s="7" t="s">
        <v>26</v>
      </c>
      <c r="W2625" s="7">
        <v>0.34899999999999998</v>
      </c>
      <c r="X2625" s="7">
        <f t="shared" si="80"/>
        <v>0.34899999999999998</v>
      </c>
      <c r="Z2625" s="7" t="str">
        <f t="shared" si="81"/>
        <v/>
      </c>
      <c r="AC2625" s="7">
        <v>-3.5</v>
      </c>
      <c r="AD2625" s="7">
        <v>110</v>
      </c>
      <c r="AE2625" s="7" t="s">
        <v>45</v>
      </c>
      <c r="AF2625" s="7" t="s">
        <v>46</v>
      </c>
      <c r="AG2625" s="7" t="s">
        <v>47</v>
      </c>
      <c r="AH2625" s="7" t="s">
        <v>416</v>
      </c>
      <c r="AI2625" s="7" t="s">
        <v>417</v>
      </c>
      <c r="AJ2625" s="7">
        <v>-2.02</v>
      </c>
      <c r="AK2625" s="7">
        <v>1</v>
      </c>
      <c r="AV2625" s="7" t="s">
        <v>675</v>
      </c>
      <c r="AW2625" s="7" t="s">
        <v>44</v>
      </c>
      <c r="AZ2625" s="7" t="s">
        <v>68</v>
      </c>
    </row>
    <row r="2626" spans="1:52" x14ac:dyDescent="0.2">
      <c r="A2626" s="7">
        <v>2625</v>
      </c>
      <c r="B2626" s="7">
        <v>6540</v>
      </c>
      <c r="C2626" s="7" t="s">
        <v>57</v>
      </c>
      <c r="D2626" s="7" t="s">
        <v>66</v>
      </c>
      <c r="E2626" s="7" t="s">
        <v>67</v>
      </c>
      <c r="F2626" s="7">
        <v>0.45700000000000002</v>
      </c>
      <c r="J2626" s="7">
        <v>2010</v>
      </c>
      <c r="K2626" s="7">
        <v>1</v>
      </c>
      <c r="L2626" s="7">
        <v>4</v>
      </c>
      <c r="M2626" s="7">
        <v>43.384999999999998</v>
      </c>
      <c r="N2626" s="7">
        <v>-71.215000000000003</v>
      </c>
      <c r="O2626" s="7">
        <v>43.25</v>
      </c>
      <c r="P2626" s="7">
        <v>-71.25</v>
      </c>
      <c r="Q2626" s="7">
        <v>1.147</v>
      </c>
      <c r="V2626" s="7" t="s">
        <v>26</v>
      </c>
      <c r="W2626" s="7">
        <v>0.45700000000000002</v>
      </c>
      <c r="X2626" s="7">
        <f t="shared" si="80"/>
        <v>0.45700000000000002</v>
      </c>
      <c r="Z2626" s="7" t="str">
        <f t="shared" si="81"/>
        <v/>
      </c>
      <c r="AC2626" s="7">
        <v>-4.9000000000000004</v>
      </c>
      <c r="AD2626" s="7">
        <v>57.5</v>
      </c>
      <c r="AE2626" s="7" t="s">
        <v>45</v>
      </c>
      <c r="AF2626" s="7" t="s">
        <v>46</v>
      </c>
      <c r="AG2626" s="7" t="s">
        <v>47</v>
      </c>
      <c r="AH2626" s="7" t="s">
        <v>416</v>
      </c>
      <c r="AI2626" s="7" t="s">
        <v>417</v>
      </c>
      <c r="AJ2626" s="7">
        <v>-2.02</v>
      </c>
      <c r="AK2626" s="7">
        <v>0.154</v>
      </c>
      <c r="AV2626" s="7" t="s">
        <v>675</v>
      </c>
      <c r="AW2626" s="7" t="s">
        <v>44</v>
      </c>
      <c r="AZ2626" s="7" t="s">
        <v>68</v>
      </c>
    </row>
    <row r="2627" spans="1:52" x14ac:dyDescent="0.2">
      <c r="A2627" s="7">
        <v>2626</v>
      </c>
      <c r="B2627" s="7">
        <v>6540</v>
      </c>
      <c r="C2627" s="7" t="s">
        <v>57</v>
      </c>
      <c r="D2627" s="7" t="s">
        <v>66</v>
      </c>
      <c r="E2627" s="7" t="s">
        <v>67</v>
      </c>
      <c r="F2627" s="7">
        <v>1.421</v>
      </c>
      <c r="J2627" s="7">
        <v>2010</v>
      </c>
      <c r="K2627" s="7">
        <v>1</v>
      </c>
      <c r="L2627" s="7">
        <v>30</v>
      </c>
      <c r="M2627" s="7">
        <v>43.384999999999998</v>
      </c>
      <c r="N2627" s="7">
        <v>-71.215000000000003</v>
      </c>
      <c r="O2627" s="7">
        <v>43.25</v>
      </c>
      <c r="P2627" s="7">
        <v>-71.25</v>
      </c>
      <c r="Q2627" s="7">
        <v>10.127000000000001</v>
      </c>
      <c r="V2627" s="7" t="s">
        <v>26</v>
      </c>
      <c r="W2627" s="7">
        <v>1.421</v>
      </c>
      <c r="X2627" s="7">
        <f t="shared" ref="X2627:X2690" si="82">IF(ISBLANK(W2627), "", W2627)</f>
        <v>1.421</v>
      </c>
      <c r="Z2627" s="7" t="str">
        <f t="shared" ref="Z2627:Z2690" si="83">IF(ISBLANK(Y2627), "", Y2627)</f>
        <v/>
      </c>
      <c r="AC2627" s="7">
        <v>-4.9000000000000004</v>
      </c>
      <c r="AD2627" s="7">
        <v>57.5</v>
      </c>
      <c r="AE2627" s="7" t="s">
        <v>45</v>
      </c>
      <c r="AF2627" s="7" t="s">
        <v>46</v>
      </c>
      <c r="AG2627" s="7" t="s">
        <v>47</v>
      </c>
      <c r="AH2627" s="7" t="s">
        <v>416</v>
      </c>
      <c r="AI2627" s="7" t="s">
        <v>417</v>
      </c>
      <c r="AJ2627" s="7">
        <v>-2.02</v>
      </c>
      <c r="AK2627" s="7">
        <v>0.154</v>
      </c>
      <c r="AV2627" s="7" t="s">
        <v>675</v>
      </c>
      <c r="AW2627" s="7" t="s">
        <v>44</v>
      </c>
      <c r="AZ2627" s="7" t="s">
        <v>68</v>
      </c>
    </row>
    <row r="2628" spans="1:52" x14ac:dyDescent="0.2">
      <c r="A2628" s="7">
        <v>2627</v>
      </c>
      <c r="B2628" s="7">
        <v>6548</v>
      </c>
      <c r="C2628" s="7" t="s">
        <v>69</v>
      </c>
      <c r="D2628" s="7" t="s">
        <v>100</v>
      </c>
      <c r="E2628" s="7" t="s">
        <v>101</v>
      </c>
      <c r="F2628" s="7">
        <v>0.67</v>
      </c>
      <c r="I2628" s="7">
        <v>0.69399999999999995</v>
      </c>
      <c r="J2628" s="7">
        <v>2010</v>
      </c>
      <c r="K2628" s="7">
        <v>2</v>
      </c>
      <c r="L2628" s="7">
        <v>45</v>
      </c>
      <c r="M2628" s="7">
        <v>29.95</v>
      </c>
      <c r="N2628" s="7">
        <v>103.633</v>
      </c>
      <c r="O2628" s="7">
        <v>29.75</v>
      </c>
      <c r="P2628" s="7">
        <v>103.75</v>
      </c>
      <c r="Q2628" s="7">
        <v>9.99</v>
      </c>
      <c r="S2628" s="7">
        <v>37.485999999999997</v>
      </c>
      <c r="V2628" s="7" t="s">
        <v>26</v>
      </c>
      <c r="W2628" s="7">
        <v>0.34</v>
      </c>
      <c r="X2628" s="7">
        <f t="shared" si="82"/>
        <v>0.34</v>
      </c>
      <c r="Y2628" s="7">
        <v>0.35399999999999998</v>
      </c>
      <c r="Z2628" s="7">
        <f t="shared" si="83"/>
        <v>0.35399999999999998</v>
      </c>
      <c r="AA2628" s="7">
        <v>0.49</v>
      </c>
      <c r="AB2628" s="7">
        <v>0.50900000000000001</v>
      </c>
      <c r="AC2628" s="7">
        <v>9.5</v>
      </c>
      <c r="AD2628" s="7">
        <v>15.8</v>
      </c>
      <c r="AE2628" s="7" t="s">
        <v>39</v>
      </c>
      <c r="AH2628" s="7" t="s">
        <v>419</v>
      </c>
      <c r="AI2628" s="7" t="s">
        <v>420</v>
      </c>
      <c r="AJ2628" s="7">
        <v>0.46100000000000002</v>
      </c>
      <c r="AK2628" s="7">
        <v>-0.89400000000000002</v>
      </c>
      <c r="AL2628" s="7" t="s">
        <v>408</v>
      </c>
      <c r="AM2628" s="7">
        <v>3.6999999999999998E-2</v>
      </c>
      <c r="AN2628" s="7">
        <v>0.112</v>
      </c>
      <c r="AQ2628" s="7">
        <v>0.53800000000000003</v>
      </c>
      <c r="AR2628" s="7">
        <v>0.113</v>
      </c>
      <c r="AS2628" s="7">
        <v>2.8889999999999998</v>
      </c>
      <c r="AT2628" s="7">
        <v>2.2799999999999998</v>
      </c>
      <c r="AU2628" s="7">
        <v>3.18</v>
      </c>
      <c r="AV2628" s="7" t="s">
        <v>658</v>
      </c>
      <c r="AW2628" s="7" t="s">
        <v>528</v>
      </c>
      <c r="AX2628" s="7" t="s">
        <v>14</v>
      </c>
      <c r="AY2628" s="7" t="s">
        <v>557</v>
      </c>
    </row>
    <row r="2629" spans="1:52" x14ac:dyDescent="0.2">
      <c r="A2629" s="7">
        <v>2628</v>
      </c>
      <c r="B2629" s="7">
        <v>6548</v>
      </c>
      <c r="C2629" s="7" t="s">
        <v>69</v>
      </c>
      <c r="D2629" s="7" t="s">
        <v>100</v>
      </c>
      <c r="E2629" s="7" t="s">
        <v>101</v>
      </c>
      <c r="F2629" s="7">
        <v>0.86599999999999999</v>
      </c>
      <c r="I2629" s="7">
        <v>0.89700000000000002</v>
      </c>
      <c r="J2629" s="7">
        <v>2010</v>
      </c>
      <c r="K2629" s="7">
        <v>3</v>
      </c>
      <c r="L2629" s="7">
        <v>75</v>
      </c>
      <c r="M2629" s="7">
        <v>29.95</v>
      </c>
      <c r="N2629" s="7">
        <v>103.633</v>
      </c>
      <c r="O2629" s="7">
        <v>29.75</v>
      </c>
      <c r="P2629" s="7">
        <v>103.75</v>
      </c>
      <c r="Q2629" s="7">
        <v>10.692</v>
      </c>
      <c r="S2629" s="7">
        <v>36.055999999999997</v>
      </c>
      <c r="V2629" s="7" t="s">
        <v>26</v>
      </c>
      <c r="W2629" s="7">
        <v>0.53500000000000003</v>
      </c>
      <c r="X2629" s="7">
        <f t="shared" si="82"/>
        <v>0.53500000000000003</v>
      </c>
      <c r="Y2629" s="7">
        <v>0.36199999999999999</v>
      </c>
      <c r="Z2629" s="7">
        <f t="shared" si="83"/>
        <v>0.36199999999999999</v>
      </c>
      <c r="AA2629" s="7">
        <v>0.59599999999999997</v>
      </c>
      <c r="AB2629" s="7">
        <v>0.40300000000000002</v>
      </c>
      <c r="AC2629" s="7">
        <v>12.5</v>
      </c>
      <c r="AD2629" s="7">
        <v>62.9</v>
      </c>
      <c r="AE2629" s="7" t="s">
        <v>39</v>
      </c>
      <c r="AH2629" s="7" t="s">
        <v>419</v>
      </c>
      <c r="AI2629" s="7" t="s">
        <v>420</v>
      </c>
      <c r="AJ2629" s="7">
        <v>0.46100000000000002</v>
      </c>
      <c r="AK2629" s="7">
        <v>-0.89400000000000002</v>
      </c>
      <c r="AL2629" s="7" t="s">
        <v>408</v>
      </c>
      <c r="AM2629" s="7">
        <v>3.6999999999999998E-2</v>
      </c>
      <c r="AN2629" s="7">
        <v>0.112</v>
      </c>
      <c r="AQ2629" s="7">
        <v>0.53800000000000003</v>
      </c>
      <c r="AR2629" s="7">
        <v>0.113</v>
      </c>
      <c r="AS2629" s="7">
        <v>2.8889999999999998</v>
      </c>
      <c r="AT2629" s="7">
        <v>2.2799999999999998</v>
      </c>
      <c r="AU2629" s="7">
        <v>3.18</v>
      </c>
      <c r="AV2629" s="7" t="s">
        <v>658</v>
      </c>
      <c r="AW2629" s="7" t="s">
        <v>528</v>
      </c>
      <c r="AX2629" s="7" t="s">
        <v>14</v>
      </c>
      <c r="AY2629" s="7" t="s">
        <v>557</v>
      </c>
    </row>
    <row r="2630" spans="1:52" x14ac:dyDescent="0.2">
      <c r="A2630" s="7">
        <v>2629</v>
      </c>
      <c r="B2630" s="7">
        <v>6548</v>
      </c>
      <c r="C2630" s="7" t="s">
        <v>69</v>
      </c>
      <c r="D2630" s="7" t="s">
        <v>100</v>
      </c>
      <c r="E2630" s="7" t="s">
        <v>101</v>
      </c>
      <c r="F2630" s="7">
        <v>1.113</v>
      </c>
      <c r="I2630" s="7">
        <v>1.153</v>
      </c>
      <c r="J2630" s="7">
        <v>2010</v>
      </c>
      <c r="K2630" s="7">
        <v>4</v>
      </c>
      <c r="L2630" s="7">
        <v>105</v>
      </c>
      <c r="M2630" s="7">
        <v>29.95</v>
      </c>
      <c r="N2630" s="7">
        <v>103.633</v>
      </c>
      <c r="O2630" s="7">
        <v>29.75</v>
      </c>
      <c r="P2630" s="7">
        <v>103.75</v>
      </c>
      <c r="Q2630" s="7">
        <v>16.434000000000001</v>
      </c>
      <c r="S2630" s="7">
        <v>41.71</v>
      </c>
      <c r="V2630" s="7" t="s">
        <v>26</v>
      </c>
      <c r="W2630" s="7">
        <v>0.77600000000000002</v>
      </c>
      <c r="X2630" s="7">
        <f t="shared" si="82"/>
        <v>0.77600000000000002</v>
      </c>
      <c r="Y2630" s="7">
        <v>0.377</v>
      </c>
      <c r="Z2630" s="7">
        <f t="shared" si="83"/>
        <v>0.377</v>
      </c>
      <c r="AA2630" s="7">
        <v>0.67300000000000004</v>
      </c>
      <c r="AB2630" s="7">
        <v>0.32600000000000001</v>
      </c>
      <c r="AC2630" s="7">
        <v>15.3</v>
      </c>
      <c r="AD2630" s="7">
        <v>56.7</v>
      </c>
      <c r="AE2630" s="7" t="s">
        <v>39</v>
      </c>
      <c r="AH2630" s="7" t="s">
        <v>419</v>
      </c>
      <c r="AI2630" s="7" t="s">
        <v>420</v>
      </c>
      <c r="AJ2630" s="7">
        <v>0.46100000000000002</v>
      </c>
      <c r="AK2630" s="7">
        <v>-0.89400000000000002</v>
      </c>
      <c r="AL2630" s="7" t="s">
        <v>408</v>
      </c>
      <c r="AM2630" s="7">
        <v>3.6999999999999998E-2</v>
      </c>
      <c r="AN2630" s="7">
        <v>0.112</v>
      </c>
      <c r="AQ2630" s="7">
        <v>0.53800000000000003</v>
      </c>
      <c r="AR2630" s="7">
        <v>0.113</v>
      </c>
      <c r="AS2630" s="7">
        <v>2.8889999999999998</v>
      </c>
      <c r="AT2630" s="7">
        <v>2.2799999999999998</v>
      </c>
      <c r="AU2630" s="7">
        <v>3.18</v>
      </c>
      <c r="AV2630" s="7" t="s">
        <v>658</v>
      </c>
      <c r="AW2630" s="7" t="s">
        <v>528</v>
      </c>
      <c r="AX2630" s="7" t="s">
        <v>14</v>
      </c>
      <c r="AY2630" s="7" t="s">
        <v>557</v>
      </c>
    </row>
    <row r="2631" spans="1:52" x14ac:dyDescent="0.2">
      <c r="A2631" s="7">
        <v>2630</v>
      </c>
      <c r="B2631" s="7">
        <v>6548</v>
      </c>
      <c r="C2631" s="7" t="s">
        <v>69</v>
      </c>
      <c r="D2631" s="7" t="s">
        <v>100</v>
      </c>
      <c r="E2631" s="7" t="s">
        <v>101</v>
      </c>
      <c r="F2631" s="7">
        <v>1.2809999999999999</v>
      </c>
      <c r="I2631" s="7">
        <v>1.3280000000000001</v>
      </c>
      <c r="J2631" s="7">
        <v>2010</v>
      </c>
      <c r="K2631" s="7">
        <v>5</v>
      </c>
      <c r="L2631" s="7">
        <v>135</v>
      </c>
      <c r="M2631" s="7">
        <v>29.95</v>
      </c>
      <c r="N2631" s="7">
        <v>103.633</v>
      </c>
      <c r="O2631" s="7">
        <v>29.75</v>
      </c>
      <c r="P2631" s="7">
        <v>103.75</v>
      </c>
      <c r="Q2631" s="7">
        <v>16.899000000000001</v>
      </c>
      <c r="S2631" s="7">
        <v>41.335999999999999</v>
      </c>
      <c r="V2631" s="7" t="s">
        <v>26</v>
      </c>
      <c r="W2631" s="7">
        <v>0.65500000000000003</v>
      </c>
      <c r="X2631" s="7">
        <f t="shared" si="82"/>
        <v>0.65500000000000003</v>
      </c>
      <c r="Y2631" s="7">
        <v>0.67300000000000004</v>
      </c>
      <c r="Z2631" s="7">
        <f t="shared" si="83"/>
        <v>0.67300000000000004</v>
      </c>
      <c r="AA2631" s="7">
        <v>0.49299999999999999</v>
      </c>
      <c r="AB2631" s="7">
        <v>0.50600000000000001</v>
      </c>
      <c r="AC2631" s="7">
        <v>20</v>
      </c>
      <c r="AD2631" s="7">
        <v>108.9</v>
      </c>
      <c r="AE2631" s="7" t="s">
        <v>39</v>
      </c>
      <c r="AH2631" s="7" t="s">
        <v>419</v>
      </c>
      <c r="AI2631" s="7" t="s">
        <v>420</v>
      </c>
      <c r="AJ2631" s="7">
        <v>0.46100000000000002</v>
      </c>
      <c r="AK2631" s="7">
        <v>-0.89400000000000002</v>
      </c>
      <c r="AL2631" s="7" t="s">
        <v>408</v>
      </c>
      <c r="AM2631" s="7">
        <v>3.6999999999999998E-2</v>
      </c>
      <c r="AN2631" s="7">
        <v>0.112</v>
      </c>
      <c r="AQ2631" s="7">
        <v>0.53800000000000003</v>
      </c>
      <c r="AR2631" s="7">
        <v>0.113</v>
      </c>
      <c r="AS2631" s="7">
        <v>2.8889999999999998</v>
      </c>
      <c r="AT2631" s="7">
        <v>2.2799999999999998</v>
      </c>
      <c r="AU2631" s="7">
        <v>3.18</v>
      </c>
      <c r="AV2631" s="7" t="s">
        <v>658</v>
      </c>
      <c r="AW2631" s="7" t="s">
        <v>528</v>
      </c>
      <c r="AX2631" s="7" t="s">
        <v>14</v>
      </c>
      <c r="AY2631" s="7" t="s">
        <v>557</v>
      </c>
    </row>
    <row r="2632" spans="1:52" x14ac:dyDescent="0.2">
      <c r="A2632" s="7">
        <v>2631</v>
      </c>
      <c r="B2632" s="7">
        <v>6548</v>
      </c>
      <c r="C2632" s="7" t="s">
        <v>69</v>
      </c>
      <c r="D2632" s="7" t="s">
        <v>100</v>
      </c>
      <c r="E2632" s="7" t="s">
        <v>101</v>
      </c>
      <c r="F2632" s="7">
        <v>2.02</v>
      </c>
      <c r="I2632" s="7">
        <v>2.0939999999999999</v>
      </c>
      <c r="J2632" s="7">
        <v>2010</v>
      </c>
      <c r="K2632" s="7">
        <v>6</v>
      </c>
      <c r="L2632" s="7">
        <v>165</v>
      </c>
      <c r="M2632" s="7">
        <v>29.95</v>
      </c>
      <c r="N2632" s="7">
        <v>103.633</v>
      </c>
      <c r="O2632" s="7">
        <v>29.75</v>
      </c>
      <c r="P2632" s="7">
        <v>103.75</v>
      </c>
      <c r="Q2632" s="7">
        <v>20.029</v>
      </c>
      <c r="S2632" s="7">
        <v>40.863</v>
      </c>
      <c r="V2632" s="7" t="s">
        <v>26</v>
      </c>
      <c r="W2632" s="7">
        <v>1.0249999999999999</v>
      </c>
      <c r="X2632" s="7">
        <f t="shared" si="82"/>
        <v>1.0249999999999999</v>
      </c>
      <c r="Y2632" s="7">
        <v>1.069</v>
      </c>
      <c r="Z2632" s="7">
        <f t="shared" si="83"/>
        <v>1.069</v>
      </c>
      <c r="AA2632" s="7">
        <v>0.48899999999999999</v>
      </c>
      <c r="AB2632" s="7">
        <v>0.51</v>
      </c>
      <c r="AC2632" s="7">
        <v>21.2</v>
      </c>
      <c r="AD2632" s="7">
        <v>142</v>
      </c>
      <c r="AE2632" s="7" t="s">
        <v>39</v>
      </c>
      <c r="AH2632" s="7" t="s">
        <v>419</v>
      </c>
      <c r="AI2632" s="7" t="s">
        <v>420</v>
      </c>
      <c r="AJ2632" s="7">
        <v>0.46100000000000002</v>
      </c>
      <c r="AK2632" s="7">
        <v>-0.89400000000000002</v>
      </c>
      <c r="AL2632" s="7" t="s">
        <v>408</v>
      </c>
      <c r="AM2632" s="7">
        <v>3.6999999999999998E-2</v>
      </c>
      <c r="AN2632" s="7">
        <v>0.112</v>
      </c>
      <c r="AQ2632" s="7">
        <v>0.53800000000000003</v>
      </c>
      <c r="AR2632" s="7">
        <v>0.113</v>
      </c>
      <c r="AS2632" s="7">
        <v>2.8889999999999998</v>
      </c>
      <c r="AT2632" s="7">
        <v>2.2799999999999998</v>
      </c>
      <c r="AU2632" s="7">
        <v>3.18</v>
      </c>
      <c r="AV2632" s="7" t="s">
        <v>658</v>
      </c>
      <c r="AW2632" s="7" t="s">
        <v>528</v>
      </c>
      <c r="AX2632" s="7" t="s">
        <v>14</v>
      </c>
      <c r="AY2632" s="7" t="s">
        <v>557</v>
      </c>
    </row>
    <row r="2633" spans="1:52" x14ac:dyDescent="0.2">
      <c r="A2633" s="7">
        <v>2632</v>
      </c>
      <c r="B2633" s="7">
        <v>6548</v>
      </c>
      <c r="C2633" s="7" t="s">
        <v>69</v>
      </c>
      <c r="D2633" s="7" t="s">
        <v>100</v>
      </c>
      <c r="E2633" s="7" t="s">
        <v>101</v>
      </c>
      <c r="F2633" s="7">
        <v>1.905</v>
      </c>
      <c r="I2633" s="7">
        <v>1.9750000000000001</v>
      </c>
      <c r="J2633" s="7">
        <v>2010</v>
      </c>
      <c r="K2633" s="7">
        <v>7</v>
      </c>
      <c r="L2633" s="7">
        <v>195</v>
      </c>
      <c r="M2633" s="7">
        <v>29.95</v>
      </c>
      <c r="N2633" s="7">
        <v>103.633</v>
      </c>
      <c r="O2633" s="7">
        <v>29.75</v>
      </c>
      <c r="P2633" s="7">
        <v>103.75</v>
      </c>
      <c r="Q2633" s="7">
        <v>22.454999999999998</v>
      </c>
      <c r="S2633" s="7">
        <v>40.186</v>
      </c>
      <c r="V2633" s="7" t="s">
        <v>26</v>
      </c>
      <c r="W2633" s="7">
        <v>0.79700000000000004</v>
      </c>
      <c r="X2633" s="7">
        <f t="shared" si="82"/>
        <v>0.79700000000000004</v>
      </c>
      <c r="Y2633" s="7">
        <v>1.1779999999999999</v>
      </c>
      <c r="Z2633" s="7">
        <f t="shared" si="83"/>
        <v>1.1779999999999999</v>
      </c>
      <c r="AA2633" s="7">
        <v>0.40300000000000002</v>
      </c>
      <c r="AB2633" s="7">
        <v>0.59599999999999997</v>
      </c>
      <c r="AC2633" s="7">
        <v>25.2</v>
      </c>
      <c r="AD2633" s="7">
        <v>337.3</v>
      </c>
      <c r="AE2633" s="7" t="s">
        <v>39</v>
      </c>
      <c r="AH2633" s="7" t="s">
        <v>419</v>
      </c>
      <c r="AI2633" s="7" t="s">
        <v>420</v>
      </c>
      <c r="AJ2633" s="7">
        <v>0.46100000000000002</v>
      </c>
      <c r="AK2633" s="7">
        <v>-0.89400000000000002</v>
      </c>
      <c r="AL2633" s="7" t="s">
        <v>408</v>
      </c>
      <c r="AM2633" s="7">
        <v>3.6999999999999998E-2</v>
      </c>
      <c r="AN2633" s="7">
        <v>0.112</v>
      </c>
      <c r="AQ2633" s="7">
        <v>0.53800000000000003</v>
      </c>
      <c r="AR2633" s="7">
        <v>0.113</v>
      </c>
      <c r="AS2633" s="7">
        <v>2.8889999999999998</v>
      </c>
      <c r="AT2633" s="7">
        <v>2.2799999999999998</v>
      </c>
      <c r="AU2633" s="7">
        <v>3.18</v>
      </c>
      <c r="AV2633" s="7" t="s">
        <v>658</v>
      </c>
      <c r="AW2633" s="7" t="s">
        <v>528</v>
      </c>
      <c r="AX2633" s="7" t="s">
        <v>14</v>
      </c>
      <c r="AY2633" s="7" t="s">
        <v>557</v>
      </c>
    </row>
    <row r="2634" spans="1:52" x14ac:dyDescent="0.2">
      <c r="A2634" s="7">
        <v>2633</v>
      </c>
      <c r="B2634" s="7">
        <v>6548</v>
      </c>
      <c r="C2634" s="7" t="s">
        <v>69</v>
      </c>
      <c r="D2634" s="7" t="s">
        <v>100</v>
      </c>
      <c r="E2634" s="7" t="s">
        <v>101</v>
      </c>
      <c r="F2634" s="7">
        <v>1.417</v>
      </c>
      <c r="I2634" s="7">
        <v>1.4690000000000001</v>
      </c>
      <c r="J2634" s="7">
        <v>2010</v>
      </c>
      <c r="K2634" s="7">
        <v>8</v>
      </c>
      <c r="L2634" s="7">
        <v>225</v>
      </c>
      <c r="M2634" s="7">
        <v>29.95</v>
      </c>
      <c r="N2634" s="7">
        <v>103.633</v>
      </c>
      <c r="O2634" s="7">
        <v>29.75</v>
      </c>
      <c r="P2634" s="7">
        <v>103.75</v>
      </c>
      <c r="Q2634" s="7">
        <v>18.8</v>
      </c>
      <c r="S2634" s="7">
        <v>40.113999999999997</v>
      </c>
      <c r="V2634" s="7" t="s">
        <v>26</v>
      </c>
      <c r="W2634" s="7">
        <v>0.82199999999999995</v>
      </c>
      <c r="X2634" s="7">
        <f t="shared" si="82"/>
        <v>0.82199999999999995</v>
      </c>
      <c r="Y2634" s="7">
        <v>0.64700000000000002</v>
      </c>
      <c r="Z2634" s="7">
        <f t="shared" si="83"/>
        <v>0.64700000000000002</v>
      </c>
      <c r="AA2634" s="7">
        <v>0.55900000000000005</v>
      </c>
      <c r="AB2634" s="7">
        <v>0.44</v>
      </c>
      <c r="AC2634" s="7">
        <v>24.2</v>
      </c>
      <c r="AD2634" s="7">
        <v>238.6</v>
      </c>
      <c r="AE2634" s="7" t="s">
        <v>39</v>
      </c>
      <c r="AH2634" s="7" t="s">
        <v>419</v>
      </c>
      <c r="AI2634" s="7" t="s">
        <v>420</v>
      </c>
      <c r="AJ2634" s="7">
        <v>0.46100000000000002</v>
      </c>
      <c r="AK2634" s="7">
        <v>-0.89400000000000002</v>
      </c>
      <c r="AL2634" s="7" t="s">
        <v>408</v>
      </c>
      <c r="AM2634" s="7">
        <v>3.6999999999999998E-2</v>
      </c>
      <c r="AN2634" s="7">
        <v>0.112</v>
      </c>
      <c r="AQ2634" s="7">
        <v>0.53800000000000003</v>
      </c>
      <c r="AR2634" s="7">
        <v>0.113</v>
      </c>
      <c r="AS2634" s="7">
        <v>2.8889999999999998</v>
      </c>
      <c r="AT2634" s="7">
        <v>2.2799999999999998</v>
      </c>
      <c r="AU2634" s="7">
        <v>3.18</v>
      </c>
      <c r="AV2634" s="7" t="s">
        <v>658</v>
      </c>
      <c r="AW2634" s="7" t="s">
        <v>528</v>
      </c>
      <c r="AX2634" s="7" t="s">
        <v>14</v>
      </c>
      <c r="AY2634" s="7" t="s">
        <v>557</v>
      </c>
    </row>
    <row r="2635" spans="1:52" x14ac:dyDescent="0.2">
      <c r="A2635" s="7">
        <v>2634</v>
      </c>
      <c r="B2635" s="7">
        <v>6548</v>
      </c>
      <c r="C2635" s="7" t="s">
        <v>69</v>
      </c>
      <c r="D2635" s="7" t="s">
        <v>100</v>
      </c>
      <c r="E2635" s="7" t="s">
        <v>101</v>
      </c>
      <c r="F2635" s="7">
        <v>1.506</v>
      </c>
      <c r="I2635" s="7">
        <v>1.5609999999999999</v>
      </c>
      <c r="J2635" s="7">
        <v>2010</v>
      </c>
      <c r="K2635" s="7">
        <v>9</v>
      </c>
      <c r="L2635" s="7">
        <v>255</v>
      </c>
      <c r="M2635" s="7">
        <v>29.95</v>
      </c>
      <c r="N2635" s="7">
        <v>103.633</v>
      </c>
      <c r="O2635" s="7">
        <v>29.75</v>
      </c>
      <c r="P2635" s="7">
        <v>103.75</v>
      </c>
      <c r="Q2635" s="7">
        <v>19.015000000000001</v>
      </c>
      <c r="S2635" s="7">
        <v>40.24</v>
      </c>
      <c r="V2635" s="7" t="s">
        <v>26</v>
      </c>
      <c r="W2635" s="7">
        <v>0.70599999999999996</v>
      </c>
      <c r="X2635" s="7">
        <f t="shared" si="82"/>
        <v>0.70599999999999996</v>
      </c>
      <c r="Y2635" s="7">
        <v>0.85499999999999998</v>
      </c>
      <c r="Z2635" s="7">
        <f t="shared" si="83"/>
        <v>0.85499999999999998</v>
      </c>
      <c r="AA2635" s="7">
        <v>0.45200000000000001</v>
      </c>
      <c r="AB2635" s="7">
        <v>0.54700000000000004</v>
      </c>
      <c r="AC2635" s="7">
        <v>21.6</v>
      </c>
      <c r="AD2635" s="7">
        <v>136.5</v>
      </c>
      <c r="AE2635" s="7" t="s">
        <v>39</v>
      </c>
      <c r="AH2635" s="7" t="s">
        <v>419</v>
      </c>
      <c r="AI2635" s="7" t="s">
        <v>420</v>
      </c>
      <c r="AJ2635" s="7">
        <v>0.46100000000000002</v>
      </c>
      <c r="AK2635" s="7">
        <v>-0.89400000000000002</v>
      </c>
      <c r="AL2635" s="7" t="s">
        <v>408</v>
      </c>
      <c r="AM2635" s="7">
        <v>3.6999999999999998E-2</v>
      </c>
      <c r="AN2635" s="7">
        <v>0.112</v>
      </c>
      <c r="AQ2635" s="7">
        <v>0.53800000000000003</v>
      </c>
      <c r="AR2635" s="7">
        <v>0.113</v>
      </c>
      <c r="AS2635" s="7">
        <v>2.8889999999999998</v>
      </c>
      <c r="AT2635" s="7">
        <v>2.2799999999999998</v>
      </c>
      <c r="AU2635" s="7">
        <v>3.18</v>
      </c>
      <c r="AV2635" s="7" t="s">
        <v>658</v>
      </c>
      <c r="AW2635" s="7" t="s">
        <v>528</v>
      </c>
      <c r="AX2635" s="7" t="s">
        <v>14</v>
      </c>
      <c r="AY2635" s="7" t="s">
        <v>557</v>
      </c>
    </row>
    <row r="2636" spans="1:52" x14ac:dyDescent="0.2">
      <c r="A2636" s="7">
        <v>2635</v>
      </c>
      <c r="B2636" s="7">
        <v>6548</v>
      </c>
      <c r="C2636" s="7" t="s">
        <v>69</v>
      </c>
      <c r="D2636" s="7" t="s">
        <v>100</v>
      </c>
      <c r="E2636" s="7" t="s">
        <v>101</v>
      </c>
      <c r="F2636" s="7">
        <v>1.1020000000000001</v>
      </c>
      <c r="I2636" s="7">
        <v>1.1419999999999999</v>
      </c>
      <c r="J2636" s="7">
        <v>2010</v>
      </c>
      <c r="K2636" s="7">
        <v>10</v>
      </c>
      <c r="L2636" s="7">
        <v>285</v>
      </c>
      <c r="M2636" s="7">
        <v>29.95</v>
      </c>
      <c r="N2636" s="7">
        <v>103.633</v>
      </c>
      <c r="O2636" s="7">
        <v>29.75</v>
      </c>
      <c r="P2636" s="7">
        <v>103.75</v>
      </c>
      <c r="Q2636" s="7">
        <v>16.917999999999999</v>
      </c>
      <c r="S2636" s="7">
        <v>38.457999999999998</v>
      </c>
      <c r="V2636" s="7" t="s">
        <v>26</v>
      </c>
      <c r="W2636" s="7">
        <v>0.59499999999999997</v>
      </c>
      <c r="X2636" s="7">
        <f t="shared" si="82"/>
        <v>0.59499999999999997</v>
      </c>
      <c r="Y2636" s="7">
        <v>0.54700000000000004</v>
      </c>
      <c r="Z2636" s="7">
        <f t="shared" si="83"/>
        <v>0.54700000000000004</v>
      </c>
      <c r="AA2636" s="7">
        <v>0.52100000000000002</v>
      </c>
      <c r="AB2636" s="7">
        <v>0.47799999999999998</v>
      </c>
      <c r="AC2636" s="7">
        <v>16.7</v>
      </c>
      <c r="AD2636" s="7">
        <v>78.3</v>
      </c>
      <c r="AE2636" s="7" t="s">
        <v>39</v>
      </c>
      <c r="AH2636" s="7" t="s">
        <v>419</v>
      </c>
      <c r="AI2636" s="7" t="s">
        <v>420</v>
      </c>
      <c r="AJ2636" s="7">
        <v>0.46100000000000002</v>
      </c>
      <c r="AK2636" s="7">
        <v>-0.89400000000000002</v>
      </c>
      <c r="AL2636" s="7" t="s">
        <v>408</v>
      </c>
      <c r="AM2636" s="7">
        <v>3.6999999999999998E-2</v>
      </c>
      <c r="AN2636" s="7">
        <v>0.112</v>
      </c>
      <c r="AQ2636" s="7">
        <v>0.53800000000000003</v>
      </c>
      <c r="AR2636" s="7">
        <v>0.113</v>
      </c>
      <c r="AS2636" s="7">
        <v>2.8889999999999998</v>
      </c>
      <c r="AT2636" s="7">
        <v>2.2799999999999998</v>
      </c>
      <c r="AU2636" s="7">
        <v>3.18</v>
      </c>
      <c r="AV2636" s="7" t="s">
        <v>658</v>
      </c>
      <c r="AW2636" s="7" t="s">
        <v>528</v>
      </c>
      <c r="AX2636" s="7" t="s">
        <v>14</v>
      </c>
      <c r="AY2636" s="7" t="s">
        <v>557</v>
      </c>
    </row>
    <row r="2637" spans="1:52" x14ac:dyDescent="0.2">
      <c r="A2637" s="7">
        <v>2636</v>
      </c>
      <c r="B2637" s="7">
        <v>6548</v>
      </c>
      <c r="C2637" s="7" t="s">
        <v>69</v>
      </c>
      <c r="D2637" s="7" t="s">
        <v>100</v>
      </c>
      <c r="E2637" s="7" t="s">
        <v>101</v>
      </c>
      <c r="F2637" s="7">
        <v>0.70899999999999996</v>
      </c>
      <c r="I2637" s="7">
        <v>0.73499999999999999</v>
      </c>
      <c r="J2637" s="7">
        <v>2010</v>
      </c>
      <c r="K2637" s="7">
        <v>11</v>
      </c>
      <c r="L2637" s="7">
        <v>315</v>
      </c>
      <c r="M2637" s="7">
        <v>29.95</v>
      </c>
      <c r="N2637" s="7">
        <v>103.633</v>
      </c>
      <c r="O2637" s="7">
        <v>29.75</v>
      </c>
      <c r="P2637" s="7">
        <v>103.75</v>
      </c>
      <c r="Q2637" s="7">
        <v>12.71</v>
      </c>
      <c r="S2637" s="7">
        <v>40.798000000000002</v>
      </c>
      <c r="V2637" s="7" t="s">
        <v>26</v>
      </c>
      <c r="W2637" s="7">
        <v>0.45900000000000002</v>
      </c>
      <c r="X2637" s="7">
        <f t="shared" si="82"/>
        <v>0.45900000000000002</v>
      </c>
      <c r="Y2637" s="7">
        <v>0.27600000000000002</v>
      </c>
      <c r="Z2637" s="7">
        <f t="shared" si="83"/>
        <v>0.27600000000000002</v>
      </c>
      <c r="AA2637" s="7">
        <v>0.624</v>
      </c>
      <c r="AB2637" s="7">
        <v>0.375</v>
      </c>
      <c r="AC2637" s="7">
        <v>12.3</v>
      </c>
      <c r="AD2637" s="7">
        <v>28.2</v>
      </c>
      <c r="AE2637" s="7" t="s">
        <v>39</v>
      </c>
      <c r="AH2637" s="7" t="s">
        <v>419</v>
      </c>
      <c r="AI2637" s="7" t="s">
        <v>420</v>
      </c>
      <c r="AJ2637" s="7">
        <v>0.46100000000000002</v>
      </c>
      <c r="AK2637" s="7">
        <v>-0.89400000000000002</v>
      </c>
      <c r="AL2637" s="7" t="s">
        <v>408</v>
      </c>
      <c r="AM2637" s="7">
        <v>3.6999999999999998E-2</v>
      </c>
      <c r="AN2637" s="7">
        <v>0.112</v>
      </c>
      <c r="AQ2637" s="7">
        <v>0.53800000000000003</v>
      </c>
      <c r="AR2637" s="7">
        <v>0.113</v>
      </c>
      <c r="AS2637" s="7">
        <v>2.8889999999999998</v>
      </c>
      <c r="AT2637" s="7">
        <v>2.2799999999999998</v>
      </c>
      <c r="AU2637" s="7">
        <v>3.18</v>
      </c>
      <c r="AV2637" s="7" t="s">
        <v>658</v>
      </c>
      <c r="AW2637" s="7" t="s">
        <v>528</v>
      </c>
      <c r="AX2637" s="7" t="s">
        <v>14</v>
      </c>
      <c r="AY2637" s="7" t="s">
        <v>557</v>
      </c>
    </row>
    <row r="2638" spans="1:52" x14ac:dyDescent="0.2">
      <c r="A2638" s="7">
        <v>2637</v>
      </c>
      <c r="B2638" s="7">
        <v>6548</v>
      </c>
      <c r="C2638" s="7" t="s">
        <v>69</v>
      </c>
      <c r="D2638" s="7" t="s">
        <v>100</v>
      </c>
      <c r="E2638" s="7" t="s">
        <v>101</v>
      </c>
      <c r="F2638" s="7">
        <v>0.72199999999999998</v>
      </c>
      <c r="I2638" s="7">
        <v>0.748</v>
      </c>
      <c r="J2638" s="7">
        <v>2010</v>
      </c>
      <c r="K2638" s="7">
        <v>12</v>
      </c>
      <c r="L2638" s="7">
        <v>345</v>
      </c>
      <c r="M2638" s="7">
        <v>29.95</v>
      </c>
      <c r="N2638" s="7">
        <v>103.633</v>
      </c>
      <c r="O2638" s="7">
        <v>29.75</v>
      </c>
      <c r="P2638" s="7">
        <v>103.75</v>
      </c>
      <c r="Q2638" s="7">
        <v>11.016</v>
      </c>
      <c r="S2638" s="7">
        <v>37.71</v>
      </c>
      <c r="V2638" s="7" t="s">
        <v>26</v>
      </c>
      <c r="W2638" s="7">
        <v>0.40899999999999997</v>
      </c>
      <c r="X2638" s="7">
        <f t="shared" si="82"/>
        <v>0.40899999999999997</v>
      </c>
      <c r="Y2638" s="7">
        <v>0.33900000000000002</v>
      </c>
      <c r="Z2638" s="7">
        <f t="shared" si="83"/>
        <v>0.33900000000000002</v>
      </c>
      <c r="AA2638" s="7">
        <v>0.54700000000000004</v>
      </c>
      <c r="AB2638" s="7">
        <v>0.45200000000000001</v>
      </c>
      <c r="AC2638" s="7">
        <v>8.3000000000000007</v>
      </c>
      <c r="AD2638" s="7">
        <v>11.8</v>
      </c>
      <c r="AE2638" s="7" t="s">
        <v>39</v>
      </c>
      <c r="AH2638" s="7" t="s">
        <v>419</v>
      </c>
      <c r="AI2638" s="7" t="s">
        <v>420</v>
      </c>
      <c r="AJ2638" s="7">
        <v>0.46100000000000002</v>
      </c>
      <c r="AK2638" s="7">
        <v>-0.89400000000000002</v>
      </c>
      <c r="AL2638" s="7" t="s">
        <v>408</v>
      </c>
      <c r="AM2638" s="7">
        <v>3.6999999999999998E-2</v>
      </c>
      <c r="AN2638" s="7">
        <v>0.112</v>
      </c>
      <c r="AQ2638" s="7">
        <v>0.53800000000000003</v>
      </c>
      <c r="AR2638" s="7">
        <v>0.113</v>
      </c>
      <c r="AS2638" s="7">
        <v>2.8889999999999998</v>
      </c>
      <c r="AT2638" s="7">
        <v>2.2799999999999998</v>
      </c>
      <c r="AU2638" s="7">
        <v>3.18</v>
      </c>
      <c r="AV2638" s="7" t="s">
        <v>658</v>
      </c>
      <c r="AW2638" s="7" t="s">
        <v>528</v>
      </c>
      <c r="AX2638" s="7" t="s">
        <v>14</v>
      </c>
      <c r="AY2638" s="7" t="s">
        <v>557</v>
      </c>
    </row>
    <row r="2639" spans="1:52" x14ac:dyDescent="0.2">
      <c r="A2639" s="7">
        <v>2638</v>
      </c>
      <c r="B2639" s="7">
        <v>6548</v>
      </c>
      <c r="C2639" s="7" t="s">
        <v>69</v>
      </c>
      <c r="D2639" s="7" t="s">
        <v>100</v>
      </c>
      <c r="E2639" s="7" t="s">
        <v>101</v>
      </c>
      <c r="F2639" s="7">
        <v>0.25600000000000001</v>
      </c>
      <c r="I2639" s="7">
        <v>0.26500000000000001</v>
      </c>
      <c r="J2639" s="7">
        <v>2011</v>
      </c>
      <c r="K2639" s="7">
        <v>1</v>
      </c>
      <c r="L2639" s="7">
        <v>15</v>
      </c>
      <c r="M2639" s="7">
        <v>29.95</v>
      </c>
      <c r="N2639" s="7">
        <v>103.633</v>
      </c>
      <c r="O2639" s="7">
        <v>29.75</v>
      </c>
      <c r="P2639" s="7">
        <v>103.75</v>
      </c>
      <c r="Q2639" s="7">
        <v>4.3959999999999999</v>
      </c>
      <c r="S2639" s="7">
        <v>38.841999999999999</v>
      </c>
      <c r="V2639" s="7" t="s">
        <v>26</v>
      </c>
      <c r="W2639" s="7">
        <v>0.14000000000000001</v>
      </c>
      <c r="X2639" s="7">
        <f t="shared" si="82"/>
        <v>0.14000000000000001</v>
      </c>
      <c r="Y2639" s="7">
        <v>0.125</v>
      </c>
      <c r="Z2639" s="7">
        <f t="shared" si="83"/>
        <v>0.125</v>
      </c>
      <c r="AA2639" s="7">
        <v>0.52900000000000003</v>
      </c>
      <c r="AB2639" s="7">
        <v>0.47</v>
      </c>
      <c r="AC2639" s="7">
        <v>2.5</v>
      </c>
      <c r="AD2639" s="7">
        <v>26.3</v>
      </c>
      <c r="AE2639" s="7" t="s">
        <v>39</v>
      </c>
      <c r="AH2639" s="7" t="s">
        <v>419</v>
      </c>
      <c r="AI2639" s="7" t="s">
        <v>420</v>
      </c>
      <c r="AJ2639" s="7">
        <v>0.46100000000000002</v>
      </c>
      <c r="AK2639" s="7">
        <v>-1.302</v>
      </c>
      <c r="AL2639" s="7" t="s">
        <v>408</v>
      </c>
      <c r="AM2639" s="7">
        <v>3.6999999999999998E-2</v>
      </c>
      <c r="AN2639" s="7">
        <v>0.112</v>
      </c>
      <c r="AQ2639" s="7">
        <v>0.53800000000000003</v>
      </c>
      <c r="AR2639" s="7">
        <v>0.113</v>
      </c>
      <c r="AS2639" s="7">
        <v>2.8889999999999998</v>
      </c>
      <c r="AT2639" s="7">
        <v>2.2799999999999998</v>
      </c>
      <c r="AU2639" s="7">
        <v>3.18</v>
      </c>
      <c r="AV2639" s="7" t="s">
        <v>658</v>
      </c>
      <c r="AW2639" s="7" t="s">
        <v>528</v>
      </c>
      <c r="AX2639" s="7" t="s">
        <v>14</v>
      </c>
      <c r="AY2639" s="7" t="s">
        <v>557</v>
      </c>
    </row>
    <row r="2640" spans="1:52" x14ac:dyDescent="0.2">
      <c r="A2640" s="7">
        <v>2639</v>
      </c>
      <c r="B2640" s="7">
        <v>6575</v>
      </c>
      <c r="C2640" s="7" t="s">
        <v>84</v>
      </c>
      <c r="D2640" s="7" t="s">
        <v>297</v>
      </c>
      <c r="E2640" s="7" t="s">
        <v>298</v>
      </c>
      <c r="F2640" s="7">
        <v>0.78500000000000003</v>
      </c>
      <c r="I2640" s="7">
        <v>0.78500000000000003</v>
      </c>
      <c r="J2640" s="7">
        <v>2008</v>
      </c>
      <c r="K2640" s="7">
        <v>11</v>
      </c>
      <c r="L2640" s="7">
        <v>310</v>
      </c>
      <c r="M2640" s="7">
        <v>50.131</v>
      </c>
      <c r="N2640" s="7">
        <v>11.88</v>
      </c>
      <c r="O2640" s="7">
        <v>50.25</v>
      </c>
      <c r="P2640" s="7">
        <v>11.75</v>
      </c>
      <c r="Q2640" s="7">
        <v>6.0469999999999997</v>
      </c>
      <c r="V2640" s="7" t="s">
        <v>26</v>
      </c>
      <c r="W2640" s="7">
        <v>0.70399999999999996</v>
      </c>
      <c r="X2640" s="7">
        <f t="shared" si="82"/>
        <v>0.70399999999999996</v>
      </c>
      <c r="Y2640" s="7">
        <v>8.1000000000000003E-2</v>
      </c>
      <c r="Z2640" s="7">
        <f t="shared" si="83"/>
        <v>8.1000000000000003E-2</v>
      </c>
      <c r="AA2640" s="7">
        <v>0.89600000000000002</v>
      </c>
      <c r="AB2640" s="7">
        <v>0.10299999999999999</v>
      </c>
      <c r="AC2640" s="7">
        <v>2.7</v>
      </c>
      <c r="AD2640" s="7">
        <v>38.299999999999997</v>
      </c>
      <c r="AE2640" s="7" t="s">
        <v>204</v>
      </c>
      <c r="AF2640" s="7" t="s">
        <v>205</v>
      </c>
      <c r="AG2640" s="7" t="s">
        <v>47</v>
      </c>
      <c r="AH2640" s="7" t="s">
        <v>406</v>
      </c>
      <c r="AI2640" s="7" t="s">
        <v>407</v>
      </c>
      <c r="AJ2640" s="7">
        <v>1.6839999999999999</v>
      </c>
      <c r="AK2640" s="7">
        <v>4.4999999999999998E-2</v>
      </c>
      <c r="AV2640" s="7" t="s">
        <v>659</v>
      </c>
      <c r="AW2640" s="7" t="s">
        <v>528</v>
      </c>
      <c r="AZ2640" s="7" t="s">
        <v>38</v>
      </c>
    </row>
    <row r="2641" spans="1:52" x14ac:dyDescent="0.2">
      <c r="A2641" s="7">
        <v>2640</v>
      </c>
      <c r="B2641" s="7">
        <v>6575</v>
      </c>
      <c r="C2641" s="7" t="s">
        <v>84</v>
      </c>
      <c r="D2641" s="7" t="s">
        <v>297</v>
      </c>
      <c r="E2641" s="7" t="s">
        <v>298</v>
      </c>
      <c r="F2641" s="7">
        <v>0.27100000000000002</v>
      </c>
      <c r="I2641" s="7">
        <v>0.27100000000000002</v>
      </c>
      <c r="J2641" s="7">
        <v>2008</v>
      </c>
      <c r="K2641" s="7">
        <v>12</v>
      </c>
      <c r="L2641" s="7">
        <v>340</v>
      </c>
      <c r="M2641" s="7">
        <v>50.131</v>
      </c>
      <c r="N2641" s="7">
        <v>11.88</v>
      </c>
      <c r="O2641" s="7">
        <v>50.25</v>
      </c>
      <c r="P2641" s="7">
        <v>11.75</v>
      </c>
      <c r="Q2641" s="7">
        <v>1.8839999999999999</v>
      </c>
      <c r="V2641" s="7" t="s">
        <v>26</v>
      </c>
      <c r="W2641" s="7">
        <v>0.25700000000000001</v>
      </c>
      <c r="X2641" s="7">
        <f t="shared" si="82"/>
        <v>0.25700000000000001</v>
      </c>
      <c r="Y2641" s="7">
        <v>1.4E-2</v>
      </c>
      <c r="Z2641" s="7">
        <f t="shared" si="83"/>
        <v>1.4E-2</v>
      </c>
      <c r="AA2641" s="7">
        <v>0.94799999999999995</v>
      </c>
      <c r="AB2641" s="7">
        <v>5.0999999999999997E-2</v>
      </c>
      <c r="AC2641" s="7">
        <v>-1</v>
      </c>
      <c r="AD2641" s="7">
        <v>54</v>
      </c>
      <c r="AE2641" s="7" t="s">
        <v>204</v>
      </c>
      <c r="AF2641" s="7" t="s">
        <v>205</v>
      </c>
      <c r="AG2641" s="7" t="s">
        <v>47</v>
      </c>
      <c r="AH2641" s="7" t="s">
        <v>406</v>
      </c>
      <c r="AI2641" s="7" t="s">
        <v>407</v>
      </c>
      <c r="AJ2641" s="7">
        <v>1.6839999999999999</v>
      </c>
      <c r="AK2641" s="7">
        <v>4.4999999999999998E-2</v>
      </c>
      <c r="AV2641" s="7" t="s">
        <v>659</v>
      </c>
      <c r="AW2641" s="7" t="s">
        <v>528</v>
      </c>
      <c r="AZ2641" s="7" t="s">
        <v>38</v>
      </c>
    </row>
    <row r="2642" spans="1:52" x14ac:dyDescent="0.2">
      <c r="A2642" s="7">
        <v>2641</v>
      </c>
      <c r="B2642" s="7">
        <v>6575</v>
      </c>
      <c r="C2642" s="7" t="s">
        <v>84</v>
      </c>
      <c r="D2642" s="7" t="s">
        <v>297</v>
      </c>
      <c r="E2642" s="7" t="s">
        <v>298</v>
      </c>
      <c r="F2642" s="7">
        <v>0.05</v>
      </c>
      <c r="I2642" s="7">
        <v>0.05</v>
      </c>
      <c r="J2642" s="7">
        <v>2009</v>
      </c>
      <c r="K2642" s="7">
        <v>1</v>
      </c>
      <c r="L2642" s="7">
        <v>17</v>
      </c>
      <c r="M2642" s="7">
        <v>50.131</v>
      </c>
      <c r="N2642" s="7">
        <v>11.88</v>
      </c>
      <c r="O2642" s="7">
        <v>50.25</v>
      </c>
      <c r="P2642" s="7">
        <v>11.75</v>
      </c>
      <c r="Q2642" s="7">
        <v>0.73</v>
      </c>
      <c r="V2642" s="7" t="s">
        <v>26</v>
      </c>
      <c r="W2642" s="7">
        <v>0.04</v>
      </c>
      <c r="X2642" s="7">
        <f t="shared" si="82"/>
        <v>0.04</v>
      </c>
      <c r="Y2642" s="7">
        <v>0.01</v>
      </c>
      <c r="Z2642" s="7">
        <f t="shared" si="83"/>
        <v>0.01</v>
      </c>
      <c r="AA2642" s="7">
        <v>0.8</v>
      </c>
      <c r="AB2642" s="7">
        <v>0.2</v>
      </c>
      <c r="AC2642" s="7">
        <v>-5.6</v>
      </c>
      <c r="AD2642" s="7">
        <v>42.6</v>
      </c>
      <c r="AE2642" s="7" t="s">
        <v>204</v>
      </c>
      <c r="AF2642" s="7" t="s">
        <v>205</v>
      </c>
      <c r="AG2642" s="7" t="s">
        <v>47</v>
      </c>
      <c r="AH2642" s="7" t="s">
        <v>406</v>
      </c>
      <c r="AI2642" s="7" t="s">
        <v>407</v>
      </c>
      <c r="AJ2642" s="7">
        <v>1.6839999999999999</v>
      </c>
      <c r="AK2642" s="7">
        <v>0.51300000000000001</v>
      </c>
      <c r="AV2642" s="7" t="s">
        <v>659</v>
      </c>
      <c r="AW2642" s="7" t="s">
        <v>528</v>
      </c>
      <c r="AZ2642" s="7" t="s">
        <v>38</v>
      </c>
    </row>
    <row r="2643" spans="1:52" x14ac:dyDescent="0.2">
      <c r="A2643" s="7">
        <v>2642</v>
      </c>
      <c r="B2643" s="7">
        <v>6575</v>
      </c>
      <c r="C2643" s="7" t="s">
        <v>84</v>
      </c>
      <c r="D2643" s="7" t="s">
        <v>297</v>
      </c>
      <c r="E2643" s="7" t="s">
        <v>298</v>
      </c>
      <c r="F2643" s="7">
        <v>0.24</v>
      </c>
      <c r="I2643" s="7">
        <v>0.24</v>
      </c>
      <c r="J2643" s="7">
        <v>2009</v>
      </c>
      <c r="K2643" s="7">
        <v>2</v>
      </c>
      <c r="L2643" s="7">
        <v>49</v>
      </c>
      <c r="M2643" s="7">
        <v>50.131</v>
      </c>
      <c r="N2643" s="7">
        <v>11.88</v>
      </c>
      <c r="O2643" s="7">
        <v>50.25</v>
      </c>
      <c r="P2643" s="7">
        <v>11.75</v>
      </c>
      <c r="Q2643" s="7">
        <v>0.84699999999999998</v>
      </c>
      <c r="V2643" s="7" t="s">
        <v>26</v>
      </c>
      <c r="W2643" s="7">
        <v>0.22800000000000001</v>
      </c>
      <c r="X2643" s="7">
        <f t="shared" si="82"/>
        <v>0.22800000000000001</v>
      </c>
      <c r="Y2643" s="7">
        <v>1.2E-2</v>
      </c>
      <c r="Z2643" s="7">
        <f t="shared" si="83"/>
        <v>1.2E-2</v>
      </c>
      <c r="AA2643" s="7">
        <v>0.95</v>
      </c>
      <c r="AB2643" s="7">
        <v>4.9000000000000002E-2</v>
      </c>
      <c r="AC2643" s="7">
        <v>-2.2000000000000002</v>
      </c>
      <c r="AD2643" s="7">
        <v>55.5</v>
      </c>
      <c r="AE2643" s="7" t="s">
        <v>204</v>
      </c>
      <c r="AF2643" s="7" t="s">
        <v>205</v>
      </c>
      <c r="AG2643" s="7" t="s">
        <v>47</v>
      </c>
      <c r="AH2643" s="7" t="s">
        <v>406</v>
      </c>
      <c r="AI2643" s="7" t="s">
        <v>407</v>
      </c>
      <c r="AJ2643" s="7">
        <v>1.6839999999999999</v>
      </c>
      <c r="AK2643" s="7">
        <v>0.51300000000000001</v>
      </c>
      <c r="AV2643" s="7" t="s">
        <v>659</v>
      </c>
      <c r="AW2643" s="7" t="s">
        <v>528</v>
      </c>
      <c r="AZ2643" s="7" t="s">
        <v>38</v>
      </c>
    </row>
    <row r="2644" spans="1:52" x14ac:dyDescent="0.2">
      <c r="A2644" s="7">
        <v>2643</v>
      </c>
      <c r="B2644" s="7">
        <v>6575</v>
      </c>
      <c r="C2644" s="7" t="s">
        <v>84</v>
      </c>
      <c r="D2644" s="7" t="s">
        <v>297</v>
      </c>
      <c r="E2644" s="7" t="s">
        <v>298</v>
      </c>
      <c r="F2644" s="7">
        <v>7.8E-2</v>
      </c>
      <c r="I2644" s="7">
        <v>7.8E-2</v>
      </c>
      <c r="J2644" s="7">
        <v>2009</v>
      </c>
      <c r="K2644" s="7">
        <v>3</v>
      </c>
      <c r="L2644" s="7">
        <v>79</v>
      </c>
      <c r="M2644" s="7">
        <v>50.131</v>
      </c>
      <c r="N2644" s="7">
        <v>11.88</v>
      </c>
      <c r="O2644" s="7">
        <v>50.25</v>
      </c>
      <c r="P2644" s="7">
        <v>11.75</v>
      </c>
      <c r="Q2644" s="7">
        <v>0.61899999999999999</v>
      </c>
      <c r="V2644" s="7" t="s">
        <v>26</v>
      </c>
      <c r="W2644" s="7">
        <v>6.7000000000000004E-2</v>
      </c>
      <c r="X2644" s="7">
        <f t="shared" si="82"/>
        <v>6.7000000000000004E-2</v>
      </c>
      <c r="Y2644" s="7">
        <v>1.0999999999999999E-2</v>
      </c>
      <c r="Z2644" s="7">
        <f t="shared" si="83"/>
        <v>1.0999999999999999E-2</v>
      </c>
      <c r="AA2644" s="7">
        <v>0.85799999999999998</v>
      </c>
      <c r="AB2644" s="7">
        <v>0.14099999999999999</v>
      </c>
      <c r="AC2644" s="7">
        <v>1.8</v>
      </c>
      <c r="AD2644" s="7">
        <v>62.3</v>
      </c>
      <c r="AE2644" s="7" t="s">
        <v>204</v>
      </c>
      <c r="AF2644" s="7" t="s">
        <v>205</v>
      </c>
      <c r="AG2644" s="7" t="s">
        <v>47</v>
      </c>
      <c r="AH2644" s="7" t="s">
        <v>406</v>
      </c>
      <c r="AI2644" s="7" t="s">
        <v>407</v>
      </c>
      <c r="AJ2644" s="7">
        <v>1.6839999999999999</v>
      </c>
      <c r="AK2644" s="7">
        <v>0.51300000000000001</v>
      </c>
      <c r="AV2644" s="7" t="s">
        <v>659</v>
      </c>
      <c r="AW2644" s="7" t="s">
        <v>528</v>
      </c>
      <c r="AZ2644" s="7" t="s">
        <v>38</v>
      </c>
    </row>
    <row r="2645" spans="1:52" x14ac:dyDescent="0.2">
      <c r="A2645" s="7">
        <v>2644</v>
      </c>
      <c r="B2645" s="7">
        <v>6575</v>
      </c>
      <c r="C2645" s="7" t="s">
        <v>84</v>
      </c>
      <c r="D2645" s="7" t="s">
        <v>297</v>
      </c>
      <c r="E2645" s="7" t="s">
        <v>298</v>
      </c>
      <c r="F2645" s="7">
        <v>1.046</v>
      </c>
      <c r="I2645" s="7">
        <v>1.046</v>
      </c>
      <c r="J2645" s="7">
        <v>2009</v>
      </c>
      <c r="K2645" s="7">
        <v>4</v>
      </c>
      <c r="L2645" s="7">
        <v>96</v>
      </c>
      <c r="M2645" s="7">
        <v>50.131</v>
      </c>
      <c r="N2645" s="7">
        <v>11.88</v>
      </c>
      <c r="O2645" s="7">
        <v>50.25</v>
      </c>
      <c r="P2645" s="7">
        <v>11.75</v>
      </c>
      <c r="Q2645" s="7">
        <v>2.4140000000000001</v>
      </c>
      <c r="V2645" s="7" t="s">
        <v>26</v>
      </c>
      <c r="W2645" s="7">
        <v>0.434</v>
      </c>
      <c r="X2645" s="7">
        <f t="shared" si="82"/>
        <v>0.434</v>
      </c>
      <c r="Y2645" s="7">
        <v>0.61199999999999999</v>
      </c>
      <c r="Z2645" s="7">
        <f t="shared" si="83"/>
        <v>0.61199999999999999</v>
      </c>
      <c r="AA2645" s="7">
        <v>0.41399999999999998</v>
      </c>
      <c r="AB2645" s="7">
        <v>0.58499999999999996</v>
      </c>
      <c r="AC2645" s="7">
        <v>10.3</v>
      </c>
      <c r="AD2645" s="7">
        <v>75.3</v>
      </c>
      <c r="AE2645" s="7" t="s">
        <v>204</v>
      </c>
      <c r="AF2645" s="7" t="s">
        <v>205</v>
      </c>
      <c r="AG2645" s="7" t="s">
        <v>47</v>
      </c>
      <c r="AH2645" s="7" t="s">
        <v>406</v>
      </c>
      <c r="AI2645" s="7" t="s">
        <v>407</v>
      </c>
      <c r="AJ2645" s="7">
        <v>1.6839999999999999</v>
      </c>
      <c r="AK2645" s="7">
        <v>0.51300000000000001</v>
      </c>
      <c r="AV2645" s="7" t="s">
        <v>659</v>
      </c>
      <c r="AW2645" s="7" t="s">
        <v>528</v>
      </c>
      <c r="AZ2645" s="7" t="s">
        <v>38</v>
      </c>
    </row>
    <row r="2646" spans="1:52" x14ac:dyDescent="0.2">
      <c r="A2646" s="7">
        <v>2645</v>
      </c>
      <c r="B2646" s="7">
        <v>6575</v>
      </c>
      <c r="C2646" s="7" t="s">
        <v>84</v>
      </c>
      <c r="D2646" s="7" t="s">
        <v>297</v>
      </c>
      <c r="E2646" s="7" t="s">
        <v>298</v>
      </c>
      <c r="F2646" s="7">
        <v>0.95799999999999996</v>
      </c>
      <c r="I2646" s="7">
        <v>0.95799999999999996</v>
      </c>
      <c r="J2646" s="7">
        <v>2009</v>
      </c>
      <c r="K2646" s="7">
        <v>5</v>
      </c>
      <c r="L2646" s="7">
        <v>125</v>
      </c>
      <c r="M2646" s="7">
        <v>50.131</v>
      </c>
      <c r="N2646" s="7">
        <v>11.88</v>
      </c>
      <c r="O2646" s="7">
        <v>50.25</v>
      </c>
      <c r="P2646" s="7">
        <v>11.75</v>
      </c>
      <c r="Q2646" s="7">
        <v>7.508</v>
      </c>
      <c r="V2646" s="7" t="s">
        <v>26</v>
      </c>
      <c r="W2646" s="7">
        <v>0.46400000000000002</v>
      </c>
      <c r="X2646" s="7">
        <f t="shared" si="82"/>
        <v>0.46400000000000002</v>
      </c>
      <c r="Y2646" s="7">
        <v>0.49399999999999999</v>
      </c>
      <c r="Z2646" s="7">
        <f t="shared" si="83"/>
        <v>0.49399999999999999</v>
      </c>
      <c r="AA2646" s="7">
        <v>0.48399999999999999</v>
      </c>
      <c r="AB2646" s="7">
        <v>0.51500000000000001</v>
      </c>
      <c r="AC2646" s="7">
        <v>11.8</v>
      </c>
      <c r="AD2646" s="7">
        <v>79.8</v>
      </c>
      <c r="AE2646" s="7" t="s">
        <v>204</v>
      </c>
      <c r="AF2646" s="7" t="s">
        <v>205</v>
      </c>
      <c r="AG2646" s="7" t="s">
        <v>47</v>
      </c>
      <c r="AH2646" s="7" t="s">
        <v>406</v>
      </c>
      <c r="AI2646" s="7" t="s">
        <v>407</v>
      </c>
      <c r="AJ2646" s="7">
        <v>1.6839999999999999</v>
      </c>
      <c r="AK2646" s="7">
        <v>0.51300000000000001</v>
      </c>
      <c r="AV2646" s="7" t="s">
        <v>659</v>
      </c>
      <c r="AW2646" s="7" t="s">
        <v>528</v>
      </c>
      <c r="AZ2646" s="7" t="s">
        <v>38</v>
      </c>
    </row>
    <row r="2647" spans="1:52" x14ac:dyDescent="0.2">
      <c r="A2647" s="7">
        <v>2646</v>
      </c>
      <c r="B2647" s="7">
        <v>6575</v>
      </c>
      <c r="C2647" s="7" t="s">
        <v>84</v>
      </c>
      <c r="D2647" s="7" t="s">
        <v>297</v>
      </c>
      <c r="E2647" s="7" t="s">
        <v>298</v>
      </c>
      <c r="F2647" s="7">
        <v>1.5149999999999999</v>
      </c>
      <c r="I2647" s="7">
        <v>1.5149999999999999</v>
      </c>
      <c r="J2647" s="7">
        <v>2009</v>
      </c>
      <c r="K2647" s="7">
        <v>5</v>
      </c>
      <c r="L2647" s="7">
        <v>133</v>
      </c>
      <c r="M2647" s="7">
        <v>50.131</v>
      </c>
      <c r="N2647" s="7">
        <v>11.88</v>
      </c>
      <c r="O2647" s="7">
        <v>50.25</v>
      </c>
      <c r="P2647" s="7">
        <v>11.75</v>
      </c>
      <c r="Q2647" s="7">
        <v>8.609</v>
      </c>
      <c r="V2647" s="7" t="s">
        <v>26</v>
      </c>
      <c r="W2647" s="7">
        <v>0.75700000000000001</v>
      </c>
      <c r="X2647" s="7">
        <f t="shared" si="82"/>
        <v>0.75700000000000001</v>
      </c>
      <c r="Y2647" s="7">
        <v>0.75800000000000001</v>
      </c>
      <c r="Z2647" s="7">
        <f t="shared" si="83"/>
        <v>0.75800000000000001</v>
      </c>
      <c r="AA2647" s="7">
        <v>0.499</v>
      </c>
      <c r="AB2647" s="7">
        <v>0.5</v>
      </c>
      <c r="AC2647" s="7">
        <v>11.8</v>
      </c>
      <c r="AD2647" s="7">
        <v>79.8</v>
      </c>
      <c r="AE2647" s="7" t="s">
        <v>204</v>
      </c>
      <c r="AF2647" s="7" t="s">
        <v>205</v>
      </c>
      <c r="AG2647" s="7" t="s">
        <v>47</v>
      </c>
      <c r="AH2647" s="7" t="s">
        <v>406</v>
      </c>
      <c r="AI2647" s="7" t="s">
        <v>407</v>
      </c>
      <c r="AJ2647" s="7">
        <v>1.6839999999999999</v>
      </c>
      <c r="AK2647" s="7">
        <v>0.51300000000000001</v>
      </c>
      <c r="AV2647" s="7" t="s">
        <v>659</v>
      </c>
      <c r="AW2647" s="7" t="s">
        <v>528</v>
      </c>
      <c r="AZ2647" s="7" t="s">
        <v>38</v>
      </c>
    </row>
    <row r="2648" spans="1:52" x14ac:dyDescent="0.2">
      <c r="A2648" s="7">
        <v>2647</v>
      </c>
      <c r="B2648" s="7">
        <v>6575</v>
      </c>
      <c r="C2648" s="7" t="s">
        <v>84</v>
      </c>
      <c r="D2648" s="7" t="s">
        <v>297</v>
      </c>
      <c r="E2648" s="7" t="s">
        <v>298</v>
      </c>
      <c r="F2648" s="7">
        <v>1.573</v>
      </c>
      <c r="I2648" s="7">
        <v>1.573</v>
      </c>
      <c r="J2648" s="7">
        <v>2009</v>
      </c>
      <c r="K2648" s="7">
        <v>5</v>
      </c>
      <c r="L2648" s="7">
        <v>147</v>
      </c>
      <c r="M2648" s="7">
        <v>50.131</v>
      </c>
      <c r="N2648" s="7">
        <v>11.88</v>
      </c>
      <c r="O2648" s="7">
        <v>50.25</v>
      </c>
      <c r="P2648" s="7">
        <v>11.75</v>
      </c>
      <c r="Q2648" s="7">
        <v>8.9559999999999995</v>
      </c>
      <c r="V2648" s="7" t="s">
        <v>26</v>
      </c>
      <c r="W2648" s="7">
        <v>0.83099999999999996</v>
      </c>
      <c r="X2648" s="7">
        <f t="shared" si="82"/>
        <v>0.83099999999999996</v>
      </c>
      <c r="Y2648" s="7">
        <v>0.74199999999999999</v>
      </c>
      <c r="Z2648" s="7">
        <f t="shared" si="83"/>
        <v>0.74199999999999999</v>
      </c>
      <c r="AA2648" s="7">
        <v>0.52800000000000002</v>
      </c>
      <c r="AB2648" s="7">
        <v>0.47099999999999997</v>
      </c>
      <c r="AC2648" s="7">
        <v>11.8</v>
      </c>
      <c r="AD2648" s="7">
        <v>79.8</v>
      </c>
      <c r="AE2648" s="7" t="s">
        <v>204</v>
      </c>
      <c r="AF2648" s="7" t="s">
        <v>205</v>
      </c>
      <c r="AG2648" s="7" t="s">
        <v>47</v>
      </c>
      <c r="AH2648" s="7" t="s">
        <v>406</v>
      </c>
      <c r="AI2648" s="7" t="s">
        <v>407</v>
      </c>
      <c r="AJ2648" s="7">
        <v>1.6839999999999999</v>
      </c>
      <c r="AK2648" s="7">
        <v>0.51300000000000001</v>
      </c>
      <c r="AV2648" s="7" t="s">
        <v>659</v>
      </c>
      <c r="AW2648" s="7" t="s">
        <v>528</v>
      </c>
      <c r="AZ2648" s="7" t="s">
        <v>38</v>
      </c>
    </row>
    <row r="2649" spans="1:52" x14ac:dyDescent="0.2">
      <c r="A2649" s="7">
        <v>2648</v>
      </c>
      <c r="B2649" s="7">
        <v>6575</v>
      </c>
      <c r="C2649" s="7" t="s">
        <v>84</v>
      </c>
      <c r="D2649" s="7" t="s">
        <v>297</v>
      </c>
      <c r="E2649" s="7" t="s">
        <v>298</v>
      </c>
      <c r="F2649" s="7">
        <v>1.601</v>
      </c>
      <c r="I2649" s="7">
        <v>1.601</v>
      </c>
      <c r="J2649" s="7">
        <v>2009</v>
      </c>
      <c r="K2649" s="7">
        <v>6</v>
      </c>
      <c r="L2649" s="7">
        <v>166</v>
      </c>
      <c r="M2649" s="7">
        <v>50.131</v>
      </c>
      <c r="N2649" s="7">
        <v>11.88</v>
      </c>
      <c r="O2649" s="7">
        <v>50.25</v>
      </c>
      <c r="P2649" s="7">
        <v>11.75</v>
      </c>
      <c r="Q2649" s="7">
        <v>9.5950000000000006</v>
      </c>
      <c r="V2649" s="7" t="s">
        <v>26</v>
      </c>
      <c r="W2649" s="7">
        <v>1.036</v>
      </c>
      <c r="X2649" s="7">
        <f t="shared" si="82"/>
        <v>1.036</v>
      </c>
      <c r="Y2649" s="7">
        <v>0.56499999999999995</v>
      </c>
      <c r="Z2649" s="7">
        <f t="shared" si="83"/>
        <v>0.56499999999999995</v>
      </c>
      <c r="AA2649" s="7">
        <v>0.64700000000000002</v>
      </c>
      <c r="AB2649" s="7">
        <v>0.35199999999999998</v>
      </c>
      <c r="AC2649" s="7">
        <v>13.1</v>
      </c>
      <c r="AD2649" s="7">
        <v>71.7</v>
      </c>
      <c r="AE2649" s="7" t="s">
        <v>204</v>
      </c>
      <c r="AF2649" s="7" t="s">
        <v>205</v>
      </c>
      <c r="AG2649" s="7" t="s">
        <v>47</v>
      </c>
      <c r="AH2649" s="7" t="s">
        <v>406</v>
      </c>
      <c r="AI2649" s="7" t="s">
        <v>407</v>
      </c>
      <c r="AJ2649" s="7">
        <v>1.6839999999999999</v>
      </c>
      <c r="AK2649" s="7">
        <v>0.51300000000000001</v>
      </c>
      <c r="AV2649" s="7" t="s">
        <v>659</v>
      </c>
      <c r="AW2649" s="7" t="s">
        <v>528</v>
      </c>
      <c r="AZ2649" s="7" t="s">
        <v>38</v>
      </c>
    </row>
    <row r="2650" spans="1:52" x14ac:dyDescent="0.2">
      <c r="A2650" s="7">
        <v>2649</v>
      </c>
      <c r="B2650" s="7">
        <v>6575</v>
      </c>
      <c r="C2650" s="7" t="s">
        <v>84</v>
      </c>
      <c r="D2650" s="7" t="s">
        <v>297</v>
      </c>
      <c r="E2650" s="7" t="s">
        <v>298</v>
      </c>
      <c r="F2650" s="7">
        <v>1.954</v>
      </c>
      <c r="I2650" s="7">
        <v>1.954</v>
      </c>
      <c r="J2650" s="7">
        <v>2009</v>
      </c>
      <c r="K2650" s="7">
        <v>7</v>
      </c>
      <c r="L2650" s="7">
        <v>182</v>
      </c>
      <c r="M2650" s="7">
        <v>50.131</v>
      </c>
      <c r="N2650" s="7">
        <v>11.88</v>
      </c>
      <c r="O2650" s="7">
        <v>50.25</v>
      </c>
      <c r="P2650" s="7">
        <v>11.75</v>
      </c>
      <c r="Q2650" s="7">
        <v>10.984</v>
      </c>
      <c r="V2650" s="7" t="s">
        <v>26</v>
      </c>
      <c r="W2650" s="7">
        <v>1.4179999999999999</v>
      </c>
      <c r="X2650" s="7">
        <f t="shared" si="82"/>
        <v>1.4179999999999999</v>
      </c>
      <c r="Y2650" s="7">
        <v>0.53600000000000003</v>
      </c>
      <c r="Z2650" s="7">
        <f t="shared" si="83"/>
        <v>0.53600000000000003</v>
      </c>
      <c r="AA2650" s="7">
        <v>0.72499999999999998</v>
      </c>
      <c r="AB2650" s="7">
        <v>0.27400000000000002</v>
      </c>
      <c r="AC2650" s="7">
        <v>15.9</v>
      </c>
      <c r="AD2650" s="7">
        <v>101.1</v>
      </c>
      <c r="AE2650" s="7" t="s">
        <v>204</v>
      </c>
      <c r="AF2650" s="7" t="s">
        <v>205</v>
      </c>
      <c r="AG2650" s="7" t="s">
        <v>47</v>
      </c>
      <c r="AH2650" s="7" t="s">
        <v>406</v>
      </c>
      <c r="AI2650" s="7" t="s">
        <v>407</v>
      </c>
      <c r="AJ2650" s="7">
        <v>1.6839999999999999</v>
      </c>
      <c r="AK2650" s="7">
        <v>0.51300000000000001</v>
      </c>
      <c r="AV2650" s="7" t="s">
        <v>659</v>
      </c>
      <c r="AW2650" s="7" t="s">
        <v>528</v>
      </c>
      <c r="AZ2650" s="7" t="s">
        <v>38</v>
      </c>
    </row>
    <row r="2651" spans="1:52" x14ac:dyDescent="0.2">
      <c r="A2651" s="7">
        <v>2650</v>
      </c>
      <c r="B2651" s="7">
        <v>6575</v>
      </c>
      <c r="C2651" s="7" t="s">
        <v>84</v>
      </c>
      <c r="D2651" s="7" t="s">
        <v>297</v>
      </c>
      <c r="E2651" s="7" t="s">
        <v>298</v>
      </c>
      <c r="F2651" s="7">
        <v>2.262</v>
      </c>
      <c r="I2651" s="7">
        <v>2.262</v>
      </c>
      <c r="J2651" s="7">
        <v>2009</v>
      </c>
      <c r="K2651" s="7">
        <v>7</v>
      </c>
      <c r="L2651" s="7">
        <v>195</v>
      </c>
      <c r="M2651" s="7">
        <v>50.131</v>
      </c>
      <c r="N2651" s="7">
        <v>11.88</v>
      </c>
      <c r="O2651" s="7">
        <v>50.25</v>
      </c>
      <c r="P2651" s="7">
        <v>11.75</v>
      </c>
      <c r="Q2651" s="7">
        <v>11.507</v>
      </c>
      <c r="V2651" s="7" t="s">
        <v>26</v>
      </c>
      <c r="W2651" s="7">
        <v>1.506</v>
      </c>
      <c r="X2651" s="7">
        <f t="shared" si="82"/>
        <v>1.506</v>
      </c>
      <c r="Y2651" s="7">
        <v>0.75600000000000001</v>
      </c>
      <c r="Z2651" s="7">
        <f t="shared" si="83"/>
        <v>0.75600000000000001</v>
      </c>
      <c r="AA2651" s="7">
        <v>0.66500000000000004</v>
      </c>
      <c r="AB2651" s="7">
        <v>0.33400000000000002</v>
      </c>
      <c r="AC2651" s="7">
        <v>15.9</v>
      </c>
      <c r="AD2651" s="7">
        <v>101.1</v>
      </c>
      <c r="AE2651" s="7" t="s">
        <v>204</v>
      </c>
      <c r="AF2651" s="7" t="s">
        <v>205</v>
      </c>
      <c r="AG2651" s="7" t="s">
        <v>47</v>
      </c>
      <c r="AH2651" s="7" t="s">
        <v>406</v>
      </c>
      <c r="AI2651" s="7" t="s">
        <v>407</v>
      </c>
      <c r="AJ2651" s="7">
        <v>1.6839999999999999</v>
      </c>
      <c r="AK2651" s="7">
        <v>0.51300000000000001</v>
      </c>
      <c r="AV2651" s="7" t="s">
        <v>659</v>
      </c>
      <c r="AW2651" s="7" t="s">
        <v>528</v>
      </c>
      <c r="AZ2651" s="7" t="s">
        <v>38</v>
      </c>
    </row>
    <row r="2652" spans="1:52" x14ac:dyDescent="0.2">
      <c r="A2652" s="7">
        <v>2651</v>
      </c>
      <c r="B2652" s="7">
        <v>6575</v>
      </c>
      <c r="C2652" s="7" t="s">
        <v>84</v>
      </c>
      <c r="D2652" s="7" t="s">
        <v>297</v>
      </c>
      <c r="E2652" s="7" t="s">
        <v>298</v>
      </c>
      <c r="F2652" s="7">
        <v>1.44</v>
      </c>
      <c r="I2652" s="7">
        <v>1.44</v>
      </c>
      <c r="J2652" s="7">
        <v>2009</v>
      </c>
      <c r="K2652" s="7">
        <v>7</v>
      </c>
      <c r="L2652" s="7">
        <v>211</v>
      </c>
      <c r="M2652" s="7">
        <v>50.131</v>
      </c>
      <c r="N2652" s="7">
        <v>11.88</v>
      </c>
      <c r="O2652" s="7">
        <v>50.25</v>
      </c>
      <c r="P2652" s="7">
        <v>11.75</v>
      </c>
      <c r="Q2652" s="7">
        <v>11.855</v>
      </c>
      <c r="V2652" s="7" t="s">
        <v>26</v>
      </c>
      <c r="W2652" s="7">
        <v>1.1100000000000001</v>
      </c>
      <c r="X2652" s="7">
        <f t="shared" si="82"/>
        <v>1.1100000000000001</v>
      </c>
      <c r="Y2652" s="7">
        <v>0.33</v>
      </c>
      <c r="Z2652" s="7">
        <f t="shared" si="83"/>
        <v>0.33</v>
      </c>
      <c r="AA2652" s="7">
        <v>0.77</v>
      </c>
      <c r="AB2652" s="7">
        <v>0.22900000000000001</v>
      </c>
      <c r="AC2652" s="7">
        <v>15.9</v>
      </c>
      <c r="AD2652" s="7">
        <v>101.1</v>
      </c>
      <c r="AE2652" s="7" t="s">
        <v>204</v>
      </c>
      <c r="AF2652" s="7" t="s">
        <v>205</v>
      </c>
      <c r="AG2652" s="7" t="s">
        <v>47</v>
      </c>
      <c r="AH2652" s="7" t="s">
        <v>406</v>
      </c>
      <c r="AI2652" s="7" t="s">
        <v>407</v>
      </c>
      <c r="AJ2652" s="7">
        <v>1.6839999999999999</v>
      </c>
      <c r="AK2652" s="7">
        <v>0.51300000000000001</v>
      </c>
      <c r="AV2652" s="7" t="s">
        <v>659</v>
      </c>
      <c r="AW2652" s="7" t="s">
        <v>528</v>
      </c>
      <c r="AZ2652" s="7" t="s">
        <v>38</v>
      </c>
    </row>
    <row r="2653" spans="1:52" x14ac:dyDescent="0.2">
      <c r="A2653" s="7">
        <v>2652</v>
      </c>
      <c r="B2653" s="7">
        <v>6575</v>
      </c>
      <c r="C2653" s="7" t="s">
        <v>84</v>
      </c>
      <c r="D2653" s="7" t="s">
        <v>297</v>
      </c>
      <c r="E2653" s="7" t="s">
        <v>298</v>
      </c>
      <c r="F2653" s="7">
        <v>3.3620000000000001</v>
      </c>
      <c r="I2653" s="7">
        <v>3.3620000000000001</v>
      </c>
      <c r="J2653" s="7">
        <v>2009</v>
      </c>
      <c r="K2653" s="7">
        <v>8</v>
      </c>
      <c r="L2653" s="7">
        <v>223</v>
      </c>
      <c r="M2653" s="7">
        <v>50.131</v>
      </c>
      <c r="N2653" s="7">
        <v>11.88</v>
      </c>
      <c r="O2653" s="7">
        <v>50.25</v>
      </c>
      <c r="P2653" s="7">
        <v>11.75</v>
      </c>
      <c r="Q2653" s="7">
        <v>10.815</v>
      </c>
      <c r="V2653" s="7" t="s">
        <v>26</v>
      </c>
      <c r="W2653" s="7">
        <v>1.946</v>
      </c>
      <c r="X2653" s="7">
        <f t="shared" si="82"/>
        <v>1.946</v>
      </c>
      <c r="Y2653" s="7">
        <v>1.4159999999999999</v>
      </c>
      <c r="Z2653" s="7">
        <f t="shared" si="83"/>
        <v>1.4159999999999999</v>
      </c>
      <c r="AA2653" s="7">
        <v>0.57799999999999996</v>
      </c>
      <c r="AB2653" s="7">
        <v>0.42099999999999999</v>
      </c>
      <c r="AC2653" s="7">
        <v>16.8</v>
      </c>
      <c r="AD2653" s="7">
        <v>40</v>
      </c>
      <c r="AE2653" s="7" t="s">
        <v>204</v>
      </c>
      <c r="AF2653" s="7" t="s">
        <v>205</v>
      </c>
      <c r="AG2653" s="7" t="s">
        <v>47</v>
      </c>
      <c r="AH2653" s="7" t="s">
        <v>406</v>
      </c>
      <c r="AI2653" s="7" t="s">
        <v>407</v>
      </c>
      <c r="AJ2653" s="7">
        <v>1.6839999999999999</v>
      </c>
      <c r="AK2653" s="7">
        <v>0.51300000000000001</v>
      </c>
      <c r="AV2653" s="7" t="s">
        <v>659</v>
      </c>
      <c r="AW2653" s="7" t="s">
        <v>528</v>
      </c>
      <c r="AZ2653" s="7" t="s">
        <v>38</v>
      </c>
    </row>
    <row r="2654" spans="1:52" x14ac:dyDescent="0.2">
      <c r="A2654" s="7">
        <v>2653</v>
      </c>
      <c r="B2654" s="7">
        <v>6575</v>
      </c>
      <c r="C2654" s="7" t="s">
        <v>84</v>
      </c>
      <c r="D2654" s="7" t="s">
        <v>297</v>
      </c>
      <c r="E2654" s="7" t="s">
        <v>298</v>
      </c>
      <c r="F2654" s="7">
        <v>2.9209999999999998</v>
      </c>
      <c r="I2654" s="7">
        <v>2.9209999999999998</v>
      </c>
      <c r="J2654" s="7">
        <v>2009</v>
      </c>
      <c r="K2654" s="7">
        <v>8</v>
      </c>
      <c r="L2654" s="7">
        <v>239</v>
      </c>
      <c r="M2654" s="7">
        <v>50.131</v>
      </c>
      <c r="N2654" s="7">
        <v>11.88</v>
      </c>
      <c r="O2654" s="7">
        <v>50.25</v>
      </c>
      <c r="P2654" s="7">
        <v>11.75</v>
      </c>
      <c r="Q2654" s="7">
        <v>10.641999999999999</v>
      </c>
      <c r="V2654" s="7" t="s">
        <v>26</v>
      </c>
      <c r="W2654" s="7">
        <v>2.181</v>
      </c>
      <c r="X2654" s="7">
        <f t="shared" si="82"/>
        <v>2.181</v>
      </c>
      <c r="Y2654" s="7">
        <v>0.74</v>
      </c>
      <c r="Z2654" s="7">
        <f t="shared" si="83"/>
        <v>0.74</v>
      </c>
      <c r="AA2654" s="7">
        <v>0.746</v>
      </c>
      <c r="AB2654" s="7">
        <v>0.253</v>
      </c>
      <c r="AC2654" s="7">
        <v>16.8</v>
      </c>
      <c r="AD2654" s="7">
        <v>40</v>
      </c>
      <c r="AE2654" s="7" t="s">
        <v>204</v>
      </c>
      <c r="AF2654" s="7" t="s">
        <v>205</v>
      </c>
      <c r="AG2654" s="7" t="s">
        <v>47</v>
      </c>
      <c r="AH2654" s="7" t="s">
        <v>406</v>
      </c>
      <c r="AI2654" s="7" t="s">
        <v>407</v>
      </c>
      <c r="AJ2654" s="7">
        <v>1.6839999999999999</v>
      </c>
      <c r="AK2654" s="7">
        <v>0.51300000000000001</v>
      </c>
      <c r="AV2654" s="7" t="s">
        <v>659</v>
      </c>
      <c r="AW2654" s="7" t="s">
        <v>528</v>
      </c>
      <c r="AZ2654" s="7" t="s">
        <v>38</v>
      </c>
    </row>
    <row r="2655" spans="1:52" x14ac:dyDescent="0.2">
      <c r="A2655" s="7">
        <v>2654</v>
      </c>
      <c r="B2655" s="7">
        <v>6575</v>
      </c>
      <c r="C2655" s="7" t="s">
        <v>84</v>
      </c>
      <c r="D2655" s="7" t="s">
        <v>297</v>
      </c>
      <c r="E2655" s="7" t="s">
        <v>298</v>
      </c>
      <c r="F2655" s="7">
        <v>0.89700000000000002</v>
      </c>
      <c r="I2655" s="7">
        <v>0.89700000000000002</v>
      </c>
      <c r="J2655" s="7">
        <v>2009</v>
      </c>
      <c r="K2655" s="7">
        <v>9</v>
      </c>
      <c r="L2655" s="7">
        <v>258</v>
      </c>
      <c r="M2655" s="7">
        <v>50.131</v>
      </c>
      <c r="N2655" s="7">
        <v>11.88</v>
      </c>
      <c r="O2655" s="7">
        <v>50.25</v>
      </c>
      <c r="P2655" s="7">
        <v>11.75</v>
      </c>
      <c r="Q2655" s="7">
        <v>9.891</v>
      </c>
      <c r="V2655" s="7" t="s">
        <v>26</v>
      </c>
      <c r="W2655" s="7">
        <v>0.72899999999999998</v>
      </c>
      <c r="X2655" s="7">
        <f t="shared" si="82"/>
        <v>0.72899999999999998</v>
      </c>
      <c r="Y2655" s="7">
        <v>0.16800000000000001</v>
      </c>
      <c r="Z2655" s="7">
        <f t="shared" si="83"/>
        <v>0.16800000000000001</v>
      </c>
      <c r="AA2655" s="7">
        <v>0.81200000000000006</v>
      </c>
      <c r="AB2655" s="7">
        <v>0.187</v>
      </c>
      <c r="AC2655" s="7">
        <v>13</v>
      </c>
      <c r="AD2655" s="7">
        <v>41</v>
      </c>
      <c r="AE2655" s="7" t="s">
        <v>204</v>
      </c>
      <c r="AF2655" s="7" t="s">
        <v>205</v>
      </c>
      <c r="AG2655" s="7" t="s">
        <v>47</v>
      </c>
      <c r="AH2655" s="7" t="s">
        <v>406</v>
      </c>
      <c r="AI2655" s="7" t="s">
        <v>407</v>
      </c>
      <c r="AJ2655" s="7">
        <v>1.6839999999999999</v>
      </c>
      <c r="AK2655" s="7">
        <v>0.51300000000000001</v>
      </c>
      <c r="AV2655" s="7" t="s">
        <v>659</v>
      </c>
      <c r="AW2655" s="7" t="s">
        <v>528</v>
      </c>
      <c r="AZ2655" s="7" t="s">
        <v>38</v>
      </c>
    </row>
    <row r="2656" spans="1:52" x14ac:dyDescent="0.2">
      <c r="A2656" s="7">
        <v>2655</v>
      </c>
      <c r="B2656" s="7">
        <v>6575</v>
      </c>
      <c r="C2656" s="7" t="s">
        <v>84</v>
      </c>
      <c r="D2656" s="7" t="s">
        <v>297</v>
      </c>
      <c r="E2656" s="7" t="s">
        <v>298</v>
      </c>
      <c r="F2656" s="7">
        <v>0.52900000000000003</v>
      </c>
      <c r="I2656" s="7">
        <v>0.52900000000000003</v>
      </c>
      <c r="J2656" s="7">
        <v>2009</v>
      </c>
      <c r="K2656" s="7">
        <v>10</v>
      </c>
      <c r="L2656" s="7">
        <v>285</v>
      </c>
      <c r="M2656" s="7">
        <v>50.131</v>
      </c>
      <c r="N2656" s="7">
        <v>11.88</v>
      </c>
      <c r="O2656" s="7">
        <v>50.25</v>
      </c>
      <c r="P2656" s="7">
        <v>11.75</v>
      </c>
      <c r="Q2656" s="7">
        <v>6.5949999999999998</v>
      </c>
      <c r="V2656" s="7" t="s">
        <v>26</v>
      </c>
      <c r="W2656" s="7">
        <v>0.34699999999999998</v>
      </c>
      <c r="X2656" s="7">
        <f t="shared" si="82"/>
        <v>0.34699999999999998</v>
      </c>
      <c r="Y2656" s="7">
        <v>0.182</v>
      </c>
      <c r="Z2656" s="7">
        <f t="shared" si="83"/>
        <v>0.182</v>
      </c>
      <c r="AA2656" s="7">
        <v>0.65500000000000003</v>
      </c>
      <c r="AB2656" s="7">
        <v>0.34399999999999997</v>
      </c>
      <c r="AC2656" s="7">
        <v>5.9</v>
      </c>
      <c r="AD2656" s="7">
        <v>65.7</v>
      </c>
      <c r="AE2656" s="7" t="s">
        <v>204</v>
      </c>
      <c r="AF2656" s="7" t="s">
        <v>205</v>
      </c>
      <c r="AG2656" s="7" t="s">
        <v>47</v>
      </c>
      <c r="AH2656" s="7" t="s">
        <v>406</v>
      </c>
      <c r="AI2656" s="7" t="s">
        <v>407</v>
      </c>
      <c r="AJ2656" s="7">
        <v>1.6839999999999999</v>
      </c>
      <c r="AK2656" s="7">
        <v>0.51300000000000001</v>
      </c>
      <c r="AV2656" s="7" t="s">
        <v>659</v>
      </c>
      <c r="AW2656" s="7" t="s">
        <v>528</v>
      </c>
      <c r="AZ2656" s="7" t="s">
        <v>38</v>
      </c>
    </row>
    <row r="2657" spans="1:52" x14ac:dyDescent="0.2">
      <c r="A2657" s="7">
        <v>2656</v>
      </c>
      <c r="B2657" s="7">
        <v>6575</v>
      </c>
      <c r="C2657" s="7" t="s">
        <v>84</v>
      </c>
      <c r="D2657" s="7" t="s">
        <v>297</v>
      </c>
      <c r="E2657" s="7" t="s">
        <v>298</v>
      </c>
      <c r="F2657" s="7">
        <v>0.96799999999999997</v>
      </c>
      <c r="I2657" s="7">
        <v>0.96799999999999997</v>
      </c>
      <c r="J2657" s="7">
        <v>2009</v>
      </c>
      <c r="K2657" s="7">
        <v>10</v>
      </c>
      <c r="L2657" s="7">
        <v>299</v>
      </c>
      <c r="M2657" s="7">
        <v>50.131</v>
      </c>
      <c r="N2657" s="7">
        <v>11.88</v>
      </c>
      <c r="O2657" s="7">
        <v>50.25</v>
      </c>
      <c r="P2657" s="7">
        <v>11.75</v>
      </c>
      <c r="Q2657" s="7">
        <v>5.4960000000000004</v>
      </c>
      <c r="V2657" s="7" t="s">
        <v>26</v>
      </c>
      <c r="W2657" s="7">
        <v>0.52400000000000002</v>
      </c>
      <c r="X2657" s="7">
        <f t="shared" si="82"/>
        <v>0.52400000000000002</v>
      </c>
      <c r="Y2657" s="7">
        <v>0.44400000000000001</v>
      </c>
      <c r="Z2657" s="7">
        <f t="shared" si="83"/>
        <v>0.44400000000000001</v>
      </c>
      <c r="AA2657" s="7">
        <v>0.54100000000000004</v>
      </c>
      <c r="AB2657" s="7">
        <v>0.45800000000000002</v>
      </c>
      <c r="AC2657" s="7">
        <v>5.9</v>
      </c>
      <c r="AD2657" s="7">
        <v>65.7</v>
      </c>
      <c r="AE2657" s="7" t="s">
        <v>204</v>
      </c>
      <c r="AF2657" s="7" t="s">
        <v>205</v>
      </c>
      <c r="AG2657" s="7" t="s">
        <v>47</v>
      </c>
      <c r="AH2657" s="7" t="s">
        <v>406</v>
      </c>
      <c r="AI2657" s="7" t="s">
        <v>407</v>
      </c>
      <c r="AJ2657" s="7">
        <v>1.6839999999999999</v>
      </c>
      <c r="AK2657" s="7">
        <v>0.51300000000000001</v>
      </c>
      <c r="AV2657" s="7" t="s">
        <v>659</v>
      </c>
      <c r="AW2657" s="7" t="s">
        <v>528</v>
      </c>
      <c r="AZ2657" s="7" t="s">
        <v>38</v>
      </c>
    </row>
    <row r="2658" spans="1:52" x14ac:dyDescent="0.2">
      <c r="A2658" s="7">
        <v>2657</v>
      </c>
      <c r="B2658" s="7">
        <v>6575</v>
      </c>
      <c r="C2658" s="7" t="s">
        <v>84</v>
      </c>
      <c r="D2658" s="7" t="s">
        <v>297</v>
      </c>
      <c r="E2658" s="7" t="s">
        <v>298</v>
      </c>
      <c r="F2658" s="7">
        <v>0.52900000000000003</v>
      </c>
      <c r="I2658" s="7">
        <v>0.52900000000000003</v>
      </c>
      <c r="J2658" s="7">
        <v>2009</v>
      </c>
      <c r="K2658" s="7">
        <v>11</v>
      </c>
      <c r="L2658" s="7">
        <v>322</v>
      </c>
      <c r="M2658" s="7">
        <v>50.131</v>
      </c>
      <c r="N2658" s="7">
        <v>11.88</v>
      </c>
      <c r="O2658" s="7">
        <v>50.25</v>
      </c>
      <c r="P2658" s="7">
        <v>11.75</v>
      </c>
      <c r="Q2658" s="7">
        <v>5.383</v>
      </c>
      <c r="V2658" s="7" t="s">
        <v>26</v>
      </c>
      <c r="W2658" s="7">
        <v>0.48</v>
      </c>
      <c r="X2658" s="7">
        <f t="shared" si="82"/>
        <v>0.48</v>
      </c>
      <c r="Y2658" s="7">
        <v>4.9000000000000002E-2</v>
      </c>
      <c r="Z2658" s="7">
        <f t="shared" si="83"/>
        <v>4.9000000000000002E-2</v>
      </c>
      <c r="AA2658" s="7">
        <v>0.90700000000000003</v>
      </c>
      <c r="AB2658" s="7">
        <v>9.1999999999999998E-2</v>
      </c>
      <c r="AC2658" s="7">
        <v>4.7</v>
      </c>
      <c r="AD2658" s="7">
        <v>76.3</v>
      </c>
      <c r="AE2658" s="7" t="s">
        <v>204</v>
      </c>
      <c r="AF2658" s="7" t="s">
        <v>205</v>
      </c>
      <c r="AG2658" s="7" t="s">
        <v>47</v>
      </c>
      <c r="AH2658" s="7" t="s">
        <v>406</v>
      </c>
      <c r="AI2658" s="7" t="s">
        <v>407</v>
      </c>
      <c r="AJ2658" s="7">
        <v>1.6839999999999999</v>
      </c>
      <c r="AK2658" s="7">
        <v>0.51300000000000001</v>
      </c>
      <c r="AV2658" s="7" t="s">
        <v>659</v>
      </c>
      <c r="AW2658" s="7" t="s">
        <v>528</v>
      </c>
      <c r="AZ2658" s="7" t="s">
        <v>38</v>
      </c>
    </row>
    <row r="2659" spans="1:52" x14ac:dyDescent="0.2">
      <c r="A2659" s="7">
        <v>2658</v>
      </c>
      <c r="B2659" s="7">
        <v>6575</v>
      </c>
      <c r="C2659" s="7" t="s">
        <v>84</v>
      </c>
      <c r="D2659" s="7" t="s">
        <v>297</v>
      </c>
      <c r="E2659" s="7" t="s">
        <v>298</v>
      </c>
      <c r="F2659" s="7">
        <v>0.249</v>
      </c>
      <c r="I2659" s="7">
        <v>0.249</v>
      </c>
      <c r="J2659" s="7">
        <v>2009</v>
      </c>
      <c r="K2659" s="7">
        <v>12</v>
      </c>
      <c r="L2659" s="7">
        <v>350</v>
      </c>
      <c r="M2659" s="7">
        <v>50.131</v>
      </c>
      <c r="N2659" s="7">
        <v>11.88</v>
      </c>
      <c r="O2659" s="7">
        <v>50.25</v>
      </c>
      <c r="P2659" s="7">
        <v>11.75</v>
      </c>
      <c r="Q2659" s="7">
        <v>1.913</v>
      </c>
      <c r="V2659" s="7" t="s">
        <v>26</v>
      </c>
      <c r="W2659" s="7">
        <v>0.24</v>
      </c>
      <c r="X2659" s="7">
        <f t="shared" si="82"/>
        <v>0.24</v>
      </c>
      <c r="Y2659" s="7">
        <v>8.9999999999999993E-3</v>
      </c>
      <c r="Z2659" s="7">
        <f t="shared" si="83"/>
        <v>8.9999999999999993E-3</v>
      </c>
      <c r="AA2659" s="7">
        <v>0.96299999999999997</v>
      </c>
      <c r="AB2659" s="7">
        <v>3.5999999999999997E-2</v>
      </c>
      <c r="AC2659" s="7">
        <v>-2.1</v>
      </c>
      <c r="AD2659" s="7">
        <v>83.8</v>
      </c>
      <c r="AE2659" s="7" t="s">
        <v>204</v>
      </c>
      <c r="AF2659" s="7" t="s">
        <v>205</v>
      </c>
      <c r="AG2659" s="7" t="s">
        <v>47</v>
      </c>
      <c r="AH2659" s="7" t="s">
        <v>406</v>
      </c>
      <c r="AI2659" s="7" t="s">
        <v>407</v>
      </c>
      <c r="AJ2659" s="7">
        <v>1.6839999999999999</v>
      </c>
      <c r="AK2659" s="7">
        <v>0.51300000000000001</v>
      </c>
      <c r="AV2659" s="7" t="s">
        <v>659</v>
      </c>
      <c r="AW2659" s="7" t="s">
        <v>528</v>
      </c>
      <c r="AZ2659" s="7" t="s">
        <v>38</v>
      </c>
    </row>
    <row r="2660" spans="1:52" x14ac:dyDescent="0.2">
      <c r="A2660" s="7">
        <v>2659</v>
      </c>
      <c r="B2660" s="7">
        <v>6575</v>
      </c>
      <c r="C2660" s="7" t="s">
        <v>84</v>
      </c>
      <c r="D2660" s="7" t="s">
        <v>297</v>
      </c>
      <c r="E2660" s="7" t="s">
        <v>298</v>
      </c>
      <c r="F2660" s="7">
        <v>0.20499999999999999</v>
      </c>
      <c r="I2660" s="7">
        <v>0.20499999999999999</v>
      </c>
      <c r="J2660" s="7">
        <v>2010</v>
      </c>
      <c r="K2660" s="7">
        <v>1</v>
      </c>
      <c r="L2660" s="7">
        <v>18</v>
      </c>
      <c r="M2660" s="7">
        <v>50.131</v>
      </c>
      <c r="N2660" s="7">
        <v>11.88</v>
      </c>
      <c r="O2660" s="7">
        <v>50.25</v>
      </c>
      <c r="P2660" s="7">
        <v>11.75</v>
      </c>
      <c r="Q2660" s="7">
        <v>0.93200000000000005</v>
      </c>
      <c r="V2660" s="7" t="s">
        <v>26</v>
      </c>
      <c r="W2660" s="7">
        <v>0.14299999999999999</v>
      </c>
      <c r="X2660" s="7">
        <f t="shared" si="82"/>
        <v>0.14299999999999999</v>
      </c>
      <c r="Y2660" s="7">
        <v>6.2E-2</v>
      </c>
      <c r="Z2660" s="7">
        <f t="shared" si="83"/>
        <v>6.2E-2</v>
      </c>
      <c r="AA2660" s="7">
        <v>0.69699999999999995</v>
      </c>
      <c r="AB2660" s="7">
        <v>0.30199999999999999</v>
      </c>
      <c r="AC2660" s="7">
        <v>-5.8</v>
      </c>
      <c r="AD2660" s="7">
        <v>53.5</v>
      </c>
      <c r="AE2660" s="7" t="s">
        <v>204</v>
      </c>
      <c r="AF2660" s="7" t="s">
        <v>205</v>
      </c>
      <c r="AG2660" s="7" t="s">
        <v>47</v>
      </c>
      <c r="AH2660" s="7" t="s">
        <v>406</v>
      </c>
      <c r="AI2660" s="7" t="s">
        <v>407</v>
      </c>
      <c r="AJ2660" s="7">
        <v>1.6839999999999999</v>
      </c>
      <c r="AK2660" s="7">
        <v>1.081</v>
      </c>
      <c r="AV2660" s="7" t="s">
        <v>659</v>
      </c>
      <c r="AW2660" s="7" t="s">
        <v>528</v>
      </c>
      <c r="AZ2660" s="7" t="s">
        <v>38</v>
      </c>
    </row>
    <row r="2661" spans="1:52" x14ac:dyDescent="0.2">
      <c r="A2661" s="7">
        <v>2660</v>
      </c>
      <c r="B2661" s="7">
        <v>6575</v>
      </c>
      <c r="C2661" s="7" t="s">
        <v>84</v>
      </c>
      <c r="D2661" s="7" t="s">
        <v>297</v>
      </c>
      <c r="E2661" s="7" t="s">
        <v>298</v>
      </c>
      <c r="F2661" s="7">
        <v>0.26300000000000001</v>
      </c>
      <c r="I2661" s="7">
        <v>0.26300000000000001</v>
      </c>
      <c r="J2661" s="7">
        <v>2010</v>
      </c>
      <c r="K2661" s="7">
        <v>2</v>
      </c>
      <c r="L2661" s="7">
        <v>53</v>
      </c>
      <c r="M2661" s="7">
        <v>50.131</v>
      </c>
      <c r="N2661" s="7">
        <v>11.88</v>
      </c>
      <c r="O2661" s="7">
        <v>50.25</v>
      </c>
      <c r="P2661" s="7">
        <v>11.75</v>
      </c>
      <c r="Q2661" s="7">
        <v>0.81899999999999995</v>
      </c>
      <c r="V2661" s="7" t="s">
        <v>26</v>
      </c>
      <c r="W2661" s="7">
        <v>0.217</v>
      </c>
      <c r="X2661" s="7">
        <f t="shared" si="82"/>
        <v>0.217</v>
      </c>
      <c r="Y2661" s="7">
        <v>4.5999999999999999E-2</v>
      </c>
      <c r="Z2661" s="7">
        <f t="shared" si="83"/>
        <v>4.5999999999999999E-2</v>
      </c>
      <c r="AA2661" s="7">
        <v>0.82499999999999996</v>
      </c>
      <c r="AB2661" s="7">
        <v>0.17399999999999999</v>
      </c>
      <c r="AC2661" s="7">
        <v>-3.1</v>
      </c>
      <c r="AD2661" s="7">
        <v>36.200000000000003</v>
      </c>
      <c r="AE2661" s="7" t="s">
        <v>204</v>
      </c>
      <c r="AF2661" s="7" t="s">
        <v>205</v>
      </c>
      <c r="AG2661" s="7" t="s">
        <v>47</v>
      </c>
      <c r="AH2661" s="7" t="s">
        <v>406</v>
      </c>
      <c r="AI2661" s="7" t="s">
        <v>407</v>
      </c>
      <c r="AJ2661" s="7">
        <v>1.6839999999999999</v>
      </c>
      <c r="AK2661" s="7">
        <v>1.081</v>
      </c>
      <c r="AV2661" s="7" t="s">
        <v>659</v>
      </c>
      <c r="AW2661" s="7" t="s">
        <v>528</v>
      </c>
      <c r="AZ2661" s="7" t="s">
        <v>38</v>
      </c>
    </row>
    <row r="2662" spans="1:52" x14ac:dyDescent="0.2">
      <c r="A2662" s="7">
        <v>2661</v>
      </c>
      <c r="B2662" s="7">
        <v>6575</v>
      </c>
      <c r="C2662" s="7" t="s">
        <v>84</v>
      </c>
      <c r="D2662" s="7" t="s">
        <v>297</v>
      </c>
      <c r="E2662" s="7" t="s">
        <v>298</v>
      </c>
      <c r="F2662" s="7">
        <v>0.14499999999999999</v>
      </c>
      <c r="I2662" s="7">
        <v>0.14499999999999999</v>
      </c>
      <c r="J2662" s="7">
        <v>2010</v>
      </c>
      <c r="K2662" s="7">
        <v>3</v>
      </c>
      <c r="L2662" s="7">
        <v>69</v>
      </c>
      <c r="M2662" s="7">
        <v>50.131</v>
      </c>
      <c r="N2662" s="7">
        <v>11.88</v>
      </c>
      <c r="O2662" s="7">
        <v>50.25</v>
      </c>
      <c r="P2662" s="7">
        <v>11.75</v>
      </c>
      <c r="Q2662" s="7">
        <v>0.878</v>
      </c>
      <c r="V2662" s="7" t="s">
        <v>26</v>
      </c>
      <c r="W2662" s="7">
        <v>0.14399999999999999</v>
      </c>
      <c r="X2662" s="7">
        <f t="shared" si="82"/>
        <v>0.14399999999999999</v>
      </c>
      <c r="Y2662" s="7">
        <v>1E-3</v>
      </c>
      <c r="Z2662" s="7">
        <f t="shared" si="83"/>
        <v>1E-3</v>
      </c>
      <c r="AA2662" s="7">
        <v>0.99299999999999999</v>
      </c>
      <c r="AB2662" s="7">
        <v>6.0000000000000001E-3</v>
      </c>
      <c r="AC2662" s="7">
        <v>1.5</v>
      </c>
      <c r="AD2662" s="7">
        <v>48.6</v>
      </c>
      <c r="AE2662" s="7" t="s">
        <v>204</v>
      </c>
      <c r="AF2662" s="7" t="s">
        <v>205</v>
      </c>
      <c r="AG2662" s="7" t="s">
        <v>47</v>
      </c>
      <c r="AH2662" s="7" t="s">
        <v>406</v>
      </c>
      <c r="AI2662" s="7" t="s">
        <v>407</v>
      </c>
      <c r="AJ2662" s="7">
        <v>1.6839999999999999</v>
      </c>
      <c r="AK2662" s="7">
        <v>1.081</v>
      </c>
      <c r="AV2662" s="7" t="s">
        <v>659</v>
      </c>
      <c r="AW2662" s="7" t="s">
        <v>528</v>
      </c>
      <c r="AZ2662" s="7" t="s">
        <v>38</v>
      </c>
    </row>
    <row r="2663" spans="1:52" x14ac:dyDescent="0.2">
      <c r="A2663" s="7">
        <v>2662</v>
      </c>
      <c r="B2663" s="7">
        <v>6575</v>
      </c>
      <c r="C2663" s="7" t="s">
        <v>84</v>
      </c>
      <c r="D2663" s="7" t="s">
        <v>297</v>
      </c>
      <c r="E2663" s="7" t="s">
        <v>298</v>
      </c>
      <c r="F2663" s="7">
        <v>0.45300000000000001</v>
      </c>
      <c r="I2663" s="7">
        <v>0.45300000000000001</v>
      </c>
      <c r="J2663" s="7">
        <v>2010</v>
      </c>
      <c r="K2663" s="7">
        <v>3</v>
      </c>
      <c r="L2663" s="7">
        <v>88</v>
      </c>
      <c r="M2663" s="7">
        <v>50.131</v>
      </c>
      <c r="N2663" s="7">
        <v>11.88</v>
      </c>
      <c r="O2663" s="7">
        <v>50.25</v>
      </c>
      <c r="P2663" s="7">
        <v>11.75</v>
      </c>
      <c r="Q2663" s="7">
        <v>1.69</v>
      </c>
      <c r="V2663" s="7" t="s">
        <v>26</v>
      </c>
      <c r="W2663" s="7">
        <v>0.379</v>
      </c>
      <c r="X2663" s="7">
        <f t="shared" si="82"/>
        <v>0.379</v>
      </c>
      <c r="Y2663" s="7">
        <v>7.3999999999999996E-2</v>
      </c>
      <c r="Z2663" s="7">
        <f t="shared" si="83"/>
        <v>7.3999999999999996E-2</v>
      </c>
      <c r="AA2663" s="7">
        <v>0.83599999999999997</v>
      </c>
      <c r="AB2663" s="7">
        <v>0.16300000000000001</v>
      </c>
      <c r="AC2663" s="7">
        <v>1.5</v>
      </c>
      <c r="AD2663" s="7">
        <v>48.6</v>
      </c>
      <c r="AE2663" s="7" t="s">
        <v>204</v>
      </c>
      <c r="AF2663" s="7" t="s">
        <v>205</v>
      </c>
      <c r="AG2663" s="7" t="s">
        <v>47</v>
      </c>
      <c r="AH2663" s="7" t="s">
        <v>406</v>
      </c>
      <c r="AI2663" s="7" t="s">
        <v>407</v>
      </c>
      <c r="AJ2663" s="7">
        <v>1.6839999999999999</v>
      </c>
      <c r="AK2663" s="7">
        <v>1.081</v>
      </c>
      <c r="AV2663" s="7" t="s">
        <v>659</v>
      </c>
      <c r="AW2663" s="7" t="s">
        <v>528</v>
      </c>
      <c r="AZ2663" s="7" t="s">
        <v>38</v>
      </c>
    </row>
    <row r="2664" spans="1:52" x14ac:dyDescent="0.2">
      <c r="A2664" s="7">
        <v>2663</v>
      </c>
      <c r="B2664" s="7">
        <v>6575</v>
      </c>
      <c r="C2664" s="7" t="s">
        <v>84</v>
      </c>
      <c r="D2664" s="7" t="s">
        <v>297</v>
      </c>
      <c r="E2664" s="7" t="s">
        <v>298</v>
      </c>
      <c r="F2664" s="7">
        <v>0.46700000000000003</v>
      </c>
      <c r="I2664" s="7">
        <v>0.46700000000000003</v>
      </c>
      <c r="J2664" s="7">
        <v>2010</v>
      </c>
      <c r="K2664" s="7">
        <v>4</v>
      </c>
      <c r="L2664" s="7">
        <v>106</v>
      </c>
      <c r="M2664" s="7">
        <v>50.131</v>
      </c>
      <c r="N2664" s="7">
        <v>11.88</v>
      </c>
      <c r="O2664" s="7">
        <v>50.25</v>
      </c>
      <c r="P2664" s="7">
        <v>11.75</v>
      </c>
      <c r="Q2664" s="7">
        <v>3.254</v>
      </c>
      <c r="V2664" s="7" t="s">
        <v>26</v>
      </c>
      <c r="W2664" s="7">
        <v>0.26100000000000001</v>
      </c>
      <c r="X2664" s="7">
        <f t="shared" si="82"/>
        <v>0.26100000000000001</v>
      </c>
      <c r="Y2664" s="7">
        <v>0.20599999999999999</v>
      </c>
      <c r="Z2664" s="7">
        <f t="shared" si="83"/>
        <v>0.20599999999999999</v>
      </c>
      <c r="AA2664" s="7">
        <v>0.55800000000000005</v>
      </c>
      <c r="AB2664" s="7">
        <v>0.441</v>
      </c>
      <c r="AC2664" s="7">
        <v>6.5</v>
      </c>
      <c r="AD2664" s="7">
        <v>28.7</v>
      </c>
      <c r="AE2664" s="7" t="s">
        <v>204</v>
      </c>
      <c r="AF2664" s="7" t="s">
        <v>205</v>
      </c>
      <c r="AG2664" s="7" t="s">
        <v>47</v>
      </c>
      <c r="AH2664" s="7" t="s">
        <v>406</v>
      </c>
      <c r="AI2664" s="7" t="s">
        <v>407</v>
      </c>
      <c r="AJ2664" s="7">
        <v>1.6839999999999999</v>
      </c>
      <c r="AK2664" s="7">
        <v>1.081</v>
      </c>
      <c r="AV2664" s="7" t="s">
        <v>659</v>
      </c>
      <c r="AW2664" s="7" t="s">
        <v>528</v>
      </c>
      <c r="AZ2664" s="7" t="s">
        <v>38</v>
      </c>
    </row>
    <row r="2665" spans="1:52" x14ac:dyDescent="0.2">
      <c r="A2665" s="7">
        <v>2664</v>
      </c>
      <c r="B2665" s="7">
        <v>6575</v>
      </c>
      <c r="C2665" s="7" t="s">
        <v>84</v>
      </c>
      <c r="D2665" s="7" t="s">
        <v>297</v>
      </c>
      <c r="E2665" s="7" t="s">
        <v>298</v>
      </c>
      <c r="F2665" s="7">
        <v>0.64300000000000002</v>
      </c>
      <c r="I2665" s="7">
        <v>0.64300000000000002</v>
      </c>
      <c r="J2665" s="7">
        <v>2010</v>
      </c>
      <c r="K2665" s="7">
        <v>5</v>
      </c>
      <c r="L2665" s="7">
        <v>125</v>
      </c>
      <c r="M2665" s="7">
        <v>50.131</v>
      </c>
      <c r="N2665" s="7">
        <v>11.88</v>
      </c>
      <c r="O2665" s="7">
        <v>50.25</v>
      </c>
      <c r="P2665" s="7">
        <v>11.75</v>
      </c>
      <c r="Q2665" s="7">
        <v>5.6859999999999999</v>
      </c>
      <c r="V2665" s="7" t="s">
        <v>26</v>
      </c>
      <c r="W2665" s="7">
        <v>0.55500000000000005</v>
      </c>
      <c r="X2665" s="7">
        <f t="shared" si="82"/>
        <v>0.55500000000000005</v>
      </c>
      <c r="Y2665" s="7">
        <v>8.7999999999999995E-2</v>
      </c>
      <c r="Z2665" s="7">
        <f t="shared" si="83"/>
        <v>8.7999999999999995E-2</v>
      </c>
      <c r="AA2665" s="7">
        <v>0.86299999999999999</v>
      </c>
      <c r="AB2665" s="7">
        <v>0.13600000000000001</v>
      </c>
      <c r="AC2665" s="7">
        <v>9</v>
      </c>
      <c r="AD2665" s="7">
        <v>87.8</v>
      </c>
      <c r="AE2665" s="7" t="s">
        <v>204</v>
      </c>
      <c r="AF2665" s="7" t="s">
        <v>205</v>
      </c>
      <c r="AG2665" s="7" t="s">
        <v>47</v>
      </c>
      <c r="AH2665" s="7" t="s">
        <v>406</v>
      </c>
      <c r="AI2665" s="7" t="s">
        <v>407</v>
      </c>
      <c r="AJ2665" s="7">
        <v>1.6839999999999999</v>
      </c>
      <c r="AK2665" s="7">
        <v>1.081</v>
      </c>
      <c r="AV2665" s="7" t="s">
        <v>659</v>
      </c>
      <c r="AW2665" s="7" t="s">
        <v>528</v>
      </c>
      <c r="AZ2665" s="7" t="s">
        <v>38</v>
      </c>
    </row>
    <row r="2666" spans="1:52" x14ac:dyDescent="0.2">
      <c r="A2666" s="7">
        <v>2665</v>
      </c>
      <c r="B2666" s="7">
        <v>6575</v>
      </c>
      <c r="C2666" s="7" t="s">
        <v>84</v>
      </c>
      <c r="D2666" s="7" t="s">
        <v>297</v>
      </c>
      <c r="E2666" s="7" t="s">
        <v>298</v>
      </c>
      <c r="F2666" s="7">
        <v>0.86299999999999999</v>
      </c>
      <c r="I2666" s="7">
        <v>0.86299999999999999</v>
      </c>
      <c r="J2666" s="7">
        <v>2010</v>
      </c>
      <c r="K2666" s="7">
        <v>5</v>
      </c>
      <c r="L2666" s="7">
        <v>138</v>
      </c>
      <c r="M2666" s="7">
        <v>50.131</v>
      </c>
      <c r="N2666" s="7">
        <v>11.88</v>
      </c>
      <c r="O2666" s="7">
        <v>50.25</v>
      </c>
      <c r="P2666" s="7">
        <v>11.75</v>
      </c>
      <c r="Q2666" s="7">
        <v>6.7279999999999998</v>
      </c>
      <c r="V2666" s="7" t="s">
        <v>26</v>
      </c>
      <c r="W2666" s="7">
        <v>0.54100000000000004</v>
      </c>
      <c r="X2666" s="7">
        <f t="shared" si="82"/>
        <v>0.54100000000000004</v>
      </c>
      <c r="Y2666" s="7">
        <v>0.32200000000000001</v>
      </c>
      <c r="Z2666" s="7">
        <f t="shared" si="83"/>
        <v>0.32200000000000001</v>
      </c>
      <c r="AA2666" s="7">
        <v>0.626</v>
      </c>
      <c r="AB2666" s="7">
        <v>0.373</v>
      </c>
      <c r="AC2666" s="7">
        <v>9</v>
      </c>
      <c r="AD2666" s="7">
        <v>87.8</v>
      </c>
      <c r="AE2666" s="7" t="s">
        <v>204</v>
      </c>
      <c r="AF2666" s="7" t="s">
        <v>205</v>
      </c>
      <c r="AG2666" s="7" t="s">
        <v>47</v>
      </c>
      <c r="AH2666" s="7" t="s">
        <v>406</v>
      </c>
      <c r="AI2666" s="7" t="s">
        <v>407</v>
      </c>
      <c r="AJ2666" s="7">
        <v>1.6839999999999999</v>
      </c>
      <c r="AK2666" s="7">
        <v>1.081</v>
      </c>
      <c r="AV2666" s="7" t="s">
        <v>659</v>
      </c>
      <c r="AW2666" s="7" t="s">
        <v>528</v>
      </c>
      <c r="AZ2666" s="7" t="s">
        <v>38</v>
      </c>
    </row>
    <row r="2667" spans="1:52" x14ac:dyDescent="0.2">
      <c r="A2667" s="7">
        <v>2666</v>
      </c>
      <c r="B2667" s="7">
        <v>6575</v>
      </c>
      <c r="C2667" s="7" t="s">
        <v>84</v>
      </c>
      <c r="D2667" s="7" t="s">
        <v>297</v>
      </c>
      <c r="E2667" s="7" t="s">
        <v>298</v>
      </c>
      <c r="F2667" s="7">
        <v>0.98</v>
      </c>
      <c r="I2667" s="7">
        <v>0.98</v>
      </c>
      <c r="J2667" s="7">
        <v>2010</v>
      </c>
      <c r="K2667" s="7">
        <v>5</v>
      </c>
      <c r="L2667" s="7">
        <v>151</v>
      </c>
      <c r="M2667" s="7">
        <v>50.131</v>
      </c>
      <c r="N2667" s="7">
        <v>11.88</v>
      </c>
      <c r="O2667" s="7">
        <v>50.25</v>
      </c>
      <c r="P2667" s="7">
        <v>11.75</v>
      </c>
      <c r="Q2667" s="7">
        <v>8.1760000000000002</v>
      </c>
      <c r="V2667" s="7" t="s">
        <v>26</v>
      </c>
      <c r="W2667" s="7">
        <v>0.58499999999999996</v>
      </c>
      <c r="X2667" s="7">
        <f t="shared" si="82"/>
        <v>0.58499999999999996</v>
      </c>
      <c r="Y2667" s="7">
        <v>0.39500000000000002</v>
      </c>
      <c r="Z2667" s="7">
        <f t="shared" si="83"/>
        <v>0.39500000000000002</v>
      </c>
      <c r="AA2667" s="7">
        <v>0.59599999999999997</v>
      </c>
      <c r="AB2667" s="7">
        <v>0.40300000000000002</v>
      </c>
      <c r="AC2667" s="7">
        <v>9</v>
      </c>
      <c r="AD2667" s="7">
        <v>87.8</v>
      </c>
      <c r="AE2667" s="7" t="s">
        <v>204</v>
      </c>
      <c r="AF2667" s="7" t="s">
        <v>205</v>
      </c>
      <c r="AG2667" s="7" t="s">
        <v>47</v>
      </c>
      <c r="AH2667" s="7" t="s">
        <v>406</v>
      </c>
      <c r="AI2667" s="7" t="s">
        <v>407</v>
      </c>
      <c r="AJ2667" s="7">
        <v>1.6839999999999999</v>
      </c>
      <c r="AK2667" s="7">
        <v>1.081</v>
      </c>
      <c r="AV2667" s="7" t="s">
        <v>659</v>
      </c>
      <c r="AW2667" s="7" t="s">
        <v>528</v>
      </c>
      <c r="AZ2667" s="7" t="s">
        <v>38</v>
      </c>
    </row>
    <row r="2668" spans="1:52" x14ac:dyDescent="0.2">
      <c r="A2668" s="7">
        <v>2667</v>
      </c>
      <c r="B2668" s="7">
        <v>6575</v>
      </c>
      <c r="C2668" s="7" t="s">
        <v>84</v>
      </c>
      <c r="D2668" s="7" t="s">
        <v>297</v>
      </c>
      <c r="E2668" s="7" t="s">
        <v>298</v>
      </c>
      <c r="F2668" s="7">
        <v>1.728</v>
      </c>
      <c r="I2668" s="7">
        <v>1.728</v>
      </c>
      <c r="J2668" s="7">
        <v>2010</v>
      </c>
      <c r="K2668" s="7">
        <v>6</v>
      </c>
      <c r="L2668" s="7">
        <v>165</v>
      </c>
      <c r="M2668" s="7">
        <v>50.131</v>
      </c>
      <c r="N2668" s="7">
        <v>11.88</v>
      </c>
      <c r="O2668" s="7">
        <v>50.25</v>
      </c>
      <c r="P2668" s="7">
        <v>11.75</v>
      </c>
      <c r="Q2668" s="7">
        <v>9.6820000000000004</v>
      </c>
      <c r="V2668" s="7" t="s">
        <v>26</v>
      </c>
      <c r="W2668" s="7">
        <v>1.23</v>
      </c>
      <c r="X2668" s="7">
        <f t="shared" si="82"/>
        <v>1.23</v>
      </c>
      <c r="Y2668" s="7">
        <v>0.498</v>
      </c>
      <c r="Z2668" s="7">
        <f t="shared" si="83"/>
        <v>0.498</v>
      </c>
      <c r="AA2668" s="7">
        <v>0.71099999999999997</v>
      </c>
      <c r="AB2668" s="7">
        <v>0.28799999999999998</v>
      </c>
      <c r="AC2668" s="7">
        <v>14.9</v>
      </c>
      <c r="AD2668" s="7">
        <v>56.1</v>
      </c>
      <c r="AE2668" s="7" t="s">
        <v>204</v>
      </c>
      <c r="AF2668" s="7" t="s">
        <v>205</v>
      </c>
      <c r="AG2668" s="7" t="s">
        <v>47</v>
      </c>
      <c r="AH2668" s="7" t="s">
        <v>406</v>
      </c>
      <c r="AI2668" s="7" t="s">
        <v>407</v>
      </c>
      <c r="AJ2668" s="7">
        <v>1.6839999999999999</v>
      </c>
      <c r="AK2668" s="7">
        <v>1.081</v>
      </c>
      <c r="AV2668" s="7" t="s">
        <v>659</v>
      </c>
      <c r="AW2668" s="7" t="s">
        <v>528</v>
      </c>
      <c r="AZ2668" s="7" t="s">
        <v>38</v>
      </c>
    </row>
    <row r="2669" spans="1:52" x14ac:dyDescent="0.2">
      <c r="A2669" s="7">
        <v>2668</v>
      </c>
      <c r="B2669" s="7">
        <v>6575</v>
      </c>
      <c r="C2669" s="7" t="s">
        <v>84</v>
      </c>
      <c r="D2669" s="7" t="s">
        <v>297</v>
      </c>
      <c r="E2669" s="7" t="s">
        <v>298</v>
      </c>
      <c r="F2669" s="7">
        <v>2.4470000000000001</v>
      </c>
      <c r="I2669" s="7">
        <v>2.4470000000000001</v>
      </c>
      <c r="J2669" s="7">
        <v>2010</v>
      </c>
      <c r="K2669" s="7">
        <v>6</v>
      </c>
      <c r="L2669" s="7">
        <v>178</v>
      </c>
      <c r="M2669" s="7">
        <v>50.131</v>
      </c>
      <c r="N2669" s="7">
        <v>11.88</v>
      </c>
      <c r="O2669" s="7">
        <v>50.25</v>
      </c>
      <c r="P2669" s="7">
        <v>11.75</v>
      </c>
      <c r="Q2669" s="7">
        <v>10.377000000000001</v>
      </c>
      <c r="V2669" s="7" t="s">
        <v>26</v>
      </c>
      <c r="W2669" s="7">
        <v>2.16</v>
      </c>
      <c r="X2669" s="7">
        <f t="shared" si="82"/>
        <v>2.16</v>
      </c>
      <c r="Y2669" s="7">
        <v>0.28699999999999998</v>
      </c>
      <c r="Z2669" s="7">
        <f t="shared" si="83"/>
        <v>0.28699999999999998</v>
      </c>
      <c r="AA2669" s="7">
        <v>0.88200000000000001</v>
      </c>
      <c r="AB2669" s="7">
        <v>0.11700000000000001</v>
      </c>
      <c r="AC2669" s="7">
        <v>14.9</v>
      </c>
      <c r="AD2669" s="7">
        <v>56.1</v>
      </c>
      <c r="AE2669" s="7" t="s">
        <v>204</v>
      </c>
      <c r="AF2669" s="7" t="s">
        <v>205</v>
      </c>
      <c r="AG2669" s="7" t="s">
        <v>47</v>
      </c>
      <c r="AH2669" s="7" t="s">
        <v>406</v>
      </c>
      <c r="AI2669" s="7" t="s">
        <v>407</v>
      </c>
      <c r="AJ2669" s="7">
        <v>1.6839999999999999</v>
      </c>
      <c r="AK2669" s="7">
        <v>1.081</v>
      </c>
      <c r="AV2669" s="7" t="s">
        <v>659</v>
      </c>
      <c r="AW2669" s="7" t="s">
        <v>528</v>
      </c>
      <c r="AZ2669" s="7" t="s">
        <v>38</v>
      </c>
    </row>
    <row r="2670" spans="1:52" x14ac:dyDescent="0.2">
      <c r="A2670" s="7">
        <v>2669</v>
      </c>
      <c r="B2670" s="7">
        <v>6575</v>
      </c>
      <c r="C2670" s="7" t="s">
        <v>84</v>
      </c>
      <c r="D2670" s="7" t="s">
        <v>297</v>
      </c>
      <c r="E2670" s="7" t="s">
        <v>298</v>
      </c>
      <c r="F2670" s="7">
        <v>3.3410000000000002</v>
      </c>
      <c r="I2670" s="7">
        <v>3.3410000000000002</v>
      </c>
      <c r="J2670" s="7">
        <v>2010</v>
      </c>
      <c r="K2670" s="7">
        <v>7</v>
      </c>
      <c r="L2670" s="7">
        <v>193</v>
      </c>
      <c r="M2670" s="7">
        <v>50.131</v>
      </c>
      <c r="N2670" s="7">
        <v>11.88</v>
      </c>
      <c r="O2670" s="7">
        <v>50.25</v>
      </c>
      <c r="P2670" s="7">
        <v>11.75</v>
      </c>
      <c r="Q2670" s="7">
        <v>11.188000000000001</v>
      </c>
      <c r="V2670" s="7" t="s">
        <v>26</v>
      </c>
      <c r="W2670" s="7">
        <v>3.24</v>
      </c>
      <c r="X2670" s="7">
        <f t="shared" si="82"/>
        <v>3.24</v>
      </c>
      <c r="Y2670" s="7">
        <v>0.10100000000000001</v>
      </c>
      <c r="Z2670" s="7">
        <f t="shared" si="83"/>
        <v>0.10100000000000001</v>
      </c>
      <c r="AA2670" s="7">
        <v>0.96899999999999997</v>
      </c>
      <c r="AB2670" s="7">
        <v>0.03</v>
      </c>
      <c r="AC2670" s="7">
        <v>18.600000000000001</v>
      </c>
      <c r="AD2670" s="7">
        <v>104</v>
      </c>
      <c r="AE2670" s="7" t="s">
        <v>204</v>
      </c>
      <c r="AF2670" s="7" t="s">
        <v>205</v>
      </c>
      <c r="AG2670" s="7" t="s">
        <v>47</v>
      </c>
      <c r="AH2670" s="7" t="s">
        <v>406</v>
      </c>
      <c r="AI2670" s="7" t="s">
        <v>407</v>
      </c>
      <c r="AJ2670" s="7">
        <v>1.6839999999999999</v>
      </c>
      <c r="AK2670" s="7">
        <v>1.081</v>
      </c>
      <c r="AV2670" s="7" t="s">
        <v>659</v>
      </c>
      <c r="AW2670" s="7" t="s">
        <v>528</v>
      </c>
      <c r="AZ2670" s="7" t="s">
        <v>38</v>
      </c>
    </row>
    <row r="2671" spans="1:52" x14ac:dyDescent="0.2">
      <c r="A2671" s="7">
        <v>2670</v>
      </c>
      <c r="B2671" s="7">
        <v>6575</v>
      </c>
      <c r="C2671" s="7" t="s">
        <v>84</v>
      </c>
      <c r="D2671" s="7" t="s">
        <v>297</v>
      </c>
      <c r="E2671" s="7" t="s">
        <v>298</v>
      </c>
      <c r="F2671" s="7">
        <v>1.9910000000000001</v>
      </c>
      <c r="I2671" s="7">
        <v>1.9910000000000001</v>
      </c>
      <c r="J2671" s="7">
        <v>2010</v>
      </c>
      <c r="K2671" s="7">
        <v>7</v>
      </c>
      <c r="L2671" s="7">
        <v>206</v>
      </c>
      <c r="M2671" s="7">
        <v>50.131</v>
      </c>
      <c r="N2671" s="7">
        <v>11.88</v>
      </c>
      <c r="O2671" s="7">
        <v>50.25</v>
      </c>
      <c r="P2671" s="7">
        <v>11.75</v>
      </c>
      <c r="Q2671" s="7">
        <v>11.363</v>
      </c>
      <c r="V2671" s="7" t="s">
        <v>26</v>
      </c>
      <c r="W2671" s="7">
        <v>1.143</v>
      </c>
      <c r="X2671" s="7">
        <f t="shared" si="82"/>
        <v>1.143</v>
      </c>
      <c r="Y2671" s="7">
        <v>0.84799999999999998</v>
      </c>
      <c r="Z2671" s="7">
        <f t="shared" si="83"/>
        <v>0.84799999999999998</v>
      </c>
      <c r="AA2671" s="7">
        <v>0.57399999999999995</v>
      </c>
      <c r="AB2671" s="7">
        <v>0.42499999999999999</v>
      </c>
      <c r="AC2671" s="7">
        <v>18.600000000000001</v>
      </c>
      <c r="AD2671" s="7">
        <v>104</v>
      </c>
      <c r="AE2671" s="7" t="s">
        <v>204</v>
      </c>
      <c r="AF2671" s="7" t="s">
        <v>205</v>
      </c>
      <c r="AG2671" s="7" t="s">
        <v>47</v>
      </c>
      <c r="AH2671" s="7" t="s">
        <v>406</v>
      </c>
      <c r="AI2671" s="7" t="s">
        <v>407</v>
      </c>
      <c r="AJ2671" s="7">
        <v>1.6839999999999999</v>
      </c>
      <c r="AK2671" s="7">
        <v>1.081</v>
      </c>
      <c r="AV2671" s="7" t="s">
        <v>659</v>
      </c>
      <c r="AW2671" s="7" t="s">
        <v>528</v>
      </c>
      <c r="AZ2671" s="7" t="s">
        <v>38</v>
      </c>
    </row>
    <row r="2672" spans="1:52" x14ac:dyDescent="0.2">
      <c r="A2672" s="7">
        <v>2671</v>
      </c>
      <c r="B2672" s="7">
        <v>6575</v>
      </c>
      <c r="C2672" s="7" t="s">
        <v>84</v>
      </c>
      <c r="D2672" s="7" t="s">
        <v>297</v>
      </c>
      <c r="E2672" s="7" t="s">
        <v>298</v>
      </c>
      <c r="F2672" s="7">
        <v>1.3460000000000001</v>
      </c>
      <c r="I2672" s="7">
        <v>1.3460000000000001</v>
      </c>
      <c r="J2672" s="7">
        <v>2010</v>
      </c>
      <c r="K2672" s="7">
        <v>8</v>
      </c>
      <c r="L2672" s="7">
        <v>222</v>
      </c>
      <c r="M2672" s="7">
        <v>50.131</v>
      </c>
      <c r="N2672" s="7">
        <v>11.88</v>
      </c>
      <c r="O2672" s="7">
        <v>50.25</v>
      </c>
      <c r="P2672" s="7">
        <v>11.75</v>
      </c>
      <c r="Q2672" s="7">
        <v>11.132999999999999</v>
      </c>
      <c r="V2672" s="7" t="s">
        <v>26</v>
      </c>
      <c r="W2672" s="7">
        <v>0.93700000000000006</v>
      </c>
      <c r="X2672" s="7">
        <f t="shared" si="82"/>
        <v>0.93700000000000006</v>
      </c>
      <c r="Y2672" s="7">
        <v>0.40899999999999997</v>
      </c>
      <c r="Z2672" s="7">
        <f t="shared" si="83"/>
        <v>0.40899999999999997</v>
      </c>
      <c r="AA2672" s="7">
        <v>0.69599999999999995</v>
      </c>
      <c r="AB2672" s="7">
        <v>0.30299999999999999</v>
      </c>
      <c r="AC2672" s="7">
        <v>14.5</v>
      </c>
      <c r="AD2672" s="7">
        <v>148.1</v>
      </c>
      <c r="AE2672" s="7" t="s">
        <v>204</v>
      </c>
      <c r="AF2672" s="7" t="s">
        <v>205</v>
      </c>
      <c r="AG2672" s="7" t="s">
        <v>47</v>
      </c>
      <c r="AH2672" s="7" t="s">
        <v>406</v>
      </c>
      <c r="AI2672" s="7" t="s">
        <v>407</v>
      </c>
      <c r="AJ2672" s="7">
        <v>1.6839999999999999</v>
      </c>
      <c r="AK2672" s="7">
        <v>1.081</v>
      </c>
      <c r="AV2672" s="7" t="s">
        <v>659</v>
      </c>
      <c r="AW2672" s="7" t="s">
        <v>528</v>
      </c>
      <c r="AZ2672" s="7" t="s">
        <v>38</v>
      </c>
    </row>
    <row r="2673" spans="1:52" x14ac:dyDescent="0.2">
      <c r="A2673" s="7">
        <v>2672</v>
      </c>
      <c r="B2673" s="7">
        <v>6575</v>
      </c>
      <c r="C2673" s="7" t="s">
        <v>84</v>
      </c>
      <c r="D2673" s="7" t="s">
        <v>297</v>
      </c>
      <c r="E2673" s="7" t="s">
        <v>298</v>
      </c>
      <c r="F2673" s="7">
        <v>1.375</v>
      </c>
      <c r="I2673" s="7">
        <v>1.375</v>
      </c>
      <c r="J2673" s="7">
        <v>2010</v>
      </c>
      <c r="K2673" s="7">
        <v>8</v>
      </c>
      <c r="L2673" s="7">
        <v>236</v>
      </c>
      <c r="M2673" s="7">
        <v>50.131</v>
      </c>
      <c r="N2673" s="7">
        <v>11.88</v>
      </c>
      <c r="O2673" s="7">
        <v>50.25</v>
      </c>
      <c r="P2673" s="7">
        <v>11.75</v>
      </c>
      <c r="Q2673" s="7">
        <v>10.96</v>
      </c>
      <c r="V2673" s="7" t="s">
        <v>26</v>
      </c>
      <c r="W2673" s="7">
        <v>1.143</v>
      </c>
      <c r="X2673" s="7">
        <f t="shared" si="82"/>
        <v>1.143</v>
      </c>
      <c r="Y2673" s="7">
        <v>0.23200000000000001</v>
      </c>
      <c r="Z2673" s="7">
        <f t="shared" si="83"/>
        <v>0.23200000000000001</v>
      </c>
      <c r="AA2673" s="7">
        <v>0.83099999999999996</v>
      </c>
      <c r="AB2673" s="7">
        <v>0.16800000000000001</v>
      </c>
      <c r="AC2673" s="7">
        <v>14.5</v>
      </c>
      <c r="AD2673" s="7">
        <v>148.1</v>
      </c>
      <c r="AE2673" s="7" t="s">
        <v>204</v>
      </c>
      <c r="AF2673" s="7" t="s">
        <v>205</v>
      </c>
      <c r="AG2673" s="7" t="s">
        <v>47</v>
      </c>
      <c r="AH2673" s="7" t="s">
        <v>406</v>
      </c>
      <c r="AI2673" s="7" t="s">
        <v>407</v>
      </c>
      <c r="AJ2673" s="7">
        <v>1.6839999999999999</v>
      </c>
      <c r="AK2673" s="7">
        <v>1.081</v>
      </c>
      <c r="AV2673" s="7" t="s">
        <v>659</v>
      </c>
      <c r="AW2673" s="7" t="s">
        <v>528</v>
      </c>
      <c r="AZ2673" s="7" t="s">
        <v>38</v>
      </c>
    </row>
    <row r="2674" spans="1:52" x14ac:dyDescent="0.2">
      <c r="A2674" s="7">
        <v>2673</v>
      </c>
      <c r="B2674" s="7">
        <v>6575</v>
      </c>
      <c r="C2674" s="7" t="s">
        <v>84</v>
      </c>
      <c r="D2674" s="7" t="s">
        <v>297</v>
      </c>
      <c r="E2674" s="7" t="s">
        <v>298</v>
      </c>
      <c r="F2674" s="7">
        <v>1.359</v>
      </c>
      <c r="I2674" s="7">
        <v>1.359</v>
      </c>
      <c r="J2674" s="7">
        <v>2010</v>
      </c>
      <c r="K2674" s="7">
        <v>9</v>
      </c>
      <c r="L2674" s="7">
        <v>252</v>
      </c>
      <c r="M2674" s="7">
        <v>50.131</v>
      </c>
      <c r="N2674" s="7">
        <v>11.88</v>
      </c>
      <c r="O2674" s="7">
        <v>50.25</v>
      </c>
      <c r="P2674" s="7">
        <v>11.75</v>
      </c>
      <c r="Q2674" s="7">
        <v>9.11</v>
      </c>
      <c r="V2674" s="7" t="s">
        <v>26</v>
      </c>
      <c r="W2674" s="7">
        <v>0.89400000000000002</v>
      </c>
      <c r="X2674" s="7">
        <f t="shared" si="82"/>
        <v>0.89400000000000002</v>
      </c>
      <c r="Y2674" s="7">
        <v>0.46500000000000002</v>
      </c>
      <c r="Z2674" s="7">
        <f t="shared" si="83"/>
        <v>0.46500000000000002</v>
      </c>
      <c r="AA2674" s="7">
        <v>0.65700000000000003</v>
      </c>
      <c r="AB2674" s="7">
        <v>0.34200000000000003</v>
      </c>
      <c r="AC2674" s="7">
        <v>9.9</v>
      </c>
      <c r="AD2674" s="7">
        <v>61.3</v>
      </c>
      <c r="AE2674" s="7" t="s">
        <v>204</v>
      </c>
      <c r="AF2674" s="7" t="s">
        <v>205</v>
      </c>
      <c r="AG2674" s="7" t="s">
        <v>47</v>
      </c>
      <c r="AH2674" s="7" t="s">
        <v>406</v>
      </c>
      <c r="AI2674" s="7" t="s">
        <v>407</v>
      </c>
      <c r="AJ2674" s="7">
        <v>1.6839999999999999</v>
      </c>
      <c r="AK2674" s="7">
        <v>1.081</v>
      </c>
      <c r="AV2674" s="7" t="s">
        <v>659</v>
      </c>
      <c r="AW2674" s="7" t="s">
        <v>528</v>
      </c>
      <c r="AZ2674" s="7" t="s">
        <v>38</v>
      </c>
    </row>
    <row r="2675" spans="1:52" x14ac:dyDescent="0.2">
      <c r="A2675" s="7">
        <v>2674</v>
      </c>
      <c r="B2675" s="7">
        <v>6575</v>
      </c>
      <c r="C2675" s="7" t="s">
        <v>84</v>
      </c>
      <c r="D2675" s="7" t="s">
        <v>297</v>
      </c>
      <c r="E2675" s="7" t="s">
        <v>298</v>
      </c>
      <c r="F2675" s="7">
        <v>0.84599999999999997</v>
      </c>
      <c r="I2675" s="7">
        <v>0.84599999999999997</v>
      </c>
      <c r="J2675" s="7">
        <v>2010</v>
      </c>
      <c r="K2675" s="7">
        <v>9</v>
      </c>
      <c r="L2675" s="7">
        <v>264</v>
      </c>
      <c r="M2675" s="7">
        <v>50.131</v>
      </c>
      <c r="N2675" s="7">
        <v>11.88</v>
      </c>
      <c r="O2675" s="7">
        <v>50.25</v>
      </c>
      <c r="P2675" s="7">
        <v>11.75</v>
      </c>
      <c r="Q2675" s="7">
        <v>8.532</v>
      </c>
      <c r="V2675" s="7" t="s">
        <v>26</v>
      </c>
      <c r="W2675" s="7">
        <v>0.68799999999999994</v>
      </c>
      <c r="X2675" s="7">
        <f t="shared" si="82"/>
        <v>0.68799999999999994</v>
      </c>
      <c r="Y2675" s="7">
        <v>0.158</v>
      </c>
      <c r="Z2675" s="7">
        <f t="shared" si="83"/>
        <v>0.158</v>
      </c>
      <c r="AA2675" s="7">
        <v>0.81299999999999994</v>
      </c>
      <c r="AB2675" s="7">
        <v>0.186</v>
      </c>
      <c r="AC2675" s="7">
        <v>9.9</v>
      </c>
      <c r="AD2675" s="7">
        <v>61.3</v>
      </c>
      <c r="AE2675" s="7" t="s">
        <v>204</v>
      </c>
      <c r="AF2675" s="7" t="s">
        <v>205</v>
      </c>
      <c r="AG2675" s="7" t="s">
        <v>47</v>
      </c>
      <c r="AH2675" s="7" t="s">
        <v>406</v>
      </c>
      <c r="AI2675" s="7" t="s">
        <v>407</v>
      </c>
      <c r="AJ2675" s="7">
        <v>1.6839999999999999</v>
      </c>
      <c r="AK2675" s="7">
        <v>1.081</v>
      </c>
      <c r="AV2675" s="7" t="s">
        <v>659</v>
      </c>
      <c r="AW2675" s="7" t="s">
        <v>528</v>
      </c>
      <c r="AZ2675" s="7" t="s">
        <v>38</v>
      </c>
    </row>
    <row r="2676" spans="1:52" x14ac:dyDescent="0.2">
      <c r="A2676" s="7">
        <v>2675</v>
      </c>
      <c r="B2676" s="7">
        <v>6575</v>
      </c>
      <c r="C2676" s="7" t="s">
        <v>84</v>
      </c>
      <c r="D2676" s="7" t="s">
        <v>297</v>
      </c>
      <c r="E2676" s="7" t="s">
        <v>298</v>
      </c>
      <c r="F2676" s="7">
        <v>0.58099999999999996</v>
      </c>
      <c r="I2676" s="7">
        <v>0.58099999999999996</v>
      </c>
      <c r="J2676" s="7">
        <v>2010</v>
      </c>
      <c r="K2676" s="7">
        <v>10</v>
      </c>
      <c r="L2676" s="7">
        <v>294</v>
      </c>
      <c r="M2676" s="7">
        <v>50.131</v>
      </c>
      <c r="N2676" s="7">
        <v>11.88</v>
      </c>
      <c r="O2676" s="7">
        <v>50.25</v>
      </c>
      <c r="P2676" s="7">
        <v>11.75</v>
      </c>
      <c r="Q2676" s="7">
        <v>4.9470000000000001</v>
      </c>
      <c r="V2676" s="7" t="s">
        <v>26</v>
      </c>
      <c r="W2676" s="7">
        <v>0.35099999999999998</v>
      </c>
      <c r="X2676" s="7">
        <f t="shared" si="82"/>
        <v>0.35099999999999998</v>
      </c>
      <c r="Y2676" s="7">
        <v>0.23</v>
      </c>
      <c r="Z2676" s="7">
        <f t="shared" si="83"/>
        <v>0.23</v>
      </c>
      <c r="AA2676" s="7">
        <v>0.60399999999999998</v>
      </c>
      <c r="AB2676" s="7">
        <v>0.39500000000000002</v>
      </c>
      <c r="AC2676" s="7">
        <v>5.2</v>
      </c>
      <c r="AD2676" s="7">
        <v>26.3</v>
      </c>
      <c r="AE2676" s="7" t="s">
        <v>204</v>
      </c>
      <c r="AF2676" s="7" t="s">
        <v>205</v>
      </c>
      <c r="AG2676" s="7" t="s">
        <v>47</v>
      </c>
      <c r="AH2676" s="7" t="s">
        <v>406</v>
      </c>
      <c r="AI2676" s="7" t="s">
        <v>407</v>
      </c>
      <c r="AJ2676" s="7">
        <v>1.6839999999999999</v>
      </c>
      <c r="AK2676" s="7">
        <v>1.081</v>
      </c>
      <c r="AV2676" s="7" t="s">
        <v>659</v>
      </c>
      <c r="AW2676" s="7" t="s">
        <v>528</v>
      </c>
      <c r="AZ2676" s="7" t="s">
        <v>38</v>
      </c>
    </row>
    <row r="2677" spans="1:52" x14ac:dyDescent="0.2">
      <c r="A2677" s="7">
        <v>2676</v>
      </c>
      <c r="B2677" s="7">
        <v>6575</v>
      </c>
      <c r="C2677" s="7" t="s">
        <v>84</v>
      </c>
      <c r="D2677" s="7" t="s">
        <v>297</v>
      </c>
      <c r="E2677" s="7" t="s">
        <v>298</v>
      </c>
      <c r="F2677" s="7">
        <v>0.49199999999999999</v>
      </c>
      <c r="I2677" s="7">
        <v>0.49199999999999999</v>
      </c>
      <c r="J2677" s="7">
        <v>2010</v>
      </c>
      <c r="K2677" s="7">
        <v>11</v>
      </c>
      <c r="L2677" s="7">
        <v>315</v>
      </c>
      <c r="M2677" s="7">
        <v>50.131</v>
      </c>
      <c r="N2677" s="7">
        <v>11.88</v>
      </c>
      <c r="O2677" s="7">
        <v>50.25</v>
      </c>
      <c r="P2677" s="7">
        <v>11.75</v>
      </c>
      <c r="Q2677" s="7">
        <v>5.4109999999999996</v>
      </c>
      <c r="V2677" s="7" t="s">
        <v>26</v>
      </c>
      <c r="W2677" s="7">
        <v>0.48399999999999999</v>
      </c>
      <c r="X2677" s="7">
        <f t="shared" si="82"/>
        <v>0.48399999999999999</v>
      </c>
      <c r="Y2677" s="7">
        <v>8.0000000000000002E-3</v>
      </c>
      <c r="Z2677" s="7">
        <f t="shared" si="83"/>
        <v>8.0000000000000002E-3</v>
      </c>
      <c r="AA2677" s="7">
        <v>0.98299999999999998</v>
      </c>
      <c r="AB2677" s="7">
        <v>1.6E-2</v>
      </c>
      <c r="AC2677" s="7">
        <v>2.9</v>
      </c>
      <c r="AD2677" s="7">
        <v>109.1</v>
      </c>
      <c r="AE2677" s="7" t="s">
        <v>204</v>
      </c>
      <c r="AF2677" s="7" t="s">
        <v>205</v>
      </c>
      <c r="AG2677" s="7" t="s">
        <v>47</v>
      </c>
      <c r="AH2677" s="7" t="s">
        <v>406</v>
      </c>
      <c r="AI2677" s="7" t="s">
        <v>407</v>
      </c>
      <c r="AJ2677" s="7">
        <v>1.6839999999999999</v>
      </c>
      <c r="AK2677" s="7">
        <v>1.081</v>
      </c>
      <c r="AV2677" s="7" t="s">
        <v>659</v>
      </c>
      <c r="AW2677" s="7" t="s">
        <v>528</v>
      </c>
      <c r="AZ2677" s="7" t="s">
        <v>38</v>
      </c>
    </row>
    <row r="2678" spans="1:52" x14ac:dyDescent="0.2">
      <c r="A2678" s="7">
        <v>2677</v>
      </c>
      <c r="B2678" s="7">
        <v>6575</v>
      </c>
      <c r="C2678" s="7" t="s">
        <v>84</v>
      </c>
      <c r="D2678" s="7" t="s">
        <v>297</v>
      </c>
      <c r="E2678" s="7" t="s">
        <v>298</v>
      </c>
      <c r="F2678" s="7">
        <v>0.184</v>
      </c>
      <c r="I2678" s="7">
        <v>0.184</v>
      </c>
      <c r="J2678" s="7">
        <v>2010</v>
      </c>
      <c r="K2678" s="7">
        <v>12</v>
      </c>
      <c r="L2678" s="7">
        <v>347</v>
      </c>
      <c r="M2678" s="7">
        <v>50.131</v>
      </c>
      <c r="N2678" s="7">
        <v>11.88</v>
      </c>
      <c r="O2678" s="7">
        <v>50.25</v>
      </c>
      <c r="P2678" s="7">
        <v>11.75</v>
      </c>
      <c r="Q2678" s="7">
        <v>2.0569999999999999</v>
      </c>
      <c r="V2678" s="7" t="s">
        <v>26</v>
      </c>
      <c r="W2678" s="7">
        <v>0.13200000000000001</v>
      </c>
      <c r="X2678" s="7">
        <f t="shared" si="82"/>
        <v>0.13200000000000001</v>
      </c>
      <c r="Y2678" s="7">
        <v>5.1999999999999998E-2</v>
      </c>
      <c r="Z2678" s="7">
        <f t="shared" si="83"/>
        <v>5.1999999999999998E-2</v>
      </c>
      <c r="AA2678" s="7">
        <v>0.71699999999999997</v>
      </c>
      <c r="AB2678" s="7">
        <v>0.28199999999999997</v>
      </c>
      <c r="AC2678" s="7">
        <v>-6.4</v>
      </c>
      <c r="AD2678" s="7">
        <v>91</v>
      </c>
      <c r="AE2678" s="7" t="s">
        <v>204</v>
      </c>
      <c r="AF2678" s="7" t="s">
        <v>205</v>
      </c>
      <c r="AG2678" s="7" t="s">
        <v>47</v>
      </c>
      <c r="AH2678" s="7" t="s">
        <v>406</v>
      </c>
      <c r="AI2678" s="7" t="s">
        <v>407</v>
      </c>
      <c r="AJ2678" s="7">
        <v>1.6839999999999999</v>
      </c>
      <c r="AK2678" s="7">
        <v>1.081</v>
      </c>
      <c r="AV2678" s="7" t="s">
        <v>659</v>
      </c>
      <c r="AW2678" s="7" t="s">
        <v>528</v>
      </c>
      <c r="AZ2678" s="7" t="s">
        <v>38</v>
      </c>
    </row>
    <row r="2679" spans="1:52" x14ac:dyDescent="0.2">
      <c r="A2679" s="7">
        <v>2678</v>
      </c>
      <c r="B2679" s="7">
        <v>6575</v>
      </c>
      <c r="C2679" s="7" t="s">
        <v>84</v>
      </c>
      <c r="D2679" s="7" t="s">
        <v>297</v>
      </c>
      <c r="E2679" s="7" t="s">
        <v>298</v>
      </c>
      <c r="F2679" s="7">
        <v>0.14000000000000001</v>
      </c>
      <c r="I2679" s="7">
        <v>0.14000000000000001</v>
      </c>
      <c r="J2679" s="7">
        <v>2011</v>
      </c>
      <c r="K2679" s="7">
        <v>1</v>
      </c>
      <c r="L2679" s="7">
        <v>22</v>
      </c>
      <c r="M2679" s="7">
        <v>50.131</v>
      </c>
      <c r="N2679" s="7">
        <v>11.88</v>
      </c>
      <c r="O2679" s="7">
        <v>50.25</v>
      </c>
      <c r="P2679" s="7">
        <v>11.75</v>
      </c>
      <c r="Q2679" s="7">
        <v>1.4239999999999999</v>
      </c>
      <c r="V2679" s="7" t="s">
        <v>26</v>
      </c>
      <c r="W2679" s="7">
        <v>0.11</v>
      </c>
      <c r="X2679" s="7">
        <f t="shared" si="82"/>
        <v>0.11</v>
      </c>
      <c r="Y2679" s="7">
        <v>0.03</v>
      </c>
      <c r="Z2679" s="7">
        <f t="shared" si="83"/>
        <v>0.03</v>
      </c>
      <c r="AA2679" s="7">
        <v>0.78500000000000003</v>
      </c>
      <c r="AB2679" s="7">
        <v>0.214</v>
      </c>
      <c r="AC2679" s="7">
        <v>-1.6</v>
      </c>
      <c r="AD2679" s="7">
        <v>60.3</v>
      </c>
      <c r="AE2679" s="7" t="s">
        <v>204</v>
      </c>
      <c r="AF2679" s="7" t="s">
        <v>205</v>
      </c>
      <c r="AG2679" s="7" t="s">
        <v>47</v>
      </c>
      <c r="AH2679" s="7" t="s">
        <v>406</v>
      </c>
      <c r="AI2679" s="7" t="s">
        <v>407</v>
      </c>
      <c r="AJ2679" s="7">
        <v>1.6839999999999999</v>
      </c>
      <c r="AK2679" s="7">
        <v>-1.0720000000000001</v>
      </c>
      <c r="AV2679" s="7" t="s">
        <v>659</v>
      </c>
      <c r="AW2679" s="7" t="s">
        <v>528</v>
      </c>
      <c r="AZ2679" s="7" t="s">
        <v>38</v>
      </c>
    </row>
    <row r="2680" spans="1:52" s="14" customFormat="1" x14ac:dyDescent="0.2">
      <c r="A2680" s="14">
        <v>2679</v>
      </c>
      <c r="B2680" s="14">
        <v>7678</v>
      </c>
      <c r="C2680" s="14" t="s">
        <v>69</v>
      </c>
      <c r="D2680" s="14" t="s">
        <v>817</v>
      </c>
      <c r="E2680" s="14" t="s">
        <v>374</v>
      </c>
      <c r="F2680" s="14">
        <v>0.95</v>
      </c>
      <c r="G2680" s="14" t="s">
        <v>642</v>
      </c>
      <c r="H2680" s="14">
        <v>1.0367999998274799</v>
      </c>
      <c r="I2680" s="14">
        <v>0.98399999999999999</v>
      </c>
      <c r="J2680" s="14">
        <v>2009</v>
      </c>
      <c r="K2680" s="14">
        <v>2</v>
      </c>
      <c r="L2680" s="14">
        <v>58</v>
      </c>
      <c r="M2680" s="14">
        <v>36.65</v>
      </c>
      <c r="N2680" s="14">
        <v>116.05</v>
      </c>
      <c r="O2680" s="14">
        <v>36.75</v>
      </c>
      <c r="P2680" s="14">
        <v>116.25</v>
      </c>
      <c r="Q2680" s="14">
        <v>4.194</v>
      </c>
      <c r="R2680" s="14">
        <v>10</v>
      </c>
      <c r="S2680" s="14">
        <v>17.145</v>
      </c>
      <c r="T2680" s="14">
        <v>5</v>
      </c>
      <c r="U2680" s="14" t="s">
        <v>786</v>
      </c>
      <c r="V2680" s="14" t="s">
        <v>26</v>
      </c>
      <c r="W2680" s="14">
        <v>0.71899999999999997</v>
      </c>
      <c r="X2680" s="14">
        <f t="shared" si="82"/>
        <v>0.71899999999999997</v>
      </c>
      <c r="Y2680" s="14">
        <v>0.26500000000000001</v>
      </c>
      <c r="Z2680" s="14">
        <f t="shared" si="83"/>
        <v>0.26500000000000001</v>
      </c>
      <c r="AA2680" s="14">
        <v>0.73</v>
      </c>
      <c r="AB2680" s="14">
        <v>0.27</v>
      </c>
      <c r="AC2680" s="14">
        <v>4.0999999999999996</v>
      </c>
      <c r="AD2680" s="14">
        <v>14.6</v>
      </c>
      <c r="AE2680" s="14" t="s">
        <v>132</v>
      </c>
      <c r="AH2680" s="14" t="s">
        <v>419</v>
      </c>
      <c r="AI2680" s="14" t="s">
        <v>420</v>
      </c>
      <c r="AJ2680" s="14">
        <v>-0.38900000000000001</v>
      </c>
      <c r="AK2680" s="14">
        <v>0.84399999999999997</v>
      </c>
      <c r="AL2680" s="14" t="s">
        <v>408</v>
      </c>
      <c r="AM2680" s="14">
        <v>1.2030000000000001</v>
      </c>
      <c r="AN2680" s="14">
        <v>0.05</v>
      </c>
      <c r="AR2680" s="14">
        <v>1.9890000000000001</v>
      </c>
      <c r="AT2680" s="14">
        <v>1.6539999999999999</v>
      </c>
      <c r="AU2680" s="14">
        <v>2.6890000000000001</v>
      </c>
      <c r="AV2680" s="14" t="s">
        <v>658</v>
      </c>
      <c r="AW2680" s="14" t="s">
        <v>528</v>
      </c>
      <c r="AX2680" s="14" t="s">
        <v>14</v>
      </c>
      <c r="AY2680" s="14" t="s">
        <v>550</v>
      </c>
    </row>
    <row r="2681" spans="1:52" s="14" customFormat="1" x14ac:dyDescent="0.2">
      <c r="A2681" s="14">
        <v>2680</v>
      </c>
      <c r="B2681" s="14">
        <v>7678</v>
      </c>
      <c r="C2681" s="14" t="s">
        <v>69</v>
      </c>
      <c r="D2681" s="14" t="s">
        <v>817</v>
      </c>
      <c r="E2681" s="14" t="s">
        <v>374</v>
      </c>
      <c r="F2681" s="14">
        <v>2.8090000000000002</v>
      </c>
      <c r="G2681" s="14" t="s">
        <v>642</v>
      </c>
      <c r="H2681" s="14">
        <v>1.0367999998274799</v>
      </c>
      <c r="I2681" s="14">
        <v>2.9119999999999999</v>
      </c>
      <c r="J2681" s="14">
        <v>2009</v>
      </c>
      <c r="K2681" s="14">
        <v>3</v>
      </c>
      <c r="L2681" s="14">
        <v>81</v>
      </c>
      <c r="M2681" s="14">
        <v>36.65</v>
      </c>
      <c r="N2681" s="14">
        <v>116.05</v>
      </c>
      <c r="O2681" s="14">
        <v>36.75</v>
      </c>
      <c r="P2681" s="14">
        <v>116.25</v>
      </c>
      <c r="Q2681" s="14">
        <v>9.5890000000000004</v>
      </c>
      <c r="R2681" s="14">
        <v>10</v>
      </c>
      <c r="S2681" s="14">
        <v>17.628</v>
      </c>
      <c r="T2681" s="14">
        <v>5</v>
      </c>
      <c r="U2681" s="14" t="s">
        <v>786</v>
      </c>
      <c r="V2681" s="14" t="s">
        <v>26</v>
      </c>
      <c r="W2681" s="14">
        <v>1.8080000000000001</v>
      </c>
      <c r="X2681" s="14">
        <f t="shared" si="82"/>
        <v>1.8080000000000001</v>
      </c>
      <c r="Y2681" s="14">
        <v>1.1040000000000001</v>
      </c>
      <c r="Z2681" s="14">
        <f t="shared" si="83"/>
        <v>1.1040000000000001</v>
      </c>
      <c r="AA2681" s="14">
        <v>0.62</v>
      </c>
      <c r="AB2681" s="14">
        <v>0.379</v>
      </c>
      <c r="AC2681" s="14">
        <v>8.8000000000000007</v>
      </c>
      <c r="AD2681" s="14">
        <v>19.600000000000001</v>
      </c>
      <c r="AE2681" s="14" t="s">
        <v>132</v>
      </c>
      <c r="AH2681" s="14" t="s">
        <v>419</v>
      </c>
      <c r="AI2681" s="14" t="s">
        <v>420</v>
      </c>
      <c r="AJ2681" s="14">
        <v>-0.38900000000000001</v>
      </c>
      <c r="AK2681" s="14">
        <v>0.84399999999999997</v>
      </c>
      <c r="AL2681" s="14" t="s">
        <v>408</v>
      </c>
      <c r="AM2681" s="14">
        <v>1.2030000000000001</v>
      </c>
      <c r="AN2681" s="14">
        <v>0.05</v>
      </c>
      <c r="AR2681" s="14">
        <v>1.9890000000000001</v>
      </c>
      <c r="AT2681" s="14">
        <v>1.6539999999999999</v>
      </c>
      <c r="AU2681" s="14">
        <v>2.6890000000000001</v>
      </c>
      <c r="AV2681" s="14" t="s">
        <v>658</v>
      </c>
      <c r="AW2681" s="14" t="s">
        <v>528</v>
      </c>
      <c r="AX2681" s="14" t="s">
        <v>14</v>
      </c>
      <c r="AY2681" s="14" t="s">
        <v>550</v>
      </c>
    </row>
    <row r="2682" spans="1:52" s="14" customFormat="1" x14ac:dyDescent="0.2">
      <c r="A2682" s="14">
        <v>2681</v>
      </c>
      <c r="B2682" s="14">
        <v>7678</v>
      </c>
      <c r="C2682" s="14" t="s">
        <v>69</v>
      </c>
      <c r="D2682" s="14" t="s">
        <v>817</v>
      </c>
      <c r="E2682" s="14" t="s">
        <v>374</v>
      </c>
      <c r="F2682" s="14">
        <v>4.5880000000000001</v>
      </c>
      <c r="G2682" s="14" t="s">
        <v>642</v>
      </c>
      <c r="H2682" s="14">
        <v>1.0367999998274799</v>
      </c>
      <c r="I2682" s="14">
        <v>4.7560000000000002</v>
      </c>
      <c r="J2682" s="14">
        <v>2009</v>
      </c>
      <c r="K2682" s="14">
        <v>4</v>
      </c>
      <c r="L2682" s="14">
        <v>96</v>
      </c>
      <c r="M2682" s="14">
        <v>36.65</v>
      </c>
      <c r="N2682" s="14">
        <v>116.05</v>
      </c>
      <c r="O2682" s="14">
        <v>36.75</v>
      </c>
      <c r="P2682" s="14">
        <v>116.25</v>
      </c>
      <c r="Q2682" s="14">
        <v>11.701000000000001</v>
      </c>
      <c r="R2682" s="14">
        <v>10</v>
      </c>
      <c r="S2682" s="14">
        <v>24.927</v>
      </c>
      <c r="T2682" s="14">
        <v>5</v>
      </c>
      <c r="U2682" s="14" t="s">
        <v>786</v>
      </c>
      <c r="V2682" s="14" t="s">
        <v>26</v>
      </c>
      <c r="W2682" s="14">
        <v>2.5089999999999999</v>
      </c>
      <c r="X2682" s="14">
        <f t="shared" si="82"/>
        <v>2.5089999999999999</v>
      </c>
      <c r="Y2682" s="14">
        <v>2.2469999999999999</v>
      </c>
      <c r="Z2682" s="14">
        <f t="shared" si="83"/>
        <v>2.2469999999999999</v>
      </c>
      <c r="AA2682" s="14">
        <v>0.52700000000000002</v>
      </c>
      <c r="AB2682" s="14">
        <v>0.47199999999999998</v>
      </c>
      <c r="AC2682" s="14">
        <v>15.8</v>
      </c>
      <c r="AD2682" s="14">
        <v>50.1</v>
      </c>
      <c r="AE2682" s="14" t="s">
        <v>132</v>
      </c>
      <c r="AH2682" s="14" t="s">
        <v>419</v>
      </c>
      <c r="AI2682" s="14" t="s">
        <v>420</v>
      </c>
      <c r="AJ2682" s="14">
        <v>-0.38900000000000001</v>
      </c>
      <c r="AK2682" s="14">
        <v>0.84399999999999997</v>
      </c>
      <c r="AL2682" s="14" t="s">
        <v>408</v>
      </c>
      <c r="AM2682" s="14">
        <v>1.2030000000000001</v>
      </c>
      <c r="AN2682" s="14">
        <v>0.05</v>
      </c>
      <c r="AR2682" s="14">
        <v>1.9890000000000001</v>
      </c>
      <c r="AT2682" s="14">
        <v>1.6539999999999999</v>
      </c>
      <c r="AU2682" s="14">
        <v>2.6890000000000001</v>
      </c>
      <c r="AV2682" s="14" t="s">
        <v>658</v>
      </c>
      <c r="AW2682" s="14" t="s">
        <v>528</v>
      </c>
      <c r="AX2682" s="14" t="s">
        <v>14</v>
      </c>
      <c r="AY2682" s="14" t="s">
        <v>550</v>
      </c>
    </row>
    <row r="2683" spans="1:52" s="14" customFormat="1" x14ac:dyDescent="0.2">
      <c r="A2683" s="14">
        <v>2682</v>
      </c>
      <c r="B2683" s="14">
        <v>7678</v>
      </c>
      <c r="C2683" s="14" t="s">
        <v>69</v>
      </c>
      <c r="D2683" s="14" t="s">
        <v>817</v>
      </c>
      <c r="E2683" s="14" t="s">
        <v>374</v>
      </c>
      <c r="F2683" s="14">
        <v>5.8470000000000004</v>
      </c>
      <c r="G2683" s="14" t="s">
        <v>642</v>
      </c>
      <c r="H2683" s="14">
        <v>1.0367999998274799</v>
      </c>
      <c r="I2683" s="14">
        <v>6.0620000000000003</v>
      </c>
      <c r="J2683" s="14">
        <v>2009</v>
      </c>
      <c r="K2683" s="14">
        <v>5</v>
      </c>
      <c r="L2683" s="14">
        <v>121</v>
      </c>
      <c r="M2683" s="14">
        <v>36.65</v>
      </c>
      <c r="N2683" s="14">
        <v>116.05</v>
      </c>
      <c r="O2683" s="14">
        <v>36.75</v>
      </c>
      <c r="P2683" s="14">
        <v>116.25</v>
      </c>
      <c r="Q2683" s="14">
        <v>16.041</v>
      </c>
      <c r="R2683" s="14">
        <v>10</v>
      </c>
      <c r="S2683" s="14">
        <v>21.757000000000001</v>
      </c>
      <c r="T2683" s="14">
        <v>5</v>
      </c>
      <c r="U2683" s="14" t="s">
        <v>786</v>
      </c>
      <c r="V2683" s="14" t="s">
        <v>26</v>
      </c>
      <c r="W2683" s="14">
        <v>4.2359999999999998</v>
      </c>
      <c r="X2683" s="14">
        <f t="shared" si="82"/>
        <v>4.2359999999999998</v>
      </c>
      <c r="Y2683" s="14">
        <v>1.8260000000000001</v>
      </c>
      <c r="Z2683" s="14">
        <f t="shared" si="83"/>
        <v>1.8260000000000001</v>
      </c>
      <c r="AA2683" s="14">
        <v>0.69799999999999995</v>
      </c>
      <c r="AB2683" s="14">
        <v>0.30099999999999999</v>
      </c>
      <c r="AC2683" s="14">
        <v>22.7</v>
      </c>
      <c r="AD2683" s="14">
        <v>86.6</v>
      </c>
      <c r="AE2683" s="14" t="s">
        <v>132</v>
      </c>
      <c r="AH2683" s="14" t="s">
        <v>419</v>
      </c>
      <c r="AI2683" s="14" t="s">
        <v>420</v>
      </c>
      <c r="AJ2683" s="14">
        <v>-0.38900000000000001</v>
      </c>
      <c r="AK2683" s="14">
        <v>0.84399999999999997</v>
      </c>
      <c r="AL2683" s="14" t="s">
        <v>408</v>
      </c>
      <c r="AM2683" s="14">
        <v>1.2030000000000001</v>
      </c>
      <c r="AN2683" s="14">
        <v>0.05</v>
      </c>
      <c r="AR2683" s="14">
        <v>1.9890000000000001</v>
      </c>
      <c r="AT2683" s="14">
        <v>1.6539999999999999</v>
      </c>
      <c r="AU2683" s="14">
        <v>2.6890000000000001</v>
      </c>
      <c r="AV2683" s="14" t="s">
        <v>658</v>
      </c>
      <c r="AW2683" s="14" t="s">
        <v>528</v>
      </c>
      <c r="AX2683" s="14" t="s">
        <v>14</v>
      </c>
      <c r="AY2683" s="14" t="s">
        <v>550</v>
      </c>
    </row>
    <row r="2684" spans="1:52" s="14" customFormat="1" x14ac:dyDescent="0.2">
      <c r="A2684" s="14">
        <v>2683</v>
      </c>
      <c r="B2684" s="14">
        <v>7678</v>
      </c>
      <c r="C2684" s="14" t="s">
        <v>69</v>
      </c>
      <c r="D2684" s="14" t="s">
        <v>817</v>
      </c>
      <c r="E2684" s="14" t="s">
        <v>374</v>
      </c>
      <c r="F2684" s="14">
        <v>6.7489999999999997</v>
      </c>
      <c r="G2684" s="14" t="s">
        <v>642</v>
      </c>
      <c r="H2684" s="14">
        <v>1.0367999998274799</v>
      </c>
      <c r="I2684" s="14">
        <v>6.9969999999999999</v>
      </c>
      <c r="J2684" s="14">
        <v>2009</v>
      </c>
      <c r="K2684" s="14">
        <v>6</v>
      </c>
      <c r="L2684" s="14">
        <v>155</v>
      </c>
      <c r="M2684" s="14">
        <v>36.65</v>
      </c>
      <c r="N2684" s="14">
        <v>116.05</v>
      </c>
      <c r="O2684" s="14">
        <v>36.75</v>
      </c>
      <c r="P2684" s="14">
        <v>116.25</v>
      </c>
      <c r="Q2684" s="14">
        <v>22.023</v>
      </c>
      <c r="R2684" s="14">
        <v>10</v>
      </c>
      <c r="S2684" s="14">
        <v>17.855</v>
      </c>
      <c r="T2684" s="14">
        <v>5</v>
      </c>
      <c r="U2684" s="14" t="s">
        <v>786</v>
      </c>
      <c r="V2684" s="14" t="s">
        <v>26</v>
      </c>
      <c r="W2684" s="14">
        <v>4.3310000000000004</v>
      </c>
      <c r="X2684" s="14">
        <f t="shared" si="82"/>
        <v>4.3310000000000004</v>
      </c>
      <c r="Y2684" s="14">
        <v>2.6659999999999999</v>
      </c>
      <c r="Z2684" s="14">
        <f t="shared" si="83"/>
        <v>2.6659999999999999</v>
      </c>
      <c r="AA2684" s="14">
        <v>0.61799999999999999</v>
      </c>
      <c r="AB2684" s="14">
        <v>0.38100000000000001</v>
      </c>
      <c r="AC2684" s="14">
        <v>28.5</v>
      </c>
      <c r="AD2684" s="14">
        <v>87.4</v>
      </c>
      <c r="AE2684" s="14" t="s">
        <v>132</v>
      </c>
      <c r="AH2684" s="14" t="s">
        <v>419</v>
      </c>
      <c r="AI2684" s="14" t="s">
        <v>420</v>
      </c>
      <c r="AJ2684" s="14">
        <v>-0.38900000000000001</v>
      </c>
      <c r="AK2684" s="14">
        <v>0.84399999999999997</v>
      </c>
      <c r="AL2684" s="14" t="s">
        <v>408</v>
      </c>
      <c r="AM2684" s="14">
        <v>1.2030000000000001</v>
      </c>
      <c r="AN2684" s="14">
        <v>0.05</v>
      </c>
      <c r="AR2684" s="14">
        <v>1.9890000000000001</v>
      </c>
      <c r="AT2684" s="14">
        <v>1.6539999999999999</v>
      </c>
      <c r="AU2684" s="14">
        <v>2.6890000000000001</v>
      </c>
      <c r="AV2684" s="14" t="s">
        <v>658</v>
      </c>
      <c r="AW2684" s="14" t="s">
        <v>528</v>
      </c>
      <c r="AX2684" s="14" t="s">
        <v>14</v>
      </c>
      <c r="AY2684" s="14" t="s">
        <v>550</v>
      </c>
    </row>
    <row r="2685" spans="1:52" s="14" customFormat="1" x14ac:dyDescent="0.2">
      <c r="A2685" s="14">
        <v>2684</v>
      </c>
      <c r="B2685" s="14">
        <v>7678</v>
      </c>
      <c r="C2685" s="14" t="s">
        <v>69</v>
      </c>
      <c r="D2685" s="14" t="s">
        <v>817</v>
      </c>
      <c r="E2685" s="14" t="s">
        <v>374</v>
      </c>
      <c r="F2685" s="14">
        <v>5.7690000000000001</v>
      </c>
      <c r="G2685" s="14" t="s">
        <v>642</v>
      </c>
      <c r="H2685" s="14">
        <v>1.0367999998274799</v>
      </c>
      <c r="I2685" s="14">
        <v>5.9809999999999999</v>
      </c>
      <c r="J2685" s="14">
        <v>2009</v>
      </c>
      <c r="K2685" s="14">
        <v>7</v>
      </c>
      <c r="L2685" s="14">
        <v>183</v>
      </c>
      <c r="M2685" s="14">
        <v>36.65</v>
      </c>
      <c r="N2685" s="14">
        <v>116.05</v>
      </c>
      <c r="O2685" s="14">
        <v>36.75</v>
      </c>
      <c r="P2685" s="14">
        <v>116.25</v>
      </c>
      <c r="Q2685" s="14">
        <v>27.771000000000001</v>
      </c>
      <c r="R2685" s="14">
        <v>10</v>
      </c>
      <c r="S2685" s="14">
        <v>21.257000000000001</v>
      </c>
      <c r="T2685" s="14">
        <v>5</v>
      </c>
      <c r="U2685" s="14" t="s">
        <v>786</v>
      </c>
      <c r="V2685" s="14" t="s">
        <v>26</v>
      </c>
      <c r="W2685" s="14">
        <v>5.8710000000000004</v>
      </c>
      <c r="X2685" s="14">
        <f t="shared" si="82"/>
        <v>5.8710000000000004</v>
      </c>
      <c r="Y2685" s="14">
        <v>0.11</v>
      </c>
      <c r="Z2685" s="14">
        <f t="shared" si="83"/>
        <v>0.11</v>
      </c>
      <c r="AA2685" s="14">
        <v>0.98099999999999998</v>
      </c>
      <c r="AB2685" s="14">
        <v>1.7999999999999999E-2</v>
      </c>
      <c r="AC2685" s="14">
        <v>28.1</v>
      </c>
      <c r="AD2685" s="14">
        <v>177.7</v>
      </c>
      <c r="AE2685" s="14" t="s">
        <v>132</v>
      </c>
      <c r="AH2685" s="14" t="s">
        <v>419</v>
      </c>
      <c r="AI2685" s="14" t="s">
        <v>420</v>
      </c>
      <c r="AJ2685" s="14">
        <v>-0.38900000000000001</v>
      </c>
      <c r="AK2685" s="14">
        <v>0.84399999999999997</v>
      </c>
      <c r="AL2685" s="14" t="s">
        <v>408</v>
      </c>
      <c r="AM2685" s="14">
        <v>1.2030000000000001</v>
      </c>
      <c r="AN2685" s="14">
        <v>0.05</v>
      </c>
      <c r="AR2685" s="14">
        <v>1.9890000000000001</v>
      </c>
      <c r="AT2685" s="14">
        <v>1.6539999999999999</v>
      </c>
      <c r="AU2685" s="14">
        <v>2.6890000000000001</v>
      </c>
      <c r="AV2685" s="14" t="s">
        <v>658</v>
      </c>
      <c r="AW2685" s="14" t="s">
        <v>528</v>
      </c>
      <c r="AX2685" s="14" t="s">
        <v>14</v>
      </c>
      <c r="AY2685" s="14" t="s">
        <v>550</v>
      </c>
    </row>
    <row r="2686" spans="1:52" s="14" customFormat="1" x14ac:dyDescent="0.2">
      <c r="A2686" s="14">
        <v>2685</v>
      </c>
      <c r="B2686" s="14">
        <v>7678</v>
      </c>
      <c r="C2686" s="14" t="s">
        <v>69</v>
      </c>
      <c r="D2686" s="14" t="s">
        <v>817</v>
      </c>
      <c r="E2686" s="14" t="s">
        <v>374</v>
      </c>
      <c r="F2686" s="14">
        <v>5.15</v>
      </c>
      <c r="G2686" s="14" t="s">
        <v>642</v>
      </c>
      <c r="H2686" s="14">
        <v>1.0367999998274799</v>
      </c>
      <c r="I2686" s="14">
        <v>5.3390000000000004</v>
      </c>
      <c r="J2686" s="14">
        <v>2009</v>
      </c>
      <c r="K2686" s="14">
        <v>8</v>
      </c>
      <c r="L2686" s="14">
        <v>214</v>
      </c>
      <c r="M2686" s="14">
        <v>36.65</v>
      </c>
      <c r="N2686" s="14">
        <v>116.05</v>
      </c>
      <c r="O2686" s="14">
        <v>36.75</v>
      </c>
      <c r="P2686" s="14">
        <v>116.25</v>
      </c>
      <c r="Q2686" s="14">
        <v>25.66</v>
      </c>
      <c r="R2686" s="14">
        <v>10</v>
      </c>
      <c r="S2686" s="14">
        <v>22.224</v>
      </c>
      <c r="T2686" s="14">
        <v>5</v>
      </c>
      <c r="U2686" s="14" t="s">
        <v>786</v>
      </c>
      <c r="V2686" s="14" t="s">
        <v>26</v>
      </c>
      <c r="W2686" s="14">
        <v>4.7549999999999999</v>
      </c>
      <c r="X2686" s="14">
        <f t="shared" si="82"/>
        <v>4.7549999999999999</v>
      </c>
      <c r="Y2686" s="14">
        <v>0.58399999999999996</v>
      </c>
      <c r="Z2686" s="14">
        <f t="shared" si="83"/>
        <v>0.58399999999999996</v>
      </c>
      <c r="AA2686" s="14">
        <v>0.89</v>
      </c>
      <c r="AB2686" s="14">
        <v>0.109</v>
      </c>
      <c r="AC2686" s="14">
        <v>26</v>
      </c>
      <c r="AD2686" s="14">
        <v>262.5</v>
      </c>
      <c r="AE2686" s="14" t="s">
        <v>132</v>
      </c>
      <c r="AH2686" s="14" t="s">
        <v>419</v>
      </c>
      <c r="AI2686" s="14" t="s">
        <v>420</v>
      </c>
      <c r="AJ2686" s="14">
        <v>-0.38900000000000001</v>
      </c>
      <c r="AK2686" s="14">
        <v>0.84399999999999997</v>
      </c>
      <c r="AL2686" s="14" t="s">
        <v>408</v>
      </c>
      <c r="AM2686" s="14">
        <v>1.2030000000000001</v>
      </c>
      <c r="AN2686" s="14">
        <v>0.05</v>
      </c>
      <c r="AR2686" s="14">
        <v>1.9890000000000001</v>
      </c>
      <c r="AT2686" s="14">
        <v>1.6539999999999999</v>
      </c>
      <c r="AU2686" s="14">
        <v>2.6890000000000001</v>
      </c>
      <c r="AV2686" s="14" t="s">
        <v>658</v>
      </c>
      <c r="AW2686" s="14" t="s">
        <v>528</v>
      </c>
      <c r="AX2686" s="14" t="s">
        <v>14</v>
      </c>
      <c r="AY2686" s="14" t="s">
        <v>550</v>
      </c>
    </row>
    <row r="2687" spans="1:52" s="14" customFormat="1" x14ac:dyDescent="0.2">
      <c r="A2687" s="14">
        <v>2686</v>
      </c>
      <c r="B2687" s="14">
        <v>7678</v>
      </c>
      <c r="C2687" s="14" t="s">
        <v>69</v>
      </c>
      <c r="D2687" s="14" t="s">
        <v>817</v>
      </c>
      <c r="E2687" s="14" t="s">
        <v>374</v>
      </c>
      <c r="F2687" s="14">
        <v>3.73</v>
      </c>
      <c r="G2687" s="14" t="s">
        <v>642</v>
      </c>
      <c r="H2687" s="14">
        <v>1.0367999998274799</v>
      </c>
      <c r="I2687" s="14">
        <v>3.867</v>
      </c>
      <c r="J2687" s="14">
        <v>2009</v>
      </c>
      <c r="K2687" s="14">
        <v>8</v>
      </c>
      <c r="L2687" s="14">
        <v>242</v>
      </c>
      <c r="M2687" s="14">
        <v>36.65</v>
      </c>
      <c r="N2687" s="14">
        <v>116.05</v>
      </c>
      <c r="O2687" s="14">
        <v>36.75</v>
      </c>
      <c r="P2687" s="14">
        <v>116.25</v>
      </c>
      <c r="Q2687" s="14">
        <v>21.553999999999998</v>
      </c>
      <c r="R2687" s="14">
        <v>10</v>
      </c>
      <c r="S2687" s="14">
        <v>23.434000000000001</v>
      </c>
      <c r="T2687" s="14">
        <v>5</v>
      </c>
      <c r="U2687" s="14" t="s">
        <v>786</v>
      </c>
      <c r="V2687" s="14" t="s">
        <v>26</v>
      </c>
      <c r="W2687" s="14">
        <v>2.9380000000000002</v>
      </c>
      <c r="X2687" s="14">
        <f t="shared" si="82"/>
        <v>2.9380000000000002</v>
      </c>
      <c r="Y2687" s="14">
        <v>0.92900000000000005</v>
      </c>
      <c r="Z2687" s="14">
        <f t="shared" si="83"/>
        <v>0.92900000000000005</v>
      </c>
      <c r="AA2687" s="14">
        <v>0.75900000000000001</v>
      </c>
      <c r="AB2687" s="14">
        <v>0.24</v>
      </c>
      <c r="AC2687" s="14">
        <v>26</v>
      </c>
      <c r="AD2687" s="14">
        <v>262.5</v>
      </c>
      <c r="AE2687" s="14" t="s">
        <v>132</v>
      </c>
      <c r="AH2687" s="14" t="s">
        <v>419</v>
      </c>
      <c r="AI2687" s="14" t="s">
        <v>420</v>
      </c>
      <c r="AJ2687" s="14">
        <v>-0.38900000000000001</v>
      </c>
      <c r="AK2687" s="14">
        <v>0.84399999999999997</v>
      </c>
      <c r="AL2687" s="14" t="s">
        <v>408</v>
      </c>
      <c r="AM2687" s="14">
        <v>1.2030000000000001</v>
      </c>
      <c r="AN2687" s="14">
        <v>0.05</v>
      </c>
      <c r="AR2687" s="14">
        <v>1.9890000000000001</v>
      </c>
      <c r="AT2687" s="14">
        <v>1.6539999999999999</v>
      </c>
      <c r="AU2687" s="14">
        <v>2.6890000000000001</v>
      </c>
      <c r="AV2687" s="14" t="s">
        <v>658</v>
      </c>
      <c r="AW2687" s="14" t="s">
        <v>528</v>
      </c>
      <c r="AX2687" s="14" t="s">
        <v>14</v>
      </c>
      <c r="AY2687" s="14" t="s">
        <v>550</v>
      </c>
    </row>
    <row r="2688" spans="1:52" s="14" customFormat="1" x14ac:dyDescent="0.2">
      <c r="A2688" s="14">
        <v>2687</v>
      </c>
      <c r="B2688" s="14">
        <v>7678</v>
      </c>
      <c r="C2688" s="14" t="s">
        <v>69</v>
      </c>
      <c r="D2688" s="14" t="s">
        <v>817</v>
      </c>
      <c r="E2688" s="14" t="s">
        <v>374</v>
      </c>
      <c r="F2688" s="14">
        <v>2.653</v>
      </c>
      <c r="G2688" s="14" t="s">
        <v>642</v>
      </c>
      <c r="H2688" s="14">
        <v>1.0367999998274799</v>
      </c>
      <c r="I2688" s="14">
        <v>2.75</v>
      </c>
      <c r="J2688" s="14">
        <v>2009</v>
      </c>
      <c r="K2688" s="14">
        <v>10</v>
      </c>
      <c r="L2688" s="14">
        <v>274</v>
      </c>
      <c r="M2688" s="14">
        <v>36.65</v>
      </c>
      <c r="N2688" s="14">
        <v>116.05</v>
      </c>
      <c r="O2688" s="14">
        <v>36.75</v>
      </c>
      <c r="P2688" s="14">
        <v>116.25</v>
      </c>
      <c r="Q2688" s="14">
        <v>18.738</v>
      </c>
      <c r="R2688" s="14">
        <v>10</v>
      </c>
      <c r="S2688" s="14">
        <v>21.966999999999999</v>
      </c>
      <c r="T2688" s="14">
        <v>5</v>
      </c>
      <c r="U2688" s="14" t="s">
        <v>786</v>
      </c>
      <c r="V2688" s="14" t="s">
        <v>26</v>
      </c>
      <c r="W2688" s="14">
        <v>2.2400000000000002</v>
      </c>
      <c r="X2688" s="14">
        <f t="shared" si="82"/>
        <v>2.2400000000000002</v>
      </c>
      <c r="Y2688" s="14">
        <v>0.51</v>
      </c>
      <c r="Z2688" s="14">
        <f t="shared" si="83"/>
        <v>0.51</v>
      </c>
      <c r="AA2688" s="14">
        <v>0.81399999999999995</v>
      </c>
      <c r="AB2688" s="14">
        <v>0.185</v>
      </c>
      <c r="AC2688" s="14">
        <v>18</v>
      </c>
      <c r="AD2688" s="14">
        <v>0</v>
      </c>
      <c r="AE2688" s="14" t="s">
        <v>132</v>
      </c>
      <c r="AH2688" s="14" t="s">
        <v>419</v>
      </c>
      <c r="AI2688" s="14" t="s">
        <v>420</v>
      </c>
      <c r="AJ2688" s="14">
        <v>-0.38900000000000001</v>
      </c>
      <c r="AK2688" s="14">
        <v>0.84399999999999997</v>
      </c>
      <c r="AL2688" s="14" t="s">
        <v>408</v>
      </c>
      <c r="AM2688" s="14">
        <v>1.2030000000000001</v>
      </c>
      <c r="AN2688" s="14">
        <v>0.05</v>
      </c>
      <c r="AR2688" s="14">
        <v>1.9890000000000001</v>
      </c>
      <c r="AT2688" s="14">
        <v>1.6539999999999999</v>
      </c>
      <c r="AU2688" s="14">
        <v>2.6890000000000001</v>
      </c>
      <c r="AV2688" s="14" t="s">
        <v>658</v>
      </c>
      <c r="AW2688" s="14" t="s">
        <v>528</v>
      </c>
      <c r="AX2688" s="14" t="s">
        <v>14</v>
      </c>
      <c r="AY2688" s="14" t="s">
        <v>550</v>
      </c>
    </row>
    <row r="2689" spans="1:51" s="14" customFormat="1" x14ac:dyDescent="0.2">
      <c r="A2689" s="14">
        <v>2688</v>
      </c>
      <c r="B2689" s="14">
        <v>7678</v>
      </c>
      <c r="C2689" s="14" t="s">
        <v>69</v>
      </c>
      <c r="D2689" s="14" t="s">
        <v>817</v>
      </c>
      <c r="E2689" s="14" t="s">
        <v>374</v>
      </c>
      <c r="F2689" s="14">
        <v>4.452</v>
      </c>
      <c r="G2689" s="14" t="s">
        <v>642</v>
      </c>
      <c r="H2689" s="14">
        <v>1.0367999998274799</v>
      </c>
      <c r="I2689" s="14">
        <v>4.6150000000000002</v>
      </c>
      <c r="J2689" s="14">
        <v>2009</v>
      </c>
      <c r="K2689" s="14">
        <v>10</v>
      </c>
      <c r="L2689" s="14">
        <v>301</v>
      </c>
      <c r="M2689" s="14">
        <v>36.65</v>
      </c>
      <c r="N2689" s="14">
        <v>116.05</v>
      </c>
      <c r="O2689" s="14">
        <v>36.75</v>
      </c>
      <c r="P2689" s="14">
        <v>116.25</v>
      </c>
      <c r="Q2689" s="14">
        <v>10.528</v>
      </c>
      <c r="R2689" s="14">
        <v>10</v>
      </c>
      <c r="S2689" s="14">
        <v>22.204000000000001</v>
      </c>
      <c r="T2689" s="14">
        <v>5</v>
      </c>
      <c r="U2689" s="14" t="s">
        <v>786</v>
      </c>
      <c r="V2689" s="14" t="s">
        <v>26</v>
      </c>
      <c r="W2689" s="14">
        <v>3.3690000000000002</v>
      </c>
      <c r="X2689" s="14">
        <f t="shared" si="82"/>
        <v>3.3690000000000002</v>
      </c>
      <c r="Y2689" s="14">
        <v>1.246</v>
      </c>
      <c r="Z2689" s="14">
        <f t="shared" si="83"/>
        <v>1.246</v>
      </c>
      <c r="AA2689" s="14">
        <v>0.73</v>
      </c>
      <c r="AB2689" s="14">
        <v>0.27</v>
      </c>
      <c r="AC2689" s="14">
        <v>18</v>
      </c>
      <c r="AD2689" s="14">
        <v>0</v>
      </c>
      <c r="AE2689" s="14" t="s">
        <v>132</v>
      </c>
      <c r="AH2689" s="14" t="s">
        <v>419</v>
      </c>
      <c r="AI2689" s="14" t="s">
        <v>420</v>
      </c>
      <c r="AJ2689" s="14">
        <v>-0.38900000000000001</v>
      </c>
      <c r="AK2689" s="14">
        <v>0.84399999999999997</v>
      </c>
      <c r="AL2689" s="14" t="s">
        <v>408</v>
      </c>
      <c r="AM2689" s="14">
        <v>1.2030000000000001</v>
      </c>
      <c r="AN2689" s="14">
        <v>0.05</v>
      </c>
      <c r="AR2689" s="14">
        <v>1.9890000000000001</v>
      </c>
      <c r="AT2689" s="14">
        <v>1.6539999999999999</v>
      </c>
      <c r="AU2689" s="14">
        <v>2.6890000000000001</v>
      </c>
      <c r="AV2689" s="14" t="s">
        <v>658</v>
      </c>
      <c r="AW2689" s="14" t="s">
        <v>528</v>
      </c>
      <c r="AX2689" s="14" t="s">
        <v>14</v>
      </c>
      <c r="AY2689" s="14" t="s">
        <v>550</v>
      </c>
    </row>
    <row r="2690" spans="1:51" s="14" customFormat="1" x14ac:dyDescent="0.2">
      <c r="A2690" s="14">
        <v>2689</v>
      </c>
      <c r="B2690" s="14">
        <v>7678</v>
      </c>
      <c r="C2690" s="14" t="s">
        <v>69</v>
      </c>
      <c r="D2690" s="14" t="s">
        <v>817</v>
      </c>
      <c r="E2690" s="14" t="s">
        <v>374</v>
      </c>
      <c r="F2690" s="14">
        <v>0.91500000000000004</v>
      </c>
      <c r="G2690" s="14" t="s">
        <v>642</v>
      </c>
      <c r="H2690" s="14">
        <v>1.0367999998274799</v>
      </c>
      <c r="I2690" s="14">
        <v>0.94799999999999995</v>
      </c>
      <c r="J2690" s="14">
        <v>2009</v>
      </c>
      <c r="K2690" s="14">
        <v>12</v>
      </c>
      <c r="L2690" s="14">
        <v>339</v>
      </c>
      <c r="M2690" s="14">
        <v>36.65</v>
      </c>
      <c r="N2690" s="14">
        <v>116.05</v>
      </c>
      <c r="O2690" s="14">
        <v>36.75</v>
      </c>
      <c r="P2690" s="14">
        <v>116.25</v>
      </c>
      <c r="Q2690" s="14">
        <v>3.6070000000000002</v>
      </c>
      <c r="R2690" s="14">
        <v>10</v>
      </c>
      <c r="S2690" s="14">
        <v>21.222000000000001</v>
      </c>
      <c r="T2690" s="14">
        <v>5</v>
      </c>
      <c r="U2690" s="14" t="s">
        <v>786</v>
      </c>
      <c r="V2690" s="14" t="s">
        <v>26</v>
      </c>
      <c r="W2690" s="14">
        <v>0.69199999999999995</v>
      </c>
      <c r="X2690" s="14">
        <f t="shared" si="82"/>
        <v>0.69199999999999995</v>
      </c>
      <c r="Y2690" s="14">
        <v>0.25600000000000001</v>
      </c>
      <c r="Z2690" s="14">
        <f t="shared" si="83"/>
        <v>0.25600000000000001</v>
      </c>
      <c r="AA2690" s="14">
        <v>0.73</v>
      </c>
      <c r="AB2690" s="14">
        <v>0.27</v>
      </c>
      <c r="AC2690" s="14">
        <v>0.5</v>
      </c>
      <c r="AD2690" s="14">
        <v>11.8</v>
      </c>
      <c r="AE2690" s="14" t="s">
        <v>132</v>
      </c>
      <c r="AH2690" s="14" t="s">
        <v>419</v>
      </c>
      <c r="AI2690" s="14" t="s">
        <v>420</v>
      </c>
      <c r="AJ2690" s="14">
        <v>-0.38900000000000001</v>
      </c>
      <c r="AK2690" s="14">
        <v>0.84399999999999997</v>
      </c>
      <c r="AL2690" s="14" t="s">
        <v>408</v>
      </c>
      <c r="AM2690" s="14">
        <v>1.2030000000000001</v>
      </c>
      <c r="AN2690" s="14">
        <v>0.05</v>
      </c>
      <c r="AR2690" s="14">
        <v>1.9890000000000001</v>
      </c>
      <c r="AT2690" s="14">
        <v>1.6539999999999999</v>
      </c>
      <c r="AU2690" s="14">
        <v>2.6890000000000001</v>
      </c>
      <c r="AV2690" s="14" t="s">
        <v>658</v>
      </c>
      <c r="AW2690" s="14" t="s">
        <v>528</v>
      </c>
      <c r="AX2690" s="14" t="s">
        <v>14</v>
      </c>
      <c r="AY2690" s="14" t="s">
        <v>550</v>
      </c>
    </row>
    <row r="2691" spans="1:51" s="33" customFormat="1" x14ac:dyDescent="0.2">
      <c r="A2691" s="33">
        <v>2690</v>
      </c>
      <c r="B2691" s="33">
        <v>7678</v>
      </c>
      <c r="C2691" s="33" t="s">
        <v>69</v>
      </c>
      <c r="D2691" s="33" t="s">
        <v>817</v>
      </c>
      <c r="E2691" s="33" t="s">
        <v>374</v>
      </c>
      <c r="F2691" s="33">
        <v>1.0369999999999999</v>
      </c>
      <c r="G2691" s="33" t="s">
        <v>642</v>
      </c>
      <c r="H2691" s="33">
        <v>1.0367999998274799</v>
      </c>
      <c r="I2691" s="33">
        <v>1.075</v>
      </c>
      <c r="J2691" s="33">
        <v>2010</v>
      </c>
      <c r="K2691" s="33">
        <v>3</v>
      </c>
      <c r="L2691" s="33">
        <v>62</v>
      </c>
      <c r="M2691" s="33">
        <v>36.65</v>
      </c>
      <c r="N2691" s="33">
        <v>116.05</v>
      </c>
      <c r="O2691" s="33">
        <v>36.75</v>
      </c>
      <c r="P2691" s="33">
        <v>116.25</v>
      </c>
      <c r="Q2691" s="33">
        <v>5.367</v>
      </c>
      <c r="R2691" s="33">
        <v>10</v>
      </c>
      <c r="S2691" s="33">
        <v>21.934000000000001</v>
      </c>
      <c r="T2691" s="33">
        <v>5</v>
      </c>
      <c r="U2691" s="33" t="s">
        <v>786</v>
      </c>
      <c r="V2691" s="33" t="s">
        <v>26</v>
      </c>
      <c r="W2691" s="33">
        <v>0.78400000000000003</v>
      </c>
      <c r="X2691" s="33">
        <f t="shared" ref="X2691:X2769" si="84">IF(ISBLANK(W2691), "", W2691)</f>
        <v>0.78400000000000003</v>
      </c>
      <c r="Y2691" s="33">
        <v>0.28999999999999998</v>
      </c>
      <c r="Z2691" s="33">
        <f t="shared" ref="Z2691:Z2769" si="85">IF(ISBLANK(Y2691), "", Y2691)</f>
        <v>0.28999999999999998</v>
      </c>
      <c r="AA2691" s="33">
        <v>0.73</v>
      </c>
      <c r="AB2691" s="33">
        <v>0.27</v>
      </c>
      <c r="AC2691" s="33">
        <v>6.2</v>
      </c>
      <c r="AD2691" s="33">
        <v>5.6</v>
      </c>
      <c r="AE2691" s="33" t="s">
        <v>132</v>
      </c>
      <c r="AH2691" s="33" t="s">
        <v>419</v>
      </c>
      <c r="AI2691" s="33" t="s">
        <v>420</v>
      </c>
      <c r="AJ2691" s="33">
        <v>-0.38900000000000001</v>
      </c>
      <c r="AK2691" s="33">
        <v>0.14299999999999999</v>
      </c>
      <c r="AL2691" s="33" t="s">
        <v>408</v>
      </c>
      <c r="AM2691" s="33">
        <v>1.2030000000000001</v>
      </c>
      <c r="AN2691" s="33">
        <v>0.05</v>
      </c>
      <c r="AR2691" s="33">
        <v>1.9890000000000001</v>
      </c>
      <c r="AT2691" s="33">
        <v>1.6539999999999999</v>
      </c>
      <c r="AU2691" s="33">
        <v>2.6890000000000001</v>
      </c>
      <c r="AV2691" s="33" t="s">
        <v>658</v>
      </c>
      <c r="AW2691" s="33" t="s">
        <v>528</v>
      </c>
      <c r="AX2691" s="33" t="s">
        <v>14</v>
      </c>
      <c r="AY2691" s="33" t="s">
        <v>550</v>
      </c>
    </row>
    <row r="2692" spans="1:51" s="33" customFormat="1" x14ac:dyDescent="0.2">
      <c r="A2692" s="33">
        <v>2691</v>
      </c>
      <c r="B2692" s="33">
        <v>7678</v>
      </c>
      <c r="C2692" s="33" t="s">
        <v>69</v>
      </c>
      <c r="D2692" s="33" t="s">
        <v>817</v>
      </c>
      <c r="E2692" s="33" t="s">
        <v>374</v>
      </c>
      <c r="F2692" s="33">
        <v>2.6960000000000002</v>
      </c>
      <c r="G2692" s="33" t="s">
        <v>642</v>
      </c>
      <c r="H2692" s="33">
        <v>1.0367999998274799</v>
      </c>
      <c r="I2692" s="33">
        <v>2.7949999999999999</v>
      </c>
      <c r="J2692" s="33">
        <v>2010</v>
      </c>
      <c r="K2692" s="33">
        <v>4</v>
      </c>
      <c r="L2692" s="33">
        <v>92</v>
      </c>
      <c r="M2692" s="33">
        <v>36.65</v>
      </c>
      <c r="N2692" s="33">
        <v>116.05</v>
      </c>
      <c r="O2692" s="33">
        <v>36.75</v>
      </c>
      <c r="P2692" s="33">
        <v>116.25</v>
      </c>
      <c r="Q2692" s="33">
        <v>9.8230000000000004</v>
      </c>
      <c r="R2692" s="33">
        <v>10</v>
      </c>
      <c r="S2692" s="33">
        <v>19.492000000000001</v>
      </c>
      <c r="T2692" s="33">
        <v>5</v>
      </c>
      <c r="U2692" s="33" t="s">
        <v>786</v>
      </c>
      <c r="V2692" s="33" t="s">
        <v>26</v>
      </c>
      <c r="W2692" s="33">
        <v>2.5550000000000002</v>
      </c>
      <c r="X2692" s="33">
        <f t="shared" si="84"/>
        <v>2.5550000000000002</v>
      </c>
      <c r="Y2692" s="33">
        <v>0.24</v>
      </c>
      <c r="Z2692" s="33">
        <f t="shared" si="85"/>
        <v>0.24</v>
      </c>
      <c r="AA2692" s="33">
        <v>0.91400000000000003</v>
      </c>
      <c r="AB2692" s="33">
        <v>8.5000000000000006E-2</v>
      </c>
      <c r="AC2692" s="33">
        <v>12</v>
      </c>
      <c r="AD2692" s="33">
        <v>5.9</v>
      </c>
      <c r="AE2692" s="33" t="s">
        <v>132</v>
      </c>
      <c r="AH2692" s="33" t="s">
        <v>419</v>
      </c>
      <c r="AI2692" s="33" t="s">
        <v>420</v>
      </c>
      <c r="AJ2692" s="33">
        <v>-0.38900000000000001</v>
      </c>
      <c r="AK2692" s="33">
        <v>0.14299999999999999</v>
      </c>
      <c r="AL2692" s="33" t="s">
        <v>408</v>
      </c>
      <c r="AM2692" s="33">
        <v>1.2030000000000001</v>
      </c>
      <c r="AN2692" s="33">
        <v>0.05</v>
      </c>
      <c r="AR2692" s="33">
        <v>1.9890000000000001</v>
      </c>
      <c r="AT2692" s="33">
        <v>1.6539999999999999</v>
      </c>
      <c r="AU2692" s="33">
        <v>2.6890000000000001</v>
      </c>
      <c r="AV2692" s="33" t="s">
        <v>658</v>
      </c>
      <c r="AW2692" s="33" t="s">
        <v>528</v>
      </c>
      <c r="AX2692" s="33" t="s">
        <v>14</v>
      </c>
      <c r="AY2692" s="33" t="s">
        <v>550</v>
      </c>
    </row>
    <row r="2693" spans="1:51" s="33" customFormat="1" x14ac:dyDescent="0.2">
      <c r="A2693" s="33">
        <v>2692</v>
      </c>
      <c r="B2693" s="33">
        <v>7678</v>
      </c>
      <c r="C2693" s="33" t="s">
        <v>69</v>
      </c>
      <c r="D2693" s="33" t="s">
        <v>817</v>
      </c>
      <c r="E2693" s="33" t="s">
        <v>374</v>
      </c>
      <c r="F2693" s="33">
        <v>4.2750000000000004</v>
      </c>
      <c r="G2693" s="33" t="s">
        <v>642</v>
      </c>
      <c r="H2693" s="33">
        <v>1.0367999998274799</v>
      </c>
      <c r="I2693" s="33">
        <v>4.4320000000000004</v>
      </c>
      <c r="J2693" s="33">
        <v>2010</v>
      </c>
      <c r="K2693" s="33">
        <v>4</v>
      </c>
      <c r="L2693" s="33">
        <v>100</v>
      </c>
      <c r="M2693" s="33">
        <v>36.65</v>
      </c>
      <c r="N2693" s="33">
        <v>116.05</v>
      </c>
      <c r="O2693" s="33">
        <v>36.75</v>
      </c>
      <c r="P2693" s="33">
        <v>116.25</v>
      </c>
      <c r="Q2693" s="33">
        <v>11.818</v>
      </c>
      <c r="R2693" s="33">
        <v>10</v>
      </c>
      <c r="S2693" s="33">
        <v>27.035</v>
      </c>
      <c r="T2693" s="33">
        <v>5</v>
      </c>
      <c r="U2693" s="33" t="s">
        <v>786</v>
      </c>
      <c r="V2693" s="33" t="s">
        <v>26</v>
      </c>
      <c r="W2693" s="33">
        <v>2.976</v>
      </c>
      <c r="X2693" s="33">
        <f t="shared" si="84"/>
        <v>2.976</v>
      </c>
      <c r="Y2693" s="33">
        <v>1.456</v>
      </c>
      <c r="Z2693" s="33">
        <f t="shared" si="85"/>
        <v>1.456</v>
      </c>
      <c r="AA2693" s="33">
        <v>0.67100000000000004</v>
      </c>
      <c r="AB2693" s="33">
        <v>0.32800000000000001</v>
      </c>
      <c r="AC2693" s="33">
        <v>12</v>
      </c>
      <c r="AD2693" s="33">
        <v>5.9</v>
      </c>
      <c r="AE2693" s="33" t="s">
        <v>132</v>
      </c>
      <c r="AH2693" s="33" t="s">
        <v>419</v>
      </c>
      <c r="AI2693" s="33" t="s">
        <v>420</v>
      </c>
      <c r="AJ2693" s="33">
        <v>-0.38900000000000001</v>
      </c>
      <c r="AK2693" s="33">
        <v>0.14299999999999999</v>
      </c>
      <c r="AL2693" s="33" t="s">
        <v>408</v>
      </c>
      <c r="AM2693" s="33">
        <v>1.2030000000000001</v>
      </c>
      <c r="AN2693" s="33">
        <v>0.05</v>
      </c>
      <c r="AR2693" s="33">
        <v>1.9890000000000001</v>
      </c>
      <c r="AT2693" s="33">
        <v>1.6539999999999999</v>
      </c>
      <c r="AU2693" s="33">
        <v>2.6890000000000001</v>
      </c>
      <c r="AV2693" s="33" t="s">
        <v>658</v>
      </c>
      <c r="AW2693" s="33" t="s">
        <v>528</v>
      </c>
      <c r="AX2693" s="33" t="s">
        <v>14</v>
      </c>
      <c r="AY2693" s="33" t="s">
        <v>550</v>
      </c>
    </row>
    <row r="2694" spans="1:51" s="33" customFormat="1" x14ac:dyDescent="0.2">
      <c r="A2694" s="33">
        <v>2693</v>
      </c>
      <c r="B2694" s="33">
        <v>7678</v>
      </c>
      <c r="C2694" s="33" t="s">
        <v>69</v>
      </c>
      <c r="D2694" s="33" t="s">
        <v>817</v>
      </c>
      <c r="E2694" s="33" t="s">
        <v>374</v>
      </c>
      <c r="F2694" s="33">
        <v>5.6539999999999999</v>
      </c>
      <c r="G2694" s="33" t="s">
        <v>642</v>
      </c>
      <c r="H2694" s="33">
        <v>1.0367999998274799</v>
      </c>
      <c r="I2694" s="33">
        <v>5.8620000000000001</v>
      </c>
      <c r="J2694" s="33">
        <v>2010</v>
      </c>
      <c r="K2694" s="33">
        <v>5</v>
      </c>
      <c r="L2694" s="33">
        <v>128</v>
      </c>
      <c r="M2694" s="33">
        <v>36.65</v>
      </c>
      <c r="N2694" s="33">
        <v>116.05</v>
      </c>
      <c r="O2694" s="33">
        <v>36.75</v>
      </c>
      <c r="P2694" s="33">
        <v>116.25</v>
      </c>
      <c r="Q2694" s="33">
        <v>16.861999999999998</v>
      </c>
      <c r="R2694" s="33">
        <v>10</v>
      </c>
      <c r="S2694" s="33">
        <v>26.056000000000001</v>
      </c>
      <c r="T2694" s="33">
        <v>5</v>
      </c>
      <c r="U2694" s="33" t="s">
        <v>786</v>
      </c>
      <c r="V2694" s="33" t="s">
        <v>26</v>
      </c>
      <c r="W2694" s="33">
        <v>4.1429999999999998</v>
      </c>
      <c r="X2694" s="33">
        <f t="shared" si="84"/>
        <v>4.1429999999999998</v>
      </c>
      <c r="Y2694" s="33">
        <v>1.7190000000000001</v>
      </c>
      <c r="Z2694" s="33">
        <f t="shared" si="85"/>
        <v>1.7190000000000001</v>
      </c>
      <c r="AA2694" s="33">
        <v>0.70599999999999996</v>
      </c>
      <c r="AB2694" s="33">
        <v>0.29299999999999998</v>
      </c>
      <c r="AC2694" s="33">
        <v>23</v>
      </c>
      <c r="AD2694" s="33">
        <v>18.3</v>
      </c>
      <c r="AE2694" s="33" t="s">
        <v>132</v>
      </c>
      <c r="AH2694" s="33" t="s">
        <v>419</v>
      </c>
      <c r="AI2694" s="33" t="s">
        <v>420</v>
      </c>
      <c r="AJ2694" s="33">
        <v>-0.38900000000000001</v>
      </c>
      <c r="AK2694" s="33">
        <v>0.14299999999999999</v>
      </c>
      <c r="AL2694" s="33" t="s">
        <v>408</v>
      </c>
      <c r="AM2694" s="33">
        <v>1.2030000000000001</v>
      </c>
      <c r="AN2694" s="33">
        <v>0.05</v>
      </c>
      <c r="AR2694" s="33">
        <v>1.9890000000000001</v>
      </c>
      <c r="AT2694" s="33">
        <v>1.6539999999999999</v>
      </c>
      <c r="AU2694" s="33">
        <v>2.6890000000000001</v>
      </c>
      <c r="AV2694" s="33" t="s">
        <v>658</v>
      </c>
      <c r="AW2694" s="33" t="s">
        <v>528</v>
      </c>
      <c r="AX2694" s="33" t="s">
        <v>14</v>
      </c>
      <c r="AY2694" s="33" t="s">
        <v>550</v>
      </c>
    </row>
    <row r="2695" spans="1:51" s="33" customFormat="1" x14ac:dyDescent="0.2">
      <c r="A2695" s="33">
        <v>2694</v>
      </c>
      <c r="B2695" s="33">
        <v>7678</v>
      </c>
      <c r="C2695" s="33" t="s">
        <v>69</v>
      </c>
      <c r="D2695" s="33" t="s">
        <v>817</v>
      </c>
      <c r="E2695" s="33" t="s">
        <v>374</v>
      </c>
      <c r="F2695" s="33">
        <v>1.8029999999999999</v>
      </c>
      <c r="G2695" s="33" t="s">
        <v>642</v>
      </c>
      <c r="H2695" s="33">
        <v>1.0367999998274799</v>
      </c>
      <c r="I2695" s="33">
        <v>1.869</v>
      </c>
      <c r="J2695" s="33">
        <v>2011</v>
      </c>
      <c r="K2695" s="33">
        <v>3</v>
      </c>
      <c r="L2695" s="33">
        <v>75</v>
      </c>
      <c r="M2695" s="33">
        <v>36.65</v>
      </c>
      <c r="N2695" s="33">
        <v>116.05</v>
      </c>
      <c r="O2695" s="33">
        <v>36.75</v>
      </c>
      <c r="P2695" s="33">
        <v>116.25</v>
      </c>
      <c r="Q2695" s="33">
        <v>6.54</v>
      </c>
      <c r="R2695" s="33">
        <v>10</v>
      </c>
      <c r="S2695" s="33">
        <v>25.257000000000001</v>
      </c>
      <c r="T2695" s="33">
        <v>5</v>
      </c>
      <c r="U2695" s="33" t="s">
        <v>786</v>
      </c>
      <c r="V2695" s="33" t="s">
        <v>26</v>
      </c>
      <c r="W2695" s="33">
        <v>1.6679999999999999</v>
      </c>
      <c r="X2695" s="33">
        <f t="shared" si="84"/>
        <v>1.6679999999999999</v>
      </c>
      <c r="Y2695" s="33">
        <v>0.20100000000000001</v>
      </c>
      <c r="Z2695" s="33">
        <f t="shared" si="85"/>
        <v>0.20100000000000001</v>
      </c>
      <c r="AA2695" s="33">
        <v>0.89200000000000002</v>
      </c>
      <c r="AB2695" s="33">
        <v>0.107</v>
      </c>
      <c r="AC2695" s="33">
        <v>8.4</v>
      </c>
      <c r="AD2695" s="33">
        <v>0</v>
      </c>
      <c r="AE2695" s="33" t="s">
        <v>132</v>
      </c>
      <c r="AH2695" s="33" t="s">
        <v>419</v>
      </c>
      <c r="AI2695" s="33" t="s">
        <v>420</v>
      </c>
      <c r="AJ2695" s="33">
        <v>-0.38900000000000001</v>
      </c>
      <c r="AK2695" s="33">
        <v>0.47899999999999998</v>
      </c>
      <c r="AL2695" s="33" t="s">
        <v>408</v>
      </c>
      <c r="AM2695" s="33">
        <v>1.2030000000000001</v>
      </c>
      <c r="AN2695" s="33">
        <v>0.05</v>
      </c>
      <c r="AR2695" s="33">
        <v>1.9890000000000001</v>
      </c>
      <c r="AT2695" s="33">
        <v>1.6539999999999999</v>
      </c>
      <c r="AU2695" s="33">
        <v>2.6890000000000001</v>
      </c>
      <c r="AV2695" s="33" t="s">
        <v>658</v>
      </c>
      <c r="AW2695" s="33" t="s">
        <v>528</v>
      </c>
      <c r="AX2695" s="33" t="s">
        <v>14</v>
      </c>
      <c r="AY2695" s="33" t="s">
        <v>550</v>
      </c>
    </row>
    <row r="2696" spans="1:51" s="33" customFormat="1" x14ac:dyDescent="0.2">
      <c r="A2696" s="33">
        <v>2695</v>
      </c>
      <c r="B2696" s="33">
        <v>7678</v>
      </c>
      <c r="C2696" s="33" t="s">
        <v>69</v>
      </c>
      <c r="D2696" s="33" t="s">
        <v>817</v>
      </c>
      <c r="E2696" s="33" t="s">
        <v>374</v>
      </c>
      <c r="F2696" s="33">
        <v>3.722</v>
      </c>
      <c r="G2696" s="33" t="s">
        <v>642</v>
      </c>
      <c r="H2696" s="33">
        <v>1.0367999998274799</v>
      </c>
      <c r="I2696" s="33">
        <v>3.8580000000000001</v>
      </c>
      <c r="J2696" s="33">
        <v>2011</v>
      </c>
      <c r="K2696" s="33">
        <v>4</v>
      </c>
      <c r="L2696" s="33">
        <v>92</v>
      </c>
      <c r="M2696" s="33">
        <v>36.65</v>
      </c>
      <c r="N2696" s="33">
        <v>116.05</v>
      </c>
      <c r="O2696" s="33">
        <v>36.75</v>
      </c>
      <c r="P2696" s="33">
        <v>116.25</v>
      </c>
      <c r="Q2696" s="33">
        <v>10.411</v>
      </c>
      <c r="R2696" s="33">
        <v>10</v>
      </c>
      <c r="S2696" s="33">
        <v>22.818999999999999</v>
      </c>
      <c r="T2696" s="33">
        <v>5</v>
      </c>
      <c r="U2696" s="33" t="s">
        <v>786</v>
      </c>
      <c r="V2696" s="33" t="s">
        <v>26</v>
      </c>
      <c r="W2696" s="33">
        <v>2.4620000000000002</v>
      </c>
      <c r="X2696" s="33">
        <f t="shared" si="84"/>
        <v>2.4620000000000002</v>
      </c>
      <c r="Y2696" s="33">
        <v>1.3959999999999999</v>
      </c>
      <c r="Z2696" s="33">
        <f t="shared" si="85"/>
        <v>1.3959999999999999</v>
      </c>
      <c r="AA2696" s="33">
        <v>0.63700000000000001</v>
      </c>
      <c r="AB2696" s="33">
        <v>0.36199999999999999</v>
      </c>
      <c r="AC2696" s="33">
        <v>14.9</v>
      </c>
      <c r="AD2696" s="33">
        <v>2.9</v>
      </c>
      <c r="AE2696" s="33" t="s">
        <v>132</v>
      </c>
      <c r="AH2696" s="33" t="s">
        <v>419</v>
      </c>
      <c r="AI2696" s="33" t="s">
        <v>420</v>
      </c>
      <c r="AJ2696" s="33">
        <v>-0.38900000000000001</v>
      </c>
      <c r="AK2696" s="33">
        <v>0.47899999999999998</v>
      </c>
      <c r="AL2696" s="33" t="s">
        <v>408</v>
      </c>
      <c r="AM2696" s="33">
        <v>1.2030000000000001</v>
      </c>
      <c r="AN2696" s="33">
        <v>0.05</v>
      </c>
      <c r="AR2696" s="33">
        <v>1.9890000000000001</v>
      </c>
      <c r="AT2696" s="33">
        <v>1.6539999999999999</v>
      </c>
      <c r="AU2696" s="33">
        <v>2.6890000000000001</v>
      </c>
      <c r="AV2696" s="33" t="s">
        <v>658</v>
      </c>
      <c r="AW2696" s="33" t="s">
        <v>528</v>
      </c>
      <c r="AX2696" s="33" t="s">
        <v>14</v>
      </c>
      <c r="AY2696" s="33" t="s">
        <v>550</v>
      </c>
    </row>
    <row r="2697" spans="1:51" s="33" customFormat="1" x14ac:dyDescent="0.2">
      <c r="A2697" s="33">
        <v>2696</v>
      </c>
      <c r="B2697" s="33">
        <v>7678</v>
      </c>
      <c r="C2697" s="33" t="s">
        <v>69</v>
      </c>
      <c r="D2697" s="33" t="s">
        <v>817</v>
      </c>
      <c r="E2697" s="33" t="s">
        <v>374</v>
      </c>
      <c r="F2697" s="33">
        <v>5.2210000000000001</v>
      </c>
      <c r="G2697" s="33" t="s">
        <v>642</v>
      </c>
      <c r="H2697" s="33">
        <v>1.0367999998274799</v>
      </c>
      <c r="I2697" s="33">
        <v>5.4130000000000003</v>
      </c>
      <c r="J2697" s="33">
        <v>2011</v>
      </c>
      <c r="K2697" s="33">
        <v>4</v>
      </c>
      <c r="L2697" s="33">
        <v>120</v>
      </c>
      <c r="M2697" s="33">
        <v>36.65</v>
      </c>
      <c r="N2697" s="33">
        <v>116.05</v>
      </c>
      <c r="O2697" s="33">
        <v>36.75</v>
      </c>
      <c r="P2697" s="33">
        <v>116.25</v>
      </c>
      <c r="Q2697" s="33">
        <v>17.097000000000001</v>
      </c>
      <c r="R2697" s="33">
        <v>10</v>
      </c>
      <c r="S2697" s="33">
        <v>29.629000000000001</v>
      </c>
      <c r="T2697" s="33">
        <v>5</v>
      </c>
      <c r="U2697" s="33" t="s">
        <v>786</v>
      </c>
      <c r="V2697" s="33" t="s">
        <v>26</v>
      </c>
      <c r="W2697" s="33">
        <v>3.9649999999999999</v>
      </c>
      <c r="X2697" s="33">
        <f t="shared" si="84"/>
        <v>3.9649999999999999</v>
      </c>
      <c r="Y2697" s="33">
        <v>1.448</v>
      </c>
      <c r="Z2697" s="33">
        <f t="shared" si="85"/>
        <v>1.448</v>
      </c>
      <c r="AA2697" s="33">
        <v>0.73199999999999998</v>
      </c>
      <c r="AB2697" s="33">
        <v>0.26700000000000002</v>
      </c>
      <c r="AC2697" s="33">
        <v>14.9</v>
      </c>
      <c r="AD2697" s="33">
        <v>2.9</v>
      </c>
      <c r="AE2697" s="33" t="s">
        <v>132</v>
      </c>
      <c r="AH2697" s="33" t="s">
        <v>419</v>
      </c>
      <c r="AI2697" s="33" t="s">
        <v>420</v>
      </c>
      <c r="AJ2697" s="33">
        <v>-0.38900000000000001</v>
      </c>
      <c r="AK2697" s="33">
        <v>0.47899999999999998</v>
      </c>
      <c r="AL2697" s="33" t="s">
        <v>408</v>
      </c>
      <c r="AM2697" s="33">
        <v>1.2030000000000001</v>
      </c>
      <c r="AN2697" s="33">
        <v>0.05</v>
      </c>
      <c r="AR2697" s="33">
        <v>1.9890000000000001</v>
      </c>
      <c r="AT2697" s="33">
        <v>1.6539999999999999</v>
      </c>
      <c r="AU2697" s="33">
        <v>2.6890000000000001</v>
      </c>
      <c r="AV2697" s="33" t="s">
        <v>658</v>
      </c>
      <c r="AW2697" s="33" t="s">
        <v>528</v>
      </c>
      <c r="AX2697" s="33" t="s">
        <v>14</v>
      </c>
      <c r="AY2697" s="33" t="s">
        <v>550</v>
      </c>
    </row>
    <row r="2698" spans="1:51" s="33" customFormat="1" x14ac:dyDescent="0.2">
      <c r="A2698" s="33">
        <v>2697</v>
      </c>
      <c r="B2698" s="33">
        <v>7678</v>
      </c>
      <c r="C2698" s="33" t="s">
        <v>69</v>
      </c>
      <c r="D2698" s="33" t="s">
        <v>817</v>
      </c>
      <c r="E2698" s="33" t="s">
        <v>374</v>
      </c>
      <c r="F2698" s="33">
        <v>6.0010000000000003</v>
      </c>
      <c r="G2698" s="33" t="s">
        <v>642</v>
      </c>
      <c r="H2698" s="33">
        <v>1.0367999998274799</v>
      </c>
      <c r="I2698" s="33">
        <v>6.2210000000000001</v>
      </c>
      <c r="J2698" s="33">
        <v>2011</v>
      </c>
      <c r="K2698" s="33">
        <v>6</v>
      </c>
      <c r="L2698" s="33">
        <v>153</v>
      </c>
      <c r="M2698" s="33">
        <v>36.65</v>
      </c>
      <c r="N2698" s="33">
        <v>116.05</v>
      </c>
      <c r="O2698" s="33">
        <v>36.75</v>
      </c>
      <c r="P2698" s="33">
        <v>116.25</v>
      </c>
      <c r="Q2698" s="33">
        <v>23.314</v>
      </c>
      <c r="R2698" s="33">
        <v>10</v>
      </c>
      <c r="S2698" s="33">
        <v>20.37</v>
      </c>
      <c r="T2698" s="33">
        <v>5</v>
      </c>
      <c r="U2698" s="33" t="s">
        <v>786</v>
      </c>
      <c r="V2698" s="33" t="s">
        <v>26</v>
      </c>
      <c r="W2698" s="33">
        <v>4.3310000000000004</v>
      </c>
      <c r="X2698" s="33">
        <f t="shared" si="84"/>
        <v>4.3310000000000004</v>
      </c>
      <c r="Y2698" s="33">
        <v>1.89</v>
      </c>
      <c r="Z2698" s="33">
        <f t="shared" si="85"/>
        <v>1.89</v>
      </c>
      <c r="AA2698" s="33">
        <v>0.69599999999999995</v>
      </c>
      <c r="AB2698" s="33">
        <v>0.30299999999999999</v>
      </c>
      <c r="AC2698" s="33">
        <v>27.8</v>
      </c>
      <c r="AD2698" s="33">
        <v>70.400000000000006</v>
      </c>
      <c r="AE2698" s="33" t="s">
        <v>132</v>
      </c>
      <c r="AH2698" s="33" t="s">
        <v>419</v>
      </c>
      <c r="AI2698" s="33" t="s">
        <v>420</v>
      </c>
      <c r="AJ2698" s="33">
        <v>-0.38900000000000001</v>
      </c>
      <c r="AK2698" s="33">
        <v>0.47899999999999998</v>
      </c>
      <c r="AL2698" s="33" t="s">
        <v>408</v>
      </c>
      <c r="AM2698" s="33">
        <v>1.2030000000000001</v>
      </c>
      <c r="AN2698" s="33">
        <v>0.05</v>
      </c>
      <c r="AR2698" s="33">
        <v>1.9890000000000001</v>
      </c>
      <c r="AT2698" s="33">
        <v>1.6539999999999999</v>
      </c>
      <c r="AU2698" s="33">
        <v>2.6890000000000001</v>
      </c>
      <c r="AV2698" s="33" t="s">
        <v>658</v>
      </c>
      <c r="AW2698" s="33" t="s">
        <v>528</v>
      </c>
      <c r="AX2698" s="33" t="s">
        <v>14</v>
      </c>
      <c r="AY2698" s="33" t="s">
        <v>550</v>
      </c>
    </row>
    <row r="2699" spans="1:51" s="33" customFormat="1" x14ac:dyDescent="0.2">
      <c r="A2699" s="33">
        <v>2698</v>
      </c>
      <c r="B2699" s="33">
        <v>7678</v>
      </c>
      <c r="C2699" s="33" t="s">
        <v>69</v>
      </c>
      <c r="D2699" s="33" t="s">
        <v>817</v>
      </c>
      <c r="E2699" s="33" t="s">
        <v>374</v>
      </c>
      <c r="F2699" s="33">
        <v>7.4409999999999998</v>
      </c>
      <c r="G2699" s="33" t="s">
        <v>642</v>
      </c>
      <c r="H2699" s="33">
        <v>1.0367999998274799</v>
      </c>
      <c r="I2699" s="33">
        <v>7.7140000000000004</v>
      </c>
      <c r="J2699" s="33">
        <v>2011</v>
      </c>
      <c r="K2699" s="33">
        <v>7</v>
      </c>
      <c r="L2699" s="33">
        <v>185</v>
      </c>
      <c r="M2699" s="33">
        <v>36.65</v>
      </c>
      <c r="N2699" s="33">
        <v>116.05</v>
      </c>
      <c r="O2699" s="33">
        <v>36.75</v>
      </c>
      <c r="P2699" s="33">
        <v>116.25</v>
      </c>
      <c r="Q2699" s="33">
        <v>26.129000000000001</v>
      </c>
      <c r="R2699" s="33">
        <v>10</v>
      </c>
      <c r="S2699" s="33">
        <v>29.015000000000001</v>
      </c>
      <c r="T2699" s="33">
        <v>5</v>
      </c>
      <c r="U2699" s="33" t="s">
        <v>786</v>
      </c>
      <c r="V2699" s="33" t="s">
        <v>26</v>
      </c>
      <c r="W2699" s="33">
        <v>5.6390000000000002</v>
      </c>
      <c r="X2699" s="33">
        <f t="shared" si="84"/>
        <v>5.6390000000000002</v>
      </c>
      <c r="Y2699" s="33">
        <v>2.0750000000000002</v>
      </c>
      <c r="Z2699" s="33">
        <f t="shared" si="85"/>
        <v>2.0750000000000002</v>
      </c>
      <c r="AA2699" s="33">
        <v>0.73</v>
      </c>
      <c r="AB2699" s="33">
        <v>0.26900000000000002</v>
      </c>
      <c r="AC2699" s="33">
        <v>29.2</v>
      </c>
      <c r="AD2699" s="33">
        <v>118.5</v>
      </c>
      <c r="AE2699" s="33" t="s">
        <v>132</v>
      </c>
      <c r="AH2699" s="33" t="s">
        <v>419</v>
      </c>
      <c r="AI2699" s="33" t="s">
        <v>420</v>
      </c>
      <c r="AJ2699" s="33">
        <v>-0.38900000000000001</v>
      </c>
      <c r="AK2699" s="33">
        <v>0.47899999999999998</v>
      </c>
      <c r="AL2699" s="33" t="s">
        <v>408</v>
      </c>
      <c r="AM2699" s="33">
        <v>1.2030000000000001</v>
      </c>
      <c r="AN2699" s="33">
        <v>0.05</v>
      </c>
      <c r="AR2699" s="33">
        <v>1.9890000000000001</v>
      </c>
      <c r="AT2699" s="33">
        <v>1.6539999999999999</v>
      </c>
      <c r="AU2699" s="33">
        <v>2.6890000000000001</v>
      </c>
      <c r="AV2699" s="33" t="s">
        <v>658</v>
      </c>
      <c r="AW2699" s="33" t="s">
        <v>528</v>
      </c>
      <c r="AX2699" s="33" t="s">
        <v>14</v>
      </c>
      <c r="AY2699" s="33" t="s">
        <v>550</v>
      </c>
    </row>
    <row r="2700" spans="1:51" s="33" customFormat="1" x14ac:dyDescent="0.2">
      <c r="A2700" s="33">
        <v>2699</v>
      </c>
      <c r="B2700" s="33">
        <v>7678</v>
      </c>
      <c r="C2700" s="33" t="s">
        <v>69</v>
      </c>
      <c r="D2700" s="33" t="s">
        <v>817</v>
      </c>
      <c r="E2700" s="33" t="s">
        <v>374</v>
      </c>
      <c r="F2700" s="33">
        <v>6.3419999999999996</v>
      </c>
      <c r="G2700" s="33" t="s">
        <v>642</v>
      </c>
      <c r="H2700" s="33">
        <v>1.0367999998274799</v>
      </c>
      <c r="I2700" s="33">
        <v>6.5750000000000002</v>
      </c>
      <c r="J2700" s="33">
        <v>2011</v>
      </c>
      <c r="K2700" s="33">
        <v>8</v>
      </c>
      <c r="L2700" s="33">
        <v>216</v>
      </c>
      <c r="M2700" s="33">
        <v>36.65</v>
      </c>
      <c r="N2700" s="33">
        <v>116.05</v>
      </c>
      <c r="O2700" s="33">
        <v>36.75</v>
      </c>
      <c r="P2700" s="33">
        <v>116.25</v>
      </c>
      <c r="Q2700" s="33">
        <v>26.363</v>
      </c>
      <c r="R2700" s="33">
        <v>10</v>
      </c>
      <c r="S2700" s="33">
        <v>26.2</v>
      </c>
      <c r="T2700" s="33">
        <v>5</v>
      </c>
      <c r="U2700" s="33" t="s">
        <v>786</v>
      </c>
      <c r="V2700" s="33" t="s">
        <v>26</v>
      </c>
      <c r="W2700" s="33">
        <v>4.4290000000000003</v>
      </c>
      <c r="X2700" s="33">
        <f t="shared" si="84"/>
        <v>4.4290000000000003</v>
      </c>
      <c r="Y2700" s="33">
        <v>2.1459999999999999</v>
      </c>
      <c r="Z2700" s="33">
        <f t="shared" si="85"/>
        <v>2.1459999999999999</v>
      </c>
      <c r="AA2700" s="33">
        <v>0.67300000000000004</v>
      </c>
      <c r="AB2700" s="33">
        <v>0.32600000000000001</v>
      </c>
      <c r="AC2700" s="33">
        <v>25.9</v>
      </c>
      <c r="AD2700" s="33">
        <v>295.7</v>
      </c>
      <c r="AE2700" s="33" t="s">
        <v>132</v>
      </c>
      <c r="AH2700" s="33" t="s">
        <v>419</v>
      </c>
      <c r="AI2700" s="33" t="s">
        <v>420</v>
      </c>
      <c r="AJ2700" s="33">
        <v>-0.38900000000000001</v>
      </c>
      <c r="AK2700" s="33">
        <v>0.47899999999999998</v>
      </c>
      <c r="AL2700" s="33" t="s">
        <v>408</v>
      </c>
      <c r="AM2700" s="33">
        <v>1.2030000000000001</v>
      </c>
      <c r="AN2700" s="33">
        <v>0.05</v>
      </c>
      <c r="AR2700" s="33">
        <v>1.9890000000000001</v>
      </c>
      <c r="AT2700" s="33">
        <v>1.6539999999999999</v>
      </c>
      <c r="AU2700" s="33">
        <v>2.6890000000000001</v>
      </c>
      <c r="AV2700" s="33" t="s">
        <v>658</v>
      </c>
      <c r="AW2700" s="33" t="s">
        <v>528</v>
      </c>
      <c r="AX2700" s="33" t="s">
        <v>14</v>
      </c>
      <c r="AY2700" s="33" t="s">
        <v>550</v>
      </c>
    </row>
    <row r="2701" spans="1:51" s="33" customFormat="1" x14ac:dyDescent="0.2">
      <c r="A2701" s="33">
        <v>2700</v>
      </c>
      <c r="B2701" s="33">
        <v>7678</v>
      </c>
      <c r="C2701" s="33" t="s">
        <v>69</v>
      </c>
      <c r="D2701" s="33" t="s">
        <v>817</v>
      </c>
      <c r="E2701" s="33" t="s">
        <v>374</v>
      </c>
      <c r="F2701" s="33">
        <v>4.085</v>
      </c>
      <c r="G2701" s="33" t="s">
        <v>642</v>
      </c>
      <c r="H2701" s="33">
        <v>1.0367999998274799</v>
      </c>
      <c r="I2701" s="33">
        <v>4.2350000000000003</v>
      </c>
      <c r="J2701" s="33">
        <v>2011</v>
      </c>
      <c r="K2701" s="33">
        <v>9</v>
      </c>
      <c r="L2701" s="33">
        <v>250</v>
      </c>
      <c r="M2701" s="33">
        <v>36.65</v>
      </c>
      <c r="N2701" s="33">
        <v>116.05</v>
      </c>
      <c r="O2701" s="33">
        <v>36.75</v>
      </c>
      <c r="P2701" s="33">
        <v>116.25</v>
      </c>
      <c r="Q2701" s="33">
        <v>20.85</v>
      </c>
      <c r="R2701" s="33">
        <v>10</v>
      </c>
      <c r="S2701" s="33">
        <v>41.283000000000001</v>
      </c>
      <c r="T2701" s="33">
        <v>5</v>
      </c>
      <c r="U2701" s="33" t="s">
        <v>786</v>
      </c>
      <c r="V2701" s="33" t="s">
        <v>26</v>
      </c>
      <c r="W2701" s="33">
        <v>2.798</v>
      </c>
      <c r="X2701" s="33">
        <f t="shared" si="84"/>
        <v>2.798</v>
      </c>
      <c r="Y2701" s="33">
        <v>1.4370000000000001</v>
      </c>
      <c r="Z2701" s="33">
        <f t="shared" si="85"/>
        <v>1.4370000000000001</v>
      </c>
      <c r="AA2701" s="33">
        <v>0.66</v>
      </c>
      <c r="AB2701" s="33">
        <v>0.33900000000000002</v>
      </c>
      <c r="AC2701" s="33">
        <v>20.8</v>
      </c>
      <c r="AD2701" s="33">
        <v>110.4</v>
      </c>
      <c r="AE2701" s="33" t="s">
        <v>132</v>
      </c>
      <c r="AH2701" s="33" t="s">
        <v>419</v>
      </c>
      <c r="AI2701" s="33" t="s">
        <v>420</v>
      </c>
      <c r="AJ2701" s="33">
        <v>-0.38900000000000001</v>
      </c>
      <c r="AK2701" s="33">
        <v>0.47899999999999998</v>
      </c>
      <c r="AL2701" s="33" t="s">
        <v>408</v>
      </c>
      <c r="AM2701" s="33">
        <v>1.2030000000000001</v>
      </c>
      <c r="AN2701" s="33">
        <v>0.05</v>
      </c>
      <c r="AR2701" s="33">
        <v>1.9890000000000001</v>
      </c>
      <c r="AT2701" s="33">
        <v>1.6539999999999999</v>
      </c>
      <c r="AU2701" s="33">
        <v>2.6890000000000001</v>
      </c>
      <c r="AV2701" s="33" t="s">
        <v>658</v>
      </c>
      <c r="AW2701" s="33" t="s">
        <v>528</v>
      </c>
      <c r="AX2701" s="33" t="s">
        <v>14</v>
      </c>
      <c r="AY2701" s="33" t="s">
        <v>550</v>
      </c>
    </row>
    <row r="2702" spans="1:51" s="33" customFormat="1" x14ac:dyDescent="0.2">
      <c r="A2702" s="33">
        <v>2701</v>
      </c>
      <c r="B2702" s="33">
        <v>7678</v>
      </c>
      <c r="C2702" s="33" t="s">
        <v>69</v>
      </c>
      <c r="D2702" s="33" t="s">
        <v>817</v>
      </c>
      <c r="E2702" s="33" t="s">
        <v>374</v>
      </c>
      <c r="F2702" s="33">
        <v>2.806</v>
      </c>
      <c r="G2702" s="33" t="s">
        <v>642</v>
      </c>
      <c r="H2702" s="33">
        <v>1.0367999998274799</v>
      </c>
      <c r="I2702" s="33">
        <v>2.9089999999999998</v>
      </c>
      <c r="J2702" s="33">
        <v>2011</v>
      </c>
      <c r="K2702" s="33">
        <v>9</v>
      </c>
      <c r="L2702" s="33">
        <v>269</v>
      </c>
      <c r="M2702" s="33">
        <v>36.65</v>
      </c>
      <c r="N2702" s="33">
        <v>116.05</v>
      </c>
      <c r="O2702" s="33">
        <v>36.75</v>
      </c>
      <c r="P2702" s="33">
        <v>116.25</v>
      </c>
      <c r="Q2702" s="33">
        <v>17.213999999999999</v>
      </c>
      <c r="R2702" s="33">
        <v>10</v>
      </c>
      <c r="S2702" s="33">
        <v>23.003</v>
      </c>
      <c r="T2702" s="33">
        <v>5</v>
      </c>
      <c r="U2702" s="33" t="s">
        <v>786</v>
      </c>
      <c r="V2702" s="33" t="s">
        <v>26</v>
      </c>
      <c r="W2702" s="33">
        <v>1.587</v>
      </c>
      <c r="X2702" s="33">
        <f t="shared" si="84"/>
        <v>1.587</v>
      </c>
      <c r="Y2702" s="33">
        <v>1.3220000000000001</v>
      </c>
      <c r="Z2702" s="33">
        <f t="shared" si="85"/>
        <v>1.3220000000000001</v>
      </c>
      <c r="AA2702" s="33">
        <v>0.54500000000000004</v>
      </c>
      <c r="AB2702" s="33">
        <v>0.45400000000000001</v>
      </c>
      <c r="AC2702" s="33">
        <v>20.8</v>
      </c>
      <c r="AD2702" s="33">
        <v>110.4</v>
      </c>
      <c r="AE2702" s="33" t="s">
        <v>132</v>
      </c>
      <c r="AH2702" s="33" t="s">
        <v>419</v>
      </c>
      <c r="AI2702" s="33" t="s">
        <v>420</v>
      </c>
      <c r="AJ2702" s="33">
        <v>-0.38900000000000001</v>
      </c>
      <c r="AK2702" s="33">
        <v>0.47899999999999998</v>
      </c>
      <c r="AL2702" s="33" t="s">
        <v>408</v>
      </c>
      <c r="AM2702" s="33">
        <v>1.2030000000000001</v>
      </c>
      <c r="AN2702" s="33">
        <v>0.05</v>
      </c>
      <c r="AR2702" s="33">
        <v>1.9890000000000001</v>
      </c>
      <c r="AT2702" s="33">
        <v>1.6539999999999999</v>
      </c>
      <c r="AU2702" s="33">
        <v>2.6890000000000001</v>
      </c>
      <c r="AV2702" s="33" t="s">
        <v>658</v>
      </c>
      <c r="AW2702" s="33" t="s">
        <v>528</v>
      </c>
      <c r="AX2702" s="33" t="s">
        <v>14</v>
      </c>
      <c r="AY2702" s="33" t="s">
        <v>550</v>
      </c>
    </row>
    <row r="2703" spans="1:51" s="33" customFormat="1" x14ac:dyDescent="0.2">
      <c r="A2703" s="33">
        <v>2702</v>
      </c>
      <c r="B2703" s="33">
        <v>7678</v>
      </c>
      <c r="C2703" s="33" t="s">
        <v>69</v>
      </c>
      <c r="D2703" s="33" t="s">
        <v>817</v>
      </c>
      <c r="E2703" s="33" t="s">
        <v>374</v>
      </c>
      <c r="F2703" s="33">
        <v>3.585</v>
      </c>
      <c r="G2703" s="33" t="s">
        <v>642</v>
      </c>
      <c r="H2703" s="33">
        <v>1.0367999998274799</v>
      </c>
      <c r="I2703" s="33">
        <v>3.7160000000000002</v>
      </c>
      <c r="J2703" s="33">
        <v>2011</v>
      </c>
      <c r="K2703" s="33">
        <v>11</v>
      </c>
      <c r="L2703" s="33">
        <v>306</v>
      </c>
      <c r="M2703" s="33">
        <v>36.65</v>
      </c>
      <c r="N2703" s="33">
        <v>116.05</v>
      </c>
      <c r="O2703" s="33">
        <v>36.75</v>
      </c>
      <c r="P2703" s="33">
        <v>116.25</v>
      </c>
      <c r="Q2703" s="33">
        <v>12.053000000000001</v>
      </c>
      <c r="R2703" s="33">
        <v>10</v>
      </c>
      <c r="S2703" s="33">
        <v>28.875</v>
      </c>
      <c r="T2703" s="33">
        <v>5</v>
      </c>
      <c r="U2703" s="33" t="s">
        <v>786</v>
      </c>
      <c r="V2703" s="33" t="s">
        <v>26</v>
      </c>
      <c r="W2703" s="33">
        <v>2.601</v>
      </c>
      <c r="X2703" s="33">
        <f t="shared" si="84"/>
        <v>2.601</v>
      </c>
      <c r="Y2703" s="33">
        <v>1.115</v>
      </c>
      <c r="Z2703" s="33">
        <f t="shared" si="85"/>
        <v>1.115</v>
      </c>
      <c r="AA2703" s="33">
        <v>0.7</v>
      </c>
      <c r="AB2703" s="33">
        <v>0.3</v>
      </c>
      <c r="AC2703" s="33">
        <v>8.5</v>
      </c>
      <c r="AD2703" s="33">
        <v>67</v>
      </c>
      <c r="AE2703" s="33" t="s">
        <v>132</v>
      </c>
      <c r="AH2703" s="33" t="s">
        <v>419</v>
      </c>
      <c r="AI2703" s="33" t="s">
        <v>420</v>
      </c>
      <c r="AJ2703" s="33">
        <v>-0.38900000000000001</v>
      </c>
      <c r="AK2703" s="33">
        <v>0.47899999999999998</v>
      </c>
      <c r="AL2703" s="33" t="s">
        <v>408</v>
      </c>
      <c r="AM2703" s="33">
        <v>1.2030000000000001</v>
      </c>
      <c r="AN2703" s="33">
        <v>0.05</v>
      </c>
      <c r="AR2703" s="33">
        <v>1.9890000000000001</v>
      </c>
      <c r="AT2703" s="33">
        <v>1.6539999999999999</v>
      </c>
      <c r="AU2703" s="33">
        <v>2.6890000000000001</v>
      </c>
      <c r="AV2703" s="33" t="s">
        <v>658</v>
      </c>
      <c r="AW2703" s="33" t="s">
        <v>528</v>
      </c>
      <c r="AX2703" s="33" t="s">
        <v>14</v>
      </c>
      <c r="AY2703" s="33" t="s">
        <v>550</v>
      </c>
    </row>
    <row r="2704" spans="1:51" s="33" customFormat="1" x14ac:dyDescent="0.2">
      <c r="A2704" s="33">
        <v>2703</v>
      </c>
      <c r="B2704" s="33">
        <v>7678</v>
      </c>
      <c r="C2704" s="33" t="s">
        <v>69</v>
      </c>
      <c r="D2704" s="33" t="s">
        <v>817</v>
      </c>
      <c r="E2704" s="33" t="s">
        <v>374</v>
      </c>
      <c r="F2704" s="33">
        <v>1.768</v>
      </c>
      <c r="G2704" s="33" t="s">
        <v>642</v>
      </c>
      <c r="H2704" s="33">
        <v>1.0367999998274799</v>
      </c>
      <c r="I2704" s="33">
        <v>1.833</v>
      </c>
      <c r="J2704" s="33">
        <v>2011</v>
      </c>
      <c r="K2704" s="33">
        <v>11</v>
      </c>
      <c r="L2704" s="33">
        <v>333</v>
      </c>
      <c r="M2704" s="33">
        <v>36.65</v>
      </c>
      <c r="N2704" s="33">
        <v>116.05</v>
      </c>
      <c r="O2704" s="33">
        <v>36.75</v>
      </c>
      <c r="P2704" s="33">
        <v>116.25</v>
      </c>
      <c r="Q2704" s="33">
        <v>4</v>
      </c>
      <c r="R2704" s="33">
        <v>10</v>
      </c>
      <c r="S2704" s="33">
        <v>21</v>
      </c>
      <c r="T2704" s="33">
        <v>5</v>
      </c>
      <c r="U2704" s="33" t="s">
        <v>786</v>
      </c>
      <c r="V2704" s="33" t="s">
        <v>26</v>
      </c>
      <c r="W2704" s="33">
        <v>1.2829999999999999</v>
      </c>
      <c r="X2704" s="33">
        <f t="shared" si="84"/>
        <v>1.2829999999999999</v>
      </c>
      <c r="Y2704" s="33">
        <v>0.54900000000000004</v>
      </c>
      <c r="Z2704" s="33">
        <f t="shared" si="85"/>
        <v>0.54900000000000004</v>
      </c>
      <c r="AA2704" s="33">
        <v>0.7</v>
      </c>
      <c r="AB2704" s="33">
        <v>0.3</v>
      </c>
      <c r="AC2704" s="33">
        <v>8.5</v>
      </c>
      <c r="AD2704" s="33">
        <v>67</v>
      </c>
      <c r="AE2704" s="33" t="s">
        <v>132</v>
      </c>
      <c r="AH2704" s="33" t="s">
        <v>419</v>
      </c>
      <c r="AI2704" s="33" t="s">
        <v>420</v>
      </c>
      <c r="AJ2704" s="33">
        <v>-0.38900000000000001</v>
      </c>
      <c r="AK2704" s="33">
        <v>0.47899999999999998</v>
      </c>
      <c r="AL2704" s="33" t="s">
        <v>408</v>
      </c>
      <c r="AM2704" s="33">
        <v>1.2030000000000001</v>
      </c>
      <c r="AN2704" s="33">
        <v>0.05</v>
      </c>
      <c r="AR2704" s="33">
        <v>1.9890000000000001</v>
      </c>
      <c r="AT2704" s="33">
        <v>1.6539999999999999</v>
      </c>
      <c r="AU2704" s="33">
        <v>2.6890000000000001</v>
      </c>
      <c r="AV2704" s="33" t="s">
        <v>658</v>
      </c>
      <c r="AW2704" s="33" t="s">
        <v>528</v>
      </c>
      <c r="AX2704" s="33" t="s">
        <v>14</v>
      </c>
      <c r="AY2704" s="33" t="s">
        <v>550</v>
      </c>
    </row>
    <row r="2705" spans="1:51" s="40" customFormat="1" x14ac:dyDescent="0.2">
      <c r="B2705" s="40">
        <v>7678</v>
      </c>
      <c r="C2705" s="40" t="s">
        <v>69</v>
      </c>
      <c r="D2705" s="40" t="s">
        <v>818</v>
      </c>
      <c r="E2705" s="40" t="s">
        <v>374</v>
      </c>
      <c r="G2705" s="40" t="s">
        <v>642</v>
      </c>
      <c r="H2705" s="40">
        <v>1.0367999998274799</v>
      </c>
      <c r="I2705" s="40">
        <f>X2705+Z2705</f>
        <v>1.9491839996756624</v>
      </c>
      <c r="J2705" s="40">
        <v>2007</v>
      </c>
      <c r="L2705" s="40">
        <v>72</v>
      </c>
      <c r="M2705" s="40">
        <v>36.65</v>
      </c>
      <c r="N2705" s="40">
        <f t="shared" ref="N2705:N2719" si="86">116+3/60</f>
        <v>116.05</v>
      </c>
      <c r="Q2705" s="40">
        <v>10.69</v>
      </c>
      <c r="R2705" s="40">
        <v>10</v>
      </c>
      <c r="S2705" s="40">
        <v>21</v>
      </c>
      <c r="T2705" s="40">
        <v>5</v>
      </c>
      <c r="U2705" s="40" t="s">
        <v>786</v>
      </c>
      <c r="V2705" s="40" t="s">
        <v>26</v>
      </c>
      <c r="W2705" s="40">
        <v>1.51</v>
      </c>
      <c r="X2705" s="40">
        <f>W2705*H2705</f>
        <v>1.5655679997394947</v>
      </c>
      <c r="Y2705" s="40">
        <v>0.37</v>
      </c>
      <c r="Z2705" s="40">
        <f>Y2705*H2705</f>
        <v>0.38361599993616757</v>
      </c>
      <c r="AA2705" s="40">
        <f>X2705/I2705</f>
        <v>0.80319148936170204</v>
      </c>
      <c r="AB2705" s="40">
        <f>Z2705/I2705</f>
        <v>0.19680851063829785</v>
      </c>
      <c r="AE2705" s="40" t="s">
        <v>132</v>
      </c>
      <c r="AL2705" s="40" t="s">
        <v>408</v>
      </c>
      <c r="AM2705" s="40">
        <v>1.1599999999999999</v>
      </c>
      <c r="AN2705" s="40">
        <v>5.0299999999999997E-2</v>
      </c>
      <c r="AT2705" s="40">
        <v>1.65</v>
      </c>
      <c r="AU2705" s="40">
        <v>2.69</v>
      </c>
      <c r="AV2705" s="40" t="s">
        <v>658</v>
      </c>
      <c r="AX2705" s="40" t="s">
        <v>14</v>
      </c>
      <c r="AY2705" s="40" t="s">
        <v>650</v>
      </c>
    </row>
    <row r="2706" spans="1:51" s="40" customFormat="1" x14ac:dyDescent="0.2">
      <c r="B2706" s="40">
        <v>7678</v>
      </c>
      <c r="C2706" s="40" t="s">
        <v>69</v>
      </c>
      <c r="D2706" s="40" t="s">
        <v>818</v>
      </c>
      <c r="E2706" s="40" t="s">
        <v>374</v>
      </c>
      <c r="G2706" s="40" t="s">
        <v>642</v>
      </c>
      <c r="H2706" s="40">
        <v>1.0367999998274799</v>
      </c>
      <c r="I2706" s="40">
        <f t="shared" ref="I2706:I2719" si="87">X2706+Z2706</f>
        <v>2.5608959995738756</v>
      </c>
      <c r="J2706" s="40">
        <v>2007</v>
      </c>
      <c r="L2706" s="40">
        <v>78</v>
      </c>
      <c r="M2706" s="40">
        <v>36.65</v>
      </c>
      <c r="N2706" s="40">
        <f t="shared" si="86"/>
        <v>116.05</v>
      </c>
      <c r="Q2706" s="40">
        <v>12</v>
      </c>
      <c r="R2706" s="40">
        <v>10</v>
      </c>
      <c r="S2706" s="40">
        <v>21.7</v>
      </c>
      <c r="T2706" s="40">
        <v>5</v>
      </c>
      <c r="U2706" s="40" t="s">
        <v>786</v>
      </c>
      <c r="V2706" s="40" t="s">
        <v>26</v>
      </c>
      <c r="W2706" s="40">
        <v>1.56</v>
      </c>
      <c r="X2706" s="40">
        <f t="shared" ref="X2706:X2719" si="88">W2706*H2706</f>
        <v>1.6174079997308688</v>
      </c>
      <c r="Y2706" s="40">
        <v>0.91</v>
      </c>
      <c r="Z2706" s="40">
        <f t="shared" ref="Z2706:Z2719" si="89">Y2706*H2706</f>
        <v>0.9434879998430068</v>
      </c>
      <c r="AA2706" s="40">
        <f t="shared" ref="AA2706:AA2719" si="90">X2706/I2706</f>
        <v>0.63157894736842102</v>
      </c>
      <c r="AB2706" s="40">
        <f t="shared" ref="AB2706:AB2719" si="91">Z2706/I2706</f>
        <v>0.36842105263157893</v>
      </c>
      <c r="AE2706" s="40" t="s">
        <v>132</v>
      </c>
      <c r="AL2706" s="40" t="s">
        <v>408</v>
      </c>
      <c r="AM2706" s="40">
        <v>1.1599999999999999</v>
      </c>
      <c r="AN2706" s="40">
        <v>5.0299999999999997E-2</v>
      </c>
      <c r="AT2706" s="40">
        <v>1.65</v>
      </c>
      <c r="AU2706" s="40">
        <v>2.69</v>
      </c>
      <c r="AV2706" s="40" t="s">
        <v>658</v>
      </c>
      <c r="AX2706" s="40" t="s">
        <v>14</v>
      </c>
      <c r="AY2706" s="40" t="s">
        <v>650</v>
      </c>
    </row>
    <row r="2707" spans="1:51" s="40" customFormat="1" x14ac:dyDescent="0.2">
      <c r="B2707" s="40">
        <v>7678</v>
      </c>
      <c r="C2707" s="40" t="s">
        <v>69</v>
      </c>
      <c r="D2707" s="40" t="s">
        <v>818</v>
      </c>
      <c r="E2707" s="40" t="s">
        <v>374</v>
      </c>
      <c r="G2707" s="40" t="s">
        <v>642</v>
      </c>
      <c r="H2707" s="40">
        <v>1.0367999998274799</v>
      </c>
      <c r="I2707" s="40">
        <f t="shared" si="87"/>
        <v>3.9087359993495996</v>
      </c>
      <c r="J2707" s="40">
        <v>2007</v>
      </c>
      <c r="L2707" s="40">
        <v>90</v>
      </c>
      <c r="M2707" s="40">
        <v>36.65</v>
      </c>
      <c r="N2707" s="40">
        <f t="shared" si="86"/>
        <v>116.05</v>
      </c>
      <c r="Q2707" s="40">
        <v>13.17</v>
      </c>
      <c r="R2707" s="40">
        <v>10</v>
      </c>
      <c r="S2707" s="40">
        <v>20.7</v>
      </c>
      <c r="T2707" s="40">
        <v>5</v>
      </c>
      <c r="U2707" s="40" t="s">
        <v>786</v>
      </c>
      <c r="V2707" s="40" t="s">
        <v>26</v>
      </c>
      <c r="W2707" s="40">
        <v>2.5099999999999998</v>
      </c>
      <c r="X2707" s="40">
        <f t="shared" si="88"/>
        <v>2.6023679995669746</v>
      </c>
      <c r="Y2707" s="40">
        <v>1.26</v>
      </c>
      <c r="Z2707" s="40">
        <f t="shared" si="89"/>
        <v>1.3063679997826247</v>
      </c>
      <c r="AA2707" s="40">
        <f t="shared" si="90"/>
        <v>0.66578249336870021</v>
      </c>
      <c r="AB2707" s="40">
        <f t="shared" si="91"/>
        <v>0.33421750663129973</v>
      </c>
      <c r="AE2707" s="40" t="s">
        <v>132</v>
      </c>
      <c r="AL2707" s="40" t="s">
        <v>408</v>
      </c>
      <c r="AM2707" s="40">
        <v>1.1599999999999999</v>
      </c>
      <c r="AN2707" s="40">
        <v>5.0299999999999997E-2</v>
      </c>
      <c r="AT2707" s="40">
        <v>1.65</v>
      </c>
      <c r="AU2707" s="40">
        <v>2.69</v>
      </c>
      <c r="AV2707" s="40" t="s">
        <v>658</v>
      </c>
      <c r="AX2707" s="40" t="s">
        <v>14</v>
      </c>
      <c r="AY2707" s="40" t="s">
        <v>650</v>
      </c>
    </row>
    <row r="2708" spans="1:51" s="40" customFormat="1" x14ac:dyDescent="0.2">
      <c r="B2708" s="40">
        <v>7678</v>
      </c>
      <c r="C2708" s="40" t="s">
        <v>69</v>
      </c>
      <c r="D2708" s="40" t="s">
        <v>818</v>
      </c>
      <c r="E2708" s="40" t="s">
        <v>374</v>
      </c>
      <c r="G2708" s="40" t="s">
        <v>642</v>
      </c>
      <c r="H2708" s="40">
        <v>1.0367999998274799</v>
      </c>
      <c r="I2708" s="40">
        <f t="shared" si="87"/>
        <v>5.6194559990649413</v>
      </c>
      <c r="J2708" s="40">
        <v>2007</v>
      </c>
      <c r="L2708" s="40">
        <v>106</v>
      </c>
      <c r="M2708" s="40">
        <v>36.65</v>
      </c>
      <c r="N2708" s="40">
        <f t="shared" si="86"/>
        <v>116.05</v>
      </c>
      <c r="Q2708" s="40">
        <v>16.510000000000002</v>
      </c>
      <c r="R2708" s="40">
        <v>10</v>
      </c>
      <c r="S2708" s="40">
        <v>23.52</v>
      </c>
      <c r="T2708" s="40">
        <v>5</v>
      </c>
      <c r="U2708" s="40" t="s">
        <v>786</v>
      </c>
      <c r="V2708" s="40" t="s">
        <v>26</v>
      </c>
      <c r="W2708" s="40">
        <v>3</v>
      </c>
      <c r="X2708" s="40">
        <f t="shared" si="88"/>
        <v>3.1103999994824401</v>
      </c>
      <c r="Y2708" s="40">
        <v>2.42</v>
      </c>
      <c r="Z2708" s="40">
        <f t="shared" si="89"/>
        <v>2.5090559995825013</v>
      </c>
      <c r="AA2708" s="40">
        <f t="shared" si="90"/>
        <v>0.55350553505535061</v>
      </c>
      <c r="AB2708" s="40">
        <f t="shared" si="91"/>
        <v>0.44649446494464939</v>
      </c>
      <c r="AE2708" s="40" t="s">
        <v>132</v>
      </c>
      <c r="AL2708" s="40" t="s">
        <v>408</v>
      </c>
      <c r="AM2708" s="40">
        <v>1.1599999999999999</v>
      </c>
      <c r="AN2708" s="40">
        <v>5.0299999999999997E-2</v>
      </c>
      <c r="AT2708" s="40">
        <v>1.65</v>
      </c>
      <c r="AU2708" s="40">
        <v>2.69</v>
      </c>
      <c r="AV2708" s="40" t="s">
        <v>658</v>
      </c>
      <c r="AX2708" s="40" t="s">
        <v>14</v>
      </c>
      <c r="AY2708" s="40" t="s">
        <v>650</v>
      </c>
    </row>
    <row r="2709" spans="1:51" s="40" customFormat="1" x14ac:dyDescent="0.2">
      <c r="B2709" s="40">
        <v>7678</v>
      </c>
      <c r="C2709" s="40" t="s">
        <v>69</v>
      </c>
      <c r="D2709" s="40" t="s">
        <v>818</v>
      </c>
      <c r="E2709" s="40" t="s">
        <v>374</v>
      </c>
      <c r="G2709" s="40" t="s">
        <v>642</v>
      </c>
      <c r="H2709" s="40">
        <v>1.0367999998274799</v>
      </c>
      <c r="I2709" s="40">
        <f t="shared" si="87"/>
        <v>6.8739839988561924</v>
      </c>
      <c r="J2709" s="40">
        <v>2007</v>
      </c>
      <c r="L2709" s="40">
        <v>121</v>
      </c>
      <c r="M2709" s="40">
        <v>36.65</v>
      </c>
      <c r="N2709" s="40">
        <f t="shared" si="86"/>
        <v>116.05</v>
      </c>
      <c r="Q2709" s="40">
        <v>20.309999999999999</v>
      </c>
      <c r="R2709" s="40">
        <v>10</v>
      </c>
      <c r="S2709" s="40">
        <v>26.72</v>
      </c>
      <c r="T2709" s="40">
        <v>5</v>
      </c>
      <c r="U2709" s="40" t="s">
        <v>786</v>
      </c>
      <c r="V2709" s="40" t="s">
        <v>26</v>
      </c>
      <c r="W2709" s="40">
        <v>3.91</v>
      </c>
      <c r="X2709" s="40">
        <f t="shared" si="88"/>
        <v>4.0538879993254469</v>
      </c>
      <c r="Y2709" s="40">
        <v>2.72</v>
      </c>
      <c r="Z2709" s="40">
        <f t="shared" si="89"/>
        <v>2.8200959995307455</v>
      </c>
      <c r="AA2709" s="40">
        <f t="shared" si="90"/>
        <v>0.58974358974358976</v>
      </c>
      <c r="AB2709" s="40">
        <f t="shared" si="91"/>
        <v>0.41025641025641024</v>
      </c>
      <c r="AE2709" s="40" t="s">
        <v>132</v>
      </c>
      <c r="AL2709" s="40" t="s">
        <v>408</v>
      </c>
      <c r="AM2709" s="40">
        <v>1.1599999999999999</v>
      </c>
      <c r="AN2709" s="40">
        <v>5.0299999999999997E-2</v>
      </c>
      <c r="AT2709" s="40">
        <v>1.65</v>
      </c>
      <c r="AU2709" s="40">
        <v>2.69</v>
      </c>
      <c r="AV2709" s="40" t="s">
        <v>658</v>
      </c>
      <c r="AX2709" s="40" t="s">
        <v>14</v>
      </c>
      <c r="AY2709" s="40" t="s">
        <v>650</v>
      </c>
    </row>
    <row r="2710" spans="1:51" s="40" customFormat="1" x14ac:dyDescent="0.2">
      <c r="B2710" s="40">
        <v>7678</v>
      </c>
      <c r="C2710" s="40" t="s">
        <v>69</v>
      </c>
      <c r="D2710" s="40" t="s">
        <v>818</v>
      </c>
      <c r="E2710" s="40" t="s">
        <v>374</v>
      </c>
      <c r="G2710" s="40" t="s">
        <v>642</v>
      </c>
      <c r="H2710" s="40">
        <v>1.0367999998274799</v>
      </c>
      <c r="I2710" s="40">
        <f t="shared" si="87"/>
        <v>6.1793279989717806</v>
      </c>
      <c r="J2710" s="40">
        <v>2007</v>
      </c>
      <c r="L2710" s="40">
        <v>138</v>
      </c>
      <c r="M2710" s="40">
        <v>36.65</v>
      </c>
      <c r="N2710" s="40">
        <f t="shared" si="86"/>
        <v>116.05</v>
      </c>
      <c r="Q2710" s="40">
        <v>20.77</v>
      </c>
      <c r="R2710" s="40">
        <v>10</v>
      </c>
      <c r="S2710" s="40">
        <v>23.9</v>
      </c>
      <c r="T2710" s="40">
        <v>5</v>
      </c>
      <c r="U2710" s="40" t="s">
        <v>786</v>
      </c>
      <c r="V2710" s="40" t="s">
        <v>26</v>
      </c>
      <c r="W2710" s="40">
        <v>3.74</v>
      </c>
      <c r="X2710" s="40">
        <f t="shared" si="88"/>
        <v>3.8776319993547754</v>
      </c>
      <c r="Y2710" s="40">
        <v>2.2200000000000002</v>
      </c>
      <c r="Z2710" s="40">
        <f t="shared" si="89"/>
        <v>2.3016959996170057</v>
      </c>
      <c r="AA2710" s="40">
        <f t="shared" si="90"/>
        <v>0.62751677852348997</v>
      </c>
      <c r="AB2710" s="40">
        <f t="shared" si="91"/>
        <v>0.37248322147651008</v>
      </c>
      <c r="AE2710" s="40" t="s">
        <v>132</v>
      </c>
      <c r="AL2710" s="40" t="s">
        <v>408</v>
      </c>
      <c r="AM2710" s="40">
        <v>1.1599999999999999</v>
      </c>
      <c r="AN2710" s="40">
        <v>5.0299999999999997E-2</v>
      </c>
      <c r="AT2710" s="40">
        <v>1.65</v>
      </c>
      <c r="AU2710" s="40">
        <v>2.69</v>
      </c>
      <c r="AV2710" s="40" t="s">
        <v>658</v>
      </c>
      <c r="AX2710" s="40" t="s">
        <v>14</v>
      </c>
      <c r="AY2710" s="40" t="s">
        <v>650</v>
      </c>
    </row>
    <row r="2711" spans="1:51" s="40" customFormat="1" x14ac:dyDescent="0.2">
      <c r="B2711" s="40">
        <v>7678</v>
      </c>
      <c r="C2711" s="40" t="s">
        <v>69</v>
      </c>
      <c r="D2711" s="40" t="s">
        <v>818</v>
      </c>
      <c r="E2711" s="40" t="s">
        <v>374</v>
      </c>
      <c r="G2711" s="40" t="s">
        <v>642</v>
      </c>
      <c r="H2711" s="40">
        <v>1.0367999998274799</v>
      </c>
      <c r="I2711" s="40">
        <f t="shared" si="87"/>
        <v>6.3555839989424516</v>
      </c>
      <c r="J2711" s="40">
        <v>2007</v>
      </c>
      <c r="L2711" s="40">
        <v>152</v>
      </c>
      <c r="M2711" s="40">
        <v>36.65</v>
      </c>
      <c r="N2711" s="40">
        <f t="shared" si="86"/>
        <v>116.05</v>
      </c>
      <c r="Q2711" s="40">
        <v>21.93</v>
      </c>
      <c r="R2711" s="40">
        <v>10</v>
      </c>
      <c r="S2711" s="40">
        <v>22.38</v>
      </c>
      <c r="T2711" s="40">
        <v>5</v>
      </c>
      <c r="U2711" s="40" t="s">
        <v>786</v>
      </c>
      <c r="V2711" s="40" t="s">
        <v>26</v>
      </c>
      <c r="W2711" s="40">
        <v>4.0599999999999996</v>
      </c>
      <c r="X2711" s="40">
        <f t="shared" si="88"/>
        <v>4.2094079992995681</v>
      </c>
      <c r="Y2711" s="40">
        <v>2.0699999999999998</v>
      </c>
      <c r="Z2711" s="40">
        <f t="shared" si="89"/>
        <v>2.1461759996428835</v>
      </c>
      <c r="AA2711" s="40">
        <f t="shared" si="90"/>
        <v>0.66231647634584012</v>
      </c>
      <c r="AB2711" s="40">
        <f t="shared" si="91"/>
        <v>0.33768352365415988</v>
      </c>
      <c r="AE2711" s="40" t="s">
        <v>132</v>
      </c>
      <c r="AL2711" s="40" t="s">
        <v>408</v>
      </c>
      <c r="AM2711" s="40">
        <v>1.1599999999999999</v>
      </c>
      <c r="AN2711" s="40">
        <v>5.0299999999999997E-2</v>
      </c>
      <c r="AT2711" s="40">
        <v>1.65</v>
      </c>
      <c r="AU2711" s="40">
        <v>2.69</v>
      </c>
      <c r="AV2711" s="40" t="s">
        <v>658</v>
      </c>
      <c r="AX2711" s="40" t="s">
        <v>14</v>
      </c>
      <c r="AY2711" s="40" t="s">
        <v>650</v>
      </c>
    </row>
    <row r="2712" spans="1:51" s="40" customFormat="1" x14ac:dyDescent="0.2">
      <c r="B2712" s="40">
        <v>7678</v>
      </c>
      <c r="C2712" s="40" t="s">
        <v>69</v>
      </c>
      <c r="D2712" s="40" t="s">
        <v>818</v>
      </c>
      <c r="E2712" s="40" t="s">
        <v>374</v>
      </c>
      <c r="G2712" s="40" t="s">
        <v>642</v>
      </c>
      <c r="H2712" s="40">
        <v>1.0367999998274799</v>
      </c>
      <c r="I2712" s="40">
        <f t="shared" si="87"/>
        <v>5.4846719990873698</v>
      </c>
      <c r="J2712" s="40">
        <v>2007</v>
      </c>
      <c r="L2712" s="40">
        <v>166</v>
      </c>
      <c r="M2712" s="40">
        <v>36.65</v>
      </c>
      <c r="N2712" s="40">
        <f t="shared" si="86"/>
        <v>116.05</v>
      </c>
      <c r="Q2712" s="40">
        <v>24</v>
      </c>
      <c r="R2712" s="40">
        <v>10</v>
      </c>
      <c r="S2712" s="40">
        <v>10.66</v>
      </c>
      <c r="T2712" s="40">
        <v>5</v>
      </c>
      <c r="U2712" s="40" t="s">
        <v>786</v>
      </c>
      <c r="V2712" s="40" t="s">
        <v>26</v>
      </c>
      <c r="W2712" s="40">
        <v>4.9800000000000004</v>
      </c>
      <c r="X2712" s="40">
        <f t="shared" si="88"/>
        <v>5.1632639991408507</v>
      </c>
      <c r="Y2712" s="40">
        <v>0.31</v>
      </c>
      <c r="Z2712" s="40">
        <f t="shared" si="89"/>
        <v>0.32140799994651881</v>
      </c>
      <c r="AA2712" s="40">
        <f t="shared" si="90"/>
        <v>0.94139886578449905</v>
      </c>
      <c r="AB2712" s="40">
        <f t="shared" si="91"/>
        <v>5.8601134215500943E-2</v>
      </c>
      <c r="AE2712" s="40" t="s">
        <v>132</v>
      </c>
      <c r="AL2712" s="40" t="s">
        <v>408</v>
      </c>
      <c r="AM2712" s="40">
        <v>1.1599999999999999</v>
      </c>
      <c r="AN2712" s="40">
        <v>5.0299999999999997E-2</v>
      </c>
      <c r="AT2712" s="40">
        <v>1.65</v>
      </c>
      <c r="AU2712" s="40">
        <v>2.69</v>
      </c>
      <c r="AV2712" s="40" t="s">
        <v>658</v>
      </c>
      <c r="AX2712" s="40" t="s">
        <v>14</v>
      </c>
      <c r="AY2712" s="40" t="s">
        <v>650</v>
      </c>
    </row>
    <row r="2713" spans="1:51" s="40" customFormat="1" x14ac:dyDescent="0.2">
      <c r="B2713" s="40">
        <v>7678</v>
      </c>
      <c r="C2713" s="40" t="s">
        <v>69</v>
      </c>
      <c r="D2713" s="40" t="s">
        <v>818</v>
      </c>
      <c r="E2713" s="40" t="s">
        <v>374</v>
      </c>
      <c r="G2713" s="40" t="s">
        <v>642</v>
      </c>
      <c r="H2713" s="40">
        <v>1.0367999998274799</v>
      </c>
      <c r="I2713" s="40">
        <f t="shared" si="87"/>
        <v>8.3462399986112139</v>
      </c>
      <c r="J2713" s="40">
        <v>2007</v>
      </c>
      <c r="L2713" s="40">
        <v>183</v>
      </c>
      <c r="M2713" s="40">
        <v>36.65</v>
      </c>
      <c r="N2713" s="40">
        <f t="shared" si="86"/>
        <v>116.05</v>
      </c>
      <c r="Q2713" s="40">
        <v>26.8</v>
      </c>
      <c r="R2713" s="40">
        <v>10</v>
      </c>
      <c r="S2713" s="40">
        <v>22.22</v>
      </c>
      <c r="T2713" s="40">
        <v>5</v>
      </c>
      <c r="U2713" s="40" t="s">
        <v>786</v>
      </c>
      <c r="V2713" s="40" t="s">
        <v>26</v>
      </c>
      <c r="W2713" s="40">
        <v>5.49</v>
      </c>
      <c r="X2713" s="40">
        <f t="shared" si="88"/>
        <v>5.6920319990528654</v>
      </c>
      <c r="Y2713" s="40">
        <v>2.56</v>
      </c>
      <c r="Z2713" s="40">
        <f t="shared" si="89"/>
        <v>2.6542079995583485</v>
      </c>
      <c r="AA2713" s="40">
        <f t="shared" si="90"/>
        <v>0.6819875776397516</v>
      </c>
      <c r="AB2713" s="40">
        <f t="shared" si="91"/>
        <v>0.3180124223602484</v>
      </c>
      <c r="AE2713" s="40" t="s">
        <v>132</v>
      </c>
      <c r="AL2713" s="40" t="s">
        <v>408</v>
      </c>
      <c r="AM2713" s="40">
        <v>1.1599999999999999</v>
      </c>
      <c r="AN2713" s="40">
        <v>5.0299999999999997E-2</v>
      </c>
      <c r="AT2713" s="40">
        <v>1.65</v>
      </c>
      <c r="AU2713" s="40">
        <v>2.69</v>
      </c>
      <c r="AV2713" s="40" t="s">
        <v>658</v>
      </c>
      <c r="AX2713" s="40" t="s">
        <v>14</v>
      </c>
      <c r="AY2713" s="40" t="s">
        <v>650</v>
      </c>
    </row>
    <row r="2714" spans="1:51" s="40" customFormat="1" x14ac:dyDescent="0.2">
      <c r="B2714" s="40">
        <v>7678</v>
      </c>
      <c r="C2714" s="40" t="s">
        <v>69</v>
      </c>
      <c r="D2714" s="40" t="s">
        <v>818</v>
      </c>
      <c r="E2714" s="40" t="s">
        <v>374</v>
      </c>
      <c r="G2714" s="40" t="s">
        <v>642</v>
      </c>
      <c r="H2714" s="40">
        <v>1.0367999998274799</v>
      </c>
      <c r="I2714" s="40">
        <f t="shared" si="87"/>
        <v>7.0917119988199628</v>
      </c>
      <c r="J2714" s="40">
        <v>2007</v>
      </c>
      <c r="L2714" s="40">
        <v>197</v>
      </c>
      <c r="M2714" s="40">
        <v>36.65</v>
      </c>
      <c r="N2714" s="40">
        <f t="shared" si="86"/>
        <v>116.05</v>
      </c>
      <c r="Q2714" s="40">
        <v>30</v>
      </c>
      <c r="R2714" s="40">
        <v>10</v>
      </c>
      <c r="S2714" s="40">
        <v>19.440000000000001</v>
      </c>
      <c r="T2714" s="40">
        <v>5</v>
      </c>
      <c r="U2714" s="40" t="s">
        <v>786</v>
      </c>
      <c r="V2714" s="40" t="s">
        <v>26</v>
      </c>
      <c r="W2714" s="40">
        <v>4.62</v>
      </c>
      <c r="X2714" s="40">
        <f t="shared" si="88"/>
        <v>4.7900159992029572</v>
      </c>
      <c r="Y2714" s="40">
        <v>2.2200000000000002</v>
      </c>
      <c r="Z2714" s="40">
        <f t="shared" si="89"/>
        <v>2.3016959996170057</v>
      </c>
      <c r="AA2714" s="40">
        <f t="shared" si="90"/>
        <v>0.67543859649122806</v>
      </c>
      <c r="AB2714" s="40">
        <f t="shared" si="91"/>
        <v>0.32456140350877194</v>
      </c>
      <c r="AE2714" s="40" t="s">
        <v>132</v>
      </c>
      <c r="AL2714" s="40" t="s">
        <v>408</v>
      </c>
      <c r="AM2714" s="40">
        <v>1.1599999999999999</v>
      </c>
      <c r="AN2714" s="40">
        <v>5.0299999999999997E-2</v>
      </c>
      <c r="AT2714" s="40">
        <v>1.65</v>
      </c>
      <c r="AU2714" s="40">
        <v>2.69</v>
      </c>
      <c r="AV2714" s="40" t="s">
        <v>658</v>
      </c>
      <c r="AX2714" s="40" t="s">
        <v>14</v>
      </c>
      <c r="AY2714" s="40" t="s">
        <v>650</v>
      </c>
    </row>
    <row r="2715" spans="1:51" s="40" customFormat="1" x14ac:dyDescent="0.2">
      <c r="B2715" s="40">
        <v>7678</v>
      </c>
      <c r="C2715" s="40" t="s">
        <v>69</v>
      </c>
      <c r="D2715" s="40" t="s">
        <v>818</v>
      </c>
      <c r="E2715" s="40" t="s">
        <v>374</v>
      </c>
      <c r="G2715" s="40" t="s">
        <v>642</v>
      </c>
      <c r="H2715" s="40">
        <v>1.0367999998274799</v>
      </c>
      <c r="I2715" s="40">
        <f t="shared" si="87"/>
        <v>6.8428799988613678</v>
      </c>
      <c r="J2715" s="40">
        <v>2007</v>
      </c>
      <c r="L2715" s="40">
        <v>212</v>
      </c>
      <c r="M2715" s="40">
        <v>36.65</v>
      </c>
      <c r="N2715" s="40">
        <f t="shared" si="86"/>
        <v>116.05</v>
      </c>
      <c r="Q2715" s="40">
        <v>29</v>
      </c>
      <c r="R2715" s="40">
        <v>10</v>
      </c>
      <c r="S2715" s="40">
        <v>28.81</v>
      </c>
      <c r="T2715" s="40">
        <v>5</v>
      </c>
      <c r="U2715" s="40" t="s">
        <v>786</v>
      </c>
      <c r="V2715" s="40" t="s">
        <v>26</v>
      </c>
      <c r="W2715" s="40">
        <v>4.92</v>
      </c>
      <c r="X2715" s="40">
        <f t="shared" si="88"/>
        <v>5.1010559991512014</v>
      </c>
      <c r="Y2715" s="40">
        <v>1.68</v>
      </c>
      <c r="Z2715" s="40">
        <f t="shared" si="89"/>
        <v>1.7418239997101663</v>
      </c>
      <c r="AA2715" s="40">
        <f t="shared" si="90"/>
        <v>0.74545454545454548</v>
      </c>
      <c r="AB2715" s="40">
        <f t="shared" si="91"/>
        <v>0.25454545454545452</v>
      </c>
      <c r="AE2715" s="40" t="s">
        <v>132</v>
      </c>
      <c r="AL2715" s="40" t="s">
        <v>408</v>
      </c>
      <c r="AM2715" s="40">
        <v>1.1599999999999999</v>
      </c>
      <c r="AN2715" s="40">
        <v>5.0299999999999997E-2</v>
      </c>
      <c r="AT2715" s="40">
        <v>1.65</v>
      </c>
      <c r="AU2715" s="40">
        <v>2.69</v>
      </c>
      <c r="AV2715" s="40" t="s">
        <v>658</v>
      </c>
      <c r="AX2715" s="40" t="s">
        <v>14</v>
      </c>
      <c r="AY2715" s="40" t="s">
        <v>650</v>
      </c>
    </row>
    <row r="2716" spans="1:51" s="40" customFormat="1" x14ac:dyDescent="0.2">
      <c r="B2716" s="40">
        <v>7678</v>
      </c>
      <c r="C2716" s="40" t="s">
        <v>69</v>
      </c>
      <c r="D2716" s="40" t="s">
        <v>818</v>
      </c>
      <c r="E2716" s="40" t="s">
        <v>374</v>
      </c>
      <c r="G2716" s="40" t="s">
        <v>642</v>
      </c>
      <c r="H2716" s="40">
        <v>1.0367999998274799</v>
      </c>
      <c r="I2716" s="40">
        <f t="shared" si="87"/>
        <v>6.3970559989355511</v>
      </c>
      <c r="J2716" s="40">
        <v>2007</v>
      </c>
      <c r="L2716" s="40">
        <v>227</v>
      </c>
      <c r="M2716" s="40">
        <v>36.65</v>
      </c>
      <c r="N2716" s="40">
        <f t="shared" si="86"/>
        <v>116.05</v>
      </c>
      <c r="Q2716" s="40">
        <v>25.68</v>
      </c>
      <c r="R2716" s="40">
        <v>10</v>
      </c>
      <c r="S2716" s="40">
        <v>28</v>
      </c>
      <c r="T2716" s="40">
        <v>5</v>
      </c>
      <c r="U2716" s="40" t="s">
        <v>786</v>
      </c>
      <c r="V2716" s="40" t="s">
        <v>26</v>
      </c>
      <c r="W2716" s="40">
        <v>4.28</v>
      </c>
      <c r="X2716" s="40">
        <f>W2716*H2716</f>
        <v>4.4375039992616143</v>
      </c>
      <c r="Y2716" s="40">
        <v>1.89</v>
      </c>
      <c r="Z2716" s="40">
        <f t="shared" si="89"/>
        <v>1.959551999673937</v>
      </c>
      <c r="AA2716" s="40">
        <f t="shared" si="90"/>
        <v>0.69367909238249603</v>
      </c>
      <c r="AB2716" s="40">
        <f t="shared" si="91"/>
        <v>0.30632090761750402</v>
      </c>
      <c r="AE2716" s="40" t="s">
        <v>132</v>
      </c>
      <c r="AL2716" s="40" t="s">
        <v>408</v>
      </c>
      <c r="AM2716" s="40">
        <v>1.1599999999999999</v>
      </c>
      <c r="AN2716" s="40">
        <v>5.0299999999999997E-2</v>
      </c>
      <c r="AT2716" s="40">
        <v>1.65</v>
      </c>
      <c r="AU2716" s="40">
        <v>2.69</v>
      </c>
      <c r="AV2716" s="40" t="s">
        <v>658</v>
      </c>
      <c r="AX2716" s="40" t="s">
        <v>14</v>
      </c>
      <c r="AY2716" s="40" t="s">
        <v>650</v>
      </c>
    </row>
    <row r="2717" spans="1:51" s="40" customFormat="1" x14ac:dyDescent="0.2">
      <c r="B2717" s="40">
        <v>7678</v>
      </c>
      <c r="C2717" s="40" t="s">
        <v>69</v>
      </c>
      <c r="D2717" s="40" t="s">
        <v>818</v>
      </c>
      <c r="E2717" s="40" t="s">
        <v>374</v>
      </c>
      <c r="G2717" s="40" t="s">
        <v>642</v>
      </c>
      <c r="H2717" s="40">
        <v>1.0367999998274799</v>
      </c>
      <c r="I2717" s="40">
        <f t="shared" si="87"/>
        <v>3.8154239993651262</v>
      </c>
      <c r="J2717" s="40">
        <v>2007</v>
      </c>
      <c r="L2717" s="40">
        <v>245</v>
      </c>
      <c r="M2717" s="40">
        <v>36.65</v>
      </c>
      <c r="N2717" s="40">
        <f t="shared" si="86"/>
        <v>116.05</v>
      </c>
      <c r="Q2717" s="40">
        <v>23.24</v>
      </c>
      <c r="R2717" s="40">
        <v>10</v>
      </c>
      <c r="S2717" s="40">
        <v>42</v>
      </c>
      <c r="T2717" s="40">
        <v>5</v>
      </c>
      <c r="U2717" s="40" t="s">
        <v>786</v>
      </c>
      <c r="V2717" s="40" t="s">
        <v>26</v>
      </c>
      <c r="W2717" s="40">
        <v>2.72</v>
      </c>
      <c r="X2717" s="40">
        <f t="shared" si="88"/>
        <v>2.8200959995307455</v>
      </c>
      <c r="Y2717" s="40">
        <v>0.96</v>
      </c>
      <c r="Z2717" s="40">
        <f t="shared" si="89"/>
        <v>0.99532799983438069</v>
      </c>
      <c r="AA2717" s="40">
        <f t="shared" si="90"/>
        <v>0.73913043478260876</v>
      </c>
      <c r="AB2717" s="40">
        <f t="shared" si="91"/>
        <v>0.2608695652173913</v>
      </c>
      <c r="AE2717" s="40" t="s">
        <v>132</v>
      </c>
      <c r="AL2717" s="40" t="s">
        <v>408</v>
      </c>
      <c r="AM2717" s="40">
        <v>1.1599999999999999</v>
      </c>
      <c r="AN2717" s="40">
        <v>5.0299999999999997E-2</v>
      </c>
      <c r="AT2717" s="40">
        <v>1.65</v>
      </c>
      <c r="AU2717" s="40">
        <v>2.69</v>
      </c>
      <c r="AV2717" s="40" t="s">
        <v>658</v>
      </c>
      <c r="AX2717" s="40" t="s">
        <v>14</v>
      </c>
      <c r="AY2717" s="40" t="s">
        <v>650</v>
      </c>
    </row>
    <row r="2718" spans="1:51" s="40" customFormat="1" x14ac:dyDescent="0.2">
      <c r="B2718" s="40">
        <v>7678</v>
      </c>
      <c r="C2718" s="40" t="s">
        <v>69</v>
      </c>
      <c r="D2718" s="40" t="s">
        <v>818</v>
      </c>
      <c r="E2718" s="40" t="s">
        <v>374</v>
      </c>
      <c r="G2718" s="40" t="s">
        <v>642</v>
      </c>
      <c r="H2718" s="40">
        <v>1.0367999998274799</v>
      </c>
      <c r="I2718" s="40">
        <f t="shared" si="87"/>
        <v>2.9341439995117682</v>
      </c>
      <c r="J2718" s="40">
        <v>2007</v>
      </c>
      <c r="L2718" s="40">
        <v>257</v>
      </c>
      <c r="M2718" s="40">
        <v>36.65</v>
      </c>
      <c r="N2718" s="40">
        <f t="shared" si="86"/>
        <v>116.05</v>
      </c>
      <c r="Q2718" s="40">
        <v>20.74</v>
      </c>
      <c r="R2718" s="40">
        <v>10</v>
      </c>
      <c r="S2718" s="40">
        <v>38</v>
      </c>
      <c r="T2718" s="40">
        <v>5</v>
      </c>
      <c r="U2718" s="40" t="s">
        <v>786</v>
      </c>
      <c r="V2718" s="40" t="s">
        <v>26</v>
      </c>
      <c r="W2718" s="40">
        <v>2.02</v>
      </c>
      <c r="X2718" s="40">
        <f t="shared" si="88"/>
        <v>2.0943359996515096</v>
      </c>
      <c r="Y2718" s="40">
        <v>0.81</v>
      </c>
      <c r="Z2718" s="40">
        <f t="shared" si="89"/>
        <v>0.83980799986025878</v>
      </c>
      <c r="AA2718" s="40">
        <f t="shared" si="90"/>
        <v>0.71378091872791527</v>
      </c>
      <c r="AB2718" s="40">
        <f t="shared" si="91"/>
        <v>0.28621908127208484</v>
      </c>
      <c r="AE2718" s="40" t="s">
        <v>132</v>
      </c>
      <c r="AL2718" s="40" t="s">
        <v>408</v>
      </c>
      <c r="AM2718" s="40">
        <v>1.1599999999999999</v>
      </c>
      <c r="AN2718" s="40">
        <v>5.0299999999999997E-2</v>
      </c>
      <c r="AT2718" s="40">
        <v>1.65</v>
      </c>
      <c r="AU2718" s="40">
        <v>2.69</v>
      </c>
      <c r="AV2718" s="40" t="s">
        <v>658</v>
      </c>
      <c r="AX2718" s="40" t="s">
        <v>14</v>
      </c>
      <c r="AY2718" s="40" t="s">
        <v>650</v>
      </c>
    </row>
    <row r="2719" spans="1:51" s="40" customFormat="1" x14ac:dyDescent="0.2">
      <c r="B2719" s="40">
        <v>7678</v>
      </c>
      <c r="C2719" s="40" t="s">
        <v>69</v>
      </c>
      <c r="D2719" s="40" t="s">
        <v>818</v>
      </c>
      <c r="E2719" s="40" t="s">
        <v>374</v>
      </c>
      <c r="G2719" s="40" t="s">
        <v>642</v>
      </c>
      <c r="H2719" s="40">
        <v>1.0367999998274799</v>
      </c>
      <c r="I2719" s="40">
        <f t="shared" si="87"/>
        <v>2.5090559995825013</v>
      </c>
      <c r="J2719" s="40">
        <v>2007</v>
      </c>
      <c r="L2719" s="40">
        <v>270</v>
      </c>
      <c r="M2719" s="40">
        <v>36.65</v>
      </c>
      <c r="N2719" s="40">
        <f t="shared" si="86"/>
        <v>116.05</v>
      </c>
      <c r="Q2719" s="40">
        <v>18.809999999999999</v>
      </c>
      <c r="R2719" s="40">
        <v>10</v>
      </c>
      <c r="S2719" s="40">
        <v>41</v>
      </c>
      <c r="T2719" s="40">
        <v>5</v>
      </c>
      <c r="U2719" s="40" t="s">
        <v>786</v>
      </c>
      <c r="V2719" s="40" t="s">
        <v>26</v>
      </c>
      <c r="W2719" s="40">
        <v>1.71</v>
      </c>
      <c r="X2719" s="40">
        <f t="shared" si="88"/>
        <v>1.7729279997049907</v>
      </c>
      <c r="Y2719" s="40">
        <v>0.71</v>
      </c>
      <c r="Z2719" s="40">
        <f t="shared" si="89"/>
        <v>0.73612799987751076</v>
      </c>
      <c r="AA2719" s="40">
        <f t="shared" si="90"/>
        <v>0.70661157024793397</v>
      </c>
      <c r="AB2719" s="40">
        <f t="shared" si="91"/>
        <v>0.29338842975206614</v>
      </c>
      <c r="AE2719" s="40" t="s">
        <v>132</v>
      </c>
      <c r="AL2719" s="40" t="s">
        <v>408</v>
      </c>
      <c r="AM2719" s="40">
        <v>1.1599999999999999</v>
      </c>
      <c r="AN2719" s="40">
        <v>5.0299999999999997E-2</v>
      </c>
      <c r="AT2719" s="40">
        <v>1.65</v>
      </c>
      <c r="AU2719" s="40">
        <v>2.69</v>
      </c>
      <c r="AV2719" s="40" t="s">
        <v>658</v>
      </c>
      <c r="AX2719" s="40" t="s">
        <v>14</v>
      </c>
      <c r="AY2719" s="40" t="s">
        <v>650</v>
      </c>
    </row>
    <row r="2720" spans="1:51" x14ac:dyDescent="0.2">
      <c r="A2720" s="7">
        <v>2704</v>
      </c>
      <c r="B2720" s="7">
        <v>7898</v>
      </c>
      <c r="C2720" s="7" t="s">
        <v>69</v>
      </c>
      <c r="D2720" s="7" t="s">
        <v>363</v>
      </c>
      <c r="E2720" s="7" t="s">
        <v>364</v>
      </c>
      <c r="F2720" s="7">
        <v>0.28399999999999997</v>
      </c>
      <c r="I2720" s="7">
        <v>0.29399999999999998</v>
      </c>
      <c r="J2720" s="7">
        <v>2009</v>
      </c>
      <c r="K2720" s="7">
        <v>1</v>
      </c>
      <c r="L2720" s="7">
        <v>15</v>
      </c>
      <c r="M2720" s="7">
        <v>37.5</v>
      </c>
      <c r="N2720" s="7">
        <v>101.2</v>
      </c>
      <c r="O2720" s="7">
        <v>37.75</v>
      </c>
      <c r="P2720" s="7">
        <v>101.25</v>
      </c>
      <c r="Q2720" s="7">
        <v>-8.4469999999999992</v>
      </c>
      <c r="V2720" s="7" t="s">
        <v>26</v>
      </c>
      <c r="W2720" s="7">
        <v>0.23899999999999999</v>
      </c>
      <c r="X2720" s="7">
        <f t="shared" si="84"/>
        <v>0.23899999999999999</v>
      </c>
      <c r="Y2720" s="7">
        <v>5.3999999999999999E-2</v>
      </c>
      <c r="Z2720" s="7">
        <f t="shared" si="85"/>
        <v>5.3999999999999999E-2</v>
      </c>
      <c r="AA2720" s="7">
        <v>0.81399999999999995</v>
      </c>
      <c r="AB2720" s="7">
        <v>0.185</v>
      </c>
      <c r="AC2720" s="7">
        <v>-15.9</v>
      </c>
      <c r="AD2720" s="7">
        <v>3.1</v>
      </c>
      <c r="AE2720" s="7" t="s">
        <v>45</v>
      </c>
      <c r="AH2720" s="7" t="s">
        <v>480</v>
      </c>
      <c r="AI2720" s="7" t="s">
        <v>480</v>
      </c>
      <c r="AJ2720" s="7">
        <v>-0.95899999999999996</v>
      </c>
      <c r="AK2720" s="7">
        <v>0.97899999999999998</v>
      </c>
      <c r="AL2720" s="7" t="s">
        <v>408</v>
      </c>
      <c r="AS2720" s="7">
        <v>2.6850000000000001</v>
      </c>
      <c r="AT2720" s="7">
        <v>2.5299999999999998</v>
      </c>
      <c r="AV2720" s="7" t="s">
        <v>675</v>
      </c>
      <c r="AW2720" s="7" t="s">
        <v>528</v>
      </c>
      <c r="AX2720" s="7" t="s">
        <v>14</v>
      </c>
      <c r="AY2720" s="7" t="s">
        <v>572</v>
      </c>
    </row>
    <row r="2721" spans="1:51" x14ac:dyDescent="0.2">
      <c r="A2721" s="7">
        <v>2705</v>
      </c>
      <c r="B2721" s="7">
        <v>7898</v>
      </c>
      <c r="C2721" s="7" t="s">
        <v>69</v>
      </c>
      <c r="D2721" s="7" t="s">
        <v>363</v>
      </c>
      <c r="E2721" s="7" t="s">
        <v>364</v>
      </c>
      <c r="F2721" s="7">
        <v>0.28000000000000003</v>
      </c>
      <c r="I2721" s="7">
        <v>0.28999999999999998</v>
      </c>
      <c r="J2721" s="7">
        <v>2009</v>
      </c>
      <c r="K2721" s="7">
        <v>2</v>
      </c>
      <c r="L2721" s="7">
        <v>45</v>
      </c>
      <c r="M2721" s="7">
        <v>37.5</v>
      </c>
      <c r="N2721" s="7">
        <v>101.2</v>
      </c>
      <c r="O2721" s="7">
        <v>37.75</v>
      </c>
      <c r="P2721" s="7">
        <v>101.25</v>
      </c>
      <c r="Q2721" s="7">
        <v>-5.4660000000000002</v>
      </c>
      <c r="V2721" s="7" t="s">
        <v>26</v>
      </c>
      <c r="W2721" s="7">
        <v>0.25800000000000001</v>
      </c>
      <c r="X2721" s="7">
        <f t="shared" si="84"/>
        <v>0.25800000000000001</v>
      </c>
      <c r="Y2721" s="7">
        <v>3.1E-2</v>
      </c>
      <c r="Z2721" s="7">
        <f t="shared" si="85"/>
        <v>3.1E-2</v>
      </c>
      <c r="AA2721" s="7">
        <v>0.89</v>
      </c>
      <c r="AB2721" s="7">
        <v>0.109</v>
      </c>
      <c r="AC2721" s="7">
        <v>-9.5</v>
      </c>
      <c r="AD2721" s="7">
        <v>5.5</v>
      </c>
      <c r="AE2721" s="7" t="s">
        <v>45</v>
      </c>
      <c r="AH2721" s="7" t="s">
        <v>480</v>
      </c>
      <c r="AI2721" s="7" t="s">
        <v>480</v>
      </c>
      <c r="AJ2721" s="7">
        <v>-0.95899999999999996</v>
      </c>
      <c r="AK2721" s="7">
        <v>0.97899999999999998</v>
      </c>
      <c r="AL2721" s="7" t="s">
        <v>408</v>
      </c>
      <c r="AS2721" s="7">
        <v>2.6850000000000001</v>
      </c>
      <c r="AT2721" s="7">
        <v>2.5299999999999998</v>
      </c>
      <c r="AV2721" s="7" t="s">
        <v>675</v>
      </c>
      <c r="AW2721" s="7" t="s">
        <v>528</v>
      </c>
      <c r="AX2721" s="7" t="s">
        <v>14</v>
      </c>
      <c r="AY2721" s="7" t="s">
        <v>572</v>
      </c>
    </row>
    <row r="2722" spans="1:51" x14ac:dyDescent="0.2">
      <c r="A2722" s="7">
        <v>2706</v>
      </c>
      <c r="B2722" s="7">
        <v>7898</v>
      </c>
      <c r="C2722" s="7" t="s">
        <v>69</v>
      </c>
      <c r="D2722" s="7" t="s">
        <v>363</v>
      </c>
      <c r="E2722" s="7" t="s">
        <v>364</v>
      </c>
      <c r="F2722" s="7">
        <v>0.35899999999999999</v>
      </c>
      <c r="I2722" s="7">
        <v>0.372</v>
      </c>
      <c r="J2722" s="7">
        <v>2009</v>
      </c>
      <c r="K2722" s="7">
        <v>3</v>
      </c>
      <c r="L2722" s="7">
        <v>75</v>
      </c>
      <c r="M2722" s="7">
        <v>37.5</v>
      </c>
      <c r="N2722" s="7">
        <v>101.2</v>
      </c>
      <c r="O2722" s="7">
        <v>37.75</v>
      </c>
      <c r="P2722" s="7">
        <v>101.25</v>
      </c>
      <c r="Q2722" s="7">
        <v>-1.988</v>
      </c>
      <c r="V2722" s="7" t="s">
        <v>26</v>
      </c>
      <c r="W2722" s="7">
        <v>0.214</v>
      </c>
      <c r="X2722" s="7">
        <f t="shared" si="84"/>
        <v>0.214</v>
      </c>
      <c r="Y2722" s="7">
        <v>0.157</v>
      </c>
      <c r="Z2722" s="7">
        <f t="shared" si="85"/>
        <v>0.157</v>
      </c>
      <c r="AA2722" s="7">
        <v>0.57599999999999996</v>
      </c>
      <c r="AB2722" s="7">
        <v>0.42299999999999999</v>
      </c>
      <c r="AC2722" s="7">
        <v>-6.2</v>
      </c>
      <c r="AD2722" s="7">
        <v>13.9</v>
      </c>
      <c r="AE2722" s="7" t="s">
        <v>45</v>
      </c>
      <c r="AH2722" s="7" t="s">
        <v>480</v>
      </c>
      <c r="AI2722" s="7" t="s">
        <v>480</v>
      </c>
      <c r="AJ2722" s="7">
        <v>-0.95899999999999996</v>
      </c>
      <c r="AK2722" s="7">
        <v>0.97899999999999998</v>
      </c>
      <c r="AL2722" s="7" t="s">
        <v>408</v>
      </c>
      <c r="AS2722" s="7">
        <v>2.6850000000000001</v>
      </c>
      <c r="AT2722" s="7">
        <v>2.5299999999999998</v>
      </c>
      <c r="AV2722" s="7" t="s">
        <v>675</v>
      </c>
      <c r="AW2722" s="7" t="s">
        <v>528</v>
      </c>
      <c r="AX2722" s="7" t="s">
        <v>14</v>
      </c>
      <c r="AY2722" s="7" t="s">
        <v>572</v>
      </c>
    </row>
    <row r="2723" spans="1:51" x14ac:dyDescent="0.2">
      <c r="A2723" s="7">
        <v>2707</v>
      </c>
      <c r="B2723" s="7">
        <v>7898</v>
      </c>
      <c r="C2723" s="7" t="s">
        <v>69</v>
      </c>
      <c r="D2723" s="7" t="s">
        <v>363</v>
      </c>
      <c r="E2723" s="7" t="s">
        <v>364</v>
      </c>
      <c r="F2723" s="7">
        <v>0.66300000000000003</v>
      </c>
      <c r="I2723" s="7">
        <v>0.68700000000000006</v>
      </c>
      <c r="J2723" s="7">
        <v>2009</v>
      </c>
      <c r="K2723" s="7">
        <v>4</v>
      </c>
      <c r="L2723" s="7">
        <v>105</v>
      </c>
      <c r="M2723" s="7">
        <v>37.5</v>
      </c>
      <c r="N2723" s="7">
        <v>101.2</v>
      </c>
      <c r="O2723" s="7">
        <v>37.75</v>
      </c>
      <c r="P2723" s="7">
        <v>101.25</v>
      </c>
      <c r="Q2723" s="7">
        <v>0.99399999999999999</v>
      </c>
      <c r="V2723" s="7" t="s">
        <v>26</v>
      </c>
      <c r="W2723" s="7">
        <v>0.28899999999999998</v>
      </c>
      <c r="X2723" s="7">
        <f t="shared" si="84"/>
        <v>0.28899999999999998</v>
      </c>
      <c r="Y2723" s="7">
        <v>0.39700000000000002</v>
      </c>
      <c r="Z2723" s="7">
        <f t="shared" si="85"/>
        <v>0.39700000000000002</v>
      </c>
      <c r="AA2723" s="7">
        <v>0.42099999999999999</v>
      </c>
      <c r="AB2723" s="7">
        <v>0.57799999999999996</v>
      </c>
      <c r="AC2723" s="7">
        <v>1.8</v>
      </c>
      <c r="AD2723" s="7">
        <v>25.4</v>
      </c>
      <c r="AE2723" s="7" t="s">
        <v>45</v>
      </c>
      <c r="AH2723" s="7" t="s">
        <v>480</v>
      </c>
      <c r="AI2723" s="7" t="s">
        <v>480</v>
      </c>
      <c r="AJ2723" s="7">
        <v>-0.95899999999999996</v>
      </c>
      <c r="AK2723" s="7">
        <v>0.97899999999999998</v>
      </c>
      <c r="AL2723" s="7" t="s">
        <v>408</v>
      </c>
      <c r="AS2723" s="7">
        <v>2.6850000000000001</v>
      </c>
      <c r="AT2723" s="7">
        <v>2.5299999999999998</v>
      </c>
      <c r="AV2723" s="7" t="s">
        <v>675</v>
      </c>
      <c r="AW2723" s="7" t="s">
        <v>528</v>
      </c>
      <c r="AX2723" s="7" t="s">
        <v>14</v>
      </c>
      <c r="AY2723" s="7" t="s">
        <v>572</v>
      </c>
    </row>
    <row r="2724" spans="1:51" x14ac:dyDescent="0.2">
      <c r="A2724" s="7">
        <v>2708</v>
      </c>
      <c r="B2724" s="7">
        <v>7898</v>
      </c>
      <c r="C2724" s="7" t="s">
        <v>69</v>
      </c>
      <c r="D2724" s="7" t="s">
        <v>363</v>
      </c>
      <c r="E2724" s="7" t="s">
        <v>364</v>
      </c>
      <c r="F2724" s="7">
        <v>1.155</v>
      </c>
      <c r="I2724" s="7">
        <v>1.1970000000000001</v>
      </c>
      <c r="J2724" s="7">
        <v>2009</v>
      </c>
      <c r="K2724" s="7">
        <v>5</v>
      </c>
      <c r="L2724" s="7">
        <v>135</v>
      </c>
      <c r="M2724" s="7">
        <v>37.5</v>
      </c>
      <c r="N2724" s="7">
        <v>101.2</v>
      </c>
      <c r="O2724" s="7">
        <v>37.75</v>
      </c>
      <c r="P2724" s="7">
        <v>101.25</v>
      </c>
      <c r="Q2724" s="7">
        <v>5.4660000000000002</v>
      </c>
      <c r="V2724" s="7" t="s">
        <v>26</v>
      </c>
      <c r="W2724" s="7">
        <v>0.67400000000000004</v>
      </c>
      <c r="X2724" s="7">
        <f t="shared" si="84"/>
        <v>0.67400000000000004</v>
      </c>
      <c r="Y2724" s="7">
        <v>0.52300000000000002</v>
      </c>
      <c r="Z2724" s="7">
        <f t="shared" si="85"/>
        <v>0.52300000000000002</v>
      </c>
      <c r="AA2724" s="7">
        <v>0.56200000000000006</v>
      </c>
      <c r="AB2724" s="7">
        <v>0.437</v>
      </c>
      <c r="AC2724" s="7">
        <v>4.3</v>
      </c>
      <c r="AD2724" s="7">
        <v>64.400000000000006</v>
      </c>
      <c r="AE2724" s="7" t="s">
        <v>45</v>
      </c>
      <c r="AH2724" s="7" t="s">
        <v>480</v>
      </c>
      <c r="AI2724" s="7" t="s">
        <v>480</v>
      </c>
      <c r="AJ2724" s="7">
        <v>-0.95899999999999996</v>
      </c>
      <c r="AK2724" s="7">
        <v>0.97899999999999998</v>
      </c>
      <c r="AL2724" s="7" t="s">
        <v>408</v>
      </c>
      <c r="AS2724" s="7">
        <v>2.6850000000000001</v>
      </c>
      <c r="AT2724" s="7">
        <v>2.5299999999999998</v>
      </c>
      <c r="AV2724" s="7" t="s">
        <v>675</v>
      </c>
      <c r="AW2724" s="7" t="s">
        <v>528</v>
      </c>
      <c r="AX2724" s="7" t="s">
        <v>14</v>
      </c>
      <c r="AY2724" s="7" t="s">
        <v>572</v>
      </c>
    </row>
    <row r="2725" spans="1:51" x14ac:dyDescent="0.2">
      <c r="A2725" s="7">
        <v>2709</v>
      </c>
      <c r="B2725" s="7">
        <v>7898</v>
      </c>
      <c r="C2725" s="7" t="s">
        <v>69</v>
      </c>
      <c r="D2725" s="7" t="s">
        <v>363</v>
      </c>
      <c r="E2725" s="7" t="s">
        <v>364</v>
      </c>
      <c r="F2725" s="7">
        <v>2.8220000000000001</v>
      </c>
      <c r="I2725" s="7">
        <v>2.9249999999999998</v>
      </c>
      <c r="J2725" s="7">
        <v>2009</v>
      </c>
      <c r="K2725" s="7">
        <v>6</v>
      </c>
      <c r="L2725" s="7">
        <v>165</v>
      </c>
      <c r="M2725" s="7">
        <v>37.5</v>
      </c>
      <c r="N2725" s="7">
        <v>101.2</v>
      </c>
      <c r="O2725" s="7">
        <v>37.75</v>
      </c>
      <c r="P2725" s="7">
        <v>101.25</v>
      </c>
      <c r="Q2725" s="7">
        <v>9.9380000000000006</v>
      </c>
      <c r="V2725" s="7" t="s">
        <v>26</v>
      </c>
      <c r="W2725" s="7">
        <v>1.5649999999999999</v>
      </c>
      <c r="X2725" s="7">
        <f t="shared" si="84"/>
        <v>1.5649999999999999</v>
      </c>
      <c r="Y2725" s="7">
        <v>1.36</v>
      </c>
      <c r="Z2725" s="7">
        <f t="shared" si="85"/>
        <v>1.36</v>
      </c>
      <c r="AA2725" s="7">
        <v>0.53500000000000003</v>
      </c>
      <c r="AB2725" s="7">
        <v>0.46400000000000002</v>
      </c>
      <c r="AC2725" s="7">
        <v>8.4</v>
      </c>
      <c r="AD2725" s="7">
        <v>75.400000000000006</v>
      </c>
      <c r="AE2725" s="7" t="s">
        <v>45</v>
      </c>
      <c r="AH2725" s="7" t="s">
        <v>480</v>
      </c>
      <c r="AI2725" s="7" t="s">
        <v>480</v>
      </c>
      <c r="AJ2725" s="7">
        <v>-0.95899999999999996</v>
      </c>
      <c r="AK2725" s="7">
        <v>0.97899999999999998</v>
      </c>
      <c r="AL2725" s="7" t="s">
        <v>408</v>
      </c>
      <c r="AS2725" s="7">
        <v>2.6850000000000001</v>
      </c>
      <c r="AT2725" s="7">
        <v>2.5299999999999998</v>
      </c>
      <c r="AV2725" s="7" t="s">
        <v>675</v>
      </c>
      <c r="AW2725" s="7" t="s">
        <v>528</v>
      </c>
      <c r="AX2725" s="7" t="s">
        <v>14</v>
      </c>
      <c r="AY2725" s="7" t="s">
        <v>572</v>
      </c>
    </row>
    <row r="2726" spans="1:51" x14ac:dyDescent="0.2">
      <c r="A2726" s="7">
        <v>2710</v>
      </c>
      <c r="B2726" s="7">
        <v>7898</v>
      </c>
      <c r="C2726" s="7" t="s">
        <v>69</v>
      </c>
      <c r="D2726" s="7" t="s">
        <v>363</v>
      </c>
      <c r="E2726" s="7" t="s">
        <v>364</v>
      </c>
      <c r="F2726" s="7">
        <v>5.0949999999999998</v>
      </c>
      <c r="I2726" s="7">
        <v>5.282</v>
      </c>
      <c r="J2726" s="7">
        <v>2009</v>
      </c>
      <c r="K2726" s="7">
        <v>7</v>
      </c>
      <c r="L2726" s="7">
        <v>195</v>
      </c>
      <c r="M2726" s="7">
        <v>37.5</v>
      </c>
      <c r="N2726" s="7">
        <v>101.2</v>
      </c>
      <c r="O2726" s="7">
        <v>37.75</v>
      </c>
      <c r="P2726" s="7">
        <v>101.25</v>
      </c>
      <c r="Q2726" s="7">
        <v>13.416</v>
      </c>
      <c r="V2726" s="7" t="s">
        <v>26</v>
      </c>
      <c r="W2726" s="7">
        <v>3.5529999999999999</v>
      </c>
      <c r="X2726" s="7">
        <f t="shared" si="84"/>
        <v>3.5529999999999999</v>
      </c>
      <c r="Y2726" s="7">
        <v>1.7290000000000001</v>
      </c>
      <c r="Z2726" s="7">
        <f t="shared" si="85"/>
        <v>1.7290000000000001</v>
      </c>
      <c r="AA2726" s="7">
        <v>0.67200000000000004</v>
      </c>
      <c r="AB2726" s="7">
        <v>0.32700000000000001</v>
      </c>
      <c r="AC2726" s="7">
        <v>10</v>
      </c>
      <c r="AD2726" s="7">
        <v>101.4</v>
      </c>
      <c r="AE2726" s="7" t="s">
        <v>45</v>
      </c>
      <c r="AH2726" s="7" t="s">
        <v>480</v>
      </c>
      <c r="AI2726" s="7" t="s">
        <v>480</v>
      </c>
      <c r="AJ2726" s="7">
        <v>-0.95899999999999996</v>
      </c>
      <c r="AK2726" s="7">
        <v>0.97899999999999998</v>
      </c>
      <c r="AL2726" s="7" t="s">
        <v>408</v>
      </c>
      <c r="AS2726" s="7">
        <v>2.6850000000000001</v>
      </c>
      <c r="AT2726" s="7">
        <v>2.5299999999999998</v>
      </c>
      <c r="AV2726" s="7" t="s">
        <v>675</v>
      </c>
      <c r="AW2726" s="7" t="s">
        <v>528</v>
      </c>
      <c r="AX2726" s="7" t="s">
        <v>14</v>
      </c>
      <c r="AY2726" s="7" t="s">
        <v>572</v>
      </c>
    </row>
    <row r="2727" spans="1:51" x14ac:dyDescent="0.2">
      <c r="A2727" s="7">
        <v>2711</v>
      </c>
      <c r="B2727" s="7">
        <v>7898</v>
      </c>
      <c r="C2727" s="7" t="s">
        <v>69</v>
      </c>
      <c r="D2727" s="7" t="s">
        <v>363</v>
      </c>
      <c r="E2727" s="7" t="s">
        <v>364</v>
      </c>
      <c r="F2727" s="7">
        <v>4.2610000000000001</v>
      </c>
      <c r="I2727" s="7">
        <v>4.4169999999999998</v>
      </c>
      <c r="J2727" s="7">
        <v>2009</v>
      </c>
      <c r="K2727" s="7">
        <v>8</v>
      </c>
      <c r="L2727" s="7">
        <v>225</v>
      </c>
      <c r="M2727" s="7">
        <v>37.5</v>
      </c>
      <c r="N2727" s="7">
        <v>101.2</v>
      </c>
      <c r="O2727" s="7">
        <v>37.75</v>
      </c>
      <c r="P2727" s="7">
        <v>101.25</v>
      </c>
      <c r="Q2727" s="7">
        <v>12.919</v>
      </c>
      <c r="V2727" s="7" t="s">
        <v>26</v>
      </c>
      <c r="W2727" s="7">
        <v>2.77</v>
      </c>
      <c r="X2727" s="7">
        <f t="shared" si="84"/>
        <v>2.77</v>
      </c>
      <c r="Y2727" s="7">
        <v>1.6459999999999999</v>
      </c>
      <c r="Z2727" s="7">
        <f t="shared" si="85"/>
        <v>1.6459999999999999</v>
      </c>
      <c r="AA2727" s="7">
        <v>0.627</v>
      </c>
      <c r="AB2727" s="7">
        <v>0.372</v>
      </c>
      <c r="AC2727" s="7">
        <v>8</v>
      </c>
      <c r="AD2727" s="7">
        <v>113.8</v>
      </c>
      <c r="AE2727" s="7" t="s">
        <v>45</v>
      </c>
      <c r="AH2727" s="7" t="s">
        <v>480</v>
      </c>
      <c r="AI2727" s="7" t="s">
        <v>480</v>
      </c>
      <c r="AJ2727" s="7">
        <v>-0.95899999999999996</v>
      </c>
      <c r="AK2727" s="7">
        <v>0.97899999999999998</v>
      </c>
      <c r="AL2727" s="7" t="s">
        <v>408</v>
      </c>
      <c r="AS2727" s="7">
        <v>2.6850000000000001</v>
      </c>
      <c r="AT2727" s="7">
        <v>2.5299999999999998</v>
      </c>
      <c r="AV2727" s="7" t="s">
        <v>675</v>
      </c>
      <c r="AW2727" s="7" t="s">
        <v>528</v>
      </c>
      <c r="AX2727" s="7" t="s">
        <v>14</v>
      </c>
      <c r="AY2727" s="7" t="s">
        <v>572</v>
      </c>
    </row>
    <row r="2728" spans="1:51" x14ac:dyDescent="0.2">
      <c r="A2728" s="7">
        <v>2712</v>
      </c>
      <c r="B2728" s="7">
        <v>7898</v>
      </c>
      <c r="C2728" s="7" t="s">
        <v>69</v>
      </c>
      <c r="D2728" s="7" t="s">
        <v>363</v>
      </c>
      <c r="E2728" s="7" t="s">
        <v>364</v>
      </c>
      <c r="F2728" s="7">
        <v>2.859</v>
      </c>
      <c r="I2728" s="7">
        <v>2.964</v>
      </c>
      <c r="J2728" s="7">
        <v>2009</v>
      </c>
      <c r="K2728" s="7">
        <v>9</v>
      </c>
      <c r="L2728" s="7">
        <v>255</v>
      </c>
      <c r="M2728" s="7">
        <v>37.5</v>
      </c>
      <c r="N2728" s="7">
        <v>101.2</v>
      </c>
      <c r="O2728" s="7">
        <v>37.75</v>
      </c>
      <c r="P2728" s="7">
        <v>101.25</v>
      </c>
      <c r="Q2728" s="7">
        <v>10.435</v>
      </c>
      <c r="V2728" s="7" t="s">
        <v>26</v>
      </c>
      <c r="W2728" s="7">
        <v>1.9650000000000001</v>
      </c>
      <c r="X2728" s="7">
        <f t="shared" si="84"/>
        <v>1.9650000000000001</v>
      </c>
      <c r="Y2728" s="7">
        <v>0.999</v>
      </c>
      <c r="Z2728" s="7">
        <f t="shared" si="85"/>
        <v>0.999</v>
      </c>
      <c r="AA2728" s="7">
        <v>0.66200000000000003</v>
      </c>
      <c r="AB2728" s="7">
        <v>0.33700000000000002</v>
      </c>
      <c r="AC2728" s="7">
        <v>5.4</v>
      </c>
      <c r="AD2728" s="7">
        <v>88.6</v>
      </c>
      <c r="AE2728" s="7" t="s">
        <v>45</v>
      </c>
      <c r="AH2728" s="7" t="s">
        <v>480</v>
      </c>
      <c r="AI2728" s="7" t="s">
        <v>480</v>
      </c>
      <c r="AJ2728" s="7">
        <v>-0.95899999999999996</v>
      </c>
      <c r="AK2728" s="7">
        <v>0.97899999999999998</v>
      </c>
      <c r="AL2728" s="7" t="s">
        <v>408</v>
      </c>
      <c r="AS2728" s="7">
        <v>2.6850000000000001</v>
      </c>
      <c r="AT2728" s="7">
        <v>2.5299999999999998</v>
      </c>
      <c r="AV2728" s="7" t="s">
        <v>675</v>
      </c>
      <c r="AW2728" s="7" t="s">
        <v>528</v>
      </c>
      <c r="AX2728" s="7" t="s">
        <v>14</v>
      </c>
      <c r="AY2728" s="7" t="s">
        <v>572</v>
      </c>
    </row>
    <row r="2729" spans="1:51" x14ac:dyDescent="0.2">
      <c r="A2729" s="7">
        <v>2713</v>
      </c>
      <c r="B2729" s="7">
        <v>7898</v>
      </c>
      <c r="C2729" s="7" t="s">
        <v>69</v>
      </c>
      <c r="D2729" s="7" t="s">
        <v>363</v>
      </c>
      <c r="E2729" s="7" t="s">
        <v>364</v>
      </c>
      <c r="F2729" s="7">
        <v>1.7609999999999999</v>
      </c>
      <c r="I2729" s="7">
        <v>1.825</v>
      </c>
      <c r="J2729" s="7">
        <v>2009</v>
      </c>
      <c r="K2729" s="7">
        <v>10</v>
      </c>
      <c r="L2729" s="7">
        <v>285</v>
      </c>
      <c r="M2729" s="7">
        <v>37.5</v>
      </c>
      <c r="N2729" s="7">
        <v>101.2</v>
      </c>
      <c r="O2729" s="7">
        <v>37.75</v>
      </c>
      <c r="P2729" s="7">
        <v>101.25</v>
      </c>
      <c r="Q2729" s="7">
        <v>4.4720000000000004</v>
      </c>
      <c r="V2729" s="7" t="s">
        <v>26</v>
      </c>
      <c r="W2729" s="7">
        <v>1.2629999999999999</v>
      </c>
      <c r="X2729" s="7">
        <f t="shared" si="84"/>
        <v>1.2629999999999999</v>
      </c>
      <c r="Y2729" s="7">
        <v>0.56200000000000006</v>
      </c>
      <c r="Z2729" s="7">
        <f t="shared" si="85"/>
        <v>0.56200000000000006</v>
      </c>
      <c r="AA2729" s="7">
        <v>0.69199999999999995</v>
      </c>
      <c r="AB2729" s="7">
        <v>0.307</v>
      </c>
      <c r="AC2729" s="7">
        <v>-1.2</v>
      </c>
      <c r="AD2729" s="7">
        <v>22.7</v>
      </c>
      <c r="AE2729" s="7" t="s">
        <v>45</v>
      </c>
      <c r="AH2729" s="7" t="s">
        <v>480</v>
      </c>
      <c r="AI2729" s="7" t="s">
        <v>480</v>
      </c>
      <c r="AJ2729" s="7">
        <v>-0.95899999999999996</v>
      </c>
      <c r="AK2729" s="7">
        <v>0.97899999999999998</v>
      </c>
      <c r="AL2729" s="7" t="s">
        <v>408</v>
      </c>
      <c r="AS2729" s="7">
        <v>2.6850000000000001</v>
      </c>
      <c r="AT2729" s="7">
        <v>2.5299999999999998</v>
      </c>
      <c r="AV2729" s="7" t="s">
        <v>675</v>
      </c>
      <c r="AW2729" s="7" t="s">
        <v>528</v>
      </c>
      <c r="AX2729" s="7" t="s">
        <v>14</v>
      </c>
      <c r="AY2729" s="7" t="s">
        <v>572</v>
      </c>
    </row>
    <row r="2730" spans="1:51" x14ac:dyDescent="0.2">
      <c r="A2730" s="7">
        <v>2714</v>
      </c>
      <c r="B2730" s="7">
        <v>7898</v>
      </c>
      <c r="C2730" s="7" t="s">
        <v>69</v>
      </c>
      <c r="D2730" s="7" t="s">
        <v>363</v>
      </c>
      <c r="E2730" s="7" t="s">
        <v>364</v>
      </c>
      <c r="F2730" s="7">
        <v>0.73799999999999999</v>
      </c>
      <c r="I2730" s="7">
        <v>0.76500000000000001</v>
      </c>
      <c r="J2730" s="7">
        <v>2009</v>
      </c>
      <c r="K2730" s="7">
        <v>11</v>
      </c>
      <c r="L2730" s="7">
        <v>315</v>
      </c>
      <c r="M2730" s="7">
        <v>37.5</v>
      </c>
      <c r="N2730" s="7">
        <v>101.2</v>
      </c>
      <c r="O2730" s="7">
        <v>37.75</v>
      </c>
      <c r="P2730" s="7">
        <v>101.25</v>
      </c>
      <c r="Q2730" s="7">
        <v>-1.4910000000000001</v>
      </c>
      <c r="V2730" s="7" t="s">
        <v>26</v>
      </c>
      <c r="W2730" s="7">
        <v>0.7</v>
      </c>
      <c r="X2730" s="7">
        <f t="shared" si="84"/>
        <v>0.7</v>
      </c>
      <c r="Y2730" s="7">
        <v>6.5000000000000002E-2</v>
      </c>
      <c r="Z2730" s="7">
        <f t="shared" si="85"/>
        <v>6.5000000000000002E-2</v>
      </c>
      <c r="AA2730" s="7">
        <v>0.91400000000000003</v>
      </c>
      <c r="AB2730" s="7">
        <v>8.5000000000000006E-2</v>
      </c>
      <c r="AC2730" s="7">
        <v>-10</v>
      </c>
      <c r="AD2730" s="7">
        <v>4.9000000000000004</v>
      </c>
      <c r="AE2730" s="7" t="s">
        <v>45</v>
      </c>
      <c r="AH2730" s="7" t="s">
        <v>480</v>
      </c>
      <c r="AI2730" s="7" t="s">
        <v>480</v>
      </c>
      <c r="AJ2730" s="7">
        <v>-0.95899999999999996</v>
      </c>
      <c r="AK2730" s="7">
        <v>0.97899999999999998</v>
      </c>
      <c r="AL2730" s="7" t="s">
        <v>408</v>
      </c>
      <c r="AS2730" s="7">
        <v>2.6850000000000001</v>
      </c>
      <c r="AT2730" s="7">
        <v>2.5299999999999998</v>
      </c>
      <c r="AV2730" s="7" t="s">
        <v>675</v>
      </c>
      <c r="AW2730" s="7" t="s">
        <v>528</v>
      </c>
      <c r="AX2730" s="7" t="s">
        <v>14</v>
      </c>
      <c r="AY2730" s="7" t="s">
        <v>572</v>
      </c>
    </row>
    <row r="2731" spans="1:51" x14ac:dyDescent="0.2">
      <c r="A2731" s="7">
        <v>2715</v>
      </c>
      <c r="B2731" s="7">
        <v>7898</v>
      </c>
      <c r="C2731" s="7" t="s">
        <v>69</v>
      </c>
      <c r="D2731" s="7" t="s">
        <v>363</v>
      </c>
      <c r="E2731" s="7" t="s">
        <v>364</v>
      </c>
      <c r="F2731" s="7">
        <v>0.32200000000000001</v>
      </c>
      <c r="I2731" s="7">
        <v>0.33300000000000002</v>
      </c>
      <c r="J2731" s="7">
        <v>2009</v>
      </c>
      <c r="K2731" s="7">
        <v>12</v>
      </c>
      <c r="L2731" s="7">
        <v>345</v>
      </c>
      <c r="M2731" s="7">
        <v>37.5</v>
      </c>
      <c r="N2731" s="7">
        <v>101.2</v>
      </c>
      <c r="O2731" s="7">
        <v>37.75</v>
      </c>
      <c r="P2731" s="7">
        <v>101.25</v>
      </c>
      <c r="Q2731" s="7">
        <v>-4.4720000000000004</v>
      </c>
      <c r="V2731" s="7" t="s">
        <v>26</v>
      </c>
      <c r="W2731" s="7">
        <v>0.28999999999999998</v>
      </c>
      <c r="X2731" s="7">
        <f t="shared" si="84"/>
        <v>0.28999999999999998</v>
      </c>
      <c r="Y2731" s="7">
        <v>4.2999999999999997E-2</v>
      </c>
      <c r="Z2731" s="7">
        <f t="shared" si="85"/>
        <v>4.2999999999999997E-2</v>
      </c>
      <c r="AA2731" s="7">
        <v>0.86799999999999999</v>
      </c>
      <c r="AB2731" s="7">
        <v>0.13100000000000001</v>
      </c>
      <c r="AC2731" s="7">
        <v>-14.6</v>
      </c>
      <c r="AD2731" s="7">
        <v>4</v>
      </c>
      <c r="AE2731" s="7" t="s">
        <v>45</v>
      </c>
      <c r="AH2731" s="7" t="s">
        <v>480</v>
      </c>
      <c r="AI2731" s="7" t="s">
        <v>480</v>
      </c>
      <c r="AJ2731" s="7">
        <v>-0.95899999999999996</v>
      </c>
      <c r="AK2731" s="7">
        <v>0.97899999999999998</v>
      </c>
      <c r="AL2731" s="7" t="s">
        <v>408</v>
      </c>
      <c r="AS2731" s="7">
        <v>2.6850000000000001</v>
      </c>
      <c r="AT2731" s="7">
        <v>2.5299999999999998</v>
      </c>
      <c r="AV2731" s="7" t="s">
        <v>675</v>
      </c>
      <c r="AW2731" s="7" t="s">
        <v>528</v>
      </c>
      <c r="AX2731" s="7" t="s">
        <v>14</v>
      </c>
      <c r="AY2731" s="7" t="s">
        <v>572</v>
      </c>
    </row>
    <row r="2732" spans="1:51" x14ac:dyDescent="0.2">
      <c r="A2732" s="7">
        <v>2716</v>
      </c>
      <c r="B2732" s="7">
        <v>7898</v>
      </c>
      <c r="C2732" s="7" t="s">
        <v>69</v>
      </c>
      <c r="D2732" s="7" t="s">
        <v>363</v>
      </c>
      <c r="E2732" s="7" t="s">
        <v>364</v>
      </c>
      <c r="F2732" s="7">
        <v>0.32200000000000001</v>
      </c>
      <c r="I2732" s="7">
        <v>0.33300000000000002</v>
      </c>
      <c r="J2732" s="7">
        <v>2010</v>
      </c>
      <c r="K2732" s="7">
        <v>1</v>
      </c>
      <c r="L2732" s="7">
        <v>15</v>
      </c>
      <c r="M2732" s="7">
        <v>37.5</v>
      </c>
      <c r="N2732" s="7">
        <v>101.2</v>
      </c>
      <c r="O2732" s="7">
        <v>37.75</v>
      </c>
      <c r="P2732" s="7">
        <v>101.25</v>
      </c>
      <c r="Q2732" s="7">
        <v>-6.46</v>
      </c>
      <c r="V2732" s="7" t="s">
        <v>26</v>
      </c>
      <c r="W2732" s="7">
        <v>0.27200000000000002</v>
      </c>
      <c r="X2732" s="7">
        <f t="shared" si="84"/>
        <v>0.27200000000000002</v>
      </c>
      <c r="Y2732" s="7">
        <v>6.0999999999999999E-2</v>
      </c>
      <c r="Z2732" s="7">
        <f t="shared" si="85"/>
        <v>6.0999999999999999E-2</v>
      </c>
      <c r="AA2732" s="7">
        <v>0.81399999999999995</v>
      </c>
      <c r="AB2732" s="7">
        <v>0.185</v>
      </c>
      <c r="AC2732" s="7">
        <v>-13.9</v>
      </c>
      <c r="AD2732" s="7">
        <v>2.5</v>
      </c>
      <c r="AE2732" s="7" t="s">
        <v>45</v>
      </c>
      <c r="AH2732" s="7" t="s">
        <v>480</v>
      </c>
      <c r="AI2732" s="7" t="s">
        <v>480</v>
      </c>
      <c r="AJ2732" s="7">
        <v>-0.95899999999999996</v>
      </c>
      <c r="AK2732" s="7">
        <v>0.85099999999999998</v>
      </c>
      <c r="AL2732" s="7" t="s">
        <v>408</v>
      </c>
      <c r="AS2732" s="7">
        <v>2.6850000000000001</v>
      </c>
      <c r="AT2732" s="7">
        <v>2.5299999999999998</v>
      </c>
      <c r="AV2732" s="7" t="s">
        <v>675</v>
      </c>
      <c r="AW2732" s="7" t="s">
        <v>528</v>
      </c>
      <c r="AX2732" s="7" t="s">
        <v>14</v>
      </c>
      <c r="AY2732" s="7" t="s">
        <v>572</v>
      </c>
    </row>
    <row r="2733" spans="1:51" x14ac:dyDescent="0.2">
      <c r="A2733" s="7">
        <v>2717</v>
      </c>
      <c r="B2733" s="7">
        <v>7898</v>
      </c>
      <c r="C2733" s="7" t="s">
        <v>69</v>
      </c>
      <c r="D2733" s="7" t="s">
        <v>363</v>
      </c>
      <c r="E2733" s="7" t="s">
        <v>364</v>
      </c>
      <c r="F2733" s="7">
        <v>0.20899999999999999</v>
      </c>
      <c r="I2733" s="7">
        <v>0.216</v>
      </c>
      <c r="J2733" s="7">
        <v>2010</v>
      </c>
      <c r="K2733" s="7">
        <v>2</v>
      </c>
      <c r="L2733" s="7">
        <v>45</v>
      </c>
      <c r="M2733" s="7">
        <v>37.5</v>
      </c>
      <c r="N2733" s="7">
        <v>101.2</v>
      </c>
      <c r="O2733" s="7">
        <v>37.75</v>
      </c>
      <c r="P2733" s="7">
        <v>101.25</v>
      </c>
      <c r="Q2733" s="7">
        <v>-6.46</v>
      </c>
      <c r="V2733" s="7" t="s">
        <v>26</v>
      </c>
      <c r="W2733" s="7">
        <v>0.193</v>
      </c>
      <c r="X2733" s="7">
        <f t="shared" si="84"/>
        <v>0.193</v>
      </c>
      <c r="Y2733" s="7">
        <v>2.3E-2</v>
      </c>
      <c r="Z2733" s="7">
        <f t="shared" si="85"/>
        <v>2.3E-2</v>
      </c>
      <c r="AA2733" s="7">
        <v>0.89</v>
      </c>
      <c r="AB2733" s="7">
        <v>0.109</v>
      </c>
      <c r="AC2733" s="7">
        <v>-11</v>
      </c>
      <c r="AD2733" s="7">
        <v>4.8</v>
      </c>
      <c r="AE2733" s="7" t="s">
        <v>45</v>
      </c>
      <c r="AH2733" s="7" t="s">
        <v>480</v>
      </c>
      <c r="AI2733" s="7" t="s">
        <v>480</v>
      </c>
      <c r="AJ2733" s="7">
        <v>-0.95899999999999996</v>
      </c>
      <c r="AK2733" s="7">
        <v>0.85099999999999998</v>
      </c>
      <c r="AL2733" s="7" t="s">
        <v>408</v>
      </c>
      <c r="AS2733" s="7">
        <v>2.6850000000000001</v>
      </c>
      <c r="AT2733" s="7">
        <v>2.5299999999999998</v>
      </c>
      <c r="AV2733" s="7" t="s">
        <v>675</v>
      </c>
      <c r="AW2733" s="7" t="s">
        <v>528</v>
      </c>
      <c r="AX2733" s="7" t="s">
        <v>14</v>
      </c>
      <c r="AY2733" s="7" t="s">
        <v>572</v>
      </c>
    </row>
    <row r="2734" spans="1:51" x14ac:dyDescent="0.2">
      <c r="A2734" s="7">
        <v>2718</v>
      </c>
      <c r="B2734" s="7">
        <v>7898</v>
      </c>
      <c r="C2734" s="7" t="s">
        <v>69</v>
      </c>
      <c r="D2734" s="7" t="s">
        <v>363</v>
      </c>
      <c r="E2734" s="7" t="s">
        <v>364</v>
      </c>
      <c r="F2734" s="7">
        <v>0.32300000000000001</v>
      </c>
      <c r="I2734" s="7">
        <v>0.33400000000000002</v>
      </c>
      <c r="J2734" s="7">
        <v>2010</v>
      </c>
      <c r="K2734" s="7">
        <v>3</v>
      </c>
      <c r="L2734" s="7">
        <v>75</v>
      </c>
      <c r="M2734" s="7">
        <v>37.5</v>
      </c>
      <c r="N2734" s="7">
        <v>101.2</v>
      </c>
      <c r="O2734" s="7">
        <v>37.75</v>
      </c>
      <c r="P2734" s="7">
        <v>101.25</v>
      </c>
      <c r="Q2734" s="7">
        <v>-3.4780000000000002</v>
      </c>
      <c r="V2734" s="7" t="s">
        <v>26</v>
      </c>
      <c r="W2734" s="7">
        <v>0.193</v>
      </c>
      <c r="X2734" s="7">
        <f t="shared" si="84"/>
        <v>0.193</v>
      </c>
      <c r="Y2734" s="7">
        <v>0.14099999999999999</v>
      </c>
      <c r="Z2734" s="7">
        <f t="shared" si="85"/>
        <v>0.14099999999999999</v>
      </c>
      <c r="AA2734" s="7">
        <v>0.57599999999999996</v>
      </c>
      <c r="AB2734" s="7">
        <v>0.42299999999999999</v>
      </c>
      <c r="AC2734" s="7">
        <v>-6.9</v>
      </c>
      <c r="AD2734" s="7">
        <v>13.9</v>
      </c>
      <c r="AE2734" s="7" t="s">
        <v>45</v>
      </c>
      <c r="AH2734" s="7" t="s">
        <v>480</v>
      </c>
      <c r="AI2734" s="7" t="s">
        <v>480</v>
      </c>
      <c r="AJ2734" s="7">
        <v>-0.95899999999999996</v>
      </c>
      <c r="AK2734" s="7">
        <v>0.85099999999999998</v>
      </c>
      <c r="AL2734" s="7" t="s">
        <v>408</v>
      </c>
      <c r="AS2734" s="7">
        <v>2.6850000000000001</v>
      </c>
      <c r="AT2734" s="7">
        <v>2.5299999999999998</v>
      </c>
      <c r="AV2734" s="7" t="s">
        <v>675</v>
      </c>
      <c r="AW2734" s="7" t="s">
        <v>528</v>
      </c>
      <c r="AX2734" s="7" t="s">
        <v>14</v>
      </c>
      <c r="AY2734" s="7" t="s">
        <v>572</v>
      </c>
    </row>
    <row r="2735" spans="1:51" x14ac:dyDescent="0.2">
      <c r="A2735" s="7">
        <v>2719</v>
      </c>
      <c r="B2735" s="7">
        <v>7898</v>
      </c>
      <c r="C2735" s="7" t="s">
        <v>69</v>
      </c>
      <c r="D2735" s="7" t="s">
        <v>363</v>
      </c>
      <c r="E2735" s="7" t="s">
        <v>364</v>
      </c>
      <c r="F2735" s="7">
        <v>0.89</v>
      </c>
      <c r="I2735" s="7">
        <v>0.92200000000000004</v>
      </c>
      <c r="J2735" s="7">
        <v>2010</v>
      </c>
      <c r="K2735" s="7">
        <v>4</v>
      </c>
      <c r="L2735" s="7">
        <v>105</v>
      </c>
      <c r="M2735" s="7">
        <v>37.5</v>
      </c>
      <c r="N2735" s="7">
        <v>101.2</v>
      </c>
      <c r="O2735" s="7">
        <v>37.75</v>
      </c>
      <c r="P2735" s="7">
        <v>101.25</v>
      </c>
      <c r="Q2735" s="7">
        <v>-0.496</v>
      </c>
      <c r="V2735" s="7" t="s">
        <v>26</v>
      </c>
      <c r="W2735" s="7">
        <v>0.38900000000000001</v>
      </c>
      <c r="X2735" s="7">
        <f t="shared" si="84"/>
        <v>0.38900000000000001</v>
      </c>
      <c r="Y2735" s="7">
        <v>0.53300000000000003</v>
      </c>
      <c r="Z2735" s="7">
        <f t="shared" si="85"/>
        <v>0.53300000000000003</v>
      </c>
      <c r="AA2735" s="7">
        <v>0.42099999999999999</v>
      </c>
      <c r="AB2735" s="7">
        <v>0.57799999999999996</v>
      </c>
      <c r="AC2735" s="7">
        <v>-1.6</v>
      </c>
      <c r="AD2735" s="7">
        <v>24.4</v>
      </c>
      <c r="AE2735" s="7" t="s">
        <v>45</v>
      </c>
      <c r="AH2735" s="7" t="s">
        <v>480</v>
      </c>
      <c r="AI2735" s="7" t="s">
        <v>480</v>
      </c>
      <c r="AJ2735" s="7">
        <v>-0.95899999999999996</v>
      </c>
      <c r="AK2735" s="7">
        <v>0.85099999999999998</v>
      </c>
      <c r="AL2735" s="7" t="s">
        <v>408</v>
      </c>
      <c r="AS2735" s="7">
        <v>2.6850000000000001</v>
      </c>
      <c r="AT2735" s="7">
        <v>2.5299999999999998</v>
      </c>
      <c r="AV2735" s="7" t="s">
        <v>675</v>
      </c>
      <c r="AW2735" s="7" t="s">
        <v>528</v>
      </c>
      <c r="AX2735" s="7" t="s">
        <v>14</v>
      </c>
      <c r="AY2735" s="7" t="s">
        <v>572</v>
      </c>
    </row>
    <row r="2736" spans="1:51" x14ac:dyDescent="0.2">
      <c r="A2736" s="7">
        <v>2720</v>
      </c>
      <c r="B2736" s="7">
        <v>7898</v>
      </c>
      <c r="C2736" s="7" t="s">
        <v>69</v>
      </c>
      <c r="D2736" s="7" t="s">
        <v>363</v>
      </c>
      <c r="E2736" s="7" t="s">
        <v>364</v>
      </c>
      <c r="F2736" s="7">
        <v>1.609</v>
      </c>
      <c r="I2736" s="7">
        <v>1.6679999999999999</v>
      </c>
      <c r="J2736" s="7">
        <v>2010</v>
      </c>
      <c r="K2736" s="7">
        <v>5</v>
      </c>
      <c r="L2736" s="7">
        <v>135</v>
      </c>
      <c r="M2736" s="7">
        <v>37.5</v>
      </c>
      <c r="N2736" s="7">
        <v>101.2</v>
      </c>
      <c r="O2736" s="7">
        <v>37.75</v>
      </c>
      <c r="P2736" s="7">
        <v>101.25</v>
      </c>
      <c r="Q2736" s="7">
        <v>3.4870000000000001</v>
      </c>
      <c r="V2736" s="7" t="s">
        <v>26</v>
      </c>
      <c r="W2736" s="7">
        <v>0.93899999999999995</v>
      </c>
      <c r="X2736" s="7">
        <f t="shared" si="84"/>
        <v>0.93899999999999995</v>
      </c>
      <c r="Y2736" s="7">
        <v>0.72899999999999998</v>
      </c>
      <c r="Z2736" s="7">
        <f t="shared" si="85"/>
        <v>0.72899999999999998</v>
      </c>
      <c r="AA2736" s="7">
        <v>0.56200000000000006</v>
      </c>
      <c r="AB2736" s="7">
        <v>0.437</v>
      </c>
      <c r="AC2736" s="7">
        <v>4.3</v>
      </c>
      <c r="AD2736" s="7">
        <v>85.9</v>
      </c>
      <c r="AE2736" s="7" t="s">
        <v>45</v>
      </c>
      <c r="AH2736" s="7" t="s">
        <v>480</v>
      </c>
      <c r="AI2736" s="7" t="s">
        <v>480</v>
      </c>
      <c r="AJ2736" s="7">
        <v>-0.95899999999999996</v>
      </c>
      <c r="AK2736" s="7">
        <v>0.85099999999999998</v>
      </c>
      <c r="AL2736" s="7" t="s">
        <v>408</v>
      </c>
      <c r="AS2736" s="7">
        <v>2.6850000000000001</v>
      </c>
      <c r="AT2736" s="7">
        <v>2.5299999999999998</v>
      </c>
      <c r="AV2736" s="7" t="s">
        <v>675</v>
      </c>
      <c r="AW2736" s="7" t="s">
        <v>528</v>
      </c>
      <c r="AX2736" s="7" t="s">
        <v>14</v>
      </c>
      <c r="AY2736" s="7" t="s">
        <v>572</v>
      </c>
    </row>
    <row r="2737" spans="1:51" x14ac:dyDescent="0.2">
      <c r="A2737" s="7">
        <v>2721</v>
      </c>
      <c r="B2737" s="7">
        <v>7898</v>
      </c>
      <c r="C2737" s="7" t="s">
        <v>69</v>
      </c>
      <c r="D2737" s="7" t="s">
        <v>363</v>
      </c>
      <c r="E2737" s="7" t="s">
        <v>364</v>
      </c>
      <c r="F2737" s="7">
        <v>2.8980000000000001</v>
      </c>
      <c r="I2737" s="7">
        <v>3.004</v>
      </c>
      <c r="J2737" s="7">
        <v>2010</v>
      </c>
      <c r="K2737" s="7">
        <v>6</v>
      </c>
      <c r="L2737" s="7">
        <v>165</v>
      </c>
      <c r="M2737" s="7">
        <v>37.5</v>
      </c>
      <c r="N2737" s="7">
        <v>101.2</v>
      </c>
      <c r="O2737" s="7">
        <v>37.75</v>
      </c>
      <c r="P2737" s="7">
        <v>101.25</v>
      </c>
      <c r="Q2737" s="7">
        <v>7.95</v>
      </c>
      <c r="V2737" s="7" t="s">
        <v>26</v>
      </c>
      <c r="W2737" s="7">
        <v>1.6080000000000001</v>
      </c>
      <c r="X2737" s="7">
        <f t="shared" si="84"/>
        <v>1.6080000000000001</v>
      </c>
      <c r="Y2737" s="7">
        <v>1.3959999999999999</v>
      </c>
      <c r="Z2737" s="7">
        <f t="shared" si="85"/>
        <v>1.3959999999999999</v>
      </c>
      <c r="AA2737" s="7">
        <v>0.53500000000000003</v>
      </c>
      <c r="AB2737" s="7">
        <v>0.46400000000000002</v>
      </c>
      <c r="AC2737" s="7">
        <v>8.3000000000000007</v>
      </c>
      <c r="AD2737" s="7">
        <v>78.2</v>
      </c>
      <c r="AE2737" s="7" t="s">
        <v>45</v>
      </c>
      <c r="AH2737" s="7" t="s">
        <v>480</v>
      </c>
      <c r="AI2737" s="7" t="s">
        <v>480</v>
      </c>
      <c r="AJ2737" s="7">
        <v>-0.95899999999999996</v>
      </c>
      <c r="AK2737" s="7">
        <v>0.85099999999999998</v>
      </c>
      <c r="AL2737" s="7" t="s">
        <v>408</v>
      </c>
      <c r="AS2737" s="7">
        <v>2.6850000000000001</v>
      </c>
      <c r="AT2737" s="7">
        <v>2.5299999999999998</v>
      </c>
      <c r="AV2737" s="7" t="s">
        <v>675</v>
      </c>
      <c r="AW2737" s="7" t="s">
        <v>528</v>
      </c>
      <c r="AX2737" s="7" t="s">
        <v>14</v>
      </c>
      <c r="AY2737" s="7" t="s">
        <v>572</v>
      </c>
    </row>
    <row r="2738" spans="1:51" x14ac:dyDescent="0.2">
      <c r="A2738" s="7">
        <v>2722</v>
      </c>
      <c r="B2738" s="7">
        <v>7898</v>
      </c>
      <c r="C2738" s="7" t="s">
        <v>69</v>
      </c>
      <c r="D2738" s="7" t="s">
        <v>363</v>
      </c>
      <c r="E2738" s="7" t="s">
        <v>364</v>
      </c>
      <c r="F2738" s="7">
        <v>4.2229999999999999</v>
      </c>
      <c r="I2738" s="7">
        <v>4.3780000000000001</v>
      </c>
      <c r="J2738" s="7">
        <v>2010</v>
      </c>
      <c r="K2738" s="7">
        <v>7</v>
      </c>
      <c r="L2738" s="7">
        <v>195</v>
      </c>
      <c r="M2738" s="7">
        <v>37.5</v>
      </c>
      <c r="N2738" s="7">
        <v>101.2</v>
      </c>
      <c r="O2738" s="7">
        <v>37.75</v>
      </c>
      <c r="P2738" s="7">
        <v>101.25</v>
      </c>
      <c r="Q2738" s="7">
        <v>12.422000000000001</v>
      </c>
      <c r="V2738" s="7" t="s">
        <v>26</v>
      </c>
      <c r="W2738" s="7">
        <v>2.9449999999999998</v>
      </c>
      <c r="X2738" s="7">
        <f t="shared" si="84"/>
        <v>2.9449999999999998</v>
      </c>
      <c r="Y2738" s="7">
        <v>1.4330000000000001</v>
      </c>
      <c r="Z2738" s="7">
        <f t="shared" si="85"/>
        <v>1.4330000000000001</v>
      </c>
      <c r="AA2738" s="7">
        <v>0.67200000000000004</v>
      </c>
      <c r="AB2738" s="7">
        <v>0.32700000000000001</v>
      </c>
      <c r="AC2738" s="7">
        <v>11.7</v>
      </c>
      <c r="AD2738" s="7">
        <v>87.1</v>
      </c>
      <c r="AE2738" s="7" t="s">
        <v>45</v>
      </c>
      <c r="AH2738" s="7" t="s">
        <v>480</v>
      </c>
      <c r="AI2738" s="7" t="s">
        <v>480</v>
      </c>
      <c r="AJ2738" s="7">
        <v>-0.95899999999999996</v>
      </c>
      <c r="AK2738" s="7">
        <v>0.85099999999999998</v>
      </c>
      <c r="AL2738" s="7" t="s">
        <v>408</v>
      </c>
      <c r="AS2738" s="7">
        <v>2.6850000000000001</v>
      </c>
      <c r="AT2738" s="7">
        <v>2.5299999999999998</v>
      </c>
      <c r="AV2738" s="7" t="s">
        <v>675</v>
      </c>
      <c r="AW2738" s="7" t="s">
        <v>528</v>
      </c>
      <c r="AX2738" s="7" t="s">
        <v>14</v>
      </c>
      <c r="AY2738" s="7" t="s">
        <v>572</v>
      </c>
    </row>
    <row r="2739" spans="1:51" x14ac:dyDescent="0.2">
      <c r="A2739" s="7">
        <v>2723</v>
      </c>
      <c r="B2739" s="7">
        <v>7898</v>
      </c>
      <c r="C2739" s="7" t="s">
        <v>69</v>
      </c>
      <c r="D2739" s="7" t="s">
        <v>363</v>
      </c>
      <c r="E2739" s="7" t="s">
        <v>364</v>
      </c>
      <c r="F2739" s="7">
        <v>5.133</v>
      </c>
      <c r="I2739" s="7">
        <v>5.3209999999999997</v>
      </c>
      <c r="J2739" s="7">
        <v>2010</v>
      </c>
      <c r="K2739" s="7">
        <v>8</v>
      </c>
      <c r="L2739" s="7">
        <v>225</v>
      </c>
      <c r="M2739" s="7">
        <v>37.5</v>
      </c>
      <c r="N2739" s="7">
        <v>101.2</v>
      </c>
      <c r="O2739" s="7">
        <v>37.75</v>
      </c>
      <c r="P2739" s="7">
        <v>101.25</v>
      </c>
      <c r="Q2739" s="7">
        <v>12.919</v>
      </c>
      <c r="V2739" s="7" t="s">
        <v>26</v>
      </c>
      <c r="W2739" s="7">
        <v>3.3380000000000001</v>
      </c>
      <c r="X2739" s="7">
        <f t="shared" si="84"/>
        <v>3.3380000000000001</v>
      </c>
      <c r="Y2739" s="7">
        <v>1.9830000000000001</v>
      </c>
      <c r="Z2739" s="7">
        <f t="shared" si="85"/>
        <v>1.9830000000000001</v>
      </c>
      <c r="AA2739" s="7">
        <v>0.627</v>
      </c>
      <c r="AB2739" s="7">
        <v>0.372</v>
      </c>
      <c r="AC2739" s="7">
        <v>9.8000000000000007</v>
      </c>
      <c r="AD2739" s="7">
        <v>102.9</v>
      </c>
      <c r="AE2739" s="7" t="s">
        <v>45</v>
      </c>
      <c r="AH2739" s="7" t="s">
        <v>480</v>
      </c>
      <c r="AI2739" s="7" t="s">
        <v>480</v>
      </c>
      <c r="AJ2739" s="7">
        <v>-0.95899999999999996</v>
      </c>
      <c r="AK2739" s="7">
        <v>0.85099999999999998</v>
      </c>
      <c r="AL2739" s="7" t="s">
        <v>408</v>
      </c>
      <c r="AS2739" s="7">
        <v>2.6850000000000001</v>
      </c>
      <c r="AT2739" s="7">
        <v>2.5299999999999998</v>
      </c>
      <c r="AV2739" s="7" t="s">
        <v>675</v>
      </c>
      <c r="AW2739" s="7" t="s">
        <v>528</v>
      </c>
      <c r="AX2739" s="7" t="s">
        <v>14</v>
      </c>
      <c r="AY2739" s="7" t="s">
        <v>572</v>
      </c>
    </row>
    <row r="2740" spans="1:51" x14ac:dyDescent="0.2">
      <c r="A2740" s="7">
        <v>2724</v>
      </c>
      <c r="B2740" s="7">
        <v>7898</v>
      </c>
      <c r="C2740" s="7" t="s">
        <v>69</v>
      </c>
      <c r="D2740" s="7" t="s">
        <v>363</v>
      </c>
      <c r="E2740" s="7" t="s">
        <v>364</v>
      </c>
      <c r="F2740" s="7">
        <v>3.883</v>
      </c>
      <c r="I2740" s="7">
        <v>4.0250000000000004</v>
      </c>
      <c r="J2740" s="7">
        <v>2010</v>
      </c>
      <c r="K2740" s="7">
        <v>9</v>
      </c>
      <c r="L2740" s="7">
        <v>255</v>
      </c>
      <c r="M2740" s="7">
        <v>37.5</v>
      </c>
      <c r="N2740" s="7">
        <v>101.2</v>
      </c>
      <c r="O2740" s="7">
        <v>37.75</v>
      </c>
      <c r="P2740" s="7">
        <v>101.25</v>
      </c>
      <c r="Q2740" s="7">
        <v>9.4410000000000007</v>
      </c>
      <c r="V2740" s="7" t="s">
        <v>26</v>
      </c>
      <c r="W2740" s="7">
        <v>2.669</v>
      </c>
      <c r="X2740" s="7">
        <f t="shared" si="84"/>
        <v>2.669</v>
      </c>
      <c r="Y2740" s="7">
        <v>1.3560000000000001</v>
      </c>
      <c r="Z2740" s="7">
        <f t="shared" si="85"/>
        <v>1.3560000000000001</v>
      </c>
      <c r="AA2740" s="7">
        <v>0.66200000000000003</v>
      </c>
      <c r="AB2740" s="7">
        <v>0.33700000000000002</v>
      </c>
      <c r="AC2740" s="7">
        <v>5.2</v>
      </c>
      <c r="AD2740" s="7">
        <v>75.5</v>
      </c>
      <c r="AE2740" s="7" t="s">
        <v>45</v>
      </c>
      <c r="AH2740" s="7" t="s">
        <v>480</v>
      </c>
      <c r="AI2740" s="7" t="s">
        <v>480</v>
      </c>
      <c r="AJ2740" s="7">
        <v>-0.95899999999999996</v>
      </c>
      <c r="AK2740" s="7">
        <v>0.85099999999999998</v>
      </c>
      <c r="AL2740" s="7" t="s">
        <v>408</v>
      </c>
      <c r="AS2740" s="7">
        <v>2.6850000000000001</v>
      </c>
      <c r="AT2740" s="7">
        <v>2.5299999999999998</v>
      </c>
      <c r="AV2740" s="7" t="s">
        <v>675</v>
      </c>
      <c r="AW2740" s="7" t="s">
        <v>528</v>
      </c>
      <c r="AX2740" s="7" t="s">
        <v>14</v>
      </c>
      <c r="AY2740" s="7" t="s">
        <v>572</v>
      </c>
    </row>
    <row r="2741" spans="1:51" x14ac:dyDescent="0.2">
      <c r="A2741" s="7">
        <v>2725</v>
      </c>
      <c r="B2741" s="7">
        <v>7898</v>
      </c>
      <c r="C2741" s="7" t="s">
        <v>69</v>
      </c>
      <c r="D2741" s="7" t="s">
        <v>363</v>
      </c>
      <c r="E2741" s="7" t="s">
        <v>364</v>
      </c>
      <c r="F2741" s="7">
        <v>1.7989999999999999</v>
      </c>
      <c r="I2741" s="7">
        <v>1.865</v>
      </c>
      <c r="J2741" s="7">
        <v>2010</v>
      </c>
      <c r="K2741" s="7">
        <v>10</v>
      </c>
      <c r="L2741" s="7">
        <v>285</v>
      </c>
      <c r="M2741" s="7">
        <v>37.5</v>
      </c>
      <c r="N2741" s="7">
        <v>101.2</v>
      </c>
      <c r="O2741" s="7">
        <v>37.75</v>
      </c>
      <c r="P2741" s="7">
        <v>101.25</v>
      </c>
      <c r="Q2741" s="7">
        <v>4.968</v>
      </c>
      <c r="V2741" s="7" t="s">
        <v>26</v>
      </c>
      <c r="W2741" s="7">
        <v>1.2909999999999999</v>
      </c>
      <c r="X2741" s="7">
        <f t="shared" si="84"/>
        <v>1.2909999999999999</v>
      </c>
      <c r="Y2741" s="7">
        <v>0.57399999999999995</v>
      </c>
      <c r="Z2741" s="7">
        <f t="shared" si="85"/>
        <v>0.57399999999999995</v>
      </c>
      <c r="AA2741" s="7">
        <v>0.69199999999999995</v>
      </c>
      <c r="AB2741" s="7">
        <v>0.307</v>
      </c>
      <c r="AC2741" s="7">
        <v>-1.5</v>
      </c>
      <c r="AD2741" s="7">
        <v>33.9</v>
      </c>
      <c r="AE2741" s="7" t="s">
        <v>45</v>
      </c>
      <c r="AH2741" s="7" t="s">
        <v>480</v>
      </c>
      <c r="AI2741" s="7" t="s">
        <v>480</v>
      </c>
      <c r="AJ2741" s="7">
        <v>-0.95899999999999996</v>
      </c>
      <c r="AK2741" s="7">
        <v>0.85099999999999998</v>
      </c>
      <c r="AL2741" s="7" t="s">
        <v>408</v>
      </c>
      <c r="AS2741" s="7">
        <v>2.6850000000000001</v>
      </c>
      <c r="AT2741" s="7">
        <v>2.5299999999999998</v>
      </c>
      <c r="AV2741" s="7" t="s">
        <v>675</v>
      </c>
      <c r="AW2741" s="7" t="s">
        <v>528</v>
      </c>
      <c r="AX2741" s="7" t="s">
        <v>14</v>
      </c>
      <c r="AY2741" s="7" t="s">
        <v>572</v>
      </c>
    </row>
    <row r="2742" spans="1:51" x14ac:dyDescent="0.2">
      <c r="A2742" s="7">
        <v>2726</v>
      </c>
      <c r="B2742" s="7">
        <v>7898</v>
      </c>
      <c r="C2742" s="7" t="s">
        <v>69</v>
      </c>
      <c r="D2742" s="7" t="s">
        <v>363</v>
      </c>
      <c r="E2742" s="7" t="s">
        <v>364</v>
      </c>
      <c r="F2742" s="7">
        <v>0.39800000000000002</v>
      </c>
      <c r="I2742" s="7">
        <v>0.41199999999999998</v>
      </c>
      <c r="J2742" s="7">
        <v>2010</v>
      </c>
      <c r="K2742" s="7">
        <v>11</v>
      </c>
      <c r="L2742" s="7">
        <v>315</v>
      </c>
      <c r="M2742" s="7">
        <v>37.5</v>
      </c>
      <c r="N2742" s="7">
        <v>101.2</v>
      </c>
      <c r="O2742" s="7">
        <v>37.75</v>
      </c>
      <c r="P2742" s="7">
        <v>101.25</v>
      </c>
      <c r="Q2742" s="7">
        <v>0.496</v>
      </c>
      <c r="V2742" s="7" t="s">
        <v>26</v>
      </c>
      <c r="W2742" s="7">
        <v>0.38600000000000001</v>
      </c>
      <c r="X2742" s="7">
        <f t="shared" si="84"/>
        <v>0.38600000000000001</v>
      </c>
      <c r="Y2742" s="7">
        <v>2.5999999999999999E-2</v>
      </c>
      <c r="Z2742" s="7">
        <f t="shared" si="85"/>
        <v>2.5999999999999999E-2</v>
      </c>
      <c r="AA2742" s="7">
        <v>0.93500000000000005</v>
      </c>
      <c r="AB2742" s="7">
        <v>6.4000000000000001E-2</v>
      </c>
      <c r="AC2742" s="7">
        <v>-8.4</v>
      </c>
      <c r="AD2742" s="7">
        <v>2.2999999999999998</v>
      </c>
      <c r="AE2742" s="7" t="s">
        <v>45</v>
      </c>
      <c r="AH2742" s="7" t="s">
        <v>480</v>
      </c>
      <c r="AI2742" s="7" t="s">
        <v>480</v>
      </c>
      <c r="AJ2742" s="7">
        <v>-0.95899999999999996</v>
      </c>
      <c r="AK2742" s="7">
        <v>0.85099999999999998</v>
      </c>
      <c r="AL2742" s="7" t="s">
        <v>408</v>
      </c>
      <c r="AS2742" s="7">
        <v>2.6850000000000001</v>
      </c>
      <c r="AT2742" s="7">
        <v>2.5299999999999998</v>
      </c>
      <c r="AV2742" s="7" t="s">
        <v>675</v>
      </c>
      <c r="AW2742" s="7" t="s">
        <v>528</v>
      </c>
      <c r="AX2742" s="7" t="s">
        <v>14</v>
      </c>
      <c r="AY2742" s="7" t="s">
        <v>572</v>
      </c>
    </row>
    <row r="2743" spans="1:51" x14ac:dyDescent="0.2">
      <c r="A2743" s="7">
        <v>2727</v>
      </c>
      <c r="B2743" s="7">
        <v>7898</v>
      </c>
      <c r="C2743" s="7" t="s">
        <v>69</v>
      </c>
      <c r="D2743" s="7" t="s">
        <v>363</v>
      </c>
      <c r="E2743" s="7" t="s">
        <v>364</v>
      </c>
      <c r="F2743" s="7">
        <v>0.246</v>
      </c>
      <c r="I2743" s="7">
        <v>0.255</v>
      </c>
      <c r="J2743" s="7">
        <v>2010</v>
      </c>
      <c r="K2743" s="7">
        <v>12</v>
      </c>
      <c r="L2743" s="7">
        <v>345</v>
      </c>
      <c r="M2743" s="7">
        <v>37.5</v>
      </c>
      <c r="N2743" s="7">
        <v>101.2</v>
      </c>
      <c r="O2743" s="7">
        <v>37.75</v>
      </c>
      <c r="P2743" s="7">
        <v>101.25</v>
      </c>
      <c r="Q2743" s="7">
        <v>-4.4720000000000004</v>
      </c>
      <c r="V2743" s="7" t="s">
        <v>26</v>
      </c>
      <c r="W2743" s="7">
        <v>0.20699999999999999</v>
      </c>
      <c r="X2743" s="7">
        <f t="shared" si="84"/>
        <v>0.20699999999999999</v>
      </c>
      <c r="Y2743" s="7">
        <v>4.8000000000000001E-2</v>
      </c>
      <c r="Z2743" s="7">
        <f t="shared" si="85"/>
        <v>4.8000000000000001E-2</v>
      </c>
      <c r="AA2743" s="7">
        <v>0.81100000000000005</v>
      </c>
      <c r="AB2743" s="7">
        <v>0.188</v>
      </c>
      <c r="AC2743" s="7">
        <v>-15.4</v>
      </c>
      <c r="AD2743" s="7">
        <v>4.4000000000000004</v>
      </c>
      <c r="AE2743" s="7" t="s">
        <v>45</v>
      </c>
      <c r="AH2743" s="7" t="s">
        <v>480</v>
      </c>
      <c r="AI2743" s="7" t="s">
        <v>480</v>
      </c>
      <c r="AJ2743" s="7">
        <v>-0.95899999999999996</v>
      </c>
      <c r="AK2743" s="7">
        <v>0.85099999999999998</v>
      </c>
      <c r="AL2743" s="7" t="s">
        <v>408</v>
      </c>
      <c r="AS2743" s="7">
        <v>2.6850000000000001</v>
      </c>
      <c r="AT2743" s="7">
        <v>2.5299999999999998</v>
      </c>
      <c r="AV2743" s="7" t="s">
        <v>675</v>
      </c>
      <c r="AW2743" s="7" t="s">
        <v>528</v>
      </c>
      <c r="AX2743" s="7" t="s">
        <v>14</v>
      </c>
      <c r="AY2743" s="7" t="s">
        <v>572</v>
      </c>
    </row>
    <row r="2744" spans="1:51" x14ac:dyDescent="0.2">
      <c r="A2744" s="7">
        <v>2728</v>
      </c>
      <c r="B2744" s="7">
        <v>7898</v>
      </c>
      <c r="C2744" s="7" t="s">
        <v>69</v>
      </c>
      <c r="D2744" s="7" t="s">
        <v>363</v>
      </c>
      <c r="E2744" s="7" t="s">
        <v>364</v>
      </c>
      <c r="F2744" s="7">
        <v>0.246</v>
      </c>
      <c r="I2744" s="7">
        <v>0.255</v>
      </c>
      <c r="J2744" s="7">
        <v>2011</v>
      </c>
      <c r="K2744" s="7">
        <v>1</v>
      </c>
      <c r="L2744" s="7">
        <v>15</v>
      </c>
      <c r="M2744" s="7">
        <v>37.5</v>
      </c>
      <c r="N2744" s="7">
        <v>101.2</v>
      </c>
      <c r="O2744" s="7">
        <v>37.75</v>
      </c>
      <c r="P2744" s="7">
        <v>101.25</v>
      </c>
      <c r="Q2744" s="7">
        <v>-8.4469999999999992</v>
      </c>
      <c r="V2744" s="7" t="s">
        <v>26</v>
      </c>
      <c r="W2744" s="7">
        <v>0.19</v>
      </c>
      <c r="X2744" s="7">
        <f t="shared" si="84"/>
        <v>0.19</v>
      </c>
      <c r="Y2744" s="7">
        <v>6.5000000000000002E-2</v>
      </c>
      <c r="Z2744" s="7">
        <f t="shared" si="85"/>
        <v>6.5000000000000002E-2</v>
      </c>
      <c r="AA2744" s="7">
        <v>0.74399999999999999</v>
      </c>
      <c r="AB2744" s="7">
        <v>0.255</v>
      </c>
      <c r="AC2744" s="7">
        <v>-19.7</v>
      </c>
      <c r="AD2744" s="7">
        <v>1.6</v>
      </c>
      <c r="AE2744" s="7" t="s">
        <v>45</v>
      </c>
      <c r="AH2744" s="7" t="s">
        <v>480</v>
      </c>
      <c r="AI2744" s="7" t="s">
        <v>480</v>
      </c>
      <c r="AJ2744" s="7">
        <v>-0.95899999999999996</v>
      </c>
      <c r="AK2744" s="7">
        <v>0.35899999999999999</v>
      </c>
      <c r="AL2744" s="7" t="s">
        <v>408</v>
      </c>
      <c r="AS2744" s="7">
        <v>2.6850000000000001</v>
      </c>
      <c r="AT2744" s="7">
        <v>2.5299999999999998</v>
      </c>
      <c r="AV2744" s="7" t="s">
        <v>675</v>
      </c>
      <c r="AW2744" s="7" t="s">
        <v>528</v>
      </c>
      <c r="AX2744" s="7" t="s">
        <v>14</v>
      </c>
      <c r="AY2744" s="7" t="s">
        <v>572</v>
      </c>
    </row>
    <row r="2745" spans="1:51" x14ac:dyDescent="0.2">
      <c r="A2745" s="7">
        <v>2729</v>
      </c>
      <c r="B2745" s="7">
        <v>7898</v>
      </c>
      <c r="C2745" s="7" t="s">
        <v>69</v>
      </c>
      <c r="D2745" s="7" t="s">
        <v>363</v>
      </c>
      <c r="E2745" s="7" t="s">
        <v>364</v>
      </c>
      <c r="F2745" s="7">
        <v>0.17</v>
      </c>
      <c r="I2745" s="7">
        <v>0.17599999999999999</v>
      </c>
      <c r="J2745" s="7">
        <v>2011</v>
      </c>
      <c r="K2745" s="7">
        <v>2</v>
      </c>
      <c r="L2745" s="7">
        <v>45</v>
      </c>
      <c r="M2745" s="7">
        <v>37.5</v>
      </c>
      <c r="N2745" s="7">
        <v>101.2</v>
      </c>
      <c r="O2745" s="7">
        <v>37.75</v>
      </c>
      <c r="P2745" s="7">
        <v>101.25</v>
      </c>
      <c r="Q2745" s="7">
        <v>-7.4530000000000003</v>
      </c>
      <c r="V2745" s="7" t="s">
        <v>26</v>
      </c>
      <c r="W2745" s="7">
        <v>0.16700000000000001</v>
      </c>
      <c r="X2745" s="7">
        <f t="shared" si="84"/>
        <v>0.16700000000000001</v>
      </c>
      <c r="Y2745" s="7">
        <v>8.9999999999999993E-3</v>
      </c>
      <c r="Z2745" s="7">
        <f t="shared" si="85"/>
        <v>8.9999999999999993E-3</v>
      </c>
      <c r="AA2745" s="7">
        <v>0.94699999999999995</v>
      </c>
      <c r="AB2745" s="7">
        <v>5.1999999999999998E-2</v>
      </c>
      <c r="AC2745" s="7">
        <v>-10.6</v>
      </c>
      <c r="AD2745" s="7">
        <v>3.5</v>
      </c>
      <c r="AE2745" s="7" t="s">
        <v>45</v>
      </c>
      <c r="AH2745" s="7" t="s">
        <v>480</v>
      </c>
      <c r="AI2745" s="7" t="s">
        <v>480</v>
      </c>
      <c r="AJ2745" s="7">
        <v>-0.95899999999999996</v>
      </c>
      <c r="AK2745" s="7">
        <v>0.35899999999999999</v>
      </c>
      <c r="AL2745" s="7" t="s">
        <v>408</v>
      </c>
      <c r="AS2745" s="7">
        <v>2.6850000000000001</v>
      </c>
      <c r="AT2745" s="7">
        <v>2.5299999999999998</v>
      </c>
      <c r="AV2745" s="7" t="s">
        <v>675</v>
      </c>
      <c r="AW2745" s="7" t="s">
        <v>528</v>
      </c>
      <c r="AX2745" s="7" t="s">
        <v>14</v>
      </c>
      <c r="AY2745" s="7" t="s">
        <v>572</v>
      </c>
    </row>
    <row r="2746" spans="1:51" x14ac:dyDescent="0.2">
      <c r="A2746" s="7">
        <v>2730</v>
      </c>
      <c r="B2746" s="7">
        <v>7898</v>
      </c>
      <c r="C2746" s="7" t="s">
        <v>69</v>
      </c>
      <c r="D2746" s="7" t="s">
        <v>363</v>
      </c>
      <c r="E2746" s="7" t="s">
        <v>364</v>
      </c>
      <c r="F2746" s="7">
        <v>0.20799999999999999</v>
      </c>
      <c r="I2746" s="7">
        <v>0.215</v>
      </c>
      <c r="J2746" s="7">
        <v>2011</v>
      </c>
      <c r="K2746" s="7">
        <v>3</v>
      </c>
      <c r="L2746" s="7">
        <v>75</v>
      </c>
      <c r="M2746" s="7">
        <v>37.5</v>
      </c>
      <c r="N2746" s="7">
        <v>101.2</v>
      </c>
      <c r="O2746" s="7">
        <v>37.75</v>
      </c>
      <c r="P2746" s="7">
        <v>101.25</v>
      </c>
      <c r="Q2746" s="7">
        <v>-4.4720000000000004</v>
      </c>
      <c r="V2746" s="7" t="s">
        <v>26</v>
      </c>
      <c r="W2746" s="7">
        <v>0.16</v>
      </c>
      <c r="X2746" s="7">
        <f t="shared" si="84"/>
        <v>0.16</v>
      </c>
      <c r="Y2746" s="7">
        <v>5.5E-2</v>
      </c>
      <c r="Z2746" s="7">
        <f t="shared" si="85"/>
        <v>5.5E-2</v>
      </c>
      <c r="AA2746" s="7">
        <v>0.74099999999999999</v>
      </c>
      <c r="AB2746" s="7">
        <v>0.25800000000000001</v>
      </c>
      <c r="AC2746" s="7">
        <v>-9.5</v>
      </c>
      <c r="AD2746" s="7">
        <v>9.5</v>
      </c>
      <c r="AE2746" s="7" t="s">
        <v>45</v>
      </c>
      <c r="AH2746" s="7" t="s">
        <v>480</v>
      </c>
      <c r="AI2746" s="7" t="s">
        <v>480</v>
      </c>
      <c r="AJ2746" s="7">
        <v>-0.95899999999999996</v>
      </c>
      <c r="AK2746" s="7">
        <v>0.35899999999999999</v>
      </c>
      <c r="AL2746" s="7" t="s">
        <v>408</v>
      </c>
      <c r="AS2746" s="7">
        <v>2.6850000000000001</v>
      </c>
      <c r="AT2746" s="7">
        <v>2.5299999999999998</v>
      </c>
      <c r="AV2746" s="7" t="s">
        <v>675</v>
      </c>
      <c r="AW2746" s="7" t="s">
        <v>528</v>
      </c>
      <c r="AX2746" s="7" t="s">
        <v>14</v>
      </c>
      <c r="AY2746" s="7" t="s">
        <v>572</v>
      </c>
    </row>
    <row r="2747" spans="1:51" x14ac:dyDescent="0.2">
      <c r="A2747" s="7">
        <v>2731</v>
      </c>
      <c r="B2747" s="7">
        <v>7898</v>
      </c>
      <c r="C2747" s="7" t="s">
        <v>69</v>
      </c>
      <c r="D2747" s="7" t="s">
        <v>363</v>
      </c>
      <c r="E2747" s="7" t="s">
        <v>364</v>
      </c>
      <c r="F2747" s="7">
        <v>1.004</v>
      </c>
      <c r="I2747" s="7">
        <v>1.04</v>
      </c>
      <c r="J2747" s="7">
        <v>2011</v>
      </c>
      <c r="K2747" s="7">
        <v>4</v>
      </c>
      <c r="L2747" s="7">
        <v>105</v>
      </c>
      <c r="M2747" s="7">
        <v>37.5</v>
      </c>
      <c r="N2747" s="7">
        <v>101.2</v>
      </c>
      <c r="O2747" s="7">
        <v>37.75</v>
      </c>
      <c r="P2747" s="7">
        <v>101.25</v>
      </c>
      <c r="Q2747" s="7">
        <v>-1.4910000000000001</v>
      </c>
      <c r="V2747" s="7" t="s">
        <v>26</v>
      </c>
      <c r="W2747" s="7">
        <v>0.54100000000000004</v>
      </c>
      <c r="X2747" s="7">
        <f t="shared" si="84"/>
        <v>0.54100000000000004</v>
      </c>
      <c r="Y2747" s="7">
        <v>0.499</v>
      </c>
      <c r="Z2747" s="7">
        <f t="shared" si="85"/>
        <v>0.499</v>
      </c>
      <c r="AA2747" s="7">
        <v>0.51900000000000002</v>
      </c>
      <c r="AB2747" s="7">
        <v>0.48</v>
      </c>
      <c r="AC2747" s="7">
        <v>0.6</v>
      </c>
      <c r="AD2747" s="7">
        <v>17.5</v>
      </c>
      <c r="AE2747" s="7" t="s">
        <v>45</v>
      </c>
      <c r="AH2747" s="7" t="s">
        <v>480</v>
      </c>
      <c r="AI2747" s="7" t="s">
        <v>480</v>
      </c>
      <c r="AJ2747" s="7">
        <v>-0.95899999999999996</v>
      </c>
      <c r="AK2747" s="7">
        <v>0.35899999999999999</v>
      </c>
      <c r="AL2747" s="7" t="s">
        <v>408</v>
      </c>
      <c r="AS2747" s="7">
        <v>2.6850000000000001</v>
      </c>
      <c r="AT2747" s="7">
        <v>2.5299999999999998</v>
      </c>
      <c r="AV2747" s="7" t="s">
        <v>675</v>
      </c>
      <c r="AW2747" s="7" t="s">
        <v>528</v>
      </c>
      <c r="AX2747" s="7" t="s">
        <v>14</v>
      </c>
      <c r="AY2747" s="7" t="s">
        <v>572</v>
      </c>
    </row>
    <row r="2748" spans="1:51" x14ac:dyDescent="0.2">
      <c r="A2748" s="7">
        <v>2732</v>
      </c>
      <c r="B2748" s="7">
        <v>7898</v>
      </c>
      <c r="C2748" s="7" t="s">
        <v>69</v>
      </c>
      <c r="D2748" s="7" t="s">
        <v>363</v>
      </c>
      <c r="E2748" s="7" t="s">
        <v>364</v>
      </c>
      <c r="F2748" s="7">
        <v>1.383</v>
      </c>
      <c r="I2748" s="7">
        <v>1.4330000000000001</v>
      </c>
      <c r="J2748" s="7">
        <v>2011</v>
      </c>
      <c r="K2748" s="7">
        <v>5</v>
      </c>
      <c r="L2748" s="7">
        <v>135</v>
      </c>
      <c r="M2748" s="7">
        <v>37.5</v>
      </c>
      <c r="N2748" s="7">
        <v>101.2</v>
      </c>
      <c r="O2748" s="7">
        <v>37.75</v>
      </c>
      <c r="P2748" s="7">
        <v>101.25</v>
      </c>
      <c r="Q2748" s="7">
        <v>3.4780000000000002</v>
      </c>
      <c r="V2748" s="7" t="s">
        <v>26</v>
      </c>
      <c r="W2748" s="7">
        <v>0.97399999999999998</v>
      </c>
      <c r="X2748" s="7">
        <f t="shared" si="84"/>
        <v>0.97399999999999998</v>
      </c>
      <c r="Y2748" s="7">
        <v>0.45900000000000002</v>
      </c>
      <c r="Z2748" s="7">
        <f t="shared" si="85"/>
        <v>0.45900000000000002</v>
      </c>
      <c r="AA2748" s="7">
        <v>0.67900000000000005</v>
      </c>
      <c r="AB2748" s="7">
        <v>0.32</v>
      </c>
      <c r="AC2748" s="7">
        <v>4.0999999999999996</v>
      </c>
      <c r="AD2748" s="7">
        <v>60.7</v>
      </c>
      <c r="AE2748" s="7" t="s">
        <v>45</v>
      </c>
      <c r="AH2748" s="7" t="s">
        <v>480</v>
      </c>
      <c r="AI2748" s="7" t="s">
        <v>480</v>
      </c>
      <c r="AJ2748" s="7">
        <v>-0.95899999999999996</v>
      </c>
      <c r="AK2748" s="7">
        <v>0.35899999999999999</v>
      </c>
      <c r="AL2748" s="7" t="s">
        <v>408</v>
      </c>
      <c r="AS2748" s="7">
        <v>2.6850000000000001</v>
      </c>
      <c r="AT2748" s="7">
        <v>2.5299999999999998</v>
      </c>
      <c r="AV2748" s="7" t="s">
        <v>675</v>
      </c>
      <c r="AW2748" s="7" t="s">
        <v>528</v>
      </c>
      <c r="AX2748" s="7" t="s">
        <v>14</v>
      </c>
      <c r="AY2748" s="7" t="s">
        <v>572</v>
      </c>
    </row>
    <row r="2749" spans="1:51" x14ac:dyDescent="0.2">
      <c r="A2749" s="7">
        <v>2733</v>
      </c>
      <c r="B2749" s="7">
        <v>7898</v>
      </c>
      <c r="C2749" s="7" t="s">
        <v>69</v>
      </c>
      <c r="D2749" s="7" t="s">
        <v>363</v>
      </c>
      <c r="E2749" s="7" t="s">
        <v>364</v>
      </c>
      <c r="F2749" s="7">
        <v>3.4279999999999999</v>
      </c>
      <c r="I2749" s="7">
        <v>3.5539999999999998</v>
      </c>
      <c r="J2749" s="7">
        <v>2011</v>
      </c>
      <c r="K2749" s="7">
        <v>6</v>
      </c>
      <c r="L2749" s="7">
        <v>165</v>
      </c>
      <c r="M2749" s="7">
        <v>37.5</v>
      </c>
      <c r="N2749" s="7">
        <v>101.2</v>
      </c>
      <c r="O2749" s="7">
        <v>37.75</v>
      </c>
      <c r="P2749" s="7">
        <v>101.25</v>
      </c>
      <c r="Q2749" s="7">
        <v>8.4469999999999992</v>
      </c>
      <c r="V2749" s="7" t="s">
        <v>26</v>
      </c>
      <c r="W2749" s="7">
        <v>1.8</v>
      </c>
      <c r="X2749" s="7">
        <f t="shared" si="84"/>
        <v>1.8</v>
      </c>
      <c r="Y2749" s="7">
        <v>1.754</v>
      </c>
      <c r="Z2749" s="7">
        <f t="shared" si="85"/>
        <v>1.754</v>
      </c>
      <c r="AA2749" s="7">
        <v>0.50600000000000001</v>
      </c>
      <c r="AB2749" s="7">
        <v>0.49299999999999999</v>
      </c>
      <c r="AC2749" s="7">
        <v>8.6999999999999993</v>
      </c>
      <c r="AD2749" s="7">
        <v>85.9</v>
      </c>
      <c r="AE2749" s="7" t="s">
        <v>45</v>
      </c>
      <c r="AH2749" s="7" t="s">
        <v>480</v>
      </c>
      <c r="AI2749" s="7" t="s">
        <v>480</v>
      </c>
      <c r="AJ2749" s="7">
        <v>-0.95899999999999996</v>
      </c>
      <c r="AK2749" s="7">
        <v>0.35899999999999999</v>
      </c>
      <c r="AL2749" s="7" t="s">
        <v>408</v>
      </c>
      <c r="AS2749" s="7">
        <v>2.6850000000000001</v>
      </c>
      <c r="AT2749" s="7">
        <v>2.5299999999999998</v>
      </c>
      <c r="AV2749" s="7" t="s">
        <v>675</v>
      </c>
      <c r="AW2749" s="7" t="s">
        <v>528</v>
      </c>
      <c r="AX2749" s="7" t="s">
        <v>14</v>
      </c>
      <c r="AY2749" s="7" t="s">
        <v>572</v>
      </c>
    </row>
    <row r="2750" spans="1:51" x14ac:dyDescent="0.2">
      <c r="A2750" s="7">
        <v>2734</v>
      </c>
      <c r="B2750" s="7">
        <v>7898</v>
      </c>
      <c r="C2750" s="7" t="s">
        <v>69</v>
      </c>
      <c r="D2750" s="7" t="s">
        <v>363</v>
      </c>
      <c r="E2750" s="7" t="s">
        <v>364</v>
      </c>
      <c r="F2750" s="7">
        <v>4.5270000000000001</v>
      </c>
      <c r="I2750" s="7">
        <v>4.6929999999999996</v>
      </c>
      <c r="J2750" s="7">
        <v>2011</v>
      </c>
      <c r="K2750" s="7">
        <v>7</v>
      </c>
      <c r="L2750" s="7">
        <v>195</v>
      </c>
      <c r="M2750" s="7">
        <v>37.5</v>
      </c>
      <c r="N2750" s="7">
        <v>101.2</v>
      </c>
      <c r="O2750" s="7">
        <v>37.75</v>
      </c>
      <c r="P2750" s="7">
        <v>101.25</v>
      </c>
      <c r="Q2750" s="7">
        <v>10.932</v>
      </c>
      <c r="V2750" s="7" t="s">
        <v>26</v>
      </c>
      <c r="W2750" s="7">
        <v>3.4119999999999999</v>
      </c>
      <c r="X2750" s="7">
        <f t="shared" si="84"/>
        <v>3.4119999999999999</v>
      </c>
      <c r="Y2750" s="7">
        <v>1.2809999999999999</v>
      </c>
      <c r="Z2750" s="7">
        <f t="shared" si="85"/>
        <v>1.2809999999999999</v>
      </c>
      <c r="AA2750" s="7">
        <v>0.72599999999999998</v>
      </c>
      <c r="AB2750" s="7">
        <v>0.27300000000000002</v>
      </c>
      <c r="AC2750" s="7">
        <v>9.3000000000000007</v>
      </c>
      <c r="AD2750" s="7">
        <v>83.6</v>
      </c>
      <c r="AE2750" s="7" t="s">
        <v>45</v>
      </c>
      <c r="AH2750" s="7" t="s">
        <v>480</v>
      </c>
      <c r="AI2750" s="7" t="s">
        <v>480</v>
      </c>
      <c r="AJ2750" s="7">
        <v>-0.95899999999999996</v>
      </c>
      <c r="AK2750" s="7">
        <v>0.35899999999999999</v>
      </c>
      <c r="AL2750" s="7" t="s">
        <v>408</v>
      </c>
      <c r="AS2750" s="7">
        <v>2.6850000000000001</v>
      </c>
      <c r="AT2750" s="7">
        <v>2.5299999999999998</v>
      </c>
      <c r="AV2750" s="7" t="s">
        <v>675</v>
      </c>
      <c r="AW2750" s="7" t="s">
        <v>528</v>
      </c>
      <c r="AX2750" s="7" t="s">
        <v>14</v>
      </c>
      <c r="AY2750" s="7" t="s">
        <v>572</v>
      </c>
    </row>
    <row r="2751" spans="1:51" x14ac:dyDescent="0.2">
      <c r="A2751" s="7">
        <v>2735</v>
      </c>
      <c r="B2751" s="7">
        <v>7898</v>
      </c>
      <c r="C2751" s="7" t="s">
        <v>69</v>
      </c>
      <c r="D2751" s="7" t="s">
        <v>363</v>
      </c>
      <c r="E2751" s="7" t="s">
        <v>364</v>
      </c>
      <c r="F2751" s="7">
        <v>4.6779999999999999</v>
      </c>
      <c r="I2751" s="7">
        <v>4.8499999999999996</v>
      </c>
      <c r="J2751" s="7">
        <v>2011</v>
      </c>
      <c r="K2751" s="7">
        <v>8</v>
      </c>
      <c r="L2751" s="7">
        <v>225</v>
      </c>
      <c r="M2751" s="7">
        <v>37.5</v>
      </c>
      <c r="N2751" s="7">
        <v>101.2</v>
      </c>
      <c r="O2751" s="7">
        <v>37.75</v>
      </c>
      <c r="P2751" s="7">
        <v>101.25</v>
      </c>
      <c r="Q2751" s="7">
        <v>12.422000000000001</v>
      </c>
      <c r="V2751" s="7" t="s">
        <v>26</v>
      </c>
      <c r="W2751" s="7">
        <v>2.9390000000000001</v>
      </c>
      <c r="X2751" s="7">
        <f t="shared" si="84"/>
        <v>2.9390000000000001</v>
      </c>
      <c r="Y2751" s="7">
        <v>1.911</v>
      </c>
      <c r="Z2751" s="7">
        <f t="shared" si="85"/>
        <v>1.911</v>
      </c>
      <c r="AA2751" s="7">
        <v>0.60499999999999998</v>
      </c>
      <c r="AB2751" s="7">
        <v>0.39400000000000002</v>
      </c>
      <c r="AC2751" s="7">
        <v>9.5</v>
      </c>
      <c r="AD2751" s="7">
        <v>99.2</v>
      </c>
      <c r="AE2751" s="7" t="s">
        <v>45</v>
      </c>
      <c r="AH2751" s="7" t="s">
        <v>480</v>
      </c>
      <c r="AI2751" s="7" t="s">
        <v>480</v>
      </c>
      <c r="AJ2751" s="7">
        <v>-0.95899999999999996</v>
      </c>
      <c r="AK2751" s="7">
        <v>0.35899999999999999</v>
      </c>
      <c r="AL2751" s="7" t="s">
        <v>408</v>
      </c>
      <c r="AS2751" s="7">
        <v>2.6850000000000001</v>
      </c>
      <c r="AT2751" s="7">
        <v>2.5299999999999998</v>
      </c>
      <c r="AV2751" s="7" t="s">
        <v>675</v>
      </c>
      <c r="AW2751" s="7" t="s">
        <v>528</v>
      </c>
      <c r="AX2751" s="7" t="s">
        <v>14</v>
      </c>
      <c r="AY2751" s="7" t="s">
        <v>572</v>
      </c>
    </row>
    <row r="2752" spans="1:51" x14ac:dyDescent="0.2">
      <c r="A2752" s="7">
        <v>2736</v>
      </c>
      <c r="B2752" s="7">
        <v>7898</v>
      </c>
      <c r="C2752" s="7" t="s">
        <v>69</v>
      </c>
      <c r="D2752" s="7" t="s">
        <v>363</v>
      </c>
      <c r="E2752" s="7" t="s">
        <v>364</v>
      </c>
      <c r="F2752" s="7">
        <v>3.504</v>
      </c>
      <c r="I2752" s="7">
        <v>3.6320000000000001</v>
      </c>
      <c r="J2752" s="7">
        <v>2011</v>
      </c>
      <c r="K2752" s="7">
        <v>9</v>
      </c>
      <c r="L2752" s="7">
        <v>255</v>
      </c>
      <c r="M2752" s="7">
        <v>37.5</v>
      </c>
      <c r="N2752" s="7">
        <v>101.2</v>
      </c>
      <c r="O2752" s="7">
        <v>37.75</v>
      </c>
      <c r="P2752" s="7">
        <v>101.25</v>
      </c>
      <c r="Q2752" s="7">
        <v>8.4469999999999992</v>
      </c>
      <c r="V2752" s="7" t="s">
        <v>26</v>
      </c>
      <c r="W2752" s="7">
        <v>2.1920000000000002</v>
      </c>
      <c r="X2752" s="7">
        <f t="shared" si="84"/>
        <v>2.1920000000000002</v>
      </c>
      <c r="Y2752" s="7">
        <v>1.44</v>
      </c>
      <c r="Z2752" s="7">
        <f t="shared" si="85"/>
        <v>1.44</v>
      </c>
      <c r="AA2752" s="7">
        <v>0.60299999999999998</v>
      </c>
      <c r="AB2752" s="7">
        <v>0.39600000000000002</v>
      </c>
      <c r="AC2752" s="7">
        <v>4.0999999999999996</v>
      </c>
      <c r="AD2752" s="7">
        <v>91.3</v>
      </c>
      <c r="AE2752" s="7" t="s">
        <v>45</v>
      </c>
      <c r="AH2752" s="7" t="s">
        <v>480</v>
      </c>
      <c r="AI2752" s="7" t="s">
        <v>480</v>
      </c>
      <c r="AJ2752" s="7">
        <v>-0.95899999999999996</v>
      </c>
      <c r="AK2752" s="7">
        <v>0.35899999999999999</v>
      </c>
      <c r="AL2752" s="7" t="s">
        <v>408</v>
      </c>
      <c r="AS2752" s="7">
        <v>2.6850000000000001</v>
      </c>
      <c r="AT2752" s="7">
        <v>2.5299999999999998</v>
      </c>
      <c r="AV2752" s="7" t="s">
        <v>675</v>
      </c>
      <c r="AW2752" s="7" t="s">
        <v>528</v>
      </c>
      <c r="AX2752" s="7" t="s">
        <v>14</v>
      </c>
      <c r="AY2752" s="7" t="s">
        <v>572</v>
      </c>
    </row>
    <row r="2753" spans="1:51" x14ac:dyDescent="0.2">
      <c r="A2753" s="7">
        <v>2737</v>
      </c>
      <c r="B2753" s="7">
        <v>7898</v>
      </c>
      <c r="C2753" s="7" t="s">
        <v>69</v>
      </c>
      <c r="D2753" s="7" t="s">
        <v>363</v>
      </c>
      <c r="E2753" s="7" t="s">
        <v>364</v>
      </c>
      <c r="F2753" s="7">
        <v>1.9510000000000001</v>
      </c>
      <c r="I2753" s="7">
        <v>2.0219999999999998</v>
      </c>
      <c r="J2753" s="7">
        <v>2011</v>
      </c>
      <c r="K2753" s="7">
        <v>10</v>
      </c>
      <c r="L2753" s="7">
        <v>285</v>
      </c>
      <c r="M2753" s="7">
        <v>37.5</v>
      </c>
      <c r="N2753" s="7">
        <v>101.2</v>
      </c>
      <c r="O2753" s="7">
        <v>37.75</v>
      </c>
      <c r="P2753" s="7">
        <v>101.25</v>
      </c>
      <c r="Q2753" s="7">
        <v>4.4720000000000004</v>
      </c>
      <c r="V2753" s="7" t="s">
        <v>26</v>
      </c>
      <c r="W2753" s="7">
        <v>1.1679999999999999</v>
      </c>
      <c r="X2753" s="7">
        <f t="shared" si="84"/>
        <v>1.1679999999999999</v>
      </c>
      <c r="Y2753" s="7">
        <v>0.85399999999999998</v>
      </c>
      <c r="Z2753" s="7">
        <f t="shared" si="85"/>
        <v>0.85399999999999998</v>
      </c>
      <c r="AA2753" s="7">
        <v>0.57699999999999996</v>
      </c>
      <c r="AB2753" s="7">
        <v>0.42199999999999999</v>
      </c>
      <c r="AC2753" s="7">
        <v>-0.7</v>
      </c>
      <c r="AD2753" s="7">
        <v>27.8</v>
      </c>
      <c r="AE2753" s="7" t="s">
        <v>45</v>
      </c>
      <c r="AH2753" s="7" t="s">
        <v>480</v>
      </c>
      <c r="AI2753" s="7" t="s">
        <v>480</v>
      </c>
      <c r="AJ2753" s="7">
        <v>-0.95899999999999996</v>
      </c>
      <c r="AK2753" s="7">
        <v>0.35899999999999999</v>
      </c>
      <c r="AL2753" s="7" t="s">
        <v>408</v>
      </c>
      <c r="AS2753" s="7">
        <v>2.6850000000000001</v>
      </c>
      <c r="AT2753" s="7">
        <v>2.5299999999999998</v>
      </c>
      <c r="AV2753" s="7" t="s">
        <v>675</v>
      </c>
      <c r="AW2753" s="7" t="s">
        <v>528</v>
      </c>
      <c r="AX2753" s="7" t="s">
        <v>14</v>
      </c>
      <c r="AY2753" s="7" t="s">
        <v>572</v>
      </c>
    </row>
    <row r="2754" spans="1:51" x14ac:dyDescent="0.2">
      <c r="A2754" s="7">
        <v>2738</v>
      </c>
      <c r="B2754" s="7">
        <v>7898</v>
      </c>
      <c r="C2754" s="7" t="s">
        <v>69</v>
      </c>
      <c r="D2754" s="7" t="s">
        <v>363</v>
      </c>
      <c r="E2754" s="7" t="s">
        <v>364</v>
      </c>
      <c r="F2754" s="7">
        <v>0.66300000000000003</v>
      </c>
      <c r="I2754" s="7">
        <v>0.68700000000000006</v>
      </c>
      <c r="J2754" s="7">
        <v>2011</v>
      </c>
      <c r="K2754" s="7">
        <v>11</v>
      </c>
      <c r="L2754" s="7">
        <v>315</v>
      </c>
      <c r="M2754" s="7">
        <v>37.5</v>
      </c>
      <c r="N2754" s="7">
        <v>101.2</v>
      </c>
      <c r="O2754" s="7">
        <v>37.75</v>
      </c>
      <c r="P2754" s="7">
        <v>101.25</v>
      </c>
      <c r="Q2754" s="7">
        <v>-1.4910000000000001</v>
      </c>
      <c r="V2754" s="7" t="s">
        <v>26</v>
      </c>
      <c r="W2754" s="7">
        <v>0.53800000000000003</v>
      </c>
      <c r="X2754" s="7">
        <f t="shared" si="84"/>
        <v>0.53800000000000003</v>
      </c>
      <c r="Y2754" s="7">
        <v>0.14899999999999999</v>
      </c>
      <c r="Z2754" s="7">
        <f t="shared" si="85"/>
        <v>0.14899999999999999</v>
      </c>
      <c r="AA2754" s="7">
        <v>0.78200000000000003</v>
      </c>
      <c r="AB2754" s="7">
        <v>0.217</v>
      </c>
      <c r="AC2754" s="7">
        <v>-7</v>
      </c>
      <c r="AD2754" s="7">
        <v>6.7</v>
      </c>
      <c r="AE2754" s="7" t="s">
        <v>45</v>
      </c>
      <c r="AH2754" s="7" t="s">
        <v>480</v>
      </c>
      <c r="AI2754" s="7" t="s">
        <v>480</v>
      </c>
      <c r="AJ2754" s="7">
        <v>-0.95899999999999996</v>
      </c>
      <c r="AK2754" s="7">
        <v>0.35899999999999999</v>
      </c>
      <c r="AL2754" s="7" t="s">
        <v>408</v>
      </c>
      <c r="AS2754" s="7">
        <v>2.6850000000000001</v>
      </c>
      <c r="AT2754" s="7">
        <v>2.5299999999999998</v>
      </c>
      <c r="AV2754" s="7" t="s">
        <v>675</v>
      </c>
      <c r="AW2754" s="7" t="s">
        <v>528</v>
      </c>
      <c r="AX2754" s="7" t="s">
        <v>14</v>
      </c>
      <c r="AY2754" s="7" t="s">
        <v>572</v>
      </c>
    </row>
    <row r="2755" spans="1:51" x14ac:dyDescent="0.2">
      <c r="A2755" s="7">
        <v>2739</v>
      </c>
      <c r="B2755" s="7">
        <v>7898</v>
      </c>
      <c r="C2755" s="7" t="s">
        <v>69</v>
      </c>
      <c r="D2755" s="7" t="s">
        <v>363</v>
      </c>
      <c r="E2755" s="7" t="s">
        <v>364</v>
      </c>
      <c r="F2755" s="7">
        <v>0.246</v>
      </c>
      <c r="I2755" s="7">
        <v>0.255</v>
      </c>
      <c r="J2755" s="7">
        <v>2011</v>
      </c>
      <c r="K2755" s="7">
        <v>12</v>
      </c>
      <c r="L2755" s="7">
        <v>345</v>
      </c>
      <c r="M2755" s="7">
        <v>37.5</v>
      </c>
      <c r="N2755" s="7">
        <v>101.2</v>
      </c>
      <c r="O2755" s="7">
        <v>37.75</v>
      </c>
      <c r="P2755" s="7">
        <v>101.25</v>
      </c>
      <c r="Q2755" s="7">
        <v>-3.4780000000000002</v>
      </c>
      <c r="V2755" s="7" t="s">
        <v>26</v>
      </c>
      <c r="W2755" s="7">
        <v>0.20200000000000001</v>
      </c>
      <c r="X2755" s="7">
        <f t="shared" si="84"/>
        <v>0.20200000000000001</v>
      </c>
      <c r="Y2755" s="7">
        <v>5.2999999999999999E-2</v>
      </c>
      <c r="Z2755" s="7">
        <f t="shared" si="85"/>
        <v>5.2999999999999999E-2</v>
      </c>
      <c r="AA2755" s="7">
        <v>0.79100000000000004</v>
      </c>
      <c r="AB2755" s="7">
        <v>0.20799999999999999</v>
      </c>
      <c r="AC2755" s="7">
        <v>-15.4</v>
      </c>
      <c r="AD2755" s="7">
        <v>0.4</v>
      </c>
      <c r="AE2755" s="7" t="s">
        <v>45</v>
      </c>
      <c r="AH2755" s="7" t="s">
        <v>480</v>
      </c>
      <c r="AI2755" s="7" t="s">
        <v>480</v>
      </c>
      <c r="AJ2755" s="7">
        <v>-0.95899999999999996</v>
      </c>
      <c r="AK2755" s="7">
        <v>0.35899999999999999</v>
      </c>
      <c r="AL2755" s="7" t="s">
        <v>408</v>
      </c>
      <c r="AS2755" s="7">
        <v>2.6850000000000001</v>
      </c>
      <c r="AT2755" s="7">
        <v>2.5299999999999998</v>
      </c>
      <c r="AV2755" s="7" t="s">
        <v>675</v>
      </c>
      <c r="AW2755" s="7" t="s">
        <v>528</v>
      </c>
      <c r="AX2755" s="7" t="s">
        <v>14</v>
      </c>
      <c r="AY2755" s="7" t="s">
        <v>572</v>
      </c>
    </row>
    <row r="2756" spans="1:51" x14ac:dyDescent="0.2">
      <c r="A2756" s="7">
        <v>2740</v>
      </c>
      <c r="B2756" s="7">
        <v>7898</v>
      </c>
      <c r="C2756" s="7" t="s">
        <v>69</v>
      </c>
      <c r="D2756" s="7" t="s">
        <v>363</v>
      </c>
      <c r="E2756" s="7" t="s">
        <v>364</v>
      </c>
      <c r="F2756" s="7">
        <v>0.20799999999999999</v>
      </c>
      <c r="I2756" s="7">
        <v>0.215</v>
      </c>
      <c r="J2756" s="7">
        <v>2012</v>
      </c>
      <c r="K2756" s="7">
        <v>1</v>
      </c>
      <c r="L2756" s="7">
        <v>15</v>
      </c>
      <c r="M2756" s="7">
        <v>37.5</v>
      </c>
      <c r="N2756" s="7">
        <v>101.2</v>
      </c>
      <c r="O2756" s="7">
        <v>37.75</v>
      </c>
      <c r="P2756" s="7">
        <v>101.25</v>
      </c>
      <c r="Q2756" s="7">
        <v>-8.4469999999999992</v>
      </c>
      <c r="V2756" s="7" t="s">
        <v>26</v>
      </c>
      <c r="W2756" s="7">
        <v>0.2</v>
      </c>
      <c r="X2756" s="7">
        <f t="shared" si="84"/>
        <v>0.2</v>
      </c>
      <c r="Y2756" s="7">
        <v>1.4999999999999999E-2</v>
      </c>
      <c r="Z2756" s="7">
        <f t="shared" si="85"/>
        <v>1.4999999999999999E-2</v>
      </c>
      <c r="AA2756" s="7">
        <v>0.92700000000000005</v>
      </c>
      <c r="AB2756" s="7">
        <v>7.1999999999999995E-2</v>
      </c>
      <c r="AC2756" s="7">
        <v>-18.399999999999999</v>
      </c>
      <c r="AD2756" s="7">
        <v>3</v>
      </c>
      <c r="AE2756" s="7" t="s">
        <v>45</v>
      </c>
      <c r="AH2756" s="7" t="s">
        <v>480</v>
      </c>
      <c r="AI2756" s="7" t="s">
        <v>480</v>
      </c>
      <c r="AJ2756" s="7">
        <v>-0.95899999999999996</v>
      </c>
      <c r="AK2756" s="7">
        <v>0.80700000000000005</v>
      </c>
      <c r="AL2756" s="7" t="s">
        <v>408</v>
      </c>
      <c r="AS2756" s="7">
        <v>2.6850000000000001</v>
      </c>
      <c r="AT2756" s="7">
        <v>2.5299999999999998</v>
      </c>
      <c r="AV2756" s="7" t="s">
        <v>675</v>
      </c>
      <c r="AW2756" s="7" t="s">
        <v>528</v>
      </c>
      <c r="AX2756" s="7" t="s">
        <v>14</v>
      </c>
      <c r="AY2756" s="7" t="s">
        <v>572</v>
      </c>
    </row>
    <row r="2757" spans="1:51" x14ac:dyDescent="0.2">
      <c r="A2757" s="7">
        <v>2741</v>
      </c>
      <c r="B2757" s="7">
        <v>7898</v>
      </c>
      <c r="C2757" s="7" t="s">
        <v>69</v>
      </c>
      <c r="D2757" s="7" t="s">
        <v>363</v>
      </c>
      <c r="E2757" s="7" t="s">
        <v>364</v>
      </c>
      <c r="F2757" s="7">
        <v>0.28399999999999997</v>
      </c>
      <c r="I2757" s="7">
        <v>0.29399999999999998</v>
      </c>
      <c r="J2757" s="7">
        <v>2012</v>
      </c>
      <c r="K2757" s="7">
        <v>2</v>
      </c>
      <c r="L2757" s="7">
        <v>45</v>
      </c>
      <c r="M2757" s="7">
        <v>37.5</v>
      </c>
      <c r="N2757" s="7">
        <v>101.2</v>
      </c>
      <c r="O2757" s="7">
        <v>37.75</v>
      </c>
      <c r="P2757" s="7">
        <v>101.25</v>
      </c>
      <c r="Q2757" s="7">
        <v>-7.95</v>
      </c>
      <c r="V2757" s="7" t="s">
        <v>26</v>
      </c>
      <c r="W2757" s="7">
        <v>0.26200000000000001</v>
      </c>
      <c r="X2757" s="7">
        <f t="shared" si="84"/>
        <v>0.26200000000000001</v>
      </c>
      <c r="Y2757" s="7">
        <v>3.2000000000000001E-2</v>
      </c>
      <c r="Z2757" s="7">
        <f t="shared" si="85"/>
        <v>3.2000000000000001E-2</v>
      </c>
      <c r="AA2757" s="7">
        <v>0.88900000000000001</v>
      </c>
      <c r="AB2757" s="7">
        <v>0.11</v>
      </c>
      <c r="AC2757" s="7">
        <v>-13.9</v>
      </c>
      <c r="AD2757" s="7">
        <v>3.4</v>
      </c>
      <c r="AE2757" s="7" t="s">
        <v>45</v>
      </c>
      <c r="AH2757" s="7" t="s">
        <v>480</v>
      </c>
      <c r="AI2757" s="7" t="s">
        <v>480</v>
      </c>
      <c r="AJ2757" s="7">
        <v>-0.95899999999999996</v>
      </c>
      <c r="AK2757" s="7">
        <v>0.80700000000000005</v>
      </c>
      <c r="AL2757" s="7" t="s">
        <v>408</v>
      </c>
      <c r="AS2757" s="7">
        <v>2.6850000000000001</v>
      </c>
      <c r="AT2757" s="7">
        <v>2.5299999999999998</v>
      </c>
      <c r="AV2757" s="7" t="s">
        <v>675</v>
      </c>
      <c r="AW2757" s="7" t="s">
        <v>528</v>
      </c>
      <c r="AX2757" s="7" t="s">
        <v>14</v>
      </c>
      <c r="AY2757" s="7" t="s">
        <v>572</v>
      </c>
    </row>
    <row r="2758" spans="1:51" x14ac:dyDescent="0.2">
      <c r="A2758" s="7">
        <v>2742</v>
      </c>
      <c r="B2758" s="7">
        <v>7898</v>
      </c>
      <c r="C2758" s="7" t="s">
        <v>69</v>
      </c>
      <c r="D2758" s="7" t="s">
        <v>363</v>
      </c>
      <c r="E2758" s="7" t="s">
        <v>364</v>
      </c>
      <c r="F2758" s="7">
        <v>0.39800000000000002</v>
      </c>
      <c r="I2758" s="7">
        <v>0.41199999999999998</v>
      </c>
      <c r="J2758" s="7">
        <v>2012</v>
      </c>
      <c r="K2758" s="7">
        <v>3</v>
      </c>
      <c r="L2758" s="7">
        <v>75</v>
      </c>
      <c r="M2758" s="7">
        <v>37.5</v>
      </c>
      <c r="N2758" s="7">
        <v>101.2</v>
      </c>
      <c r="O2758" s="7">
        <v>37.75</v>
      </c>
      <c r="P2758" s="7">
        <v>101.25</v>
      </c>
      <c r="Q2758" s="7">
        <v>-3.9750000000000001</v>
      </c>
      <c r="V2758" s="7" t="s">
        <v>26</v>
      </c>
      <c r="W2758" s="7">
        <v>0.35</v>
      </c>
      <c r="X2758" s="7">
        <f t="shared" si="84"/>
        <v>0.35</v>
      </c>
      <c r="Y2758" s="7">
        <v>6.2E-2</v>
      </c>
      <c r="Z2758" s="7">
        <f t="shared" si="85"/>
        <v>6.2E-2</v>
      </c>
      <c r="AA2758" s="7">
        <v>0.84799999999999998</v>
      </c>
      <c r="AB2758" s="7">
        <v>0.151</v>
      </c>
      <c r="AC2758" s="7">
        <v>-7.2</v>
      </c>
      <c r="AD2758" s="7">
        <v>13.4</v>
      </c>
      <c r="AE2758" s="7" t="s">
        <v>45</v>
      </c>
      <c r="AH2758" s="7" t="s">
        <v>480</v>
      </c>
      <c r="AI2758" s="7" t="s">
        <v>480</v>
      </c>
      <c r="AJ2758" s="7">
        <v>-0.95899999999999996</v>
      </c>
      <c r="AK2758" s="7">
        <v>0.80700000000000005</v>
      </c>
      <c r="AL2758" s="7" t="s">
        <v>408</v>
      </c>
      <c r="AS2758" s="7">
        <v>2.6850000000000001</v>
      </c>
      <c r="AT2758" s="7">
        <v>2.5299999999999998</v>
      </c>
      <c r="AV2758" s="7" t="s">
        <v>675</v>
      </c>
      <c r="AW2758" s="7" t="s">
        <v>528</v>
      </c>
      <c r="AX2758" s="7" t="s">
        <v>14</v>
      </c>
      <c r="AY2758" s="7" t="s">
        <v>572</v>
      </c>
    </row>
    <row r="2759" spans="1:51" x14ac:dyDescent="0.2">
      <c r="A2759" s="7">
        <v>2743</v>
      </c>
      <c r="B2759" s="7">
        <v>7898</v>
      </c>
      <c r="C2759" s="7" t="s">
        <v>69</v>
      </c>
      <c r="D2759" s="7" t="s">
        <v>363</v>
      </c>
      <c r="E2759" s="7" t="s">
        <v>364</v>
      </c>
      <c r="F2759" s="7">
        <v>0.92800000000000005</v>
      </c>
      <c r="I2759" s="7">
        <v>0.96199999999999997</v>
      </c>
      <c r="J2759" s="7">
        <v>2012</v>
      </c>
      <c r="K2759" s="7">
        <v>4</v>
      </c>
      <c r="L2759" s="7">
        <v>105</v>
      </c>
      <c r="M2759" s="7">
        <v>37.5</v>
      </c>
      <c r="N2759" s="7">
        <v>101.2</v>
      </c>
      <c r="O2759" s="7">
        <v>37.75</v>
      </c>
      <c r="P2759" s="7">
        <v>101.25</v>
      </c>
      <c r="Q2759" s="7">
        <v>-0.496</v>
      </c>
      <c r="V2759" s="7" t="s">
        <v>26</v>
      </c>
      <c r="W2759" s="7">
        <v>0.57599999999999996</v>
      </c>
      <c r="X2759" s="7">
        <f t="shared" si="84"/>
        <v>0.57599999999999996</v>
      </c>
      <c r="Y2759" s="7">
        <v>0.38600000000000001</v>
      </c>
      <c r="Z2759" s="7">
        <f t="shared" si="85"/>
        <v>0.38600000000000001</v>
      </c>
      <c r="AA2759" s="7">
        <v>0.59799999999999998</v>
      </c>
      <c r="AB2759" s="7">
        <v>0.40100000000000002</v>
      </c>
      <c r="AC2759" s="7">
        <v>-0.3</v>
      </c>
      <c r="AD2759" s="7">
        <v>18.8</v>
      </c>
      <c r="AE2759" s="7" t="s">
        <v>45</v>
      </c>
      <c r="AH2759" s="7" t="s">
        <v>480</v>
      </c>
      <c r="AI2759" s="7" t="s">
        <v>480</v>
      </c>
      <c r="AJ2759" s="7">
        <v>-0.95899999999999996</v>
      </c>
      <c r="AK2759" s="7">
        <v>0.80700000000000005</v>
      </c>
      <c r="AL2759" s="7" t="s">
        <v>408</v>
      </c>
      <c r="AS2759" s="7">
        <v>2.6850000000000001</v>
      </c>
      <c r="AT2759" s="7">
        <v>2.5299999999999998</v>
      </c>
      <c r="AV2759" s="7" t="s">
        <v>675</v>
      </c>
      <c r="AW2759" s="7" t="s">
        <v>528</v>
      </c>
      <c r="AX2759" s="7" t="s">
        <v>14</v>
      </c>
      <c r="AY2759" s="7" t="s">
        <v>572</v>
      </c>
    </row>
    <row r="2760" spans="1:51" x14ac:dyDescent="0.2">
      <c r="A2760" s="7">
        <v>2744</v>
      </c>
      <c r="B2760" s="7">
        <v>7898</v>
      </c>
      <c r="C2760" s="7" t="s">
        <v>69</v>
      </c>
      <c r="D2760" s="7" t="s">
        <v>363</v>
      </c>
      <c r="E2760" s="7" t="s">
        <v>364</v>
      </c>
      <c r="F2760" s="7">
        <v>2.1019999999999999</v>
      </c>
      <c r="I2760" s="7">
        <v>2.1789999999999998</v>
      </c>
      <c r="J2760" s="7">
        <v>2012</v>
      </c>
      <c r="K2760" s="7">
        <v>5</v>
      </c>
      <c r="L2760" s="7">
        <v>135</v>
      </c>
      <c r="M2760" s="7">
        <v>37.5</v>
      </c>
      <c r="N2760" s="7">
        <v>101.2</v>
      </c>
      <c r="O2760" s="7">
        <v>37.75</v>
      </c>
      <c r="P2760" s="7">
        <v>101.25</v>
      </c>
      <c r="Q2760" s="7">
        <v>3.9750000000000001</v>
      </c>
      <c r="V2760" s="7" t="s">
        <v>26</v>
      </c>
      <c r="W2760" s="7">
        <v>1.008</v>
      </c>
      <c r="X2760" s="7">
        <f t="shared" si="84"/>
        <v>1.008</v>
      </c>
      <c r="Y2760" s="7">
        <v>1.171</v>
      </c>
      <c r="Z2760" s="7">
        <f t="shared" si="85"/>
        <v>1.171</v>
      </c>
      <c r="AA2760" s="7">
        <v>0.46200000000000002</v>
      </c>
      <c r="AB2760" s="7">
        <v>0.53700000000000003</v>
      </c>
      <c r="AC2760" s="7">
        <v>4.5999999999999996</v>
      </c>
      <c r="AD2760" s="7">
        <v>68.099999999999994</v>
      </c>
      <c r="AE2760" s="7" t="s">
        <v>45</v>
      </c>
      <c r="AH2760" s="7" t="s">
        <v>480</v>
      </c>
      <c r="AI2760" s="7" t="s">
        <v>480</v>
      </c>
      <c r="AJ2760" s="7">
        <v>-0.95899999999999996</v>
      </c>
      <c r="AK2760" s="7">
        <v>0.80700000000000005</v>
      </c>
      <c r="AL2760" s="7" t="s">
        <v>408</v>
      </c>
      <c r="AS2760" s="7">
        <v>2.6850000000000001</v>
      </c>
      <c r="AT2760" s="7">
        <v>2.5299999999999998</v>
      </c>
      <c r="AV2760" s="7" t="s">
        <v>675</v>
      </c>
      <c r="AW2760" s="7" t="s">
        <v>528</v>
      </c>
      <c r="AX2760" s="7" t="s">
        <v>14</v>
      </c>
      <c r="AY2760" s="7" t="s">
        <v>572</v>
      </c>
    </row>
    <row r="2761" spans="1:51" x14ac:dyDescent="0.2">
      <c r="A2761" s="7">
        <v>2745</v>
      </c>
      <c r="B2761" s="7">
        <v>7898</v>
      </c>
      <c r="C2761" s="7" t="s">
        <v>69</v>
      </c>
      <c r="D2761" s="7" t="s">
        <v>363</v>
      </c>
      <c r="E2761" s="7" t="s">
        <v>364</v>
      </c>
      <c r="F2761" s="7">
        <v>3.4660000000000002</v>
      </c>
      <c r="I2761" s="7">
        <v>3.593</v>
      </c>
      <c r="J2761" s="7">
        <v>2012</v>
      </c>
      <c r="K2761" s="7">
        <v>6</v>
      </c>
      <c r="L2761" s="7">
        <v>165</v>
      </c>
      <c r="M2761" s="7">
        <v>37.5</v>
      </c>
      <c r="N2761" s="7">
        <v>101.2</v>
      </c>
      <c r="O2761" s="7">
        <v>37.75</v>
      </c>
      <c r="P2761" s="7">
        <v>101.25</v>
      </c>
      <c r="Q2761" s="7">
        <v>8.4469999999999992</v>
      </c>
      <c r="V2761" s="7" t="s">
        <v>26</v>
      </c>
      <c r="W2761" s="7">
        <v>1.794</v>
      </c>
      <c r="X2761" s="7">
        <f t="shared" si="84"/>
        <v>1.794</v>
      </c>
      <c r="Y2761" s="7">
        <v>1.7989999999999999</v>
      </c>
      <c r="Z2761" s="7">
        <f t="shared" si="85"/>
        <v>1.7989999999999999</v>
      </c>
      <c r="AA2761" s="7">
        <v>0.499</v>
      </c>
      <c r="AB2761" s="7">
        <v>0.5</v>
      </c>
      <c r="AC2761" s="7">
        <v>8</v>
      </c>
      <c r="AD2761" s="7">
        <v>81.5</v>
      </c>
      <c r="AE2761" s="7" t="s">
        <v>45</v>
      </c>
      <c r="AH2761" s="7" t="s">
        <v>480</v>
      </c>
      <c r="AI2761" s="7" t="s">
        <v>480</v>
      </c>
      <c r="AJ2761" s="7">
        <v>-0.95899999999999996</v>
      </c>
      <c r="AK2761" s="7">
        <v>0.80700000000000005</v>
      </c>
      <c r="AL2761" s="7" t="s">
        <v>408</v>
      </c>
      <c r="AS2761" s="7">
        <v>2.6850000000000001</v>
      </c>
      <c r="AT2761" s="7">
        <v>2.5299999999999998</v>
      </c>
      <c r="AV2761" s="7" t="s">
        <v>675</v>
      </c>
      <c r="AW2761" s="7" t="s">
        <v>528</v>
      </c>
      <c r="AX2761" s="7" t="s">
        <v>14</v>
      </c>
      <c r="AY2761" s="7" t="s">
        <v>572</v>
      </c>
    </row>
    <row r="2762" spans="1:51" x14ac:dyDescent="0.2">
      <c r="A2762" s="7">
        <v>2746</v>
      </c>
      <c r="B2762" s="7">
        <v>7898</v>
      </c>
      <c r="C2762" s="7" t="s">
        <v>69</v>
      </c>
      <c r="D2762" s="7" t="s">
        <v>363</v>
      </c>
      <c r="E2762" s="7" t="s">
        <v>364</v>
      </c>
      <c r="F2762" s="7">
        <v>5.4269999999999996</v>
      </c>
      <c r="I2762" s="7">
        <v>5.6260000000000003</v>
      </c>
      <c r="J2762" s="7">
        <v>2012</v>
      </c>
      <c r="K2762" s="7">
        <v>7</v>
      </c>
      <c r="L2762" s="7">
        <v>195</v>
      </c>
      <c r="M2762" s="7">
        <v>37.5</v>
      </c>
      <c r="N2762" s="7">
        <v>101.2</v>
      </c>
      <c r="O2762" s="7">
        <v>37.75</v>
      </c>
      <c r="P2762" s="7">
        <v>101.25</v>
      </c>
      <c r="Q2762" s="7">
        <v>11.429</v>
      </c>
      <c r="V2762" s="7" t="s">
        <v>26</v>
      </c>
      <c r="W2762" s="7">
        <v>2.9750000000000001</v>
      </c>
      <c r="X2762" s="7">
        <f t="shared" si="84"/>
        <v>2.9750000000000001</v>
      </c>
      <c r="Y2762" s="7">
        <v>2.6509999999999998</v>
      </c>
      <c r="Z2762" s="7">
        <f t="shared" si="85"/>
        <v>2.6509999999999998</v>
      </c>
      <c r="AA2762" s="7">
        <v>0.52800000000000002</v>
      </c>
      <c r="AB2762" s="7">
        <v>0.47099999999999997</v>
      </c>
      <c r="AC2762" s="7">
        <v>9.6</v>
      </c>
      <c r="AD2762" s="7">
        <v>151.19999999999999</v>
      </c>
      <c r="AE2762" s="7" t="s">
        <v>45</v>
      </c>
      <c r="AH2762" s="7" t="s">
        <v>480</v>
      </c>
      <c r="AI2762" s="7" t="s">
        <v>480</v>
      </c>
      <c r="AJ2762" s="7">
        <v>-0.95899999999999996</v>
      </c>
      <c r="AK2762" s="7">
        <v>0.80700000000000005</v>
      </c>
      <c r="AL2762" s="7" t="s">
        <v>408</v>
      </c>
      <c r="AS2762" s="7">
        <v>2.6850000000000001</v>
      </c>
      <c r="AT2762" s="7">
        <v>2.5299999999999998</v>
      </c>
      <c r="AV2762" s="7" t="s">
        <v>675</v>
      </c>
      <c r="AW2762" s="7" t="s">
        <v>528</v>
      </c>
      <c r="AX2762" s="7" t="s">
        <v>14</v>
      </c>
      <c r="AY2762" s="7" t="s">
        <v>572</v>
      </c>
    </row>
    <row r="2763" spans="1:51" x14ac:dyDescent="0.2">
      <c r="A2763" s="7">
        <v>2747</v>
      </c>
      <c r="B2763" s="7">
        <v>7898</v>
      </c>
      <c r="C2763" s="7" t="s">
        <v>69</v>
      </c>
      <c r="D2763" s="7" t="s">
        <v>363</v>
      </c>
      <c r="E2763" s="7" t="s">
        <v>364</v>
      </c>
      <c r="F2763" s="7">
        <v>4.83</v>
      </c>
      <c r="I2763" s="7">
        <v>5.0069999999999997</v>
      </c>
      <c r="J2763" s="7">
        <v>2012</v>
      </c>
      <c r="K2763" s="7">
        <v>8</v>
      </c>
      <c r="L2763" s="7">
        <v>225</v>
      </c>
      <c r="M2763" s="7">
        <v>37.5</v>
      </c>
      <c r="N2763" s="7">
        <v>101.2</v>
      </c>
      <c r="O2763" s="7">
        <v>37.75</v>
      </c>
      <c r="P2763" s="7">
        <v>101.25</v>
      </c>
      <c r="Q2763" s="7">
        <v>11.429</v>
      </c>
      <c r="V2763" s="7" t="s">
        <v>26</v>
      </c>
      <c r="W2763" s="7">
        <v>3.6429999999999998</v>
      </c>
      <c r="X2763" s="7">
        <f t="shared" si="84"/>
        <v>3.6429999999999998</v>
      </c>
      <c r="Y2763" s="7">
        <v>1.3640000000000001</v>
      </c>
      <c r="Z2763" s="7">
        <f t="shared" si="85"/>
        <v>1.3640000000000001</v>
      </c>
      <c r="AA2763" s="7">
        <v>0.72699999999999998</v>
      </c>
      <c r="AB2763" s="7">
        <v>0.27200000000000002</v>
      </c>
      <c r="AC2763" s="7">
        <v>9.1</v>
      </c>
      <c r="AD2763" s="7">
        <v>85.8</v>
      </c>
      <c r="AE2763" s="7" t="s">
        <v>45</v>
      </c>
      <c r="AH2763" s="7" t="s">
        <v>480</v>
      </c>
      <c r="AI2763" s="7" t="s">
        <v>480</v>
      </c>
      <c r="AJ2763" s="7">
        <v>-0.95899999999999996</v>
      </c>
      <c r="AK2763" s="7">
        <v>0.80700000000000005</v>
      </c>
      <c r="AL2763" s="7" t="s">
        <v>408</v>
      </c>
      <c r="AS2763" s="7">
        <v>2.6850000000000001</v>
      </c>
      <c r="AT2763" s="7">
        <v>2.5299999999999998</v>
      </c>
      <c r="AV2763" s="7" t="s">
        <v>675</v>
      </c>
      <c r="AW2763" s="7" t="s">
        <v>528</v>
      </c>
      <c r="AX2763" s="7" t="s">
        <v>14</v>
      </c>
      <c r="AY2763" s="7" t="s">
        <v>572</v>
      </c>
    </row>
    <row r="2764" spans="1:51" x14ac:dyDescent="0.2">
      <c r="A2764" s="7">
        <v>2748</v>
      </c>
      <c r="B2764" s="7">
        <v>7898</v>
      </c>
      <c r="C2764" s="7" t="s">
        <v>69</v>
      </c>
      <c r="D2764" s="7" t="s">
        <v>363</v>
      </c>
      <c r="E2764" s="7" t="s">
        <v>364</v>
      </c>
      <c r="F2764" s="7">
        <v>2.9359999999999999</v>
      </c>
      <c r="I2764" s="7">
        <v>3.044</v>
      </c>
      <c r="J2764" s="7">
        <v>2012</v>
      </c>
      <c r="K2764" s="7">
        <v>9</v>
      </c>
      <c r="L2764" s="7">
        <v>255</v>
      </c>
      <c r="M2764" s="7">
        <v>37.5</v>
      </c>
      <c r="N2764" s="7">
        <v>101.2</v>
      </c>
      <c r="O2764" s="7">
        <v>37.75</v>
      </c>
      <c r="P2764" s="7">
        <v>101.25</v>
      </c>
      <c r="Q2764" s="7">
        <v>7.4530000000000003</v>
      </c>
      <c r="V2764" s="7" t="s">
        <v>26</v>
      </c>
      <c r="W2764" s="7">
        <v>1.9119999999999999</v>
      </c>
      <c r="X2764" s="7">
        <f t="shared" si="84"/>
        <v>1.9119999999999999</v>
      </c>
      <c r="Y2764" s="7">
        <v>1.1319999999999999</v>
      </c>
      <c r="Z2764" s="7">
        <f t="shared" si="85"/>
        <v>1.1319999999999999</v>
      </c>
      <c r="AA2764" s="7">
        <v>0.628</v>
      </c>
      <c r="AB2764" s="7">
        <v>0.371</v>
      </c>
      <c r="AC2764" s="7">
        <v>4.2</v>
      </c>
      <c r="AD2764" s="7">
        <v>59.9</v>
      </c>
      <c r="AE2764" s="7" t="s">
        <v>45</v>
      </c>
      <c r="AH2764" s="7" t="s">
        <v>480</v>
      </c>
      <c r="AI2764" s="7" t="s">
        <v>480</v>
      </c>
      <c r="AJ2764" s="7">
        <v>-0.95899999999999996</v>
      </c>
      <c r="AK2764" s="7">
        <v>0.80700000000000005</v>
      </c>
      <c r="AL2764" s="7" t="s">
        <v>408</v>
      </c>
      <c r="AS2764" s="7">
        <v>2.6850000000000001</v>
      </c>
      <c r="AT2764" s="7">
        <v>2.5299999999999998</v>
      </c>
      <c r="AV2764" s="7" t="s">
        <v>675</v>
      </c>
      <c r="AW2764" s="7" t="s">
        <v>528</v>
      </c>
      <c r="AX2764" s="7" t="s">
        <v>14</v>
      </c>
      <c r="AY2764" s="7" t="s">
        <v>572</v>
      </c>
    </row>
    <row r="2765" spans="1:51" x14ac:dyDescent="0.2">
      <c r="A2765" s="7">
        <v>2749</v>
      </c>
      <c r="B2765" s="7">
        <v>7898</v>
      </c>
      <c r="C2765" s="7" t="s">
        <v>69</v>
      </c>
      <c r="D2765" s="7" t="s">
        <v>363</v>
      </c>
      <c r="E2765" s="7" t="s">
        <v>364</v>
      </c>
      <c r="F2765" s="7">
        <v>1.722</v>
      </c>
      <c r="I2765" s="7">
        <v>1.7849999999999999</v>
      </c>
      <c r="J2765" s="7">
        <v>2012</v>
      </c>
      <c r="K2765" s="7">
        <v>10</v>
      </c>
      <c r="L2765" s="7">
        <v>285</v>
      </c>
      <c r="M2765" s="7">
        <v>37.5</v>
      </c>
      <c r="N2765" s="7">
        <v>101.2</v>
      </c>
      <c r="O2765" s="7">
        <v>37.75</v>
      </c>
      <c r="P2765" s="7">
        <v>101.25</v>
      </c>
      <c r="Q2765" s="7">
        <v>3.9750000000000001</v>
      </c>
      <c r="V2765" s="7" t="s">
        <v>26</v>
      </c>
      <c r="W2765" s="7">
        <v>1.1240000000000001</v>
      </c>
      <c r="X2765" s="7">
        <f t="shared" si="84"/>
        <v>1.1240000000000001</v>
      </c>
      <c r="Y2765" s="7">
        <v>0.66100000000000003</v>
      </c>
      <c r="Z2765" s="7">
        <f t="shared" si="85"/>
        <v>0.66100000000000003</v>
      </c>
      <c r="AA2765" s="7">
        <v>0.629</v>
      </c>
      <c r="AB2765" s="7">
        <v>0.37</v>
      </c>
      <c r="AC2765" s="7">
        <v>-1.8</v>
      </c>
      <c r="AD2765" s="7">
        <v>20.8</v>
      </c>
      <c r="AE2765" s="7" t="s">
        <v>45</v>
      </c>
      <c r="AH2765" s="7" t="s">
        <v>480</v>
      </c>
      <c r="AI2765" s="7" t="s">
        <v>480</v>
      </c>
      <c r="AJ2765" s="7">
        <v>-0.95899999999999996</v>
      </c>
      <c r="AK2765" s="7">
        <v>0.80700000000000005</v>
      </c>
      <c r="AL2765" s="7" t="s">
        <v>408</v>
      </c>
      <c r="AS2765" s="7">
        <v>2.6850000000000001</v>
      </c>
      <c r="AT2765" s="7">
        <v>2.5299999999999998</v>
      </c>
      <c r="AV2765" s="7" t="s">
        <v>675</v>
      </c>
      <c r="AW2765" s="7" t="s">
        <v>528</v>
      </c>
      <c r="AX2765" s="7" t="s">
        <v>14</v>
      </c>
      <c r="AY2765" s="7" t="s">
        <v>572</v>
      </c>
    </row>
    <row r="2766" spans="1:51" x14ac:dyDescent="0.2">
      <c r="A2766" s="7">
        <v>2750</v>
      </c>
      <c r="B2766" s="7">
        <v>7898</v>
      </c>
      <c r="C2766" s="7" t="s">
        <v>69</v>
      </c>
      <c r="D2766" s="7" t="s">
        <v>363</v>
      </c>
      <c r="E2766" s="7" t="s">
        <v>364</v>
      </c>
      <c r="F2766" s="7">
        <v>0.51100000000000001</v>
      </c>
      <c r="I2766" s="7">
        <v>0.52900000000000003</v>
      </c>
      <c r="J2766" s="7">
        <v>2012</v>
      </c>
      <c r="K2766" s="7">
        <v>11</v>
      </c>
      <c r="L2766" s="7">
        <v>315</v>
      </c>
      <c r="M2766" s="7">
        <v>37.5</v>
      </c>
      <c r="N2766" s="7">
        <v>101.2</v>
      </c>
      <c r="O2766" s="7">
        <v>37.75</v>
      </c>
      <c r="P2766" s="7">
        <v>101.25</v>
      </c>
      <c r="Q2766" s="7">
        <v>-0.48</v>
      </c>
      <c r="V2766" s="7" t="s">
        <v>26</v>
      </c>
      <c r="W2766" s="7">
        <v>0.376</v>
      </c>
      <c r="X2766" s="7">
        <f t="shared" si="84"/>
        <v>0.376</v>
      </c>
      <c r="Y2766" s="7">
        <v>0.153</v>
      </c>
      <c r="Z2766" s="7">
        <f t="shared" si="85"/>
        <v>0.153</v>
      </c>
      <c r="AA2766" s="7">
        <v>0.70899999999999996</v>
      </c>
      <c r="AB2766" s="7">
        <v>0.28999999999999998</v>
      </c>
      <c r="AC2766" s="7">
        <v>-10.5</v>
      </c>
      <c r="AD2766" s="7">
        <v>5</v>
      </c>
      <c r="AE2766" s="7" t="s">
        <v>45</v>
      </c>
      <c r="AH2766" s="7" t="s">
        <v>480</v>
      </c>
      <c r="AI2766" s="7" t="s">
        <v>480</v>
      </c>
      <c r="AJ2766" s="7">
        <v>-0.95899999999999996</v>
      </c>
      <c r="AK2766" s="7">
        <v>0.80700000000000005</v>
      </c>
      <c r="AL2766" s="7" t="s">
        <v>408</v>
      </c>
      <c r="AS2766" s="7">
        <v>2.6850000000000001</v>
      </c>
      <c r="AT2766" s="7">
        <v>2.5299999999999998</v>
      </c>
      <c r="AV2766" s="7" t="s">
        <v>675</v>
      </c>
      <c r="AW2766" s="7" t="s">
        <v>528</v>
      </c>
      <c r="AX2766" s="7" t="s">
        <v>14</v>
      </c>
      <c r="AY2766" s="7" t="s">
        <v>572</v>
      </c>
    </row>
    <row r="2767" spans="1:51" x14ac:dyDescent="0.2">
      <c r="A2767" s="7">
        <v>2751</v>
      </c>
      <c r="B2767" s="7">
        <v>7898</v>
      </c>
      <c r="C2767" s="7" t="s">
        <v>69</v>
      </c>
      <c r="D2767" s="7" t="s">
        <v>363</v>
      </c>
      <c r="E2767" s="7" t="s">
        <v>364</v>
      </c>
      <c r="F2767" s="7">
        <v>0.246</v>
      </c>
      <c r="I2767" s="7">
        <v>0.255</v>
      </c>
      <c r="J2767" s="7">
        <v>2012</v>
      </c>
      <c r="K2767" s="7">
        <v>12</v>
      </c>
      <c r="L2767" s="7">
        <v>345</v>
      </c>
      <c r="M2767" s="7">
        <v>37.5</v>
      </c>
      <c r="N2767" s="7">
        <v>101.2</v>
      </c>
      <c r="O2767" s="7">
        <v>37.75</v>
      </c>
      <c r="P2767" s="7">
        <v>101.25</v>
      </c>
      <c r="Q2767" s="7">
        <v>-0.496</v>
      </c>
      <c r="V2767" s="7" t="s">
        <v>26</v>
      </c>
      <c r="W2767" s="7">
        <v>0.216</v>
      </c>
      <c r="X2767" s="7">
        <f t="shared" si="84"/>
        <v>0.216</v>
      </c>
      <c r="Y2767" s="7">
        <v>3.9E-2</v>
      </c>
      <c r="Z2767" s="7">
        <f t="shared" si="85"/>
        <v>3.9E-2</v>
      </c>
      <c r="AA2767" s="7">
        <v>0.84599999999999997</v>
      </c>
      <c r="AB2767" s="7">
        <v>0.153</v>
      </c>
      <c r="AC2767" s="7">
        <v>-15.3</v>
      </c>
      <c r="AD2767" s="7">
        <v>2.4</v>
      </c>
      <c r="AE2767" s="7" t="s">
        <v>45</v>
      </c>
      <c r="AH2767" s="7" t="s">
        <v>480</v>
      </c>
      <c r="AI2767" s="7" t="s">
        <v>480</v>
      </c>
      <c r="AJ2767" s="7">
        <v>-0.95899999999999996</v>
      </c>
      <c r="AK2767" s="7">
        <v>0.80700000000000005</v>
      </c>
      <c r="AL2767" s="7" t="s">
        <v>408</v>
      </c>
      <c r="AS2767" s="7">
        <v>2.6850000000000001</v>
      </c>
      <c r="AT2767" s="7">
        <v>2.5299999999999998</v>
      </c>
      <c r="AV2767" s="7" t="s">
        <v>675</v>
      </c>
      <c r="AW2767" s="7" t="s">
        <v>528</v>
      </c>
      <c r="AX2767" s="7" t="s">
        <v>14</v>
      </c>
      <c r="AY2767" s="7" t="s">
        <v>572</v>
      </c>
    </row>
    <row r="2768" spans="1:51" x14ac:dyDescent="0.2">
      <c r="A2768" s="7">
        <v>2752</v>
      </c>
      <c r="B2768" s="7">
        <v>7961</v>
      </c>
      <c r="C2768" s="7" t="s">
        <v>84</v>
      </c>
      <c r="D2768" s="7" t="s">
        <v>535</v>
      </c>
      <c r="E2768" s="7" t="s">
        <v>276</v>
      </c>
      <c r="F2768" s="7">
        <v>2.2360000000000002</v>
      </c>
      <c r="I2768" s="7">
        <v>2.3180000000000001</v>
      </c>
      <c r="J2768" s="7">
        <v>2009</v>
      </c>
      <c r="K2768" s="7">
        <v>4</v>
      </c>
      <c r="L2768" s="7">
        <v>92</v>
      </c>
      <c r="M2768" s="7">
        <v>50.868000000000002</v>
      </c>
      <c r="N2768" s="7">
        <v>6.4420000000000002</v>
      </c>
      <c r="O2768" s="7">
        <v>50.75</v>
      </c>
      <c r="P2768" s="7">
        <v>6.25</v>
      </c>
      <c r="Q2768" s="7">
        <v>7.7590000000000003</v>
      </c>
      <c r="S2768" s="7">
        <v>29.753</v>
      </c>
      <c r="V2768" s="7" t="s">
        <v>26</v>
      </c>
      <c r="W2768" s="7">
        <v>1.1819999999999999</v>
      </c>
      <c r="X2768" s="7">
        <f t="shared" si="84"/>
        <v>1.1819999999999999</v>
      </c>
      <c r="Y2768" s="7">
        <v>1.1359999999999999</v>
      </c>
      <c r="Z2768" s="7">
        <f t="shared" si="85"/>
        <v>1.1359999999999999</v>
      </c>
      <c r="AA2768" s="7">
        <v>0.50900000000000001</v>
      </c>
      <c r="AB2768" s="7">
        <v>0.49</v>
      </c>
      <c r="AC2768" s="7">
        <v>11.8</v>
      </c>
      <c r="AD2768" s="7">
        <v>57.9</v>
      </c>
      <c r="AE2768" s="7" t="s">
        <v>132</v>
      </c>
      <c r="AH2768" s="7" t="s">
        <v>406</v>
      </c>
      <c r="AI2768" s="7" t="s">
        <v>407</v>
      </c>
      <c r="AJ2768" s="7">
        <v>2.1960000000000002</v>
      </c>
      <c r="AK2768" s="7">
        <v>-0.53200000000000003</v>
      </c>
      <c r="AV2768" s="7" t="s">
        <v>658</v>
      </c>
      <c r="AW2768" s="7" t="s">
        <v>528</v>
      </c>
    </row>
    <row r="2769" spans="1:49" x14ac:dyDescent="0.2">
      <c r="A2769" s="7">
        <v>2753</v>
      </c>
      <c r="B2769" s="7">
        <v>7961</v>
      </c>
      <c r="C2769" s="7" t="s">
        <v>84</v>
      </c>
      <c r="D2769" s="7" t="s">
        <v>535</v>
      </c>
      <c r="E2769" s="7" t="s">
        <v>276</v>
      </c>
      <c r="F2769" s="7">
        <v>3.0859999999999999</v>
      </c>
      <c r="I2769" s="7">
        <v>3.1989999999999998</v>
      </c>
      <c r="J2769" s="7">
        <v>2009</v>
      </c>
      <c r="K2769" s="7">
        <v>4</v>
      </c>
      <c r="L2769" s="7">
        <v>99</v>
      </c>
      <c r="M2769" s="7">
        <v>50.868000000000002</v>
      </c>
      <c r="N2769" s="7">
        <v>6.4420000000000002</v>
      </c>
      <c r="O2769" s="7">
        <v>50.75</v>
      </c>
      <c r="P2769" s="7">
        <v>6.25</v>
      </c>
      <c r="Q2769" s="7">
        <v>12.044</v>
      </c>
      <c r="S2769" s="7">
        <v>28.448</v>
      </c>
      <c r="V2769" s="7" t="s">
        <v>26</v>
      </c>
      <c r="W2769" s="7">
        <v>1.4790000000000001</v>
      </c>
      <c r="X2769" s="7">
        <f t="shared" si="84"/>
        <v>1.4790000000000001</v>
      </c>
      <c r="Y2769" s="7">
        <v>1.72</v>
      </c>
      <c r="Z2769" s="7">
        <f t="shared" si="85"/>
        <v>1.72</v>
      </c>
      <c r="AA2769" s="7">
        <v>0.46200000000000002</v>
      </c>
      <c r="AB2769" s="7">
        <v>0.53700000000000003</v>
      </c>
      <c r="AC2769" s="7">
        <v>11.8</v>
      </c>
      <c r="AD2769" s="7">
        <v>57.9</v>
      </c>
      <c r="AE2769" s="7" t="s">
        <v>132</v>
      </c>
      <c r="AH2769" s="7" t="s">
        <v>406</v>
      </c>
      <c r="AI2769" s="7" t="s">
        <v>407</v>
      </c>
      <c r="AJ2769" s="7">
        <v>2.1960000000000002</v>
      </c>
      <c r="AK2769" s="7">
        <v>-0.53200000000000003</v>
      </c>
      <c r="AV2769" s="7" t="s">
        <v>658</v>
      </c>
      <c r="AW2769" s="7" t="s">
        <v>528</v>
      </c>
    </row>
    <row r="2770" spans="1:49" x14ac:dyDescent="0.2">
      <c r="A2770" s="7">
        <v>2754</v>
      </c>
      <c r="B2770" s="7">
        <v>7961</v>
      </c>
      <c r="C2770" s="7" t="s">
        <v>84</v>
      </c>
      <c r="D2770" s="7" t="s">
        <v>535</v>
      </c>
      <c r="E2770" s="7" t="s">
        <v>276</v>
      </c>
      <c r="F2770" s="7">
        <v>3.6280000000000001</v>
      </c>
      <c r="I2770" s="7">
        <v>3.7610000000000001</v>
      </c>
      <c r="J2770" s="7">
        <v>2009</v>
      </c>
      <c r="K2770" s="7">
        <v>4</v>
      </c>
      <c r="L2770" s="7">
        <v>106</v>
      </c>
      <c r="M2770" s="7">
        <v>50.868000000000002</v>
      </c>
      <c r="N2770" s="7">
        <v>6.4420000000000002</v>
      </c>
      <c r="O2770" s="7">
        <v>50.75</v>
      </c>
      <c r="P2770" s="7">
        <v>6.25</v>
      </c>
      <c r="Q2770" s="7">
        <v>13.276</v>
      </c>
      <c r="S2770" s="7">
        <v>24.542000000000002</v>
      </c>
      <c r="V2770" s="7" t="s">
        <v>26</v>
      </c>
      <c r="W2770" s="7">
        <v>2.2090000000000001</v>
      </c>
      <c r="X2770" s="7">
        <f t="shared" ref="X2770:X2833" si="92">IF(ISBLANK(W2770), "", W2770)</f>
        <v>2.2090000000000001</v>
      </c>
      <c r="Y2770" s="7">
        <v>1.552</v>
      </c>
      <c r="Z2770" s="7">
        <f t="shared" ref="Z2770:Z2833" si="93">IF(ISBLANK(Y2770), "", Y2770)</f>
        <v>1.552</v>
      </c>
      <c r="AA2770" s="7">
        <v>0.58699999999999997</v>
      </c>
      <c r="AB2770" s="7">
        <v>0.41199999999999998</v>
      </c>
      <c r="AC2770" s="7">
        <v>11.8</v>
      </c>
      <c r="AD2770" s="7">
        <v>57.9</v>
      </c>
      <c r="AE2770" s="7" t="s">
        <v>132</v>
      </c>
      <c r="AH2770" s="7" t="s">
        <v>406</v>
      </c>
      <c r="AI2770" s="7" t="s">
        <v>407</v>
      </c>
      <c r="AJ2770" s="7">
        <v>2.1960000000000002</v>
      </c>
      <c r="AK2770" s="7">
        <v>-0.53200000000000003</v>
      </c>
      <c r="AV2770" s="7" t="s">
        <v>658</v>
      </c>
      <c r="AW2770" s="7" t="s">
        <v>528</v>
      </c>
    </row>
    <row r="2771" spans="1:49" x14ac:dyDescent="0.2">
      <c r="A2771" s="7">
        <v>2755</v>
      </c>
      <c r="B2771" s="7">
        <v>7961</v>
      </c>
      <c r="C2771" s="7" t="s">
        <v>84</v>
      </c>
      <c r="D2771" s="7" t="s">
        <v>535</v>
      </c>
      <c r="E2771" s="7" t="s">
        <v>276</v>
      </c>
      <c r="F2771" s="7">
        <v>4.4189999999999996</v>
      </c>
      <c r="I2771" s="7">
        <v>4.5810000000000004</v>
      </c>
      <c r="J2771" s="7">
        <v>2009</v>
      </c>
      <c r="K2771" s="7">
        <v>4</v>
      </c>
      <c r="L2771" s="7">
        <v>112</v>
      </c>
      <c r="M2771" s="7">
        <v>50.868000000000002</v>
      </c>
      <c r="N2771" s="7">
        <v>6.4420000000000002</v>
      </c>
      <c r="O2771" s="7">
        <v>50.75</v>
      </c>
      <c r="P2771" s="7">
        <v>6.25</v>
      </c>
      <c r="Q2771" s="7">
        <v>11.404</v>
      </c>
      <c r="S2771" s="7">
        <v>29.898</v>
      </c>
      <c r="V2771" s="7" t="s">
        <v>26</v>
      </c>
      <c r="W2771" s="7">
        <v>1.94</v>
      </c>
      <c r="X2771" s="7">
        <f t="shared" si="92"/>
        <v>1.94</v>
      </c>
      <c r="Y2771" s="7">
        <v>2.641</v>
      </c>
      <c r="Z2771" s="7">
        <f t="shared" si="93"/>
        <v>2.641</v>
      </c>
      <c r="AA2771" s="7">
        <v>0.42299999999999999</v>
      </c>
      <c r="AB2771" s="7">
        <v>0.57599999999999996</v>
      </c>
      <c r="AC2771" s="7">
        <v>11.8</v>
      </c>
      <c r="AD2771" s="7">
        <v>57.9</v>
      </c>
      <c r="AE2771" s="7" t="s">
        <v>132</v>
      </c>
      <c r="AH2771" s="7" t="s">
        <v>406</v>
      </c>
      <c r="AI2771" s="7" t="s">
        <v>407</v>
      </c>
      <c r="AJ2771" s="7">
        <v>2.1960000000000002</v>
      </c>
      <c r="AK2771" s="7">
        <v>-0.53200000000000003</v>
      </c>
      <c r="AV2771" s="7" t="s">
        <v>658</v>
      </c>
      <c r="AW2771" s="7" t="s">
        <v>528</v>
      </c>
    </row>
    <row r="2772" spans="1:49" x14ac:dyDescent="0.2">
      <c r="A2772" s="7">
        <v>2756</v>
      </c>
      <c r="B2772" s="7">
        <v>7961</v>
      </c>
      <c r="C2772" s="7" t="s">
        <v>84</v>
      </c>
      <c r="D2772" s="7" t="s">
        <v>535</v>
      </c>
      <c r="E2772" s="7" t="s">
        <v>276</v>
      </c>
      <c r="F2772" s="7">
        <v>4.5369999999999999</v>
      </c>
      <c r="I2772" s="7">
        <v>4.7030000000000003</v>
      </c>
      <c r="J2772" s="7">
        <v>2009</v>
      </c>
      <c r="K2772" s="7">
        <v>4</v>
      </c>
      <c r="L2772" s="7">
        <v>120</v>
      </c>
      <c r="M2772" s="7">
        <v>50.868000000000002</v>
      </c>
      <c r="N2772" s="7">
        <v>6.4420000000000002</v>
      </c>
      <c r="O2772" s="7">
        <v>50.75</v>
      </c>
      <c r="P2772" s="7">
        <v>6.25</v>
      </c>
      <c r="Q2772" s="7">
        <v>11.355</v>
      </c>
      <c r="S2772" s="7">
        <v>30.995999999999999</v>
      </c>
      <c r="V2772" s="7" t="s">
        <v>26</v>
      </c>
      <c r="W2772" s="7">
        <v>2.5</v>
      </c>
      <c r="X2772" s="7">
        <f t="shared" si="92"/>
        <v>2.5</v>
      </c>
      <c r="Y2772" s="7">
        <v>2.2029999999999998</v>
      </c>
      <c r="Z2772" s="7">
        <f t="shared" si="93"/>
        <v>2.2029999999999998</v>
      </c>
      <c r="AA2772" s="7">
        <v>0.53100000000000003</v>
      </c>
      <c r="AB2772" s="7">
        <v>0.46800000000000003</v>
      </c>
      <c r="AC2772" s="7">
        <v>11.8</v>
      </c>
      <c r="AD2772" s="7">
        <v>57.9</v>
      </c>
      <c r="AE2772" s="7" t="s">
        <v>132</v>
      </c>
      <c r="AH2772" s="7" t="s">
        <v>406</v>
      </c>
      <c r="AI2772" s="7" t="s">
        <v>407</v>
      </c>
      <c r="AJ2772" s="7">
        <v>2.1960000000000002</v>
      </c>
      <c r="AK2772" s="7">
        <v>-0.53200000000000003</v>
      </c>
      <c r="AV2772" s="7" t="s">
        <v>658</v>
      </c>
      <c r="AW2772" s="7" t="s">
        <v>528</v>
      </c>
    </row>
    <row r="2773" spans="1:49" x14ac:dyDescent="0.2">
      <c r="A2773" s="7">
        <v>2757</v>
      </c>
      <c r="B2773" s="7">
        <v>7961</v>
      </c>
      <c r="C2773" s="7" t="s">
        <v>84</v>
      </c>
      <c r="D2773" s="7" t="s">
        <v>535</v>
      </c>
      <c r="E2773" s="7" t="s">
        <v>276</v>
      </c>
      <c r="F2773" s="7">
        <v>2.8730000000000002</v>
      </c>
      <c r="I2773" s="7">
        <v>2.9780000000000002</v>
      </c>
      <c r="J2773" s="7">
        <v>2009</v>
      </c>
      <c r="K2773" s="7">
        <v>5</v>
      </c>
      <c r="L2773" s="7">
        <v>125</v>
      </c>
      <c r="M2773" s="7">
        <v>50.868000000000002</v>
      </c>
      <c r="N2773" s="7">
        <v>6.4420000000000002</v>
      </c>
      <c r="O2773" s="7">
        <v>50.75</v>
      </c>
      <c r="P2773" s="7">
        <v>6.25</v>
      </c>
      <c r="Q2773" s="7">
        <v>10.567</v>
      </c>
      <c r="S2773" s="7">
        <v>25.632999999999999</v>
      </c>
      <c r="V2773" s="7" t="s">
        <v>26</v>
      </c>
      <c r="W2773" s="7">
        <v>2.06</v>
      </c>
      <c r="X2773" s="7">
        <f t="shared" si="92"/>
        <v>2.06</v>
      </c>
      <c r="Y2773" s="7">
        <v>0.91800000000000004</v>
      </c>
      <c r="Z2773" s="7">
        <f t="shared" si="93"/>
        <v>0.91800000000000004</v>
      </c>
      <c r="AA2773" s="7">
        <v>0.69099999999999995</v>
      </c>
      <c r="AB2773" s="7">
        <v>0.308</v>
      </c>
      <c r="AC2773" s="7">
        <v>13.7</v>
      </c>
      <c r="AD2773" s="7">
        <v>70.400000000000006</v>
      </c>
      <c r="AE2773" s="7" t="s">
        <v>132</v>
      </c>
      <c r="AH2773" s="7" t="s">
        <v>406</v>
      </c>
      <c r="AI2773" s="7" t="s">
        <v>407</v>
      </c>
      <c r="AJ2773" s="7">
        <v>2.1960000000000002</v>
      </c>
      <c r="AK2773" s="7">
        <v>-0.53200000000000003</v>
      </c>
      <c r="AV2773" s="7" t="s">
        <v>658</v>
      </c>
      <c r="AW2773" s="7" t="s">
        <v>528</v>
      </c>
    </row>
    <row r="2774" spans="1:49" x14ac:dyDescent="0.2">
      <c r="A2774" s="7">
        <v>2758</v>
      </c>
      <c r="B2774" s="7">
        <v>7961</v>
      </c>
      <c r="C2774" s="7" t="s">
        <v>84</v>
      </c>
      <c r="D2774" s="7" t="s">
        <v>535</v>
      </c>
      <c r="E2774" s="7" t="s">
        <v>276</v>
      </c>
      <c r="F2774" s="7">
        <v>5.0439999999999996</v>
      </c>
      <c r="I2774" s="7">
        <v>5.2290000000000001</v>
      </c>
      <c r="J2774" s="7">
        <v>2009</v>
      </c>
      <c r="K2774" s="7">
        <v>5</v>
      </c>
      <c r="L2774" s="7">
        <v>133</v>
      </c>
      <c r="M2774" s="7">
        <v>50.868000000000002</v>
      </c>
      <c r="N2774" s="7">
        <v>6.4420000000000002</v>
      </c>
      <c r="O2774" s="7">
        <v>50.75</v>
      </c>
      <c r="P2774" s="7">
        <v>6.25</v>
      </c>
      <c r="Q2774" s="7">
        <v>12.241</v>
      </c>
      <c r="S2774" s="7">
        <v>30.988</v>
      </c>
      <c r="V2774" s="7" t="s">
        <v>26</v>
      </c>
      <c r="W2774" s="7">
        <v>2.9119999999999999</v>
      </c>
      <c r="X2774" s="7">
        <f t="shared" si="92"/>
        <v>2.9119999999999999</v>
      </c>
      <c r="Y2774" s="7">
        <v>2.3170000000000002</v>
      </c>
      <c r="Z2774" s="7">
        <f t="shared" si="93"/>
        <v>2.3170000000000002</v>
      </c>
      <c r="AA2774" s="7">
        <v>0.55600000000000005</v>
      </c>
      <c r="AB2774" s="7">
        <v>0.443</v>
      </c>
      <c r="AC2774" s="7">
        <v>13.7</v>
      </c>
      <c r="AD2774" s="7">
        <v>70.400000000000006</v>
      </c>
      <c r="AE2774" s="7" t="s">
        <v>132</v>
      </c>
      <c r="AH2774" s="7" t="s">
        <v>406</v>
      </c>
      <c r="AI2774" s="7" t="s">
        <v>407</v>
      </c>
      <c r="AJ2774" s="7">
        <v>2.1960000000000002</v>
      </c>
      <c r="AK2774" s="7">
        <v>-0.53200000000000003</v>
      </c>
      <c r="AV2774" s="7" t="s">
        <v>658</v>
      </c>
      <c r="AW2774" s="7" t="s">
        <v>528</v>
      </c>
    </row>
    <row r="2775" spans="1:49" x14ac:dyDescent="0.2">
      <c r="A2775" s="7">
        <v>2759</v>
      </c>
      <c r="B2775" s="7">
        <v>7961</v>
      </c>
      <c r="C2775" s="7" t="s">
        <v>84</v>
      </c>
      <c r="D2775" s="7" t="s">
        <v>535</v>
      </c>
      <c r="E2775" s="7" t="s">
        <v>276</v>
      </c>
      <c r="F2775" s="7">
        <v>3.6760000000000002</v>
      </c>
      <c r="I2775" s="7">
        <v>3.8109999999999999</v>
      </c>
      <c r="J2775" s="7">
        <v>2009</v>
      </c>
      <c r="K2775" s="7">
        <v>5</v>
      </c>
      <c r="L2775" s="7">
        <v>140</v>
      </c>
      <c r="M2775" s="7">
        <v>50.868000000000002</v>
      </c>
      <c r="N2775" s="7">
        <v>6.4420000000000002</v>
      </c>
      <c r="O2775" s="7">
        <v>50.75</v>
      </c>
      <c r="P2775" s="7">
        <v>6.25</v>
      </c>
      <c r="Q2775" s="7">
        <v>14.061</v>
      </c>
      <c r="S2775" s="7">
        <v>30.51</v>
      </c>
      <c r="V2775" s="7" t="s">
        <v>26</v>
      </c>
      <c r="W2775" s="7">
        <v>2.7890000000000001</v>
      </c>
      <c r="X2775" s="7">
        <f t="shared" si="92"/>
        <v>2.7890000000000001</v>
      </c>
      <c r="Y2775" s="7">
        <v>1.022</v>
      </c>
      <c r="Z2775" s="7">
        <f t="shared" si="93"/>
        <v>1.022</v>
      </c>
      <c r="AA2775" s="7">
        <v>0.73099999999999998</v>
      </c>
      <c r="AB2775" s="7">
        <v>0.26800000000000002</v>
      </c>
      <c r="AC2775" s="7">
        <v>13.7</v>
      </c>
      <c r="AD2775" s="7">
        <v>70.400000000000006</v>
      </c>
      <c r="AE2775" s="7" t="s">
        <v>132</v>
      </c>
      <c r="AH2775" s="7" t="s">
        <v>406</v>
      </c>
      <c r="AI2775" s="7" t="s">
        <v>407</v>
      </c>
      <c r="AJ2775" s="7">
        <v>2.1960000000000002</v>
      </c>
      <c r="AK2775" s="7">
        <v>-0.53200000000000003</v>
      </c>
      <c r="AV2775" s="7" t="s">
        <v>658</v>
      </c>
      <c r="AW2775" s="7" t="s">
        <v>528</v>
      </c>
    </row>
    <row r="2776" spans="1:49" x14ac:dyDescent="0.2">
      <c r="A2776" s="7">
        <v>2760</v>
      </c>
      <c r="B2776" s="7">
        <v>7961</v>
      </c>
      <c r="C2776" s="7" t="s">
        <v>84</v>
      </c>
      <c r="D2776" s="7" t="s">
        <v>535</v>
      </c>
      <c r="E2776" s="7" t="s">
        <v>276</v>
      </c>
      <c r="F2776" s="7">
        <v>2.8380000000000001</v>
      </c>
      <c r="I2776" s="7">
        <v>2.9420000000000002</v>
      </c>
      <c r="J2776" s="7">
        <v>2009</v>
      </c>
      <c r="K2776" s="7">
        <v>5</v>
      </c>
      <c r="L2776" s="7">
        <v>147</v>
      </c>
      <c r="M2776" s="7">
        <v>50.868000000000002</v>
      </c>
      <c r="N2776" s="7">
        <v>6.4420000000000002</v>
      </c>
      <c r="O2776" s="7">
        <v>50.75</v>
      </c>
      <c r="P2776" s="7">
        <v>6.25</v>
      </c>
      <c r="Q2776" s="7">
        <v>14.605</v>
      </c>
      <c r="S2776" s="7">
        <v>21.363</v>
      </c>
      <c r="V2776" s="7" t="s">
        <v>26</v>
      </c>
      <c r="W2776" s="7">
        <v>2.3250000000000002</v>
      </c>
      <c r="X2776" s="7">
        <f t="shared" si="92"/>
        <v>2.3250000000000002</v>
      </c>
      <c r="Y2776" s="7">
        <v>0.61699999999999999</v>
      </c>
      <c r="Z2776" s="7">
        <f t="shared" si="93"/>
        <v>0.61699999999999999</v>
      </c>
      <c r="AA2776" s="7">
        <v>0.79</v>
      </c>
      <c r="AB2776" s="7">
        <v>0.20899999999999999</v>
      </c>
      <c r="AC2776" s="7">
        <v>13.7</v>
      </c>
      <c r="AD2776" s="7">
        <v>70.400000000000006</v>
      </c>
      <c r="AE2776" s="7" t="s">
        <v>132</v>
      </c>
      <c r="AH2776" s="7" t="s">
        <v>406</v>
      </c>
      <c r="AI2776" s="7" t="s">
        <v>407</v>
      </c>
      <c r="AJ2776" s="7">
        <v>2.1960000000000002</v>
      </c>
      <c r="AK2776" s="7">
        <v>-0.53200000000000003</v>
      </c>
      <c r="AV2776" s="7" t="s">
        <v>658</v>
      </c>
      <c r="AW2776" s="7" t="s">
        <v>528</v>
      </c>
    </row>
    <row r="2777" spans="1:49" x14ac:dyDescent="0.2">
      <c r="A2777" s="7">
        <v>2761</v>
      </c>
      <c r="B2777" s="7">
        <v>7961</v>
      </c>
      <c r="C2777" s="7" t="s">
        <v>84</v>
      </c>
      <c r="D2777" s="7" t="s">
        <v>535</v>
      </c>
      <c r="E2777" s="7" t="s">
        <v>276</v>
      </c>
      <c r="F2777" s="7">
        <v>2.2360000000000002</v>
      </c>
      <c r="I2777" s="7">
        <v>2.3180000000000001</v>
      </c>
      <c r="J2777" s="7">
        <v>2009</v>
      </c>
      <c r="K2777" s="7">
        <v>5</v>
      </c>
      <c r="L2777" s="7">
        <v>148</v>
      </c>
      <c r="M2777" s="7">
        <v>50.868000000000002</v>
      </c>
      <c r="N2777" s="7">
        <v>6.4420000000000002</v>
      </c>
      <c r="O2777" s="7">
        <v>50.75</v>
      </c>
      <c r="P2777" s="7">
        <v>6.25</v>
      </c>
      <c r="Q2777" s="7">
        <v>13.916</v>
      </c>
      <c r="S2777" s="7">
        <v>20.417000000000002</v>
      </c>
      <c r="V2777" s="7" t="s">
        <v>26</v>
      </c>
      <c r="W2777" s="7">
        <v>1.9590000000000001</v>
      </c>
      <c r="X2777" s="7">
        <f t="shared" si="92"/>
        <v>1.9590000000000001</v>
      </c>
      <c r="Y2777" s="7">
        <v>0.35899999999999999</v>
      </c>
      <c r="Z2777" s="7">
        <f t="shared" si="93"/>
        <v>0.35899999999999999</v>
      </c>
      <c r="AA2777" s="7">
        <v>0.84499999999999997</v>
      </c>
      <c r="AB2777" s="7">
        <v>0.154</v>
      </c>
      <c r="AC2777" s="7">
        <v>13.7</v>
      </c>
      <c r="AD2777" s="7">
        <v>70.400000000000006</v>
      </c>
      <c r="AE2777" s="7" t="s">
        <v>132</v>
      </c>
      <c r="AH2777" s="7" t="s">
        <v>406</v>
      </c>
      <c r="AI2777" s="7" t="s">
        <v>407</v>
      </c>
      <c r="AJ2777" s="7">
        <v>2.1960000000000002</v>
      </c>
      <c r="AK2777" s="7">
        <v>-0.53200000000000003</v>
      </c>
      <c r="AV2777" s="7" t="s">
        <v>658</v>
      </c>
      <c r="AW2777" s="7" t="s">
        <v>528</v>
      </c>
    </row>
    <row r="2778" spans="1:49" x14ac:dyDescent="0.2">
      <c r="A2778" s="7">
        <v>2762</v>
      </c>
      <c r="B2778" s="7">
        <v>7961</v>
      </c>
      <c r="C2778" s="7" t="s">
        <v>84</v>
      </c>
      <c r="D2778" s="7" t="s">
        <v>535</v>
      </c>
      <c r="E2778" s="7" t="s">
        <v>276</v>
      </c>
      <c r="F2778" s="7">
        <v>2.2829999999999999</v>
      </c>
      <c r="I2778" s="7">
        <v>2.367</v>
      </c>
      <c r="J2778" s="7">
        <v>2009</v>
      </c>
      <c r="K2778" s="7">
        <v>6</v>
      </c>
      <c r="L2778" s="7">
        <v>154</v>
      </c>
      <c r="M2778" s="7">
        <v>50.868000000000002</v>
      </c>
      <c r="N2778" s="7">
        <v>6.4420000000000002</v>
      </c>
      <c r="O2778" s="7">
        <v>50.75</v>
      </c>
      <c r="P2778" s="7">
        <v>6.25</v>
      </c>
      <c r="Q2778" s="7">
        <v>15.345000000000001</v>
      </c>
      <c r="S2778" s="7">
        <v>15.683999999999999</v>
      </c>
      <c r="V2778" s="7" t="s">
        <v>26</v>
      </c>
      <c r="W2778" s="7">
        <v>2.3239999999999998</v>
      </c>
      <c r="X2778" s="7">
        <f t="shared" si="92"/>
        <v>2.3239999999999998</v>
      </c>
      <c r="Y2778" s="7">
        <v>4.2999999999999997E-2</v>
      </c>
      <c r="Z2778" s="7">
        <f t="shared" si="93"/>
        <v>4.2999999999999997E-2</v>
      </c>
      <c r="AA2778" s="7">
        <v>0.98099999999999998</v>
      </c>
      <c r="AB2778" s="7">
        <v>1.7999999999999999E-2</v>
      </c>
      <c r="AC2778" s="7">
        <v>15</v>
      </c>
      <c r="AD2778" s="7">
        <v>77.3</v>
      </c>
      <c r="AE2778" s="7" t="s">
        <v>132</v>
      </c>
      <c r="AH2778" s="7" t="s">
        <v>406</v>
      </c>
      <c r="AI2778" s="7" t="s">
        <v>407</v>
      </c>
      <c r="AJ2778" s="7">
        <v>2.1960000000000002</v>
      </c>
      <c r="AK2778" s="7">
        <v>-0.53200000000000003</v>
      </c>
      <c r="AV2778" s="7" t="s">
        <v>658</v>
      </c>
      <c r="AW2778" s="7" t="s">
        <v>528</v>
      </c>
    </row>
    <row r="2779" spans="1:49" x14ac:dyDescent="0.2">
      <c r="A2779" s="7">
        <v>2763</v>
      </c>
      <c r="B2779" s="7">
        <v>7961</v>
      </c>
      <c r="C2779" s="7" t="s">
        <v>84</v>
      </c>
      <c r="D2779" s="7" t="s">
        <v>535</v>
      </c>
      <c r="E2779" s="7" t="s">
        <v>276</v>
      </c>
      <c r="F2779" s="7">
        <v>2.661</v>
      </c>
      <c r="I2779" s="7">
        <v>2.758</v>
      </c>
      <c r="J2779" s="7">
        <v>2009</v>
      </c>
      <c r="K2779" s="7">
        <v>6</v>
      </c>
      <c r="L2779" s="7">
        <v>159</v>
      </c>
      <c r="M2779" s="7">
        <v>50.868000000000002</v>
      </c>
      <c r="N2779" s="7">
        <v>6.4420000000000002</v>
      </c>
      <c r="O2779" s="7">
        <v>50.75</v>
      </c>
      <c r="P2779" s="7">
        <v>6.25</v>
      </c>
      <c r="Q2779" s="7">
        <v>12.734</v>
      </c>
      <c r="S2779" s="7">
        <v>15.996</v>
      </c>
      <c r="V2779" s="7" t="s">
        <v>26</v>
      </c>
      <c r="W2779" s="7">
        <v>2.0310000000000001</v>
      </c>
      <c r="X2779" s="7">
        <f t="shared" si="92"/>
        <v>2.0310000000000001</v>
      </c>
      <c r="Y2779" s="7">
        <v>0.72699999999999998</v>
      </c>
      <c r="Z2779" s="7">
        <f t="shared" si="93"/>
        <v>0.72699999999999998</v>
      </c>
      <c r="AA2779" s="7">
        <v>0.73599999999999999</v>
      </c>
      <c r="AB2779" s="7">
        <v>0.26300000000000001</v>
      </c>
      <c r="AC2779" s="7">
        <v>15</v>
      </c>
      <c r="AD2779" s="7">
        <v>77.3</v>
      </c>
      <c r="AE2779" s="7" t="s">
        <v>132</v>
      </c>
      <c r="AH2779" s="7" t="s">
        <v>406</v>
      </c>
      <c r="AI2779" s="7" t="s">
        <v>407</v>
      </c>
      <c r="AJ2779" s="7">
        <v>2.1960000000000002</v>
      </c>
      <c r="AK2779" s="7">
        <v>-0.53200000000000003</v>
      </c>
      <c r="AV2779" s="7" t="s">
        <v>658</v>
      </c>
      <c r="AW2779" s="7" t="s">
        <v>528</v>
      </c>
    </row>
    <row r="2780" spans="1:49" x14ac:dyDescent="0.2">
      <c r="A2780" s="7">
        <v>2764</v>
      </c>
      <c r="B2780" s="7">
        <v>7961</v>
      </c>
      <c r="C2780" s="7" t="s">
        <v>84</v>
      </c>
      <c r="D2780" s="7" t="s">
        <v>535</v>
      </c>
      <c r="E2780" s="7" t="s">
        <v>276</v>
      </c>
      <c r="F2780" s="7">
        <v>2.5550000000000002</v>
      </c>
      <c r="I2780" s="7">
        <v>2.649</v>
      </c>
      <c r="J2780" s="7">
        <v>2009</v>
      </c>
      <c r="K2780" s="7">
        <v>6</v>
      </c>
      <c r="L2780" s="7">
        <v>168</v>
      </c>
      <c r="M2780" s="7">
        <v>50.868000000000002</v>
      </c>
      <c r="N2780" s="7">
        <v>6.4420000000000002</v>
      </c>
      <c r="O2780" s="7">
        <v>50.75</v>
      </c>
      <c r="P2780" s="7">
        <v>6.25</v>
      </c>
      <c r="Q2780" s="7">
        <v>14.212</v>
      </c>
      <c r="S2780" s="7">
        <v>24.091999999999999</v>
      </c>
      <c r="V2780" s="7" t="s">
        <v>26</v>
      </c>
      <c r="W2780" s="7">
        <v>2.2730000000000001</v>
      </c>
      <c r="X2780" s="7">
        <f t="shared" si="92"/>
        <v>2.2730000000000001</v>
      </c>
      <c r="Y2780" s="7">
        <v>0.376</v>
      </c>
      <c r="Z2780" s="7">
        <f t="shared" si="93"/>
        <v>0.376</v>
      </c>
      <c r="AA2780" s="7">
        <v>0.85799999999999998</v>
      </c>
      <c r="AB2780" s="7">
        <v>0.14099999999999999</v>
      </c>
      <c r="AC2780" s="7">
        <v>15</v>
      </c>
      <c r="AD2780" s="7">
        <v>77.3</v>
      </c>
      <c r="AE2780" s="7" t="s">
        <v>132</v>
      </c>
      <c r="AH2780" s="7" t="s">
        <v>406</v>
      </c>
      <c r="AI2780" s="7" t="s">
        <v>407</v>
      </c>
      <c r="AJ2780" s="7">
        <v>2.1960000000000002</v>
      </c>
      <c r="AK2780" s="7">
        <v>-0.53200000000000003</v>
      </c>
      <c r="AV2780" s="7" t="s">
        <v>658</v>
      </c>
      <c r="AW2780" s="7" t="s">
        <v>528</v>
      </c>
    </row>
    <row r="2781" spans="1:49" x14ac:dyDescent="0.2">
      <c r="A2781" s="7">
        <v>2765</v>
      </c>
      <c r="B2781" s="7">
        <v>7961</v>
      </c>
      <c r="C2781" s="7" t="s">
        <v>84</v>
      </c>
      <c r="D2781" s="7" t="s">
        <v>535</v>
      </c>
      <c r="E2781" s="7" t="s">
        <v>276</v>
      </c>
      <c r="F2781" s="7">
        <v>2.6840000000000002</v>
      </c>
      <c r="I2781" s="7">
        <v>2.782</v>
      </c>
      <c r="J2781" s="7">
        <v>2009</v>
      </c>
      <c r="K2781" s="7">
        <v>6</v>
      </c>
      <c r="L2781" s="7">
        <v>175</v>
      </c>
      <c r="M2781" s="7">
        <v>50.868000000000002</v>
      </c>
      <c r="N2781" s="7">
        <v>6.4420000000000002</v>
      </c>
      <c r="O2781" s="7">
        <v>50.75</v>
      </c>
      <c r="P2781" s="7">
        <v>6.25</v>
      </c>
      <c r="Q2781" s="7">
        <v>14.656000000000001</v>
      </c>
      <c r="S2781" s="7">
        <v>20.556999999999999</v>
      </c>
      <c r="V2781" s="7" t="s">
        <v>26</v>
      </c>
      <c r="W2781" s="7">
        <v>1.663</v>
      </c>
      <c r="X2781" s="7">
        <f t="shared" si="92"/>
        <v>1.663</v>
      </c>
      <c r="Y2781" s="7">
        <v>1.119</v>
      </c>
      <c r="Z2781" s="7">
        <f t="shared" si="93"/>
        <v>1.119</v>
      </c>
      <c r="AA2781" s="7">
        <v>0.59699999999999998</v>
      </c>
      <c r="AB2781" s="7">
        <v>0.40200000000000002</v>
      </c>
      <c r="AC2781" s="7">
        <v>15</v>
      </c>
      <c r="AD2781" s="7">
        <v>77.3</v>
      </c>
      <c r="AE2781" s="7" t="s">
        <v>132</v>
      </c>
      <c r="AH2781" s="7" t="s">
        <v>406</v>
      </c>
      <c r="AI2781" s="7" t="s">
        <v>407</v>
      </c>
      <c r="AJ2781" s="7">
        <v>2.1960000000000002</v>
      </c>
      <c r="AK2781" s="7">
        <v>-0.53200000000000003</v>
      </c>
      <c r="AV2781" s="7" t="s">
        <v>658</v>
      </c>
      <c r="AW2781" s="7" t="s">
        <v>528</v>
      </c>
    </row>
    <row r="2782" spans="1:49" x14ac:dyDescent="0.2">
      <c r="A2782" s="7">
        <v>2766</v>
      </c>
      <c r="B2782" s="7">
        <v>7961</v>
      </c>
      <c r="C2782" s="7" t="s">
        <v>84</v>
      </c>
      <c r="D2782" s="7" t="s">
        <v>535</v>
      </c>
      <c r="E2782" s="7" t="s">
        <v>276</v>
      </c>
      <c r="F2782" s="7">
        <v>3.0270000000000001</v>
      </c>
      <c r="I2782" s="7">
        <v>3.1379999999999999</v>
      </c>
      <c r="J2782" s="7">
        <v>2009</v>
      </c>
      <c r="K2782" s="7">
        <v>7</v>
      </c>
      <c r="L2782" s="7">
        <v>182</v>
      </c>
      <c r="M2782" s="7">
        <v>50.868000000000002</v>
      </c>
      <c r="N2782" s="7">
        <v>6.4420000000000002</v>
      </c>
      <c r="O2782" s="7">
        <v>50.75</v>
      </c>
      <c r="P2782" s="7">
        <v>6.25</v>
      </c>
      <c r="Q2782" s="7">
        <v>19.433</v>
      </c>
      <c r="S2782" s="7">
        <v>21.498000000000001</v>
      </c>
      <c r="V2782" s="7" t="s">
        <v>26</v>
      </c>
      <c r="W2782" s="7">
        <v>2.367</v>
      </c>
      <c r="X2782" s="7">
        <f t="shared" si="92"/>
        <v>2.367</v>
      </c>
      <c r="Y2782" s="7">
        <v>0.77100000000000002</v>
      </c>
      <c r="Z2782" s="7">
        <f t="shared" si="93"/>
        <v>0.77100000000000002</v>
      </c>
      <c r="AA2782" s="7">
        <v>0.754</v>
      </c>
      <c r="AB2782" s="7">
        <v>0.245</v>
      </c>
      <c r="AC2782" s="7">
        <v>17.899999999999999</v>
      </c>
      <c r="AD2782" s="7">
        <v>109.8</v>
      </c>
      <c r="AE2782" s="7" t="s">
        <v>132</v>
      </c>
      <c r="AH2782" s="7" t="s">
        <v>406</v>
      </c>
      <c r="AI2782" s="7" t="s">
        <v>407</v>
      </c>
      <c r="AJ2782" s="7">
        <v>2.1960000000000002</v>
      </c>
      <c r="AK2782" s="7">
        <v>-0.53200000000000003</v>
      </c>
      <c r="AV2782" s="7" t="s">
        <v>658</v>
      </c>
      <c r="AW2782" s="7" t="s">
        <v>528</v>
      </c>
    </row>
    <row r="2783" spans="1:49" x14ac:dyDescent="0.2">
      <c r="A2783" s="7">
        <v>2767</v>
      </c>
      <c r="B2783" s="7">
        <v>7961</v>
      </c>
      <c r="C2783" s="7" t="s">
        <v>84</v>
      </c>
      <c r="D2783" s="7" t="s">
        <v>535</v>
      </c>
      <c r="E2783" s="7" t="s">
        <v>276</v>
      </c>
      <c r="F2783" s="7">
        <v>1.87</v>
      </c>
      <c r="I2783" s="7">
        <v>1.9379999999999999</v>
      </c>
      <c r="J2783" s="7">
        <v>2009</v>
      </c>
      <c r="K2783" s="7">
        <v>7</v>
      </c>
      <c r="L2783" s="7">
        <v>190</v>
      </c>
      <c r="M2783" s="7">
        <v>50.868000000000002</v>
      </c>
      <c r="N2783" s="7">
        <v>6.4420000000000002</v>
      </c>
      <c r="O2783" s="7">
        <v>50.75</v>
      </c>
      <c r="P2783" s="7">
        <v>6.25</v>
      </c>
      <c r="Q2783" s="7">
        <v>16.478000000000002</v>
      </c>
      <c r="S2783" s="7">
        <v>16.132999999999999</v>
      </c>
      <c r="V2783" s="7" t="s">
        <v>26</v>
      </c>
      <c r="W2783" s="7">
        <v>1.6359999999999999</v>
      </c>
      <c r="X2783" s="7">
        <f t="shared" si="92"/>
        <v>1.6359999999999999</v>
      </c>
      <c r="Y2783" s="7">
        <v>0.30199999999999999</v>
      </c>
      <c r="Z2783" s="7">
        <f t="shared" si="93"/>
        <v>0.30199999999999999</v>
      </c>
      <c r="AA2783" s="7">
        <v>0.84299999999999997</v>
      </c>
      <c r="AB2783" s="7">
        <v>0.156</v>
      </c>
      <c r="AC2783" s="7">
        <v>17.899999999999999</v>
      </c>
      <c r="AD2783" s="7">
        <v>109.8</v>
      </c>
      <c r="AE2783" s="7" t="s">
        <v>132</v>
      </c>
      <c r="AH2783" s="7" t="s">
        <v>406</v>
      </c>
      <c r="AI2783" s="7" t="s">
        <v>407</v>
      </c>
      <c r="AJ2783" s="7">
        <v>2.1960000000000002</v>
      </c>
      <c r="AK2783" s="7">
        <v>-0.53200000000000003</v>
      </c>
      <c r="AV2783" s="7" t="s">
        <v>658</v>
      </c>
      <c r="AW2783" s="7" t="s">
        <v>528</v>
      </c>
    </row>
    <row r="2784" spans="1:49" x14ac:dyDescent="0.2">
      <c r="A2784" s="7">
        <v>2768</v>
      </c>
      <c r="B2784" s="7">
        <v>7961</v>
      </c>
      <c r="C2784" s="7" t="s">
        <v>84</v>
      </c>
      <c r="D2784" s="7" t="s">
        <v>535</v>
      </c>
      <c r="E2784" s="7" t="s">
        <v>276</v>
      </c>
      <c r="F2784" s="7">
        <v>2</v>
      </c>
      <c r="I2784" s="7">
        <v>2.073</v>
      </c>
      <c r="J2784" s="7">
        <v>2009</v>
      </c>
      <c r="K2784" s="7">
        <v>7</v>
      </c>
      <c r="L2784" s="7">
        <v>196</v>
      </c>
      <c r="M2784" s="7">
        <v>50.868000000000002</v>
      </c>
      <c r="N2784" s="7">
        <v>6.4420000000000002</v>
      </c>
      <c r="O2784" s="7">
        <v>50.75</v>
      </c>
      <c r="P2784" s="7">
        <v>6.25</v>
      </c>
      <c r="Q2784" s="7">
        <v>18.841999999999999</v>
      </c>
      <c r="S2784" s="7">
        <v>20.07</v>
      </c>
      <c r="V2784" s="7" t="s">
        <v>26</v>
      </c>
      <c r="W2784" s="7">
        <v>2.0249999999999999</v>
      </c>
      <c r="X2784" s="7">
        <f t="shared" si="92"/>
        <v>2.0249999999999999</v>
      </c>
      <c r="Y2784" s="7">
        <v>4.8000000000000001E-2</v>
      </c>
      <c r="Z2784" s="7">
        <f t="shared" si="93"/>
        <v>4.8000000000000001E-2</v>
      </c>
      <c r="AA2784" s="7">
        <v>0.97599999999999998</v>
      </c>
      <c r="AB2784" s="7">
        <v>2.3E-2</v>
      </c>
      <c r="AC2784" s="7">
        <v>17.899999999999999</v>
      </c>
      <c r="AD2784" s="7">
        <v>109.8</v>
      </c>
      <c r="AE2784" s="7" t="s">
        <v>132</v>
      </c>
      <c r="AH2784" s="7" t="s">
        <v>406</v>
      </c>
      <c r="AI2784" s="7" t="s">
        <v>407</v>
      </c>
      <c r="AJ2784" s="7">
        <v>2.1960000000000002</v>
      </c>
      <c r="AK2784" s="7">
        <v>-0.53200000000000003</v>
      </c>
      <c r="AV2784" s="7" t="s">
        <v>658</v>
      </c>
      <c r="AW2784" s="7" t="s">
        <v>528</v>
      </c>
    </row>
    <row r="2785" spans="1:52" x14ac:dyDescent="0.2">
      <c r="A2785" s="7">
        <v>2769</v>
      </c>
      <c r="B2785" s="7">
        <v>7961</v>
      </c>
      <c r="C2785" s="7" t="s">
        <v>84</v>
      </c>
      <c r="D2785" s="7" t="s">
        <v>535</v>
      </c>
      <c r="E2785" s="7" t="s">
        <v>276</v>
      </c>
      <c r="F2785" s="7">
        <v>2.2709999999999999</v>
      </c>
      <c r="I2785" s="7">
        <v>2.3540000000000001</v>
      </c>
      <c r="J2785" s="7">
        <v>2009</v>
      </c>
      <c r="K2785" s="7">
        <v>7</v>
      </c>
      <c r="L2785" s="7">
        <v>203</v>
      </c>
      <c r="M2785" s="7">
        <v>50.868000000000002</v>
      </c>
      <c r="N2785" s="7">
        <v>6.4420000000000002</v>
      </c>
      <c r="O2785" s="7">
        <v>50.75</v>
      </c>
      <c r="P2785" s="7">
        <v>6.25</v>
      </c>
      <c r="Q2785" s="7">
        <v>18.940000000000001</v>
      </c>
      <c r="S2785" s="7">
        <v>18.803999999999998</v>
      </c>
      <c r="V2785" s="7" t="s">
        <v>26</v>
      </c>
      <c r="W2785" s="7">
        <v>2.165</v>
      </c>
      <c r="X2785" s="7">
        <f t="shared" si="92"/>
        <v>2.165</v>
      </c>
      <c r="Y2785" s="7">
        <v>0.189</v>
      </c>
      <c r="Z2785" s="7">
        <f t="shared" si="93"/>
        <v>0.189</v>
      </c>
      <c r="AA2785" s="7">
        <v>0.91900000000000004</v>
      </c>
      <c r="AB2785" s="7">
        <v>0.08</v>
      </c>
      <c r="AC2785" s="7">
        <v>17.899999999999999</v>
      </c>
      <c r="AD2785" s="7">
        <v>109.8</v>
      </c>
      <c r="AE2785" s="7" t="s">
        <v>132</v>
      </c>
      <c r="AH2785" s="7" t="s">
        <v>406</v>
      </c>
      <c r="AI2785" s="7" t="s">
        <v>407</v>
      </c>
      <c r="AJ2785" s="7">
        <v>2.1960000000000002</v>
      </c>
      <c r="AK2785" s="7">
        <v>-0.53200000000000003</v>
      </c>
      <c r="AV2785" s="7" t="s">
        <v>658</v>
      </c>
      <c r="AW2785" s="7" t="s">
        <v>528</v>
      </c>
    </row>
    <row r="2786" spans="1:52" x14ac:dyDescent="0.2">
      <c r="A2786" s="7">
        <v>2770</v>
      </c>
      <c r="B2786" s="7">
        <v>7961</v>
      </c>
      <c r="C2786" s="7" t="s">
        <v>84</v>
      </c>
      <c r="D2786" s="7" t="s">
        <v>535</v>
      </c>
      <c r="E2786" s="7" t="s">
        <v>276</v>
      </c>
      <c r="F2786" s="7">
        <v>2.0939999999999999</v>
      </c>
      <c r="I2786" s="7">
        <v>2.1709999999999998</v>
      </c>
      <c r="J2786" s="7">
        <v>2009</v>
      </c>
      <c r="K2786" s="7">
        <v>7</v>
      </c>
      <c r="L2786" s="7">
        <v>208</v>
      </c>
      <c r="M2786" s="7">
        <v>50.868000000000002</v>
      </c>
      <c r="N2786" s="7">
        <v>6.4420000000000002</v>
      </c>
      <c r="O2786" s="7">
        <v>50.75</v>
      </c>
      <c r="P2786" s="7">
        <v>6.25</v>
      </c>
      <c r="Q2786" s="7">
        <v>17.364999999999998</v>
      </c>
      <c r="S2786" s="7">
        <v>23.53</v>
      </c>
      <c r="V2786" s="7" t="s">
        <v>26</v>
      </c>
      <c r="W2786" s="7">
        <v>2.121</v>
      </c>
      <c r="X2786" s="7">
        <f t="shared" si="92"/>
        <v>2.121</v>
      </c>
      <c r="Y2786" s="7">
        <v>0.05</v>
      </c>
      <c r="Z2786" s="7">
        <f t="shared" si="93"/>
        <v>0.05</v>
      </c>
      <c r="AA2786" s="7">
        <v>0.97599999999999998</v>
      </c>
      <c r="AB2786" s="7">
        <v>2.3E-2</v>
      </c>
      <c r="AC2786" s="7">
        <v>17.899999999999999</v>
      </c>
      <c r="AD2786" s="7">
        <v>109.8</v>
      </c>
      <c r="AE2786" s="7" t="s">
        <v>132</v>
      </c>
      <c r="AH2786" s="7" t="s">
        <v>406</v>
      </c>
      <c r="AI2786" s="7" t="s">
        <v>407</v>
      </c>
      <c r="AJ2786" s="7">
        <v>2.1960000000000002</v>
      </c>
      <c r="AK2786" s="7">
        <v>-0.53200000000000003</v>
      </c>
      <c r="AV2786" s="7" t="s">
        <v>658</v>
      </c>
      <c r="AW2786" s="7" t="s">
        <v>528</v>
      </c>
    </row>
    <row r="2787" spans="1:52" x14ac:dyDescent="0.2">
      <c r="A2787" s="7">
        <v>2771</v>
      </c>
      <c r="B2787" s="7">
        <v>8097</v>
      </c>
      <c r="C2787" s="7" t="s">
        <v>69</v>
      </c>
      <c r="D2787" s="7" t="s">
        <v>323</v>
      </c>
      <c r="E2787" s="7" t="s">
        <v>324</v>
      </c>
      <c r="F2787" s="7">
        <v>0.215</v>
      </c>
      <c r="I2787" s="7">
        <v>0.222</v>
      </c>
      <c r="J2787" s="7">
        <v>2011</v>
      </c>
      <c r="K2787" s="7">
        <v>2</v>
      </c>
      <c r="L2787" s="7">
        <v>59</v>
      </c>
      <c r="M2787" s="7">
        <v>35.950000000000003</v>
      </c>
      <c r="N2787" s="7">
        <v>104.15</v>
      </c>
      <c r="O2787" s="7">
        <v>35.75</v>
      </c>
      <c r="P2787" s="7">
        <v>104.25</v>
      </c>
      <c r="Q2787" s="7">
        <v>-2.117</v>
      </c>
      <c r="S2787" s="7">
        <v>5.9189999999999996</v>
      </c>
      <c r="V2787" s="7" t="s">
        <v>26</v>
      </c>
      <c r="W2787" s="7">
        <v>0.09</v>
      </c>
      <c r="X2787" s="7">
        <f t="shared" si="92"/>
        <v>0.09</v>
      </c>
      <c r="Y2787" s="7">
        <v>0.13200000000000001</v>
      </c>
      <c r="Z2787" s="7">
        <f t="shared" si="93"/>
        <v>0.13200000000000001</v>
      </c>
      <c r="AA2787" s="7">
        <v>0.40300000000000002</v>
      </c>
      <c r="AB2787" s="7">
        <v>0.59599999999999997</v>
      </c>
      <c r="AC2787" s="7">
        <v>-2</v>
      </c>
      <c r="AD2787" s="7">
        <v>2.2999999999999998</v>
      </c>
      <c r="AE2787" s="7" t="s">
        <v>45</v>
      </c>
      <c r="AH2787" s="7" t="s">
        <v>463</v>
      </c>
      <c r="AI2787" s="7" t="s">
        <v>463</v>
      </c>
      <c r="AJ2787" s="7">
        <v>-1.919</v>
      </c>
      <c r="AK2787" s="7">
        <v>-0.85699999999999998</v>
      </c>
      <c r="AL2787" s="7" t="s">
        <v>408</v>
      </c>
      <c r="AS2787" s="7">
        <v>3</v>
      </c>
      <c r="AV2787" s="7" t="s">
        <v>658</v>
      </c>
      <c r="AW2787" s="7" t="s">
        <v>528</v>
      </c>
      <c r="AX2787" s="7" t="s">
        <v>14</v>
      </c>
      <c r="AY2787" s="7" t="s">
        <v>562</v>
      </c>
      <c r="AZ2787" s="7" t="s">
        <v>325</v>
      </c>
    </row>
    <row r="2788" spans="1:52" x14ac:dyDescent="0.2">
      <c r="A2788" s="7">
        <v>2772</v>
      </c>
      <c r="B2788" s="7">
        <v>8097</v>
      </c>
      <c r="C2788" s="7" t="s">
        <v>69</v>
      </c>
      <c r="D2788" s="7" t="s">
        <v>323</v>
      </c>
      <c r="E2788" s="7" t="s">
        <v>324</v>
      </c>
      <c r="F2788" s="7">
        <v>0.24199999999999999</v>
      </c>
      <c r="I2788" s="7">
        <v>0.25</v>
      </c>
      <c r="J2788" s="7">
        <v>2011</v>
      </c>
      <c r="K2788" s="7">
        <v>3</v>
      </c>
      <c r="L2788" s="7">
        <v>68</v>
      </c>
      <c r="M2788" s="7">
        <v>35.950000000000003</v>
      </c>
      <c r="N2788" s="7">
        <v>104.15</v>
      </c>
      <c r="O2788" s="7">
        <v>35.75</v>
      </c>
      <c r="P2788" s="7">
        <v>104.25</v>
      </c>
      <c r="Q2788" s="7">
        <v>-0.55400000000000005</v>
      </c>
      <c r="S2788" s="7">
        <v>5.1390000000000002</v>
      </c>
      <c r="V2788" s="7" t="s">
        <v>26</v>
      </c>
      <c r="W2788" s="7">
        <v>0.105</v>
      </c>
      <c r="X2788" s="7">
        <f t="shared" si="92"/>
        <v>0.105</v>
      </c>
      <c r="Y2788" s="7">
        <v>0.14499999999999999</v>
      </c>
      <c r="Z2788" s="7">
        <f t="shared" si="93"/>
        <v>0.14499999999999999</v>
      </c>
      <c r="AA2788" s="7">
        <v>0.41799999999999998</v>
      </c>
      <c r="AB2788" s="7">
        <v>0.58099999999999996</v>
      </c>
      <c r="AC2788" s="7">
        <v>-1.1000000000000001</v>
      </c>
      <c r="AD2788" s="7">
        <v>7</v>
      </c>
      <c r="AE2788" s="7" t="s">
        <v>45</v>
      </c>
      <c r="AH2788" s="7" t="s">
        <v>463</v>
      </c>
      <c r="AI2788" s="7" t="s">
        <v>463</v>
      </c>
      <c r="AJ2788" s="7">
        <v>-1.919</v>
      </c>
      <c r="AK2788" s="7">
        <v>-0.85699999999999998</v>
      </c>
      <c r="AL2788" s="7" t="s">
        <v>408</v>
      </c>
      <c r="AS2788" s="7">
        <v>3</v>
      </c>
      <c r="AV2788" s="7" t="s">
        <v>658</v>
      </c>
      <c r="AW2788" s="7" t="s">
        <v>528</v>
      </c>
      <c r="AX2788" s="7" t="s">
        <v>14</v>
      </c>
      <c r="AY2788" s="7" t="s">
        <v>562</v>
      </c>
      <c r="AZ2788" s="7" t="s">
        <v>325</v>
      </c>
    </row>
    <row r="2789" spans="1:52" x14ac:dyDescent="0.2">
      <c r="A2789" s="7">
        <v>2773</v>
      </c>
      <c r="B2789" s="7">
        <v>8097</v>
      </c>
      <c r="C2789" s="7" t="s">
        <v>69</v>
      </c>
      <c r="D2789" s="7" t="s">
        <v>323</v>
      </c>
      <c r="E2789" s="7" t="s">
        <v>324</v>
      </c>
      <c r="F2789" s="7">
        <v>0.214</v>
      </c>
      <c r="I2789" s="7">
        <v>0.221</v>
      </c>
      <c r="J2789" s="7">
        <v>2011</v>
      </c>
      <c r="K2789" s="7">
        <v>3</v>
      </c>
      <c r="L2789" s="7">
        <v>76</v>
      </c>
      <c r="M2789" s="7">
        <v>35.950000000000003</v>
      </c>
      <c r="N2789" s="7">
        <v>104.15</v>
      </c>
      <c r="O2789" s="7">
        <v>35.75</v>
      </c>
      <c r="P2789" s="7">
        <v>104.25</v>
      </c>
      <c r="Q2789" s="7">
        <v>1.853</v>
      </c>
      <c r="S2789" s="7">
        <v>4.6639999999999997</v>
      </c>
      <c r="V2789" s="7" t="s">
        <v>26</v>
      </c>
      <c r="W2789" s="7">
        <v>0.11700000000000001</v>
      </c>
      <c r="X2789" s="7">
        <f t="shared" si="92"/>
        <v>0.11700000000000001</v>
      </c>
      <c r="Y2789" s="7">
        <v>0.104</v>
      </c>
      <c r="Z2789" s="7">
        <f t="shared" si="93"/>
        <v>0.104</v>
      </c>
      <c r="AA2789" s="7">
        <v>0.52700000000000002</v>
      </c>
      <c r="AB2789" s="7">
        <v>0.47199999999999998</v>
      </c>
      <c r="AC2789" s="7">
        <v>-1.1000000000000001</v>
      </c>
      <c r="AD2789" s="7">
        <v>7</v>
      </c>
      <c r="AE2789" s="7" t="s">
        <v>45</v>
      </c>
      <c r="AH2789" s="7" t="s">
        <v>463</v>
      </c>
      <c r="AI2789" s="7" t="s">
        <v>463</v>
      </c>
      <c r="AJ2789" s="7">
        <v>-1.919</v>
      </c>
      <c r="AK2789" s="7">
        <v>-0.85699999999999998</v>
      </c>
      <c r="AL2789" s="7" t="s">
        <v>408</v>
      </c>
      <c r="AS2789" s="7">
        <v>3</v>
      </c>
      <c r="AV2789" s="7" t="s">
        <v>658</v>
      </c>
      <c r="AW2789" s="7" t="s">
        <v>528</v>
      </c>
      <c r="AX2789" s="7" t="s">
        <v>14</v>
      </c>
      <c r="AY2789" s="7" t="s">
        <v>562</v>
      </c>
      <c r="AZ2789" s="7" t="s">
        <v>325</v>
      </c>
    </row>
    <row r="2790" spans="1:52" x14ac:dyDescent="0.2">
      <c r="A2790" s="7">
        <v>2774</v>
      </c>
      <c r="B2790" s="7">
        <v>8097</v>
      </c>
      <c r="C2790" s="7" t="s">
        <v>69</v>
      </c>
      <c r="D2790" s="7" t="s">
        <v>323</v>
      </c>
      <c r="E2790" s="7" t="s">
        <v>324</v>
      </c>
      <c r="F2790" s="7">
        <v>0.24199999999999999</v>
      </c>
      <c r="I2790" s="7">
        <v>0.25</v>
      </c>
      <c r="J2790" s="7">
        <v>2011</v>
      </c>
      <c r="K2790" s="7">
        <v>3</v>
      </c>
      <c r="L2790" s="7">
        <v>85</v>
      </c>
      <c r="M2790" s="7">
        <v>35.950000000000003</v>
      </c>
      <c r="N2790" s="7">
        <v>104.15</v>
      </c>
      <c r="O2790" s="7">
        <v>35.75</v>
      </c>
      <c r="P2790" s="7">
        <v>104.25</v>
      </c>
      <c r="Q2790" s="7">
        <v>3.6579999999999999</v>
      </c>
      <c r="S2790" s="7">
        <v>4.0590000000000002</v>
      </c>
      <c r="V2790" s="7" t="s">
        <v>26</v>
      </c>
      <c r="W2790" s="7">
        <v>0.189</v>
      </c>
      <c r="X2790" s="7">
        <f t="shared" si="92"/>
        <v>0.189</v>
      </c>
      <c r="Y2790" s="7">
        <v>6.0999999999999999E-2</v>
      </c>
      <c r="Z2790" s="7">
        <f t="shared" si="93"/>
        <v>6.0999999999999999E-2</v>
      </c>
      <c r="AA2790" s="7">
        <v>0.753</v>
      </c>
      <c r="AB2790" s="7">
        <v>0.246</v>
      </c>
      <c r="AC2790" s="7">
        <v>-1.1000000000000001</v>
      </c>
      <c r="AD2790" s="7">
        <v>7</v>
      </c>
      <c r="AE2790" s="7" t="s">
        <v>45</v>
      </c>
      <c r="AH2790" s="7" t="s">
        <v>463</v>
      </c>
      <c r="AI2790" s="7" t="s">
        <v>463</v>
      </c>
      <c r="AJ2790" s="7">
        <v>-1.919</v>
      </c>
      <c r="AK2790" s="7">
        <v>-0.85699999999999998</v>
      </c>
      <c r="AL2790" s="7" t="s">
        <v>408</v>
      </c>
      <c r="AS2790" s="7">
        <v>3</v>
      </c>
      <c r="AV2790" s="7" t="s">
        <v>658</v>
      </c>
      <c r="AW2790" s="7" t="s">
        <v>528</v>
      </c>
      <c r="AX2790" s="7" t="s">
        <v>14</v>
      </c>
      <c r="AY2790" s="7" t="s">
        <v>562</v>
      </c>
      <c r="AZ2790" s="7" t="s">
        <v>325</v>
      </c>
    </row>
    <row r="2791" spans="1:52" x14ac:dyDescent="0.2">
      <c r="A2791" s="7">
        <v>2775</v>
      </c>
      <c r="B2791" s="7">
        <v>8097</v>
      </c>
      <c r="C2791" s="7" t="s">
        <v>69</v>
      </c>
      <c r="D2791" s="7" t="s">
        <v>323</v>
      </c>
      <c r="E2791" s="7" t="s">
        <v>324</v>
      </c>
      <c r="F2791" s="7">
        <v>0.318</v>
      </c>
      <c r="I2791" s="7">
        <v>0.32900000000000001</v>
      </c>
      <c r="J2791" s="7">
        <v>2011</v>
      </c>
      <c r="K2791" s="7">
        <v>4</v>
      </c>
      <c r="L2791" s="7">
        <v>93</v>
      </c>
      <c r="M2791" s="7">
        <v>35.950000000000003</v>
      </c>
      <c r="N2791" s="7">
        <v>104.15</v>
      </c>
      <c r="O2791" s="7">
        <v>35.75</v>
      </c>
      <c r="P2791" s="7">
        <v>104.25</v>
      </c>
      <c r="Q2791" s="7">
        <v>8.8330000000000002</v>
      </c>
      <c r="S2791" s="7">
        <v>3.105</v>
      </c>
      <c r="V2791" s="7" t="s">
        <v>26</v>
      </c>
      <c r="W2791" s="7">
        <v>0.26600000000000001</v>
      </c>
      <c r="X2791" s="7">
        <f t="shared" si="92"/>
        <v>0.26600000000000001</v>
      </c>
      <c r="Y2791" s="7">
        <v>6.3E-2</v>
      </c>
      <c r="Z2791" s="7">
        <f t="shared" si="93"/>
        <v>6.3E-2</v>
      </c>
      <c r="AA2791" s="7">
        <v>0.80600000000000005</v>
      </c>
      <c r="AB2791" s="7">
        <v>0.193</v>
      </c>
      <c r="AC2791" s="7">
        <v>10</v>
      </c>
      <c r="AD2791" s="7">
        <v>5.7</v>
      </c>
      <c r="AE2791" s="7" t="s">
        <v>45</v>
      </c>
      <c r="AH2791" s="7" t="s">
        <v>463</v>
      </c>
      <c r="AI2791" s="7" t="s">
        <v>463</v>
      </c>
      <c r="AJ2791" s="7">
        <v>-1.919</v>
      </c>
      <c r="AK2791" s="7">
        <v>-0.85699999999999998</v>
      </c>
      <c r="AL2791" s="7" t="s">
        <v>408</v>
      </c>
      <c r="AS2791" s="7">
        <v>3</v>
      </c>
      <c r="AV2791" s="7" t="s">
        <v>658</v>
      </c>
      <c r="AW2791" s="7" t="s">
        <v>528</v>
      </c>
      <c r="AX2791" s="7" t="s">
        <v>14</v>
      </c>
      <c r="AY2791" s="7" t="s">
        <v>562</v>
      </c>
      <c r="AZ2791" s="7" t="s">
        <v>325</v>
      </c>
    </row>
    <row r="2792" spans="1:52" x14ac:dyDescent="0.2">
      <c r="A2792" s="7">
        <v>2776</v>
      </c>
      <c r="B2792" s="7">
        <v>8097</v>
      </c>
      <c r="C2792" s="7" t="s">
        <v>69</v>
      </c>
      <c r="D2792" s="7" t="s">
        <v>323</v>
      </c>
      <c r="E2792" s="7" t="s">
        <v>324</v>
      </c>
      <c r="F2792" s="7">
        <v>0.38400000000000001</v>
      </c>
      <c r="I2792" s="7">
        <v>0.39800000000000002</v>
      </c>
      <c r="J2792" s="7">
        <v>2011</v>
      </c>
      <c r="K2792" s="7">
        <v>4</v>
      </c>
      <c r="L2792" s="7">
        <v>100</v>
      </c>
      <c r="M2792" s="7">
        <v>35.950000000000003</v>
      </c>
      <c r="N2792" s="7">
        <v>104.15</v>
      </c>
      <c r="O2792" s="7">
        <v>35.75</v>
      </c>
      <c r="P2792" s="7">
        <v>104.25</v>
      </c>
      <c r="Q2792" s="7">
        <v>10.757999999999999</v>
      </c>
      <c r="S2792" s="7">
        <v>2.629</v>
      </c>
      <c r="V2792" s="7" t="s">
        <v>26</v>
      </c>
      <c r="W2792" s="7">
        <v>0.35799999999999998</v>
      </c>
      <c r="X2792" s="7">
        <f t="shared" si="92"/>
        <v>0.35799999999999998</v>
      </c>
      <c r="Y2792" s="7">
        <v>0.04</v>
      </c>
      <c r="Z2792" s="7">
        <f t="shared" si="93"/>
        <v>0.04</v>
      </c>
      <c r="AA2792" s="7">
        <v>0.89900000000000002</v>
      </c>
      <c r="AB2792" s="7">
        <v>0.1</v>
      </c>
      <c r="AC2792" s="7">
        <v>10</v>
      </c>
      <c r="AD2792" s="7">
        <v>5.7</v>
      </c>
      <c r="AE2792" s="7" t="s">
        <v>45</v>
      </c>
      <c r="AH2792" s="7" t="s">
        <v>463</v>
      </c>
      <c r="AI2792" s="7" t="s">
        <v>463</v>
      </c>
      <c r="AJ2792" s="7">
        <v>-1.919</v>
      </c>
      <c r="AK2792" s="7">
        <v>-0.85699999999999998</v>
      </c>
      <c r="AL2792" s="7" t="s">
        <v>408</v>
      </c>
      <c r="AS2792" s="7">
        <v>3</v>
      </c>
      <c r="AV2792" s="7" t="s">
        <v>658</v>
      </c>
      <c r="AW2792" s="7" t="s">
        <v>528</v>
      </c>
      <c r="AX2792" s="7" t="s">
        <v>14</v>
      </c>
      <c r="AY2792" s="7" t="s">
        <v>562</v>
      </c>
      <c r="AZ2792" s="7" t="s">
        <v>325</v>
      </c>
    </row>
    <row r="2793" spans="1:52" x14ac:dyDescent="0.2">
      <c r="A2793" s="7">
        <v>2777</v>
      </c>
      <c r="B2793" s="7">
        <v>8097</v>
      </c>
      <c r="C2793" s="7" t="s">
        <v>69</v>
      </c>
      <c r="D2793" s="7" t="s">
        <v>323</v>
      </c>
      <c r="E2793" s="7" t="s">
        <v>324</v>
      </c>
      <c r="F2793" s="7">
        <v>0.55500000000000005</v>
      </c>
      <c r="I2793" s="7">
        <v>0.57499999999999996</v>
      </c>
      <c r="J2793" s="7">
        <v>2011</v>
      </c>
      <c r="K2793" s="7">
        <v>4</v>
      </c>
      <c r="L2793" s="7">
        <v>110</v>
      </c>
      <c r="M2793" s="7">
        <v>35.950000000000003</v>
      </c>
      <c r="N2793" s="7">
        <v>104.15</v>
      </c>
      <c r="O2793" s="7">
        <v>35.75</v>
      </c>
      <c r="P2793" s="7">
        <v>104.25</v>
      </c>
      <c r="Q2793" s="7">
        <v>13.887</v>
      </c>
      <c r="S2793" s="7">
        <v>3.37</v>
      </c>
      <c r="V2793" s="7" t="s">
        <v>26</v>
      </c>
      <c r="W2793" s="7">
        <v>0.48399999999999999</v>
      </c>
      <c r="X2793" s="7">
        <f t="shared" si="92"/>
        <v>0.48399999999999999</v>
      </c>
      <c r="Y2793" s="7">
        <v>9.0999999999999998E-2</v>
      </c>
      <c r="Z2793" s="7">
        <f t="shared" si="93"/>
        <v>9.0999999999999998E-2</v>
      </c>
      <c r="AA2793" s="7">
        <v>0.84099999999999997</v>
      </c>
      <c r="AB2793" s="7">
        <v>0.158</v>
      </c>
      <c r="AC2793" s="7">
        <v>10</v>
      </c>
      <c r="AD2793" s="7">
        <v>5.7</v>
      </c>
      <c r="AE2793" s="7" t="s">
        <v>45</v>
      </c>
      <c r="AH2793" s="7" t="s">
        <v>463</v>
      </c>
      <c r="AI2793" s="7" t="s">
        <v>463</v>
      </c>
      <c r="AJ2793" s="7">
        <v>-1.919</v>
      </c>
      <c r="AK2793" s="7">
        <v>-0.85699999999999998</v>
      </c>
      <c r="AL2793" s="7" t="s">
        <v>408</v>
      </c>
      <c r="AS2793" s="7">
        <v>3</v>
      </c>
      <c r="AV2793" s="7" t="s">
        <v>658</v>
      </c>
      <c r="AW2793" s="7" t="s">
        <v>528</v>
      </c>
      <c r="AX2793" s="7" t="s">
        <v>14</v>
      </c>
      <c r="AY2793" s="7" t="s">
        <v>562</v>
      </c>
      <c r="AZ2793" s="7" t="s">
        <v>325</v>
      </c>
    </row>
    <row r="2794" spans="1:52" x14ac:dyDescent="0.2">
      <c r="A2794" s="7">
        <v>2778</v>
      </c>
      <c r="B2794" s="7">
        <v>8097</v>
      </c>
      <c r="C2794" s="7" t="s">
        <v>69</v>
      </c>
      <c r="D2794" s="7" t="s">
        <v>323</v>
      </c>
      <c r="E2794" s="7" t="s">
        <v>324</v>
      </c>
      <c r="F2794" s="7">
        <v>0.81200000000000006</v>
      </c>
      <c r="I2794" s="7">
        <v>0.84099999999999997</v>
      </c>
      <c r="J2794" s="7">
        <v>2011</v>
      </c>
      <c r="K2794" s="7">
        <v>4</v>
      </c>
      <c r="L2794" s="7">
        <v>118</v>
      </c>
      <c r="M2794" s="7">
        <v>35.950000000000003</v>
      </c>
      <c r="N2794" s="7">
        <v>104.15</v>
      </c>
      <c r="O2794" s="7">
        <v>35.75</v>
      </c>
      <c r="P2794" s="7">
        <v>104.25</v>
      </c>
      <c r="Q2794" s="7">
        <v>16.774999999999999</v>
      </c>
      <c r="S2794" s="7">
        <v>9.7989999999999995</v>
      </c>
      <c r="V2794" s="7" t="s">
        <v>26</v>
      </c>
      <c r="W2794" s="7">
        <v>0.50600000000000001</v>
      </c>
      <c r="X2794" s="7">
        <f t="shared" si="92"/>
        <v>0.50600000000000001</v>
      </c>
      <c r="Y2794" s="7">
        <v>0.33500000000000002</v>
      </c>
      <c r="Z2794" s="7">
        <f t="shared" si="93"/>
        <v>0.33500000000000002</v>
      </c>
      <c r="AA2794" s="7">
        <v>0.60099999999999998</v>
      </c>
      <c r="AB2794" s="7">
        <v>0.39800000000000002</v>
      </c>
      <c r="AC2794" s="7">
        <v>10</v>
      </c>
      <c r="AD2794" s="7">
        <v>5.7</v>
      </c>
      <c r="AE2794" s="7" t="s">
        <v>45</v>
      </c>
      <c r="AH2794" s="7" t="s">
        <v>463</v>
      </c>
      <c r="AI2794" s="7" t="s">
        <v>463</v>
      </c>
      <c r="AJ2794" s="7">
        <v>-1.919</v>
      </c>
      <c r="AK2794" s="7">
        <v>-0.85699999999999998</v>
      </c>
      <c r="AL2794" s="7" t="s">
        <v>408</v>
      </c>
      <c r="AS2794" s="7">
        <v>3</v>
      </c>
      <c r="AV2794" s="7" t="s">
        <v>658</v>
      </c>
      <c r="AW2794" s="7" t="s">
        <v>528</v>
      </c>
      <c r="AX2794" s="7" t="s">
        <v>14</v>
      </c>
      <c r="AY2794" s="7" t="s">
        <v>562</v>
      </c>
      <c r="AZ2794" s="7" t="s">
        <v>325</v>
      </c>
    </row>
    <row r="2795" spans="1:52" x14ac:dyDescent="0.2">
      <c r="A2795" s="7">
        <v>2779</v>
      </c>
      <c r="B2795" s="7">
        <v>8097</v>
      </c>
      <c r="C2795" s="7" t="s">
        <v>69</v>
      </c>
      <c r="D2795" s="7" t="s">
        <v>323</v>
      </c>
      <c r="E2795" s="7" t="s">
        <v>324</v>
      </c>
      <c r="F2795" s="7">
        <v>0.94399999999999995</v>
      </c>
      <c r="I2795" s="7">
        <v>0.97799999999999998</v>
      </c>
      <c r="J2795" s="7">
        <v>2011</v>
      </c>
      <c r="K2795" s="7">
        <v>5</v>
      </c>
      <c r="L2795" s="7">
        <v>126</v>
      </c>
      <c r="M2795" s="7">
        <v>35.950000000000003</v>
      </c>
      <c r="N2795" s="7">
        <v>104.15</v>
      </c>
      <c r="O2795" s="7">
        <v>35.75</v>
      </c>
      <c r="P2795" s="7">
        <v>104.25</v>
      </c>
      <c r="Q2795" s="7">
        <v>18.940000000000001</v>
      </c>
      <c r="S2795" s="7">
        <v>5.806</v>
      </c>
      <c r="V2795" s="7" t="s">
        <v>26</v>
      </c>
      <c r="W2795" s="7">
        <v>0.56899999999999995</v>
      </c>
      <c r="X2795" s="7">
        <f t="shared" si="92"/>
        <v>0.56899999999999995</v>
      </c>
      <c r="Y2795" s="7">
        <v>0.40899999999999997</v>
      </c>
      <c r="Z2795" s="7">
        <f t="shared" si="93"/>
        <v>0.40899999999999997</v>
      </c>
      <c r="AA2795" s="7">
        <v>0.58099999999999996</v>
      </c>
      <c r="AB2795" s="7">
        <v>0.41799999999999998</v>
      </c>
      <c r="AC2795" s="7">
        <v>12.9</v>
      </c>
      <c r="AD2795" s="7">
        <v>41.9</v>
      </c>
      <c r="AE2795" s="7" t="s">
        <v>45</v>
      </c>
      <c r="AH2795" s="7" t="s">
        <v>463</v>
      </c>
      <c r="AI2795" s="7" t="s">
        <v>463</v>
      </c>
      <c r="AJ2795" s="7">
        <v>-1.919</v>
      </c>
      <c r="AK2795" s="7">
        <v>-0.85699999999999998</v>
      </c>
      <c r="AL2795" s="7" t="s">
        <v>408</v>
      </c>
      <c r="AS2795" s="7">
        <v>3</v>
      </c>
      <c r="AV2795" s="7" t="s">
        <v>658</v>
      </c>
      <c r="AW2795" s="7" t="s">
        <v>528</v>
      </c>
      <c r="AX2795" s="7" t="s">
        <v>14</v>
      </c>
      <c r="AY2795" s="7" t="s">
        <v>562</v>
      </c>
      <c r="AZ2795" s="7" t="s">
        <v>325</v>
      </c>
    </row>
    <row r="2796" spans="1:52" x14ac:dyDescent="0.2">
      <c r="A2796" s="7">
        <v>2780</v>
      </c>
      <c r="B2796" s="7">
        <v>8097</v>
      </c>
      <c r="C2796" s="7" t="s">
        <v>69</v>
      </c>
      <c r="D2796" s="7" t="s">
        <v>323</v>
      </c>
      <c r="E2796" s="7" t="s">
        <v>324</v>
      </c>
      <c r="F2796" s="7">
        <v>0.90600000000000003</v>
      </c>
      <c r="I2796" s="7">
        <v>0.93899999999999995</v>
      </c>
      <c r="J2796" s="7">
        <v>2011</v>
      </c>
      <c r="K2796" s="7">
        <v>5</v>
      </c>
      <c r="L2796" s="7">
        <v>133</v>
      </c>
      <c r="M2796" s="7">
        <v>35.950000000000003</v>
      </c>
      <c r="N2796" s="7">
        <v>104.15</v>
      </c>
      <c r="O2796" s="7">
        <v>35.75</v>
      </c>
      <c r="P2796" s="7">
        <v>104.25</v>
      </c>
      <c r="Q2796" s="7">
        <v>19.061</v>
      </c>
      <c r="S2796" s="7">
        <v>5.242</v>
      </c>
      <c r="V2796" s="7" t="s">
        <v>26</v>
      </c>
      <c r="W2796" s="7">
        <v>0.64</v>
      </c>
      <c r="X2796" s="7">
        <f t="shared" si="92"/>
        <v>0.64</v>
      </c>
      <c r="Y2796" s="7">
        <v>0.29899999999999999</v>
      </c>
      <c r="Z2796" s="7">
        <f t="shared" si="93"/>
        <v>0.29899999999999999</v>
      </c>
      <c r="AA2796" s="7">
        <v>0.68100000000000005</v>
      </c>
      <c r="AB2796" s="7">
        <v>0.318</v>
      </c>
      <c r="AC2796" s="7">
        <v>12.9</v>
      </c>
      <c r="AD2796" s="7">
        <v>41.9</v>
      </c>
      <c r="AE2796" s="7" t="s">
        <v>45</v>
      </c>
      <c r="AH2796" s="7" t="s">
        <v>463</v>
      </c>
      <c r="AI2796" s="7" t="s">
        <v>463</v>
      </c>
      <c r="AJ2796" s="7">
        <v>-1.919</v>
      </c>
      <c r="AK2796" s="7">
        <v>-0.85699999999999998</v>
      </c>
      <c r="AL2796" s="7" t="s">
        <v>408</v>
      </c>
      <c r="AS2796" s="7">
        <v>3</v>
      </c>
      <c r="AV2796" s="7" t="s">
        <v>658</v>
      </c>
      <c r="AW2796" s="7" t="s">
        <v>528</v>
      </c>
      <c r="AX2796" s="7" t="s">
        <v>14</v>
      </c>
      <c r="AY2796" s="7" t="s">
        <v>562</v>
      </c>
      <c r="AZ2796" s="7" t="s">
        <v>325</v>
      </c>
    </row>
    <row r="2797" spans="1:52" x14ac:dyDescent="0.2">
      <c r="A2797" s="7">
        <v>2781</v>
      </c>
      <c r="B2797" s="7">
        <v>8097</v>
      </c>
      <c r="C2797" s="7" t="s">
        <v>69</v>
      </c>
      <c r="D2797" s="7" t="s">
        <v>323</v>
      </c>
      <c r="E2797" s="7" t="s">
        <v>324</v>
      </c>
      <c r="F2797" s="7">
        <v>1.105</v>
      </c>
      <c r="I2797" s="7">
        <v>1.145</v>
      </c>
      <c r="J2797" s="7">
        <v>2011</v>
      </c>
      <c r="K2797" s="7">
        <v>5</v>
      </c>
      <c r="L2797" s="7">
        <v>142</v>
      </c>
      <c r="M2797" s="7">
        <v>35.950000000000003</v>
      </c>
      <c r="N2797" s="7">
        <v>104.15</v>
      </c>
      <c r="O2797" s="7">
        <v>35.75</v>
      </c>
      <c r="P2797" s="7">
        <v>104.25</v>
      </c>
      <c r="Q2797" s="7">
        <v>15.933</v>
      </c>
      <c r="S2797" s="7">
        <v>4.0730000000000004</v>
      </c>
      <c r="V2797" s="7" t="s">
        <v>26</v>
      </c>
      <c r="W2797" s="7">
        <v>0.72599999999999998</v>
      </c>
      <c r="X2797" s="7">
        <f t="shared" si="92"/>
        <v>0.72599999999999998</v>
      </c>
      <c r="Y2797" s="7">
        <v>0.41899999999999998</v>
      </c>
      <c r="Z2797" s="7">
        <f t="shared" si="93"/>
        <v>0.41899999999999998</v>
      </c>
      <c r="AA2797" s="7">
        <v>0.63300000000000001</v>
      </c>
      <c r="AB2797" s="7">
        <v>0.36599999999999999</v>
      </c>
      <c r="AC2797" s="7">
        <v>12.9</v>
      </c>
      <c r="AD2797" s="7">
        <v>41.9</v>
      </c>
      <c r="AE2797" s="7" t="s">
        <v>45</v>
      </c>
      <c r="AH2797" s="7" t="s">
        <v>463</v>
      </c>
      <c r="AI2797" s="7" t="s">
        <v>463</v>
      </c>
      <c r="AJ2797" s="7">
        <v>-1.919</v>
      </c>
      <c r="AK2797" s="7">
        <v>-0.85699999999999998</v>
      </c>
      <c r="AL2797" s="7" t="s">
        <v>408</v>
      </c>
      <c r="AS2797" s="7">
        <v>3</v>
      </c>
      <c r="AV2797" s="7" t="s">
        <v>658</v>
      </c>
      <c r="AW2797" s="7" t="s">
        <v>528</v>
      </c>
      <c r="AX2797" s="7" t="s">
        <v>14</v>
      </c>
      <c r="AY2797" s="7" t="s">
        <v>562</v>
      </c>
      <c r="AZ2797" s="7" t="s">
        <v>325</v>
      </c>
    </row>
    <row r="2798" spans="1:52" x14ac:dyDescent="0.2">
      <c r="A2798" s="7">
        <v>2782</v>
      </c>
      <c r="B2798" s="7">
        <v>8097</v>
      </c>
      <c r="C2798" s="7" t="s">
        <v>69</v>
      </c>
      <c r="D2798" s="7" t="s">
        <v>323</v>
      </c>
      <c r="E2798" s="7" t="s">
        <v>324</v>
      </c>
      <c r="F2798" s="7">
        <v>1.4870000000000001</v>
      </c>
      <c r="I2798" s="7">
        <v>1.5409999999999999</v>
      </c>
      <c r="J2798" s="7">
        <v>2011</v>
      </c>
      <c r="K2798" s="7">
        <v>5</v>
      </c>
      <c r="L2798" s="7">
        <v>150</v>
      </c>
      <c r="M2798" s="7">
        <v>35.950000000000003</v>
      </c>
      <c r="N2798" s="7">
        <v>104.15</v>
      </c>
      <c r="O2798" s="7">
        <v>35.75</v>
      </c>
      <c r="P2798" s="7">
        <v>104.25</v>
      </c>
      <c r="Q2798" s="7">
        <v>20.024000000000001</v>
      </c>
      <c r="S2798" s="7">
        <v>4.1619999999999999</v>
      </c>
      <c r="V2798" s="7" t="s">
        <v>26</v>
      </c>
      <c r="W2798" s="7">
        <v>0.88800000000000001</v>
      </c>
      <c r="X2798" s="7">
        <f t="shared" si="92"/>
        <v>0.88800000000000001</v>
      </c>
      <c r="Y2798" s="7">
        <v>0.65300000000000002</v>
      </c>
      <c r="Z2798" s="7">
        <f t="shared" si="93"/>
        <v>0.65300000000000002</v>
      </c>
      <c r="AA2798" s="7">
        <v>0.57499999999999996</v>
      </c>
      <c r="AB2798" s="7">
        <v>0.42399999999999999</v>
      </c>
      <c r="AC2798" s="7">
        <v>12.9</v>
      </c>
      <c r="AD2798" s="7">
        <v>41.9</v>
      </c>
      <c r="AE2798" s="7" t="s">
        <v>45</v>
      </c>
      <c r="AH2798" s="7" t="s">
        <v>463</v>
      </c>
      <c r="AI2798" s="7" t="s">
        <v>463</v>
      </c>
      <c r="AJ2798" s="7">
        <v>-1.919</v>
      </c>
      <c r="AK2798" s="7">
        <v>-0.85699999999999998</v>
      </c>
      <c r="AL2798" s="7" t="s">
        <v>408</v>
      </c>
      <c r="AS2798" s="7">
        <v>3</v>
      </c>
      <c r="AV2798" s="7" t="s">
        <v>658</v>
      </c>
      <c r="AW2798" s="7" t="s">
        <v>528</v>
      </c>
      <c r="AX2798" s="7" t="s">
        <v>14</v>
      </c>
      <c r="AY2798" s="7" t="s">
        <v>562</v>
      </c>
      <c r="AZ2798" s="7" t="s">
        <v>325</v>
      </c>
    </row>
    <row r="2799" spans="1:52" x14ac:dyDescent="0.2">
      <c r="A2799" s="7">
        <v>2783</v>
      </c>
      <c r="B2799" s="7">
        <v>8097</v>
      </c>
      <c r="C2799" s="7" t="s">
        <v>69</v>
      </c>
      <c r="D2799" s="7" t="s">
        <v>323</v>
      </c>
      <c r="E2799" s="7" t="s">
        <v>324</v>
      </c>
      <c r="F2799" s="7">
        <v>1.351</v>
      </c>
      <c r="I2799" s="7">
        <v>1.4</v>
      </c>
      <c r="J2799" s="7">
        <v>2011</v>
      </c>
      <c r="K2799" s="7">
        <v>6</v>
      </c>
      <c r="L2799" s="7">
        <v>158</v>
      </c>
      <c r="M2799" s="7">
        <v>35.950000000000003</v>
      </c>
      <c r="N2799" s="7">
        <v>104.15</v>
      </c>
      <c r="O2799" s="7">
        <v>35.75</v>
      </c>
      <c r="P2799" s="7">
        <v>104.25</v>
      </c>
      <c r="Q2799" s="7">
        <v>18.338999999999999</v>
      </c>
      <c r="S2799" s="7">
        <v>4.5549999999999997</v>
      </c>
      <c r="V2799" s="7" t="s">
        <v>26</v>
      </c>
      <c r="W2799" s="7">
        <v>0.84299999999999997</v>
      </c>
      <c r="X2799" s="7">
        <f t="shared" si="92"/>
        <v>0.84299999999999997</v>
      </c>
      <c r="Y2799" s="7">
        <v>0.55700000000000005</v>
      </c>
      <c r="Z2799" s="7">
        <f t="shared" si="93"/>
        <v>0.55700000000000005</v>
      </c>
      <c r="AA2799" s="7">
        <v>0.60099999999999998</v>
      </c>
      <c r="AB2799" s="7">
        <v>0.39800000000000002</v>
      </c>
      <c r="AC2799" s="7">
        <v>17.399999999999999</v>
      </c>
      <c r="AD2799" s="7">
        <v>57.4</v>
      </c>
      <c r="AE2799" s="7" t="s">
        <v>45</v>
      </c>
      <c r="AH2799" s="7" t="s">
        <v>463</v>
      </c>
      <c r="AI2799" s="7" t="s">
        <v>463</v>
      </c>
      <c r="AJ2799" s="7">
        <v>-1.919</v>
      </c>
      <c r="AK2799" s="7">
        <v>-0.85699999999999998</v>
      </c>
      <c r="AL2799" s="7" t="s">
        <v>408</v>
      </c>
      <c r="AS2799" s="7">
        <v>3</v>
      </c>
      <c r="AV2799" s="7" t="s">
        <v>658</v>
      </c>
      <c r="AW2799" s="7" t="s">
        <v>528</v>
      </c>
      <c r="AX2799" s="7" t="s">
        <v>14</v>
      </c>
      <c r="AY2799" s="7" t="s">
        <v>562</v>
      </c>
      <c r="AZ2799" s="7" t="s">
        <v>325</v>
      </c>
    </row>
    <row r="2800" spans="1:52" x14ac:dyDescent="0.2">
      <c r="A2800" s="7">
        <v>2784</v>
      </c>
      <c r="B2800" s="7">
        <v>8097</v>
      </c>
      <c r="C2800" s="7" t="s">
        <v>69</v>
      </c>
      <c r="D2800" s="7" t="s">
        <v>323</v>
      </c>
      <c r="E2800" s="7" t="s">
        <v>324</v>
      </c>
      <c r="F2800" s="7">
        <v>1.1990000000000001</v>
      </c>
      <c r="I2800" s="7">
        <v>1.2430000000000001</v>
      </c>
      <c r="J2800" s="7">
        <v>2011</v>
      </c>
      <c r="K2800" s="7">
        <v>6</v>
      </c>
      <c r="L2800" s="7">
        <v>166</v>
      </c>
      <c r="M2800" s="7">
        <v>35.950000000000003</v>
      </c>
      <c r="N2800" s="7">
        <v>104.15</v>
      </c>
      <c r="O2800" s="7">
        <v>35.75</v>
      </c>
      <c r="P2800" s="7">
        <v>104.25</v>
      </c>
      <c r="Q2800" s="7">
        <v>21.588000000000001</v>
      </c>
      <c r="S2800" s="7">
        <v>6.6849999999999996</v>
      </c>
      <c r="V2800" s="7" t="s">
        <v>26</v>
      </c>
      <c r="W2800" s="7">
        <v>0.92200000000000004</v>
      </c>
      <c r="X2800" s="7">
        <f t="shared" si="92"/>
        <v>0.92200000000000004</v>
      </c>
      <c r="Y2800" s="7">
        <v>0.32100000000000001</v>
      </c>
      <c r="Z2800" s="7">
        <f t="shared" si="93"/>
        <v>0.32100000000000001</v>
      </c>
      <c r="AA2800" s="7">
        <v>0.74099999999999999</v>
      </c>
      <c r="AB2800" s="7">
        <v>0.25800000000000001</v>
      </c>
      <c r="AC2800" s="7">
        <v>17.399999999999999</v>
      </c>
      <c r="AD2800" s="7">
        <v>57.4</v>
      </c>
      <c r="AE2800" s="7" t="s">
        <v>45</v>
      </c>
      <c r="AH2800" s="7" t="s">
        <v>463</v>
      </c>
      <c r="AI2800" s="7" t="s">
        <v>463</v>
      </c>
      <c r="AJ2800" s="7">
        <v>-1.919</v>
      </c>
      <c r="AK2800" s="7">
        <v>-0.85699999999999998</v>
      </c>
      <c r="AL2800" s="7" t="s">
        <v>408</v>
      </c>
      <c r="AS2800" s="7">
        <v>3</v>
      </c>
      <c r="AV2800" s="7" t="s">
        <v>658</v>
      </c>
      <c r="AW2800" s="7" t="s">
        <v>528</v>
      </c>
      <c r="AX2800" s="7" t="s">
        <v>14</v>
      </c>
      <c r="AY2800" s="7" t="s">
        <v>562</v>
      </c>
      <c r="AZ2800" s="7" t="s">
        <v>325</v>
      </c>
    </row>
    <row r="2801" spans="1:52" x14ac:dyDescent="0.2">
      <c r="A2801" s="7">
        <v>2785</v>
      </c>
      <c r="B2801" s="7">
        <v>8097</v>
      </c>
      <c r="C2801" s="7" t="s">
        <v>69</v>
      </c>
      <c r="D2801" s="7" t="s">
        <v>323</v>
      </c>
      <c r="E2801" s="7" t="s">
        <v>324</v>
      </c>
      <c r="F2801" s="7">
        <v>2.0670000000000002</v>
      </c>
      <c r="I2801" s="7">
        <v>2.1429999999999998</v>
      </c>
      <c r="J2801" s="7">
        <v>2011</v>
      </c>
      <c r="K2801" s="7">
        <v>6</v>
      </c>
      <c r="L2801" s="7">
        <v>174</v>
      </c>
      <c r="M2801" s="7">
        <v>35.950000000000003</v>
      </c>
      <c r="N2801" s="7">
        <v>104.15</v>
      </c>
      <c r="O2801" s="7">
        <v>35.75</v>
      </c>
      <c r="P2801" s="7">
        <v>104.25</v>
      </c>
      <c r="Q2801" s="7">
        <v>18.338999999999999</v>
      </c>
      <c r="S2801" s="7">
        <v>14.113</v>
      </c>
      <c r="V2801" s="7" t="s">
        <v>26</v>
      </c>
      <c r="W2801" s="7">
        <v>1.284</v>
      </c>
      <c r="X2801" s="7">
        <f t="shared" si="92"/>
        <v>1.284</v>
      </c>
      <c r="Y2801" s="7">
        <v>0.85899999999999999</v>
      </c>
      <c r="Z2801" s="7">
        <f t="shared" si="93"/>
        <v>0.85899999999999999</v>
      </c>
      <c r="AA2801" s="7">
        <v>0.59899999999999998</v>
      </c>
      <c r="AB2801" s="7">
        <v>0.4</v>
      </c>
      <c r="AC2801" s="7">
        <v>17.399999999999999</v>
      </c>
      <c r="AD2801" s="7">
        <v>57.4</v>
      </c>
      <c r="AE2801" s="7" t="s">
        <v>45</v>
      </c>
      <c r="AH2801" s="7" t="s">
        <v>463</v>
      </c>
      <c r="AI2801" s="7" t="s">
        <v>463</v>
      </c>
      <c r="AJ2801" s="7">
        <v>-1.919</v>
      </c>
      <c r="AK2801" s="7">
        <v>-0.85699999999999998</v>
      </c>
      <c r="AL2801" s="7" t="s">
        <v>408</v>
      </c>
      <c r="AS2801" s="7">
        <v>3</v>
      </c>
      <c r="AV2801" s="7" t="s">
        <v>658</v>
      </c>
      <c r="AW2801" s="7" t="s">
        <v>528</v>
      </c>
      <c r="AX2801" s="7" t="s">
        <v>14</v>
      </c>
      <c r="AY2801" s="7" t="s">
        <v>562</v>
      </c>
      <c r="AZ2801" s="7" t="s">
        <v>325</v>
      </c>
    </row>
    <row r="2802" spans="1:52" x14ac:dyDescent="0.2">
      <c r="A2802" s="7">
        <v>2786</v>
      </c>
      <c r="B2802" s="7">
        <v>8097</v>
      </c>
      <c r="C2802" s="7" t="s">
        <v>69</v>
      </c>
      <c r="D2802" s="7" t="s">
        <v>323</v>
      </c>
      <c r="E2802" s="7" t="s">
        <v>324</v>
      </c>
      <c r="F2802" s="7">
        <v>2.0179999999999998</v>
      </c>
      <c r="I2802" s="7">
        <v>2.0920000000000001</v>
      </c>
      <c r="J2802" s="7">
        <v>2011</v>
      </c>
      <c r="K2802" s="7">
        <v>7</v>
      </c>
      <c r="L2802" s="7">
        <v>183</v>
      </c>
      <c r="M2802" s="7">
        <v>35.950000000000003</v>
      </c>
      <c r="N2802" s="7">
        <v>104.15</v>
      </c>
      <c r="O2802" s="7">
        <v>35.75</v>
      </c>
      <c r="P2802" s="7">
        <v>104.25</v>
      </c>
      <c r="Q2802" s="7">
        <v>18.821000000000002</v>
      </c>
      <c r="S2802" s="7">
        <v>12.943</v>
      </c>
      <c r="V2802" s="7" t="s">
        <v>26</v>
      </c>
      <c r="W2802" s="7">
        <v>1.2829999999999999</v>
      </c>
      <c r="X2802" s="7">
        <f t="shared" si="92"/>
        <v>1.2829999999999999</v>
      </c>
      <c r="Y2802" s="7">
        <v>0.80900000000000005</v>
      </c>
      <c r="Z2802" s="7">
        <f t="shared" si="93"/>
        <v>0.80900000000000005</v>
      </c>
      <c r="AA2802" s="7">
        <v>0.61299999999999999</v>
      </c>
      <c r="AB2802" s="7">
        <v>0.38600000000000001</v>
      </c>
      <c r="AC2802" s="7">
        <v>18.3</v>
      </c>
      <c r="AD2802" s="7">
        <v>61.2</v>
      </c>
      <c r="AE2802" s="7" t="s">
        <v>45</v>
      </c>
      <c r="AH2802" s="7" t="s">
        <v>463</v>
      </c>
      <c r="AI2802" s="7" t="s">
        <v>463</v>
      </c>
      <c r="AJ2802" s="7">
        <v>-1.919</v>
      </c>
      <c r="AK2802" s="7">
        <v>-0.85699999999999998</v>
      </c>
      <c r="AL2802" s="7" t="s">
        <v>408</v>
      </c>
      <c r="AS2802" s="7">
        <v>3</v>
      </c>
      <c r="AV2802" s="7" t="s">
        <v>658</v>
      </c>
      <c r="AW2802" s="7" t="s">
        <v>528</v>
      </c>
      <c r="AX2802" s="7" t="s">
        <v>14</v>
      </c>
      <c r="AY2802" s="7" t="s">
        <v>562</v>
      </c>
      <c r="AZ2802" s="7" t="s">
        <v>325</v>
      </c>
    </row>
    <row r="2803" spans="1:52" x14ac:dyDescent="0.2">
      <c r="A2803" s="7">
        <v>2787</v>
      </c>
      <c r="B2803" s="7">
        <v>8097</v>
      </c>
      <c r="C2803" s="7" t="s">
        <v>69</v>
      </c>
      <c r="D2803" s="7" t="s">
        <v>323</v>
      </c>
      <c r="E2803" s="7" t="s">
        <v>324</v>
      </c>
      <c r="F2803" s="7">
        <v>1.4450000000000001</v>
      </c>
      <c r="I2803" s="7">
        <v>1.498</v>
      </c>
      <c r="J2803" s="7">
        <v>2011</v>
      </c>
      <c r="K2803" s="7">
        <v>7</v>
      </c>
      <c r="L2803" s="7">
        <v>192</v>
      </c>
      <c r="M2803" s="7">
        <v>35.950000000000003</v>
      </c>
      <c r="N2803" s="7">
        <v>104.15</v>
      </c>
      <c r="O2803" s="7">
        <v>35.75</v>
      </c>
      <c r="P2803" s="7">
        <v>104.25</v>
      </c>
      <c r="Q2803" s="7">
        <v>24.236000000000001</v>
      </c>
      <c r="S2803" s="7">
        <v>3.1309999999999998</v>
      </c>
      <c r="V2803" s="7" t="s">
        <v>26</v>
      </c>
      <c r="W2803" s="7">
        <v>1.034</v>
      </c>
      <c r="X2803" s="7">
        <f t="shared" si="92"/>
        <v>1.034</v>
      </c>
      <c r="Y2803" s="7">
        <v>0.46400000000000002</v>
      </c>
      <c r="Z2803" s="7">
        <f t="shared" si="93"/>
        <v>0.46400000000000002</v>
      </c>
      <c r="AA2803" s="7">
        <v>0.69</v>
      </c>
      <c r="AB2803" s="7">
        <v>0.309</v>
      </c>
      <c r="AC2803" s="7">
        <v>18.3</v>
      </c>
      <c r="AD2803" s="7">
        <v>61.2</v>
      </c>
      <c r="AE2803" s="7" t="s">
        <v>45</v>
      </c>
      <c r="AH2803" s="7" t="s">
        <v>463</v>
      </c>
      <c r="AI2803" s="7" t="s">
        <v>463</v>
      </c>
      <c r="AJ2803" s="7">
        <v>-1.919</v>
      </c>
      <c r="AK2803" s="7">
        <v>-0.85699999999999998</v>
      </c>
      <c r="AL2803" s="7" t="s">
        <v>408</v>
      </c>
      <c r="AS2803" s="7">
        <v>3</v>
      </c>
      <c r="AV2803" s="7" t="s">
        <v>658</v>
      </c>
      <c r="AW2803" s="7" t="s">
        <v>528</v>
      </c>
      <c r="AX2803" s="7" t="s">
        <v>14</v>
      </c>
      <c r="AY2803" s="7" t="s">
        <v>562</v>
      </c>
      <c r="AZ2803" s="7" t="s">
        <v>325</v>
      </c>
    </row>
    <row r="2804" spans="1:52" x14ac:dyDescent="0.2">
      <c r="A2804" s="7">
        <v>2788</v>
      </c>
      <c r="B2804" s="7">
        <v>8097</v>
      </c>
      <c r="C2804" s="7" t="s">
        <v>69</v>
      </c>
      <c r="D2804" s="7" t="s">
        <v>323</v>
      </c>
      <c r="E2804" s="7" t="s">
        <v>324</v>
      </c>
      <c r="F2804" s="7">
        <v>1.387</v>
      </c>
      <c r="I2804" s="7">
        <v>1.4379999999999999</v>
      </c>
      <c r="J2804" s="7">
        <v>2011</v>
      </c>
      <c r="K2804" s="7">
        <v>7</v>
      </c>
      <c r="L2804" s="7">
        <v>200</v>
      </c>
      <c r="M2804" s="7">
        <v>35.950000000000003</v>
      </c>
      <c r="N2804" s="7">
        <v>104.15</v>
      </c>
      <c r="O2804" s="7">
        <v>35.75</v>
      </c>
      <c r="P2804" s="7">
        <v>104.25</v>
      </c>
      <c r="Q2804" s="7">
        <v>29.651</v>
      </c>
      <c r="S2804" s="7">
        <v>2.5249999999999999</v>
      </c>
      <c r="V2804" s="7" t="s">
        <v>26</v>
      </c>
      <c r="W2804" s="7">
        <v>0.96199999999999997</v>
      </c>
      <c r="X2804" s="7">
        <f t="shared" si="92"/>
        <v>0.96199999999999997</v>
      </c>
      <c r="Y2804" s="7">
        <v>0.47599999999999998</v>
      </c>
      <c r="Z2804" s="7">
        <f t="shared" si="93"/>
        <v>0.47599999999999998</v>
      </c>
      <c r="AA2804" s="7">
        <v>0.66800000000000004</v>
      </c>
      <c r="AB2804" s="7">
        <v>0.33100000000000002</v>
      </c>
      <c r="AC2804" s="7">
        <v>18.3</v>
      </c>
      <c r="AD2804" s="7">
        <v>61.2</v>
      </c>
      <c r="AE2804" s="7" t="s">
        <v>45</v>
      </c>
      <c r="AH2804" s="7" t="s">
        <v>463</v>
      </c>
      <c r="AI2804" s="7" t="s">
        <v>463</v>
      </c>
      <c r="AJ2804" s="7">
        <v>-1.919</v>
      </c>
      <c r="AK2804" s="7">
        <v>-0.85699999999999998</v>
      </c>
      <c r="AL2804" s="7" t="s">
        <v>408</v>
      </c>
      <c r="AS2804" s="7">
        <v>3</v>
      </c>
      <c r="AV2804" s="7" t="s">
        <v>658</v>
      </c>
      <c r="AW2804" s="7" t="s">
        <v>528</v>
      </c>
      <c r="AX2804" s="7" t="s">
        <v>14</v>
      </c>
      <c r="AY2804" s="7" t="s">
        <v>562</v>
      </c>
      <c r="AZ2804" s="7" t="s">
        <v>325</v>
      </c>
    </row>
    <row r="2805" spans="1:52" x14ac:dyDescent="0.2">
      <c r="A2805" s="7">
        <v>2789</v>
      </c>
      <c r="B2805" s="7">
        <v>8097</v>
      </c>
      <c r="C2805" s="7" t="s">
        <v>69</v>
      </c>
      <c r="D2805" s="7" t="s">
        <v>323</v>
      </c>
      <c r="E2805" s="7" t="s">
        <v>324</v>
      </c>
      <c r="F2805" s="7">
        <v>2.1019999999999999</v>
      </c>
      <c r="I2805" s="7">
        <v>2.1789999999999998</v>
      </c>
      <c r="J2805" s="7">
        <v>2011</v>
      </c>
      <c r="K2805" s="7">
        <v>7</v>
      </c>
      <c r="L2805" s="7">
        <v>209</v>
      </c>
      <c r="M2805" s="7">
        <v>35.950000000000003</v>
      </c>
      <c r="N2805" s="7">
        <v>104.15</v>
      </c>
      <c r="O2805" s="7">
        <v>35.75</v>
      </c>
      <c r="P2805" s="7">
        <v>104.25</v>
      </c>
      <c r="Q2805" s="7">
        <v>24.116</v>
      </c>
      <c r="S2805" s="7">
        <v>11.169</v>
      </c>
      <c r="V2805" s="7" t="s">
        <v>26</v>
      </c>
      <c r="W2805" s="7">
        <v>1.786</v>
      </c>
      <c r="X2805" s="7">
        <f t="shared" si="92"/>
        <v>1.786</v>
      </c>
      <c r="Y2805" s="7">
        <v>0.39300000000000002</v>
      </c>
      <c r="Z2805" s="7">
        <f t="shared" si="93"/>
        <v>0.39300000000000002</v>
      </c>
      <c r="AA2805" s="7">
        <v>0.81899999999999995</v>
      </c>
      <c r="AB2805" s="7">
        <v>0.18</v>
      </c>
      <c r="AC2805" s="7">
        <v>18.3</v>
      </c>
      <c r="AD2805" s="7">
        <v>61.2</v>
      </c>
      <c r="AE2805" s="7" t="s">
        <v>45</v>
      </c>
      <c r="AH2805" s="7" t="s">
        <v>463</v>
      </c>
      <c r="AI2805" s="7" t="s">
        <v>463</v>
      </c>
      <c r="AJ2805" s="7">
        <v>-1.919</v>
      </c>
      <c r="AK2805" s="7">
        <v>-0.85699999999999998</v>
      </c>
      <c r="AL2805" s="7" t="s">
        <v>408</v>
      </c>
      <c r="AS2805" s="7">
        <v>3</v>
      </c>
      <c r="AV2805" s="7" t="s">
        <v>658</v>
      </c>
      <c r="AW2805" s="7" t="s">
        <v>528</v>
      </c>
      <c r="AX2805" s="7" t="s">
        <v>14</v>
      </c>
      <c r="AY2805" s="7" t="s">
        <v>562</v>
      </c>
      <c r="AZ2805" s="7" t="s">
        <v>325</v>
      </c>
    </row>
    <row r="2806" spans="1:52" x14ac:dyDescent="0.2">
      <c r="A2806" s="7">
        <v>2790</v>
      </c>
      <c r="B2806" s="7">
        <v>8097</v>
      </c>
      <c r="C2806" s="7" t="s">
        <v>69</v>
      </c>
      <c r="D2806" s="7" t="s">
        <v>323</v>
      </c>
      <c r="E2806" s="7" t="s">
        <v>324</v>
      </c>
      <c r="F2806" s="7">
        <v>1.7290000000000001</v>
      </c>
      <c r="I2806" s="7">
        <v>1.792</v>
      </c>
      <c r="J2806" s="7">
        <v>2011</v>
      </c>
      <c r="K2806" s="7">
        <v>8</v>
      </c>
      <c r="L2806" s="7">
        <v>217</v>
      </c>
      <c r="M2806" s="7">
        <v>35.950000000000003</v>
      </c>
      <c r="N2806" s="7">
        <v>104.15</v>
      </c>
      <c r="O2806" s="7">
        <v>35.75</v>
      </c>
      <c r="P2806" s="7">
        <v>104.25</v>
      </c>
      <c r="Q2806" s="7">
        <v>25.077999999999999</v>
      </c>
      <c r="S2806" s="7">
        <v>7.3929999999999998</v>
      </c>
      <c r="V2806" s="7" t="s">
        <v>26</v>
      </c>
      <c r="W2806" s="7">
        <v>1.5649999999999999</v>
      </c>
      <c r="X2806" s="7">
        <f t="shared" si="92"/>
        <v>1.5649999999999999</v>
      </c>
      <c r="Y2806" s="7">
        <v>0.22700000000000001</v>
      </c>
      <c r="Z2806" s="7">
        <f t="shared" si="93"/>
        <v>0.22700000000000001</v>
      </c>
      <c r="AA2806" s="7">
        <v>0.873</v>
      </c>
      <c r="AB2806" s="7">
        <v>0.126</v>
      </c>
      <c r="AC2806" s="7">
        <v>18.600000000000001</v>
      </c>
      <c r="AD2806" s="7">
        <v>46.5</v>
      </c>
      <c r="AE2806" s="7" t="s">
        <v>45</v>
      </c>
      <c r="AH2806" s="7" t="s">
        <v>463</v>
      </c>
      <c r="AI2806" s="7" t="s">
        <v>463</v>
      </c>
      <c r="AJ2806" s="7">
        <v>-1.919</v>
      </c>
      <c r="AK2806" s="7">
        <v>-0.85699999999999998</v>
      </c>
      <c r="AL2806" s="7" t="s">
        <v>408</v>
      </c>
      <c r="AS2806" s="7">
        <v>3</v>
      </c>
      <c r="AV2806" s="7" t="s">
        <v>658</v>
      </c>
      <c r="AW2806" s="7" t="s">
        <v>528</v>
      </c>
      <c r="AX2806" s="7" t="s">
        <v>14</v>
      </c>
      <c r="AY2806" s="7" t="s">
        <v>562</v>
      </c>
      <c r="AZ2806" s="7" t="s">
        <v>325</v>
      </c>
    </row>
    <row r="2807" spans="1:52" x14ac:dyDescent="0.2">
      <c r="A2807" s="7">
        <v>2791</v>
      </c>
      <c r="B2807" s="7">
        <v>8097</v>
      </c>
      <c r="C2807" s="7" t="s">
        <v>69</v>
      </c>
      <c r="D2807" s="7" t="s">
        <v>323</v>
      </c>
      <c r="E2807" s="7" t="s">
        <v>324</v>
      </c>
      <c r="F2807" s="7">
        <v>1.7090000000000001</v>
      </c>
      <c r="I2807" s="7">
        <v>1.7709999999999999</v>
      </c>
      <c r="J2807" s="7">
        <v>2011</v>
      </c>
      <c r="K2807" s="7">
        <v>8</v>
      </c>
      <c r="L2807" s="7">
        <v>224</v>
      </c>
      <c r="M2807" s="7">
        <v>35.950000000000003</v>
      </c>
      <c r="N2807" s="7">
        <v>104.15</v>
      </c>
      <c r="O2807" s="7">
        <v>35.75</v>
      </c>
      <c r="P2807" s="7">
        <v>104.25</v>
      </c>
      <c r="Q2807" s="7">
        <v>28.448</v>
      </c>
      <c r="S2807" s="7">
        <v>7.69</v>
      </c>
      <c r="V2807" s="7" t="s">
        <v>26</v>
      </c>
      <c r="W2807" s="7">
        <v>1.5009999999999999</v>
      </c>
      <c r="X2807" s="7">
        <f t="shared" si="92"/>
        <v>1.5009999999999999</v>
      </c>
      <c r="Y2807" s="7">
        <v>0.27</v>
      </c>
      <c r="Z2807" s="7">
        <f t="shared" si="93"/>
        <v>0.27</v>
      </c>
      <c r="AA2807" s="7">
        <v>0.84699999999999998</v>
      </c>
      <c r="AB2807" s="7">
        <v>0.152</v>
      </c>
      <c r="AC2807" s="7">
        <v>18.600000000000001</v>
      </c>
      <c r="AD2807" s="7">
        <v>46.5</v>
      </c>
      <c r="AE2807" s="7" t="s">
        <v>45</v>
      </c>
      <c r="AH2807" s="7" t="s">
        <v>463</v>
      </c>
      <c r="AI2807" s="7" t="s">
        <v>463</v>
      </c>
      <c r="AJ2807" s="7">
        <v>-1.919</v>
      </c>
      <c r="AK2807" s="7">
        <v>-0.85699999999999998</v>
      </c>
      <c r="AL2807" s="7" t="s">
        <v>408</v>
      </c>
      <c r="AS2807" s="7">
        <v>3</v>
      </c>
      <c r="AV2807" s="7" t="s">
        <v>658</v>
      </c>
      <c r="AW2807" s="7" t="s">
        <v>528</v>
      </c>
      <c r="AX2807" s="7" t="s">
        <v>14</v>
      </c>
      <c r="AY2807" s="7" t="s">
        <v>562</v>
      </c>
      <c r="AZ2807" s="7" t="s">
        <v>325</v>
      </c>
    </row>
    <row r="2808" spans="1:52" x14ac:dyDescent="0.2">
      <c r="A2808" s="7">
        <v>2792</v>
      </c>
      <c r="B2808" s="7">
        <v>8097</v>
      </c>
      <c r="C2808" s="7" t="s">
        <v>69</v>
      </c>
      <c r="D2808" s="7" t="s">
        <v>323</v>
      </c>
      <c r="E2808" s="7" t="s">
        <v>324</v>
      </c>
      <c r="F2808" s="7">
        <v>2.1379999999999999</v>
      </c>
      <c r="I2808" s="7">
        <v>2.2160000000000002</v>
      </c>
      <c r="J2808" s="7">
        <v>2011</v>
      </c>
      <c r="K2808" s="7">
        <v>8</v>
      </c>
      <c r="L2808" s="7">
        <v>232</v>
      </c>
      <c r="M2808" s="7">
        <v>35.950000000000003</v>
      </c>
      <c r="N2808" s="7">
        <v>104.15</v>
      </c>
      <c r="O2808" s="7">
        <v>35.75</v>
      </c>
      <c r="P2808" s="7">
        <v>104.25</v>
      </c>
      <c r="Q2808" s="7">
        <v>22.550999999999998</v>
      </c>
      <c r="S2808" s="7">
        <v>6.4859999999999998</v>
      </c>
      <c r="V2808" s="7" t="s">
        <v>26</v>
      </c>
      <c r="W2808" s="7">
        <v>1.486</v>
      </c>
      <c r="X2808" s="7">
        <f t="shared" si="92"/>
        <v>1.486</v>
      </c>
      <c r="Y2808" s="7">
        <v>0.73</v>
      </c>
      <c r="Z2808" s="7">
        <f t="shared" si="93"/>
        <v>0.73</v>
      </c>
      <c r="AA2808" s="7">
        <v>0.67</v>
      </c>
      <c r="AB2808" s="7">
        <v>0.32900000000000001</v>
      </c>
      <c r="AC2808" s="7">
        <v>18.600000000000001</v>
      </c>
      <c r="AD2808" s="7">
        <v>46.5</v>
      </c>
      <c r="AE2808" s="7" t="s">
        <v>45</v>
      </c>
      <c r="AH2808" s="7" t="s">
        <v>463</v>
      </c>
      <c r="AI2808" s="7" t="s">
        <v>463</v>
      </c>
      <c r="AJ2808" s="7">
        <v>-1.919</v>
      </c>
      <c r="AK2808" s="7">
        <v>-0.85699999999999998</v>
      </c>
      <c r="AL2808" s="7" t="s">
        <v>408</v>
      </c>
      <c r="AS2808" s="7">
        <v>3</v>
      </c>
      <c r="AV2808" s="7" t="s">
        <v>658</v>
      </c>
      <c r="AW2808" s="7" t="s">
        <v>528</v>
      </c>
      <c r="AX2808" s="7" t="s">
        <v>14</v>
      </c>
      <c r="AY2808" s="7" t="s">
        <v>562</v>
      </c>
      <c r="AZ2808" s="7" t="s">
        <v>325</v>
      </c>
    </row>
    <row r="2809" spans="1:52" x14ac:dyDescent="0.2">
      <c r="A2809" s="7">
        <v>2793</v>
      </c>
      <c r="B2809" s="7">
        <v>8097</v>
      </c>
      <c r="C2809" s="7" t="s">
        <v>69</v>
      </c>
      <c r="D2809" s="7" t="s">
        <v>323</v>
      </c>
      <c r="E2809" s="7" t="s">
        <v>324</v>
      </c>
      <c r="F2809" s="7">
        <v>2.5569999999999999</v>
      </c>
      <c r="I2809" s="7">
        <v>2.6509999999999998</v>
      </c>
      <c r="J2809" s="7">
        <v>2011</v>
      </c>
      <c r="K2809" s="7">
        <v>8</v>
      </c>
      <c r="L2809" s="7">
        <v>241</v>
      </c>
      <c r="M2809" s="7">
        <v>35.950000000000003</v>
      </c>
      <c r="N2809" s="7">
        <v>104.15</v>
      </c>
      <c r="O2809" s="7">
        <v>35.75</v>
      </c>
      <c r="P2809" s="7">
        <v>104.25</v>
      </c>
      <c r="Q2809" s="7">
        <v>30.253</v>
      </c>
      <c r="S2809" s="7">
        <v>7.4</v>
      </c>
      <c r="V2809" s="7" t="s">
        <v>26</v>
      </c>
      <c r="W2809" s="7">
        <v>1.7689999999999999</v>
      </c>
      <c r="X2809" s="7">
        <f t="shared" si="92"/>
        <v>1.7689999999999999</v>
      </c>
      <c r="Y2809" s="7">
        <v>0.88200000000000001</v>
      </c>
      <c r="Z2809" s="7">
        <f t="shared" si="93"/>
        <v>0.88200000000000001</v>
      </c>
      <c r="AA2809" s="7">
        <v>0.66700000000000004</v>
      </c>
      <c r="AB2809" s="7">
        <v>0.33200000000000002</v>
      </c>
      <c r="AC2809" s="7">
        <v>18.600000000000001</v>
      </c>
      <c r="AD2809" s="7">
        <v>46.5</v>
      </c>
      <c r="AE2809" s="7" t="s">
        <v>45</v>
      </c>
      <c r="AH2809" s="7" t="s">
        <v>463</v>
      </c>
      <c r="AI2809" s="7" t="s">
        <v>463</v>
      </c>
      <c r="AJ2809" s="7">
        <v>-1.919</v>
      </c>
      <c r="AK2809" s="7">
        <v>-0.85699999999999998</v>
      </c>
      <c r="AL2809" s="7" t="s">
        <v>408</v>
      </c>
      <c r="AS2809" s="7">
        <v>3</v>
      </c>
      <c r="AV2809" s="7" t="s">
        <v>658</v>
      </c>
      <c r="AW2809" s="7" t="s">
        <v>528</v>
      </c>
      <c r="AX2809" s="7" t="s">
        <v>14</v>
      </c>
      <c r="AY2809" s="7" t="s">
        <v>562</v>
      </c>
      <c r="AZ2809" s="7" t="s">
        <v>325</v>
      </c>
    </row>
    <row r="2810" spans="1:52" x14ac:dyDescent="0.2">
      <c r="A2810" s="7">
        <v>2794</v>
      </c>
      <c r="B2810" s="7">
        <v>8097</v>
      </c>
      <c r="C2810" s="7" t="s">
        <v>69</v>
      </c>
      <c r="D2810" s="7" t="s">
        <v>323</v>
      </c>
      <c r="E2810" s="7" t="s">
        <v>324</v>
      </c>
      <c r="F2810" s="7">
        <v>2.8809999999999998</v>
      </c>
      <c r="I2810" s="7">
        <v>2.9870000000000001</v>
      </c>
      <c r="J2810" s="7">
        <v>2011</v>
      </c>
      <c r="K2810" s="7">
        <v>9</v>
      </c>
      <c r="L2810" s="7">
        <v>249</v>
      </c>
      <c r="M2810" s="7">
        <v>35.950000000000003</v>
      </c>
      <c r="N2810" s="7">
        <v>104.15</v>
      </c>
      <c r="O2810" s="7">
        <v>35.75</v>
      </c>
      <c r="P2810" s="7">
        <v>104.25</v>
      </c>
      <c r="Q2810" s="7">
        <v>24.236000000000001</v>
      </c>
      <c r="S2810" s="7">
        <v>11.788</v>
      </c>
      <c r="V2810" s="7" t="s">
        <v>26</v>
      </c>
      <c r="W2810" s="7">
        <v>2.0880000000000001</v>
      </c>
      <c r="X2810" s="7">
        <f t="shared" si="92"/>
        <v>2.0880000000000001</v>
      </c>
      <c r="Y2810" s="7">
        <v>0.89900000000000002</v>
      </c>
      <c r="Z2810" s="7">
        <f t="shared" si="93"/>
        <v>0.89900000000000002</v>
      </c>
      <c r="AA2810" s="7">
        <v>0.69899999999999995</v>
      </c>
      <c r="AB2810" s="7">
        <v>0.3</v>
      </c>
      <c r="AC2810" s="7">
        <v>11.6</v>
      </c>
      <c r="AD2810" s="7">
        <v>68.5</v>
      </c>
      <c r="AE2810" s="7" t="s">
        <v>45</v>
      </c>
      <c r="AH2810" s="7" t="s">
        <v>463</v>
      </c>
      <c r="AI2810" s="7" t="s">
        <v>463</v>
      </c>
      <c r="AJ2810" s="7">
        <v>-1.919</v>
      </c>
      <c r="AK2810" s="7">
        <v>-0.85699999999999998</v>
      </c>
      <c r="AL2810" s="7" t="s">
        <v>408</v>
      </c>
      <c r="AS2810" s="7">
        <v>3</v>
      </c>
      <c r="AV2810" s="7" t="s">
        <v>658</v>
      </c>
      <c r="AW2810" s="7" t="s">
        <v>528</v>
      </c>
      <c r="AX2810" s="7" t="s">
        <v>14</v>
      </c>
      <c r="AY2810" s="7" t="s">
        <v>562</v>
      </c>
      <c r="AZ2810" s="7" t="s">
        <v>325</v>
      </c>
    </row>
    <row r="2811" spans="1:52" x14ac:dyDescent="0.2">
      <c r="A2811" s="7">
        <v>2795</v>
      </c>
      <c r="B2811" s="7">
        <v>8097</v>
      </c>
      <c r="C2811" s="7" t="s">
        <v>69</v>
      </c>
      <c r="D2811" s="7" t="s">
        <v>323</v>
      </c>
      <c r="E2811" s="7" t="s">
        <v>324</v>
      </c>
      <c r="F2811" s="7">
        <v>0.91400000000000003</v>
      </c>
      <c r="I2811" s="7">
        <v>0.94699999999999995</v>
      </c>
      <c r="J2811" s="7">
        <v>2011</v>
      </c>
      <c r="K2811" s="7">
        <v>9</v>
      </c>
      <c r="L2811" s="7">
        <v>258</v>
      </c>
      <c r="M2811" s="7">
        <v>35.950000000000003</v>
      </c>
      <c r="N2811" s="7">
        <v>104.15</v>
      </c>
      <c r="O2811" s="7">
        <v>35.75</v>
      </c>
      <c r="P2811" s="7">
        <v>104.25</v>
      </c>
      <c r="Q2811" s="7">
        <v>23.634</v>
      </c>
      <c r="S2811" s="7">
        <v>8.1419999999999995</v>
      </c>
      <c r="V2811" s="7" t="s">
        <v>26</v>
      </c>
      <c r="W2811" s="7">
        <v>0.83099999999999996</v>
      </c>
      <c r="X2811" s="7">
        <f t="shared" si="92"/>
        <v>0.83099999999999996</v>
      </c>
      <c r="Y2811" s="7">
        <v>0.11600000000000001</v>
      </c>
      <c r="Z2811" s="7">
        <f t="shared" si="93"/>
        <v>0.11600000000000001</v>
      </c>
      <c r="AA2811" s="7">
        <v>0.876</v>
      </c>
      <c r="AB2811" s="7">
        <v>0.123</v>
      </c>
      <c r="AC2811" s="7">
        <v>11.6</v>
      </c>
      <c r="AD2811" s="7">
        <v>68.5</v>
      </c>
      <c r="AE2811" s="7" t="s">
        <v>45</v>
      </c>
      <c r="AH2811" s="7" t="s">
        <v>463</v>
      </c>
      <c r="AI2811" s="7" t="s">
        <v>463</v>
      </c>
      <c r="AJ2811" s="7">
        <v>-1.919</v>
      </c>
      <c r="AK2811" s="7">
        <v>-0.85699999999999998</v>
      </c>
      <c r="AL2811" s="7" t="s">
        <v>408</v>
      </c>
      <c r="AS2811" s="7">
        <v>3</v>
      </c>
      <c r="AV2811" s="7" t="s">
        <v>658</v>
      </c>
      <c r="AW2811" s="7" t="s">
        <v>528</v>
      </c>
      <c r="AX2811" s="7" t="s">
        <v>14</v>
      </c>
      <c r="AY2811" s="7" t="s">
        <v>562</v>
      </c>
      <c r="AZ2811" s="7" t="s">
        <v>325</v>
      </c>
    </row>
    <row r="2812" spans="1:52" x14ac:dyDescent="0.2">
      <c r="A2812" s="7">
        <v>2796</v>
      </c>
      <c r="B2812" s="7">
        <v>8097</v>
      </c>
      <c r="C2812" s="7" t="s">
        <v>69</v>
      </c>
      <c r="D2812" s="7" t="s">
        <v>323</v>
      </c>
      <c r="E2812" s="7" t="s">
        <v>324</v>
      </c>
      <c r="F2812" s="7">
        <v>0.95199999999999996</v>
      </c>
      <c r="I2812" s="7">
        <v>0.98699999999999999</v>
      </c>
      <c r="J2812" s="7">
        <v>2011</v>
      </c>
      <c r="K2812" s="7">
        <v>9</v>
      </c>
      <c r="L2812" s="7">
        <v>266</v>
      </c>
      <c r="M2812" s="7">
        <v>35.950000000000003</v>
      </c>
      <c r="N2812" s="7">
        <v>104.15</v>
      </c>
      <c r="O2812" s="7">
        <v>35.75</v>
      </c>
      <c r="P2812" s="7">
        <v>104.25</v>
      </c>
      <c r="Q2812" s="7">
        <v>16.533999999999999</v>
      </c>
      <c r="S2812" s="7">
        <v>3.802</v>
      </c>
      <c r="V2812" s="7" t="s">
        <v>26</v>
      </c>
      <c r="W2812" s="7">
        <v>0.68799999999999994</v>
      </c>
      <c r="X2812" s="7">
        <f t="shared" si="92"/>
        <v>0.68799999999999994</v>
      </c>
      <c r="Y2812" s="7">
        <v>0.29899999999999999</v>
      </c>
      <c r="Z2812" s="7">
        <f t="shared" si="93"/>
        <v>0.29899999999999999</v>
      </c>
      <c r="AA2812" s="7">
        <v>0.69699999999999995</v>
      </c>
      <c r="AB2812" s="7">
        <v>0.30199999999999999</v>
      </c>
      <c r="AC2812" s="7">
        <v>11.6</v>
      </c>
      <c r="AD2812" s="7">
        <v>68.5</v>
      </c>
      <c r="AE2812" s="7" t="s">
        <v>45</v>
      </c>
      <c r="AH2812" s="7" t="s">
        <v>463</v>
      </c>
      <c r="AI2812" s="7" t="s">
        <v>463</v>
      </c>
      <c r="AJ2812" s="7">
        <v>-1.919</v>
      </c>
      <c r="AK2812" s="7">
        <v>-0.85699999999999998</v>
      </c>
      <c r="AL2812" s="7" t="s">
        <v>408</v>
      </c>
      <c r="AS2812" s="7">
        <v>3</v>
      </c>
      <c r="AV2812" s="7" t="s">
        <v>658</v>
      </c>
      <c r="AW2812" s="7" t="s">
        <v>528</v>
      </c>
      <c r="AX2812" s="7" t="s">
        <v>14</v>
      </c>
      <c r="AY2812" s="7" t="s">
        <v>562</v>
      </c>
      <c r="AZ2812" s="7" t="s">
        <v>325</v>
      </c>
    </row>
    <row r="2813" spans="1:52" x14ac:dyDescent="0.2">
      <c r="A2813" s="7">
        <v>2797</v>
      </c>
      <c r="B2813" s="7">
        <v>8097</v>
      </c>
      <c r="C2813" s="7" t="s">
        <v>69</v>
      </c>
      <c r="D2813" s="7" t="s">
        <v>323</v>
      </c>
      <c r="E2813" s="7" t="s">
        <v>324</v>
      </c>
      <c r="F2813" s="7">
        <v>0.85499999999999998</v>
      </c>
      <c r="I2813" s="7">
        <v>0.88600000000000001</v>
      </c>
      <c r="J2813" s="7">
        <v>2011</v>
      </c>
      <c r="K2813" s="7">
        <v>10</v>
      </c>
      <c r="L2813" s="7">
        <v>275</v>
      </c>
      <c r="M2813" s="7">
        <v>35.950000000000003</v>
      </c>
      <c r="N2813" s="7">
        <v>104.15</v>
      </c>
      <c r="O2813" s="7">
        <v>35.75</v>
      </c>
      <c r="P2813" s="7">
        <v>104.25</v>
      </c>
      <c r="Q2813" s="7">
        <v>8.952</v>
      </c>
      <c r="S2813" s="7">
        <v>11.7</v>
      </c>
      <c r="V2813" s="7" t="s">
        <v>26</v>
      </c>
      <c r="W2813" s="7">
        <v>0.58799999999999997</v>
      </c>
      <c r="X2813" s="7">
        <f t="shared" si="92"/>
        <v>0.58799999999999997</v>
      </c>
      <c r="Y2813" s="7">
        <v>0.29799999999999999</v>
      </c>
      <c r="Z2813" s="7">
        <f t="shared" si="93"/>
        <v>0.29799999999999999</v>
      </c>
      <c r="AA2813" s="7">
        <v>0.66300000000000003</v>
      </c>
      <c r="AB2813" s="7">
        <v>0.33600000000000002</v>
      </c>
      <c r="AC2813" s="7">
        <v>7.4</v>
      </c>
      <c r="AD2813" s="7">
        <v>25.6</v>
      </c>
      <c r="AE2813" s="7" t="s">
        <v>45</v>
      </c>
      <c r="AH2813" s="7" t="s">
        <v>463</v>
      </c>
      <c r="AI2813" s="7" t="s">
        <v>463</v>
      </c>
      <c r="AJ2813" s="7">
        <v>-1.919</v>
      </c>
      <c r="AK2813" s="7">
        <v>-0.85699999999999998</v>
      </c>
      <c r="AL2813" s="7" t="s">
        <v>408</v>
      </c>
      <c r="AS2813" s="7">
        <v>3</v>
      </c>
      <c r="AV2813" s="7" t="s">
        <v>658</v>
      </c>
      <c r="AW2813" s="7" t="s">
        <v>528</v>
      </c>
      <c r="AX2813" s="7" t="s">
        <v>14</v>
      </c>
      <c r="AY2813" s="7" t="s">
        <v>562</v>
      </c>
      <c r="AZ2813" s="7" t="s">
        <v>325</v>
      </c>
    </row>
    <row r="2814" spans="1:52" x14ac:dyDescent="0.2">
      <c r="A2814" s="7">
        <v>2798</v>
      </c>
      <c r="B2814" s="7">
        <v>8097</v>
      </c>
      <c r="C2814" s="7" t="s">
        <v>69</v>
      </c>
      <c r="D2814" s="7" t="s">
        <v>323</v>
      </c>
      <c r="E2814" s="7" t="s">
        <v>324</v>
      </c>
      <c r="F2814" s="7">
        <v>0.61599999999999999</v>
      </c>
      <c r="I2814" s="7">
        <v>0.63800000000000001</v>
      </c>
      <c r="J2814" s="7">
        <v>2011</v>
      </c>
      <c r="K2814" s="7">
        <v>10</v>
      </c>
      <c r="L2814" s="7">
        <v>283</v>
      </c>
      <c r="M2814" s="7">
        <v>35.950000000000003</v>
      </c>
      <c r="N2814" s="7">
        <v>104.15</v>
      </c>
      <c r="O2814" s="7">
        <v>35.75</v>
      </c>
      <c r="P2814" s="7">
        <v>104.25</v>
      </c>
      <c r="Q2814" s="7">
        <v>2.4550000000000001</v>
      </c>
      <c r="S2814" s="7">
        <v>7.9749999999999996</v>
      </c>
      <c r="V2814" s="7" t="s">
        <v>26</v>
      </c>
      <c r="W2814" s="7">
        <v>0.36099999999999999</v>
      </c>
      <c r="X2814" s="7">
        <f t="shared" si="92"/>
        <v>0.36099999999999999</v>
      </c>
      <c r="Y2814" s="7">
        <v>0.27700000000000002</v>
      </c>
      <c r="Z2814" s="7">
        <f t="shared" si="93"/>
        <v>0.27700000000000002</v>
      </c>
      <c r="AA2814" s="7">
        <v>0.56499999999999995</v>
      </c>
      <c r="AB2814" s="7">
        <v>0.434</v>
      </c>
      <c r="AC2814" s="7">
        <v>7.4</v>
      </c>
      <c r="AD2814" s="7">
        <v>25.6</v>
      </c>
      <c r="AE2814" s="7" t="s">
        <v>45</v>
      </c>
      <c r="AH2814" s="7" t="s">
        <v>463</v>
      </c>
      <c r="AI2814" s="7" t="s">
        <v>463</v>
      </c>
      <c r="AJ2814" s="7">
        <v>-1.919</v>
      </c>
      <c r="AK2814" s="7">
        <v>-0.85699999999999998</v>
      </c>
      <c r="AL2814" s="7" t="s">
        <v>408</v>
      </c>
      <c r="AS2814" s="7">
        <v>3</v>
      </c>
      <c r="AV2814" s="7" t="s">
        <v>658</v>
      </c>
      <c r="AW2814" s="7" t="s">
        <v>528</v>
      </c>
      <c r="AX2814" s="7" t="s">
        <v>14</v>
      </c>
      <c r="AY2814" s="7" t="s">
        <v>562</v>
      </c>
      <c r="AZ2814" s="7" t="s">
        <v>325</v>
      </c>
    </row>
    <row r="2815" spans="1:52" x14ac:dyDescent="0.2">
      <c r="A2815" s="7">
        <v>2799</v>
      </c>
      <c r="B2815" s="7">
        <v>8097</v>
      </c>
      <c r="C2815" s="7" t="s">
        <v>69</v>
      </c>
      <c r="D2815" s="7" t="s">
        <v>323</v>
      </c>
      <c r="E2815" s="7" t="s">
        <v>324</v>
      </c>
      <c r="F2815" s="7">
        <v>0.28100000000000003</v>
      </c>
      <c r="I2815" s="7">
        <v>0.29099999999999998</v>
      </c>
      <c r="J2815" s="7">
        <v>2011</v>
      </c>
      <c r="K2815" s="7">
        <v>10</v>
      </c>
      <c r="L2815" s="7">
        <v>290</v>
      </c>
      <c r="M2815" s="7">
        <v>35.950000000000003</v>
      </c>
      <c r="N2815" s="7">
        <v>104.15</v>
      </c>
      <c r="O2815" s="7">
        <v>35.75</v>
      </c>
      <c r="P2815" s="7">
        <v>104.25</v>
      </c>
      <c r="Q2815" s="7">
        <v>1.7330000000000001</v>
      </c>
      <c r="S2815" s="7">
        <v>3.722</v>
      </c>
      <c r="V2815" s="7" t="s">
        <v>26</v>
      </c>
      <c r="W2815" s="7">
        <v>0.254</v>
      </c>
      <c r="X2815" s="7">
        <f t="shared" si="92"/>
        <v>0.254</v>
      </c>
      <c r="Y2815" s="7">
        <v>3.6999999999999998E-2</v>
      </c>
      <c r="Z2815" s="7">
        <f t="shared" si="93"/>
        <v>3.6999999999999998E-2</v>
      </c>
      <c r="AA2815" s="7">
        <v>0.871</v>
      </c>
      <c r="AB2815" s="7">
        <v>0.128</v>
      </c>
      <c r="AC2815" s="7">
        <v>7.4</v>
      </c>
      <c r="AD2815" s="7">
        <v>25.6</v>
      </c>
      <c r="AE2815" s="7" t="s">
        <v>45</v>
      </c>
      <c r="AH2815" s="7" t="s">
        <v>463</v>
      </c>
      <c r="AI2815" s="7" t="s">
        <v>463</v>
      </c>
      <c r="AJ2815" s="7">
        <v>-1.919</v>
      </c>
      <c r="AK2815" s="7">
        <v>-0.85699999999999998</v>
      </c>
      <c r="AL2815" s="7" t="s">
        <v>408</v>
      </c>
      <c r="AS2815" s="7">
        <v>3</v>
      </c>
      <c r="AV2815" s="7" t="s">
        <v>658</v>
      </c>
      <c r="AW2815" s="7" t="s">
        <v>528</v>
      </c>
      <c r="AX2815" s="7" t="s">
        <v>14</v>
      </c>
      <c r="AY2815" s="7" t="s">
        <v>562</v>
      </c>
      <c r="AZ2815" s="7" t="s">
        <v>325</v>
      </c>
    </row>
    <row r="2816" spans="1:52" x14ac:dyDescent="0.2">
      <c r="A2816" s="7">
        <v>2800</v>
      </c>
      <c r="B2816" s="7">
        <v>9297</v>
      </c>
      <c r="C2816" s="7" t="s">
        <v>40</v>
      </c>
      <c r="D2816" s="7" t="s">
        <v>481</v>
      </c>
      <c r="E2816" s="7" t="s">
        <v>317</v>
      </c>
      <c r="F2816" s="7">
        <v>0.29399999999999998</v>
      </c>
      <c r="I2816" s="7">
        <v>0.30399999999999999</v>
      </c>
      <c r="J2816" s="7">
        <v>2010</v>
      </c>
      <c r="K2816" s="7">
        <v>2</v>
      </c>
      <c r="L2816" s="7">
        <v>44</v>
      </c>
      <c r="M2816" s="7">
        <v>46.35</v>
      </c>
      <c r="N2816" s="7">
        <v>11.266</v>
      </c>
      <c r="O2816" s="7">
        <v>46.25</v>
      </c>
      <c r="P2816" s="7">
        <v>11.25</v>
      </c>
      <c r="Q2816" s="7">
        <v>5.1340000000000003</v>
      </c>
      <c r="V2816" s="7" t="s">
        <v>26</v>
      </c>
      <c r="W2816" s="7">
        <v>0.24199999999999999</v>
      </c>
      <c r="X2816" s="7">
        <f t="shared" si="92"/>
        <v>0.24199999999999999</v>
      </c>
      <c r="Y2816" s="7">
        <v>6.2E-2</v>
      </c>
      <c r="Z2816" s="7">
        <f t="shared" si="93"/>
        <v>6.2E-2</v>
      </c>
      <c r="AA2816" s="7">
        <v>0.79300000000000004</v>
      </c>
      <c r="AB2816" s="7">
        <v>0.20599999999999999</v>
      </c>
      <c r="AC2816" s="7">
        <v>-3.2</v>
      </c>
      <c r="AD2816" s="7">
        <v>0</v>
      </c>
      <c r="AE2816" s="7" t="s">
        <v>132</v>
      </c>
      <c r="AH2816" s="7" t="s">
        <v>416</v>
      </c>
      <c r="AI2816" s="7" t="s">
        <v>417</v>
      </c>
      <c r="AJ2816" s="7">
        <v>1.2490000000000001</v>
      </c>
      <c r="AK2816" s="7">
        <v>-0.16300000000000001</v>
      </c>
      <c r="AS2816" s="7">
        <v>2.62</v>
      </c>
      <c r="AT2816" s="7">
        <v>1.41</v>
      </c>
      <c r="AV2816" s="7" t="s">
        <v>659</v>
      </c>
      <c r="AW2816" s="7" t="s">
        <v>528</v>
      </c>
      <c r="AX2816" s="7" t="s">
        <v>14</v>
      </c>
      <c r="AY2816" s="7" t="s">
        <v>555</v>
      </c>
      <c r="AZ2816" s="7" t="s">
        <v>318</v>
      </c>
    </row>
    <row r="2817" spans="1:52" x14ac:dyDescent="0.2">
      <c r="A2817" s="7">
        <v>2801</v>
      </c>
      <c r="B2817" s="7">
        <v>9297</v>
      </c>
      <c r="C2817" s="7" t="s">
        <v>40</v>
      </c>
      <c r="D2817" s="7" t="s">
        <v>481</v>
      </c>
      <c r="E2817" s="7" t="s">
        <v>317</v>
      </c>
      <c r="F2817" s="7">
        <v>1.738</v>
      </c>
      <c r="I2817" s="7">
        <v>1.8009999999999999</v>
      </c>
      <c r="J2817" s="7">
        <v>2010</v>
      </c>
      <c r="K2817" s="7">
        <v>3</v>
      </c>
      <c r="L2817" s="7">
        <v>76</v>
      </c>
      <c r="M2817" s="7">
        <v>46.35</v>
      </c>
      <c r="N2817" s="7">
        <v>11.266</v>
      </c>
      <c r="O2817" s="7">
        <v>46.25</v>
      </c>
      <c r="P2817" s="7">
        <v>11.25</v>
      </c>
      <c r="Q2817" s="7">
        <v>9.5090000000000003</v>
      </c>
      <c r="V2817" s="7" t="s">
        <v>26</v>
      </c>
      <c r="W2817" s="7">
        <v>1.07</v>
      </c>
      <c r="X2817" s="7">
        <f t="shared" si="92"/>
        <v>1.07</v>
      </c>
      <c r="Y2817" s="7">
        <v>0.73099999999999998</v>
      </c>
      <c r="Z2817" s="7">
        <f t="shared" si="93"/>
        <v>0.73099999999999998</v>
      </c>
      <c r="AA2817" s="7">
        <v>0.59299999999999997</v>
      </c>
      <c r="AB2817" s="7">
        <v>0.40600000000000003</v>
      </c>
      <c r="AC2817" s="7">
        <v>1.7</v>
      </c>
      <c r="AD2817" s="7">
        <v>30</v>
      </c>
      <c r="AE2817" s="7" t="s">
        <v>132</v>
      </c>
      <c r="AH2817" s="7" t="s">
        <v>416</v>
      </c>
      <c r="AI2817" s="7" t="s">
        <v>417</v>
      </c>
      <c r="AJ2817" s="7">
        <v>1.2490000000000001</v>
      </c>
      <c r="AK2817" s="7">
        <v>-0.16300000000000001</v>
      </c>
      <c r="AS2817" s="7">
        <v>2.62</v>
      </c>
      <c r="AT2817" s="7">
        <v>1.41</v>
      </c>
      <c r="AV2817" s="7" t="s">
        <v>659</v>
      </c>
      <c r="AW2817" s="7" t="s">
        <v>528</v>
      </c>
      <c r="AX2817" s="7" t="s">
        <v>14</v>
      </c>
      <c r="AY2817" s="7" t="s">
        <v>555</v>
      </c>
      <c r="AZ2817" s="7" t="s">
        <v>318</v>
      </c>
    </row>
    <row r="2818" spans="1:52" x14ac:dyDescent="0.2">
      <c r="A2818" s="7">
        <v>2802</v>
      </c>
      <c r="B2818" s="7">
        <v>9297</v>
      </c>
      <c r="C2818" s="7" t="s">
        <v>40</v>
      </c>
      <c r="D2818" s="7" t="s">
        <v>481</v>
      </c>
      <c r="E2818" s="7" t="s">
        <v>317</v>
      </c>
      <c r="F2818" s="7">
        <v>2.12</v>
      </c>
      <c r="I2818" s="7">
        <v>2.198</v>
      </c>
      <c r="J2818" s="7">
        <v>2010</v>
      </c>
      <c r="K2818" s="7">
        <v>4</v>
      </c>
      <c r="L2818" s="7">
        <v>109</v>
      </c>
      <c r="M2818" s="7">
        <v>46.35</v>
      </c>
      <c r="N2818" s="7">
        <v>11.266</v>
      </c>
      <c r="O2818" s="7">
        <v>46.25</v>
      </c>
      <c r="P2818" s="7">
        <v>11.25</v>
      </c>
      <c r="Q2818" s="7">
        <v>14.42</v>
      </c>
      <c r="V2818" s="7" t="s">
        <v>26</v>
      </c>
      <c r="W2818" s="7">
        <v>1.155</v>
      </c>
      <c r="X2818" s="7">
        <f t="shared" si="92"/>
        <v>1.155</v>
      </c>
      <c r="Y2818" s="7">
        <v>1.0429999999999999</v>
      </c>
      <c r="Z2818" s="7">
        <f t="shared" si="93"/>
        <v>1.0429999999999999</v>
      </c>
      <c r="AA2818" s="7">
        <v>0.52500000000000002</v>
      </c>
      <c r="AB2818" s="7">
        <v>0.47399999999999998</v>
      </c>
      <c r="AC2818" s="7">
        <v>7.3</v>
      </c>
      <c r="AD2818" s="7">
        <v>55.7</v>
      </c>
      <c r="AE2818" s="7" t="s">
        <v>132</v>
      </c>
      <c r="AH2818" s="7" t="s">
        <v>416</v>
      </c>
      <c r="AI2818" s="7" t="s">
        <v>417</v>
      </c>
      <c r="AJ2818" s="7">
        <v>1.2490000000000001</v>
      </c>
      <c r="AK2818" s="7">
        <v>-0.16300000000000001</v>
      </c>
      <c r="AS2818" s="7">
        <v>2.62</v>
      </c>
      <c r="AT2818" s="7">
        <v>1.41</v>
      </c>
      <c r="AV2818" s="7" t="s">
        <v>659</v>
      </c>
      <c r="AW2818" s="7" t="s">
        <v>528</v>
      </c>
      <c r="AX2818" s="7" t="s">
        <v>14</v>
      </c>
      <c r="AY2818" s="7" t="s">
        <v>555</v>
      </c>
      <c r="AZ2818" s="7" t="s">
        <v>318</v>
      </c>
    </row>
    <row r="2819" spans="1:52" x14ac:dyDescent="0.2">
      <c r="A2819" s="7">
        <v>2803</v>
      </c>
      <c r="B2819" s="7">
        <v>9297</v>
      </c>
      <c r="C2819" s="7" t="s">
        <v>40</v>
      </c>
      <c r="D2819" s="7" t="s">
        <v>481</v>
      </c>
      <c r="E2819" s="7" t="s">
        <v>317</v>
      </c>
      <c r="F2819" s="7">
        <v>2.5609999999999999</v>
      </c>
      <c r="I2819" s="7">
        <v>2.6549999999999998</v>
      </c>
      <c r="J2819" s="7">
        <v>2010</v>
      </c>
      <c r="K2819" s="7">
        <v>5</v>
      </c>
      <c r="L2819" s="7">
        <v>130</v>
      </c>
      <c r="M2819" s="7">
        <v>46.35</v>
      </c>
      <c r="N2819" s="7">
        <v>11.266</v>
      </c>
      <c r="O2819" s="7">
        <v>46.25</v>
      </c>
      <c r="P2819" s="7">
        <v>11.25</v>
      </c>
      <c r="Q2819" s="7">
        <v>18.347000000000001</v>
      </c>
      <c r="V2819" s="7" t="s">
        <v>26</v>
      </c>
      <c r="W2819" s="7">
        <v>1.355</v>
      </c>
      <c r="X2819" s="7">
        <f t="shared" si="92"/>
        <v>1.355</v>
      </c>
      <c r="Y2819" s="7">
        <v>1.3</v>
      </c>
      <c r="Z2819" s="7">
        <f t="shared" si="93"/>
        <v>1.3</v>
      </c>
      <c r="AA2819" s="7">
        <v>0.51</v>
      </c>
      <c r="AB2819" s="7">
        <v>0.48899999999999999</v>
      </c>
      <c r="AC2819" s="7">
        <v>9.6999999999999993</v>
      </c>
      <c r="AD2819" s="7">
        <v>135.4</v>
      </c>
      <c r="AE2819" s="7" t="s">
        <v>132</v>
      </c>
      <c r="AH2819" s="7" t="s">
        <v>416</v>
      </c>
      <c r="AI2819" s="7" t="s">
        <v>417</v>
      </c>
      <c r="AJ2819" s="7">
        <v>1.2490000000000001</v>
      </c>
      <c r="AK2819" s="7">
        <v>-0.16300000000000001</v>
      </c>
      <c r="AS2819" s="7">
        <v>2.62</v>
      </c>
      <c r="AT2819" s="7">
        <v>1.41</v>
      </c>
      <c r="AV2819" s="7" t="s">
        <v>659</v>
      </c>
      <c r="AW2819" s="7" t="s">
        <v>528</v>
      </c>
      <c r="AX2819" s="7" t="s">
        <v>14</v>
      </c>
      <c r="AY2819" s="7" t="s">
        <v>555</v>
      </c>
      <c r="AZ2819" s="7" t="s">
        <v>318</v>
      </c>
    </row>
    <row r="2820" spans="1:52" x14ac:dyDescent="0.2">
      <c r="A2820" s="7">
        <v>2804</v>
      </c>
      <c r="B2820" s="7">
        <v>9297</v>
      </c>
      <c r="C2820" s="7" t="s">
        <v>40</v>
      </c>
      <c r="D2820" s="7" t="s">
        <v>481</v>
      </c>
      <c r="E2820" s="7" t="s">
        <v>317</v>
      </c>
      <c r="F2820" s="7">
        <v>3.1160000000000001</v>
      </c>
      <c r="I2820" s="7">
        <v>3.23</v>
      </c>
      <c r="J2820" s="7">
        <v>2010</v>
      </c>
      <c r="K2820" s="7">
        <v>6</v>
      </c>
      <c r="L2820" s="7">
        <v>173</v>
      </c>
      <c r="M2820" s="7">
        <v>46.35</v>
      </c>
      <c r="N2820" s="7">
        <v>11.266</v>
      </c>
      <c r="O2820" s="7">
        <v>46.25</v>
      </c>
      <c r="P2820" s="7">
        <v>11.25</v>
      </c>
      <c r="Q2820" s="7">
        <v>21.295000000000002</v>
      </c>
      <c r="V2820" s="7" t="s">
        <v>26</v>
      </c>
      <c r="W2820" s="7">
        <v>1.5580000000000001</v>
      </c>
      <c r="X2820" s="7">
        <f t="shared" si="92"/>
        <v>1.5580000000000001</v>
      </c>
      <c r="Y2820" s="7">
        <v>1.6719999999999999</v>
      </c>
      <c r="Z2820" s="7">
        <f t="shared" si="93"/>
        <v>1.6719999999999999</v>
      </c>
      <c r="AA2820" s="7">
        <v>0.48199999999999998</v>
      </c>
      <c r="AB2820" s="7">
        <v>0.51700000000000002</v>
      </c>
      <c r="AC2820" s="7">
        <v>15.5</v>
      </c>
      <c r="AD2820" s="7">
        <v>100.7</v>
      </c>
      <c r="AE2820" s="7" t="s">
        <v>132</v>
      </c>
      <c r="AH2820" s="7" t="s">
        <v>416</v>
      </c>
      <c r="AI2820" s="7" t="s">
        <v>417</v>
      </c>
      <c r="AJ2820" s="7">
        <v>1.2490000000000001</v>
      </c>
      <c r="AK2820" s="7">
        <v>-0.16300000000000001</v>
      </c>
      <c r="AS2820" s="7">
        <v>2.62</v>
      </c>
      <c r="AT2820" s="7">
        <v>1.41</v>
      </c>
      <c r="AV2820" s="7" t="s">
        <v>659</v>
      </c>
      <c r="AW2820" s="7" t="s">
        <v>528</v>
      </c>
      <c r="AX2820" s="7" t="s">
        <v>14</v>
      </c>
      <c r="AY2820" s="7" t="s">
        <v>555</v>
      </c>
      <c r="AZ2820" s="7" t="s">
        <v>318</v>
      </c>
    </row>
    <row r="2821" spans="1:52" x14ac:dyDescent="0.2">
      <c r="A2821" s="7">
        <v>2805</v>
      </c>
      <c r="B2821" s="7">
        <v>9297</v>
      </c>
      <c r="C2821" s="7" t="s">
        <v>40</v>
      </c>
      <c r="D2821" s="7" t="s">
        <v>481</v>
      </c>
      <c r="E2821" s="7" t="s">
        <v>317</v>
      </c>
      <c r="F2821" s="7">
        <v>5.2359999999999998</v>
      </c>
      <c r="I2821" s="7">
        <v>5.4279999999999999</v>
      </c>
      <c r="J2821" s="7">
        <v>2010</v>
      </c>
      <c r="K2821" s="7">
        <v>7</v>
      </c>
      <c r="L2821" s="7">
        <v>195</v>
      </c>
      <c r="M2821" s="7">
        <v>46.35</v>
      </c>
      <c r="N2821" s="7">
        <v>11.266</v>
      </c>
      <c r="O2821" s="7">
        <v>46.25</v>
      </c>
      <c r="P2821" s="7">
        <v>11.25</v>
      </c>
      <c r="Q2821" s="7">
        <v>25.847000000000001</v>
      </c>
      <c r="V2821" s="7" t="s">
        <v>26</v>
      </c>
      <c r="W2821" s="7">
        <v>2.1190000000000002</v>
      </c>
      <c r="X2821" s="7">
        <f t="shared" si="92"/>
        <v>2.1190000000000002</v>
      </c>
      <c r="Y2821" s="7">
        <v>3.3090000000000002</v>
      </c>
      <c r="Z2821" s="7">
        <f t="shared" si="93"/>
        <v>3.3090000000000002</v>
      </c>
      <c r="AA2821" s="7">
        <v>0.39</v>
      </c>
      <c r="AB2821" s="7">
        <v>0.60899999999999999</v>
      </c>
      <c r="AC2821" s="7">
        <v>18.5</v>
      </c>
      <c r="AD2821" s="7">
        <v>51.6</v>
      </c>
      <c r="AE2821" s="7" t="s">
        <v>132</v>
      </c>
      <c r="AH2821" s="7" t="s">
        <v>416</v>
      </c>
      <c r="AI2821" s="7" t="s">
        <v>417</v>
      </c>
      <c r="AJ2821" s="7">
        <v>1.2490000000000001</v>
      </c>
      <c r="AK2821" s="7">
        <v>-0.16300000000000001</v>
      </c>
      <c r="AS2821" s="7">
        <v>2.62</v>
      </c>
      <c r="AT2821" s="7">
        <v>1.41</v>
      </c>
      <c r="AV2821" s="7" t="s">
        <v>659</v>
      </c>
      <c r="AW2821" s="7" t="s">
        <v>528</v>
      </c>
      <c r="AX2821" s="7" t="s">
        <v>14</v>
      </c>
      <c r="AY2821" s="7" t="s">
        <v>555</v>
      </c>
      <c r="AZ2821" s="7" t="s">
        <v>318</v>
      </c>
    </row>
    <row r="2822" spans="1:52" x14ac:dyDescent="0.2">
      <c r="A2822" s="7">
        <v>2806</v>
      </c>
      <c r="B2822" s="7">
        <v>9297</v>
      </c>
      <c r="C2822" s="7" t="s">
        <v>40</v>
      </c>
      <c r="D2822" s="7" t="s">
        <v>481</v>
      </c>
      <c r="E2822" s="7" t="s">
        <v>317</v>
      </c>
      <c r="F2822" s="7">
        <v>2.9550000000000001</v>
      </c>
      <c r="I2822" s="7">
        <v>3.0630000000000002</v>
      </c>
      <c r="J2822" s="7">
        <v>2010</v>
      </c>
      <c r="K2822" s="7">
        <v>8</v>
      </c>
      <c r="L2822" s="7">
        <v>231</v>
      </c>
      <c r="M2822" s="7">
        <v>46.35</v>
      </c>
      <c r="N2822" s="7">
        <v>11.266</v>
      </c>
      <c r="O2822" s="7">
        <v>46.25</v>
      </c>
      <c r="P2822" s="7">
        <v>11.25</v>
      </c>
      <c r="Q2822" s="7">
        <v>23.17</v>
      </c>
      <c r="V2822" s="7" t="s">
        <v>26</v>
      </c>
      <c r="W2822" s="7">
        <v>1.8</v>
      </c>
      <c r="X2822" s="7">
        <f t="shared" si="92"/>
        <v>1.8</v>
      </c>
      <c r="Y2822" s="7">
        <v>1.2629999999999999</v>
      </c>
      <c r="Z2822" s="7">
        <f t="shared" si="93"/>
        <v>1.2629999999999999</v>
      </c>
      <c r="AA2822" s="7">
        <v>0.58699999999999997</v>
      </c>
      <c r="AB2822" s="7">
        <v>0.41199999999999998</v>
      </c>
      <c r="AC2822" s="7">
        <v>15.3</v>
      </c>
      <c r="AD2822" s="7">
        <v>158.9</v>
      </c>
      <c r="AE2822" s="7" t="s">
        <v>132</v>
      </c>
      <c r="AH2822" s="7" t="s">
        <v>416</v>
      </c>
      <c r="AI2822" s="7" t="s">
        <v>417</v>
      </c>
      <c r="AJ2822" s="7">
        <v>1.2490000000000001</v>
      </c>
      <c r="AK2822" s="7">
        <v>-0.16300000000000001</v>
      </c>
      <c r="AS2822" s="7">
        <v>2.62</v>
      </c>
      <c r="AT2822" s="7">
        <v>1.41</v>
      </c>
      <c r="AV2822" s="7" t="s">
        <v>659</v>
      </c>
      <c r="AW2822" s="7" t="s">
        <v>528</v>
      </c>
      <c r="AX2822" s="7" t="s">
        <v>14</v>
      </c>
      <c r="AY2822" s="7" t="s">
        <v>555</v>
      </c>
      <c r="AZ2822" s="7" t="s">
        <v>318</v>
      </c>
    </row>
    <row r="2823" spans="1:52" x14ac:dyDescent="0.2">
      <c r="A2823" s="7">
        <v>2807</v>
      </c>
      <c r="B2823" s="7">
        <v>9297</v>
      </c>
      <c r="C2823" s="7" t="s">
        <v>40</v>
      </c>
      <c r="D2823" s="7" t="s">
        <v>481</v>
      </c>
      <c r="E2823" s="7" t="s">
        <v>317</v>
      </c>
      <c r="F2823" s="7">
        <v>1.833</v>
      </c>
      <c r="I2823" s="7">
        <v>1.9</v>
      </c>
      <c r="J2823" s="7">
        <v>2010</v>
      </c>
      <c r="K2823" s="7">
        <v>9</v>
      </c>
      <c r="L2823" s="7">
        <v>257</v>
      </c>
      <c r="M2823" s="7">
        <v>46.35</v>
      </c>
      <c r="N2823" s="7">
        <v>11.266</v>
      </c>
      <c r="O2823" s="7">
        <v>46.25</v>
      </c>
      <c r="P2823" s="7">
        <v>11.25</v>
      </c>
      <c r="Q2823" s="7">
        <v>21.384</v>
      </c>
      <c r="V2823" s="7" t="s">
        <v>26</v>
      </c>
      <c r="W2823" s="7">
        <v>1.6</v>
      </c>
      <c r="X2823" s="7">
        <f t="shared" si="92"/>
        <v>1.6</v>
      </c>
      <c r="Y2823" s="7">
        <v>0.3</v>
      </c>
      <c r="Z2823" s="7">
        <f t="shared" si="93"/>
        <v>0.3</v>
      </c>
      <c r="AA2823" s="7">
        <v>0.84099999999999997</v>
      </c>
      <c r="AB2823" s="7">
        <v>0.158</v>
      </c>
      <c r="AC2823" s="7">
        <v>12</v>
      </c>
      <c r="AD2823" s="7">
        <v>152.19999999999999</v>
      </c>
      <c r="AE2823" s="7" t="s">
        <v>132</v>
      </c>
      <c r="AH2823" s="7" t="s">
        <v>416</v>
      </c>
      <c r="AI2823" s="7" t="s">
        <v>417</v>
      </c>
      <c r="AJ2823" s="7">
        <v>1.2490000000000001</v>
      </c>
      <c r="AK2823" s="7">
        <v>-0.16300000000000001</v>
      </c>
      <c r="AS2823" s="7">
        <v>2.62</v>
      </c>
      <c r="AT2823" s="7">
        <v>1.41</v>
      </c>
      <c r="AV2823" s="7" t="s">
        <v>659</v>
      </c>
      <c r="AW2823" s="7" t="s">
        <v>528</v>
      </c>
      <c r="AX2823" s="7" t="s">
        <v>14</v>
      </c>
      <c r="AY2823" s="7" t="s">
        <v>555</v>
      </c>
      <c r="AZ2823" s="7" t="s">
        <v>318</v>
      </c>
    </row>
    <row r="2824" spans="1:52" x14ac:dyDescent="0.2">
      <c r="A2824" s="7">
        <v>2808</v>
      </c>
      <c r="B2824" s="7">
        <v>9297</v>
      </c>
      <c r="C2824" s="7" t="s">
        <v>40</v>
      </c>
      <c r="D2824" s="7" t="s">
        <v>481</v>
      </c>
      <c r="E2824" s="7" t="s">
        <v>317</v>
      </c>
      <c r="F2824" s="7">
        <v>2.7949999999999999</v>
      </c>
      <c r="I2824" s="7">
        <v>2.8969999999999998</v>
      </c>
      <c r="J2824" s="7">
        <v>2010</v>
      </c>
      <c r="K2824" s="7">
        <v>10</v>
      </c>
      <c r="L2824" s="7">
        <v>286</v>
      </c>
      <c r="M2824" s="7">
        <v>46.35</v>
      </c>
      <c r="N2824" s="7">
        <v>11.266</v>
      </c>
      <c r="O2824" s="7">
        <v>46.25</v>
      </c>
      <c r="P2824" s="7">
        <v>11.25</v>
      </c>
      <c r="Q2824" s="7">
        <v>17.187999999999999</v>
      </c>
      <c r="V2824" s="7" t="s">
        <v>26</v>
      </c>
      <c r="W2824" s="7">
        <v>1.7609999999999999</v>
      </c>
      <c r="X2824" s="7">
        <f t="shared" si="92"/>
        <v>1.7609999999999999</v>
      </c>
      <c r="Y2824" s="7">
        <v>1.1359999999999999</v>
      </c>
      <c r="Z2824" s="7">
        <f t="shared" si="93"/>
        <v>1.1359999999999999</v>
      </c>
      <c r="AA2824" s="7">
        <v>0.60699999999999998</v>
      </c>
      <c r="AB2824" s="7">
        <v>0.39200000000000002</v>
      </c>
      <c r="AC2824" s="7">
        <v>5.3</v>
      </c>
      <c r="AD2824" s="7">
        <v>86.6</v>
      </c>
      <c r="AE2824" s="7" t="s">
        <v>132</v>
      </c>
      <c r="AH2824" s="7" t="s">
        <v>416</v>
      </c>
      <c r="AI2824" s="7" t="s">
        <v>417</v>
      </c>
      <c r="AJ2824" s="7">
        <v>1.2490000000000001</v>
      </c>
      <c r="AK2824" s="7">
        <v>-0.16300000000000001</v>
      </c>
      <c r="AS2824" s="7">
        <v>2.62</v>
      </c>
      <c r="AT2824" s="7">
        <v>1.41</v>
      </c>
      <c r="AV2824" s="7" t="s">
        <v>659</v>
      </c>
      <c r="AW2824" s="7" t="s">
        <v>528</v>
      </c>
      <c r="AX2824" s="7" t="s">
        <v>14</v>
      </c>
      <c r="AY2824" s="7" t="s">
        <v>555</v>
      </c>
      <c r="AZ2824" s="7" t="s">
        <v>318</v>
      </c>
    </row>
    <row r="2825" spans="1:52" x14ac:dyDescent="0.2">
      <c r="A2825" s="7">
        <v>2809</v>
      </c>
      <c r="B2825" s="7">
        <v>9297</v>
      </c>
      <c r="C2825" s="7" t="s">
        <v>40</v>
      </c>
      <c r="D2825" s="7" t="s">
        <v>481</v>
      </c>
      <c r="E2825" s="7" t="s">
        <v>317</v>
      </c>
      <c r="F2825" s="7">
        <v>1.8460000000000001</v>
      </c>
      <c r="I2825" s="7">
        <v>1.913</v>
      </c>
      <c r="J2825" s="7">
        <v>2010</v>
      </c>
      <c r="K2825" s="7">
        <v>11</v>
      </c>
      <c r="L2825" s="7">
        <v>320</v>
      </c>
      <c r="M2825" s="7">
        <v>46.35</v>
      </c>
      <c r="N2825" s="7">
        <v>11.266</v>
      </c>
      <c r="O2825" s="7">
        <v>46.25</v>
      </c>
      <c r="P2825" s="7">
        <v>11.25</v>
      </c>
      <c r="Q2825" s="7">
        <v>11.651999999999999</v>
      </c>
      <c r="V2825" s="7" t="s">
        <v>26</v>
      </c>
      <c r="W2825" s="7">
        <v>1.8</v>
      </c>
      <c r="X2825" s="7">
        <f t="shared" si="92"/>
        <v>1.8</v>
      </c>
      <c r="Y2825" s="7">
        <v>0.113</v>
      </c>
      <c r="Z2825" s="7">
        <f t="shared" si="93"/>
        <v>0.113</v>
      </c>
      <c r="AA2825" s="7">
        <v>0.94</v>
      </c>
      <c r="AB2825" s="7">
        <v>5.8999999999999997E-2</v>
      </c>
      <c r="AC2825" s="7">
        <v>1.6</v>
      </c>
      <c r="AD2825" s="7">
        <v>126.9</v>
      </c>
      <c r="AE2825" s="7" t="s">
        <v>132</v>
      </c>
      <c r="AH2825" s="7" t="s">
        <v>416</v>
      </c>
      <c r="AI2825" s="7" t="s">
        <v>417</v>
      </c>
      <c r="AJ2825" s="7">
        <v>1.2490000000000001</v>
      </c>
      <c r="AK2825" s="7">
        <v>-0.16300000000000001</v>
      </c>
      <c r="AS2825" s="7">
        <v>2.62</v>
      </c>
      <c r="AT2825" s="7">
        <v>1.41</v>
      </c>
      <c r="AV2825" s="7" t="s">
        <v>659</v>
      </c>
      <c r="AW2825" s="7" t="s">
        <v>528</v>
      </c>
      <c r="AX2825" s="7" t="s">
        <v>14</v>
      </c>
      <c r="AY2825" s="7" t="s">
        <v>555</v>
      </c>
      <c r="AZ2825" s="7" t="s">
        <v>318</v>
      </c>
    </row>
    <row r="2826" spans="1:52" x14ac:dyDescent="0.2">
      <c r="A2826" s="7">
        <v>2810</v>
      </c>
      <c r="B2826" s="7">
        <v>9297</v>
      </c>
      <c r="C2826" s="7" t="s">
        <v>40</v>
      </c>
      <c r="D2826" s="7" t="s">
        <v>481</v>
      </c>
      <c r="E2826" s="7" t="s">
        <v>317</v>
      </c>
      <c r="F2826" s="7">
        <v>1.534</v>
      </c>
      <c r="I2826" s="7">
        <v>1.59</v>
      </c>
      <c r="J2826" s="7">
        <v>2010</v>
      </c>
      <c r="K2826" s="7">
        <v>12</v>
      </c>
      <c r="L2826" s="7">
        <v>349</v>
      </c>
      <c r="M2826" s="7">
        <v>46.35</v>
      </c>
      <c r="N2826" s="7">
        <v>11.266</v>
      </c>
      <c r="O2826" s="7">
        <v>46.25</v>
      </c>
      <c r="P2826" s="7">
        <v>11.25</v>
      </c>
      <c r="Q2826" s="7">
        <v>7.0090000000000003</v>
      </c>
      <c r="V2826" s="7" t="s">
        <v>26</v>
      </c>
      <c r="W2826" s="7">
        <v>0.96199999999999997</v>
      </c>
      <c r="X2826" s="7">
        <f t="shared" si="92"/>
        <v>0.96199999999999997</v>
      </c>
      <c r="Y2826" s="7">
        <v>0.628</v>
      </c>
      <c r="Z2826" s="7">
        <f t="shared" si="93"/>
        <v>0.628</v>
      </c>
      <c r="AA2826" s="7">
        <v>0.60399999999999998</v>
      </c>
      <c r="AB2826" s="7">
        <v>0.39500000000000002</v>
      </c>
      <c r="AC2826" s="7">
        <v>-4.5</v>
      </c>
      <c r="AD2826" s="7">
        <v>50</v>
      </c>
      <c r="AE2826" s="7" t="s">
        <v>132</v>
      </c>
      <c r="AH2826" s="7" t="s">
        <v>416</v>
      </c>
      <c r="AI2826" s="7" t="s">
        <v>417</v>
      </c>
      <c r="AJ2826" s="7">
        <v>1.2490000000000001</v>
      </c>
      <c r="AK2826" s="7">
        <v>-0.16300000000000001</v>
      </c>
      <c r="AS2826" s="7">
        <v>2.62</v>
      </c>
      <c r="AT2826" s="7">
        <v>1.41</v>
      </c>
      <c r="AV2826" s="7" t="s">
        <v>659</v>
      </c>
      <c r="AW2826" s="7" t="s">
        <v>528</v>
      </c>
      <c r="AX2826" s="7" t="s">
        <v>14</v>
      </c>
      <c r="AY2826" s="7" t="s">
        <v>555</v>
      </c>
      <c r="AZ2826" s="7" t="s">
        <v>318</v>
      </c>
    </row>
    <row r="2827" spans="1:52" x14ac:dyDescent="0.2">
      <c r="A2827" s="7">
        <v>2811</v>
      </c>
      <c r="B2827" s="7">
        <v>9297</v>
      </c>
      <c r="C2827" s="7" t="s">
        <v>40</v>
      </c>
      <c r="D2827" s="7" t="s">
        <v>482</v>
      </c>
      <c r="E2827" s="7" t="s">
        <v>317</v>
      </c>
      <c r="F2827" s="7">
        <v>1.2789999999999999</v>
      </c>
      <c r="I2827" s="7">
        <v>1.3260000000000001</v>
      </c>
      <c r="J2827" s="7">
        <v>2011</v>
      </c>
      <c r="K2827" s="7">
        <v>2</v>
      </c>
      <c r="L2827" s="7">
        <v>46</v>
      </c>
      <c r="M2827" s="7">
        <v>46.35</v>
      </c>
      <c r="N2827" s="7">
        <v>11.266</v>
      </c>
      <c r="O2827" s="7">
        <v>46.25</v>
      </c>
      <c r="P2827" s="7">
        <v>11.25</v>
      </c>
      <c r="Q2827" s="7">
        <v>7.3659999999999997</v>
      </c>
      <c r="V2827" s="7" t="s">
        <v>26</v>
      </c>
      <c r="W2827" s="7">
        <v>0.96399999999999997</v>
      </c>
      <c r="X2827" s="7">
        <f t="shared" si="92"/>
        <v>0.96399999999999997</v>
      </c>
      <c r="Y2827" s="7">
        <v>0.36199999999999999</v>
      </c>
      <c r="Z2827" s="7">
        <f t="shared" si="93"/>
        <v>0.36199999999999999</v>
      </c>
      <c r="AA2827" s="7">
        <v>0.72599999999999998</v>
      </c>
      <c r="AB2827" s="7">
        <v>0.27300000000000002</v>
      </c>
      <c r="AC2827" s="7">
        <v>-0.1</v>
      </c>
      <c r="AD2827" s="7">
        <v>17.600000000000001</v>
      </c>
      <c r="AE2827" s="7" t="s">
        <v>132</v>
      </c>
      <c r="AH2827" s="7" t="s">
        <v>416</v>
      </c>
      <c r="AI2827" s="7" t="s">
        <v>417</v>
      </c>
      <c r="AJ2827" s="7">
        <v>1.2490000000000001</v>
      </c>
      <c r="AK2827" s="7">
        <v>-0.74099999999999999</v>
      </c>
      <c r="AS2827" s="7">
        <v>2.09</v>
      </c>
      <c r="AT2827" s="7">
        <v>1.21</v>
      </c>
      <c r="AV2827" s="7" t="s">
        <v>659</v>
      </c>
      <c r="AW2827" s="7" t="s">
        <v>528</v>
      </c>
      <c r="AX2827" s="7" t="s">
        <v>14</v>
      </c>
      <c r="AY2827" s="7" t="s">
        <v>555</v>
      </c>
      <c r="AZ2827" s="7" t="s">
        <v>318</v>
      </c>
    </row>
    <row r="2828" spans="1:52" x14ac:dyDescent="0.2">
      <c r="A2828" s="7">
        <v>2812</v>
      </c>
      <c r="B2828" s="7">
        <v>9297</v>
      </c>
      <c r="C2828" s="7" t="s">
        <v>40</v>
      </c>
      <c r="D2828" s="7" t="s">
        <v>482</v>
      </c>
      <c r="E2828" s="7" t="s">
        <v>317</v>
      </c>
      <c r="F2828" s="7">
        <v>1.24</v>
      </c>
      <c r="I2828" s="7">
        <v>1.2849999999999999</v>
      </c>
      <c r="J2828" s="7">
        <v>2011</v>
      </c>
      <c r="K2828" s="7">
        <v>3</v>
      </c>
      <c r="L2828" s="7">
        <v>71</v>
      </c>
      <c r="M2828" s="7">
        <v>46.35</v>
      </c>
      <c r="N2828" s="7">
        <v>11.266</v>
      </c>
      <c r="O2828" s="7">
        <v>46.25</v>
      </c>
      <c r="P2828" s="7">
        <v>11.25</v>
      </c>
      <c r="Q2828" s="7">
        <v>9.5090000000000003</v>
      </c>
      <c r="V2828" s="7" t="s">
        <v>26</v>
      </c>
      <c r="W2828" s="7">
        <v>1.1259999999999999</v>
      </c>
      <c r="X2828" s="7">
        <f t="shared" si="92"/>
        <v>1.1259999999999999</v>
      </c>
      <c r="Y2828" s="7">
        <v>0.159</v>
      </c>
      <c r="Z2828" s="7">
        <f t="shared" si="93"/>
        <v>0.159</v>
      </c>
      <c r="AA2828" s="7">
        <v>0.875</v>
      </c>
      <c r="AB2828" s="7">
        <v>0.124</v>
      </c>
      <c r="AC2828" s="7">
        <v>3.2</v>
      </c>
      <c r="AD2828" s="7">
        <v>52.7</v>
      </c>
      <c r="AE2828" s="7" t="s">
        <v>132</v>
      </c>
      <c r="AH2828" s="7" t="s">
        <v>416</v>
      </c>
      <c r="AI2828" s="7" t="s">
        <v>417</v>
      </c>
      <c r="AJ2828" s="7">
        <v>1.2490000000000001</v>
      </c>
      <c r="AK2828" s="7">
        <v>-0.74099999999999999</v>
      </c>
      <c r="AS2828" s="7">
        <v>2.09</v>
      </c>
      <c r="AT2828" s="7">
        <v>1.21</v>
      </c>
      <c r="AV2828" s="7" t="s">
        <v>659</v>
      </c>
      <c r="AW2828" s="7" t="s">
        <v>528</v>
      </c>
      <c r="AX2828" s="7" t="s">
        <v>14</v>
      </c>
      <c r="AY2828" s="7" t="s">
        <v>555</v>
      </c>
      <c r="AZ2828" s="7" t="s">
        <v>318</v>
      </c>
    </row>
    <row r="2829" spans="1:52" x14ac:dyDescent="0.2">
      <c r="A2829" s="7">
        <v>2813</v>
      </c>
      <c r="B2829" s="7">
        <v>9297</v>
      </c>
      <c r="C2829" s="7" t="s">
        <v>40</v>
      </c>
      <c r="D2829" s="7" t="s">
        <v>482</v>
      </c>
      <c r="E2829" s="7" t="s">
        <v>317</v>
      </c>
      <c r="F2829" s="7">
        <v>2.0870000000000002</v>
      </c>
      <c r="I2829" s="7">
        <v>2.1629999999999998</v>
      </c>
      <c r="J2829" s="7">
        <v>2011</v>
      </c>
      <c r="K2829" s="7">
        <v>4</v>
      </c>
      <c r="L2829" s="7">
        <v>103</v>
      </c>
      <c r="M2829" s="7">
        <v>46.35</v>
      </c>
      <c r="N2829" s="7">
        <v>11.266</v>
      </c>
      <c r="O2829" s="7">
        <v>46.25</v>
      </c>
      <c r="P2829" s="7">
        <v>11.25</v>
      </c>
      <c r="Q2829" s="7">
        <v>16.116</v>
      </c>
      <c r="V2829" s="7" t="s">
        <v>26</v>
      </c>
      <c r="W2829" s="7">
        <v>1.8080000000000001</v>
      </c>
      <c r="X2829" s="7">
        <f t="shared" si="92"/>
        <v>1.8080000000000001</v>
      </c>
      <c r="Y2829" s="7">
        <v>0.35499999999999998</v>
      </c>
      <c r="Z2829" s="7">
        <f t="shared" si="93"/>
        <v>0.35499999999999998</v>
      </c>
      <c r="AA2829" s="7">
        <v>0.83499999999999996</v>
      </c>
      <c r="AB2829" s="7">
        <v>0.16400000000000001</v>
      </c>
      <c r="AC2829" s="7">
        <v>9.1999999999999993</v>
      </c>
      <c r="AD2829" s="7">
        <v>69.7</v>
      </c>
      <c r="AE2829" s="7" t="s">
        <v>132</v>
      </c>
      <c r="AH2829" s="7" t="s">
        <v>416</v>
      </c>
      <c r="AI2829" s="7" t="s">
        <v>417</v>
      </c>
      <c r="AJ2829" s="7">
        <v>1.2490000000000001</v>
      </c>
      <c r="AK2829" s="7">
        <v>-0.74099999999999999</v>
      </c>
      <c r="AS2829" s="7">
        <v>2.09</v>
      </c>
      <c r="AT2829" s="7">
        <v>1.21</v>
      </c>
      <c r="AV2829" s="7" t="s">
        <v>659</v>
      </c>
      <c r="AW2829" s="7" t="s">
        <v>528</v>
      </c>
      <c r="AX2829" s="7" t="s">
        <v>14</v>
      </c>
      <c r="AY2829" s="7" t="s">
        <v>555</v>
      </c>
      <c r="AZ2829" s="7" t="s">
        <v>318</v>
      </c>
    </row>
    <row r="2830" spans="1:52" x14ac:dyDescent="0.2">
      <c r="A2830" s="7">
        <v>2814</v>
      </c>
      <c r="B2830" s="7">
        <v>9297</v>
      </c>
      <c r="C2830" s="7" t="s">
        <v>40</v>
      </c>
      <c r="D2830" s="7" t="s">
        <v>482</v>
      </c>
      <c r="E2830" s="7" t="s">
        <v>317</v>
      </c>
      <c r="F2830" s="7">
        <v>2.9329999999999998</v>
      </c>
      <c r="I2830" s="7">
        <v>3.04</v>
      </c>
      <c r="J2830" s="7">
        <v>2011</v>
      </c>
      <c r="K2830" s="7">
        <v>5</v>
      </c>
      <c r="L2830" s="7">
        <v>135</v>
      </c>
      <c r="M2830" s="7">
        <v>46.35</v>
      </c>
      <c r="N2830" s="7">
        <v>11.266</v>
      </c>
      <c r="O2830" s="7">
        <v>46.25</v>
      </c>
      <c r="P2830" s="7">
        <v>11.25</v>
      </c>
      <c r="Q2830" s="7">
        <v>17.902000000000001</v>
      </c>
      <c r="V2830" s="7" t="s">
        <v>26</v>
      </c>
      <c r="W2830" s="7">
        <v>1.0489999999999999</v>
      </c>
      <c r="X2830" s="7">
        <f t="shared" si="92"/>
        <v>1.0489999999999999</v>
      </c>
      <c r="Y2830" s="7">
        <v>1.9910000000000001</v>
      </c>
      <c r="Z2830" s="7">
        <f t="shared" si="93"/>
        <v>1.9910000000000001</v>
      </c>
      <c r="AA2830" s="7">
        <v>0.34399999999999997</v>
      </c>
      <c r="AB2830" s="7">
        <v>0.65500000000000003</v>
      </c>
      <c r="AC2830" s="7">
        <v>12.2</v>
      </c>
      <c r="AD2830" s="7">
        <v>78</v>
      </c>
      <c r="AE2830" s="7" t="s">
        <v>132</v>
      </c>
      <c r="AH2830" s="7" t="s">
        <v>416</v>
      </c>
      <c r="AI2830" s="7" t="s">
        <v>417</v>
      </c>
      <c r="AJ2830" s="7">
        <v>1.2490000000000001</v>
      </c>
      <c r="AK2830" s="7">
        <v>-0.74099999999999999</v>
      </c>
      <c r="AS2830" s="7">
        <v>2.09</v>
      </c>
      <c r="AT2830" s="7">
        <v>1.21</v>
      </c>
      <c r="AV2830" s="7" t="s">
        <v>659</v>
      </c>
      <c r="AW2830" s="7" t="s">
        <v>528</v>
      </c>
      <c r="AX2830" s="7" t="s">
        <v>14</v>
      </c>
      <c r="AY2830" s="7" t="s">
        <v>555</v>
      </c>
      <c r="AZ2830" s="7" t="s">
        <v>318</v>
      </c>
    </row>
    <row r="2831" spans="1:52" x14ac:dyDescent="0.2">
      <c r="A2831" s="7">
        <v>2815</v>
      </c>
      <c r="B2831" s="7">
        <v>9297</v>
      </c>
      <c r="C2831" s="7" t="s">
        <v>40</v>
      </c>
      <c r="D2831" s="7" t="s">
        <v>482</v>
      </c>
      <c r="E2831" s="7" t="s">
        <v>317</v>
      </c>
      <c r="F2831" s="7">
        <v>2.99</v>
      </c>
      <c r="I2831" s="7">
        <v>3.1</v>
      </c>
      <c r="J2831" s="7">
        <v>2011</v>
      </c>
      <c r="K2831" s="7">
        <v>6</v>
      </c>
      <c r="L2831" s="7">
        <v>164</v>
      </c>
      <c r="M2831" s="7">
        <v>46.35</v>
      </c>
      <c r="N2831" s="7">
        <v>11.266</v>
      </c>
      <c r="O2831" s="7">
        <v>46.25</v>
      </c>
      <c r="P2831" s="7">
        <v>11.25</v>
      </c>
      <c r="Q2831" s="7">
        <v>20.67</v>
      </c>
      <c r="V2831" s="7" t="s">
        <v>26</v>
      </c>
      <c r="W2831" s="7">
        <v>1.81</v>
      </c>
      <c r="X2831" s="7">
        <f t="shared" si="92"/>
        <v>1.81</v>
      </c>
      <c r="Y2831" s="7">
        <v>1.29</v>
      </c>
      <c r="Z2831" s="7">
        <f t="shared" si="93"/>
        <v>1.29</v>
      </c>
      <c r="AA2831" s="7">
        <v>0.58299999999999996</v>
      </c>
      <c r="AB2831" s="7">
        <v>0.41599999999999998</v>
      </c>
      <c r="AC2831" s="7">
        <v>14.5</v>
      </c>
      <c r="AD2831" s="7">
        <v>134.9</v>
      </c>
      <c r="AE2831" s="7" t="s">
        <v>132</v>
      </c>
      <c r="AH2831" s="7" t="s">
        <v>416</v>
      </c>
      <c r="AI2831" s="7" t="s">
        <v>417</v>
      </c>
      <c r="AJ2831" s="7">
        <v>1.2490000000000001</v>
      </c>
      <c r="AK2831" s="7">
        <v>-0.74099999999999999</v>
      </c>
      <c r="AS2831" s="7">
        <v>2.09</v>
      </c>
      <c r="AT2831" s="7">
        <v>1.21</v>
      </c>
      <c r="AV2831" s="7" t="s">
        <v>659</v>
      </c>
      <c r="AW2831" s="7" t="s">
        <v>528</v>
      </c>
      <c r="AX2831" s="7" t="s">
        <v>14</v>
      </c>
      <c r="AY2831" s="7" t="s">
        <v>555</v>
      </c>
      <c r="AZ2831" s="7" t="s">
        <v>318</v>
      </c>
    </row>
    <row r="2832" spans="1:52" x14ac:dyDescent="0.2">
      <c r="A2832" s="7">
        <v>2816</v>
      </c>
      <c r="B2832" s="7">
        <v>9297</v>
      </c>
      <c r="C2832" s="7" t="s">
        <v>40</v>
      </c>
      <c r="D2832" s="7" t="s">
        <v>482</v>
      </c>
      <c r="E2832" s="7" t="s">
        <v>317</v>
      </c>
      <c r="F2832" s="7">
        <v>3.5289999999999999</v>
      </c>
      <c r="I2832" s="7">
        <v>3.6579999999999999</v>
      </c>
      <c r="J2832" s="7">
        <v>2011</v>
      </c>
      <c r="K2832" s="7">
        <v>7</v>
      </c>
      <c r="L2832" s="7">
        <v>195</v>
      </c>
      <c r="M2832" s="7">
        <v>46.35</v>
      </c>
      <c r="N2832" s="7">
        <v>11.266</v>
      </c>
      <c r="O2832" s="7">
        <v>46.25</v>
      </c>
      <c r="P2832" s="7">
        <v>11.25</v>
      </c>
      <c r="Q2832" s="7">
        <v>23.704999999999998</v>
      </c>
      <c r="V2832" s="7" t="s">
        <v>26</v>
      </c>
      <c r="W2832" s="7">
        <v>1.9710000000000001</v>
      </c>
      <c r="X2832" s="7">
        <f t="shared" si="92"/>
        <v>1.9710000000000001</v>
      </c>
      <c r="Y2832" s="7">
        <v>1.6870000000000001</v>
      </c>
      <c r="Z2832" s="7">
        <f t="shared" si="93"/>
        <v>1.6870000000000001</v>
      </c>
      <c r="AA2832" s="7">
        <v>0.53800000000000003</v>
      </c>
      <c r="AB2832" s="7">
        <v>0.46100000000000002</v>
      </c>
      <c r="AC2832" s="7">
        <v>15.2</v>
      </c>
      <c r="AD2832" s="7">
        <v>110.3</v>
      </c>
      <c r="AE2832" s="7" t="s">
        <v>132</v>
      </c>
      <c r="AH2832" s="7" t="s">
        <v>416</v>
      </c>
      <c r="AI2832" s="7" t="s">
        <v>417</v>
      </c>
      <c r="AJ2832" s="7">
        <v>1.2490000000000001</v>
      </c>
      <c r="AK2832" s="7">
        <v>-0.74099999999999999</v>
      </c>
      <c r="AS2832" s="7">
        <v>2.09</v>
      </c>
      <c r="AT2832" s="7">
        <v>1.21</v>
      </c>
      <c r="AV2832" s="7" t="s">
        <v>659</v>
      </c>
      <c r="AW2832" s="7" t="s">
        <v>528</v>
      </c>
      <c r="AX2832" s="7" t="s">
        <v>14</v>
      </c>
      <c r="AY2832" s="7" t="s">
        <v>555</v>
      </c>
      <c r="AZ2832" s="7" t="s">
        <v>318</v>
      </c>
    </row>
    <row r="2833" spans="1:52" x14ac:dyDescent="0.2">
      <c r="A2833" s="7">
        <v>2817</v>
      </c>
      <c r="B2833" s="7">
        <v>9297</v>
      </c>
      <c r="C2833" s="7" t="s">
        <v>40</v>
      </c>
      <c r="D2833" s="7" t="s">
        <v>482</v>
      </c>
      <c r="E2833" s="7" t="s">
        <v>317</v>
      </c>
      <c r="F2833" s="7">
        <v>3.1440000000000001</v>
      </c>
      <c r="I2833" s="7">
        <v>3.2589999999999999</v>
      </c>
      <c r="J2833" s="7">
        <v>2011</v>
      </c>
      <c r="K2833" s="7">
        <v>8</v>
      </c>
      <c r="L2833" s="7">
        <v>223</v>
      </c>
      <c r="M2833" s="7">
        <v>46.35</v>
      </c>
      <c r="N2833" s="7">
        <v>11.266</v>
      </c>
      <c r="O2833" s="7">
        <v>46.25</v>
      </c>
      <c r="P2833" s="7">
        <v>11.25</v>
      </c>
      <c r="Q2833" s="7">
        <v>22.277000000000001</v>
      </c>
      <c r="V2833" s="7" t="s">
        <v>26</v>
      </c>
      <c r="W2833" s="7">
        <v>1.891</v>
      </c>
      <c r="X2833" s="7">
        <f t="shared" si="92"/>
        <v>1.891</v>
      </c>
      <c r="Y2833" s="7">
        <v>1.3680000000000001</v>
      </c>
      <c r="Z2833" s="7">
        <f t="shared" si="93"/>
        <v>1.3680000000000001</v>
      </c>
      <c r="AA2833" s="7">
        <v>0.57999999999999996</v>
      </c>
      <c r="AB2833" s="7">
        <v>0.41899999999999998</v>
      </c>
      <c r="AC2833" s="7">
        <v>17.5</v>
      </c>
      <c r="AD2833" s="7">
        <v>68.2</v>
      </c>
      <c r="AE2833" s="7" t="s">
        <v>132</v>
      </c>
      <c r="AH2833" s="7" t="s">
        <v>416</v>
      </c>
      <c r="AI2833" s="7" t="s">
        <v>417</v>
      </c>
      <c r="AJ2833" s="7">
        <v>1.2490000000000001</v>
      </c>
      <c r="AK2833" s="7">
        <v>-0.74099999999999999</v>
      </c>
      <c r="AS2833" s="7">
        <v>2.09</v>
      </c>
      <c r="AT2833" s="7">
        <v>1.21</v>
      </c>
      <c r="AV2833" s="7" t="s">
        <v>659</v>
      </c>
      <c r="AW2833" s="7" t="s">
        <v>528</v>
      </c>
      <c r="AX2833" s="7" t="s">
        <v>14</v>
      </c>
      <c r="AY2833" s="7" t="s">
        <v>555</v>
      </c>
      <c r="AZ2833" s="7" t="s">
        <v>318</v>
      </c>
    </row>
    <row r="2834" spans="1:52" x14ac:dyDescent="0.2">
      <c r="A2834" s="7">
        <v>2818</v>
      </c>
      <c r="B2834" s="7">
        <v>9297</v>
      </c>
      <c r="C2834" s="7" t="s">
        <v>40</v>
      </c>
      <c r="D2834" s="7" t="s">
        <v>482</v>
      </c>
      <c r="E2834" s="7" t="s">
        <v>317</v>
      </c>
      <c r="F2834" s="7">
        <v>2.9710000000000001</v>
      </c>
      <c r="I2834" s="7">
        <v>3.08</v>
      </c>
      <c r="J2834" s="7">
        <v>2011</v>
      </c>
      <c r="K2834" s="7">
        <v>9</v>
      </c>
      <c r="L2834" s="7">
        <v>257</v>
      </c>
      <c r="M2834" s="7">
        <v>46.35</v>
      </c>
      <c r="N2834" s="7">
        <v>11.266</v>
      </c>
      <c r="O2834" s="7">
        <v>46.25</v>
      </c>
      <c r="P2834" s="7">
        <v>11.25</v>
      </c>
      <c r="Q2834" s="7">
        <v>23.704999999999998</v>
      </c>
      <c r="V2834" s="7" t="s">
        <v>26</v>
      </c>
      <c r="W2834" s="7">
        <v>1.772</v>
      </c>
      <c r="X2834" s="7">
        <f t="shared" ref="X2834:X2897" si="94">IF(ISBLANK(W2834), "", W2834)</f>
        <v>1.772</v>
      </c>
      <c r="Y2834" s="7">
        <v>1.3080000000000001</v>
      </c>
      <c r="Z2834" s="7">
        <f t="shared" ref="Z2834:Z2897" si="95">IF(ISBLANK(Y2834), "", Y2834)</f>
        <v>1.3080000000000001</v>
      </c>
      <c r="AA2834" s="7">
        <v>0.57499999999999996</v>
      </c>
      <c r="AB2834" s="7">
        <v>0.42399999999999999</v>
      </c>
      <c r="AC2834" s="7">
        <v>15.4</v>
      </c>
      <c r="AD2834" s="7">
        <v>99.9</v>
      </c>
      <c r="AE2834" s="7" t="s">
        <v>132</v>
      </c>
      <c r="AH2834" s="7" t="s">
        <v>416</v>
      </c>
      <c r="AI2834" s="7" t="s">
        <v>417</v>
      </c>
      <c r="AJ2834" s="7">
        <v>1.2490000000000001</v>
      </c>
      <c r="AK2834" s="7">
        <v>-0.74099999999999999</v>
      </c>
      <c r="AS2834" s="7">
        <v>2.09</v>
      </c>
      <c r="AT2834" s="7">
        <v>1.21</v>
      </c>
      <c r="AV2834" s="7" t="s">
        <v>659</v>
      </c>
      <c r="AW2834" s="7" t="s">
        <v>528</v>
      </c>
      <c r="AX2834" s="7" t="s">
        <v>14</v>
      </c>
      <c r="AY2834" s="7" t="s">
        <v>555</v>
      </c>
      <c r="AZ2834" s="7" t="s">
        <v>318</v>
      </c>
    </row>
    <row r="2835" spans="1:52" x14ac:dyDescent="0.2">
      <c r="A2835" s="7">
        <v>2819</v>
      </c>
      <c r="B2835" s="7">
        <v>9297</v>
      </c>
      <c r="C2835" s="7" t="s">
        <v>40</v>
      </c>
      <c r="D2835" s="7" t="s">
        <v>482</v>
      </c>
      <c r="E2835" s="7" t="s">
        <v>317</v>
      </c>
      <c r="F2835" s="7">
        <v>1.355</v>
      </c>
      <c r="I2835" s="7">
        <v>1.4039999999999999</v>
      </c>
      <c r="J2835" s="7">
        <v>2011</v>
      </c>
      <c r="K2835" s="7">
        <v>10</v>
      </c>
      <c r="L2835" s="7">
        <v>279</v>
      </c>
      <c r="M2835" s="7">
        <v>46.35</v>
      </c>
      <c r="N2835" s="7">
        <v>11.266</v>
      </c>
      <c r="O2835" s="7">
        <v>46.25</v>
      </c>
      <c r="P2835" s="7">
        <v>11.25</v>
      </c>
      <c r="Q2835" s="7">
        <v>19.866</v>
      </c>
      <c r="V2835" s="7" t="s">
        <v>26</v>
      </c>
      <c r="W2835" s="7">
        <v>0.93200000000000005</v>
      </c>
      <c r="X2835" s="7">
        <f t="shared" si="94"/>
        <v>0.93200000000000005</v>
      </c>
      <c r="Y2835" s="7">
        <v>0.47199999999999998</v>
      </c>
      <c r="Z2835" s="7">
        <f t="shared" si="95"/>
        <v>0.47199999999999998</v>
      </c>
      <c r="AA2835" s="7">
        <v>0.66300000000000003</v>
      </c>
      <c r="AB2835" s="7">
        <v>0.33600000000000002</v>
      </c>
      <c r="AC2835" s="7">
        <v>6.8</v>
      </c>
      <c r="AD2835" s="7">
        <v>97.8</v>
      </c>
      <c r="AE2835" s="7" t="s">
        <v>132</v>
      </c>
      <c r="AH2835" s="7" t="s">
        <v>416</v>
      </c>
      <c r="AI2835" s="7" t="s">
        <v>417</v>
      </c>
      <c r="AJ2835" s="7">
        <v>1.2490000000000001</v>
      </c>
      <c r="AK2835" s="7">
        <v>-0.74099999999999999</v>
      </c>
      <c r="AS2835" s="7">
        <v>2.09</v>
      </c>
      <c r="AT2835" s="7">
        <v>1.21</v>
      </c>
      <c r="AV2835" s="7" t="s">
        <v>659</v>
      </c>
      <c r="AW2835" s="7" t="s">
        <v>528</v>
      </c>
      <c r="AX2835" s="7" t="s">
        <v>14</v>
      </c>
      <c r="AY2835" s="7" t="s">
        <v>555</v>
      </c>
      <c r="AZ2835" s="7" t="s">
        <v>318</v>
      </c>
    </row>
    <row r="2836" spans="1:52" x14ac:dyDescent="0.2">
      <c r="A2836" s="7">
        <v>2820</v>
      </c>
      <c r="B2836" s="7">
        <v>9297</v>
      </c>
      <c r="C2836" s="7" t="s">
        <v>40</v>
      </c>
      <c r="D2836" s="7" t="s">
        <v>482</v>
      </c>
      <c r="E2836" s="7" t="s">
        <v>317</v>
      </c>
      <c r="F2836" s="7">
        <v>1.163</v>
      </c>
      <c r="I2836" s="7">
        <v>1.2050000000000001</v>
      </c>
      <c r="J2836" s="7">
        <v>2011</v>
      </c>
      <c r="K2836" s="7">
        <v>11</v>
      </c>
      <c r="L2836" s="7">
        <v>315</v>
      </c>
      <c r="M2836" s="7">
        <v>46.35</v>
      </c>
      <c r="N2836" s="7">
        <v>11.266</v>
      </c>
      <c r="O2836" s="7">
        <v>46.25</v>
      </c>
      <c r="P2836" s="7">
        <v>11.25</v>
      </c>
      <c r="Q2836" s="7">
        <v>13.17</v>
      </c>
      <c r="V2836" s="7" t="s">
        <v>26</v>
      </c>
      <c r="W2836" s="7">
        <v>0.89300000000000002</v>
      </c>
      <c r="X2836" s="7">
        <f t="shared" si="94"/>
        <v>0.89300000000000002</v>
      </c>
      <c r="Y2836" s="7">
        <v>0.312</v>
      </c>
      <c r="Z2836" s="7">
        <f t="shared" si="95"/>
        <v>0.312</v>
      </c>
      <c r="AA2836" s="7">
        <v>0.74</v>
      </c>
      <c r="AB2836" s="7">
        <v>0.25900000000000001</v>
      </c>
      <c r="AC2836" s="7">
        <v>3.8</v>
      </c>
      <c r="AD2836" s="7">
        <v>40.4</v>
      </c>
      <c r="AE2836" s="7" t="s">
        <v>132</v>
      </c>
      <c r="AH2836" s="7" t="s">
        <v>416</v>
      </c>
      <c r="AI2836" s="7" t="s">
        <v>417</v>
      </c>
      <c r="AJ2836" s="7">
        <v>1.2490000000000001</v>
      </c>
      <c r="AK2836" s="7">
        <v>-0.74099999999999999</v>
      </c>
      <c r="AS2836" s="7">
        <v>2.09</v>
      </c>
      <c r="AT2836" s="7">
        <v>1.21</v>
      </c>
      <c r="AV2836" s="7" t="s">
        <v>659</v>
      </c>
      <c r="AW2836" s="7" t="s">
        <v>528</v>
      </c>
      <c r="AX2836" s="7" t="s">
        <v>14</v>
      </c>
      <c r="AY2836" s="7" t="s">
        <v>555</v>
      </c>
      <c r="AZ2836" s="7" t="s">
        <v>318</v>
      </c>
    </row>
    <row r="2837" spans="1:52" x14ac:dyDescent="0.2">
      <c r="A2837" s="7">
        <v>2821</v>
      </c>
      <c r="B2837" s="7">
        <v>9297</v>
      </c>
      <c r="C2837" s="7" t="s">
        <v>40</v>
      </c>
      <c r="D2837" s="7" t="s">
        <v>482</v>
      </c>
      <c r="E2837" s="7" t="s">
        <v>317</v>
      </c>
      <c r="F2837" s="7">
        <v>1.798</v>
      </c>
      <c r="I2837" s="7">
        <v>1.8640000000000001</v>
      </c>
      <c r="J2837" s="7">
        <v>2011</v>
      </c>
      <c r="K2837" s="7">
        <v>12</v>
      </c>
      <c r="L2837" s="7">
        <v>348</v>
      </c>
      <c r="M2837" s="7">
        <v>46.35</v>
      </c>
      <c r="N2837" s="7">
        <v>11.266</v>
      </c>
      <c r="O2837" s="7">
        <v>46.25</v>
      </c>
      <c r="P2837" s="7">
        <v>11.25</v>
      </c>
      <c r="Q2837" s="7">
        <v>7.8129999999999997</v>
      </c>
      <c r="V2837" s="7" t="s">
        <v>26</v>
      </c>
      <c r="W2837" s="7">
        <v>1.214</v>
      </c>
      <c r="X2837" s="7">
        <f t="shared" si="94"/>
        <v>1.214</v>
      </c>
      <c r="Y2837" s="7">
        <v>0.65</v>
      </c>
      <c r="Z2837" s="7">
        <f t="shared" si="95"/>
        <v>0.65</v>
      </c>
      <c r="AA2837" s="7">
        <v>0.65100000000000002</v>
      </c>
      <c r="AB2837" s="7">
        <v>0.34799999999999998</v>
      </c>
      <c r="AC2837" s="7">
        <v>-1.8</v>
      </c>
      <c r="AD2837" s="7">
        <v>21.6</v>
      </c>
      <c r="AE2837" s="7" t="s">
        <v>132</v>
      </c>
      <c r="AH2837" s="7" t="s">
        <v>416</v>
      </c>
      <c r="AI2837" s="7" t="s">
        <v>417</v>
      </c>
      <c r="AJ2837" s="7">
        <v>1.2490000000000001</v>
      </c>
      <c r="AK2837" s="7">
        <v>-0.74099999999999999</v>
      </c>
      <c r="AS2837" s="7">
        <v>2.09</v>
      </c>
      <c r="AT2837" s="7">
        <v>1.21</v>
      </c>
      <c r="AV2837" s="7" t="s">
        <v>659</v>
      </c>
      <c r="AW2837" s="7" t="s">
        <v>528</v>
      </c>
      <c r="AX2837" s="7" t="s">
        <v>14</v>
      </c>
      <c r="AY2837" s="7" t="s">
        <v>555</v>
      </c>
      <c r="AZ2837" s="7" t="s">
        <v>318</v>
      </c>
    </row>
    <row r="2838" spans="1:52" x14ac:dyDescent="0.2">
      <c r="A2838" s="7">
        <v>2822</v>
      </c>
      <c r="B2838" s="7">
        <v>9343</v>
      </c>
      <c r="C2838" s="7" t="s">
        <v>40</v>
      </c>
      <c r="D2838" s="7" t="s">
        <v>213</v>
      </c>
      <c r="E2838" s="7" t="s">
        <v>214</v>
      </c>
      <c r="F2838" s="7">
        <v>0.55200000000000005</v>
      </c>
      <c r="I2838" s="7">
        <v>3.613</v>
      </c>
      <c r="J2838" s="7">
        <v>2011</v>
      </c>
      <c r="K2838" s="7">
        <v>4</v>
      </c>
      <c r="L2838" s="7">
        <v>94</v>
      </c>
      <c r="M2838" s="7">
        <v>43.722999999999999</v>
      </c>
      <c r="N2838" s="7">
        <v>10.285</v>
      </c>
      <c r="O2838" s="7">
        <v>43.75</v>
      </c>
      <c r="P2838" s="7">
        <v>10.25</v>
      </c>
      <c r="Q2838" s="7">
        <v>13.052</v>
      </c>
      <c r="S2838" s="7">
        <v>16.791</v>
      </c>
      <c r="V2838" s="7" t="s">
        <v>26</v>
      </c>
      <c r="W2838" s="7">
        <v>3.456</v>
      </c>
      <c r="X2838" s="7">
        <f t="shared" si="94"/>
        <v>3.456</v>
      </c>
      <c r="Y2838" s="7">
        <v>0.157</v>
      </c>
      <c r="Z2838" s="7">
        <f t="shared" si="95"/>
        <v>0.157</v>
      </c>
      <c r="AA2838" s="7">
        <v>0.95599999999999996</v>
      </c>
      <c r="AB2838" s="7">
        <v>4.2999999999999997E-2</v>
      </c>
      <c r="AE2838" s="7" t="s">
        <v>28</v>
      </c>
      <c r="AH2838" s="7" t="s">
        <v>427</v>
      </c>
      <c r="AI2838" s="7" t="s">
        <v>426</v>
      </c>
      <c r="AJ2838" s="7">
        <v>-0.33300000000000002</v>
      </c>
      <c r="AL2838" s="7" t="s">
        <v>408</v>
      </c>
      <c r="AM2838" s="7">
        <v>0.58899999999999997</v>
      </c>
      <c r="AN2838" s="7">
        <v>4.1000000000000002E-2</v>
      </c>
      <c r="AR2838" s="7">
        <v>0.88800000000000001</v>
      </c>
      <c r="AS2838" s="7">
        <v>1.62</v>
      </c>
      <c r="AT2838" s="7">
        <v>1.5069999999999999</v>
      </c>
      <c r="AU2838" s="7">
        <v>1.75</v>
      </c>
      <c r="AV2838" s="7" t="s">
        <v>654</v>
      </c>
      <c r="AW2838" s="7" t="s">
        <v>528</v>
      </c>
      <c r="AX2838" s="7" t="s">
        <v>14</v>
      </c>
      <c r="AY2838" s="7" t="s">
        <v>562</v>
      </c>
      <c r="AZ2838" s="7" t="s">
        <v>38</v>
      </c>
    </row>
    <row r="2839" spans="1:52" x14ac:dyDescent="0.2">
      <c r="A2839" s="7">
        <v>2823</v>
      </c>
      <c r="B2839" s="7">
        <v>9343</v>
      </c>
      <c r="C2839" s="7" t="s">
        <v>40</v>
      </c>
      <c r="D2839" s="7" t="s">
        <v>213</v>
      </c>
      <c r="E2839" s="7" t="s">
        <v>214</v>
      </c>
      <c r="F2839" s="7">
        <v>0.35699999999999998</v>
      </c>
      <c r="I2839" s="7">
        <v>2.3359999999999999</v>
      </c>
      <c r="J2839" s="7">
        <v>2011</v>
      </c>
      <c r="K2839" s="7">
        <v>4</v>
      </c>
      <c r="L2839" s="7">
        <v>109</v>
      </c>
      <c r="M2839" s="7">
        <v>43.722999999999999</v>
      </c>
      <c r="N2839" s="7">
        <v>10.285</v>
      </c>
      <c r="O2839" s="7">
        <v>43.75</v>
      </c>
      <c r="P2839" s="7">
        <v>10.25</v>
      </c>
      <c r="Q2839" s="7">
        <v>12.428000000000001</v>
      </c>
      <c r="S2839" s="7">
        <v>10.871</v>
      </c>
      <c r="V2839" s="7" t="s">
        <v>26</v>
      </c>
      <c r="W2839" s="7">
        <v>2.173</v>
      </c>
      <c r="X2839" s="7">
        <f t="shared" si="94"/>
        <v>2.173</v>
      </c>
      <c r="Y2839" s="7">
        <v>0.16300000000000001</v>
      </c>
      <c r="Z2839" s="7">
        <f t="shared" si="95"/>
        <v>0.16300000000000001</v>
      </c>
      <c r="AA2839" s="7">
        <v>0.92900000000000005</v>
      </c>
      <c r="AB2839" s="7">
        <v>7.0000000000000007E-2</v>
      </c>
      <c r="AE2839" s="7" t="s">
        <v>28</v>
      </c>
      <c r="AH2839" s="7" t="s">
        <v>427</v>
      </c>
      <c r="AI2839" s="7" t="s">
        <v>426</v>
      </c>
      <c r="AJ2839" s="7">
        <v>-0.33300000000000002</v>
      </c>
      <c r="AL2839" s="7" t="s">
        <v>408</v>
      </c>
      <c r="AM2839" s="7">
        <v>0.58899999999999997</v>
      </c>
      <c r="AN2839" s="7">
        <v>4.1000000000000002E-2</v>
      </c>
      <c r="AR2839" s="7">
        <v>0.88800000000000001</v>
      </c>
      <c r="AS2839" s="7">
        <v>1.62</v>
      </c>
      <c r="AT2839" s="7">
        <v>1.5069999999999999</v>
      </c>
      <c r="AU2839" s="7">
        <v>1.75</v>
      </c>
      <c r="AV2839" s="7" t="s">
        <v>654</v>
      </c>
      <c r="AW2839" s="7" t="s">
        <v>528</v>
      </c>
      <c r="AX2839" s="7" t="s">
        <v>14</v>
      </c>
      <c r="AY2839" s="7" t="s">
        <v>562</v>
      </c>
      <c r="AZ2839" s="7" t="s">
        <v>38</v>
      </c>
    </row>
    <row r="2840" spans="1:52" x14ac:dyDescent="0.2">
      <c r="A2840" s="7">
        <v>2824</v>
      </c>
      <c r="B2840" s="7">
        <v>9343</v>
      </c>
      <c r="C2840" s="7" t="s">
        <v>40</v>
      </c>
      <c r="D2840" s="7" t="s">
        <v>213</v>
      </c>
      <c r="E2840" s="7" t="s">
        <v>214</v>
      </c>
      <c r="F2840" s="7">
        <v>0.46300000000000002</v>
      </c>
      <c r="I2840" s="7">
        <v>3.03</v>
      </c>
      <c r="J2840" s="7">
        <v>2011</v>
      </c>
      <c r="K2840" s="7">
        <v>5</v>
      </c>
      <c r="L2840" s="7">
        <v>126</v>
      </c>
      <c r="M2840" s="7">
        <v>43.722999999999999</v>
      </c>
      <c r="N2840" s="7">
        <v>10.285</v>
      </c>
      <c r="O2840" s="7">
        <v>43.75</v>
      </c>
      <c r="P2840" s="7">
        <v>10.25</v>
      </c>
      <c r="Q2840" s="7">
        <v>14.06</v>
      </c>
      <c r="S2840" s="7">
        <v>9.3780000000000001</v>
      </c>
      <c r="V2840" s="7" t="s">
        <v>26</v>
      </c>
      <c r="W2840" s="7">
        <v>2.9</v>
      </c>
      <c r="X2840" s="7">
        <f t="shared" si="94"/>
        <v>2.9</v>
      </c>
      <c r="Y2840" s="7">
        <v>0.13</v>
      </c>
      <c r="Z2840" s="7">
        <f t="shared" si="95"/>
        <v>0.13</v>
      </c>
      <c r="AA2840" s="7">
        <v>0.95599999999999996</v>
      </c>
      <c r="AB2840" s="7">
        <v>4.2999999999999997E-2</v>
      </c>
      <c r="AE2840" s="7" t="s">
        <v>28</v>
      </c>
      <c r="AH2840" s="7" t="s">
        <v>427</v>
      </c>
      <c r="AI2840" s="7" t="s">
        <v>426</v>
      </c>
      <c r="AJ2840" s="7">
        <v>-0.33300000000000002</v>
      </c>
      <c r="AL2840" s="7" t="s">
        <v>408</v>
      </c>
      <c r="AM2840" s="7">
        <v>0.58899999999999997</v>
      </c>
      <c r="AN2840" s="7">
        <v>4.1000000000000002E-2</v>
      </c>
      <c r="AR2840" s="7">
        <v>0.88800000000000001</v>
      </c>
      <c r="AS2840" s="7">
        <v>1.62</v>
      </c>
      <c r="AT2840" s="7">
        <v>1.5069999999999999</v>
      </c>
      <c r="AU2840" s="7">
        <v>1.75</v>
      </c>
      <c r="AV2840" s="7" t="s">
        <v>654</v>
      </c>
      <c r="AW2840" s="7" t="s">
        <v>528</v>
      </c>
      <c r="AX2840" s="7" t="s">
        <v>14</v>
      </c>
      <c r="AY2840" s="7" t="s">
        <v>562</v>
      </c>
      <c r="AZ2840" s="7" t="s">
        <v>38</v>
      </c>
    </row>
    <row r="2841" spans="1:52" x14ac:dyDescent="0.2">
      <c r="A2841" s="7">
        <v>2825</v>
      </c>
      <c r="B2841" s="7">
        <v>9343</v>
      </c>
      <c r="C2841" s="7" t="s">
        <v>40</v>
      </c>
      <c r="D2841" s="7" t="s">
        <v>213</v>
      </c>
      <c r="E2841" s="7" t="s">
        <v>214</v>
      </c>
      <c r="F2841" s="7">
        <v>0.48799999999999999</v>
      </c>
      <c r="I2841" s="7">
        <v>3.194</v>
      </c>
      <c r="J2841" s="7">
        <v>2011</v>
      </c>
      <c r="K2841" s="7">
        <v>5</v>
      </c>
      <c r="L2841" s="7">
        <v>143</v>
      </c>
      <c r="M2841" s="7">
        <v>43.722999999999999</v>
      </c>
      <c r="N2841" s="7">
        <v>10.285</v>
      </c>
      <c r="O2841" s="7">
        <v>43.75</v>
      </c>
      <c r="P2841" s="7">
        <v>10.25</v>
      </c>
      <c r="Q2841" s="7">
        <v>17.613</v>
      </c>
      <c r="S2841" s="7">
        <v>5.0620000000000003</v>
      </c>
      <c r="V2841" s="7" t="s">
        <v>26</v>
      </c>
      <c r="W2841" s="7">
        <v>2.3130000000000002</v>
      </c>
      <c r="X2841" s="7">
        <f t="shared" si="94"/>
        <v>2.3130000000000002</v>
      </c>
      <c r="Y2841" s="7">
        <v>0.88100000000000001</v>
      </c>
      <c r="Z2841" s="7">
        <f t="shared" si="95"/>
        <v>0.88100000000000001</v>
      </c>
      <c r="AA2841" s="7">
        <v>0.72399999999999998</v>
      </c>
      <c r="AB2841" s="7">
        <v>0.27500000000000002</v>
      </c>
      <c r="AE2841" s="7" t="s">
        <v>28</v>
      </c>
      <c r="AH2841" s="7" t="s">
        <v>427</v>
      </c>
      <c r="AI2841" s="7" t="s">
        <v>426</v>
      </c>
      <c r="AJ2841" s="7">
        <v>-0.33300000000000002</v>
      </c>
      <c r="AL2841" s="7" t="s">
        <v>408</v>
      </c>
      <c r="AM2841" s="7">
        <v>0.58899999999999997</v>
      </c>
      <c r="AN2841" s="7">
        <v>4.1000000000000002E-2</v>
      </c>
      <c r="AR2841" s="7">
        <v>0.88800000000000001</v>
      </c>
      <c r="AS2841" s="7">
        <v>1.62</v>
      </c>
      <c r="AT2841" s="7">
        <v>1.5069999999999999</v>
      </c>
      <c r="AU2841" s="7">
        <v>1.75</v>
      </c>
      <c r="AV2841" s="7" t="s">
        <v>654</v>
      </c>
      <c r="AW2841" s="7" t="s">
        <v>528</v>
      </c>
      <c r="AX2841" s="7" t="s">
        <v>14</v>
      </c>
      <c r="AY2841" s="7" t="s">
        <v>562</v>
      </c>
      <c r="AZ2841" s="7" t="s">
        <v>38</v>
      </c>
    </row>
    <row r="2842" spans="1:52" x14ac:dyDescent="0.2">
      <c r="A2842" s="7">
        <v>2826</v>
      </c>
      <c r="B2842" s="7">
        <v>9343</v>
      </c>
      <c r="C2842" s="7" t="s">
        <v>40</v>
      </c>
      <c r="D2842" s="7" t="s">
        <v>213</v>
      </c>
      <c r="E2842" s="7" t="s">
        <v>214</v>
      </c>
      <c r="F2842" s="7">
        <v>0.47899999999999998</v>
      </c>
      <c r="I2842" s="7">
        <v>3.1349999999999998</v>
      </c>
      <c r="J2842" s="7">
        <v>2011</v>
      </c>
      <c r="K2842" s="7">
        <v>5</v>
      </c>
      <c r="L2842" s="7">
        <v>151</v>
      </c>
      <c r="M2842" s="7">
        <v>43.722999999999999</v>
      </c>
      <c r="N2842" s="7">
        <v>10.285</v>
      </c>
      <c r="O2842" s="7">
        <v>43.75</v>
      </c>
      <c r="P2842" s="7">
        <v>10.25</v>
      </c>
      <c r="Q2842" s="7">
        <v>17.709</v>
      </c>
      <c r="S2842" s="7">
        <v>5.3390000000000004</v>
      </c>
      <c r="V2842" s="7" t="s">
        <v>26</v>
      </c>
      <c r="W2842" s="7">
        <v>2.1970000000000001</v>
      </c>
      <c r="X2842" s="7">
        <f t="shared" si="94"/>
        <v>2.1970000000000001</v>
      </c>
      <c r="Y2842" s="7">
        <v>0.93799999999999994</v>
      </c>
      <c r="Z2842" s="7">
        <f t="shared" si="95"/>
        <v>0.93799999999999994</v>
      </c>
      <c r="AA2842" s="7">
        <v>0.7</v>
      </c>
      <c r="AB2842" s="7">
        <v>0.29899999999999999</v>
      </c>
      <c r="AE2842" s="7" t="s">
        <v>28</v>
      </c>
      <c r="AH2842" s="7" t="s">
        <v>427</v>
      </c>
      <c r="AI2842" s="7" t="s">
        <v>426</v>
      </c>
      <c r="AJ2842" s="7">
        <v>-0.33300000000000002</v>
      </c>
      <c r="AL2842" s="7" t="s">
        <v>408</v>
      </c>
      <c r="AM2842" s="7">
        <v>0.58899999999999997</v>
      </c>
      <c r="AN2842" s="7">
        <v>4.1000000000000002E-2</v>
      </c>
      <c r="AR2842" s="7">
        <v>0.88800000000000001</v>
      </c>
      <c r="AS2842" s="7">
        <v>1.62</v>
      </c>
      <c r="AT2842" s="7">
        <v>1.5069999999999999</v>
      </c>
      <c r="AU2842" s="7">
        <v>1.75</v>
      </c>
      <c r="AV2842" s="7" t="s">
        <v>654</v>
      </c>
      <c r="AW2842" s="7" t="s">
        <v>528</v>
      </c>
      <c r="AX2842" s="7" t="s">
        <v>14</v>
      </c>
      <c r="AY2842" s="7" t="s">
        <v>562</v>
      </c>
      <c r="AZ2842" s="7" t="s">
        <v>38</v>
      </c>
    </row>
    <row r="2843" spans="1:52" x14ac:dyDescent="0.2">
      <c r="A2843" s="7">
        <v>2827</v>
      </c>
      <c r="B2843" s="7">
        <v>9343</v>
      </c>
      <c r="C2843" s="7" t="s">
        <v>40</v>
      </c>
      <c r="D2843" s="7" t="s">
        <v>213</v>
      </c>
      <c r="E2843" s="7" t="s">
        <v>214</v>
      </c>
      <c r="F2843" s="7">
        <v>0.60699999999999998</v>
      </c>
      <c r="I2843" s="7">
        <v>3.9729999999999999</v>
      </c>
      <c r="J2843" s="7">
        <v>2011</v>
      </c>
      <c r="K2843" s="7">
        <v>6</v>
      </c>
      <c r="L2843" s="7">
        <v>172</v>
      </c>
      <c r="M2843" s="7">
        <v>43.722999999999999</v>
      </c>
      <c r="N2843" s="7">
        <v>10.285</v>
      </c>
      <c r="O2843" s="7">
        <v>43.75</v>
      </c>
      <c r="P2843" s="7">
        <v>10.25</v>
      </c>
      <c r="Q2843" s="7">
        <v>18.956</v>
      </c>
      <c r="S2843" s="7">
        <v>5.2279999999999998</v>
      </c>
      <c r="V2843" s="7" t="s">
        <v>26</v>
      </c>
      <c r="W2843" s="7">
        <v>2.6429999999999998</v>
      </c>
      <c r="X2843" s="7">
        <f t="shared" si="94"/>
        <v>2.6429999999999998</v>
      </c>
      <c r="Y2843" s="7">
        <v>1.33</v>
      </c>
      <c r="Z2843" s="7">
        <f t="shared" si="95"/>
        <v>1.33</v>
      </c>
      <c r="AA2843" s="7">
        <v>0.66500000000000004</v>
      </c>
      <c r="AB2843" s="7">
        <v>0.33400000000000002</v>
      </c>
      <c r="AE2843" s="7" t="s">
        <v>28</v>
      </c>
      <c r="AH2843" s="7" t="s">
        <v>427</v>
      </c>
      <c r="AI2843" s="7" t="s">
        <v>426</v>
      </c>
      <c r="AJ2843" s="7">
        <v>-0.33300000000000002</v>
      </c>
      <c r="AL2843" s="7" t="s">
        <v>408</v>
      </c>
      <c r="AM2843" s="7">
        <v>0.58899999999999997</v>
      </c>
      <c r="AN2843" s="7">
        <v>4.1000000000000002E-2</v>
      </c>
      <c r="AR2843" s="7">
        <v>0.88800000000000001</v>
      </c>
      <c r="AS2843" s="7">
        <v>1.62</v>
      </c>
      <c r="AT2843" s="7">
        <v>1.5069999999999999</v>
      </c>
      <c r="AU2843" s="7">
        <v>1.75</v>
      </c>
      <c r="AV2843" s="7" t="s">
        <v>654</v>
      </c>
      <c r="AW2843" s="7" t="s">
        <v>528</v>
      </c>
      <c r="AX2843" s="7" t="s">
        <v>14</v>
      </c>
      <c r="AY2843" s="7" t="s">
        <v>562</v>
      </c>
      <c r="AZ2843" s="7" t="s">
        <v>38</v>
      </c>
    </row>
    <row r="2844" spans="1:52" x14ac:dyDescent="0.2">
      <c r="A2844" s="7">
        <v>2828</v>
      </c>
      <c r="B2844" s="7">
        <v>9343</v>
      </c>
      <c r="C2844" s="7" t="s">
        <v>40</v>
      </c>
      <c r="D2844" s="7" t="s">
        <v>213</v>
      </c>
      <c r="E2844" s="7" t="s">
        <v>214</v>
      </c>
      <c r="F2844" s="7">
        <v>0.51</v>
      </c>
      <c r="I2844" s="7">
        <v>3.3380000000000001</v>
      </c>
      <c r="J2844" s="7">
        <v>2011</v>
      </c>
      <c r="K2844" s="7">
        <v>7</v>
      </c>
      <c r="L2844" s="7">
        <v>185</v>
      </c>
      <c r="M2844" s="7">
        <v>43.722999999999999</v>
      </c>
      <c r="N2844" s="7">
        <v>10.285</v>
      </c>
      <c r="O2844" s="7">
        <v>43.75</v>
      </c>
      <c r="P2844" s="7">
        <v>10.25</v>
      </c>
      <c r="Q2844" s="7">
        <v>21.07</v>
      </c>
      <c r="S2844" s="7">
        <v>4.343</v>
      </c>
      <c r="V2844" s="7" t="s">
        <v>26</v>
      </c>
      <c r="W2844" s="7">
        <v>2.1659999999999999</v>
      </c>
      <c r="X2844" s="7">
        <f t="shared" si="94"/>
        <v>2.1659999999999999</v>
      </c>
      <c r="Y2844" s="7">
        <v>1.1719999999999999</v>
      </c>
      <c r="Z2844" s="7">
        <f t="shared" si="95"/>
        <v>1.1719999999999999</v>
      </c>
      <c r="AA2844" s="7">
        <v>0.64800000000000002</v>
      </c>
      <c r="AB2844" s="7">
        <v>0.35099999999999998</v>
      </c>
      <c r="AE2844" s="7" t="s">
        <v>28</v>
      </c>
      <c r="AH2844" s="7" t="s">
        <v>427</v>
      </c>
      <c r="AI2844" s="7" t="s">
        <v>426</v>
      </c>
      <c r="AJ2844" s="7">
        <v>-0.33300000000000002</v>
      </c>
      <c r="AL2844" s="7" t="s">
        <v>408</v>
      </c>
      <c r="AM2844" s="7">
        <v>0.58899999999999997</v>
      </c>
      <c r="AN2844" s="7">
        <v>4.1000000000000002E-2</v>
      </c>
      <c r="AR2844" s="7">
        <v>0.88800000000000001</v>
      </c>
      <c r="AS2844" s="7">
        <v>1.62</v>
      </c>
      <c r="AT2844" s="7">
        <v>1.5069999999999999</v>
      </c>
      <c r="AU2844" s="7">
        <v>1.75</v>
      </c>
      <c r="AV2844" s="7" t="s">
        <v>654</v>
      </c>
      <c r="AW2844" s="7" t="s">
        <v>528</v>
      </c>
      <c r="AX2844" s="7" t="s">
        <v>14</v>
      </c>
      <c r="AY2844" s="7" t="s">
        <v>562</v>
      </c>
      <c r="AZ2844" s="7" t="s">
        <v>38</v>
      </c>
    </row>
    <row r="2845" spans="1:52" x14ac:dyDescent="0.2">
      <c r="A2845" s="7">
        <v>2829</v>
      </c>
      <c r="B2845" s="7">
        <v>9343</v>
      </c>
      <c r="C2845" s="7" t="s">
        <v>40</v>
      </c>
      <c r="D2845" s="7" t="s">
        <v>213</v>
      </c>
      <c r="E2845" s="7" t="s">
        <v>214</v>
      </c>
      <c r="F2845" s="7">
        <v>0.59599999999999997</v>
      </c>
      <c r="I2845" s="7">
        <v>3.9009999999999998</v>
      </c>
      <c r="J2845" s="7">
        <v>2011</v>
      </c>
      <c r="K2845" s="7">
        <v>7</v>
      </c>
      <c r="L2845" s="7">
        <v>203</v>
      </c>
      <c r="M2845" s="7">
        <v>43.722999999999999</v>
      </c>
      <c r="N2845" s="7">
        <v>10.285</v>
      </c>
      <c r="O2845" s="7">
        <v>43.75</v>
      </c>
      <c r="P2845" s="7">
        <v>10.25</v>
      </c>
      <c r="Q2845" s="7">
        <v>20.013999999999999</v>
      </c>
      <c r="S2845" s="7">
        <v>5.3390000000000004</v>
      </c>
      <c r="V2845" s="7" t="s">
        <v>26</v>
      </c>
      <c r="W2845" s="7">
        <v>2.944</v>
      </c>
      <c r="X2845" s="7">
        <f t="shared" si="94"/>
        <v>2.944</v>
      </c>
      <c r="Y2845" s="7">
        <v>0.95699999999999996</v>
      </c>
      <c r="Z2845" s="7">
        <f t="shared" si="95"/>
        <v>0.95699999999999996</v>
      </c>
      <c r="AA2845" s="7">
        <v>0.754</v>
      </c>
      <c r="AB2845" s="7">
        <v>0.245</v>
      </c>
      <c r="AE2845" s="7" t="s">
        <v>28</v>
      </c>
      <c r="AH2845" s="7" t="s">
        <v>427</v>
      </c>
      <c r="AI2845" s="7" t="s">
        <v>426</v>
      </c>
      <c r="AJ2845" s="7">
        <v>-0.33300000000000002</v>
      </c>
      <c r="AL2845" s="7" t="s">
        <v>408</v>
      </c>
      <c r="AM2845" s="7">
        <v>0.58899999999999997</v>
      </c>
      <c r="AN2845" s="7">
        <v>4.1000000000000002E-2</v>
      </c>
      <c r="AR2845" s="7">
        <v>0.88800000000000001</v>
      </c>
      <c r="AS2845" s="7">
        <v>1.62</v>
      </c>
      <c r="AT2845" s="7">
        <v>1.5069999999999999</v>
      </c>
      <c r="AU2845" s="7">
        <v>1.75</v>
      </c>
      <c r="AV2845" s="7" t="s">
        <v>654</v>
      </c>
      <c r="AW2845" s="7" t="s">
        <v>528</v>
      </c>
      <c r="AX2845" s="7" t="s">
        <v>14</v>
      </c>
      <c r="AY2845" s="7" t="s">
        <v>562</v>
      </c>
      <c r="AZ2845" s="7" t="s">
        <v>38</v>
      </c>
    </row>
    <row r="2846" spans="1:52" x14ac:dyDescent="0.2">
      <c r="A2846" s="7">
        <v>2830</v>
      </c>
      <c r="B2846" s="7">
        <v>9343</v>
      </c>
      <c r="C2846" s="7" t="s">
        <v>40</v>
      </c>
      <c r="D2846" s="7" t="s">
        <v>213</v>
      </c>
      <c r="E2846" s="7" t="s">
        <v>214</v>
      </c>
      <c r="F2846" s="7">
        <v>0.52500000000000002</v>
      </c>
      <c r="I2846" s="7">
        <v>3.4359999999999999</v>
      </c>
      <c r="J2846" s="7">
        <v>2011</v>
      </c>
      <c r="K2846" s="7">
        <v>8</v>
      </c>
      <c r="L2846" s="7">
        <v>220</v>
      </c>
      <c r="M2846" s="7">
        <v>43.722999999999999</v>
      </c>
      <c r="N2846" s="7">
        <v>10.285</v>
      </c>
      <c r="O2846" s="7">
        <v>43.75</v>
      </c>
      <c r="P2846" s="7">
        <v>10.25</v>
      </c>
      <c r="Q2846" s="7">
        <v>21.166</v>
      </c>
      <c r="S2846" s="7">
        <v>4.7859999999999996</v>
      </c>
      <c r="V2846" s="7" t="s">
        <v>26</v>
      </c>
      <c r="W2846" s="7">
        <v>2.222</v>
      </c>
      <c r="X2846" s="7">
        <f t="shared" si="94"/>
        <v>2.222</v>
      </c>
      <c r="Y2846" s="7">
        <v>1.214</v>
      </c>
      <c r="Z2846" s="7">
        <f t="shared" si="95"/>
        <v>1.214</v>
      </c>
      <c r="AA2846" s="7">
        <v>0.64600000000000002</v>
      </c>
      <c r="AB2846" s="7">
        <v>0.35299999999999998</v>
      </c>
      <c r="AE2846" s="7" t="s">
        <v>28</v>
      </c>
      <c r="AH2846" s="7" t="s">
        <v>427</v>
      </c>
      <c r="AI2846" s="7" t="s">
        <v>426</v>
      </c>
      <c r="AJ2846" s="7">
        <v>-0.33300000000000002</v>
      </c>
      <c r="AL2846" s="7" t="s">
        <v>408</v>
      </c>
      <c r="AM2846" s="7">
        <v>0.58899999999999997</v>
      </c>
      <c r="AN2846" s="7">
        <v>4.1000000000000002E-2</v>
      </c>
      <c r="AR2846" s="7">
        <v>0.88800000000000001</v>
      </c>
      <c r="AS2846" s="7">
        <v>1.62</v>
      </c>
      <c r="AT2846" s="7">
        <v>1.5069999999999999</v>
      </c>
      <c r="AU2846" s="7">
        <v>1.75</v>
      </c>
      <c r="AV2846" s="7" t="s">
        <v>654</v>
      </c>
      <c r="AW2846" s="7" t="s">
        <v>528</v>
      </c>
      <c r="AX2846" s="7" t="s">
        <v>14</v>
      </c>
      <c r="AY2846" s="7" t="s">
        <v>562</v>
      </c>
      <c r="AZ2846" s="7" t="s">
        <v>38</v>
      </c>
    </row>
    <row r="2847" spans="1:52" x14ac:dyDescent="0.2">
      <c r="A2847" s="7">
        <v>2831</v>
      </c>
      <c r="B2847" s="7">
        <v>9343</v>
      </c>
      <c r="C2847" s="7" t="s">
        <v>40</v>
      </c>
      <c r="D2847" s="7" t="s">
        <v>213</v>
      </c>
      <c r="E2847" s="7" t="s">
        <v>214</v>
      </c>
      <c r="F2847" s="7">
        <v>0.40600000000000003</v>
      </c>
      <c r="I2847" s="7">
        <v>2.657</v>
      </c>
      <c r="J2847" s="7">
        <v>2011</v>
      </c>
      <c r="K2847" s="7">
        <v>8</v>
      </c>
      <c r="L2847" s="7">
        <v>228</v>
      </c>
      <c r="M2847" s="7">
        <v>43.722999999999999</v>
      </c>
      <c r="N2847" s="7">
        <v>10.285</v>
      </c>
      <c r="O2847" s="7">
        <v>43.75</v>
      </c>
      <c r="P2847" s="7">
        <v>10.25</v>
      </c>
      <c r="Q2847" s="7">
        <v>21.358000000000001</v>
      </c>
      <c r="S2847" s="7">
        <v>4.1210000000000004</v>
      </c>
      <c r="V2847" s="7" t="s">
        <v>26</v>
      </c>
      <c r="W2847" s="7">
        <v>1.8029999999999999</v>
      </c>
      <c r="X2847" s="7">
        <f t="shared" si="94"/>
        <v>1.8029999999999999</v>
      </c>
      <c r="Y2847" s="7">
        <v>0.85399999999999998</v>
      </c>
      <c r="Z2847" s="7">
        <f t="shared" si="95"/>
        <v>0.85399999999999998</v>
      </c>
      <c r="AA2847" s="7">
        <v>0.67800000000000005</v>
      </c>
      <c r="AB2847" s="7">
        <v>0.32100000000000001</v>
      </c>
      <c r="AE2847" s="7" t="s">
        <v>28</v>
      </c>
      <c r="AH2847" s="7" t="s">
        <v>427</v>
      </c>
      <c r="AI2847" s="7" t="s">
        <v>426</v>
      </c>
      <c r="AJ2847" s="7">
        <v>-0.33300000000000002</v>
      </c>
      <c r="AL2847" s="7" t="s">
        <v>408</v>
      </c>
      <c r="AM2847" s="7">
        <v>0.58899999999999997</v>
      </c>
      <c r="AN2847" s="7">
        <v>4.1000000000000002E-2</v>
      </c>
      <c r="AR2847" s="7">
        <v>0.88800000000000001</v>
      </c>
      <c r="AS2847" s="7">
        <v>1.62</v>
      </c>
      <c r="AT2847" s="7">
        <v>1.5069999999999999</v>
      </c>
      <c r="AU2847" s="7">
        <v>1.75</v>
      </c>
      <c r="AV2847" s="7" t="s">
        <v>654</v>
      </c>
      <c r="AW2847" s="7" t="s">
        <v>528</v>
      </c>
      <c r="AX2847" s="7" t="s">
        <v>14</v>
      </c>
      <c r="AY2847" s="7" t="s">
        <v>562</v>
      </c>
      <c r="AZ2847" s="7" t="s">
        <v>38</v>
      </c>
    </row>
    <row r="2848" spans="1:52" x14ac:dyDescent="0.2">
      <c r="A2848" s="7">
        <v>2832</v>
      </c>
      <c r="B2848" s="7">
        <v>9343</v>
      </c>
      <c r="C2848" s="7" t="s">
        <v>40</v>
      </c>
      <c r="D2848" s="7" t="s">
        <v>213</v>
      </c>
      <c r="E2848" s="7" t="s">
        <v>214</v>
      </c>
      <c r="F2848" s="7">
        <v>0.67600000000000005</v>
      </c>
      <c r="I2848" s="7">
        <v>4.4240000000000004</v>
      </c>
      <c r="J2848" s="7">
        <v>2011</v>
      </c>
      <c r="K2848" s="7">
        <v>9</v>
      </c>
      <c r="L2848" s="7">
        <v>247</v>
      </c>
      <c r="M2848" s="7">
        <v>43.722999999999999</v>
      </c>
      <c r="N2848" s="7">
        <v>10.285</v>
      </c>
      <c r="O2848" s="7">
        <v>43.75</v>
      </c>
      <c r="P2848" s="7">
        <v>10.25</v>
      </c>
      <c r="Q2848" s="7">
        <v>21.646000000000001</v>
      </c>
      <c r="S2848" s="7">
        <v>6.8330000000000002</v>
      </c>
      <c r="V2848" s="7" t="s">
        <v>26</v>
      </c>
      <c r="W2848" s="7">
        <v>4.1970000000000001</v>
      </c>
      <c r="X2848" s="7">
        <f t="shared" si="94"/>
        <v>4.1970000000000001</v>
      </c>
      <c r="Y2848" s="7">
        <v>0.22700000000000001</v>
      </c>
      <c r="Z2848" s="7">
        <f t="shared" si="95"/>
        <v>0.22700000000000001</v>
      </c>
      <c r="AA2848" s="7">
        <v>0.94799999999999995</v>
      </c>
      <c r="AB2848" s="7">
        <v>5.0999999999999997E-2</v>
      </c>
      <c r="AE2848" s="7" t="s">
        <v>28</v>
      </c>
      <c r="AH2848" s="7" t="s">
        <v>427</v>
      </c>
      <c r="AI2848" s="7" t="s">
        <v>426</v>
      </c>
      <c r="AJ2848" s="7">
        <v>-0.33300000000000002</v>
      </c>
      <c r="AL2848" s="7" t="s">
        <v>408</v>
      </c>
      <c r="AM2848" s="7">
        <v>0.58899999999999997</v>
      </c>
      <c r="AN2848" s="7">
        <v>4.1000000000000002E-2</v>
      </c>
      <c r="AR2848" s="7">
        <v>0.88800000000000001</v>
      </c>
      <c r="AS2848" s="7">
        <v>1.62</v>
      </c>
      <c r="AT2848" s="7">
        <v>1.5069999999999999</v>
      </c>
      <c r="AU2848" s="7">
        <v>1.75</v>
      </c>
      <c r="AV2848" s="7" t="s">
        <v>654</v>
      </c>
      <c r="AW2848" s="7" t="s">
        <v>528</v>
      </c>
      <c r="AX2848" s="7" t="s">
        <v>14</v>
      </c>
      <c r="AY2848" s="7" t="s">
        <v>562</v>
      </c>
      <c r="AZ2848" s="7" t="s">
        <v>38</v>
      </c>
    </row>
    <row r="2849" spans="1:52" x14ac:dyDescent="0.2">
      <c r="A2849" s="7">
        <v>2833</v>
      </c>
      <c r="B2849" s="7">
        <v>9343</v>
      </c>
      <c r="C2849" s="7" t="s">
        <v>40</v>
      </c>
      <c r="D2849" s="7" t="s">
        <v>213</v>
      </c>
      <c r="E2849" s="7" t="s">
        <v>214</v>
      </c>
      <c r="F2849" s="7">
        <v>0.62</v>
      </c>
      <c r="I2849" s="7">
        <v>4.0579999999999998</v>
      </c>
      <c r="J2849" s="7">
        <v>2011</v>
      </c>
      <c r="K2849" s="7">
        <v>9</v>
      </c>
      <c r="L2849" s="7">
        <v>265</v>
      </c>
      <c r="M2849" s="7">
        <v>43.722999999999999</v>
      </c>
      <c r="N2849" s="7">
        <v>10.285</v>
      </c>
      <c r="O2849" s="7">
        <v>43.75</v>
      </c>
      <c r="P2849" s="7">
        <v>10.25</v>
      </c>
      <c r="Q2849" s="7">
        <v>18.861000000000001</v>
      </c>
      <c r="S2849" s="7">
        <v>5.2279999999999998</v>
      </c>
      <c r="V2849" s="7" t="s">
        <v>26</v>
      </c>
      <c r="W2849" s="7">
        <v>2.71</v>
      </c>
      <c r="X2849" s="7">
        <f t="shared" si="94"/>
        <v>2.71</v>
      </c>
      <c r="Y2849" s="7">
        <v>1.3480000000000001</v>
      </c>
      <c r="Z2849" s="7">
        <f t="shared" si="95"/>
        <v>1.3480000000000001</v>
      </c>
      <c r="AA2849" s="7">
        <v>0.66700000000000004</v>
      </c>
      <c r="AB2849" s="7">
        <v>0.33200000000000002</v>
      </c>
      <c r="AE2849" s="7" t="s">
        <v>28</v>
      </c>
      <c r="AH2849" s="7" t="s">
        <v>427</v>
      </c>
      <c r="AI2849" s="7" t="s">
        <v>426</v>
      </c>
      <c r="AJ2849" s="7">
        <v>-0.33300000000000002</v>
      </c>
      <c r="AL2849" s="7" t="s">
        <v>408</v>
      </c>
      <c r="AM2849" s="7">
        <v>0.58899999999999997</v>
      </c>
      <c r="AN2849" s="7">
        <v>4.1000000000000002E-2</v>
      </c>
      <c r="AR2849" s="7">
        <v>0.88800000000000001</v>
      </c>
      <c r="AS2849" s="7">
        <v>1.62</v>
      </c>
      <c r="AT2849" s="7">
        <v>1.5069999999999999</v>
      </c>
      <c r="AU2849" s="7">
        <v>1.75</v>
      </c>
      <c r="AV2849" s="7" t="s">
        <v>654</v>
      </c>
      <c r="AW2849" s="7" t="s">
        <v>528</v>
      </c>
      <c r="AX2849" s="7" t="s">
        <v>14</v>
      </c>
      <c r="AY2849" s="7" t="s">
        <v>562</v>
      </c>
      <c r="AZ2849" s="7" t="s">
        <v>38</v>
      </c>
    </row>
    <row r="2850" spans="1:52" x14ac:dyDescent="0.2">
      <c r="A2850" s="7">
        <v>2834</v>
      </c>
      <c r="B2850" s="7">
        <v>9343</v>
      </c>
      <c r="C2850" s="7" t="s">
        <v>40</v>
      </c>
      <c r="D2850" s="7" t="s">
        <v>213</v>
      </c>
      <c r="E2850" s="7" t="s">
        <v>214</v>
      </c>
      <c r="F2850" s="7">
        <v>0.39500000000000002</v>
      </c>
      <c r="I2850" s="7">
        <v>2.585</v>
      </c>
      <c r="J2850" s="7">
        <v>2011</v>
      </c>
      <c r="K2850" s="7">
        <v>10</v>
      </c>
      <c r="L2850" s="7">
        <v>277</v>
      </c>
      <c r="M2850" s="7">
        <v>43.722999999999999</v>
      </c>
      <c r="N2850" s="7">
        <v>10.285</v>
      </c>
      <c r="O2850" s="7">
        <v>43.75</v>
      </c>
      <c r="P2850" s="7">
        <v>10.25</v>
      </c>
      <c r="Q2850" s="7">
        <v>17.709</v>
      </c>
      <c r="S2850" s="7">
        <v>4.6749999999999998</v>
      </c>
      <c r="V2850" s="7" t="s">
        <v>26</v>
      </c>
      <c r="W2850" s="7">
        <v>2.0449999999999999</v>
      </c>
      <c r="X2850" s="7">
        <f t="shared" si="94"/>
        <v>2.0449999999999999</v>
      </c>
      <c r="Y2850" s="7">
        <v>0.54</v>
      </c>
      <c r="Z2850" s="7">
        <f t="shared" si="95"/>
        <v>0.54</v>
      </c>
      <c r="AA2850" s="7">
        <v>0.79</v>
      </c>
      <c r="AB2850" s="7">
        <v>0.20899999999999999</v>
      </c>
      <c r="AE2850" s="7" t="s">
        <v>28</v>
      </c>
      <c r="AH2850" s="7" t="s">
        <v>427</v>
      </c>
      <c r="AI2850" s="7" t="s">
        <v>426</v>
      </c>
      <c r="AJ2850" s="7">
        <v>-0.33300000000000002</v>
      </c>
      <c r="AL2850" s="7" t="s">
        <v>408</v>
      </c>
      <c r="AM2850" s="7">
        <v>0.58899999999999997</v>
      </c>
      <c r="AN2850" s="7">
        <v>4.1000000000000002E-2</v>
      </c>
      <c r="AR2850" s="7">
        <v>0.88800000000000001</v>
      </c>
      <c r="AS2850" s="7">
        <v>1.62</v>
      </c>
      <c r="AT2850" s="7">
        <v>1.5069999999999999</v>
      </c>
      <c r="AU2850" s="7">
        <v>1.75</v>
      </c>
      <c r="AV2850" s="7" t="s">
        <v>654</v>
      </c>
      <c r="AW2850" s="7" t="s">
        <v>528</v>
      </c>
      <c r="AX2850" s="7" t="s">
        <v>14</v>
      </c>
      <c r="AY2850" s="7" t="s">
        <v>562</v>
      </c>
      <c r="AZ2850" s="7" t="s">
        <v>38</v>
      </c>
    </row>
    <row r="2851" spans="1:52" x14ac:dyDescent="0.2">
      <c r="A2851" s="7">
        <v>2835</v>
      </c>
      <c r="B2851" s="7">
        <v>9343</v>
      </c>
      <c r="C2851" s="7" t="s">
        <v>40</v>
      </c>
      <c r="D2851" s="7" t="s">
        <v>213</v>
      </c>
      <c r="E2851" s="7" t="s">
        <v>214</v>
      </c>
      <c r="F2851" s="7">
        <v>0.27800000000000002</v>
      </c>
      <c r="I2851" s="7">
        <v>1.819</v>
      </c>
      <c r="J2851" s="7">
        <v>2011</v>
      </c>
      <c r="K2851" s="7">
        <v>10</v>
      </c>
      <c r="L2851" s="7">
        <v>285</v>
      </c>
      <c r="M2851" s="7">
        <v>43.722999999999999</v>
      </c>
      <c r="N2851" s="7">
        <v>10.285</v>
      </c>
      <c r="O2851" s="7">
        <v>43.75</v>
      </c>
      <c r="P2851" s="7">
        <v>10.25</v>
      </c>
      <c r="Q2851" s="7">
        <v>15.597</v>
      </c>
      <c r="S2851" s="7">
        <v>4.4539999999999997</v>
      </c>
      <c r="V2851" s="7" t="s">
        <v>26</v>
      </c>
      <c r="W2851" s="7">
        <v>1.569</v>
      </c>
      <c r="X2851" s="7">
        <f t="shared" si="94"/>
        <v>1.569</v>
      </c>
      <c r="Y2851" s="7">
        <v>0.25</v>
      </c>
      <c r="Z2851" s="7">
        <f t="shared" si="95"/>
        <v>0.25</v>
      </c>
      <c r="AA2851" s="7">
        <v>0.86199999999999999</v>
      </c>
      <c r="AB2851" s="7">
        <v>0.13700000000000001</v>
      </c>
      <c r="AE2851" s="7" t="s">
        <v>28</v>
      </c>
      <c r="AH2851" s="7" t="s">
        <v>427</v>
      </c>
      <c r="AI2851" s="7" t="s">
        <v>426</v>
      </c>
      <c r="AJ2851" s="7">
        <v>-0.33300000000000002</v>
      </c>
      <c r="AL2851" s="7" t="s">
        <v>408</v>
      </c>
      <c r="AM2851" s="7">
        <v>0.58899999999999997</v>
      </c>
      <c r="AN2851" s="7">
        <v>4.1000000000000002E-2</v>
      </c>
      <c r="AR2851" s="7">
        <v>0.88800000000000001</v>
      </c>
      <c r="AS2851" s="7">
        <v>1.62</v>
      </c>
      <c r="AT2851" s="7">
        <v>1.5069999999999999</v>
      </c>
      <c r="AU2851" s="7">
        <v>1.75</v>
      </c>
      <c r="AV2851" s="7" t="s">
        <v>654</v>
      </c>
      <c r="AW2851" s="7" t="s">
        <v>528</v>
      </c>
      <c r="AX2851" s="7" t="s">
        <v>14</v>
      </c>
      <c r="AY2851" s="7" t="s">
        <v>562</v>
      </c>
      <c r="AZ2851" s="7" t="s">
        <v>38</v>
      </c>
    </row>
    <row r="2852" spans="1:52" x14ac:dyDescent="0.2">
      <c r="A2852" s="7">
        <v>2836</v>
      </c>
      <c r="B2852" s="7">
        <v>9343</v>
      </c>
      <c r="C2852" s="7" t="s">
        <v>40</v>
      </c>
      <c r="D2852" s="7" t="s">
        <v>213</v>
      </c>
      <c r="E2852" s="7" t="s">
        <v>214</v>
      </c>
      <c r="F2852" s="7">
        <v>0.39300000000000002</v>
      </c>
      <c r="I2852" s="7">
        <v>2.5720000000000001</v>
      </c>
      <c r="J2852" s="7">
        <v>2011</v>
      </c>
      <c r="K2852" s="7">
        <v>10</v>
      </c>
      <c r="L2852" s="7">
        <v>304</v>
      </c>
      <c r="M2852" s="7">
        <v>43.722999999999999</v>
      </c>
      <c r="N2852" s="7">
        <v>10.285</v>
      </c>
      <c r="O2852" s="7">
        <v>43.75</v>
      </c>
      <c r="P2852" s="7">
        <v>10.25</v>
      </c>
      <c r="Q2852" s="7">
        <v>13.1</v>
      </c>
      <c r="S2852" s="7">
        <v>5.2279999999999998</v>
      </c>
      <c r="V2852" s="7" t="s">
        <v>26</v>
      </c>
      <c r="W2852" s="7">
        <v>1.972</v>
      </c>
      <c r="X2852" s="7">
        <f t="shared" si="94"/>
        <v>1.972</v>
      </c>
      <c r="Y2852" s="7">
        <v>0.6</v>
      </c>
      <c r="Z2852" s="7">
        <f t="shared" si="95"/>
        <v>0.6</v>
      </c>
      <c r="AA2852" s="7">
        <v>0.76600000000000001</v>
      </c>
      <c r="AB2852" s="7">
        <v>0.23300000000000001</v>
      </c>
      <c r="AE2852" s="7" t="s">
        <v>28</v>
      </c>
      <c r="AH2852" s="7" t="s">
        <v>427</v>
      </c>
      <c r="AI2852" s="7" t="s">
        <v>426</v>
      </c>
      <c r="AJ2852" s="7">
        <v>-0.33300000000000002</v>
      </c>
      <c r="AL2852" s="7" t="s">
        <v>408</v>
      </c>
      <c r="AM2852" s="7">
        <v>0.58899999999999997</v>
      </c>
      <c r="AN2852" s="7">
        <v>4.1000000000000002E-2</v>
      </c>
      <c r="AR2852" s="7">
        <v>0.88800000000000001</v>
      </c>
      <c r="AS2852" s="7">
        <v>1.62</v>
      </c>
      <c r="AT2852" s="7">
        <v>1.5069999999999999</v>
      </c>
      <c r="AU2852" s="7">
        <v>1.75</v>
      </c>
      <c r="AV2852" s="7" t="s">
        <v>654</v>
      </c>
      <c r="AW2852" s="7" t="s">
        <v>528</v>
      </c>
      <c r="AX2852" s="7" t="s">
        <v>14</v>
      </c>
      <c r="AY2852" s="7" t="s">
        <v>562</v>
      </c>
      <c r="AZ2852" s="7" t="s">
        <v>38</v>
      </c>
    </row>
    <row r="2853" spans="1:52" x14ac:dyDescent="0.2">
      <c r="A2853" s="7">
        <v>2837</v>
      </c>
      <c r="B2853" s="7">
        <v>9343</v>
      </c>
      <c r="C2853" s="7" t="s">
        <v>40</v>
      </c>
      <c r="D2853" s="7" t="s">
        <v>213</v>
      </c>
      <c r="E2853" s="7" t="s">
        <v>214</v>
      </c>
      <c r="F2853" s="7">
        <v>0.39500000000000002</v>
      </c>
      <c r="I2853" s="7">
        <v>2.585</v>
      </c>
      <c r="J2853" s="7">
        <v>2011</v>
      </c>
      <c r="K2853" s="7">
        <v>11</v>
      </c>
      <c r="L2853" s="7">
        <v>324</v>
      </c>
      <c r="M2853" s="7">
        <v>43.722999999999999</v>
      </c>
      <c r="N2853" s="7">
        <v>10.285</v>
      </c>
      <c r="O2853" s="7">
        <v>43.75</v>
      </c>
      <c r="P2853" s="7">
        <v>10.25</v>
      </c>
      <c r="Q2853" s="7">
        <v>9.9309999999999992</v>
      </c>
      <c r="S2853" s="7">
        <v>5.45</v>
      </c>
      <c r="V2853" s="7" t="s">
        <v>26</v>
      </c>
      <c r="W2853" s="7">
        <v>1.768</v>
      </c>
      <c r="X2853" s="7">
        <f t="shared" si="94"/>
        <v>1.768</v>
      </c>
      <c r="Y2853" s="7">
        <v>0.81699999999999995</v>
      </c>
      <c r="Z2853" s="7">
        <f t="shared" si="95"/>
        <v>0.81699999999999995</v>
      </c>
      <c r="AA2853" s="7">
        <v>0.68300000000000005</v>
      </c>
      <c r="AB2853" s="7">
        <v>0.316</v>
      </c>
      <c r="AE2853" s="7" t="s">
        <v>28</v>
      </c>
      <c r="AH2853" s="7" t="s">
        <v>427</v>
      </c>
      <c r="AI2853" s="7" t="s">
        <v>426</v>
      </c>
      <c r="AJ2853" s="7">
        <v>-0.33300000000000002</v>
      </c>
      <c r="AL2853" s="7" t="s">
        <v>408</v>
      </c>
      <c r="AM2853" s="7">
        <v>0.58899999999999997</v>
      </c>
      <c r="AN2853" s="7">
        <v>4.1000000000000002E-2</v>
      </c>
      <c r="AR2853" s="7">
        <v>0.88800000000000001</v>
      </c>
      <c r="AS2853" s="7">
        <v>1.62</v>
      </c>
      <c r="AT2853" s="7">
        <v>1.5069999999999999</v>
      </c>
      <c r="AU2853" s="7">
        <v>1.75</v>
      </c>
      <c r="AV2853" s="7" t="s">
        <v>654</v>
      </c>
      <c r="AW2853" s="7" t="s">
        <v>528</v>
      </c>
      <c r="AX2853" s="7" t="s">
        <v>14</v>
      </c>
      <c r="AY2853" s="7" t="s">
        <v>562</v>
      </c>
      <c r="AZ2853" s="7" t="s">
        <v>38</v>
      </c>
    </row>
    <row r="2854" spans="1:52" x14ac:dyDescent="0.2">
      <c r="A2854" s="7">
        <v>2838</v>
      </c>
      <c r="B2854" s="7">
        <v>9343</v>
      </c>
      <c r="C2854" s="7" t="s">
        <v>40</v>
      </c>
      <c r="D2854" s="7" t="s">
        <v>213</v>
      </c>
      <c r="E2854" s="7" t="s">
        <v>214</v>
      </c>
      <c r="F2854" s="7">
        <v>0.441</v>
      </c>
      <c r="I2854" s="7">
        <v>2.8860000000000001</v>
      </c>
      <c r="J2854" s="7">
        <v>2011</v>
      </c>
      <c r="K2854" s="7">
        <v>12</v>
      </c>
      <c r="L2854" s="7">
        <v>339</v>
      </c>
      <c r="M2854" s="7">
        <v>43.722999999999999</v>
      </c>
      <c r="N2854" s="7">
        <v>10.285</v>
      </c>
      <c r="O2854" s="7">
        <v>43.75</v>
      </c>
      <c r="P2854" s="7">
        <v>10.25</v>
      </c>
      <c r="Q2854" s="7">
        <v>12.044</v>
      </c>
      <c r="S2854" s="7">
        <v>6.8319999999999999</v>
      </c>
      <c r="V2854" s="7" t="s">
        <v>26</v>
      </c>
      <c r="W2854" s="7">
        <v>2.085</v>
      </c>
      <c r="X2854" s="7">
        <f t="shared" si="94"/>
        <v>2.085</v>
      </c>
      <c r="Y2854" s="7">
        <v>0.80100000000000005</v>
      </c>
      <c r="Z2854" s="7">
        <f t="shared" si="95"/>
        <v>0.80100000000000005</v>
      </c>
      <c r="AA2854" s="7">
        <v>0.72199999999999998</v>
      </c>
      <c r="AB2854" s="7">
        <v>0.27700000000000002</v>
      </c>
      <c r="AE2854" s="7" t="s">
        <v>28</v>
      </c>
      <c r="AH2854" s="7" t="s">
        <v>427</v>
      </c>
      <c r="AI2854" s="7" t="s">
        <v>426</v>
      </c>
      <c r="AJ2854" s="7">
        <v>-0.33300000000000002</v>
      </c>
      <c r="AL2854" s="7" t="s">
        <v>408</v>
      </c>
      <c r="AM2854" s="7">
        <v>0.58899999999999997</v>
      </c>
      <c r="AN2854" s="7">
        <v>4.1000000000000002E-2</v>
      </c>
      <c r="AR2854" s="7">
        <v>0.88800000000000001</v>
      </c>
      <c r="AS2854" s="7">
        <v>1.62</v>
      </c>
      <c r="AT2854" s="7">
        <v>1.5069999999999999</v>
      </c>
      <c r="AU2854" s="7">
        <v>1.75</v>
      </c>
      <c r="AV2854" s="7" t="s">
        <v>654</v>
      </c>
      <c r="AW2854" s="7" t="s">
        <v>528</v>
      </c>
      <c r="AX2854" s="7" t="s">
        <v>14</v>
      </c>
      <c r="AY2854" s="7" t="s">
        <v>562</v>
      </c>
      <c r="AZ2854" s="7" t="s">
        <v>38</v>
      </c>
    </row>
    <row r="2855" spans="1:52" x14ac:dyDescent="0.2">
      <c r="A2855" s="7">
        <v>2839</v>
      </c>
      <c r="B2855" s="7">
        <v>9343</v>
      </c>
      <c r="C2855" s="7" t="s">
        <v>40</v>
      </c>
      <c r="D2855" s="7" t="s">
        <v>213</v>
      </c>
      <c r="E2855" s="7" t="s">
        <v>214</v>
      </c>
      <c r="F2855" s="7">
        <v>0.313</v>
      </c>
      <c r="I2855" s="7">
        <v>2.048</v>
      </c>
      <c r="J2855" s="7">
        <v>2011</v>
      </c>
      <c r="K2855" s="7">
        <v>12</v>
      </c>
      <c r="L2855" s="7">
        <v>354</v>
      </c>
      <c r="M2855" s="7">
        <v>43.722999999999999</v>
      </c>
      <c r="N2855" s="7">
        <v>10.285</v>
      </c>
      <c r="O2855" s="7">
        <v>43.75</v>
      </c>
      <c r="P2855" s="7">
        <v>10.25</v>
      </c>
      <c r="Q2855" s="7">
        <v>7.0510000000000002</v>
      </c>
      <c r="S2855" s="7">
        <v>6.5010000000000003</v>
      </c>
      <c r="V2855" s="7" t="s">
        <v>26</v>
      </c>
      <c r="W2855" s="7">
        <v>1.593</v>
      </c>
      <c r="X2855" s="7">
        <f t="shared" si="94"/>
        <v>1.593</v>
      </c>
      <c r="Y2855" s="7">
        <v>0.45500000000000002</v>
      </c>
      <c r="Z2855" s="7">
        <f t="shared" si="95"/>
        <v>0.45500000000000002</v>
      </c>
      <c r="AA2855" s="7">
        <v>0.77700000000000002</v>
      </c>
      <c r="AB2855" s="7">
        <v>0.222</v>
      </c>
      <c r="AE2855" s="7" t="s">
        <v>28</v>
      </c>
      <c r="AH2855" s="7" t="s">
        <v>427</v>
      </c>
      <c r="AI2855" s="7" t="s">
        <v>426</v>
      </c>
      <c r="AJ2855" s="7">
        <v>-0.33300000000000002</v>
      </c>
      <c r="AL2855" s="7" t="s">
        <v>408</v>
      </c>
      <c r="AM2855" s="7">
        <v>0.58899999999999997</v>
      </c>
      <c r="AN2855" s="7">
        <v>4.1000000000000002E-2</v>
      </c>
      <c r="AR2855" s="7">
        <v>0.88800000000000001</v>
      </c>
      <c r="AS2855" s="7">
        <v>1.62</v>
      </c>
      <c r="AT2855" s="7">
        <v>1.5069999999999999</v>
      </c>
      <c r="AU2855" s="7">
        <v>1.75</v>
      </c>
      <c r="AV2855" s="7" t="s">
        <v>654</v>
      </c>
      <c r="AW2855" s="7" t="s">
        <v>528</v>
      </c>
      <c r="AX2855" s="7" t="s">
        <v>14</v>
      </c>
      <c r="AY2855" s="7" t="s">
        <v>562</v>
      </c>
      <c r="AZ2855" s="7" t="s">
        <v>38</v>
      </c>
    </row>
    <row r="2856" spans="1:52" x14ac:dyDescent="0.2">
      <c r="A2856" s="7">
        <v>2840</v>
      </c>
      <c r="B2856" s="7">
        <v>9343</v>
      </c>
      <c r="C2856" s="7" t="s">
        <v>40</v>
      </c>
      <c r="D2856" s="7" t="s">
        <v>213</v>
      </c>
      <c r="E2856" s="7" t="s">
        <v>214</v>
      </c>
      <c r="F2856" s="7">
        <v>0.38200000000000001</v>
      </c>
      <c r="I2856" s="7">
        <v>2.5</v>
      </c>
      <c r="J2856" s="7">
        <v>2012</v>
      </c>
      <c r="K2856" s="7">
        <v>1</v>
      </c>
      <c r="L2856" s="7">
        <v>3</v>
      </c>
      <c r="M2856" s="7">
        <v>43.722999999999999</v>
      </c>
      <c r="N2856" s="7">
        <v>10.285</v>
      </c>
      <c r="O2856" s="7">
        <v>43.75</v>
      </c>
      <c r="P2856" s="7">
        <v>10.25</v>
      </c>
      <c r="Q2856" s="7">
        <v>8.2029999999999994</v>
      </c>
      <c r="S2856" s="7">
        <v>7.5519999999999996</v>
      </c>
      <c r="V2856" s="7" t="s">
        <v>26</v>
      </c>
      <c r="W2856" s="7">
        <v>2.2709999999999999</v>
      </c>
      <c r="X2856" s="7">
        <f t="shared" si="94"/>
        <v>2.2709999999999999</v>
      </c>
      <c r="Y2856" s="7">
        <v>0.22900000000000001</v>
      </c>
      <c r="Z2856" s="7">
        <f t="shared" si="95"/>
        <v>0.22900000000000001</v>
      </c>
      <c r="AA2856" s="7">
        <v>0.90800000000000003</v>
      </c>
      <c r="AB2856" s="7">
        <v>9.0999999999999998E-2</v>
      </c>
      <c r="AE2856" s="7" t="s">
        <v>28</v>
      </c>
      <c r="AH2856" s="7" t="s">
        <v>427</v>
      </c>
      <c r="AI2856" s="7" t="s">
        <v>426</v>
      </c>
      <c r="AJ2856" s="7">
        <v>-0.33300000000000002</v>
      </c>
      <c r="AL2856" s="7" t="s">
        <v>408</v>
      </c>
      <c r="AM2856" s="7">
        <v>0.58899999999999997</v>
      </c>
      <c r="AN2856" s="7">
        <v>4.1000000000000002E-2</v>
      </c>
      <c r="AR2856" s="7">
        <v>0.88800000000000001</v>
      </c>
      <c r="AS2856" s="7">
        <v>1.62</v>
      </c>
      <c r="AT2856" s="7">
        <v>1.5069999999999999</v>
      </c>
      <c r="AU2856" s="7">
        <v>1.75</v>
      </c>
      <c r="AV2856" s="7" t="s">
        <v>654</v>
      </c>
      <c r="AW2856" s="7" t="s">
        <v>528</v>
      </c>
      <c r="AX2856" s="7" t="s">
        <v>14</v>
      </c>
      <c r="AY2856" s="7" t="s">
        <v>562</v>
      </c>
      <c r="AZ2856" s="7" t="s">
        <v>38</v>
      </c>
    </row>
    <row r="2857" spans="1:52" x14ac:dyDescent="0.2">
      <c r="A2857" s="7">
        <v>2841</v>
      </c>
      <c r="B2857" s="7">
        <v>9343</v>
      </c>
      <c r="C2857" s="7" t="s">
        <v>40</v>
      </c>
      <c r="D2857" s="7" t="s">
        <v>213</v>
      </c>
      <c r="E2857" s="7" t="s">
        <v>214</v>
      </c>
      <c r="F2857" s="7">
        <v>0.23599999999999999</v>
      </c>
      <c r="I2857" s="7">
        <v>1.544</v>
      </c>
      <c r="J2857" s="7">
        <v>2012</v>
      </c>
      <c r="K2857" s="7">
        <v>1</v>
      </c>
      <c r="L2857" s="7">
        <v>15</v>
      </c>
      <c r="M2857" s="7">
        <v>43.722999999999999</v>
      </c>
      <c r="N2857" s="7">
        <v>10.285</v>
      </c>
      <c r="O2857" s="7">
        <v>43.75</v>
      </c>
      <c r="P2857" s="7">
        <v>10.25</v>
      </c>
      <c r="Q2857" s="7">
        <v>5.8019999999999996</v>
      </c>
      <c r="S2857" s="7">
        <v>6.2240000000000002</v>
      </c>
      <c r="V2857" s="7" t="s">
        <v>26</v>
      </c>
      <c r="W2857" s="7">
        <v>1.145</v>
      </c>
      <c r="X2857" s="7">
        <f t="shared" si="94"/>
        <v>1.145</v>
      </c>
      <c r="Y2857" s="7">
        <v>0.39900000000000002</v>
      </c>
      <c r="Z2857" s="7">
        <f t="shared" si="95"/>
        <v>0.39900000000000002</v>
      </c>
      <c r="AA2857" s="7">
        <v>0.74099999999999999</v>
      </c>
      <c r="AB2857" s="7">
        <v>0.25800000000000001</v>
      </c>
      <c r="AE2857" s="7" t="s">
        <v>28</v>
      </c>
      <c r="AH2857" s="7" t="s">
        <v>427</v>
      </c>
      <c r="AI2857" s="7" t="s">
        <v>426</v>
      </c>
      <c r="AJ2857" s="7">
        <v>-0.33300000000000002</v>
      </c>
      <c r="AL2857" s="7" t="s">
        <v>408</v>
      </c>
      <c r="AM2857" s="7">
        <v>0.58899999999999997</v>
      </c>
      <c r="AN2857" s="7">
        <v>4.1000000000000002E-2</v>
      </c>
      <c r="AR2857" s="7">
        <v>0.88800000000000001</v>
      </c>
      <c r="AS2857" s="7">
        <v>1.62</v>
      </c>
      <c r="AT2857" s="7">
        <v>1.5069999999999999</v>
      </c>
      <c r="AU2857" s="7">
        <v>1.75</v>
      </c>
      <c r="AV2857" s="7" t="s">
        <v>654</v>
      </c>
      <c r="AW2857" s="7" t="s">
        <v>528</v>
      </c>
      <c r="AX2857" s="7" t="s">
        <v>14</v>
      </c>
      <c r="AY2857" s="7" t="s">
        <v>562</v>
      </c>
      <c r="AZ2857" s="7" t="s">
        <v>38</v>
      </c>
    </row>
    <row r="2858" spans="1:52" x14ac:dyDescent="0.2">
      <c r="A2858" s="7">
        <v>2842</v>
      </c>
      <c r="B2858" s="7">
        <v>9343</v>
      </c>
      <c r="C2858" s="7" t="s">
        <v>40</v>
      </c>
      <c r="D2858" s="7" t="s">
        <v>213</v>
      </c>
      <c r="E2858" s="7" t="s">
        <v>214</v>
      </c>
      <c r="F2858" s="7">
        <v>0.14299999999999999</v>
      </c>
      <c r="I2858" s="7">
        <v>0.93600000000000005</v>
      </c>
      <c r="J2858" s="7">
        <v>2012</v>
      </c>
      <c r="K2858" s="7">
        <v>2</v>
      </c>
      <c r="L2858" s="7">
        <v>36</v>
      </c>
      <c r="M2858" s="7">
        <v>43.722999999999999</v>
      </c>
      <c r="N2858" s="7">
        <v>10.285</v>
      </c>
      <c r="O2858" s="7">
        <v>43.75</v>
      </c>
      <c r="P2858" s="7">
        <v>10.25</v>
      </c>
      <c r="Q2858" s="7">
        <v>3.4020000000000001</v>
      </c>
      <c r="S2858" s="7">
        <v>7.22</v>
      </c>
      <c r="V2858" s="7" t="s">
        <v>26</v>
      </c>
      <c r="W2858" s="7">
        <v>0.78300000000000003</v>
      </c>
      <c r="X2858" s="7">
        <f t="shared" si="94"/>
        <v>0.78300000000000003</v>
      </c>
      <c r="Y2858" s="7">
        <v>0.153</v>
      </c>
      <c r="Z2858" s="7">
        <f t="shared" si="95"/>
        <v>0.153</v>
      </c>
      <c r="AA2858" s="7">
        <v>0.83599999999999997</v>
      </c>
      <c r="AB2858" s="7">
        <v>0.16300000000000001</v>
      </c>
      <c r="AE2858" s="7" t="s">
        <v>28</v>
      </c>
      <c r="AH2858" s="7" t="s">
        <v>427</v>
      </c>
      <c r="AI2858" s="7" t="s">
        <v>426</v>
      </c>
      <c r="AJ2858" s="7">
        <v>-0.33300000000000002</v>
      </c>
      <c r="AL2858" s="7" t="s">
        <v>408</v>
      </c>
      <c r="AM2858" s="7">
        <v>0.58899999999999997</v>
      </c>
      <c r="AN2858" s="7">
        <v>4.1000000000000002E-2</v>
      </c>
      <c r="AR2858" s="7">
        <v>0.88800000000000001</v>
      </c>
      <c r="AS2858" s="7">
        <v>1.62</v>
      </c>
      <c r="AT2858" s="7">
        <v>1.5069999999999999</v>
      </c>
      <c r="AU2858" s="7">
        <v>1.75</v>
      </c>
      <c r="AV2858" s="7" t="s">
        <v>654</v>
      </c>
      <c r="AW2858" s="7" t="s">
        <v>528</v>
      </c>
      <c r="AX2858" s="7" t="s">
        <v>14</v>
      </c>
      <c r="AY2858" s="7" t="s">
        <v>562</v>
      </c>
      <c r="AZ2858" s="7" t="s">
        <v>38</v>
      </c>
    </row>
    <row r="2859" spans="1:52" x14ac:dyDescent="0.2">
      <c r="A2859" s="7">
        <v>2843</v>
      </c>
      <c r="B2859" s="7">
        <v>9343</v>
      </c>
      <c r="C2859" s="7" t="s">
        <v>40</v>
      </c>
      <c r="D2859" s="7" t="s">
        <v>213</v>
      </c>
      <c r="E2859" s="7" t="s">
        <v>214</v>
      </c>
      <c r="F2859" s="7">
        <v>0.28000000000000003</v>
      </c>
      <c r="I2859" s="7">
        <v>1.8320000000000001</v>
      </c>
      <c r="J2859" s="7">
        <v>2012</v>
      </c>
      <c r="K2859" s="7">
        <v>2</v>
      </c>
      <c r="L2859" s="7">
        <v>54</v>
      </c>
      <c r="M2859" s="7">
        <v>43.722999999999999</v>
      </c>
      <c r="N2859" s="7">
        <v>10.285</v>
      </c>
      <c r="O2859" s="7">
        <v>43.75</v>
      </c>
      <c r="P2859" s="7">
        <v>10.25</v>
      </c>
      <c r="Q2859" s="7">
        <v>7.5309999999999997</v>
      </c>
      <c r="S2859" s="7">
        <v>7.3860000000000001</v>
      </c>
      <c r="V2859" s="7" t="s">
        <v>26</v>
      </c>
      <c r="W2859" s="7">
        <v>1.617</v>
      </c>
      <c r="X2859" s="7">
        <f t="shared" si="94"/>
        <v>1.617</v>
      </c>
      <c r="Y2859" s="7">
        <v>0.215</v>
      </c>
      <c r="Z2859" s="7">
        <f t="shared" si="95"/>
        <v>0.215</v>
      </c>
      <c r="AA2859" s="7">
        <v>0.88200000000000001</v>
      </c>
      <c r="AB2859" s="7">
        <v>0.11700000000000001</v>
      </c>
      <c r="AE2859" s="7" t="s">
        <v>28</v>
      </c>
      <c r="AH2859" s="7" t="s">
        <v>427</v>
      </c>
      <c r="AI2859" s="7" t="s">
        <v>426</v>
      </c>
      <c r="AJ2859" s="7">
        <v>-0.33300000000000002</v>
      </c>
      <c r="AL2859" s="7" t="s">
        <v>408</v>
      </c>
      <c r="AM2859" s="7">
        <v>0.58899999999999997</v>
      </c>
      <c r="AN2859" s="7">
        <v>4.1000000000000002E-2</v>
      </c>
      <c r="AR2859" s="7">
        <v>0.88800000000000001</v>
      </c>
      <c r="AS2859" s="7">
        <v>1.62</v>
      </c>
      <c r="AT2859" s="7">
        <v>1.5069999999999999</v>
      </c>
      <c r="AU2859" s="7">
        <v>1.75</v>
      </c>
      <c r="AV2859" s="7" t="s">
        <v>654</v>
      </c>
      <c r="AW2859" s="7" t="s">
        <v>528</v>
      </c>
      <c r="AX2859" s="7" t="s">
        <v>14</v>
      </c>
      <c r="AY2859" s="7" t="s">
        <v>562</v>
      </c>
      <c r="AZ2859" s="7" t="s">
        <v>38</v>
      </c>
    </row>
    <row r="2860" spans="1:52" x14ac:dyDescent="0.2">
      <c r="A2860" s="7">
        <v>2844</v>
      </c>
      <c r="B2860" s="7">
        <v>9343</v>
      </c>
      <c r="C2860" s="7" t="s">
        <v>40</v>
      </c>
      <c r="D2860" s="7" t="s">
        <v>213</v>
      </c>
      <c r="E2860" s="7" t="s">
        <v>214</v>
      </c>
      <c r="F2860" s="7">
        <v>0.28199999999999997</v>
      </c>
      <c r="I2860" s="7">
        <v>1.845</v>
      </c>
      <c r="J2860" s="7">
        <v>2012</v>
      </c>
      <c r="K2860" s="7">
        <v>3</v>
      </c>
      <c r="L2860" s="7">
        <v>68</v>
      </c>
      <c r="M2860" s="7">
        <v>43.722999999999999</v>
      </c>
      <c r="N2860" s="7">
        <v>10.285</v>
      </c>
      <c r="O2860" s="7">
        <v>43.75</v>
      </c>
      <c r="P2860" s="7">
        <v>10.25</v>
      </c>
      <c r="Q2860" s="7">
        <v>8.4909999999999997</v>
      </c>
      <c r="S2860" s="7">
        <v>8.3620000000000001</v>
      </c>
      <c r="V2860" s="7" t="s">
        <v>26</v>
      </c>
      <c r="W2860" s="7">
        <v>1.4450000000000001</v>
      </c>
      <c r="X2860" s="7">
        <f t="shared" si="94"/>
        <v>1.4450000000000001</v>
      </c>
      <c r="Y2860" s="7">
        <v>0.4</v>
      </c>
      <c r="Z2860" s="7">
        <f t="shared" si="95"/>
        <v>0.4</v>
      </c>
      <c r="AA2860" s="7">
        <v>0.78200000000000003</v>
      </c>
      <c r="AB2860" s="7">
        <v>0.217</v>
      </c>
      <c r="AE2860" s="7" t="s">
        <v>28</v>
      </c>
      <c r="AH2860" s="7" t="s">
        <v>427</v>
      </c>
      <c r="AI2860" s="7" t="s">
        <v>426</v>
      </c>
      <c r="AJ2860" s="7">
        <v>-0.33300000000000002</v>
      </c>
      <c r="AL2860" s="7" t="s">
        <v>408</v>
      </c>
      <c r="AM2860" s="7">
        <v>0.58899999999999997</v>
      </c>
      <c r="AN2860" s="7">
        <v>4.1000000000000002E-2</v>
      </c>
      <c r="AR2860" s="7">
        <v>0.88800000000000001</v>
      </c>
      <c r="AS2860" s="7">
        <v>1.62</v>
      </c>
      <c r="AT2860" s="7">
        <v>1.5069999999999999</v>
      </c>
      <c r="AU2860" s="7">
        <v>1.75</v>
      </c>
      <c r="AV2860" s="7" t="s">
        <v>654</v>
      </c>
      <c r="AW2860" s="7" t="s">
        <v>528</v>
      </c>
      <c r="AX2860" s="7" t="s">
        <v>14</v>
      </c>
      <c r="AY2860" s="7" t="s">
        <v>562</v>
      </c>
      <c r="AZ2860" s="7" t="s">
        <v>38</v>
      </c>
    </row>
    <row r="2861" spans="1:52" x14ac:dyDescent="0.2">
      <c r="A2861" s="7">
        <v>2845</v>
      </c>
      <c r="B2861" s="7">
        <v>9343</v>
      </c>
      <c r="C2861" s="7" t="s">
        <v>40</v>
      </c>
      <c r="D2861" s="7" t="s">
        <v>213</v>
      </c>
      <c r="E2861" s="7" t="s">
        <v>214</v>
      </c>
      <c r="F2861" s="7">
        <v>0.35099999999999998</v>
      </c>
      <c r="I2861" s="7">
        <v>2.2970000000000002</v>
      </c>
      <c r="J2861" s="7">
        <v>2012</v>
      </c>
      <c r="K2861" s="7">
        <v>3</v>
      </c>
      <c r="L2861" s="7">
        <v>81</v>
      </c>
      <c r="M2861" s="7">
        <v>43.722999999999999</v>
      </c>
      <c r="N2861" s="7">
        <v>10.285</v>
      </c>
      <c r="O2861" s="7">
        <v>43.75</v>
      </c>
      <c r="P2861" s="7">
        <v>10.25</v>
      </c>
      <c r="Q2861" s="7">
        <v>11.37</v>
      </c>
      <c r="S2861" s="7">
        <v>6.6109999999999998</v>
      </c>
      <c r="V2861" s="7" t="s">
        <v>26</v>
      </c>
      <c r="W2861" s="7">
        <v>1.776</v>
      </c>
      <c r="X2861" s="7">
        <f t="shared" si="94"/>
        <v>1.776</v>
      </c>
      <c r="Y2861" s="7">
        <v>0.52100000000000002</v>
      </c>
      <c r="Z2861" s="7">
        <f t="shared" si="95"/>
        <v>0.52100000000000002</v>
      </c>
      <c r="AA2861" s="7">
        <v>0.77300000000000002</v>
      </c>
      <c r="AB2861" s="7">
        <v>0.22600000000000001</v>
      </c>
      <c r="AE2861" s="7" t="s">
        <v>28</v>
      </c>
      <c r="AH2861" s="7" t="s">
        <v>427</v>
      </c>
      <c r="AI2861" s="7" t="s">
        <v>426</v>
      </c>
      <c r="AJ2861" s="7">
        <v>-0.33300000000000002</v>
      </c>
      <c r="AL2861" s="7" t="s">
        <v>408</v>
      </c>
      <c r="AM2861" s="7">
        <v>0.58899999999999997</v>
      </c>
      <c r="AN2861" s="7">
        <v>4.1000000000000002E-2</v>
      </c>
      <c r="AR2861" s="7">
        <v>0.88800000000000001</v>
      </c>
      <c r="AS2861" s="7">
        <v>1.62</v>
      </c>
      <c r="AT2861" s="7">
        <v>1.5069999999999999</v>
      </c>
      <c r="AU2861" s="7">
        <v>1.75</v>
      </c>
      <c r="AV2861" s="7" t="s">
        <v>654</v>
      </c>
      <c r="AW2861" s="7" t="s">
        <v>528</v>
      </c>
      <c r="AX2861" s="7" t="s">
        <v>14</v>
      </c>
      <c r="AY2861" s="7" t="s">
        <v>562</v>
      </c>
      <c r="AZ2861" s="7" t="s">
        <v>38</v>
      </c>
    </row>
    <row r="2862" spans="1:52" x14ac:dyDescent="0.2">
      <c r="A2862" s="7">
        <v>2846</v>
      </c>
      <c r="B2862" s="7">
        <v>9343</v>
      </c>
      <c r="C2862" s="7" t="s">
        <v>40</v>
      </c>
      <c r="D2862" s="7" t="s">
        <v>213</v>
      </c>
      <c r="E2862" s="7" t="s">
        <v>214</v>
      </c>
      <c r="F2862" s="7">
        <v>0.317</v>
      </c>
      <c r="I2862" s="7">
        <v>2.0739999999999998</v>
      </c>
      <c r="J2862" s="7">
        <v>2012</v>
      </c>
      <c r="K2862" s="7">
        <v>3</v>
      </c>
      <c r="L2862" s="7">
        <v>89</v>
      </c>
      <c r="M2862" s="7">
        <v>43.722999999999999</v>
      </c>
      <c r="N2862" s="7">
        <v>10.285</v>
      </c>
      <c r="O2862" s="7">
        <v>43.75</v>
      </c>
      <c r="P2862" s="7">
        <v>10.25</v>
      </c>
      <c r="Q2862" s="7">
        <v>12.236000000000001</v>
      </c>
      <c r="S2862" s="7">
        <v>5.3390000000000004</v>
      </c>
      <c r="V2862" s="7" t="s">
        <v>26</v>
      </c>
      <c r="W2862" s="7">
        <v>1.9</v>
      </c>
      <c r="X2862" s="7">
        <f t="shared" si="94"/>
        <v>1.9</v>
      </c>
      <c r="Y2862" s="7">
        <v>0.17399999999999999</v>
      </c>
      <c r="Z2862" s="7">
        <f t="shared" si="95"/>
        <v>0.17399999999999999</v>
      </c>
      <c r="AA2862" s="7">
        <v>0.91500000000000004</v>
      </c>
      <c r="AB2862" s="7">
        <v>8.4000000000000005E-2</v>
      </c>
      <c r="AE2862" s="7" t="s">
        <v>28</v>
      </c>
      <c r="AH2862" s="7" t="s">
        <v>427</v>
      </c>
      <c r="AI2862" s="7" t="s">
        <v>426</v>
      </c>
      <c r="AJ2862" s="7">
        <v>-0.33300000000000002</v>
      </c>
      <c r="AL2862" s="7" t="s">
        <v>408</v>
      </c>
      <c r="AM2862" s="7">
        <v>0.58899999999999997</v>
      </c>
      <c r="AN2862" s="7">
        <v>4.1000000000000002E-2</v>
      </c>
      <c r="AR2862" s="7">
        <v>0.88800000000000001</v>
      </c>
      <c r="AS2862" s="7">
        <v>1.62</v>
      </c>
      <c r="AT2862" s="7">
        <v>1.5069999999999999</v>
      </c>
      <c r="AU2862" s="7">
        <v>1.75</v>
      </c>
      <c r="AV2862" s="7" t="s">
        <v>654</v>
      </c>
      <c r="AW2862" s="7" t="s">
        <v>528</v>
      </c>
      <c r="AX2862" s="7" t="s">
        <v>14</v>
      </c>
      <c r="AY2862" s="7" t="s">
        <v>562</v>
      </c>
      <c r="AZ2862" s="7" t="s">
        <v>38</v>
      </c>
    </row>
    <row r="2863" spans="1:52" x14ac:dyDescent="0.2">
      <c r="A2863" s="7">
        <v>2847</v>
      </c>
      <c r="B2863" s="7">
        <v>10037</v>
      </c>
      <c r="C2863" s="7" t="s">
        <v>102</v>
      </c>
      <c r="D2863" s="7" t="s">
        <v>483</v>
      </c>
      <c r="E2863" s="7" t="s">
        <v>103</v>
      </c>
      <c r="F2863" s="7">
        <v>7.4349999999999996</v>
      </c>
      <c r="I2863" s="7">
        <v>7.7080000000000002</v>
      </c>
      <c r="J2863" s="7">
        <v>2012</v>
      </c>
      <c r="K2863" s="7">
        <v>9</v>
      </c>
      <c r="L2863" s="7">
        <v>248</v>
      </c>
      <c r="M2863" s="7">
        <v>1.425</v>
      </c>
      <c r="N2863" s="7">
        <v>103.724</v>
      </c>
      <c r="O2863" s="7">
        <v>1.25</v>
      </c>
      <c r="P2863" s="7">
        <v>103.75</v>
      </c>
      <c r="Q2863" s="7">
        <v>30.408999999999999</v>
      </c>
      <c r="S2863" s="7">
        <v>49.2</v>
      </c>
      <c r="V2863" s="7" t="s">
        <v>26</v>
      </c>
      <c r="W2863" s="7">
        <v>3.0249999999999999</v>
      </c>
      <c r="X2863" s="7">
        <f t="shared" si="94"/>
        <v>3.0249999999999999</v>
      </c>
      <c r="Y2863" s="7">
        <v>4.6829999999999998</v>
      </c>
      <c r="Z2863" s="7">
        <f t="shared" si="95"/>
        <v>4.6829999999999998</v>
      </c>
      <c r="AA2863" s="7">
        <v>0.39200000000000002</v>
      </c>
      <c r="AB2863" s="7">
        <v>0.60699999999999998</v>
      </c>
      <c r="AE2863" s="7" t="s">
        <v>45</v>
      </c>
      <c r="AH2863" s="7" t="s">
        <v>411</v>
      </c>
      <c r="AI2863" s="7" t="s">
        <v>412</v>
      </c>
      <c r="AJ2863" s="7">
        <v>3.4780000000000002</v>
      </c>
      <c r="AV2863" s="7" t="s">
        <v>675</v>
      </c>
      <c r="AW2863" s="7" t="s">
        <v>528</v>
      </c>
      <c r="AZ2863" s="7" t="s">
        <v>104</v>
      </c>
    </row>
    <row r="2864" spans="1:52" x14ac:dyDescent="0.2">
      <c r="A2864" s="7">
        <v>2848</v>
      </c>
      <c r="B2864" s="7">
        <v>10037</v>
      </c>
      <c r="C2864" s="7" t="s">
        <v>102</v>
      </c>
      <c r="D2864" s="7" t="s">
        <v>483</v>
      </c>
      <c r="E2864" s="7" t="s">
        <v>103</v>
      </c>
      <c r="F2864" s="7">
        <v>8.4</v>
      </c>
      <c r="I2864" s="7">
        <v>8.7089999999999996</v>
      </c>
      <c r="J2864" s="7">
        <v>2012</v>
      </c>
      <c r="K2864" s="7">
        <v>9</v>
      </c>
      <c r="L2864" s="7">
        <v>258</v>
      </c>
      <c r="M2864" s="7">
        <v>1.425</v>
      </c>
      <c r="N2864" s="7">
        <v>103.724</v>
      </c>
      <c r="O2864" s="7">
        <v>1.25</v>
      </c>
      <c r="P2864" s="7">
        <v>103.75</v>
      </c>
      <c r="Q2864" s="7">
        <v>29.338999999999999</v>
      </c>
      <c r="S2864" s="7">
        <v>54.533000000000001</v>
      </c>
      <c r="V2864" s="7" t="s">
        <v>26</v>
      </c>
      <c r="W2864" s="7">
        <v>2.5609999999999999</v>
      </c>
      <c r="X2864" s="7">
        <f t="shared" si="94"/>
        <v>2.5609999999999999</v>
      </c>
      <c r="Y2864" s="7">
        <v>6.1470000000000002</v>
      </c>
      <c r="Z2864" s="7">
        <f t="shared" si="95"/>
        <v>6.1470000000000002</v>
      </c>
      <c r="AA2864" s="7">
        <v>0.29399999999999998</v>
      </c>
      <c r="AB2864" s="7">
        <v>0.70499999999999996</v>
      </c>
      <c r="AE2864" s="7" t="s">
        <v>45</v>
      </c>
      <c r="AH2864" s="7" t="s">
        <v>411</v>
      </c>
      <c r="AI2864" s="7" t="s">
        <v>412</v>
      </c>
      <c r="AJ2864" s="7">
        <v>3.4780000000000002</v>
      </c>
      <c r="AV2864" s="7" t="s">
        <v>675</v>
      </c>
      <c r="AW2864" s="7" t="s">
        <v>528</v>
      </c>
      <c r="AZ2864" s="7" t="s">
        <v>104</v>
      </c>
    </row>
    <row r="2865" spans="1:52" x14ac:dyDescent="0.2">
      <c r="A2865" s="7">
        <v>2849</v>
      </c>
      <c r="B2865" s="7">
        <v>10037</v>
      </c>
      <c r="C2865" s="7" t="s">
        <v>102</v>
      </c>
      <c r="D2865" s="7" t="s">
        <v>483</v>
      </c>
      <c r="E2865" s="7" t="s">
        <v>103</v>
      </c>
      <c r="F2865" s="7">
        <v>9.7650000000000006</v>
      </c>
      <c r="I2865" s="7">
        <v>10.124000000000001</v>
      </c>
      <c r="J2865" s="7">
        <v>2012</v>
      </c>
      <c r="K2865" s="7">
        <v>9</v>
      </c>
      <c r="L2865" s="7">
        <v>262</v>
      </c>
      <c r="M2865" s="7">
        <v>1.425</v>
      </c>
      <c r="N2865" s="7">
        <v>103.724</v>
      </c>
      <c r="O2865" s="7">
        <v>1.25</v>
      </c>
      <c r="P2865" s="7">
        <v>103.75</v>
      </c>
      <c r="Q2865" s="7">
        <v>29.968</v>
      </c>
      <c r="S2865" s="7">
        <v>39.067</v>
      </c>
      <c r="V2865" s="7" t="s">
        <v>26</v>
      </c>
      <c r="W2865" s="7">
        <v>2.5609999999999999</v>
      </c>
      <c r="X2865" s="7">
        <f t="shared" si="94"/>
        <v>2.5609999999999999</v>
      </c>
      <c r="Y2865" s="7">
        <v>7.5620000000000003</v>
      </c>
      <c r="Z2865" s="7">
        <f t="shared" si="95"/>
        <v>7.5620000000000003</v>
      </c>
      <c r="AA2865" s="7">
        <v>0.253</v>
      </c>
      <c r="AB2865" s="7">
        <v>0.746</v>
      </c>
      <c r="AE2865" s="7" t="s">
        <v>45</v>
      </c>
      <c r="AH2865" s="7" t="s">
        <v>411</v>
      </c>
      <c r="AI2865" s="7" t="s">
        <v>412</v>
      </c>
      <c r="AJ2865" s="7">
        <v>3.4780000000000002</v>
      </c>
      <c r="AV2865" s="7" t="s">
        <v>675</v>
      </c>
      <c r="AW2865" s="7" t="s">
        <v>528</v>
      </c>
      <c r="AZ2865" s="7" t="s">
        <v>104</v>
      </c>
    </row>
    <row r="2866" spans="1:52" x14ac:dyDescent="0.2">
      <c r="A2866" s="7">
        <v>2850</v>
      </c>
      <c r="B2866" s="7">
        <v>10037</v>
      </c>
      <c r="C2866" s="7" t="s">
        <v>102</v>
      </c>
      <c r="D2866" s="7" t="s">
        <v>483</v>
      </c>
      <c r="E2866" s="7" t="s">
        <v>103</v>
      </c>
      <c r="F2866" s="7">
        <v>8.3059999999999992</v>
      </c>
      <c r="I2866" s="7">
        <v>8.6110000000000007</v>
      </c>
      <c r="J2866" s="7">
        <v>2012</v>
      </c>
      <c r="K2866" s="7">
        <v>9</v>
      </c>
      <c r="L2866" s="7">
        <v>265</v>
      </c>
      <c r="M2866" s="7">
        <v>1.425</v>
      </c>
      <c r="N2866" s="7">
        <v>103.724</v>
      </c>
      <c r="O2866" s="7">
        <v>1.25</v>
      </c>
      <c r="P2866" s="7">
        <v>103.75</v>
      </c>
      <c r="Q2866" s="7">
        <v>29.968</v>
      </c>
      <c r="S2866" s="7">
        <v>50.267000000000003</v>
      </c>
      <c r="V2866" s="7" t="s">
        <v>26</v>
      </c>
      <c r="W2866" s="7">
        <v>3.2440000000000002</v>
      </c>
      <c r="X2866" s="7">
        <f t="shared" si="94"/>
        <v>3.2440000000000002</v>
      </c>
      <c r="Y2866" s="7">
        <v>5.367</v>
      </c>
      <c r="Z2866" s="7">
        <f t="shared" si="95"/>
        <v>5.367</v>
      </c>
      <c r="AA2866" s="7">
        <v>0.376</v>
      </c>
      <c r="AB2866" s="7">
        <v>0.623</v>
      </c>
      <c r="AE2866" s="7" t="s">
        <v>45</v>
      </c>
      <c r="AH2866" s="7" t="s">
        <v>411</v>
      </c>
      <c r="AI2866" s="7" t="s">
        <v>412</v>
      </c>
      <c r="AJ2866" s="7">
        <v>3.4780000000000002</v>
      </c>
      <c r="AV2866" s="7" t="s">
        <v>675</v>
      </c>
      <c r="AW2866" s="7" t="s">
        <v>528</v>
      </c>
      <c r="AZ2866" s="7" t="s">
        <v>104</v>
      </c>
    </row>
    <row r="2867" spans="1:52" x14ac:dyDescent="0.2">
      <c r="A2867" s="7">
        <v>2851</v>
      </c>
      <c r="B2867" s="7">
        <v>10037</v>
      </c>
      <c r="C2867" s="7" t="s">
        <v>102</v>
      </c>
      <c r="D2867" s="7" t="s">
        <v>483</v>
      </c>
      <c r="E2867" s="7" t="s">
        <v>103</v>
      </c>
      <c r="F2867" s="7">
        <v>7.9290000000000003</v>
      </c>
      <c r="I2867" s="7">
        <v>8.2200000000000006</v>
      </c>
      <c r="J2867" s="7">
        <v>2012</v>
      </c>
      <c r="K2867" s="7">
        <v>9</v>
      </c>
      <c r="L2867" s="7">
        <v>269</v>
      </c>
      <c r="M2867" s="7">
        <v>1.425</v>
      </c>
      <c r="N2867" s="7">
        <v>103.724</v>
      </c>
      <c r="O2867" s="7">
        <v>1.25</v>
      </c>
      <c r="P2867" s="7">
        <v>103.75</v>
      </c>
      <c r="Q2867" s="7">
        <v>29.338999999999999</v>
      </c>
      <c r="S2867" s="7">
        <v>71.066999999999993</v>
      </c>
      <c r="V2867" s="7" t="s">
        <v>26</v>
      </c>
      <c r="W2867" s="7">
        <v>3.44</v>
      </c>
      <c r="X2867" s="7">
        <f t="shared" si="94"/>
        <v>3.44</v>
      </c>
      <c r="Y2867" s="7">
        <v>4.78</v>
      </c>
      <c r="Z2867" s="7">
        <f t="shared" si="95"/>
        <v>4.78</v>
      </c>
      <c r="AA2867" s="7">
        <v>0.41799999999999998</v>
      </c>
      <c r="AB2867" s="7">
        <v>0.58099999999999996</v>
      </c>
      <c r="AE2867" s="7" t="s">
        <v>45</v>
      </c>
      <c r="AH2867" s="7" t="s">
        <v>411</v>
      </c>
      <c r="AI2867" s="7" t="s">
        <v>412</v>
      </c>
      <c r="AJ2867" s="7">
        <v>3.4780000000000002</v>
      </c>
      <c r="AV2867" s="7" t="s">
        <v>675</v>
      </c>
      <c r="AW2867" s="7" t="s">
        <v>528</v>
      </c>
      <c r="AZ2867" s="7" t="s">
        <v>104</v>
      </c>
    </row>
    <row r="2868" spans="1:52" x14ac:dyDescent="0.2">
      <c r="A2868" s="7">
        <v>2852</v>
      </c>
      <c r="B2868" s="7">
        <v>10037</v>
      </c>
      <c r="C2868" s="7" t="s">
        <v>102</v>
      </c>
      <c r="D2868" s="7" t="s">
        <v>483</v>
      </c>
      <c r="E2868" s="7" t="s">
        <v>103</v>
      </c>
      <c r="F2868" s="7">
        <v>8.5879999999999992</v>
      </c>
      <c r="I2868" s="7">
        <v>8.9039999999999999</v>
      </c>
      <c r="J2868" s="7">
        <v>2012</v>
      </c>
      <c r="K2868" s="7">
        <v>10</v>
      </c>
      <c r="L2868" s="7">
        <v>277</v>
      </c>
      <c r="M2868" s="7">
        <v>1.425</v>
      </c>
      <c r="N2868" s="7">
        <v>103.724</v>
      </c>
      <c r="O2868" s="7">
        <v>1.25</v>
      </c>
      <c r="P2868" s="7">
        <v>103.75</v>
      </c>
      <c r="Q2868" s="7">
        <v>30.22</v>
      </c>
      <c r="S2868" s="7">
        <v>48.133000000000003</v>
      </c>
      <c r="V2868" s="7" t="s">
        <v>26</v>
      </c>
      <c r="W2868" s="7">
        <v>2.4630000000000001</v>
      </c>
      <c r="X2868" s="7">
        <f t="shared" si="94"/>
        <v>2.4630000000000001</v>
      </c>
      <c r="Y2868" s="7">
        <v>6.44</v>
      </c>
      <c r="Z2868" s="7">
        <f t="shared" si="95"/>
        <v>6.44</v>
      </c>
      <c r="AA2868" s="7">
        <v>0.27600000000000002</v>
      </c>
      <c r="AB2868" s="7">
        <v>0.72299999999999998</v>
      </c>
      <c r="AE2868" s="7" t="s">
        <v>45</v>
      </c>
      <c r="AH2868" s="7" t="s">
        <v>411</v>
      </c>
      <c r="AI2868" s="7" t="s">
        <v>412</v>
      </c>
      <c r="AJ2868" s="7">
        <v>3.4780000000000002</v>
      </c>
      <c r="AV2868" s="7" t="s">
        <v>675</v>
      </c>
      <c r="AW2868" s="7" t="s">
        <v>528</v>
      </c>
      <c r="AZ2868" s="7" t="s">
        <v>104</v>
      </c>
    </row>
    <row r="2869" spans="1:52" x14ac:dyDescent="0.2">
      <c r="A2869" s="7">
        <v>2853</v>
      </c>
      <c r="B2869" s="7">
        <v>10037</v>
      </c>
      <c r="C2869" s="7" t="s">
        <v>102</v>
      </c>
      <c r="D2869" s="7" t="s">
        <v>483</v>
      </c>
      <c r="E2869" s="7" t="s">
        <v>103</v>
      </c>
      <c r="F2869" s="7">
        <v>7.5060000000000002</v>
      </c>
      <c r="I2869" s="7">
        <v>7.782</v>
      </c>
      <c r="J2869" s="7">
        <v>2012</v>
      </c>
      <c r="K2869" s="7">
        <v>10</v>
      </c>
      <c r="L2869" s="7">
        <v>290</v>
      </c>
      <c r="M2869" s="7">
        <v>1.425</v>
      </c>
      <c r="N2869" s="7">
        <v>103.724</v>
      </c>
      <c r="O2869" s="7">
        <v>1.25</v>
      </c>
      <c r="P2869" s="7">
        <v>103.75</v>
      </c>
      <c r="Q2869" s="7">
        <v>29.527999999999999</v>
      </c>
      <c r="S2869" s="7">
        <v>58.5</v>
      </c>
      <c r="V2869" s="7" t="s">
        <v>26</v>
      </c>
      <c r="W2869" s="7">
        <v>1.6830000000000001</v>
      </c>
      <c r="X2869" s="7">
        <f t="shared" si="94"/>
        <v>1.6830000000000001</v>
      </c>
      <c r="Y2869" s="7">
        <v>6.0979999999999999</v>
      </c>
      <c r="Z2869" s="7">
        <f t="shared" si="95"/>
        <v>6.0979999999999999</v>
      </c>
      <c r="AA2869" s="7">
        <v>0.216</v>
      </c>
      <c r="AB2869" s="7">
        <v>0.78300000000000003</v>
      </c>
      <c r="AE2869" s="7" t="s">
        <v>45</v>
      </c>
      <c r="AH2869" s="7" t="s">
        <v>411</v>
      </c>
      <c r="AI2869" s="7" t="s">
        <v>412</v>
      </c>
      <c r="AJ2869" s="7">
        <v>3.4780000000000002</v>
      </c>
      <c r="AV2869" s="7" t="s">
        <v>675</v>
      </c>
      <c r="AW2869" s="7" t="s">
        <v>528</v>
      </c>
      <c r="AZ2869" s="7" t="s">
        <v>104</v>
      </c>
    </row>
    <row r="2870" spans="1:52" x14ac:dyDescent="0.2">
      <c r="A2870" s="7">
        <v>2854</v>
      </c>
      <c r="B2870" s="7">
        <v>10037</v>
      </c>
      <c r="C2870" s="7" t="s">
        <v>102</v>
      </c>
      <c r="D2870" s="7" t="s">
        <v>483</v>
      </c>
      <c r="E2870" s="7" t="s">
        <v>103</v>
      </c>
      <c r="F2870" s="7">
        <v>9.4350000000000005</v>
      </c>
      <c r="I2870" s="7">
        <v>9.782</v>
      </c>
      <c r="J2870" s="7">
        <v>2012</v>
      </c>
      <c r="K2870" s="7">
        <v>10</v>
      </c>
      <c r="L2870" s="7">
        <v>297</v>
      </c>
      <c r="M2870" s="7">
        <v>1.425</v>
      </c>
      <c r="N2870" s="7">
        <v>103.724</v>
      </c>
      <c r="O2870" s="7">
        <v>1.25</v>
      </c>
      <c r="P2870" s="7">
        <v>103.75</v>
      </c>
      <c r="Q2870" s="7">
        <v>29.905999999999999</v>
      </c>
      <c r="S2870" s="7">
        <v>67.867000000000004</v>
      </c>
      <c r="V2870" s="7" t="s">
        <v>26</v>
      </c>
      <c r="W2870" s="7">
        <v>3.3420000000000001</v>
      </c>
      <c r="X2870" s="7">
        <f t="shared" si="94"/>
        <v>3.3420000000000001</v>
      </c>
      <c r="Y2870" s="7">
        <v>6.4390000000000001</v>
      </c>
      <c r="Z2870" s="7">
        <f t="shared" si="95"/>
        <v>6.4390000000000001</v>
      </c>
      <c r="AA2870" s="7">
        <v>0.34100000000000003</v>
      </c>
      <c r="AB2870" s="7">
        <v>0.65800000000000003</v>
      </c>
      <c r="AE2870" s="7" t="s">
        <v>45</v>
      </c>
      <c r="AH2870" s="7" t="s">
        <v>411</v>
      </c>
      <c r="AI2870" s="7" t="s">
        <v>412</v>
      </c>
      <c r="AJ2870" s="7">
        <v>3.4780000000000002</v>
      </c>
      <c r="AV2870" s="7" t="s">
        <v>675</v>
      </c>
      <c r="AW2870" s="7" t="s">
        <v>528</v>
      </c>
      <c r="AZ2870" s="7" t="s">
        <v>104</v>
      </c>
    </row>
    <row r="2871" spans="1:52" x14ac:dyDescent="0.2">
      <c r="A2871" s="7">
        <v>2855</v>
      </c>
      <c r="B2871" s="7">
        <v>10037</v>
      </c>
      <c r="C2871" s="7" t="s">
        <v>102</v>
      </c>
      <c r="D2871" s="7" t="s">
        <v>483</v>
      </c>
      <c r="E2871" s="7" t="s">
        <v>103</v>
      </c>
      <c r="F2871" s="7">
        <v>9.3879999999999999</v>
      </c>
      <c r="I2871" s="7">
        <v>9.7330000000000005</v>
      </c>
      <c r="J2871" s="7">
        <v>2012</v>
      </c>
      <c r="K2871" s="7">
        <v>11</v>
      </c>
      <c r="L2871" s="7">
        <v>306</v>
      </c>
      <c r="M2871" s="7">
        <v>1.425</v>
      </c>
      <c r="N2871" s="7">
        <v>103.724</v>
      </c>
      <c r="O2871" s="7">
        <v>1.25</v>
      </c>
      <c r="P2871" s="7">
        <v>103.75</v>
      </c>
      <c r="Q2871" s="7">
        <v>29.968</v>
      </c>
      <c r="S2871" s="7">
        <v>46</v>
      </c>
      <c r="V2871" s="7" t="s">
        <v>26</v>
      </c>
      <c r="W2871" s="7">
        <v>2.5609999999999999</v>
      </c>
      <c r="X2871" s="7">
        <f t="shared" si="94"/>
        <v>2.5609999999999999</v>
      </c>
      <c r="Y2871" s="7">
        <v>7.1710000000000003</v>
      </c>
      <c r="Z2871" s="7">
        <f t="shared" si="95"/>
        <v>7.1710000000000003</v>
      </c>
      <c r="AA2871" s="7">
        <v>0.26300000000000001</v>
      </c>
      <c r="AB2871" s="7">
        <v>0.73599999999999999</v>
      </c>
      <c r="AE2871" s="7" t="s">
        <v>45</v>
      </c>
      <c r="AH2871" s="7" t="s">
        <v>411</v>
      </c>
      <c r="AI2871" s="7" t="s">
        <v>412</v>
      </c>
      <c r="AJ2871" s="7">
        <v>3.4780000000000002</v>
      </c>
      <c r="AV2871" s="7" t="s">
        <v>675</v>
      </c>
      <c r="AW2871" s="7" t="s">
        <v>528</v>
      </c>
      <c r="AZ2871" s="7" t="s">
        <v>104</v>
      </c>
    </row>
    <row r="2872" spans="1:52" x14ac:dyDescent="0.2">
      <c r="A2872" s="7">
        <v>2856</v>
      </c>
      <c r="B2872" s="7">
        <v>10037</v>
      </c>
      <c r="C2872" s="7" t="s">
        <v>102</v>
      </c>
      <c r="D2872" s="7" t="s">
        <v>483</v>
      </c>
      <c r="E2872" s="7" t="s">
        <v>103</v>
      </c>
      <c r="F2872" s="7">
        <v>10.94</v>
      </c>
      <c r="I2872" s="7">
        <v>11.342000000000001</v>
      </c>
      <c r="J2872" s="7">
        <v>2012</v>
      </c>
      <c r="K2872" s="7">
        <v>11</v>
      </c>
      <c r="L2872" s="7">
        <v>313</v>
      </c>
      <c r="M2872" s="7">
        <v>1.425</v>
      </c>
      <c r="N2872" s="7">
        <v>103.724</v>
      </c>
      <c r="O2872" s="7">
        <v>1.25</v>
      </c>
      <c r="P2872" s="7">
        <v>103.75</v>
      </c>
      <c r="Q2872" s="7">
        <v>30.22</v>
      </c>
      <c r="S2872" s="7">
        <v>81.2</v>
      </c>
      <c r="V2872" s="7" t="s">
        <v>26</v>
      </c>
      <c r="W2872" s="7">
        <v>1.2909999999999999</v>
      </c>
      <c r="X2872" s="7">
        <f t="shared" si="94"/>
        <v>1.2909999999999999</v>
      </c>
      <c r="Y2872" s="7">
        <v>10.050000000000001</v>
      </c>
      <c r="Z2872" s="7">
        <f t="shared" si="95"/>
        <v>10.050000000000001</v>
      </c>
      <c r="AA2872" s="7">
        <v>0.113</v>
      </c>
      <c r="AB2872" s="7">
        <v>0.88600000000000001</v>
      </c>
      <c r="AE2872" s="7" t="s">
        <v>45</v>
      </c>
      <c r="AH2872" s="7" t="s">
        <v>411</v>
      </c>
      <c r="AI2872" s="7" t="s">
        <v>412</v>
      </c>
      <c r="AJ2872" s="7">
        <v>3.4780000000000002</v>
      </c>
      <c r="AV2872" s="7" t="s">
        <v>675</v>
      </c>
      <c r="AW2872" s="7" t="s">
        <v>528</v>
      </c>
      <c r="AZ2872" s="7" t="s">
        <v>104</v>
      </c>
    </row>
    <row r="2873" spans="1:52" x14ac:dyDescent="0.2">
      <c r="A2873" s="7">
        <v>2857</v>
      </c>
      <c r="B2873" s="7">
        <v>10037</v>
      </c>
      <c r="C2873" s="7" t="s">
        <v>102</v>
      </c>
      <c r="D2873" s="7" t="s">
        <v>483</v>
      </c>
      <c r="E2873" s="7" t="s">
        <v>103</v>
      </c>
      <c r="F2873" s="7">
        <v>9.1059999999999999</v>
      </c>
      <c r="I2873" s="7">
        <v>9.4410000000000007</v>
      </c>
      <c r="J2873" s="7">
        <v>2012</v>
      </c>
      <c r="K2873" s="7">
        <v>11</v>
      </c>
      <c r="L2873" s="7">
        <v>321</v>
      </c>
      <c r="M2873" s="7">
        <v>1.425</v>
      </c>
      <c r="N2873" s="7">
        <v>103.724</v>
      </c>
      <c r="O2873" s="7">
        <v>1.25</v>
      </c>
      <c r="P2873" s="7">
        <v>103.75</v>
      </c>
      <c r="Q2873" s="7">
        <v>29.905999999999999</v>
      </c>
      <c r="S2873" s="7">
        <v>83.867000000000004</v>
      </c>
      <c r="V2873" s="7" t="s">
        <v>26</v>
      </c>
      <c r="W2873" s="7">
        <v>0.999</v>
      </c>
      <c r="X2873" s="7">
        <f t="shared" si="94"/>
        <v>0.999</v>
      </c>
      <c r="Y2873" s="7">
        <v>8.4410000000000007</v>
      </c>
      <c r="Z2873" s="7">
        <f t="shared" si="95"/>
        <v>8.4410000000000007</v>
      </c>
      <c r="AA2873" s="7">
        <v>0.105</v>
      </c>
      <c r="AB2873" s="7">
        <v>0.89400000000000002</v>
      </c>
      <c r="AE2873" s="7" t="s">
        <v>45</v>
      </c>
      <c r="AH2873" s="7" t="s">
        <v>411</v>
      </c>
      <c r="AI2873" s="7" t="s">
        <v>412</v>
      </c>
      <c r="AJ2873" s="7">
        <v>3.4780000000000002</v>
      </c>
      <c r="AV2873" s="7" t="s">
        <v>675</v>
      </c>
      <c r="AW2873" s="7" t="s">
        <v>528</v>
      </c>
      <c r="AZ2873" s="7" t="s">
        <v>104</v>
      </c>
    </row>
    <row r="2874" spans="1:52" x14ac:dyDescent="0.2">
      <c r="A2874" s="7">
        <v>2858</v>
      </c>
      <c r="B2874" s="7">
        <v>10037</v>
      </c>
      <c r="C2874" s="7" t="s">
        <v>102</v>
      </c>
      <c r="D2874" s="7" t="s">
        <v>483</v>
      </c>
      <c r="E2874" s="7" t="s">
        <v>103</v>
      </c>
      <c r="F2874" s="7">
        <v>10.518000000000001</v>
      </c>
      <c r="I2874" s="7">
        <v>10.904999999999999</v>
      </c>
      <c r="J2874" s="7">
        <v>2012</v>
      </c>
      <c r="K2874" s="7">
        <v>11</v>
      </c>
      <c r="L2874" s="7">
        <v>325</v>
      </c>
      <c r="M2874" s="7">
        <v>1.425</v>
      </c>
      <c r="N2874" s="7">
        <v>103.724</v>
      </c>
      <c r="O2874" s="7">
        <v>1.25</v>
      </c>
      <c r="P2874" s="7">
        <v>103.75</v>
      </c>
      <c r="Q2874" s="7">
        <v>30.408999999999999</v>
      </c>
      <c r="S2874" s="7">
        <v>82.266999999999996</v>
      </c>
      <c r="V2874" s="7" t="s">
        <v>26</v>
      </c>
      <c r="W2874" s="7">
        <v>2.3650000000000002</v>
      </c>
      <c r="X2874" s="7">
        <f t="shared" si="94"/>
        <v>2.3650000000000002</v>
      </c>
      <c r="Y2874" s="7">
        <v>8.5389999999999997</v>
      </c>
      <c r="Z2874" s="7">
        <f t="shared" si="95"/>
        <v>8.5389999999999997</v>
      </c>
      <c r="AA2874" s="7">
        <v>0.216</v>
      </c>
      <c r="AB2874" s="7">
        <v>0.78300000000000003</v>
      </c>
      <c r="AE2874" s="7" t="s">
        <v>45</v>
      </c>
      <c r="AH2874" s="7" t="s">
        <v>411</v>
      </c>
      <c r="AI2874" s="7" t="s">
        <v>412</v>
      </c>
      <c r="AJ2874" s="7">
        <v>3.4780000000000002</v>
      </c>
      <c r="AV2874" s="7" t="s">
        <v>675</v>
      </c>
      <c r="AW2874" s="7" t="s">
        <v>528</v>
      </c>
      <c r="AZ2874" s="7" t="s">
        <v>104</v>
      </c>
    </row>
    <row r="2875" spans="1:52" x14ac:dyDescent="0.2">
      <c r="A2875" s="7">
        <v>2859</v>
      </c>
      <c r="B2875" s="7">
        <v>10037</v>
      </c>
      <c r="C2875" s="7" t="s">
        <v>102</v>
      </c>
      <c r="D2875" s="7" t="s">
        <v>483</v>
      </c>
      <c r="E2875" s="7" t="s">
        <v>103</v>
      </c>
      <c r="F2875" s="7">
        <v>9.6240000000000006</v>
      </c>
      <c r="I2875" s="7">
        <v>9.9779999999999998</v>
      </c>
      <c r="J2875" s="7">
        <v>2012</v>
      </c>
      <c r="K2875" s="7">
        <v>11</v>
      </c>
      <c r="L2875" s="7">
        <v>333</v>
      </c>
      <c r="M2875" s="7">
        <v>1.425</v>
      </c>
      <c r="N2875" s="7">
        <v>103.724</v>
      </c>
      <c r="O2875" s="7">
        <v>1.25</v>
      </c>
      <c r="P2875" s="7">
        <v>103.75</v>
      </c>
      <c r="Q2875" s="7">
        <v>29.591000000000001</v>
      </c>
      <c r="S2875" s="7">
        <v>79.599999999999994</v>
      </c>
      <c r="V2875" s="7" t="s">
        <v>26</v>
      </c>
      <c r="W2875" s="7">
        <v>1.4870000000000001</v>
      </c>
      <c r="X2875" s="7">
        <f t="shared" si="94"/>
        <v>1.4870000000000001</v>
      </c>
      <c r="Y2875" s="7">
        <v>8.49</v>
      </c>
      <c r="Z2875" s="7">
        <f t="shared" si="95"/>
        <v>8.49</v>
      </c>
      <c r="AA2875" s="7">
        <v>0.14899999999999999</v>
      </c>
      <c r="AB2875" s="7">
        <v>0.85</v>
      </c>
      <c r="AE2875" s="7" t="s">
        <v>45</v>
      </c>
      <c r="AH2875" s="7" t="s">
        <v>411</v>
      </c>
      <c r="AI2875" s="7" t="s">
        <v>412</v>
      </c>
      <c r="AJ2875" s="7">
        <v>3.4780000000000002</v>
      </c>
      <c r="AV2875" s="7" t="s">
        <v>675</v>
      </c>
      <c r="AW2875" s="7" t="s">
        <v>528</v>
      </c>
      <c r="AZ2875" s="7" t="s">
        <v>104</v>
      </c>
    </row>
    <row r="2876" spans="1:52" x14ac:dyDescent="0.2">
      <c r="A2876" s="7">
        <v>2860</v>
      </c>
      <c r="B2876" s="7">
        <v>10037</v>
      </c>
      <c r="C2876" s="7" t="s">
        <v>102</v>
      </c>
      <c r="D2876" s="7" t="s">
        <v>483</v>
      </c>
      <c r="E2876" s="7" t="s">
        <v>103</v>
      </c>
      <c r="F2876" s="7">
        <v>7.1760000000000002</v>
      </c>
      <c r="I2876" s="7">
        <v>7.44</v>
      </c>
      <c r="J2876" s="7">
        <v>2012</v>
      </c>
      <c r="K2876" s="7">
        <v>12</v>
      </c>
      <c r="L2876" s="7">
        <v>356</v>
      </c>
      <c r="M2876" s="7">
        <v>1.425</v>
      </c>
      <c r="N2876" s="7">
        <v>103.724</v>
      </c>
      <c r="O2876" s="7">
        <v>1.25</v>
      </c>
      <c r="P2876" s="7">
        <v>103.75</v>
      </c>
      <c r="Q2876" s="7">
        <v>28.771999999999998</v>
      </c>
      <c r="S2876" s="7">
        <v>86</v>
      </c>
      <c r="V2876" s="7" t="s">
        <v>26</v>
      </c>
      <c r="W2876" s="7">
        <v>2.1709999999999998</v>
      </c>
      <c r="X2876" s="7">
        <f t="shared" si="94"/>
        <v>2.1709999999999998</v>
      </c>
      <c r="Y2876" s="7">
        <v>5.2690000000000001</v>
      </c>
      <c r="Z2876" s="7">
        <f t="shared" si="95"/>
        <v>5.2690000000000001</v>
      </c>
      <c r="AA2876" s="7">
        <v>0.29099999999999998</v>
      </c>
      <c r="AB2876" s="7">
        <v>0.70799999999999996</v>
      </c>
      <c r="AE2876" s="7" t="s">
        <v>45</v>
      </c>
      <c r="AH2876" s="7" t="s">
        <v>411</v>
      </c>
      <c r="AI2876" s="7" t="s">
        <v>412</v>
      </c>
      <c r="AJ2876" s="7">
        <v>3.4780000000000002</v>
      </c>
      <c r="AV2876" s="7" t="s">
        <v>675</v>
      </c>
      <c r="AW2876" s="7" t="s">
        <v>528</v>
      </c>
      <c r="AZ2876" s="7" t="s">
        <v>104</v>
      </c>
    </row>
    <row r="2877" spans="1:52" x14ac:dyDescent="0.2">
      <c r="A2877" s="7">
        <v>2861</v>
      </c>
      <c r="B2877" s="7">
        <v>10037</v>
      </c>
      <c r="C2877" s="7" t="s">
        <v>102</v>
      </c>
      <c r="D2877" s="7" t="s">
        <v>483</v>
      </c>
      <c r="E2877" s="7" t="s">
        <v>103</v>
      </c>
      <c r="F2877" s="7">
        <v>6.5650000000000004</v>
      </c>
      <c r="I2877" s="7">
        <v>6.806</v>
      </c>
      <c r="J2877" s="7">
        <v>2012</v>
      </c>
      <c r="K2877" s="7">
        <v>12</v>
      </c>
      <c r="L2877" s="7">
        <v>363</v>
      </c>
      <c r="M2877" s="7">
        <v>1.425</v>
      </c>
      <c r="N2877" s="7">
        <v>103.724</v>
      </c>
      <c r="O2877" s="7">
        <v>1.25</v>
      </c>
      <c r="P2877" s="7">
        <v>103.75</v>
      </c>
      <c r="Q2877" s="7">
        <v>28.079000000000001</v>
      </c>
      <c r="S2877" s="7">
        <v>83.867000000000004</v>
      </c>
      <c r="V2877" s="7" t="s">
        <v>26</v>
      </c>
      <c r="W2877" s="7">
        <v>1.976</v>
      </c>
      <c r="X2877" s="7">
        <f t="shared" si="94"/>
        <v>1.976</v>
      </c>
      <c r="Y2877" s="7">
        <v>4.83</v>
      </c>
      <c r="Z2877" s="7">
        <f t="shared" si="95"/>
        <v>4.83</v>
      </c>
      <c r="AA2877" s="7">
        <v>0.28999999999999998</v>
      </c>
      <c r="AB2877" s="7">
        <v>0.70899999999999996</v>
      </c>
      <c r="AE2877" s="7" t="s">
        <v>45</v>
      </c>
      <c r="AH2877" s="7" t="s">
        <v>411</v>
      </c>
      <c r="AI2877" s="7" t="s">
        <v>412</v>
      </c>
      <c r="AJ2877" s="7">
        <v>3.4780000000000002</v>
      </c>
      <c r="AV2877" s="7" t="s">
        <v>675</v>
      </c>
      <c r="AW2877" s="7" t="s">
        <v>528</v>
      </c>
      <c r="AZ2877" s="7" t="s">
        <v>104</v>
      </c>
    </row>
    <row r="2878" spans="1:52" x14ac:dyDescent="0.2">
      <c r="A2878" s="7">
        <v>2862</v>
      </c>
      <c r="B2878" s="7">
        <v>10037</v>
      </c>
      <c r="C2878" s="7" t="s">
        <v>102</v>
      </c>
      <c r="D2878" s="7" t="s">
        <v>484</v>
      </c>
      <c r="E2878" s="7" t="s">
        <v>103</v>
      </c>
      <c r="F2878" s="7">
        <v>7.8120000000000003</v>
      </c>
      <c r="I2878" s="7">
        <v>8.0990000000000002</v>
      </c>
      <c r="J2878" s="7">
        <v>2012</v>
      </c>
      <c r="K2878" s="7">
        <v>9</v>
      </c>
      <c r="L2878" s="7">
        <v>248</v>
      </c>
      <c r="M2878" s="7">
        <v>1.425</v>
      </c>
      <c r="N2878" s="7">
        <v>103.724</v>
      </c>
      <c r="O2878" s="7">
        <v>1.25</v>
      </c>
      <c r="P2878" s="7">
        <v>103.75</v>
      </c>
      <c r="Q2878" s="7">
        <v>30.85</v>
      </c>
      <c r="S2878" s="7">
        <v>45.466999999999999</v>
      </c>
      <c r="V2878" s="7" t="s">
        <v>26</v>
      </c>
      <c r="W2878" s="7">
        <v>3.0249999999999999</v>
      </c>
      <c r="X2878" s="7">
        <f t="shared" si="94"/>
        <v>3.0249999999999999</v>
      </c>
      <c r="Y2878" s="7">
        <v>5.0739999999999998</v>
      </c>
      <c r="Z2878" s="7">
        <f t="shared" si="95"/>
        <v>5.0739999999999998</v>
      </c>
      <c r="AA2878" s="7">
        <v>0.373</v>
      </c>
      <c r="AB2878" s="7">
        <v>0.626</v>
      </c>
      <c r="AE2878" s="7" t="s">
        <v>45</v>
      </c>
      <c r="AH2878" s="7" t="s">
        <v>411</v>
      </c>
      <c r="AI2878" s="7" t="s">
        <v>412</v>
      </c>
      <c r="AJ2878" s="7">
        <v>3.4780000000000002</v>
      </c>
      <c r="AV2878" s="7" t="s">
        <v>675</v>
      </c>
      <c r="AW2878" s="7" t="s">
        <v>528</v>
      </c>
      <c r="AZ2878" s="7" t="s">
        <v>105</v>
      </c>
    </row>
    <row r="2879" spans="1:52" x14ac:dyDescent="0.2">
      <c r="A2879" s="7">
        <v>2863</v>
      </c>
      <c r="B2879" s="7">
        <v>10037</v>
      </c>
      <c r="C2879" s="7" t="s">
        <v>102</v>
      </c>
      <c r="D2879" s="7" t="s">
        <v>484</v>
      </c>
      <c r="E2879" s="7" t="s">
        <v>103</v>
      </c>
      <c r="F2879" s="7">
        <v>8.8230000000000004</v>
      </c>
      <c r="I2879" s="7">
        <v>9.1470000000000002</v>
      </c>
      <c r="J2879" s="7">
        <v>2012</v>
      </c>
      <c r="K2879" s="7">
        <v>9</v>
      </c>
      <c r="L2879" s="7">
        <v>258</v>
      </c>
      <c r="M2879" s="7">
        <v>1.425</v>
      </c>
      <c r="N2879" s="7">
        <v>103.724</v>
      </c>
      <c r="O2879" s="7">
        <v>1.25</v>
      </c>
      <c r="P2879" s="7">
        <v>103.75</v>
      </c>
      <c r="Q2879" s="7">
        <v>29.465</v>
      </c>
      <c r="S2879" s="7">
        <v>52.933</v>
      </c>
      <c r="V2879" s="7" t="s">
        <v>26</v>
      </c>
      <c r="W2879" s="7">
        <v>2.5609999999999999</v>
      </c>
      <c r="X2879" s="7">
        <f t="shared" si="94"/>
        <v>2.5609999999999999</v>
      </c>
      <c r="Y2879" s="7">
        <v>6.585</v>
      </c>
      <c r="Z2879" s="7">
        <f t="shared" si="95"/>
        <v>6.585</v>
      </c>
      <c r="AA2879" s="7">
        <v>0.28000000000000003</v>
      </c>
      <c r="AB2879" s="7">
        <v>0.71899999999999997</v>
      </c>
      <c r="AE2879" s="7" t="s">
        <v>45</v>
      </c>
      <c r="AH2879" s="7" t="s">
        <v>411</v>
      </c>
      <c r="AI2879" s="7" t="s">
        <v>412</v>
      </c>
      <c r="AJ2879" s="7">
        <v>3.4780000000000002</v>
      </c>
      <c r="AV2879" s="7" t="s">
        <v>675</v>
      </c>
      <c r="AW2879" s="7" t="s">
        <v>528</v>
      </c>
      <c r="AZ2879" s="7" t="s">
        <v>105</v>
      </c>
    </row>
    <row r="2880" spans="1:52" x14ac:dyDescent="0.2">
      <c r="A2880" s="7">
        <v>2864</v>
      </c>
      <c r="B2880" s="7">
        <v>10037</v>
      </c>
      <c r="C2880" s="7" t="s">
        <v>102</v>
      </c>
      <c r="D2880" s="7" t="s">
        <v>484</v>
      </c>
      <c r="E2880" s="7" t="s">
        <v>103</v>
      </c>
      <c r="F2880" s="7">
        <v>9.7650000000000006</v>
      </c>
      <c r="I2880" s="7">
        <v>10.124000000000001</v>
      </c>
      <c r="J2880" s="7">
        <v>2012</v>
      </c>
      <c r="K2880" s="7">
        <v>9</v>
      </c>
      <c r="L2880" s="7">
        <v>262</v>
      </c>
      <c r="M2880" s="7">
        <v>1.425</v>
      </c>
      <c r="N2880" s="7">
        <v>103.724</v>
      </c>
      <c r="O2880" s="7">
        <v>1.25</v>
      </c>
      <c r="P2880" s="7">
        <v>103.75</v>
      </c>
      <c r="Q2880" s="7">
        <v>30.346</v>
      </c>
      <c r="S2880" s="7">
        <v>37.466999999999999</v>
      </c>
      <c r="V2880" s="7" t="s">
        <v>26</v>
      </c>
      <c r="W2880" s="7">
        <v>2.5609999999999999</v>
      </c>
      <c r="X2880" s="7">
        <f t="shared" si="94"/>
        <v>2.5609999999999999</v>
      </c>
      <c r="Y2880" s="7">
        <v>7.5620000000000003</v>
      </c>
      <c r="Z2880" s="7">
        <f t="shared" si="95"/>
        <v>7.5620000000000003</v>
      </c>
      <c r="AA2880" s="7">
        <v>0.253</v>
      </c>
      <c r="AB2880" s="7">
        <v>0.746</v>
      </c>
      <c r="AE2880" s="7" t="s">
        <v>45</v>
      </c>
      <c r="AH2880" s="7" t="s">
        <v>411</v>
      </c>
      <c r="AI2880" s="7" t="s">
        <v>412</v>
      </c>
      <c r="AJ2880" s="7">
        <v>3.4780000000000002</v>
      </c>
      <c r="AV2880" s="7" t="s">
        <v>675</v>
      </c>
      <c r="AW2880" s="7" t="s">
        <v>528</v>
      </c>
      <c r="AZ2880" s="7" t="s">
        <v>105</v>
      </c>
    </row>
    <row r="2881" spans="1:52" x14ac:dyDescent="0.2">
      <c r="A2881" s="7">
        <v>2865</v>
      </c>
      <c r="B2881" s="7">
        <v>10037</v>
      </c>
      <c r="C2881" s="7" t="s">
        <v>102</v>
      </c>
      <c r="D2881" s="7" t="s">
        <v>484</v>
      </c>
      <c r="E2881" s="7" t="s">
        <v>103</v>
      </c>
      <c r="F2881" s="7">
        <v>7.694</v>
      </c>
      <c r="I2881" s="7">
        <v>7.9770000000000003</v>
      </c>
      <c r="J2881" s="7">
        <v>2012</v>
      </c>
      <c r="K2881" s="7">
        <v>9</v>
      </c>
      <c r="L2881" s="7">
        <v>265</v>
      </c>
      <c r="M2881" s="7">
        <v>1.425</v>
      </c>
      <c r="N2881" s="7">
        <v>103.724</v>
      </c>
      <c r="O2881" s="7">
        <v>1.25</v>
      </c>
      <c r="P2881" s="7">
        <v>103.75</v>
      </c>
      <c r="Q2881" s="7">
        <v>30.22</v>
      </c>
      <c r="S2881" s="7">
        <v>50.267000000000003</v>
      </c>
      <c r="V2881" s="7" t="s">
        <v>26</v>
      </c>
      <c r="W2881" s="7">
        <v>3.2440000000000002</v>
      </c>
      <c r="X2881" s="7">
        <f t="shared" si="94"/>
        <v>3.2440000000000002</v>
      </c>
      <c r="Y2881" s="7">
        <v>4.7329999999999997</v>
      </c>
      <c r="Z2881" s="7">
        <f t="shared" si="95"/>
        <v>4.7329999999999997</v>
      </c>
      <c r="AA2881" s="7">
        <v>0.40600000000000003</v>
      </c>
      <c r="AB2881" s="7">
        <v>0.59299999999999997</v>
      </c>
      <c r="AE2881" s="7" t="s">
        <v>45</v>
      </c>
      <c r="AH2881" s="7" t="s">
        <v>411</v>
      </c>
      <c r="AI2881" s="7" t="s">
        <v>412</v>
      </c>
      <c r="AJ2881" s="7">
        <v>3.4780000000000002</v>
      </c>
      <c r="AV2881" s="7" t="s">
        <v>675</v>
      </c>
      <c r="AW2881" s="7" t="s">
        <v>528</v>
      </c>
      <c r="AZ2881" s="7" t="s">
        <v>105</v>
      </c>
    </row>
    <row r="2882" spans="1:52" x14ac:dyDescent="0.2">
      <c r="A2882" s="7">
        <v>2866</v>
      </c>
      <c r="B2882" s="7">
        <v>10037</v>
      </c>
      <c r="C2882" s="7" t="s">
        <v>102</v>
      </c>
      <c r="D2882" s="7" t="s">
        <v>484</v>
      </c>
      <c r="E2882" s="7" t="s">
        <v>103</v>
      </c>
      <c r="F2882" s="7">
        <v>7.9290000000000003</v>
      </c>
      <c r="I2882" s="7">
        <v>8.2200000000000006</v>
      </c>
      <c r="J2882" s="7">
        <v>2012</v>
      </c>
      <c r="K2882" s="7">
        <v>9</v>
      </c>
      <c r="L2882" s="7">
        <v>269</v>
      </c>
      <c r="M2882" s="7">
        <v>1.425</v>
      </c>
      <c r="N2882" s="7">
        <v>103.724</v>
      </c>
      <c r="O2882" s="7">
        <v>1.25</v>
      </c>
      <c r="P2882" s="7">
        <v>103.75</v>
      </c>
      <c r="Q2882" s="7">
        <v>29.465</v>
      </c>
      <c r="S2882" s="7">
        <v>71.066999999999993</v>
      </c>
      <c r="V2882" s="7" t="s">
        <v>26</v>
      </c>
      <c r="W2882" s="7">
        <v>3.44</v>
      </c>
      <c r="X2882" s="7">
        <f t="shared" si="94"/>
        <v>3.44</v>
      </c>
      <c r="Y2882" s="7">
        <v>4.78</v>
      </c>
      <c r="Z2882" s="7">
        <f t="shared" si="95"/>
        <v>4.78</v>
      </c>
      <c r="AA2882" s="7">
        <v>0.41799999999999998</v>
      </c>
      <c r="AB2882" s="7">
        <v>0.58099999999999996</v>
      </c>
      <c r="AE2882" s="7" t="s">
        <v>45</v>
      </c>
      <c r="AH2882" s="7" t="s">
        <v>411</v>
      </c>
      <c r="AI2882" s="7" t="s">
        <v>412</v>
      </c>
      <c r="AJ2882" s="7">
        <v>3.4780000000000002</v>
      </c>
      <c r="AV2882" s="7" t="s">
        <v>675</v>
      </c>
      <c r="AW2882" s="7" t="s">
        <v>528</v>
      </c>
      <c r="AZ2882" s="7" t="s">
        <v>105</v>
      </c>
    </row>
    <row r="2883" spans="1:52" x14ac:dyDescent="0.2">
      <c r="A2883" s="7">
        <v>2867</v>
      </c>
      <c r="B2883" s="7">
        <v>10037</v>
      </c>
      <c r="C2883" s="7" t="s">
        <v>102</v>
      </c>
      <c r="D2883" s="7" t="s">
        <v>484</v>
      </c>
      <c r="E2883" s="7" t="s">
        <v>103</v>
      </c>
      <c r="F2883" s="7">
        <v>8.5879999999999992</v>
      </c>
      <c r="I2883" s="7">
        <v>8.9039999999999999</v>
      </c>
      <c r="J2883" s="7">
        <v>2012</v>
      </c>
      <c r="K2883" s="7">
        <v>10</v>
      </c>
      <c r="L2883" s="7">
        <v>277</v>
      </c>
      <c r="M2883" s="7">
        <v>1.425</v>
      </c>
      <c r="N2883" s="7">
        <v>103.724</v>
      </c>
      <c r="O2883" s="7">
        <v>1.25</v>
      </c>
      <c r="P2883" s="7">
        <v>103.75</v>
      </c>
      <c r="Q2883" s="7">
        <v>30.22</v>
      </c>
      <c r="S2883" s="7">
        <v>42.267000000000003</v>
      </c>
      <c r="V2883" s="7" t="s">
        <v>26</v>
      </c>
      <c r="W2883" s="7">
        <v>2.4630000000000001</v>
      </c>
      <c r="X2883" s="7">
        <f t="shared" si="94"/>
        <v>2.4630000000000001</v>
      </c>
      <c r="Y2883" s="7">
        <v>6.44</v>
      </c>
      <c r="Z2883" s="7">
        <f t="shared" si="95"/>
        <v>6.44</v>
      </c>
      <c r="AA2883" s="7">
        <v>0.27600000000000002</v>
      </c>
      <c r="AB2883" s="7">
        <v>0.72299999999999998</v>
      </c>
      <c r="AE2883" s="7" t="s">
        <v>45</v>
      </c>
      <c r="AH2883" s="7" t="s">
        <v>411</v>
      </c>
      <c r="AI2883" s="7" t="s">
        <v>412</v>
      </c>
      <c r="AJ2883" s="7">
        <v>3.4780000000000002</v>
      </c>
      <c r="AV2883" s="7" t="s">
        <v>675</v>
      </c>
      <c r="AW2883" s="7" t="s">
        <v>528</v>
      </c>
      <c r="AZ2883" s="7" t="s">
        <v>105</v>
      </c>
    </row>
    <row r="2884" spans="1:52" x14ac:dyDescent="0.2">
      <c r="A2884" s="7">
        <v>2868</v>
      </c>
      <c r="B2884" s="7">
        <v>10037</v>
      </c>
      <c r="C2884" s="7" t="s">
        <v>102</v>
      </c>
      <c r="D2884" s="7" t="s">
        <v>484</v>
      </c>
      <c r="E2884" s="7" t="s">
        <v>103</v>
      </c>
      <c r="F2884" s="7">
        <v>6.4710000000000001</v>
      </c>
      <c r="I2884" s="7">
        <v>6.7089999999999996</v>
      </c>
      <c r="J2884" s="7">
        <v>2012</v>
      </c>
      <c r="K2884" s="7">
        <v>10</v>
      </c>
      <c r="L2884" s="7">
        <v>290</v>
      </c>
      <c r="M2884" s="7">
        <v>1.425</v>
      </c>
      <c r="N2884" s="7">
        <v>103.724</v>
      </c>
      <c r="O2884" s="7">
        <v>1.25</v>
      </c>
      <c r="P2884" s="7">
        <v>103.75</v>
      </c>
      <c r="Q2884" s="7">
        <v>29.527999999999999</v>
      </c>
      <c r="S2884" s="7">
        <v>58.8</v>
      </c>
      <c r="V2884" s="7" t="s">
        <v>26</v>
      </c>
      <c r="W2884" s="7">
        <v>1.6830000000000001</v>
      </c>
      <c r="X2884" s="7">
        <f t="shared" si="94"/>
        <v>1.6830000000000001</v>
      </c>
      <c r="Y2884" s="7">
        <v>5.0250000000000004</v>
      </c>
      <c r="Z2884" s="7">
        <f t="shared" si="95"/>
        <v>5.0250000000000004</v>
      </c>
      <c r="AA2884" s="7">
        <v>0.25</v>
      </c>
      <c r="AB2884" s="7">
        <v>0.749</v>
      </c>
      <c r="AE2884" s="7" t="s">
        <v>45</v>
      </c>
      <c r="AH2884" s="7" t="s">
        <v>411</v>
      </c>
      <c r="AI2884" s="7" t="s">
        <v>412</v>
      </c>
      <c r="AJ2884" s="7">
        <v>3.4780000000000002</v>
      </c>
      <c r="AV2884" s="7" t="s">
        <v>675</v>
      </c>
      <c r="AW2884" s="7" t="s">
        <v>528</v>
      </c>
      <c r="AZ2884" s="7" t="s">
        <v>105</v>
      </c>
    </row>
    <row r="2885" spans="1:52" x14ac:dyDescent="0.2">
      <c r="A2885" s="7">
        <v>2869</v>
      </c>
      <c r="B2885" s="7">
        <v>10037</v>
      </c>
      <c r="C2885" s="7" t="s">
        <v>102</v>
      </c>
      <c r="D2885" s="7" t="s">
        <v>484</v>
      </c>
      <c r="E2885" s="7" t="s">
        <v>103</v>
      </c>
      <c r="F2885" s="7">
        <v>7.1289999999999996</v>
      </c>
      <c r="I2885" s="7">
        <v>7.391</v>
      </c>
      <c r="J2885" s="7">
        <v>2012</v>
      </c>
      <c r="K2885" s="7">
        <v>10</v>
      </c>
      <c r="L2885" s="7">
        <v>297</v>
      </c>
      <c r="M2885" s="7">
        <v>1.425</v>
      </c>
      <c r="N2885" s="7">
        <v>103.724</v>
      </c>
      <c r="O2885" s="7">
        <v>1.25</v>
      </c>
      <c r="P2885" s="7">
        <v>103.75</v>
      </c>
      <c r="Q2885" s="7">
        <v>30.724</v>
      </c>
      <c r="S2885" s="7">
        <v>67.867000000000004</v>
      </c>
      <c r="V2885" s="7" t="s">
        <v>26</v>
      </c>
      <c r="W2885" s="7">
        <v>3.3420000000000001</v>
      </c>
      <c r="X2885" s="7">
        <f t="shared" si="94"/>
        <v>3.3420000000000001</v>
      </c>
      <c r="Y2885" s="7">
        <v>4.048</v>
      </c>
      <c r="Z2885" s="7">
        <f t="shared" si="95"/>
        <v>4.048</v>
      </c>
      <c r="AA2885" s="7">
        <v>0.45200000000000001</v>
      </c>
      <c r="AB2885" s="7">
        <v>0.54700000000000004</v>
      </c>
      <c r="AE2885" s="7" t="s">
        <v>45</v>
      </c>
      <c r="AH2885" s="7" t="s">
        <v>411</v>
      </c>
      <c r="AI2885" s="7" t="s">
        <v>412</v>
      </c>
      <c r="AJ2885" s="7">
        <v>3.4780000000000002</v>
      </c>
      <c r="AV2885" s="7" t="s">
        <v>675</v>
      </c>
      <c r="AW2885" s="7" t="s">
        <v>528</v>
      </c>
      <c r="AZ2885" s="7" t="s">
        <v>105</v>
      </c>
    </row>
    <row r="2886" spans="1:52" x14ac:dyDescent="0.2">
      <c r="A2886" s="7">
        <v>2870</v>
      </c>
      <c r="B2886" s="7">
        <v>10037</v>
      </c>
      <c r="C2886" s="7" t="s">
        <v>102</v>
      </c>
      <c r="D2886" s="7" t="s">
        <v>484</v>
      </c>
      <c r="E2886" s="7" t="s">
        <v>103</v>
      </c>
      <c r="F2886" s="7">
        <v>7.6470000000000002</v>
      </c>
      <c r="I2886" s="7">
        <v>7.9279999999999999</v>
      </c>
      <c r="J2886" s="7">
        <v>2012</v>
      </c>
      <c r="K2886" s="7">
        <v>11</v>
      </c>
      <c r="L2886" s="7">
        <v>306</v>
      </c>
      <c r="M2886" s="7">
        <v>1.425</v>
      </c>
      <c r="N2886" s="7">
        <v>103.724</v>
      </c>
      <c r="O2886" s="7">
        <v>1.25</v>
      </c>
      <c r="P2886" s="7">
        <v>103.75</v>
      </c>
      <c r="Q2886" s="7">
        <v>29.968</v>
      </c>
      <c r="S2886" s="7">
        <v>39.6</v>
      </c>
      <c r="V2886" s="7" t="s">
        <v>26</v>
      </c>
      <c r="W2886" s="7">
        <v>2.5609999999999999</v>
      </c>
      <c r="X2886" s="7">
        <f t="shared" si="94"/>
        <v>2.5609999999999999</v>
      </c>
      <c r="Y2886" s="7">
        <v>5.3659999999999997</v>
      </c>
      <c r="Z2886" s="7">
        <f t="shared" si="95"/>
        <v>5.3659999999999997</v>
      </c>
      <c r="AA2886" s="7">
        <v>0.32300000000000001</v>
      </c>
      <c r="AB2886" s="7">
        <v>0.67600000000000005</v>
      </c>
      <c r="AE2886" s="7" t="s">
        <v>45</v>
      </c>
      <c r="AH2886" s="7" t="s">
        <v>411</v>
      </c>
      <c r="AI2886" s="7" t="s">
        <v>412</v>
      </c>
      <c r="AJ2886" s="7">
        <v>3.4780000000000002</v>
      </c>
      <c r="AV2886" s="7" t="s">
        <v>675</v>
      </c>
      <c r="AW2886" s="7" t="s">
        <v>528</v>
      </c>
      <c r="AZ2886" s="7" t="s">
        <v>105</v>
      </c>
    </row>
    <row r="2887" spans="1:52" x14ac:dyDescent="0.2">
      <c r="A2887" s="7">
        <v>2871</v>
      </c>
      <c r="B2887" s="7">
        <v>10037</v>
      </c>
      <c r="C2887" s="7" t="s">
        <v>102</v>
      </c>
      <c r="D2887" s="7" t="s">
        <v>484</v>
      </c>
      <c r="E2887" s="7" t="s">
        <v>103</v>
      </c>
      <c r="F2887" s="7">
        <v>7.2709999999999999</v>
      </c>
      <c r="I2887" s="7">
        <v>7.5380000000000003</v>
      </c>
      <c r="J2887" s="7">
        <v>2012</v>
      </c>
      <c r="K2887" s="7">
        <v>11</v>
      </c>
      <c r="L2887" s="7">
        <v>313</v>
      </c>
      <c r="M2887" s="7">
        <v>1.425</v>
      </c>
      <c r="N2887" s="7">
        <v>103.724</v>
      </c>
      <c r="O2887" s="7">
        <v>1.25</v>
      </c>
      <c r="P2887" s="7">
        <v>103.75</v>
      </c>
      <c r="Q2887" s="7">
        <v>30.408999999999999</v>
      </c>
      <c r="S2887" s="7">
        <v>83.867000000000004</v>
      </c>
      <c r="V2887" s="7" t="s">
        <v>26</v>
      </c>
      <c r="W2887" s="7">
        <v>1.2909999999999999</v>
      </c>
      <c r="X2887" s="7">
        <f t="shared" si="94"/>
        <v>1.2909999999999999</v>
      </c>
      <c r="Y2887" s="7">
        <v>6.2460000000000004</v>
      </c>
      <c r="Z2887" s="7">
        <f t="shared" si="95"/>
        <v>6.2460000000000004</v>
      </c>
      <c r="AA2887" s="7">
        <v>0.17100000000000001</v>
      </c>
      <c r="AB2887" s="7">
        <v>0.82799999999999996</v>
      </c>
      <c r="AE2887" s="7" t="s">
        <v>45</v>
      </c>
      <c r="AH2887" s="7" t="s">
        <v>411</v>
      </c>
      <c r="AI2887" s="7" t="s">
        <v>412</v>
      </c>
      <c r="AJ2887" s="7">
        <v>3.4780000000000002</v>
      </c>
      <c r="AV2887" s="7" t="s">
        <v>675</v>
      </c>
      <c r="AW2887" s="7" t="s">
        <v>528</v>
      </c>
      <c r="AZ2887" s="7" t="s">
        <v>105</v>
      </c>
    </row>
    <row r="2888" spans="1:52" x14ac:dyDescent="0.2">
      <c r="A2888" s="7">
        <v>2872</v>
      </c>
      <c r="B2888" s="7">
        <v>10037</v>
      </c>
      <c r="C2888" s="7" t="s">
        <v>102</v>
      </c>
      <c r="D2888" s="7" t="s">
        <v>484</v>
      </c>
      <c r="E2888" s="7" t="s">
        <v>103</v>
      </c>
      <c r="F2888" s="7">
        <v>5.6710000000000003</v>
      </c>
      <c r="I2888" s="7">
        <v>5.8789999999999996</v>
      </c>
      <c r="J2888" s="7">
        <v>2012</v>
      </c>
      <c r="K2888" s="7">
        <v>11</v>
      </c>
      <c r="L2888" s="7">
        <v>321</v>
      </c>
      <c r="M2888" s="7">
        <v>1.425</v>
      </c>
      <c r="N2888" s="7">
        <v>103.724</v>
      </c>
      <c r="O2888" s="7">
        <v>1.25</v>
      </c>
      <c r="P2888" s="7">
        <v>103.75</v>
      </c>
      <c r="Q2888" s="7">
        <v>30.408999999999999</v>
      </c>
      <c r="S2888" s="7">
        <v>84.933000000000007</v>
      </c>
      <c r="V2888" s="7" t="s">
        <v>26</v>
      </c>
      <c r="W2888" s="7">
        <v>0.999</v>
      </c>
      <c r="X2888" s="7">
        <f t="shared" si="94"/>
        <v>0.999</v>
      </c>
      <c r="Y2888" s="7">
        <v>4.88</v>
      </c>
      <c r="Z2888" s="7">
        <f t="shared" si="95"/>
        <v>4.88</v>
      </c>
      <c r="AA2888" s="7">
        <v>0.16900000000000001</v>
      </c>
      <c r="AB2888" s="7">
        <v>0.83</v>
      </c>
      <c r="AE2888" s="7" t="s">
        <v>45</v>
      </c>
      <c r="AH2888" s="7" t="s">
        <v>411</v>
      </c>
      <c r="AI2888" s="7" t="s">
        <v>412</v>
      </c>
      <c r="AJ2888" s="7">
        <v>3.4780000000000002</v>
      </c>
      <c r="AV2888" s="7" t="s">
        <v>675</v>
      </c>
      <c r="AW2888" s="7" t="s">
        <v>528</v>
      </c>
      <c r="AZ2888" s="7" t="s">
        <v>105</v>
      </c>
    </row>
    <row r="2889" spans="1:52" x14ac:dyDescent="0.2">
      <c r="A2889" s="7">
        <v>2873</v>
      </c>
      <c r="B2889" s="7">
        <v>10037</v>
      </c>
      <c r="C2889" s="7" t="s">
        <v>102</v>
      </c>
      <c r="D2889" s="7" t="s">
        <v>484</v>
      </c>
      <c r="E2889" s="7" t="s">
        <v>103</v>
      </c>
      <c r="F2889" s="7">
        <v>5.9059999999999997</v>
      </c>
      <c r="I2889" s="7">
        <v>6.1230000000000002</v>
      </c>
      <c r="J2889" s="7">
        <v>2012</v>
      </c>
      <c r="K2889" s="7">
        <v>11</v>
      </c>
      <c r="L2889" s="7">
        <v>325</v>
      </c>
      <c r="M2889" s="7">
        <v>1.425</v>
      </c>
      <c r="N2889" s="7">
        <v>103.724</v>
      </c>
      <c r="O2889" s="7">
        <v>1.25</v>
      </c>
      <c r="P2889" s="7">
        <v>103.75</v>
      </c>
      <c r="Q2889" s="7">
        <v>30.353999999999999</v>
      </c>
      <c r="S2889" s="7">
        <v>82.266999999999996</v>
      </c>
      <c r="V2889" s="7" t="s">
        <v>26</v>
      </c>
      <c r="W2889" s="7">
        <v>2.3650000000000002</v>
      </c>
      <c r="X2889" s="7">
        <f t="shared" si="94"/>
        <v>2.3650000000000002</v>
      </c>
      <c r="Y2889" s="7">
        <v>3.7570000000000001</v>
      </c>
      <c r="Z2889" s="7">
        <f t="shared" si="95"/>
        <v>3.7570000000000001</v>
      </c>
      <c r="AA2889" s="7">
        <v>0.38600000000000001</v>
      </c>
      <c r="AB2889" s="7">
        <v>0.61299999999999999</v>
      </c>
      <c r="AE2889" s="7" t="s">
        <v>45</v>
      </c>
      <c r="AH2889" s="7" t="s">
        <v>411</v>
      </c>
      <c r="AI2889" s="7" t="s">
        <v>412</v>
      </c>
      <c r="AJ2889" s="7">
        <v>3.4780000000000002</v>
      </c>
      <c r="AV2889" s="7" t="s">
        <v>675</v>
      </c>
      <c r="AW2889" s="7" t="s">
        <v>528</v>
      </c>
      <c r="AZ2889" s="7" t="s">
        <v>105</v>
      </c>
    </row>
    <row r="2890" spans="1:52" x14ac:dyDescent="0.2">
      <c r="A2890" s="7">
        <v>2874</v>
      </c>
      <c r="B2890" s="7">
        <v>10037</v>
      </c>
      <c r="C2890" s="7" t="s">
        <v>102</v>
      </c>
      <c r="D2890" s="7" t="s">
        <v>484</v>
      </c>
      <c r="E2890" s="7" t="s">
        <v>103</v>
      </c>
      <c r="F2890" s="7">
        <v>5.859</v>
      </c>
      <c r="I2890" s="7">
        <v>6.0739999999999998</v>
      </c>
      <c r="J2890" s="7">
        <v>2012</v>
      </c>
      <c r="K2890" s="7">
        <v>11</v>
      </c>
      <c r="L2890" s="7">
        <v>333</v>
      </c>
      <c r="M2890" s="7">
        <v>1.425</v>
      </c>
      <c r="N2890" s="7">
        <v>103.724</v>
      </c>
      <c r="O2890" s="7">
        <v>1.25</v>
      </c>
      <c r="P2890" s="7">
        <v>103.75</v>
      </c>
      <c r="Q2890" s="7">
        <v>29.905999999999999</v>
      </c>
      <c r="S2890" s="7">
        <v>83.867000000000004</v>
      </c>
      <c r="V2890" s="7" t="s">
        <v>26</v>
      </c>
      <c r="W2890" s="7">
        <v>1.4870000000000001</v>
      </c>
      <c r="X2890" s="7">
        <f t="shared" si="94"/>
        <v>1.4870000000000001</v>
      </c>
      <c r="Y2890" s="7">
        <v>4.5860000000000003</v>
      </c>
      <c r="Z2890" s="7">
        <f t="shared" si="95"/>
        <v>4.5860000000000003</v>
      </c>
      <c r="AA2890" s="7">
        <v>0.24399999999999999</v>
      </c>
      <c r="AB2890" s="7">
        <v>0.755</v>
      </c>
      <c r="AE2890" s="7" t="s">
        <v>45</v>
      </c>
      <c r="AH2890" s="7" t="s">
        <v>411</v>
      </c>
      <c r="AI2890" s="7" t="s">
        <v>412</v>
      </c>
      <c r="AJ2890" s="7">
        <v>3.4780000000000002</v>
      </c>
      <c r="AV2890" s="7" t="s">
        <v>675</v>
      </c>
      <c r="AW2890" s="7" t="s">
        <v>528</v>
      </c>
      <c r="AZ2890" s="7" t="s">
        <v>105</v>
      </c>
    </row>
    <row r="2891" spans="1:52" x14ac:dyDescent="0.2">
      <c r="A2891" s="7">
        <v>2875</v>
      </c>
      <c r="B2891" s="7">
        <v>10037</v>
      </c>
      <c r="C2891" s="7" t="s">
        <v>102</v>
      </c>
      <c r="D2891" s="7" t="s">
        <v>484</v>
      </c>
      <c r="E2891" s="7" t="s">
        <v>103</v>
      </c>
      <c r="F2891" s="7">
        <v>5.952</v>
      </c>
      <c r="I2891" s="7">
        <v>6.1710000000000003</v>
      </c>
      <c r="J2891" s="7">
        <v>2012</v>
      </c>
      <c r="K2891" s="7">
        <v>12</v>
      </c>
      <c r="L2891" s="7">
        <v>356</v>
      </c>
      <c r="M2891" s="7">
        <v>1.425</v>
      </c>
      <c r="N2891" s="7">
        <v>103.724</v>
      </c>
      <c r="O2891" s="7">
        <v>1.25</v>
      </c>
      <c r="P2891" s="7">
        <v>103.75</v>
      </c>
      <c r="Q2891" s="7">
        <v>28.268000000000001</v>
      </c>
      <c r="S2891" s="7">
        <v>86</v>
      </c>
      <c r="V2891" s="7" t="s">
        <v>26</v>
      </c>
      <c r="W2891" s="7">
        <v>2.1709999999999998</v>
      </c>
      <c r="X2891" s="7">
        <f t="shared" si="94"/>
        <v>2.1709999999999998</v>
      </c>
      <c r="Y2891" s="7">
        <v>4</v>
      </c>
      <c r="Z2891" s="7">
        <f t="shared" si="95"/>
        <v>4</v>
      </c>
      <c r="AA2891" s="7">
        <v>0.35099999999999998</v>
      </c>
      <c r="AB2891" s="7">
        <v>0.64800000000000002</v>
      </c>
      <c r="AE2891" s="7" t="s">
        <v>45</v>
      </c>
      <c r="AH2891" s="7" t="s">
        <v>411</v>
      </c>
      <c r="AI2891" s="7" t="s">
        <v>412</v>
      </c>
      <c r="AJ2891" s="7">
        <v>3.4780000000000002</v>
      </c>
      <c r="AV2891" s="7" t="s">
        <v>675</v>
      </c>
      <c r="AW2891" s="7" t="s">
        <v>528</v>
      </c>
      <c r="AZ2891" s="7" t="s">
        <v>105</v>
      </c>
    </row>
    <row r="2892" spans="1:52" x14ac:dyDescent="0.2">
      <c r="A2892" s="7">
        <v>2876</v>
      </c>
      <c r="B2892" s="7">
        <v>10037</v>
      </c>
      <c r="C2892" s="7" t="s">
        <v>102</v>
      </c>
      <c r="D2892" s="7" t="s">
        <v>484</v>
      </c>
      <c r="E2892" s="7" t="s">
        <v>103</v>
      </c>
      <c r="F2892" s="7">
        <v>6.5650000000000004</v>
      </c>
      <c r="I2892" s="7">
        <v>6.806</v>
      </c>
      <c r="J2892" s="7">
        <v>2012</v>
      </c>
      <c r="K2892" s="7">
        <v>12</v>
      </c>
      <c r="L2892" s="7">
        <v>363</v>
      </c>
      <c r="M2892" s="7">
        <v>1.425</v>
      </c>
      <c r="N2892" s="7">
        <v>103.724</v>
      </c>
      <c r="O2892" s="7">
        <v>1.25</v>
      </c>
      <c r="P2892" s="7">
        <v>103.75</v>
      </c>
      <c r="Q2892" s="7">
        <v>27.574999999999999</v>
      </c>
      <c r="S2892" s="7">
        <v>83.867000000000004</v>
      </c>
      <c r="V2892" s="7" t="s">
        <v>26</v>
      </c>
      <c r="W2892" s="7">
        <v>1.976</v>
      </c>
      <c r="X2892" s="7">
        <f t="shared" si="94"/>
        <v>1.976</v>
      </c>
      <c r="Y2892" s="7">
        <v>4.83</v>
      </c>
      <c r="Z2892" s="7">
        <f t="shared" si="95"/>
        <v>4.83</v>
      </c>
      <c r="AA2892" s="7">
        <v>0.28999999999999998</v>
      </c>
      <c r="AB2892" s="7">
        <v>0.70899999999999996</v>
      </c>
      <c r="AE2892" s="7" t="s">
        <v>45</v>
      </c>
      <c r="AH2892" s="7" t="s">
        <v>411</v>
      </c>
      <c r="AI2892" s="7" t="s">
        <v>412</v>
      </c>
      <c r="AJ2892" s="7">
        <v>3.4780000000000002</v>
      </c>
      <c r="AV2892" s="7" t="s">
        <v>675</v>
      </c>
      <c r="AW2892" s="7" t="s">
        <v>528</v>
      </c>
      <c r="AZ2892" s="7" t="s">
        <v>105</v>
      </c>
    </row>
    <row r="2893" spans="1:52" x14ac:dyDescent="0.2">
      <c r="A2893" s="7">
        <v>2877</v>
      </c>
      <c r="B2893" s="7">
        <v>10061</v>
      </c>
      <c r="C2893" s="7" t="s">
        <v>40</v>
      </c>
      <c r="D2893" s="7" t="s">
        <v>53</v>
      </c>
      <c r="E2893" s="7" t="s">
        <v>54</v>
      </c>
      <c r="F2893" s="7">
        <v>0.76200000000000001</v>
      </c>
      <c r="I2893" s="7">
        <v>0.79</v>
      </c>
      <c r="J2893" s="7">
        <v>2008</v>
      </c>
      <c r="K2893" s="7">
        <v>1</v>
      </c>
      <c r="L2893" s="7">
        <v>28</v>
      </c>
      <c r="M2893" s="7">
        <v>45.808</v>
      </c>
      <c r="N2893" s="7">
        <v>8.6180000000000003</v>
      </c>
      <c r="O2893" s="7">
        <v>45.75</v>
      </c>
      <c r="P2893" s="7">
        <v>8.75</v>
      </c>
      <c r="Q2893" s="7">
        <v>5.9109999999999996</v>
      </c>
      <c r="S2893" s="7">
        <v>23.192</v>
      </c>
      <c r="V2893" s="7" t="s">
        <v>26</v>
      </c>
      <c r="W2893" s="7">
        <v>0.40200000000000002</v>
      </c>
      <c r="X2893" s="7">
        <f t="shared" si="94"/>
        <v>0.40200000000000002</v>
      </c>
      <c r="Y2893" s="7">
        <v>0.38800000000000001</v>
      </c>
      <c r="Z2893" s="7">
        <f t="shared" si="95"/>
        <v>0.38800000000000001</v>
      </c>
      <c r="AA2893" s="7">
        <v>0.50800000000000001</v>
      </c>
      <c r="AB2893" s="7">
        <v>0.49099999999999999</v>
      </c>
      <c r="AC2893" s="7">
        <v>2.9</v>
      </c>
      <c r="AD2893" s="7">
        <v>117.5</v>
      </c>
      <c r="AE2893" s="7" t="s">
        <v>55</v>
      </c>
      <c r="AH2893" s="7" t="s">
        <v>406</v>
      </c>
      <c r="AI2893" s="7" t="s">
        <v>407</v>
      </c>
      <c r="AJ2893" s="7">
        <v>1.208</v>
      </c>
      <c r="AK2893" s="7">
        <v>1.5289999999999999</v>
      </c>
      <c r="AL2893" s="7" t="s">
        <v>408</v>
      </c>
      <c r="AM2893" s="7">
        <v>0.221</v>
      </c>
      <c r="AN2893" s="7">
        <v>0.16600000000000001</v>
      </c>
      <c r="AR2893" s="7">
        <v>1.161</v>
      </c>
      <c r="AS2893" s="7">
        <v>4.3929999999999998</v>
      </c>
      <c r="AT2893" s="7">
        <v>5.2590000000000003</v>
      </c>
      <c r="AU2893" s="7">
        <v>3.0649999999999999</v>
      </c>
      <c r="AV2893" s="7" t="s">
        <v>56</v>
      </c>
      <c r="AW2893" s="7" t="s">
        <v>528</v>
      </c>
      <c r="AX2893" s="7" t="s">
        <v>547</v>
      </c>
      <c r="AY2893" s="7" t="s">
        <v>552</v>
      </c>
    </row>
    <row r="2894" spans="1:52" x14ac:dyDescent="0.2">
      <c r="A2894" s="7">
        <v>2878</v>
      </c>
      <c r="B2894" s="7">
        <v>10061</v>
      </c>
      <c r="C2894" s="7" t="s">
        <v>40</v>
      </c>
      <c r="D2894" s="7" t="s">
        <v>53</v>
      </c>
      <c r="E2894" s="7" t="s">
        <v>54</v>
      </c>
      <c r="F2894" s="7">
        <v>0.95199999999999996</v>
      </c>
      <c r="I2894" s="7">
        <v>0.98699999999999999</v>
      </c>
      <c r="J2894" s="7">
        <v>2008</v>
      </c>
      <c r="K2894" s="7">
        <v>2</v>
      </c>
      <c r="L2894" s="7">
        <v>58</v>
      </c>
      <c r="M2894" s="7">
        <v>45.808</v>
      </c>
      <c r="N2894" s="7">
        <v>8.6180000000000003</v>
      </c>
      <c r="O2894" s="7">
        <v>45.75</v>
      </c>
      <c r="P2894" s="7">
        <v>8.75</v>
      </c>
      <c r="Q2894" s="7">
        <v>8.6340000000000003</v>
      </c>
      <c r="S2894" s="7">
        <v>29.806999999999999</v>
      </c>
      <c r="V2894" s="7" t="s">
        <v>26</v>
      </c>
      <c r="W2894" s="7">
        <v>0.45400000000000001</v>
      </c>
      <c r="X2894" s="7">
        <f t="shared" si="94"/>
        <v>0.45400000000000001</v>
      </c>
      <c r="Y2894" s="7">
        <v>0.53300000000000003</v>
      </c>
      <c r="Z2894" s="7">
        <f t="shared" si="95"/>
        <v>0.53300000000000003</v>
      </c>
      <c r="AA2894" s="7">
        <v>0.45900000000000002</v>
      </c>
      <c r="AB2894" s="7">
        <v>0.54</v>
      </c>
      <c r="AC2894" s="7">
        <v>2.2999999999999998</v>
      </c>
      <c r="AD2894" s="7">
        <v>32.1</v>
      </c>
      <c r="AE2894" s="7" t="s">
        <v>55</v>
      </c>
      <c r="AH2894" s="7" t="s">
        <v>406</v>
      </c>
      <c r="AI2894" s="7" t="s">
        <v>407</v>
      </c>
      <c r="AJ2894" s="7">
        <v>1.208</v>
      </c>
      <c r="AK2894" s="7">
        <v>1.5289999999999999</v>
      </c>
      <c r="AL2894" s="7" t="s">
        <v>408</v>
      </c>
      <c r="AM2894" s="7">
        <v>0.221</v>
      </c>
      <c r="AN2894" s="7">
        <v>0.16600000000000001</v>
      </c>
      <c r="AR2894" s="7">
        <v>1.161</v>
      </c>
      <c r="AS2894" s="7">
        <v>4.3929999999999998</v>
      </c>
      <c r="AT2894" s="7">
        <v>5.2590000000000003</v>
      </c>
      <c r="AU2894" s="7">
        <v>3.0649999999999999</v>
      </c>
      <c r="AV2894" s="7" t="s">
        <v>56</v>
      </c>
      <c r="AW2894" s="7" t="s">
        <v>528</v>
      </c>
      <c r="AX2894" s="7" t="s">
        <v>547</v>
      </c>
      <c r="AY2894" s="7" t="s">
        <v>552</v>
      </c>
    </row>
    <row r="2895" spans="1:52" x14ac:dyDescent="0.2">
      <c r="A2895" s="7">
        <v>2879</v>
      </c>
      <c r="B2895" s="7">
        <v>10061</v>
      </c>
      <c r="C2895" s="7" t="s">
        <v>40</v>
      </c>
      <c r="D2895" s="7" t="s">
        <v>53</v>
      </c>
      <c r="E2895" s="7" t="s">
        <v>54</v>
      </c>
      <c r="F2895" s="7">
        <v>2.4780000000000002</v>
      </c>
      <c r="I2895" s="7">
        <v>2.569</v>
      </c>
      <c r="J2895" s="7">
        <v>2008</v>
      </c>
      <c r="K2895" s="7">
        <v>3</v>
      </c>
      <c r="L2895" s="7">
        <v>73</v>
      </c>
      <c r="M2895" s="7">
        <v>45.808</v>
      </c>
      <c r="N2895" s="7">
        <v>8.6180000000000003</v>
      </c>
      <c r="O2895" s="7">
        <v>45.75</v>
      </c>
      <c r="P2895" s="7">
        <v>8.75</v>
      </c>
      <c r="Q2895" s="7">
        <v>8.8510000000000009</v>
      </c>
      <c r="S2895" s="7">
        <v>32.881999999999998</v>
      </c>
      <c r="V2895" s="7" t="s">
        <v>26</v>
      </c>
      <c r="W2895" s="7">
        <v>0.88400000000000001</v>
      </c>
      <c r="X2895" s="7">
        <f t="shared" si="94"/>
        <v>0.88400000000000001</v>
      </c>
      <c r="Y2895" s="7">
        <v>1.6850000000000001</v>
      </c>
      <c r="Z2895" s="7">
        <f t="shared" si="95"/>
        <v>1.6850000000000001</v>
      </c>
      <c r="AA2895" s="7">
        <v>0.34399999999999997</v>
      </c>
      <c r="AB2895" s="7">
        <v>0.65500000000000003</v>
      </c>
      <c r="AC2895" s="7">
        <v>6.8</v>
      </c>
      <c r="AD2895" s="7">
        <v>92.5</v>
      </c>
      <c r="AE2895" s="7" t="s">
        <v>55</v>
      </c>
      <c r="AH2895" s="7" t="s">
        <v>406</v>
      </c>
      <c r="AI2895" s="7" t="s">
        <v>407</v>
      </c>
      <c r="AJ2895" s="7">
        <v>1.208</v>
      </c>
      <c r="AK2895" s="7">
        <v>1.5289999999999999</v>
      </c>
      <c r="AL2895" s="7" t="s">
        <v>408</v>
      </c>
      <c r="AM2895" s="7">
        <v>0.221</v>
      </c>
      <c r="AN2895" s="7">
        <v>0.16600000000000001</v>
      </c>
      <c r="AR2895" s="7">
        <v>1.161</v>
      </c>
      <c r="AS2895" s="7">
        <v>4.3929999999999998</v>
      </c>
      <c r="AT2895" s="7">
        <v>5.2590000000000003</v>
      </c>
      <c r="AU2895" s="7">
        <v>3.0649999999999999</v>
      </c>
      <c r="AV2895" s="7" t="s">
        <v>56</v>
      </c>
      <c r="AW2895" s="7" t="s">
        <v>528</v>
      </c>
      <c r="AX2895" s="7" t="s">
        <v>547</v>
      </c>
      <c r="AY2895" s="7" t="s">
        <v>552</v>
      </c>
    </row>
    <row r="2896" spans="1:52" x14ac:dyDescent="0.2">
      <c r="A2896" s="7">
        <v>2880</v>
      </c>
      <c r="B2896" s="7">
        <v>10061</v>
      </c>
      <c r="C2896" s="7" t="s">
        <v>40</v>
      </c>
      <c r="D2896" s="7" t="s">
        <v>53</v>
      </c>
      <c r="E2896" s="7" t="s">
        <v>54</v>
      </c>
      <c r="F2896" s="7">
        <v>2.452</v>
      </c>
      <c r="I2896" s="7">
        <v>2.5419999999999998</v>
      </c>
      <c r="J2896" s="7">
        <v>2008</v>
      </c>
      <c r="K2896" s="7">
        <v>3</v>
      </c>
      <c r="L2896" s="7">
        <v>91</v>
      </c>
      <c r="M2896" s="7">
        <v>45.808</v>
      </c>
      <c r="N2896" s="7">
        <v>8.6180000000000003</v>
      </c>
      <c r="O2896" s="7">
        <v>45.75</v>
      </c>
      <c r="P2896" s="7">
        <v>8.75</v>
      </c>
      <c r="Q2896" s="7">
        <v>10.326000000000001</v>
      </c>
      <c r="S2896" s="7">
        <v>26.12</v>
      </c>
      <c r="V2896" s="7" t="s">
        <v>26</v>
      </c>
      <c r="W2896" s="7">
        <v>1.117</v>
      </c>
      <c r="X2896" s="7">
        <f t="shared" si="94"/>
        <v>1.117</v>
      </c>
      <c r="Y2896" s="7">
        <v>1.425</v>
      </c>
      <c r="Z2896" s="7">
        <f t="shared" si="95"/>
        <v>1.425</v>
      </c>
      <c r="AA2896" s="7">
        <v>0.439</v>
      </c>
      <c r="AB2896" s="7">
        <v>0.56000000000000005</v>
      </c>
      <c r="AC2896" s="7">
        <v>6.8</v>
      </c>
      <c r="AD2896" s="7">
        <v>92.5</v>
      </c>
      <c r="AE2896" s="7" t="s">
        <v>55</v>
      </c>
      <c r="AH2896" s="7" t="s">
        <v>406</v>
      </c>
      <c r="AI2896" s="7" t="s">
        <v>407</v>
      </c>
      <c r="AJ2896" s="7">
        <v>1.208</v>
      </c>
      <c r="AK2896" s="7">
        <v>1.5289999999999999</v>
      </c>
      <c r="AL2896" s="7" t="s">
        <v>408</v>
      </c>
      <c r="AM2896" s="7">
        <v>0.221</v>
      </c>
      <c r="AN2896" s="7">
        <v>0.16600000000000001</v>
      </c>
      <c r="AR2896" s="7">
        <v>1.161</v>
      </c>
      <c r="AS2896" s="7">
        <v>4.3929999999999998</v>
      </c>
      <c r="AT2896" s="7">
        <v>5.2590000000000003</v>
      </c>
      <c r="AU2896" s="7">
        <v>3.0649999999999999</v>
      </c>
      <c r="AV2896" s="7" t="s">
        <v>56</v>
      </c>
      <c r="AW2896" s="7" t="s">
        <v>528</v>
      </c>
      <c r="AX2896" s="7" t="s">
        <v>547</v>
      </c>
      <c r="AY2896" s="7" t="s">
        <v>552</v>
      </c>
    </row>
    <row r="2897" spans="1:52" x14ac:dyDescent="0.2">
      <c r="A2897" s="7">
        <v>2881</v>
      </c>
      <c r="B2897" s="7">
        <v>10061</v>
      </c>
      <c r="C2897" s="7" t="s">
        <v>40</v>
      </c>
      <c r="D2897" s="7" t="s">
        <v>53</v>
      </c>
      <c r="E2897" s="7" t="s">
        <v>54</v>
      </c>
      <c r="F2897" s="7">
        <v>4.3840000000000003</v>
      </c>
      <c r="I2897" s="7">
        <v>4.5449999999999999</v>
      </c>
      <c r="J2897" s="7">
        <v>2008</v>
      </c>
      <c r="K2897" s="7">
        <v>4</v>
      </c>
      <c r="L2897" s="7">
        <v>114</v>
      </c>
      <c r="M2897" s="7">
        <v>45.808</v>
      </c>
      <c r="N2897" s="7">
        <v>8.6180000000000003</v>
      </c>
      <c r="O2897" s="7">
        <v>45.75</v>
      </c>
      <c r="P2897" s="7">
        <v>8.75</v>
      </c>
      <c r="Q2897" s="7">
        <v>12.367000000000001</v>
      </c>
      <c r="S2897" s="7">
        <v>34.113</v>
      </c>
      <c r="V2897" s="7" t="s">
        <v>26</v>
      </c>
      <c r="W2897" s="7">
        <v>2.2930000000000001</v>
      </c>
      <c r="X2897" s="7">
        <f t="shared" si="94"/>
        <v>2.2930000000000001</v>
      </c>
      <c r="Y2897" s="7">
        <v>2.2519999999999998</v>
      </c>
      <c r="Z2897" s="7">
        <f t="shared" si="95"/>
        <v>2.2519999999999998</v>
      </c>
      <c r="AA2897" s="7">
        <v>0.504</v>
      </c>
      <c r="AB2897" s="7">
        <v>0.495</v>
      </c>
      <c r="AC2897" s="7">
        <v>9.1999999999999993</v>
      </c>
      <c r="AD2897" s="7">
        <v>203.3</v>
      </c>
      <c r="AE2897" s="7" t="s">
        <v>55</v>
      </c>
      <c r="AH2897" s="7" t="s">
        <v>406</v>
      </c>
      <c r="AI2897" s="7" t="s">
        <v>407</v>
      </c>
      <c r="AJ2897" s="7">
        <v>1.208</v>
      </c>
      <c r="AK2897" s="7">
        <v>1.5289999999999999</v>
      </c>
      <c r="AL2897" s="7" t="s">
        <v>408</v>
      </c>
      <c r="AM2897" s="7">
        <v>0.221</v>
      </c>
      <c r="AN2897" s="7">
        <v>0.16600000000000001</v>
      </c>
      <c r="AR2897" s="7">
        <v>1.161</v>
      </c>
      <c r="AS2897" s="7">
        <v>4.3929999999999998</v>
      </c>
      <c r="AT2897" s="7">
        <v>5.2590000000000003</v>
      </c>
      <c r="AU2897" s="7">
        <v>3.0649999999999999</v>
      </c>
      <c r="AV2897" s="7" t="s">
        <v>56</v>
      </c>
      <c r="AW2897" s="7" t="s">
        <v>528</v>
      </c>
      <c r="AX2897" s="7" t="s">
        <v>547</v>
      </c>
      <c r="AY2897" s="7" t="s">
        <v>552</v>
      </c>
    </row>
    <row r="2898" spans="1:52" x14ac:dyDescent="0.2">
      <c r="A2898" s="7">
        <v>2882</v>
      </c>
      <c r="B2898" s="7">
        <v>10061</v>
      </c>
      <c r="C2898" s="7" t="s">
        <v>40</v>
      </c>
      <c r="D2898" s="7" t="s">
        <v>53</v>
      </c>
      <c r="E2898" s="7" t="s">
        <v>54</v>
      </c>
      <c r="F2898" s="7">
        <v>4.4089999999999998</v>
      </c>
      <c r="I2898" s="7">
        <v>4.5709999999999997</v>
      </c>
      <c r="J2898" s="7">
        <v>2008</v>
      </c>
      <c r="K2898" s="7">
        <v>5</v>
      </c>
      <c r="L2898" s="7">
        <v>128</v>
      </c>
      <c r="M2898" s="7">
        <v>45.808</v>
      </c>
      <c r="N2898" s="7">
        <v>8.6180000000000003</v>
      </c>
      <c r="O2898" s="7">
        <v>45.75</v>
      </c>
      <c r="P2898" s="7">
        <v>8.75</v>
      </c>
      <c r="Q2898" s="7">
        <v>13.617000000000001</v>
      </c>
      <c r="S2898" s="7">
        <v>28.952000000000002</v>
      </c>
      <c r="V2898" s="7" t="s">
        <v>26</v>
      </c>
      <c r="W2898" s="7">
        <v>1.853</v>
      </c>
      <c r="X2898" s="7">
        <f t="shared" ref="X2898:X2961" si="96">IF(ISBLANK(W2898), "", W2898)</f>
        <v>1.853</v>
      </c>
      <c r="Y2898" s="7">
        <v>2.718</v>
      </c>
      <c r="Z2898" s="7">
        <f t="shared" ref="Z2898:Z2961" si="97">IF(ISBLANK(Y2898), "", Y2898)</f>
        <v>2.718</v>
      </c>
      <c r="AA2898" s="7">
        <v>0.40500000000000003</v>
      </c>
      <c r="AB2898" s="7">
        <v>0.59399999999999997</v>
      </c>
      <c r="AC2898" s="7">
        <v>14</v>
      </c>
      <c r="AD2898" s="7">
        <v>293.5</v>
      </c>
      <c r="AE2898" s="7" t="s">
        <v>55</v>
      </c>
      <c r="AH2898" s="7" t="s">
        <v>406</v>
      </c>
      <c r="AI2898" s="7" t="s">
        <v>407</v>
      </c>
      <c r="AJ2898" s="7">
        <v>1.208</v>
      </c>
      <c r="AK2898" s="7">
        <v>1.5289999999999999</v>
      </c>
      <c r="AL2898" s="7" t="s">
        <v>408</v>
      </c>
      <c r="AM2898" s="7">
        <v>0.221</v>
      </c>
      <c r="AN2898" s="7">
        <v>0.16600000000000001</v>
      </c>
      <c r="AR2898" s="7">
        <v>1.161</v>
      </c>
      <c r="AS2898" s="7">
        <v>4.3929999999999998</v>
      </c>
      <c r="AT2898" s="7">
        <v>5.2590000000000003</v>
      </c>
      <c r="AU2898" s="7">
        <v>3.0649999999999999</v>
      </c>
      <c r="AV2898" s="7" t="s">
        <v>56</v>
      </c>
      <c r="AW2898" s="7" t="s">
        <v>528</v>
      </c>
      <c r="AX2898" s="7" t="s">
        <v>547</v>
      </c>
      <c r="AY2898" s="7" t="s">
        <v>552</v>
      </c>
    </row>
    <row r="2899" spans="1:52" x14ac:dyDescent="0.2">
      <c r="A2899" s="7">
        <v>2883</v>
      </c>
      <c r="B2899" s="7">
        <v>10061</v>
      </c>
      <c r="C2899" s="7" t="s">
        <v>40</v>
      </c>
      <c r="D2899" s="7" t="s">
        <v>53</v>
      </c>
      <c r="E2899" s="7" t="s">
        <v>54</v>
      </c>
      <c r="F2899" s="7">
        <v>6.3150000000000004</v>
      </c>
      <c r="I2899" s="7">
        <v>6.5469999999999997</v>
      </c>
      <c r="J2899" s="7">
        <v>2008</v>
      </c>
      <c r="K2899" s="7">
        <v>7</v>
      </c>
      <c r="L2899" s="7">
        <v>185</v>
      </c>
      <c r="M2899" s="7">
        <v>45.808</v>
      </c>
      <c r="N2899" s="7">
        <v>8.6180000000000003</v>
      </c>
      <c r="O2899" s="7">
        <v>45.75</v>
      </c>
      <c r="P2899" s="7">
        <v>8.75</v>
      </c>
      <c r="Q2899" s="7">
        <v>16.32</v>
      </c>
      <c r="S2899" s="7">
        <v>29.597000000000001</v>
      </c>
      <c r="V2899" s="7" t="s">
        <v>26</v>
      </c>
      <c r="W2899" s="7">
        <v>3.855</v>
      </c>
      <c r="X2899" s="7">
        <f t="shared" si="96"/>
        <v>3.855</v>
      </c>
      <c r="Y2899" s="7">
        <v>2.6920000000000002</v>
      </c>
      <c r="Z2899" s="7">
        <f t="shared" si="97"/>
        <v>2.6920000000000002</v>
      </c>
      <c r="AA2899" s="7">
        <v>0.58799999999999997</v>
      </c>
      <c r="AB2899" s="7">
        <v>0.41099999999999998</v>
      </c>
      <c r="AC2899" s="7">
        <v>20</v>
      </c>
      <c r="AD2899" s="7">
        <v>138.1</v>
      </c>
      <c r="AE2899" s="7" t="s">
        <v>55</v>
      </c>
      <c r="AH2899" s="7" t="s">
        <v>406</v>
      </c>
      <c r="AI2899" s="7" t="s">
        <v>407</v>
      </c>
      <c r="AJ2899" s="7">
        <v>1.208</v>
      </c>
      <c r="AK2899" s="7">
        <v>1.5289999999999999</v>
      </c>
      <c r="AL2899" s="7" t="s">
        <v>408</v>
      </c>
      <c r="AM2899" s="7">
        <v>0.221</v>
      </c>
      <c r="AN2899" s="7">
        <v>0.16600000000000001</v>
      </c>
      <c r="AR2899" s="7">
        <v>1.161</v>
      </c>
      <c r="AS2899" s="7">
        <v>4.3929999999999998</v>
      </c>
      <c r="AT2899" s="7">
        <v>5.2590000000000003</v>
      </c>
      <c r="AU2899" s="7">
        <v>3.0649999999999999</v>
      </c>
      <c r="AV2899" s="7" t="s">
        <v>56</v>
      </c>
      <c r="AW2899" s="7" t="s">
        <v>528</v>
      </c>
      <c r="AX2899" s="7" t="s">
        <v>547</v>
      </c>
      <c r="AY2899" s="7" t="s">
        <v>552</v>
      </c>
    </row>
    <row r="2900" spans="1:52" x14ac:dyDescent="0.2">
      <c r="A2900" s="7">
        <v>2884</v>
      </c>
      <c r="B2900" s="7">
        <v>10061</v>
      </c>
      <c r="C2900" s="7" t="s">
        <v>40</v>
      </c>
      <c r="D2900" s="7" t="s">
        <v>53</v>
      </c>
      <c r="E2900" s="7" t="s">
        <v>54</v>
      </c>
      <c r="F2900" s="7">
        <v>6.4169999999999998</v>
      </c>
      <c r="I2900" s="7">
        <v>6.6529999999999996</v>
      </c>
      <c r="J2900" s="7">
        <v>2008</v>
      </c>
      <c r="K2900" s="7">
        <v>7</v>
      </c>
      <c r="L2900" s="7">
        <v>213</v>
      </c>
      <c r="M2900" s="7">
        <v>45.808</v>
      </c>
      <c r="N2900" s="7">
        <v>8.6180000000000003</v>
      </c>
      <c r="O2900" s="7">
        <v>45.75</v>
      </c>
      <c r="P2900" s="7">
        <v>8.75</v>
      </c>
      <c r="Q2900" s="7">
        <v>19.847000000000001</v>
      </c>
      <c r="S2900" s="7">
        <v>33.01</v>
      </c>
      <c r="V2900" s="7" t="s">
        <v>26</v>
      </c>
      <c r="W2900" s="7">
        <v>5.1509999999999998</v>
      </c>
      <c r="X2900" s="7">
        <f t="shared" si="96"/>
        <v>5.1509999999999998</v>
      </c>
      <c r="Y2900" s="7">
        <v>1.502</v>
      </c>
      <c r="Z2900" s="7">
        <f t="shared" si="97"/>
        <v>1.502</v>
      </c>
      <c r="AA2900" s="7">
        <v>0.77400000000000002</v>
      </c>
      <c r="AB2900" s="7">
        <v>0.22500000000000001</v>
      </c>
      <c r="AC2900" s="7">
        <v>20</v>
      </c>
      <c r="AD2900" s="7">
        <v>138.1</v>
      </c>
      <c r="AE2900" s="7" t="s">
        <v>55</v>
      </c>
      <c r="AH2900" s="7" t="s">
        <v>406</v>
      </c>
      <c r="AI2900" s="7" t="s">
        <v>407</v>
      </c>
      <c r="AJ2900" s="7">
        <v>1.208</v>
      </c>
      <c r="AK2900" s="7">
        <v>1.5289999999999999</v>
      </c>
      <c r="AL2900" s="7" t="s">
        <v>408</v>
      </c>
      <c r="AM2900" s="7">
        <v>0.221</v>
      </c>
      <c r="AN2900" s="7">
        <v>0.16600000000000001</v>
      </c>
      <c r="AR2900" s="7">
        <v>1.161</v>
      </c>
      <c r="AS2900" s="7">
        <v>4.3929999999999998</v>
      </c>
      <c r="AT2900" s="7">
        <v>5.2590000000000003</v>
      </c>
      <c r="AU2900" s="7">
        <v>3.0649999999999999</v>
      </c>
      <c r="AV2900" s="7" t="s">
        <v>56</v>
      </c>
      <c r="AW2900" s="7" t="s">
        <v>528</v>
      </c>
      <c r="AX2900" s="7" t="s">
        <v>547</v>
      </c>
      <c r="AY2900" s="7" t="s">
        <v>552</v>
      </c>
    </row>
    <row r="2901" spans="1:52" x14ac:dyDescent="0.2">
      <c r="A2901" s="7">
        <v>2885</v>
      </c>
      <c r="B2901" s="7">
        <v>10061</v>
      </c>
      <c r="C2901" s="7" t="s">
        <v>40</v>
      </c>
      <c r="D2901" s="7" t="s">
        <v>53</v>
      </c>
      <c r="E2901" s="7" t="s">
        <v>54</v>
      </c>
      <c r="F2901" s="7">
        <v>5.6719999999999997</v>
      </c>
      <c r="I2901" s="7">
        <v>5.88</v>
      </c>
      <c r="J2901" s="7">
        <v>2008</v>
      </c>
      <c r="K2901" s="7">
        <v>9</v>
      </c>
      <c r="L2901" s="7">
        <v>261</v>
      </c>
      <c r="M2901" s="7">
        <v>45.808</v>
      </c>
      <c r="N2901" s="7">
        <v>8.6180000000000003</v>
      </c>
      <c r="O2901" s="7">
        <v>45.75</v>
      </c>
      <c r="P2901" s="7">
        <v>8.75</v>
      </c>
      <c r="Q2901" s="7">
        <v>15.462</v>
      </c>
      <c r="V2901" s="7" t="s">
        <v>26</v>
      </c>
      <c r="W2901" s="7">
        <v>5.0999999999999996</v>
      </c>
      <c r="X2901" s="7">
        <f t="shared" si="96"/>
        <v>5.0999999999999996</v>
      </c>
      <c r="Y2901" s="7">
        <v>0.78</v>
      </c>
      <c r="Z2901" s="7">
        <f t="shared" si="97"/>
        <v>0.78</v>
      </c>
      <c r="AA2901" s="7">
        <v>0.86699999999999999</v>
      </c>
      <c r="AB2901" s="7">
        <v>0.13200000000000001</v>
      </c>
      <c r="AC2901" s="7">
        <v>14.5</v>
      </c>
      <c r="AD2901" s="7">
        <v>90.6</v>
      </c>
      <c r="AE2901" s="7" t="s">
        <v>55</v>
      </c>
      <c r="AH2901" s="7" t="s">
        <v>406</v>
      </c>
      <c r="AI2901" s="7" t="s">
        <v>407</v>
      </c>
      <c r="AJ2901" s="7">
        <v>1.208</v>
      </c>
      <c r="AK2901" s="7">
        <v>1.5289999999999999</v>
      </c>
      <c r="AL2901" s="7" t="s">
        <v>408</v>
      </c>
      <c r="AM2901" s="7">
        <v>0.221</v>
      </c>
      <c r="AN2901" s="7">
        <v>0.16600000000000001</v>
      </c>
      <c r="AR2901" s="7">
        <v>1.161</v>
      </c>
      <c r="AS2901" s="7">
        <v>4.3929999999999998</v>
      </c>
      <c r="AT2901" s="7">
        <v>5.2590000000000003</v>
      </c>
      <c r="AU2901" s="7">
        <v>3.0649999999999999</v>
      </c>
      <c r="AV2901" s="7" t="s">
        <v>56</v>
      </c>
      <c r="AW2901" s="7" t="s">
        <v>528</v>
      </c>
      <c r="AX2901" s="7" t="s">
        <v>547</v>
      </c>
      <c r="AY2901" s="7" t="s">
        <v>552</v>
      </c>
    </row>
    <row r="2902" spans="1:52" x14ac:dyDescent="0.2">
      <c r="A2902" s="7">
        <v>2886</v>
      </c>
      <c r="B2902" s="7">
        <v>10061</v>
      </c>
      <c r="C2902" s="7" t="s">
        <v>40</v>
      </c>
      <c r="D2902" s="7" t="s">
        <v>53</v>
      </c>
      <c r="E2902" s="7" t="s">
        <v>54</v>
      </c>
      <c r="F2902" s="7">
        <v>1.4610000000000001</v>
      </c>
      <c r="I2902" s="7">
        <v>1.514</v>
      </c>
      <c r="J2902" s="7">
        <v>2008</v>
      </c>
      <c r="K2902" s="7">
        <v>11</v>
      </c>
      <c r="L2902" s="7">
        <v>319</v>
      </c>
      <c r="M2902" s="7">
        <v>45.808</v>
      </c>
      <c r="N2902" s="7">
        <v>8.6180000000000003</v>
      </c>
      <c r="O2902" s="7">
        <v>45.75</v>
      </c>
      <c r="P2902" s="7">
        <v>8.75</v>
      </c>
      <c r="Q2902" s="7">
        <v>7.976</v>
      </c>
      <c r="S2902" s="7">
        <v>23.885999999999999</v>
      </c>
      <c r="V2902" s="7" t="s">
        <v>26</v>
      </c>
      <c r="W2902" s="7">
        <v>1.2569999999999999</v>
      </c>
      <c r="X2902" s="7">
        <f t="shared" si="96"/>
        <v>1.2569999999999999</v>
      </c>
      <c r="Y2902" s="7">
        <v>0.25700000000000001</v>
      </c>
      <c r="Z2902" s="7">
        <f t="shared" si="97"/>
        <v>0.25700000000000001</v>
      </c>
      <c r="AA2902" s="7">
        <v>0.82899999999999996</v>
      </c>
      <c r="AB2902" s="7">
        <v>0.17</v>
      </c>
      <c r="AC2902" s="7">
        <v>6.1</v>
      </c>
      <c r="AD2902" s="7">
        <v>176</v>
      </c>
      <c r="AE2902" s="7" t="s">
        <v>55</v>
      </c>
      <c r="AH2902" s="7" t="s">
        <v>406</v>
      </c>
      <c r="AI2902" s="7" t="s">
        <v>407</v>
      </c>
      <c r="AJ2902" s="7">
        <v>1.208</v>
      </c>
      <c r="AK2902" s="7">
        <v>1.5289999999999999</v>
      </c>
      <c r="AL2902" s="7" t="s">
        <v>408</v>
      </c>
      <c r="AM2902" s="7">
        <v>0.221</v>
      </c>
      <c r="AN2902" s="7">
        <v>0.16600000000000001</v>
      </c>
      <c r="AR2902" s="7">
        <v>1.161</v>
      </c>
      <c r="AS2902" s="7">
        <v>4.3929999999999998</v>
      </c>
      <c r="AT2902" s="7">
        <v>5.2590000000000003</v>
      </c>
      <c r="AU2902" s="7">
        <v>3.0649999999999999</v>
      </c>
      <c r="AV2902" s="7" t="s">
        <v>56</v>
      </c>
      <c r="AW2902" s="7" t="s">
        <v>528</v>
      </c>
      <c r="AX2902" s="7" t="s">
        <v>547</v>
      </c>
      <c r="AY2902" s="7" t="s">
        <v>552</v>
      </c>
    </row>
    <row r="2903" spans="1:52" x14ac:dyDescent="0.2">
      <c r="A2903" s="7">
        <v>2887</v>
      </c>
      <c r="B2903" s="7">
        <v>10061</v>
      </c>
      <c r="C2903" s="7" t="s">
        <v>40</v>
      </c>
      <c r="D2903" s="7" t="s">
        <v>53</v>
      </c>
      <c r="E2903" s="7" t="s">
        <v>54</v>
      </c>
      <c r="F2903" s="7">
        <v>0.54600000000000004</v>
      </c>
      <c r="I2903" s="7">
        <v>0.56599999999999995</v>
      </c>
      <c r="J2903" s="7">
        <v>2008</v>
      </c>
      <c r="K2903" s="7">
        <v>12</v>
      </c>
      <c r="L2903" s="7">
        <v>349</v>
      </c>
      <c r="M2903" s="7">
        <v>45.808</v>
      </c>
      <c r="N2903" s="7">
        <v>8.6180000000000003</v>
      </c>
      <c r="O2903" s="7">
        <v>45.75</v>
      </c>
      <c r="P2903" s="7">
        <v>8.75</v>
      </c>
      <c r="Q2903" s="7">
        <v>2.5750000000000002</v>
      </c>
      <c r="V2903" s="7" t="s">
        <v>26</v>
      </c>
      <c r="W2903" s="7">
        <v>0.28199999999999997</v>
      </c>
      <c r="X2903" s="7">
        <f t="shared" si="96"/>
        <v>0.28199999999999997</v>
      </c>
      <c r="Y2903" s="7">
        <v>0.28399999999999997</v>
      </c>
      <c r="Z2903" s="7">
        <f t="shared" si="97"/>
        <v>0.28399999999999997</v>
      </c>
      <c r="AA2903" s="7">
        <v>0.498</v>
      </c>
      <c r="AB2903" s="7">
        <v>0.501</v>
      </c>
      <c r="AC2903" s="7">
        <v>1</v>
      </c>
      <c r="AD2903" s="7">
        <v>185.6</v>
      </c>
      <c r="AE2903" s="7" t="s">
        <v>55</v>
      </c>
      <c r="AH2903" s="7" t="s">
        <v>406</v>
      </c>
      <c r="AI2903" s="7" t="s">
        <v>407</v>
      </c>
      <c r="AJ2903" s="7">
        <v>1.208</v>
      </c>
      <c r="AK2903" s="7">
        <v>1.5289999999999999</v>
      </c>
      <c r="AL2903" s="7" t="s">
        <v>408</v>
      </c>
      <c r="AM2903" s="7">
        <v>0.221</v>
      </c>
      <c r="AN2903" s="7">
        <v>0.16600000000000001</v>
      </c>
      <c r="AR2903" s="7">
        <v>1.161</v>
      </c>
      <c r="AS2903" s="7">
        <v>4.3929999999999998</v>
      </c>
      <c r="AT2903" s="7">
        <v>5.2590000000000003</v>
      </c>
      <c r="AU2903" s="7">
        <v>3.0649999999999999</v>
      </c>
      <c r="AV2903" s="7" t="s">
        <v>56</v>
      </c>
      <c r="AW2903" s="7" t="s">
        <v>528</v>
      </c>
      <c r="AX2903" s="7" t="s">
        <v>547</v>
      </c>
      <c r="AY2903" s="7" t="s">
        <v>552</v>
      </c>
    </row>
    <row r="2904" spans="1:52" x14ac:dyDescent="0.2">
      <c r="A2904" s="7">
        <v>2888</v>
      </c>
      <c r="B2904" s="7">
        <v>10073</v>
      </c>
      <c r="C2904" s="7" t="s">
        <v>57</v>
      </c>
      <c r="D2904" s="7" t="s">
        <v>177</v>
      </c>
      <c r="E2904" s="7" t="s">
        <v>178</v>
      </c>
      <c r="F2904" s="7">
        <v>0.499</v>
      </c>
      <c r="I2904" s="7">
        <v>3.266</v>
      </c>
      <c r="J2904" s="7">
        <v>2013</v>
      </c>
      <c r="K2904" s="7">
        <v>1</v>
      </c>
      <c r="L2904" s="7">
        <v>5</v>
      </c>
      <c r="M2904" s="7">
        <v>27.396000000000001</v>
      </c>
      <c r="N2904" s="7">
        <v>-82.935000000000002</v>
      </c>
      <c r="O2904" s="7">
        <v>27.25</v>
      </c>
      <c r="P2904" s="7">
        <v>-82.75</v>
      </c>
      <c r="Q2904" s="7">
        <v>17.187999999999999</v>
      </c>
      <c r="S2904" s="7">
        <v>12.260999999999999</v>
      </c>
      <c r="V2904" s="7" t="s">
        <v>26</v>
      </c>
      <c r="W2904" s="7">
        <v>1.621</v>
      </c>
      <c r="X2904" s="7">
        <f t="shared" si="96"/>
        <v>1.621</v>
      </c>
      <c r="Y2904" s="7">
        <v>1.645</v>
      </c>
      <c r="Z2904" s="7">
        <f t="shared" si="97"/>
        <v>1.645</v>
      </c>
      <c r="AA2904" s="7">
        <v>0.496</v>
      </c>
      <c r="AB2904" s="7">
        <v>0.503</v>
      </c>
      <c r="AE2904" s="7" t="s">
        <v>45</v>
      </c>
      <c r="AH2904" s="7" t="s">
        <v>409</v>
      </c>
      <c r="AI2904" s="7" t="s">
        <v>407</v>
      </c>
      <c r="AJ2904" s="7">
        <v>1.696</v>
      </c>
      <c r="AL2904" s="7" t="s">
        <v>415</v>
      </c>
      <c r="AS2904" s="7">
        <v>1.4770000000000001</v>
      </c>
      <c r="AT2904" s="7">
        <v>1.7170000000000001</v>
      </c>
      <c r="AU2904" s="7">
        <v>1.573</v>
      </c>
      <c r="AV2904" s="7" t="s">
        <v>659</v>
      </c>
      <c r="AW2904" s="7" t="s">
        <v>528</v>
      </c>
      <c r="AX2904" s="7" t="s">
        <v>14</v>
      </c>
      <c r="AY2904" s="7" t="s">
        <v>555</v>
      </c>
      <c r="AZ2904" s="7" t="s">
        <v>92</v>
      </c>
    </row>
    <row r="2905" spans="1:52" x14ac:dyDescent="0.2">
      <c r="A2905" s="7">
        <v>2889</v>
      </c>
      <c r="B2905" s="7">
        <v>10073</v>
      </c>
      <c r="C2905" s="7" t="s">
        <v>57</v>
      </c>
      <c r="D2905" s="7" t="s">
        <v>177</v>
      </c>
      <c r="E2905" s="7" t="s">
        <v>178</v>
      </c>
      <c r="F2905" s="7">
        <v>0.52900000000000003</v>
      </c>
      <c r="I2905" s="7">
        <v>3.4620000000000002</v>
      </c>
      <c r="J2905" s="7">
        <v>2013</v>
      </c>
      <c r="K2905" s="7">
        <v>1</v>
      </c>
      <c r="L2905" s="7">
        <v>7</v>
      </c>
      <c r="M2905" s="7">
        <v>27.396000000000001</v>
      </c>
      <c r="N2905" s="7">
        <v>-82.935000000000002</v>
      </c>
      <c r="O2905" s="7">
        <v>27.25</v>
      </c>
      <c r="P2905" s="7">
        <v>-82.75</v>
      </c>
      <c r="Q2905" s="7">
        <v>18.88</v>
      </c>
      <c r="S2905" s="7">
        <v>12.041</v>
      </c>
      <c r="V2905" s="7" t="s">
        <v>26</v>
      </c>
      <c r="W2905" s="7">
        <v>1.3759999999999999</v>
      </c>
      <c r="X2905" s="7">
        <f t="shared" si="96"/>
        <v>1.3759999999999999</v>
      </c>
      <c r="Y2905" s="7">
        <v>2.0859999999999999</v>
      </c>
      <c r="Z2905" s="7">
        <f t="shared" si="97"/>
        <v>2.0859999999999999</v>
      </c>
      <c r="AA2905" s="7">
        <v>0.39700000000000002</v>
      </c>
      <c r="AB2905" s="7">
        <v>0.60199999999999998</v>
      </c>
      <c r="AE2905" s="7" t="s">
        <v>45</v>
      </c>
      <c r="AH2905" s="7" t="s">
        <v>409</v>
      </c>
      <c r="AI2905" s="7" t="s">
        <v>407</v>
      </c>
      <c r="AJ2905" s="7">
        <v>1.696</v>
      </c>
      <c r="AL2905" s="7" t="s">
        <v>415</v>
      </c>
      <c r="AS2905" s="7">
        <v>1.4770000000000001</v>
      </c>
      <c r="AT2905" s="7">
        <v>1.7170000000000001</v>
      </c>
      <c r="AU2905" s="7">
        <v>1.573</v>
      </c>
      <c r="AV2905" s="7" t="s">
        <v>659</v>
      </c>
      <c r="AW2905" s="7" t="s">
        <v>528</v>
      </c>
      <c r="AX2905" s="7" t="s">
        <v>14</v>
      </c>
      <c r="AY2905" s="7" t="s">
        <v>555</v>
      </c>
      <c r="AZ2905" s="7" t="s">
        <v>92</v>
      </c>
    </row>
    <row r="2906" spans="1:52" x14ac:dyDescent="0.2">
      <c r="A2906" s="7">
        <v>2890</v>
      </c>
      <c r="B2906" s="7">
        <v>10073</v>
      </c>
      <c r="C2906" s="7" t="s">
        <v>57</v>
      </c>
      <c r="D2906" s="7" t="s">
        <v>177</v>
      </c>
      <c r="E2906" s="7" t="s">
        <v>178</v>
      </c>
      <c r="F2906" s="7">
        <v>0.499</v>
      </c>
      <c r="I2906" s="7">
        <v>3.266</v>
      </c>
      <c r="J2906" s="7">
        <v>2013</v>
      </c>
      <c r="K2906" s="7">
        <v>1</v>
      </c>
      <c r="L2906" s="7">
        <v>14</v>
      </c>
      <c r="M2906" s="7">
        <v>27.396000000000001</v>
      </c>
      <c r="N2906" s="7">
        <v>-82.935000000000002</v>
      </c>
      <c r="O2906" s="7">
        <v>27.25</v>
      </c>
      <c r="P2906" s="7">
        <v>-82.75</v>
      </c>
      <c r="Q2906" s="7">
        <v>18.815000000000001</v>
      </c>
      <c r="S2906" s="7">
        <v>11.382</v>
      </c>
      <c r="V2906" s="7" t="s">
        <v>26</v>
      </c>
      <c r="W2906" s="7">
        <v>1.5289999999999999</v>
      </c>
      <c r="X2906" s="7">
        <f t="shared" si="96"/>
        <v>1.5289999999999999</v>
      </c>
      <c r="Y2906" s="7">
        <v>1.7370000000000001</v>
      </c>
      <c r="Z2906" s="7">
        <f t="shared" si="97"/>
        <v>1.7370000000000001</v>
      </c>
      <c r="AA2906" s="7">
        <v>0.46800000000000003</v>
      </c>
      <c r="AB2906" s="7">
        <v>0.53100000000000003</v>
      </c>
      <c r="AE2906" s="7" t="s">
        <v>45</v>
      </c>
      <c r="AH2906" s="7" t="s">
        <v>409</v>
      </c>
      <c r="AI2906" s="7" t="s">
        <v>407</v>
      </c>
      <c r="AJ2906" s="7">
        <v>1.696</v>
      </c>
      <c r="AL2906" s="7" t="s">
        <v>415</v>
      </c>
      <c r="AS2906" s="7">
        <v>1.4770000000000001</v>
      </c>
      <c r="AT2906" s="7">
        <v>1.7170000000000001</v>
      </c>
      <c r="AU2906" s="7">
        <v>1.573</v>
      </c>
      <c r="AV2906" s="7" t="s">
        <v>659</v>
      </c>
      <c r="AW2906" s="7" t="s">
        <v>528</v>
      </c>
      <c r="AX2906" s="7" t="s">
        <v>14</v>
      </c>
      <c r="AY2906" s="7" t="s">
        <v>555</v>
      </c>
      <c r="AZ2906" s="7" t="s">
        <v>92</v>
      </c>
    </row>
    <row r="2907" spans="1:52" x14ac:dyDescent="0.2">
      <c r="A2907" s="7">
        <v>2891</v>
      </c>
      <c r="B2907" s="7">
        <v>10073</v>
      </c>
      <c r="C2907" s="7" t="s">
        <v>57</v>
      </c>
      <c r="D2907" s="7" t="s">
        <v>177</v>
      </c>
      <c r="E2907" s="7" t="s">
        <v>178</v>
      </c>
      <c r="F2907" s="7">
        <v>0.40200000000000002</v>
      </c>
      <c r="I2907" s="7">
        <v>2.6309999999999998</v>
      </c>
      <c r="J2907" s="7">
        <v>2013</v>
      </c>
      <c r="K2907" s="7">
        <v>1</v>
      </c>
      <c r="L2907" s="7">
        <v>28</v>
      </c>
      <c r="M2907" s="7">
        <v>27.396000000000001</v>
      </c>
      <c r="N2907" s="7">
        <v>-82.935000000000002</v>
      </c>
      <c r="O2907" s="7">
        <v>27.25</v>
      </c>
      <c r="P2907" s="7">
        <v>-82.75</v>
      </c>
      <c r="Q2907" s="7">
        <v>17.065999999999999</v>
      </c>
      <c r="S2907" s="7">
        <v>10.728</v>
      </c>
      <c r="V2907" s="7" t="s">
        <v>26</v>
      </c>
      <c r="W2907" s="7">
        <v>1.306</v>
      </c>
      <c r="X2907" s="7">
        <f t="shared" si="96"/>
        <v>1.306</v>
      </c>
      <c r="Y2907" s="7">
        <v>1.325</v>
      </c>
      <c r="Z2907" s="7">
        <f t="shared" si="97"/>
        <v>1.325</v>
      </c>
      <c r="AA2907" s="7">
        <v>0.496</v>
      </c>
      <c r="AB2907" s="7">
        <v>0.503</v>
      </c>
      <c r="AE2907" s="7" t="s">
        <v>45</v>
      </c>
      <c r="AH2907" s="7" t="s">
        <v>409</v>
      </c>
      <c r="AI2907" s="7" t="s">
        <v>407</v>
      </c>
      <c r="AJ2907" s="7">
        <v>1.696</v>
      </c>
      <c r="AL2907" s="7" t="s">
        <v>415</v>
      </c>
      <c r="AS2907" s="7">
        <v>1.4770000000000001</v>
      </c>
      <c r="AT2907" s="7">
        <v>1.7170000000000001</v>
      </c>
      <c r="AU2907" s="7">
        <v>1.573</v>
      </c>
      <c r="AV2907" s="7" t="s">
        <v>659</v>
      </c>
      <c r="AW2907" s="7" t="s">
        <v>528</v>
      </c>
      <c r="AX2907" s="7" t="s">
        <v>14</v>
      </c>
      <c r="AY2907" s="7" t="s">
        <v>555</v>
      </c>
      <c r="AZ2907" s="7" t="s">
        <v>92</v>
      </c>
    </row>
    <row r="2908" spans="1:52" x14ac:dyDescent="0.2">
      <c r="A2908" s="7">
        <v>2892</v>
      </c>
      <c r="B2908" s="7">
        <v>10073</v>
      </c>
      <c r="C2908" s="7" t="s">
        <v>57</v>
      </c>
      <c r="D2908" s="7" t="s">
        <v>177</v>
      </c>
      <c r="E2908" s="7" t="s">
        <v>178</v>
      </c>
      <c r="F2908" s="7">
        <v>0.28100000000000003</v>
      </c>
      <c r="I2908" s="7">
        <v>1.839</v>
      </c>
      <c r="J2908" s="7">
        <v>2013</v>
      </c>
      <c r="K2908" s="7">
        <v>2</v>
      </c>
      <c r="L2908" s="7">
        <v>35</v>
      </c>
      <c r="M2908" s="7">
        <v>27.396000000000001</v>
      </c>
      <c r="N2908" s="7">
        <v>-82.935000000000002</v>
      </c>
      <c r="O2908" s="7">
        <v>27.25</v>
      </c>
      <c r="P2908" s="7">
        <v>-82.75</v>
      </c>
      <c r="Q2908" s="7">
        <v>13.282999999999999</v>
      </c>
      <c r="S2908" s="7">
        <v>10.565</v>
      </c>
      <c r="V2908" s="7" t="s">
        <v>26</v>
      </c>
      <c r="W2908" s="7">
        <v>0.93</v>
      </c>
      <c r="X2908" s="7">
        <f t="shared" si="96"/>
        <v>0.93</v>
      </c>
      <c r="Y2908" s="7">
        <v>0.90900000000000003</v>
      </c>
      <c r="Z2908" s="7">
        <f t="shared" si="97"/>
        <v>0.90900000000000003</v>
      </c>
      <c r="AA2908" s="7">
        <v>0.505</v>
      </c>
      <c r="AB2908" s="7">
        <v>0.49399999999999999</v>
      </c>
      <c r="AE2908" s="7" t="s">
        <v>45</v>
      </c>
      <c r="AH2908" s="7" t="s">
        <v>409</v>
      </c>
      <c r="AI2908" s="7" t="s">
        <v>407</v>
      </c>
      <c r="AJ2908" s="7">
        <v>1.696</v>
      </c>
      <c r="AL2908" s="7" t="s">
        <v>415</v>
      </c>
      <c r="AS2908" s="7">
        <v>1.4770000000000001</v>
      </c>
      <c r="AT2908" s="7">
        <v>1.7170000000000001</v>
      </c>
      <c r="AU2908" s="7">
        <v>1.573</v>
      </c>
      <c r="AV2908" s="7" t="s">
        <v>659</v>
      </c>
      <c r="AW2908" s="7" t="s">
        <v>528</v>
      </c>
      <c r="AX2908" s="7" t="s">
        <v>14</v>
      </c>
      <c r="AY2908" s="7" t="s">
        <v>555</v>
      </c>
      <c r="AZ2908" s="7" t="s">
        <v>92</v>
      </c>
    </row>
    <row r="2909" spans="1:52" x14ac:dyDescent="0.2">
      <c r="A2909" s="7">
        <v>2893</v>
      </c>
      <c r="B2909" s="7">
        <v>10073</v>
      </c>
      <c r="C2909" s="7" t="s">
        <v>57</v>
      </c>
      <c r="D2909" s="7" t="s">
        <v>177</v>
      </c>
      <c r="E2909" s="7" t="s">
        <v>178</v>
      </c>
      <c r="F2909" s="7">
        <v>0.33600000000000002</v>
      </c>
      <c r="I2909" s="7">
        <v>2.1989999999999998</v>
      </c>
      <c r="J2909" s="7">
        <v>2013</v>
      </c>
      <c r="K2909" s="7">
        <v>2</v>
      </c>
      <c r="L2909" s="7">
        <v>42</v>
      </c>
      <c r="M2909" s="7">
        <v>27.396000000000001</v>
      </c>
      <c r="N2909" s="7">
        <v>-82.935000000000002</v>
      </c>
      <c r="O2909" s="7">
        <v>27.25</v>
      </c>
      <c r="P2909" s="7">
        <v>-82.75</v>
      </c>
      <c r="Q2909" s="7">
        <v>17.43</v>
      </c>
      <c r="S2909" s="7">
        <v>10.183999999999999</v>
      </c>
      <c r="V2909" s="7" t="s">
        <v>26</v>
      </c>
      <c r="W2909" s="7">
        <v>1.1200000000000001</v>
      </c>
      <c r="X2909" s="7">
        <f t="shared" si="96"/>
        <v>1.1200000000000001</v>
      </c>
      <c r="Y2909" s="7">
        <v>1.079</v>
      </c>
      <c r="Z2909" s="7">
        <f t="shared" si="97"/>
        <v>1.079</v>
      </c>
      <c r="AA2909" s="7">
        <v>0.50900000000000001</v>
      </c>
      <c r="AB2909" s="7">
        <v>0.49</v>
      </c>
      <c r="AE2909" s="7" t="s">
        <v>45</v>
      </c>
      <c r="AH2909" s="7" t="s">
        <v>409</v>
      </c>
      <c r="AI2909" s="7" t="s">
        <v>407</v>
      </c>
      <c r="AJ2909" s="7">
        <v>1.696</v>
      </c>
      <c r="AL2909" s="7" t="s">
        <v>415</v>
      </c>
      <c r="AS2909" s="7">
        <v>1.4770000000000001</v>
      </c>
      <c r="AT2909" s="7">
        <v>1.7170000000000001</v>
      </c>
      <c r="AU2909" s="7">
        <v>1.573</v>
      </c>
      <c r="AV2909" s="7" t="s">
        <v>659</v>
      </c>
      <c r="AW2909" s="7" t="s">
        <v>528</v>
      </c>
      <c r="AX2909" s="7" t="s">
        <v>14</v>
      </c>
      <c r="AY2909" s="7" t="s">
        <v>555</v>
      </c>
      <c r="AZ2909" s="7" t="s">
        <v>92</v>
      </c>
    </row>
    <row r="2910" spans="1:52" x14ac:dyDescent="0.2">
      <c r="A2910" s="7">
        <v>2894</v>
      </c>
      <c r="B2910" s="7">
        <v>10073</v>
      </c>
      <c r="C2910" s="7" t="s">
        <v>57</v>
      </c>
      <c r="D2910" s="7" t="s">
        <v>177</v>
      </c>
      <c r="E2910" s="7" t="s">
        <v>178</v>
      </c>
      <c r="F2910" s="7">
        <v>0.312</v>
      </c>
      <c r="I2910" s="7">
        <v>2.0419999999999998</v>
      </c>
      <c r="J2910" s="7">
        <v>2013</v>
      </c>
      <c r="K2910" s="7">
        <v>2</v>
      </c>
      <c r="L2910" s="7">
        <v>51</v>
      </c>
      <c r="M2910" s="7">
        <v>27.396000000000001</v>
      </c>
      <c r="N2910" s="7">
        <v>-82.935000000000002</v>
      </c>
      <c r="O2910" s="7">
        <v>27.25</v>
      </c>
      <c r="P2910" s="7">
        <v>-82.75</v>
      </c>
      <c r="Q2910" s="7">
        <v>16.027999999999999</v>
      </c>
      <c r="S2910" s="7">
        <v>10.742000000000001</v>
      </c>
      <c r="V2910" s="7" t="s">
        <v>26</v>
      </c>
      <c r="W2910" s="7">
        <v>1.121</v>
      </c>
      <c r="X2910" s="7">
        <f t="shared" si="96"/>
        <v>1.121</v>
      </c>
      <c r="Y2910" s="7">
        <v>0.92100000000000004</v>
      </c>
      <c r="Z2910" s="7">
        <f t="shared" si="97"/>
        <v>0.92100000000000004</v>
      </c>
      <c r="AA2910" s="7">
        <v>0.54800000000000004</v>
      </c>
      <c r="AB2910" s="7">
        <v>0.45100000000000001</v>
      </c>
      <c r="AE2910" s="7" t="s">
        <v>45</v>
      </c>
      <c r="AH2910" s="7" t="s">
        <v>409</v>
      </c>
      <c r="AI2910" s="7" t="s">
        <v>407</v>
      </c>
      <c r="AJ2910" s="7">
        <v>1.696</v>
      </c>
      <c r="AL2910" s="7" t="s">
        <v>415</v>
      </c>
      <c r="AS2910" s="7">
        <v>1.4770000000000001</v>
      </c>
      <c r="AT2910" s="7">
        <v>1.7170000000000001</v>
      </c>
      <c r="AU2910" s="7">
        <v>1.573</v>
      </c>
      <c r="AV2910" s="7" t="s">
        <v>659</v>
      </c>
      <c r="AW2910" s="7" t="s">
        <v>528</v>
      </c>
      <c r="AX2910" s="7" t="s">
        <v>14</v>
      </c>
      <c r="AY2910" s="7" t="s">
        <v>555</v>
      </c>
      <c r="AZ2910" s="7" t="s">
        <v>92</v>
      </c>
    </row>
    <row r="2911" spans="1:52" x14ac:dyDescent="0.2">
      <c r="A2911" s="7">
        <v>2895</v>
      </c>
      <c r="B2911" s="7">
        <v>10073</v>
      </c>
      <c r="C2911" s="7" t="s">
        <v>57</v>
      </c>
      <c r="D2911" s="7" t="s">
        <v>177</v>
      </c>
      <c r="E2911" s="7" t="s">
        <v>178</v>
      </c>
      <c r="F2911" s="7">
        <v>0.42699999999999999</v>
      </c>
      <c r="I2911" s="7">
        <v>2.794</v>
      </c>
      <c r="J2911" s="7">
        <v>2013</v>
      </c>
      <c r="K2911" s="7">
        <v>2</v>
      </c>
      <c r="L2911" s="7">
        <v>58</v>
      </c>
      <c r="M2911" s="7">
        <v>27.396000000000001</v>
      </c>
      <c r="N2911" s="7">
        <v>-82.935000000000002</v>
      </c>
      <c r="O2911" s="7">
        <v>27.25</v>
      </c>
      <c r="P2911" s="7">
        <v>-82.75</v>
      </c>
      <c r="Q2911" s="7">
        <v>21.6</v>
      </c>
      <c r="S2911" s="7">
        <v>10.249000000000001</v>
      </c>
      <c r="V2911" s="7" t="s">
        <v>26</v>
      </c>
      <c r="W2911" s="7">
        <v>1.3120000000000001</v>
      </c>
      <c r="X2911" s="7">
        <f t="shared" si="96"/>
        <v>1.3120000000000001</v>
      </c>
      <c r="Y2911" s="7">
        <v>1.482</v>
      </c>
      <c r="Z2911" s="7">
        <f t="shared" si="97"/>
        <v>1.482</v>
      </c>
      <c r="AA2911" s="7">
        <v>0.46899999999999997</v>
      </c>
      <c r="AB2911" s="7">
        <v>0.53</v>
      </c>
      <c r="AE2911" s="7" t="s">
        <v>45</v>
      </c>
      <c r="AH2911" s="7" t="s">
        <v>409</v>
      </c>
      <c r="AI2911" s="7" t="s">
        <v>407</v>
      </c>
      <c r="AJ2911" s="7">
        <v>1.696</v>
      </c>
      <c r="AL2911" s="7" t="s">
        <v>415</v>
      </c>
      <c r="AS2911" s="7">
        <v>1.4770000000000001</v>
      </c>
      <c r="AT2911" s="7">
        <v>1.7170000000000001</v>
      </c>
      <c r="AU2911" s="7">
        <v>1.573</v>
      </c>
      <c r="AV2911" s="7" t="s">
        <v>659</v>
      </c>
      <c r="AW2911" s="7" t="s">
        <v>528</v>
      </c>
      <c r="AX2911" s="7" t="s">
        <v>14</v>
      </c>
      <c r="AY2911" s="7" t="s">
        <v>555</v>
      </c>
      <c r="AZ2911" s="7" t="s">
        <v>92</v>
      </c>
    </row>
    <row r="2912" spans="1:52" x14ac:dyDescent="0.2">
      <c r="A2912" s="7">
        <v>2896</v>
      </c>
      <c r="B2912" s="7">
        <v>10073</v>
      </c>
      <c r="C2912" s="7" t="s">
        <v>57</v>
      </c>
      <c r="D2912" s="7" t="s">
        <v>177</v>
      </c>
      <c r="E2912" s="7" t="s">
        <v>178</v>
      </c>
      <c r="F2912" s="7">
        <v>0.22700000000000001</v>
      </c>
      <c r="I2912" s="7">
        <v>1.4850000000000001</v>
      </c>
      <c r="J2912" s="7">
        <v>2013</v>
      </c>
      <c r="K2912" s="7">
        <v>3</v>
      </c>
      <c r="L2912" s="7">
        <v>63</v>
      </c>
      <c r="M2912" s="7">
        <v>27.396000000000001</v>
      </c>
      <c r="N2912" s="7">
        <v>-82.935000000000002</v>
      </c>
      <c r="O2912" s="7">
        <v>27.25</v>
      </c>
      <c r="P2912" s="7">
        <v>-82.75</v>
      </c>
      <c r="Q2912" s="7">
        <v>13.238</v>
      </c>
      <c r="S2912" s="7">
        <v>10.141999999999999</v>
      </c>
      <c r="V2912" s="7" t="s">
        <v>26</v>
      </c>
      <c r="W2912" s="7">
        <v>0.52200000000000002</v>
      </c>
      <c r="X2912" s="7">
        <f t="shared" si="96"/>
        <v>0.52200000000000002</v>
      </c>
      <c r="Y2912" s="7">
        <v>0.96299999999999997</v>
      </c>
      <c r="Z2912" s="7">
        <f t="shared" si="97"/>
        <v>0.96299999999999997</v>
      </c>
      <c r="AA2912" s="7">
        <v>0.35099999999999998</v>
      </c>
      <c r="AB2912" s="7">
        <v>0.64800000000000002</v>
      </c>
      <c r="AE2912" s="7" t="s">
        <v>45</v>
      </c>
      <c r="AH2912" s="7" t="s">
        <v>409</v>
      </c>
      <c r="AI2912" s="7" t="s">
        <v>407</v>
      </c>
      <c r="AJ2912" s="7">
        <v>1.696</v>
      </c>
      <c r="AL2912" s="7" t="s">
        <v>415</v>
      </c>
      <c r="AS2912" s="7">
        <v>1.4770000000000001</v>
      </c>
      <c r="AT2912" s="7">
        <v>1.7170000000000001</v>
      </c>
      <c r="AU2912" s="7">
        <v>1.573</v>
      </c>
      <c r="AV2912" s="7" t="s">
        <v>659</v>
      </c>
      <c r="AW2912" s="7" t="s">
        <v>528</v>
      </c>
      <c r="AX2912" s="7" t="s">
        <v>14</v>
      </c>
      <c r="AY2912" s="7" t="s">
        <v>555</v>
      </c>
      <c r="AZ2912" s="7" t="s">
        <v>92</v>
      </c>
    </row>
    <row r="2913" spans="1:52" x14ac:dyDescent="0.2">
      <c r="A2913" s="7">
        <v>2897</v>
      </c>
      <c r="B2913" s="7">
        <v>10073</v>
      </c>
      <c r="C2913" s="7" t="s">
        <v>57</v>
      </c>
      <c r="D2913" s="7" t="s">
        <v>177</v>
      </c>
      <c r="E2913" s="7" t="s">
        <v>178</v>
      </c>
      <c r="F2913" s="7">
        <v>0.22700000000000001</v>
      </c>
      <c r="I2913" s="7">
        <v>1.4850000000000001</v>
      </c>
      <c r="J2913" s="7">
        <v>2013</v>
      </c>
      <c r="K2913" s="7">
        <v>3</v>
      </c>
      <c r="L2913" s="7">
        <v>76</v>
      </c>
      <c r="M2913" s="7">
        <v>27.396000000000001</v>
      </c>
      <c r="N2913" s="7">
        <v>-82.935000000000002</v>
      </c>
      <c r="O2913" s="7">
        <v>27.25</v>
      </c>
      <c r="P2913" s="7">
        <v>-82.75</v>
      </c>
      <c r="Q2913" s="7">
        <v>15.132999999999999</v>
      </c>
      <c r="S2913" s="7">
        <v>9.8740000000000006</v>
      </c>
      <c r="V2913" s="7" t="s">
        <v>26</v>
      </c>
      <c r="W2913" s="7">
        <v>0.86299999999999999</v>
      </c>
      <c r="X2913" s="7">
        <f t="shared" si="96"/>
        <v>0.86299999999999999</v>
      </c>
      <c r="Y2913" s="7">
        <v>0.622</v>
      </c>
      <c r="Z2913" s="7">
        <f t="shared" si="97"/>
        <v>0.622</v>
      </c>
      <c r="AA2913" s="7">
        <v>0.57999999999999996</v>
      </c>
      <c r="AB2913" s="7">
        <v>0.41899999999999998</v>
      </c>
      <c r="AE2913" s="7" t="s">
        <v>45</v>
      </c>
      <c r="AH2913" s="7" t="s">
        <v>409</v>
      </c>
      <c r="AI2913" s="7" t="s">
        <v>407</v>
      </c>
      <c r="AJ2913" s="7">
        <v>1.696</v>
      </c>
      <c r="AL2913" s="7" t="s">
        <v>415</v>
      </c>
      <c r="AS2913" s="7">
        <v>1.4770000000000001</v>
      </c>
      <c r="AT2913" s="7">
        <v>1.7170000000000001</v>
      </c>
      <c r="AU2913" s="7">
        <v>1.573</v>
      </c>
      <c r="AV2913" s="7" t="s">
        <v>659</v>
      </c>
      <c r="AW2913" s="7" t="s">
        <v>528</v>
      </c>
      <c r="AX2913" s="7" t="s">
        <v>14</v>
      </c>
      <c r="AY2913" s="7" t="s">
        <v>555</v>
      </c>
      <c r="AZ2913" s="7" t="s">
        <v>92</v>
      </c>
    </row>
    <row r="2914" spans="1:52" x14ac:dyDescent="0.2">
      <c r="A2914" s="7">
        <v>2898</v>
      </c>
      <c r="B2914" s="7">
        <v>10073</v>
      </c>
      <c r="C2914" s="7" t="s">
        <v>57</v>
      </c>
      <c r="D2914" s="7" t="s">
        <v>177</v>
      </c>
      <c r="E2914" s="7" t="s">
        <v>178</v>
      </c>
      <c r="F2914" s="7">
        <v>0.19700000000000001</v>
      </c>
      <c r="I2914" s="7">
        <v>1.2889999999999999</v>
      </c>
      <c r="J2914" s="7">
        <v>2013</v>
      </c>
      <c r="K2914" s="7">
        <v>3</v>
      </c>
      <c r="L2914" s="7">
        <v>87</v>
      </c>
      <c r="M2914" s="7">
        <v>27.396000000000001</v>
      </c>
      <c r="N2914" s="7">
        <v>-82.935000000000002</v>
      </c>
      <c r="O2914" s="7">
        <v>27.25</v>
      </c>
      <c r="P2914" s="7">
        <v>-82.75</v>
      </c>
      <c r="Q2914" s="7">
        <v>12.95</v>
      </c>
      <c r="S2914" s="7">
        <v>11.651</v>
      </c>
      <c r="V2914" s="7" t="s">
        <v>26</v>
      </c>
      <c r="W2914" s="7">
        <v>0.754</v>
      </c>
      <c r="X2914" s="7">
        <f t="shared" si="96"/>
        <v>0.754</v>
      </c>
      <c r="Y2914" s="7">
        <v>0.53500000000000003</v>
      </c>
      <c r="Z2914" s="7">
        <f t="shared" si="97"/>
        <v>0.53500000000000003</v>
      </c>
      <c r="AA2914" s="7">
        <v>0.58399999999999996</v>
      </c>
      <c r="AB2914" s="7">
        <v>0.41499999999999998</v>
      </c>
      <c r="AE2914" s="7" t="s">
        <v>45</v>
      </c>
      <c r="AH2914" s="7" t="s">
        <v>409</v>
      </c>
      <c r="AI2914" s="7" t="s">
        <v>407</v>
      </c>
      <c r="AJ2914" s="7">
        <v>1.696</v>
      </c>
      <c r="AL2914" s="7" t="s">
        <v>415</v>
      </c>
      <c r="AS2914" s="7">
        <v>1.4770000000000001</v>
      </c>
      <c r="AT2914" s="7">
        <v>1.7170000000000001</v>
      </c>
      <c r="AU2914" s="7">
        <v>1.573</v>
      </c>
      <c r="AV2914" s="7" t="s">
        <v>659</v>
      </c>
      <c r="AW2914" s="7" t="s">
        <v>528</v>
      </c>
      <c r="AX2914" s="7" t="s">
        <v>14</v>
      </c>
      <c r="AY2914" s="7" t="s">
        <v>555</v>
      </c>
      <c r="AZ2914" s="7" t="s">
        <v>92</v>
      </c>
    </row>
    <row r="2915" spans="1:52" x14ac:dyDescent="0.2">
      <c r="A2915" s="7">
        <v>2899</v>
      </c>
      <c r="B2915" s="7">
        <v>10073</v>
      </c>
      <c r="C2915" s="7" t="s">
        <v>57</v>
      </c>
      <c r="D2915" s="7" t="s">
        <v>177</v>
      </c>
      <c r="E2915" s="7" t="s">
        <v>178</v>
      </c>
      <c r="F2915" s="7">
        <v>0.29299999999999998</v>
      </c>
      <c r="I2915" s="7">
        <v>1.917</v>
      </c>
      <c r="J2915" s="7">
        <v>2013</v>
      </c>
      <c r="K2915" s="7">
        <v>4</v>
      </c>
      <c r="L2915" s="7">
        <v>91</v>
      </c>
      <c r="M2915" s="7">
        <v>27.396000000000001</v>
      </c>
      <c r="N2915" s="7">
        <v>-82.935000000000002</v>
      </c>
      <c r="O2915" s="7">
        <v>27.25</v>
      </c>
      <c r="P2915" s="7">
        <v>-82.75</v>
      </c>
      <c r="Q2915" s="7">
        <v>16.907</v>
      </c>
      <c r="S2915" s="7">
        <v>11.1</v>
      </c>
      <c r="V2915" s="7" t="s">
        <v>26</v>
      </c>
      <c r="W2915" s="7">
        <v>1.018</v>
      </c>
      <c r="X2915" s="7">
        <f t="shared" si="96"/>
        <v>1.018</v>
      </c>
      <c r="Y2915" s="7">
        <v>0.89900000000000002</v>
      </c>
      <c r="Z2915" s="7">
        <f t="shared" si="97"/>
        <v>0.89900000000000002</v>
      </c>
      <c r="AA2915" s="7">
        <v>0.53</v>
      </c>
      <c r="AB2915" s="7">
        <v>0.46899999999999997</v>
      </c>
      <c r="AE2915" s="7" t="s">
        <v>45</v>
      </c>
      <c r="AH2915" s="7" t="s">
        <v>409</v>
      </c>
      <c r="AI2915" s="7" t="s">
        <v>407</v>
      </c>
      <c r="AJ2915" s="7">
        <v>1.696</v>
      </c>
      <c r="AL2915" s="7" t="s">
        <v>415</v>
      </c>
      <c r="AS2915" s="7">
        <v>1.4770000000000001</v>
      </c>
      <c r="AT2915" s="7">
        <v>1.7170000000000001</v>
      </c>
      <c r="AU2915" s="7">
        <v>1.573</v>
      </c>
      <c r="AV2915" s="7" t="s">
        <v>659</v>
      </c>
      <c r="AW2915" s="7" t="s">
        <v>528</v>
      </c>
      <c r="AX2915" s="7" t="s">
        <v>14</v>
      </c>
      <c r="AY2915" s="7" t="s">
        <v>555</v>
      </c>
      <c r="AZ2915" s="7" t="s">
        <v>92</v>
      </c>
    </row>
    <row r="2916" spans="1:52" x14ac:dyDescent="0.2">
      <c r="A2916" s="7">
        <v>2900</v>
      </c>
      <c r="B2916" s="7">
        <v>10073</v>
      </c>
      <c r="C2916" s="7" t="s">
        <v>57</v>
      </c>
      <c r="D2916" s="7" t="s">
        <v>177</v>
      </c>
      <c r="E2916" s="7" t="s">
        <v>178</v>
      </c>
      <c r="F2916" s="7">
        <v>0.90800000000000003</v>
      </c>
      <c r="I2916" s="7">
        <v>5.9429999999999996</v>
      </c>
      <c r="J2916" s="7">
        <v>2013</v>
      </c>
      <c r="K2916" s="7">
        <v>5</v>
      </c>
      <c r="L2916" s="7">
        <v>145</v>
      </c>
      <c r="M2916" s="7">
        <v>27.396000000000001</v>
      </c>
      <c r="N2916" s="7">
        <v>-82.935000000000002</v>
      </c>
      <c r="O2916" s="7">
        <v>27.25</v>
      </c>
      <c r="P2916" s="7">
        <v>-82.75</v>
      </c>
      <c r="Q2916" s="7">
        <v>23.279</v>
      </c>
      <c r="S2916" s="7">
        <v>17.692</v>
      </c>
      <c r="V2916" s="7" t="s">
        <v>26</v>
      </c>
      <c r="W2916" s="7">
        <v>2.569</v>
      </c>
      <c r="X2916" s="7">
        <f t="shared" si="96"/>
        <v>2.569</v>
      </c>
      <c r="Y2916" s="7">
        <v>3.3740000000000001</v>
      </c>
      <c r="Z2916" s="7">
        <f t="shared" si="97"/>
        <v>3.3740000000000001</v>
      </c>
      <c r="AA2916" s="7">
        <v>0.432</v>
      </c>
      <c r="AB2916" s="7">
        <v>0.56699999999999995</v>
      </c>
      <c r="AE2916" s="7" t="s">
        <v>45</v>
      </c>
      <c r="AH2916" s="7" t="s">
        <v>409</v>
      </c>
      <c r="AI2916" s="7" t="s">
        <v>407</v>
      </c>
      <c r="AJ2916" s="7">
        <v>1.696</v>
      </c>
      <c r="AL2916" s="7" t="s">
        <v>415</v>
      </c>
      <c r="AS2916" s="7">
        <v>1.4770000000000001</v>
      </c>
      <c r="AT2916" s="7">
        <v>1.7170000000000001</v>
      </c>
      <c r="AU2916" s="7">
        <v>1.573</v>
      </c>
      <c r="AV2916" s="7" t="s">
        <v>659</v>
      </c>
      <c r="AW2916" s="7" t="s">
        <v>528</v>
      </c>
      <c r="AX2916" s="7" t="s">
        <v>14</v>
      </c>
      <c r="AY2916" s="7" t="s">
        <v>555</v>
      </c>
      <c r="AZ2916" s="7" t="s">
        <v>92</v>
      </c>
    </row>
    <row r="2917" spans="1:52" x14ac:dyDescent="0.2">
      <c r="A2917" s="7">
        <v>2901</v>
      </c>
      <c r="B2917" s="7">
        <v>10073</v>
      </c>
      <c r="C2917" s="7" t="s">
        <v>57</v>
      </c>
      <c r="D2917" s="7" t="s">
        <v>177</v>
      </c>
      <c r="E2917" s="7" t="s">
        <v>178</v>
      </c>
      <c r="F2917" s="7">
        <v>0.78200000000000003</v>
      </c>
      <c r="I2917" s="7">
        <v>5.1180000000000003</v>
      </c>
      <c r="J2917" s="7">
        <v>2013</v>
      </c>
      <c r="K2917" s="7">
        <v>5</v>
      </c>
      <c r="L2917" s="7">
        <v>150</v>
      </c>
      <c r="M2917" s="7">
        <v>27.396000000000001</v>
      </c>
      <c r="N2917" s="7">
        <v>-82.935000000000002</v>
      </c>
      <c r="O2917" s="7">
        <v>27.25</v>
      </c>
      <c r="P2917" s="7">
        <v>-82.75</v>
      </c>
      <c r="Q2917" s="7">
        <v>23.896999999999998</v>
      </c>
      <c r="S2917" s="7">
        <v>16.843</v>
      </c>
      <c r="V2917" s="7" t="s">
        <v>26</v>
      </c>
      <c r="W2917" s="7">
        <v>2.1190000000000002</v>
      </c>
      <c r="X2917" s="7">
        <f t="shared" si="96"/>
        <v>2.1190000000000002</v>
      </c>
      <c r="Y2917" s="7">
        <v>2.9990000000000001</v>
      </c>
      <c r="Z2917" s="7">
        <f t="shared" si="97"/>
        <v>2.9990000000000001</v>
      </c>
      <c r="AA2917" s="7">
        <v>0.41299999999999998</v>
      </c>
      <c r="AB2917" s="7">
        <v>0.58599999999999997</v>
      </c>
      <c r="AE2917" s="7" t="s">
        <v>45</v>
      </c>
      <c r="AH2917" s="7" t="s">
        <v>409</v>
      </c>
      <c r="AI2917" s="7" t="s">
        <v>407</v>
      </c>
      <c r="AJ2917" s="7">
        <v>1.696</v>
      </c>
      <c r="AL2917" s="7" t="s">
        <v>415</v>
      </c>
      <c r="AS2917" s="7">
        <v>1.4770000000000001</v>
      </c>
      <c r="AT2917" s="7">
        <v>1.7170000000000001</v>
      </c>
      <c r="AU2917" s="7">
        <v>1.573</v>
      </c>
      <c r="AV2917" s="7" t="s">
        <v>659</v>
      </c>
      <c r="AW2917" s="7" t="s">
        <v>528</v>
      </c>
      <c r="AX2917" s="7" t="s">
        <v>14</v>
      </c>
      <c r="AY2917" s="7" t="s">
        <v>555</v>
      </c>
      <c r="AZ2917" s="7" t="s">
        <v>92</v>
      </c>
    </row>
    <row r="2918" spans="1:52" x14ac:dyDescent="0.2">
      <c r="A2918" s="7">
        <v>2902</v>
      </c>
      <c r="B2918" s="7">
        <v>10073</v>
      </c>
      <c r="C2918" s="7" t="s">
        <v>57</v>
      </c>
      <c r="D2918" s="7" t="s">
        <v>177</v>
      </c>
      <c r="E2918" s="7" t="s">
        <v>178</v>
      </c>
      <c r="F2918" s="7">
        <v>0.8</v>
      </c>
      <c r="I2918" s="7">
        <v>5.2359999999999998</v>
      </c>
      <c r="J2918" s="7">
        <v>2013</v>
      </c>
      <c r="K2918" s="7">
        <v>6</v>
      </c>
      <c r="L2918" s="7">
        <v>158</v>
      </c>
      <c r="M2918" s="7">
        <v>27.396000000000001</v>
      </c>
      <c r="N2918" s="7">
        <v>-82.935000000000002</v>
      </c>
      <c r="O2918" s="7">
        <v>27.25</v>
      </c>
      <c r="P2918" s="7">
        <v>-82.75</v>
      </c>
      <c r="Q2918" s="7">
        <v>23.785</v>
      </c>
      <c r="S2918" s="7">
        <v>36.151000000000003</v>
      </c>
      <c r="V2918" s="7" t="s">
        <v>26</v>
      </c>
      <c r="W2918" s="7">
        <v>3.1760000000000002</v>
      </c>
      <c r="X2918" s="7">
        <f t="shared" si="96"/>
        <v>3.1760000000000002</v>
      </c>
      <c r="Y2918" s="7">
        <v>2.06</v>
      </c>
      <c r="Z2918" s="7">
        <f t="shared" si="97"/>
        <v>2.06</v>
      </c>
      <c r="AA2918" s="7">
        <v>0.60599999999999998</v>
      </c>
      <c r="AB2918" s="7">
        <v>0.39300000000000002</v>
      </c>
      <c r="AE2918" s="7" t="s">
        <v>45</v>
      </c>
      <c r="AH2918" s="7" t="s">
        <v>409</v>
      </c>
      <c r="AI2918" s="7" t="s">
        <v>407</v>
      </c>
      <c r="AJ2918" s="7">
        <v>1.696</v>
      </c>
      <c r="AL2918" s="7" t="s">
        <v>415</v>
      </c>
      <c r="AS2918" s="7">
        <v>1.4770000000000001</v>
      </c>
      <c r="AT2918" s="7">
        <v>1.7170000000000001</v>
      </c>
      <c r="AU2918" s="7">
        <v>1.573</v>
      </c>
      <c r="AV2918" s="7" t="s">
        <v>659</v>
      </c>
      <c r="AW2918" s="7" t="s">
        <v>528</v>
      </c>
      <c r="AX2918" s="7" t="s">
        <v>14</v>
      </c>
      <c r="AY2918" s="7" t="s">
        <v>555</v>
      </c>
      <c r="AZ2918" s="7" t="s">
        <v>92</v>
      </c>
    </row>
    <row r="2919" spans="1:52" x14ac:dyDescent="0.2">
      <c r="A2919" s="7">
        <v>2903</v>
      </c>
      <c r="B2919" s="7">
        <v>10073</v>
      </c>
      <c r="C2919" s="7" t="s">
        <v>57</v>
      </c>
      <c r="D2919" s="7" t="s">
        <v>177</v>
      </c>
      <c r="E2919" s="7" t="s">
        <v>178</v>
      </c>
      <c r="F2919" s="7">
        <v>0.879</v>
      </c>
      <c r="I2919" s="7">
        <v>5.7530000000000001</v>
      </c>
      <c r="J2919" s="7">
        <v>2013</v>
      </c>
      <c r="K2919" s="7">
        <v>6</v>
      </c>
      <c r="L2919" s="7">
        <v>165</v>
      </c>
      <c r="M2919" s="7">
        <v>27.396000000000001</v>
      </c>
      <c r="N2919" s="7">
        <v>-82.935000000000002</v>
      </c>
      <c r="O2919" s="7">
        <v>27.25</v>
      </c>
      <c r="P2919" s="7">
        <v>-82.75</v>
      </c>
      <c r="Q2919" s="7">
        <v>24.742000000000001</v>
      </c>
      <c r="S2919" s="7">
        <v>24.548999999999999</v>
      </c>
      <c r="V2919" s="7" t="s">
        <v>26</v>
      </c>
      <c r="W2919" s="7">
        <v>2.952</v>
      </c>
      <c r="X2919" s="7">
        <f t="shared" si="96"/>
        <v>2.952</v>
      </c>
      <c r="Y2919" s="7">
        <v>2.8010000000000002</v>
      </c>
      <c r="Z2919" s="7">
        <f t="shared" si="97"/>
        <v>2.8010000000000002</v>
      </c>
      <c r="AA2919" s="7">
        <v>0.51300000000000001</v>
      </c>
      <c r="AB2919" s="7">
        <v>0.48599999999999999</v>
      </c>
      <c r="AE2919" s="7" t="s">
        <v>45</v>
      </c>
      <c r="AH2919" s="7" t="s">
        <v>409</v>
      </c>
      <c r="AI2919" s="7" t="s">
        <v>407</v>
      </c>
      <c r="AJ2919" s="7">
        <v>1.696</v>
      </c>
      <c r="AL2919" s="7" t="s">
        <v>415</v>
      </c>
      <c r="AS2919" s="7">
        <v>1.4770000000000001</v>
      </c>
      <c r="AT2919" s="7">
        <v>1.7170000000000001</v>
      </c>
      <c r="AU2919" s="7">
        <v>1.573</v>
      </c>
      <c r="AV2919" s="7" t="s">
        <v>659</v>
      </c>
      <c r="AW2919" s="7" t="s">
        <v>528</v>
      </c>
      <c r="AX2919" s="7" t="s">
        <v>14</v>
      </c>
      <c r="AY2919" s="7" t="s">
        <v>555</v>
      </c>
      <c r="AZ2919" s="7" t="s">
        <v>92</v>
      </c>
    </row>
    <row r="2920" spans="1:52" x14ac:dyDescent="0.2">
      <c r="A2920" s="7">
        <v>2904</v>
      </c>
      <c r="B2920" s="7">
        <v>10073</v>
      </c>
      <c r="C2920" s="7" t="s">
        <v>57</v>
      </c>
      <c r="D2920" s="7" t="s">
        <v>177</v>
      </c>
      <c r="E2920" s="7" t="s">
        <v>178</v>
      </c>
      <c r="F2920" s="7">
        <v>1</v>
      </c>
      <c r="I2920" s="7">
        <v>6.5449999999999999</v>
      </c>
      <c r="J2920" s="7">
        <v>2013</v>
      </c>
      <c r="K2920" s="7">
        <v>6</v>
      </c>
      <c r="L2920" s="7">
        <v>172</v>
      </c>
      <c r="M2920" s="7">
        <v>27.396000000000001</v>
      </c>
      <c r="N2920" s="7">
        <v>-82.935000000000002</v>
      </c>
      <c r="O2920" s="7">
        <v>27.25</v>
      </c>
      <c r="P2920" s="7">
        <v>-82.75</v>
      </c>
      <c r="Q2920" s="7">
        <v>24.593</v>
      </c>
      <c r="S2920" s="7">
        <v>27.536999999999999</v>
      </c>
      <c r="V2920" s="7" t="s">
        <v>26</v>
      </c>
      <c r="W2920" s="7">
        <v>2.8780000000000001</v>
      </c>
      <c r="X2920" s="7">
        <f t="shared" si="96"/>
        <v>2.8780000000000001</v>
      </c>
      <c r="Y2920" s="7">
        <v>3.6669999999999998</v>
      </c>
      <c r="Z2920" s="7">
        <f t="shared" si="97"/>
        <v>3.6669999999999998</v>
      </c>
      <c r="AA2920" s="7">
        <v>0.439</v>
      </c>
      <c r="AB2920" s="7">
        <v>0.56000000000000005</v>
      </c>
      <c r="AE2920" s="7" t="s">
        <v>45</v>
      </c>
      <c r="AH2920" s="7" t="s">
        <v>409</v>
      </c>
      <c r="AI2920" s="7" t="s">
        <v>407</v>
      </c>
      <c r="AJ2920" s="7">
        <v>1.696</v>
      </c>
      <c r="AL2920" s="7" t="s">
        <v>415</v>
      </c>
      <c r="AS2920" s="7">
        <v>1.4770000000000001</v>
      </c>
      <c r="AT2920" s="7">
        <v>1.7170000000000001</v>
      </c>
      <c r="AU2920" s="7">
        <v>1.573</v>
      </c>
      <c r="AV2920" s="7" t="s">
        <v>659</v>
      </c>
      <c r="AW2920" s="7" t="s">
        <v>528</v>
      </c>
      <c r="AX2920" s="7" t="s">
        <v>14</v>
      </c>
      <c r="AY2920" s="7" t="s">
        <v>555</v>
      </c>
      <c r="AZ2920" s="7" t="s">
        <v>92</v>
      </c>
    </row>
    <row r="2921" spans="1:52" x14ac:dyDescent="0.2">
      <c r="A2921" s="7">
        <v>2905</v>
      </c>
      <c r="B2921" s="7">
        <v>10073</v>
      </c>
      <c r="C2921" s="7" t="s">
        <v>57</v>
      </c>
      <c r="D2921" s="7" t="s">
        <v>177</v>
      </c>
      <c r="E2921" s="7" t="s">
        <v>178</v>
      </c>
      <c r="F2921" s="7">
        <v>0.75600000000000001</v>
      </c>
      <c r="I2921" s="7">
        <v>4.9480000000000004</v>
      </c>
      <c r="J2921" s="7">
        <v>2013</v>
      </c>
      <c r="K2921" s="7">
        <v>6</v>
      </c>
      <c r="L2921" s="7">
        <v>178</v>
      </c>
      <c r="M2921" s="7">
        <v>27.396000000000001</v>
      </c>
      <c r="N2921" s="7">
        <v>-82.935000000000002</v>
      </c>
      <c r="O2921" s="7">
        <v>27.25</v>
      </c>
      <c r="P2921" s="7">
        <v>-82.75</v>
      </c>
      <c r="Q2921" s="7">
        <v>24.327999999999999</v>
      </c>
      <c r="S2921" s="7">
        <v>33.734000000000002</v>
      </c>
      <c r="V2921" s="7" t="s">
        <v>26</v>
      </c>
      <c r="W2921" s="7">
        <v>2.351</v>
      </c>
      <c r="X2921" s="7">
        <f t="shared" si="96"/>
        <v>2.351</v>
      </c>
      <c r="Y2921" s="7">
        <v>2.597</v>
      </c>
      <c r="Z2921" s="7">
        <f t="shared" si="97"/>
        <v>2.597</v>
      </c>
      <c r="AA2921" s="7">
        <v>0.47499999999999998</v>
      </c>
      <c r="AB2921" s="7">
        <v>0.52400000000000002</v>
      </c>
      <c r="AE2921" s="7" t="s">
        <v>45</v>
      </c>
      <c r="AH2921" s="7" t="s">
        <v>409</v>
      </c>
      <c r="AI2921" s="7" t="s">
        <v>407</v>
      </c>
      <c r="AJ2921" s="7">
        <v>1.696</v>
      </c>
      <c r="AL2921" s="7" t="s">
        <v>415</v>
      </c>
      <c r="AS2921" s="7">
        <v>1.4770000000000001</v>
      </c>
      <c r="AT2921" s="7">
        <v>1.7170000000000001</v>
      </c>
      <c r="AU2921" s="7">
        <v>1.573</v>
      </c>
      <c r="AV2921" s="7" t="s">
        <v>659</v>
      </c>
      <c r="AW2921" s="7" t="s">
        <v>528</v>
      </c>
      <c r="AX2921" s="7" t="s">
        <v>14</v>
      </c>
      <c r="AY2921" s="7" t="s">
        <v>555</v>
      </c>
      <c r="AZ2921" s="7" t="s">
        <v>92</v>
      </c>
    </row>
    <row r="2922" spans="1:52" x14ac:dyDescent="0.2">
      <c r="A2922" s="7">
        <v>2906</v>
      </c>
      <c r="B2922" s="7">
        <v>10073</v>
      </c>
      <c r="C2922" s="7" t="s">
        <v>57</v>
      </c>
      <c r="D2922" s="7" t="s">
        <v>177</v>
      </c>
      <c r="E2922" s="7" t="s">
        <v>178</v>
      </c>
      <c r="F2922" s="7">
        <v>0.749</v>
      </c>
      <c r="I2922" s="7">
        <v>4.9020000000000001</v>
      </c>
      <c r="J2922" s="7">
        <v>2013</v>
      </c>
      <c r="K2922" s="7">
        <v>7</v>
      </c>
      <c r="L2922" s="7">
        <v>185</v>
      </c>
      <c r="M2922" s="7">
        <v>27.396000000000001</v>
      </c>
      <c r="N2922" s="7">
        <v>-82.935000000000002</v>
      </c>
      <c r="O2922" s="7">
        <v>27.25</v>
      </c>
      <c r="P2922" s="7">
        <v>-82.75</v>
      </c>
      <c r="Q2922" s="7">
        <v>24.867000000000001</v>
      </c>
      <c r="S2922" s="7">
        <v>42.911999999999999</v>
      </c>
      <c r="V2922" s="7" t="s">
        <v>26</v>
      </c>
      <c r="W2922" s="7">
        <v>2.956</v>
      </c>
      <c r="X2922" s="7">
        <f t="shared" si="96"/>
        <v>2.956</v>
      </c>
      <c r="Y2922" s="7">
        <v>1.946</v>
      </c>
      <c r="Z2922" s="7">
        <f t="shared" si="97"/>
        <v>1.946</v>
      </c>
      <c r="AA2922" s="7">
        <v>0.60199999999999998</v>
      </c>
      <c r="AB2922" s="7">
        <v>0.39700000000000002</v>
      </c>
      <c r="AE2922" s="7" t="s">
        <v>45</v>
      </c>
      <c r="AH2922" s="7" t="s">
        <v>409</v>
      </c>
      <c r="AI2922" s="7" t="s">
        <v>407</v>
      </c>
      <c r="AJ2922" s="7">
        <v>1.696</v>
      </c>
      <c r="AL2922" s="7" t="s">
        <v>415</v>
      </c>
      <c r="AS2922" s="7">
        <v>1.4770000000000001</v>
      </c>
      <c r="AT2922" s="7">
        <v>1.7170000000000001</v>
      </c>
      <c r="AU2922" s="7">
        <v>1.573</v>
      </c>
      <c r="AV2922" s="7" t="s">
        <v>659</v>
      </c>
      <c r="AW2922" s="7" t="s">
        <v>528</v>
      </c>
      <c r="AX2922" s="7" t="s">
        <v>14</v>
      </c>
      <c r="AY2922" s="7" t="s">
        <v>555</v>
      </c>
      <c r="AZ2922" s="7" t="s">
        <v>92</v>
      </c>
    </row>
    <row r="2923" spans="1:52" x14ac:dyDescent="0.2">
      <c r="A2923" s="7">
        <v>2907</v>
      </c>
      <c r="B2923" s="7">
        <v>10073</v>
      </c>
      <c r="C2923" s="7" t="s">
        <v>57</v>
      </c>
      <c r="D2923" s="7" t="s">
        <v>177</v>
      </c>
      <c r="E2923" s="7" t="s">
        <v>178</v>
      </c>
      <c r="F2923" s="7">
        <v>0.85799999999999998</v>
      </c>
      <c r="I2923" s="7">
        <v>5.6159999999999997</v>
      </c>
      <c r="J2923" s="7">
        <v>2013</v>
      </c>
      <c r="K2923" s="7">
        <v>7</v>
      </c>
      <c r="L2923" s="7">
        <v>193</v>
      </c>
      <c r="M2923" s="7">
        <v>27.396000000000001</v>
      </c>
      <c r="N2923" s="7">
        <v>-82.935000000000002</v>
      </c>
      <c r="O2923" s="7">
        <v>27.25</v>
      </c>
      <c r="P2923" s="7">
        <v>-82.75</v>
      </c>
      <c r="Q2923" s="7">
        <v>25.516999999999999</v>
      </c>
      <c r="S2923" s="7">
        <v>33.773000000000003</v>
      </c>
      <c r="V2923" s="7" t="s">
        <v>26</v>
      </c>
      <c r="W2923" s="7">
        <v>2.883</v>
      </c>
      <c r="X2923" s="7">
        <f t="shared" si="96"/>
        <v>2.883</v>
      </c>
      <c r="Y2923" s="7">
        <v>2.7330000000000001</v>
      </c>
      <c r="Z2923" s="7">
        <f t="shared" si="97"/>
        <v>2.7330000000000001</v>
      </c>
      <c r="AA2923" s="7">
        <v>0.51300000000000001</v>
      </c>
      <c r="AB2923" s="7">
        <v>0.48599999999999999</v>
      </c>
      <c r="AE2923" s="7" t="s">
        <v>45</v>
      </c>
      <c r="AH2923" s="7" t="s">
        <v>409</v>
      </c>
      <c r="AI2923" s="7" t="s">
        <v>407</v>
      </c>
      <c r="AJ2923" s="7">
        <v>1.696</v>
      </c>
      <c r="AL2923" s="7" t="s">
        <v>415</v>
      </c>
      <c r="AS2923" s="7">
        <v>1.4770000000000001</v>
      </c>
      <c r="AT2923" s="7">
        <v>1.7170000000000001</v>
      </c>
      <c r="AU2923" s="7">
        <v>1.573</v>
      </c>
      <c r="AV2923" s="7" t="s">
        <v>659</v>
      </c>
      <c r="AW2923" s="7" t="s">
        <v>528</v>
      </c>
      <c r="AX2923" s="7" t="s">
        <v>14</v>
      </c>
      <c r="AY2923" s="7" t="s">
        <v>555</v>
      </c>
      <c r="AZ2923" s="7" t="s">
        <v>92</v>
      </c>
    </row>
    <row r="2924" spans="1:52" x14ac:dyDescent="0.2">
      <c r="A2924" s="7">
        <v>2908</v>
      </c>
      <c r="B2924" s="7">
        <v>10073</v>
      </c>
      <c r="C2924" s="7" t="s">
        <v>57</v>
      </c>
      <c r="D2924" s="7" t="s">
        <v>177</v>
      </c>
      <c r="E2924" s="7" t="s">
        <v>178</v>
      </c>
      <c r="F2924" s="7">
        <v>0.68100000000000005</v>
      </c>
      <c r="I2924" s="7">
        <v>4.4569999999999999</v>
      </c>
      <c r="J2924" s="7">
        <v>2013</v>
      </c>
      <c r="K2924" s="7">
        <v>7</v>
      </c>
      <c r="L2924" s="7">
        <v>201</v>
      </c>
      <c r="M2924" s="7">
        <v>27.396000000000001</v>
      </c>
      <c r="N2924" s="7">
        <v>-82.935000000000002</v>
      </c>
      <c r="O2924" s="7">
        <v>27.25</v>
      </c>
      <c r="P2924" s="7">
        <v>-82.75</v>
      </c>
      <c r="Q2924" s="7">
        <v>24.565000000000001</v>
      </c>
      <c r="S2924" s="7">
        <v>60.503</v>
      </c>
      <c r="V2924" s="7" t="s">
        <v>26</v>
      </c>
      <c r="W2924" s="7">
        <v>2.0579999999999998</v>
      </c>
      <c r="X2924" s="7">
        <f t="shared" si="96"/>
        <v>2.0579999999999998</v>
      </c>
      <c r="Y2924" s="7">
        <v>2.399</v>
      </c>
      <c r="Z2924" s="7">
        <f t="shared" si="97"/>
        <v>2.399</v>
      </c>
      <c r="AA2924" s="7">
        <v>0.46100000000000002</v>
      </c>
      <c r="AB2924" s="7">
        <v>0.53800000000000003</v>
      </c>
      <c r="AE2924" s="7" t="s">
        <v>45</v>
      </c>
      <c r="AH2924" s="7" t="s">
        <v>409</v>
      </c>
      <c r="AI2924" s="7" t="s">
        <v>407</v>
      </c>
      <c r="AJ2924" s="7">
        <v>1.696</v>
      </c>
      <c r="AL2924" s="7" t="s">
        <v>415</v>
      </c>
      <c r="AS2924" s="7">
        <v>1.4770000000000001</v>
      </c>
      <c r="AT2924" s="7">
        <v>1.7170000000000001</v>
      </c>
      <c r="AU2924" s="7">
        <v>1.573</v>
      </c>
      <c r="AV2924" s="7" t="s">
        <v>659</v>
      </c>
      <c r="AW2924" s="7" t="s">
        <v>528</v>
      </c>
      <c r="AX2924" s="7" t="s">
        <v>14</v>
      </c>
      <c r="AY2924" s="7" t="s">
        <v>555</v>
      </c>
      <c r="AZ2924" s="7" t="s">
        <v>92</v>
      </c>
    </row>
    <row r="2925" spans="1:52" x14ac:dyDescent="0.2">
      <c r="A2925" s="7">
        <v>2909</v>
      </c>
      <c r="B2925" s="7">
        <v>10073</v>
      </c>
      <c r="C2925" s="7" t="s">
        <v>57</v>
      </c>
      <c r="D2925" s="7" t="s">
        <v>177</v>
      </c>
      <c r="E2925" s="7" t="s">
        <v>178</v>
      </c>
      <c r="F2925" s="7">
        <v>0.86899999999999999</v>
      </c>
      <c r="I2925" s="7">
        <v>5.6879999999999997</v>
      </c>
      <c r="J2925" s="7">
        <v>2013</v>
      </c>
      <c r="K2925" s="7">
        <v>7</v>
      </c>
      <c r="L2925" s="7">
        <v>206</v>
      </c>
      <c r="M2925" s="7">
        <v>27.396000000000001</v>
      </c>
      <c r="N2925" s="7">
        <v>-82.935000000000002</v>
      </c>
      <c r="O2925" s="7">
        <v>27.25</v>
      </c>
      <c r="P2925" s="7">
        <v>-82.75</v>
      </c>
      <c r="Q2925" s="7">
        <v>26.21</v>
      </c>
      <c r="S2925" s="7">
        <v>48.401000000000003</v>
      </c>
      <c r="V2925" s="7" t="s">
        <v>26</v>
      </c>
      <c r="W2925" s="7">
        <v>2.5089999999999999</v>
      </c>
      <c r="X2925" s="7">
        <f t="shared" si="96"/>
        <v>2.5089999999999999</v>
      </c>
      <c r="Y2925" s="7">
        <v>3.1789999999999998</v>
      </c>
      <c r="Z2925" s="7">
        <f t="shared" si="97"/>
        <v>3.1789999999999998</v>
      </c>
      <c r="AA2925" s="7">
        <v>0.441</v>
      </c>
      <c r="AB2925" s="7">
        <v>0.55800000000000005</v>
      </c>
      <c r="AE2925" s="7" t="s">
        <v>45</v>
      </c>
      <c r="AH2925" s="7" t="s">
        <v>409</v>
      </c>
      <c r="AI2925" s="7" t="s">
        <v>407</v>
      </c>
      <c r="AJ2925" s="7">
        <v>1.696</v>
      </c>
      <c r="AL2925" s="7" t="s">
        <v>415</v>
      </c>
      <c r="AS2925" s="7">
        <v>1.4770000000000001</v>
      </c>
      <c r="AT2925" s="7">
        <v>1.7170000000000001</v>
      </c>
      <c r="AU2925" s="7">
        <v>1.573</v>
      </c>
      <c r="AV2925" s="7" t="s">
        <v>659</v>
      </c>
      <c r="AW2925" s="7" t="s">
        <v>528</v>
      </c>
      <c r="AX2925" s="7" t="s">
        <v>14</v>
      </c>
      <c r="AY2925" s="7" t="s">
        <v>555</v>
      </c>
      <c r="AZ2925" s="7" t="s">
        <v>92</v>
      </c>
    </row>
    <row r="2926" spans="1:52" x14ac:dyDescent="0.2">
      <c r="A2926" s="7">
        <v>2910</v>
      </c>
      <c r="B2926" s="7">
        <v>10073</v>
      </c>
      <c r="C2926" s="7" t="s">
        <v>57</v>
      </c>
      <c r="D2926" s="7" t="s">
        <v>177</v>
      </c>
      <c r="E2926" s="7" t="s">
        <v>178</v>
      </c>
      <c r="F2926" s="7">
        <v>0.78900000000000003</v>
      </c>
      <c r="I2926" s="7">
        <v>5.1639999999999997</v>
      </c>
      <c r="J2926" s="7">
        <v>2013</v>
      </c>
      <c r="K2926" s="7">
        <v>8</v>
      </c>
      <c r="L2926" s="7">
        <v>215</v>
      </c>
      <c r="M2926" s="7">
        <v>27.396000000000001</v>
      </c>
      <c r="N2926" s="7">
        <v>-82.935000000000002</v>
      </c>
      <c r="O2926" s="7">
        <v>27.25</v>
      </c>
      <c r="P2926" s="7">
        <v>-82.75</v>
      </c>
      <c r="Q2926" s="7">
        <v>25.716999999999999</v>
      </c>
      <c r="S2926" s="7">
        <v>60.295000000000002</v>
      </c>
      <c r="V2926" s="7" t="s">
        <v>26</v>
      </c>
      <c r="W2926" s="7">
        <v>3.2650000000000001</v>
      </c>
      <c r="X2926" s="7">
        <f t="shared" si="96"/>
        <v>3.2650000000000001</v>
      </c>
      <c r="Y2926" s="7">
        <v>1.899</v>
      </c>
      <c r="Z2926" s="7">
        <f t="shared" si="97"/>
        <v>1.899</v>
      </c>
      <c r="AA2926" s="7">
        <v>0.63200000000000001</v>
      </c>
      <c r="AB2926" s="7">
        <v>0.36699999999999999</v>
      </c>
      <c r="AE2926" s="7" t="s">
        <v>45</v>
      </c>
      <c r="AH2926" s="7" t="s">
        <v>409</v>
      </c>
      <c r="AI2926" s="7" t="s">
        <v>407</v>
      </c>
      <c r="AJ2926" s="7">
        <v>1.696</v>
      </c>
      <c r="AL2926" s="7" t="s">
        <v>415</v>
      </c>
      <c r="AS2926" s="7">
        <v>1.4770000000000001</v>
      </c>
      <c r="AT2926" s="7">
        <v>1.7170000000000001</v>
      </c>
      <c r="AU2926" s="7">
        <v>1.573</v>
      </c>
      <c r="AV2926" s="7" t="s">
        <v>659</v>
      </c>
      <c r="AW2926" s="7" t="s">
        <v>528</v>
      </c>
      <c r="AX2926" s="7" t="s">
        <v>14</v>
      </c>
      <c r="AY2926" s="7" t="s">
        <v>555</v>
      </c>
      <c r="AZ2926" s="7" t="s">
        <v>92</v>
      </c>
    </row>
    <row r="2927" spans="1:52" x14ac:dyDescent="0.2">
      <c r="A2927" s="7">
        <v>2911</v>
      </c>
      <c r="B2927" s="7">
        <v>10073</v>
      </c>
      <c r="C2927" s="7" t="s">
        <v>57</v>
      </c>
      <c r="D2927" s="7" t="s">
        <v>177</v>
      </c>
      <c r="E2927" s="7" t="s">
        <v>178</v>
      </c>
      <c r="F2927" s="7">
        <v>0.95199999999999996</v>
      </c>
      <c r="I2927" s="7">
        <v>6.2309999999999999</v>
      </c>
      <c r="J2927" s="7">
        <v>2013</v>
      </c>
      <c r="K2927" s="7">
        <v>8</v>
      </c>
      <c r="L2927" s="7">
        <v>221</v>
      </c>
      <c r="M2927" s="7">
        <v>27.396000000000001</v>
      </c>
      <c r="N2927" s="7">
        <v>-82.935000000000002</v>
      </c>
      <c r="O2927" s="7">
        <v>27.25</v>
      </c>
      <c r="P2927" s="7">
        <v>-82.75</v>
      </c>
      <c r="Q2927" s="7">
        <v>26.521000000000001</v>
      </c>
      <c r="S2927" s="7">
        <v>60.807000000000002</v>
      </c>
      <c r="V2927" s="7" t="s">
        <v>26</v>
      </c>
      <c r="W2927" s="7">
        <v>2.8149999999999999</v>
      </c>
      <c r="X2927" s="7">
        <f t="shared" si="96"/>
        <v>2.8149999999999999</v>
      </c>
      <c r="Y2927" s="7">
        <v>3.4159999999999999</v>
      </c>
      <c r="Z2927" s="7">
        <f t="shared" si="97"/>
        <v>3.4159999999999999</v>
      </c>
      <c r="AA2927" s="7">
        <v>0.45100000000000001</v>
      </c>
      <c r="AB2927" s="7">
        <v>0.54800000000000004</v>
      </c>
      <c r="AE2927" s="7" t="s">
        <v>45</v>
      </c>
      <c r="AH2927" s="7" t="s">
        <v>409</v>
      </c>
      <c r="AI2927" s="7" t="s">
        <v>407</v>
      </c>
      <c r="AJ2927" s="7">
        <v>1.696</v>
      </c>
      <c r="AL2927" s="7" t="s">
        <v>415</v>
      </c>
      <c r="AS2927" s="7">
        <v>1.4770000000000001</v>
      </c>
      <c r="AT2927" s="7">
        <v>1.7170000000000001</v>
      </c>
      <c r="AU2927" s="7">
        <v>1.573</v>
      </c>
      <c r="AV2927" s="7" t="s">
        <v>659</v>
      </c>
      <c r="AW2927" s="7" t="s">
        <v>528</v>
      </c>
      <c r="AX2927" s="7" t="s">
        <v>14</v>
      </c>
      <c r="AY2927" s="7" t="s">
        <v>555</v>
      </c>
      <c r="AZ2927" s="7" t="s">
        <v>92</v>
      </c>
    </row>
    <row r="2928" spans="1:52" x14ac:dyDescent="0.2">
      <c r="A2928" s="7">
        <v>2912</v>
      </c>
      <c r="B2928" s="7">
        <v>10087</v>
      </c>
      <c r="C2928" s="7" t="s">
        <v>69</v>
      </c>
      <c r="D2928" s="7" t="s">
        <v>164</v>
      </c>
      <c r="E2928" s="7" t="s">
        <v>165</v>
      </c>
      <c r="F2928" s="7">
        <v>1.4350000000000001</v>
      </c>
      <c r="I2928" s="7">
        <v>1.4870000000000001</v>
      </c>
      <c r="J2928" s="7">
        <v>2010</v>
      </c>
      <c r="K2928" s="7">
        <v>3</v>
      </c>
      <c r="L2928" s="7">
        <v>79</v>
      </c>
      <c r="M2928" s="7">
        <v>32.200000000000003</v>
      </c>
      <c r="N2928" s="7">
        <v>118.72</v>
      </c>
      <c r="O2928" s="7">
        <v>32.25</v>
      </c>
      <c r="P2928" s="7">
        <v>118.75</v>
      </c>
      <c r="Q2928" s="7">
        <v>10.782</v>
      </c>
      <c r="S2928" s="7">
        <v>28.434000000000001</v>
      </c>
      <c r="V2928" s="7" t="s">
        <v>26</v>
      </c>
      <c r="W2928" s="7">
        <v>1.218</v>
      </c>
      <c r="X2928" s="7">
        <f t="shared" si="96"/>
        <v>1.218</v>
      </c>
      <c r="Y2928" s="7">
        <v>0.26900000000000002</v>
      </c>
      <c r="Z2928" s="7">
        <f t="shared" si="97"/>
        <v>0.26900000000000002</v>
      </c>
      <c r="AA2928" s="7">
        <v>0.81799999999999995</v>
      </c>
      <c r="AB2928" s="7">
        <v>0.18099999999999999</v>
      </c>
      <c r="AC2928" s="7">
        <v>8.4</v>
      </c>
      <c r="AD2928" s="7">
        <v>142.5</v>
      </c>
      <c r="AE2928" s="7" t="s">
        <v>55</v>
      </c>
      <c r="AH2928" s="7" t="s">
        <v>409</v>
      </c>
      <c r="AI2928" s="7" t="s">
        <v>407</v>
      </c>
      <c r="AJ2928" s="7">
        <v>1.4330000000000001</v>
      </c>
      <c r="AK2928" s="7">
        <v>0.78100000000000003</v>
      </c>
      <c r="AL2928" s="7" t="s">
        <v>408</v>
      </c>
      <c r="AM2928" s="7">
        <v>0.28899999999999998</v>
      </c>
      <c r="AN2928" s="7">
        <v>9.7000000000000003E-2</v>
      </c>
      <c r="AQ2928" s="7">
        <v>1.028</v>
      </c>
      <c r="AR2928" s="7">
        <v>0.76100000000000001</v>
      </c>
      <c r="AS2928" s="7">
        <v>2.762</v>
      </c>
      <c r="AT2928" s="7">
        <v>2.63</v>
      </c>
      <c r="AV2928" s="7" t="s">
        <v>659</v>
      </c>
      <c r="AW2928" s="7" t="s">
        <v>528</v>
      </c>
      <c r="AX2928" s="7" t="s">
        <v>14</v>
      </c>
      <c r="AY2928" s="7" t="s">
        <v>570</v>
      </c>
      <c r="AZ2928" s="7" t="s">
        <v>38</v>
      </c>
    </row>
    <row r="2929" spans="1:52" x14ac:dyDescent="0.2">
      <c r="A2929" s="7">
        <v>2913</v>
      </c>
      <c r="B2929" s="7">
        <v>10087</v>
      </c>
      <c r="C2929" s="7" t="s">
        <v>69</v>
      </c>
      <c r="D2929" s="7" t="s">
        <v>164</v>
      </c>
      <c r="E2929" s="7" t="s">
        <v>165</v>
      </c>
      <c r="F2929" s="7">
        <v>2.3250000000000002</v>
      </c>
      <c r="I2929" s="7">
        <v>2.41</v>
      </c>
      <c r="J2929" s="7">
        <v>2010</v>
      </c>
      <c r="K2929" s="7">
        <v>4</v>
      </c>
      <c r="L2929" s="7">
        <v>113</v>
      </c>
      <c r="M2929" s="7">
        <v>32.200000000000003</v>
      </c>
      <c r="N2929" s="7">
        <v>118.72</v>
      </c>
      <c r="O2929" s="7">
        <v>32.25</v>
      </c>
      <c r="P2929" s="7">
        <v>118.75</v>
      </c>
      <c r="Q2929" s="7">
        <v>16.638999999999999</v>
      </c>
      <c r="S2929" s="7">
        <v>32.213000000000001</v>
      </c>
      <c r="V2929" s="7" t="s">
        <v>26</v>
      </c>
      <c r="W2929" s="7">
        <v>2.12</v>
      </c>
      <c r="X2929" s="7">
        <f t="shared" si="96"/>
        <v>2.12</v>
      </c>
      <c r="Y2929" s="7">
        <v>0.28999999999999998</v>
      </c>
      <c r="Z2929" s="7">
        <f t="shared" si="97"/>
        <v>0.28999999999999998</v>
      </c>
      <c r="AA2929" s="7">
        <v>0.879</v>
      </c>
      <c r="AB2929" s="7">
        <v>0.12</v>
      </c>
      <c r="AC2929" s="7">
        <v>12.6</v>
      </c>
      <c r="AD2929" s="7">
        <v>152.4</v>
      </c>
      <c r="AE2929" s="7" t="s">
        <v>55</v>
      </c>
      <c r="AH2929" s="7" t="s">
        <v>409</v>
      </c>
      <c r="AI2929" s="7" t="s">
        <v>407</v>
      </c>
      <c r="AJ2929" s="7">
        <v>1.4330000000000001</v>
      </c>
      <c r="AK2929" s="7">
        <v>0.78100000000000003</v>
      </c>
      <c r="AL2929" s="7" t="s">
        <v>408</v>
      </c>
      <c r="AM2929" s="7">
        <v>0.28899999999999998</v>
      </c>
      <c r="AN2929" s="7">
        <v>9.7000000000000003E-2</v>
      </c>
      <c r="AQ2929" s="7">
        <v>1.028</v>
      </c>
      <c r="AR2929" s="7">
        <v>0.76100000000000001</v>
      </c>
      <c r="AS2929" s="7">
        <v>2.762</v>
      </c>
      <c r="AT2929" s="7">
        <v>2.63</v>
      </c>
      <c r="AV2929" s="7" t="s">
        <v>659</v>
      </c>
      <c r="AW2929" s="7" t="s">
        <v>528</v>
      </c>
      <c r="AX2929" s="7" t="s">
        <v>14</v>
      </c>
      <c r="AY2929" s="7" t="s">
        <v>570</v>
      </c>
      <c r="AZ2929" s="7" t="s">
        <v>38</v>
      </c>
    </row>
    <row r="2930" spans="1:52" x14ac:dyDescent="0.2">
      <c r="A2930" s="7">
        <v>2914</v>
      </c>
      <c r="B2930" s="7">
        <v>10087</v>
      </c>
      <c r="C2930" s="7" t="s">
        <v>69</v>
      </c>
      <c r="D2930" s="7" t="s">
        <v>164</v>
      </c>
      <c r="E2930" s="7" t="s">
        <v>165</v>
      </c>
      <c r="F2930" s="7">
        <v>3.774</v>
      </c>
      <c r="I2930" s="7">
        <v>3.9119999999999999</v>
      </c>
      <c r="J2930" s="7">
        <v>2010</v>
      </c>
      <c r="K2930" s="7">
        <v>5</v>
      </c>
      <c r="L2930" s="7">
        <v>140</v>
      </c>
      <c r="M2930" s="7">
        <v>32.200000000000003</v>
      </c>
      <c r="N2930" s="7">
        <v>118.72</v>
      </c>
      <c r="O2930" s="7">
        <v>32.25</v>
      </c>
      <c r="P2930" s="7">
        <v>118.75</v>
      </c>
      <c r="Q2930" s="7">
        <v>19.565000000000001</v>
      </c>
      <c r="S2930" s="7">
        <v>25.623999999999999</v>
      </c>
      <c r="V2930" s="7" t="s">
        <v>26</v>
      </c>
      <c r="W2930" s="7">
        <v>2.7330000000000001</v>
      </c>
      <c r="X2930" s="7">
        <f t="shared" si="96"/>
        <v>2.7330000000000001</v>
      </c>
      <c r="Y2930" s="7">
        <v>1.179</v>
      </c>
      <c r="Z2930" s="7">
        <f t="shared" si="97"/>
        <v>1.179</v>
      </c>
      <c r="AA2930" s="7">
        <v>0.69799999999999995</v>
      </c>
      <c r="AB2930" s="7">
        <v>0.30099999999999999</v>
      </c>
      <c r="AC2930" s="7">
        <v>21</v>
      </c>
      <c r="AD2930" s="7">
        <v>50</v>
      </c>
      <c r="AE2930" s="7" t="s">
        <v>55</v>
      </c>
      <c r="AH2930" s="7" t="s">
        <v>409</v>
      </c>
      <c r="AI2930" s="7" t="s">
        <v>407</v>
      </c>
      <c r="AJ2930" s="7">
        <v>1.4330000000000001</v>
      </c>
      <c r="AK2930" s="7">
        <v>0.78100000000000003</v>
      </c>
      <c r="AL2930" s="7" t="s">
        <v>408</v>
      </c>
      <c r="AM2930" s="7">
        <v>0.28899999999999998</v>
      </c>
      <c r="AN2930" s="7">
        <v>9.7000000000000003E-2</v>
      </c>
      <c r="AQ2930" s="7">
        <v>1.028</v>
      </c>
      <c r="AR2930" s="7">
        <v>0.76100000000000001</v>
      </c>
      <c r="AS2930" s="7">
        <v>2.762</v>
      </c>
      <c r="AT2930" s="7">
        <v>2.63</v>
      </c>
      <c r="AV2930" s="7" t="s">
        <v>659</v>
      </c>
      <c r="AW2930" s="7" t="s">
        <v>528</v>
      </c>
      <c r="AX2930" s="7" t="s">
        <v>14</v>
      </c>
      <c r="AY2930" s="7" t="s">
        <v>570</v>
      </c>
      <c r="AZ2930" s="7" t="s">
        <v>38</v>
      </c>
    </row>
    <row r="2931" spans="1:52" x14ac:dyDescent="0.2">
      <c r="A2931" s="7">
        <v>2915</v>
      </c>
      <c r="B2931" s="7">
        <v>10087</v>
      </c>
      <c r="C2931" s="7" t="s">
        <v>69</v>
      </c>
      <c r="D2931" s="7" t="s">
        <v>164</v>
      </c>
      <c r="E2931" s="7" t="s">
        <v>165</v>
      </c>
      <c r="F2931" s="7">
        <v>4.2460000000000004</v>
      </c>
      <c r="I2931" s="7">
        <v>4.4020000000000001</v>
      </c>
      <c r="J2931" s="7">
        <v>2010</v>
      </c>
      <c r="K2931" s="7">
        <v>6</v>
      </c>
      <c r="L2931" s="7">
        <v>172</v>
      </c>
      <c r="M2931" s="7">
        <v>32.200000000000003</v>
      </c>
      <c r="N2931" s="7">
        <v>118.72</v>
      </c>
      <c r="O2931" s="7">
        <v>32.25</v>
      </c>
      <c r="P2931" s="7">
        <v>118.75</v>
      </c>
      <c r="Q2931" s="7">
        <v>23.539000000000001</v>
      </c>
      <c r="S2931" s="7">
        <v>22.806999999999999</v>
      </c>
      <c r="V2931" s="7" t="s">
        <v>26</v>
      </c>
      <c r="W2931" s="7">
        <v>3.629</v>
      </c>
      <c r="X2931" s="7">
        <f t="shared" si="96"/>
        <v>3.629</v>
      </c>
      <c r="Y2931" s="7">
        <v>0.77300000000000002</v>
      </c>
      <c r="Z2931" s="7">
        <f t="shared" si="97"/>
        <v>0.77300000000000002</v>
      </c>
      <c r="AA2931" s="7">
        <v>0.82399999999999995</v>
      </c>
      <c r="AB2931" s="7">
        <v>0.17499999999999999</v>
      </c>
      <c r="AC2931" s="7">
        <v>24.8</v>
      </c>
      <c r="AD2931" s="7">
        <v>56.1</v>
      </c>
      <c r="AE2931" s="7" t="s">
        <v>55</v>
      </c>
      <c r="AH2931" s="7" t="s">
        <v>409</v>
      </c>
      <c r="AI2931" s="7" t="s">
        <v>407</v>
      </c>
      <c r="AJ2931" s="7">
        <v>1.4330000000000001</v>
      </c>
      <c r="AK2931" s="7">
        <v>0.78100000000000003</v>
      </c>
      <c r="AL2931" s="7" t="s">
        <v>408</v>
      </c>
      <c r="AM2931" s="7">
        <v>0.28899999999999998</v>
      </c>
      <c r="AN2931" s="7">
        <v>9.7000000000000003E-2</v>
      </c>
      <c r="AQ2931" s="7">
        <v>1.028</v>
      </c>
      <c r="AR2931" s="7">
        <v>0.76100000000000001</v>
      </c>
      <c r="AS2931" s="7">
        <v>2.762</v>
      </c>
      <c r="AT2931" s="7">
        <v>2.63</v>
      </c>
      <c r="AV2931" s="7" t="s">
        <v>659</v>
      </c>
      <c r="AW2931" s="7" t="s">
        <v>528</v>
      </c>
      <c r="AX2931" s="7" t="s">
        <v>14</v>
      </c>
      <c r="AY2931" s="7" t="s">
        <v>570</v>
      </c>
      <c r="AZ2931" s="7" t="s">
        <v>38</v>
      </c>
    </row>
    <row r="2932" spans="1:52" x14ac:dyDescent="0.2">
      <c r="A2932" s="7">
        <v>2916</v>
      </c>
      <c r="B2932" s="7">
        <v>10087</v>
      </c>
      <c r="C2932" s="7" t="s">
        <v>69</v>
      </c>
      <c r="D2932" s="7" t="s">
        <v>164</v>
      </c>
      <c r="E2932" s="7" t="s">
        <v>165</v>
      </c>
      <c r="F2932" s="7">
        <v>5.5830000000000002</v>
      </c>
      <c r="I2932" s="7">
        <v>5.7880000000000003</v>
      </c>
      <c r="J2932" s="7">
        <v>2010</v>
      </c>
      <c r="K2932" s="7">
        <v>7</v>
      </c>
      <c r="L2932" s="7">
        <v>205</v>
      </c>
      <c r="M2932" s="7">
        <v>32.200000000000003</v>
      </c>
      <c r="N2932" s="7">
        <v>118.72</v>
      </c>
      <c r="O2932" s="7">
        <v>32.25</v>
      </c>
      <c r="P2932" s="7">
        <v>118.75</v>
      </c>
      <c r="Q2932" s="7">
        <v>26.254999999999999</v>
      </c>
      <c r="S2932" s="7">
        <v>25.013999999999999</v>
      </c>
      <c r="V2932" s="7" t="s">
        <v>26</v>
      </c>
      <c r="W2932" s="7">
        <v>4.2859999999999996</v>
      </c>
      <c r="X2932" s="7">
        <f t="shared" si="96"/>
        <v>4.2859999999999996</v>
      </c>
      <c r="Y2932" s="7">
        <v>1.502</v>
      </c>
      <c r="Z2932" s="7">
        <f t="shared" si="97"/>
        <v>1.502</v>
      </c>
      <c r="AA2932" s="7">
        <v>0.74</v>
      </c>
      <c r="AB2932" s="7">
        <v>0.25900000000000001</v>
      </c>
      <c r="AC2932" s="7">
        <v>28.5</v>
      </c>
      <c r="AD2932" s="7">
        <v>331.2</v>
      </c>
      <c r="AE2932" s="7" t="s">
        <v>55</v>
      </c>
      <c r="AH2932" s="7" t="s">
        <v>409</v>
      </c>
      <c r="AI2932" s="7" t="s">
        <v>407</v>
      </c>
      <c r="AJ2932" s="7">
        <v>1.4330000000000001</v>
      </c>
      <c r="AK2932" s="7">
        <v>0.78100000000000003</v>
      </c>
      <c r="AL2932" s="7" t="s">
        <v>408</v>
      </c>
      <c r="AM2932" s="7">
        <v>0.28899999999999998</v>
      </c>
      <c r="AN2932" s="7">
        <v>9.7000000000000003E-2</v>
      </c>
      <c r="AQ2932" s="7">
        <v>1.028</v>
      </c>
      <c r="AR2932" s="7">
        <v>0.76100000000000001</v>
      </c>
      <c r="AS2932" s="7">
        <v>2.762</v>
      </c>
      <c r="AT2932" s="7">
        <v>2.63</v>
      </c>
      <c r="AV2932" s="7" t="s">
        <v>659</v>
      </c>
      <c r="AW2932" s="7" t="s">
        <v>528</v>
      </c>
      <c r="AX2932" s="7" t="s">
        <v>14</v>
      </c>
      <c r="AY2932" s="7" t="s">
        <v>570</v>
      </c>
      <c r="AZ2932" s="7" t="s">
        <v>38</v>
      </c>
    </row>
    <row r="2933" spans="1:52" x14ac:dyDescent="0.2">
      <c r="A2933" s="7">
        <v>2917</v>
      </c>
      <c r="B2933" s="7">
        <v>10087</v>
      </c>
      <c r="C2933" s="7" t="s">
        <v>69</v>
      </c>
      <c r="D2933" s="7" t="s">
        <v>164</v>
      </c>
      <c r="E2933" s="7" t="s">
        <v>165</v>
      </c>
      <c r="F2933" s="7">
        <v>5.1079999999999997</v>
      </c>
      <c r="I2933" s="7">
        <v>5.2960000000000003</v>
      </c>
      <c r="J2933" s="7">
        <v>2010</v>
      </c>
      <c r="K2933" s="7">
        <v>9</v>
      </c>
      <c r="L2933" s="7">
        <v>251</v>
      </c>
      <c r="M2933" s="7">
        <v>32.200000000000003</v>
      </c>
      <c r="N2933" s="7">
        <v>118.72</v>
      </c>
      <c r="O2933" s="7">
        <v>32.25</v>
      </c>
      <c r="P2933" s="7">
        <v>118.75</v>
      </c>
      <c r="Q2933" s="7">
        <v>22.475999999999999</v>
      </c>
      <c r="S2933" s="7">
        <v>34.137999999999998</v>
      </c>
      <c r="V2933" s="7" t="s">
        <v>26</v>
      </c>
      <c r="W2933" s="7">
        <v>4.585</v>
      </c>
      <c r="X2933" s="7">
        <f t="shared" si="96"/>
        <v>4.585</v>
      </c>
      <c r="Y2933" s="7">
        <v>0.71099999999999997</v>
      </c>
      <c r="Z2933" s="7">
        <f t="shared" si="97"/>
        <v>0.71099999999999997</v>
      </c>
      <c r="AA2933" s="7">
        <v>0.86499999999999999</v>
      </c>
      <c r="AB2933" s="7">
        <v>0.13400000000000001</v>
      </c>
      <c r="AC2933" s="7">
        <v>24.2</v>
      </c>
      <c r="AD2933" s="7">
        <v>199.8</v>
      </c>
      <c r="AE2933" s="7" t="s">
        <v>55</v>
      </c>
      <c r="AH2933" s="7" t="s">
        <v>409</v>
      </c>
      <c r="AI2933" s="7" t="s">
        <v>407</v>
      </c>
      <c r="AJ2933" s="7">
        <v>1.4330000000000001</v>
      </c>
      <c r="AK2933" s="7">
        <v>0.78100000000000003</v>
      </c>
      <c r="AL2933" s="7" t="s">
        <v>408</v>
      </c>
      <c r="AM2933" s="7">
        <v>0.28899999999999998</v>
      </c>
      <c r="AN2933" s="7">
        <v>9.7000000000000003E-2</v>
      </c>
      <c r="AQ2933" s="7">
        <v>1.028</v>
      </c>
      <c r="AR2933" s="7">
        <v>0.76100000000000001</v>
      </c>
      <c r="AS2933" s="7">
        <v>2.762</v>
      </c>
      <c r="AT2933" s="7">
        <v>2.63</v>
      </c>
      <c r="AV2933" s="7" t="s">
        <v>659</v>
      </c>
      <c r="AW2933" s="7" t="s">
        <v>528</v>
      </c>
      <c r="AX2933" s="7" t="s">
        <v>14</v>
      </c>
      <c r="AY2933" s="7" t="s">
        <v>570</v>
      </c>
      <c r="AZ2933" s="7" t="s">
        <v>38</v>
      </c>
    </row>
    <row r="2934" spans="1:52" x14ac:dyDescent="0.2">
      <c r="A2934" s="7">
        <v>2918</v>
      </c>
      <c r="B2934" s="7">
        <v>10087</v>
      </c>
      <c r="C2934" s="7" t="s">
        <v>69</v>
      </c>
      <c r="D2934" s="7" t="s">
        <v>164</v>
      </c>
      <c r="E2934" s="7" t="s">
        <v>165</v>
      </c>
      <c r="F2934" s="7">
        <v>3.101</v>
      </c>
      <c r="I2934" s="7">
        <v>3.2149999999999999</v>
      </c>
      <c r="J2934" s="7">
        <v>2010</v>
      </c>
      <c r="K2934" s="7">
        <v>10</v>
      </c>
      <c r="L2934" s="7">
        <v>276</v>
      </c>
      <c r="M2934" s="7">
        <v>32.200000000000003</v>
      </c>
      <c r="N2934" s="7">
        <v>118.72</v>
      </c>
      <c r="O2934" s="7">
        <v>32.25</v>
      </c>
      <c r="P2934" s="7">
        <v>118.75</v>
      </c>
      <c r="Q2934" s="7">
        <v>15.77</v>
      </c>
      <c r="S2934" s="7">
        <v>29.119</v>
      </c>
      <c r="V2934" s="7" t="s">
        <v>26</v>
      </c>
      <c r="W2934" s="7">
        <v>2.5259999999999998</v>
      </c>
      <c r="X2934" s="7">
        <f t="shared" si="96"/>
        <v>2.5259999999999998</v>
      </c>
      <c r="Y2934" s="7">
        <v>0.68899999999999995</v>
      </c>
      <c r="Z2934" s="7">
        <f t="shared" si="97"/>
        <v>0.68899999999999995</v>
      </c>
      <c r="AA2934" s="7">
        <v>0.78500000000000003</v>
      </c>
      <c r="AB2934" s="7">
        <v>0.214</v>
      </c>
      <c r="AC2934" s="7">
        <v>17.2</v>
      </c>
      <c r="AD2934" s="7">
        <v>20.7</v>
      </c>
      <c r="AE2934" s="7" t="s">
        <v>55</v>
      </c>
      <c r="AH2934" s="7" t="s">
        <v>409</v>
      </c>
      <c r="AI2934" s="7" t="s">
        <v>407</v>
      </c>
      <c r="AJ2934" s="7">
        <v>1.4330000000000001</v>
      </c>
      <c r="AK2934" s="7">
        <v>0.78100000000000003</v>
      </c>
      <c r="AL2934" s="7" t="s">
        <v>408</v>
      </c>
      <c r="AM2934" s="7">
        <v>0.28899999999999998</v>
      </c>
      <c r="AN2934" s="7">
        <v>9.7000000000000003E-2</v>
      </c>
      <c r="AQ2934" s="7">
        <v>1.028</v>
      </c>
      <c r="AR2934" s="7">
        <v>0.76100000000000001</v>
      </c>
      <c r="AS2934" s="7">
        <v>2.762</v>
      </c>
      <c r="AT2934" s="7">
        <v>2.63</v>
      </c>
      <c r="AV2934" s="7" t="s">
        <v>659</v>
      </c>
      <c r="AW2934" s="7" t="s">
        <v>528</v>
      </c>
      <c r="AX2934" s="7" t="s">
        <v>14</v>
      </c>
      <c r="AY2934" s="7" t="s">
        <v>570</v>
      </c>
      <c r="AZ2934" s="7" t="s">
        <v>38</v>
      </c>
    </row>
    <row r="2935" spans="1:52" x14ac:dyDescent="0.2">
      <c r="A2935" s="7">
        <v>2919</v>
      </c>
      <c r="B2935" s="7">
        <v>10087</v>
      </c>
      <c r="C2935" s="7" t="s">
        <v>69</v>
      </c>
      <c r="D2935" s="7" t="s">
        <v>164</v>
      </c>
      <c r="E2935" s="7" t="s">
        <v>165</v>
      </c>
      <c r="F2935" s="7">
        <v>2.2090000000000001</v>
      </c>
      <c r="I2935" s="7">
        <v>2.29</v>
      </c>
      <c r="J2935" s="7">
        <v>2010</v>
      </c>
      <c r="K2935" s="7">
        <v>10</v>
      </c>
      <c r="L2935" s="7">
        <v>296</v>
      </c>
      <c r="M2935" s="7">
        <v>32.200000000000003</v>
      </c>
      <c r="N2935" s="7">
        <v>118.72</v>
      </c>
      <c r="O2935" s="7">
        <v>32.25</v>
      </c>
      <c r="P2935" s="7">
        <v>118.75</v>
      </c>
      <c r="Q2935" s="7">
        <v>17.231999999999999</v>
      </c>
      <c r="S2935" s="7">
        <v>25.042000000000002</v>
      </c>
      <c r="V2935" s="7" t="s">
        <v>26</v>
      </c>
      <c r="W2935" s="7">
        <v>1.63</v>
      </c>
      <c r="X2935" s="7">
        <f t="shared" si="96"/>
        <v>1.63</v>
      </c>
      <c r="Y2935" s="7">
        <v>0.66</v>
      </c>
      <c r="Z2935" s="7">
        <f t="shared" si="97"/>
        <v>0.66</v>
      </c>
      <c r="AA2935" s="7">
        <v>0.71099999999999997</v>
      </c>
      <c r="AB2935" s="7">
        <v>0.28799999999999998</v>
      </c>
      <c r="AC2935" s="7">
        <v>17.2</v>
      </c>
      <c r="AD2935" s="7">
        <v>20.7</v>
      </c>
      <c r="AE2935" s="7" t="s">
        <v>55</v>
      </c>
      <c r="AH2935" s="7" t="s">
        <v>409</v>
      </c>
      <c r="AI2935" s="7" t="s">
        <v>407</v>
      </c>
      <c r="AJ2935" s="7">
        <v>1.4330000000000001</v>
      </c>
      <c r="AK2935" s="7">
        <v>0.78100000000000003</v>
      </c>
      <c r="AL2935" s="7" t="s">
        <v>408</v>
      </c>
      <c r="AM2935" s="7">
        <v>0.28899999999999998</v>
      </c>
      <c r="AN2935" s="7">
        <v>9.7000000000000003E-2</v>
      </c>
      <c r="AQ2935" s="7">
        <v>1.028</v>
      </c>
      <c r="AR2935" s="7">
        <v>0.76100000000000001</v>
      </c>
      <c r="AS2935" s="7">
        <v>2.762</v>
      </c>
      <c r="AT2935" s="7">
        <v>2.63</v>
      </c>
      <c r="AV2935" s="7" t="s">
        <v>659</v>
      </c>
      <c r="AW2935" s="7" t="s">
        <v>528</v>
      </c>
      <c r="AX2935" s="7" t="s">
        <v>14</v>
      </c>
      <c r="AY2935" s="7" t="s">
        <v>570</v>
      </c>
      <c r="AZ2935" s="7" t="s">
        <v>38</v>
      </c>
    </row>
    <row r="2936" spans="1:52" x14ac:dyDescent="0.2">
      <c r="A2936" s="7">
        <v>2920</v>
      </c>
      <c r="B2936" s="7">
        <v>10087</v>
      </c>
      <c r="C2936" s="7" t="s">
        <v>69</v>
      </c>
      <c r="D2936" s="7" t="s">
        <v>164</v>
      </c>
      <c r="E2936" s="7" t="s">
        <v>165</v>
      </c>
      <c r="F2936" s="7">
        <v>1.4279999999999999</v>
      </c>
      <c r="I2936" s="7">
        <v>1.48</v>
      </c>
      <c r="J2936" s="7">
        <v>2010</v>
      </c>
      <c r="K2936" s="7">
        <v>11</v>
      </c>
      <c r="L2936" s="7">
        <v>318</v>
      </c>
      <c r="M2936" s="7">
        <v>32.200000000000003</v>
      </c>
      <c r="N2936" s="7">
        <v>118.72</v>
      </c>
      <c r="O2936" s="7">
        <v>32.25</v>
      </c>
      <c r="P2936" s="7">
        <v>118.75</v>
      </c>
      <c r="Q2936" s="7">
        <v>12.83</v>
      </c>
      <c r="S2936" s="7">
        <v>11.54</v>
      </c>
      <c r="V2936" s="7" t="s">
        <v>26</v>
      </c>
      <c r="W2936" s="7">
        <v>1.153</v>
      </c>
      <c r="X2936" s="7">
        <f t="shared" si="96"/>
        <v>1.153</v>
      </c>
      <c r="Y2936" s="7">
        <v>0.32700000000000001</v>
      </c>
      <c r="Z2936" s="7">
        <f t="shared" si="97"/>
        <v>0.32700000000000001</v>
      </c>
      <c r="AA2936" s="7">
        <v>0.77800000000000002</v>
      </c>
      <c r="AB2936" s="7">
        <v>0.221</v>
      </c>
      <c r="AC2936" s="7">
        <v>12.1</v>
      </c>
      <c r="AD2936" s="7">
        <v>0</v>
      </c>
      <c r="AE2936" s="7" t="s">
        <v>55</v>
      </c>
      <c r="AH2936" s="7" t="s">
        <v>409</v>
      </c>
      <c r="AI2936" s="7" t="s">
        <v>407</v>
      </c>
      <c r="AJ2936" s="7">
        <v>1.4330000000000001</v>
      </c>
      <c r="AK2936" s="7">
        <v>0.78100000000000003</v>
      </c>
      <c r="AL2936" s="7" t="s">
        <v>408</v>
      </c>
      <c r="AM2936" s="7">
        <v>0.28899999999999998</v>
      </c>
      <c r="AN2936" s="7">
        <v>9.7000000000000003E-2</v>
      </c>
      <c r="AQ2936" s="7">
        <v>1.028</v>
      </c>
      <c r="AR2936" s="7">
        <v>0.76100000000000001</v>
      </c>
      <c r="AS2936" s="7">
        <v>2.762</v>
      </c>
      <c r="AT2936" s="7">
        <v>2.63</v>
      </c>
      <c r="AV2936" s="7" t="s">
        <v>659</v>
      </c>
      <c r="AW2936" s="7" t="s">
        <v>528</v>
      </c>
      <c r="AX2936" s="7" t="s">
        <v>14</v>
      </c>
      <c r="AY2936" s="7" t="s">
        <v>570</v>
      </c>
      <c r="AZ2936" s="7" t="s">
        <v>38</v>
      </c>
    </row>
    <row r="2937" spans="1:52" x14ac:dyDescent="0.2">
      <c r="A2937" s="7">
        <v>2921</v>
      </c>
      <c r="B2937" s="7">
        <v>10087</v>
      </c>
      <c r="C2937" s="7" t="s">
        <v>69</v>
      </c>
      <c r="D2937" s="7" t="s">
        <v>164</v>
      </c>
      <c r="E2937" s="7" t="s">
        <v>165</v>
      </c>
      <c r="F2937" s="7">
        <v>0.81499999999999995</v>
      </c>
      <c r="I2937" s="7">
        <v>0.84399999999999997</v>
      </c>
      <c r="J2937" s="7">
        <v>2010</v>
      </c>
      <c r="K2937" s="7">
        <v>12</v>
      </c>
      <c r="L2937" s="7">
        <v>349</v>
      </c>
      <c r="M2937" s="7">
        <v>32.200000000000003</v>
      </c>
      <c r="N2937" s="7">
        <v>118.72</v>
      </c>
      <c r="O2937" s="7">
        <v>32.25</v>
      </c>
      <c r="P2937" s="7">
        <v>118.75</v>
      </c>
      <c r="Q2937" s="7">
        <v>9.0540000000000003</v>
      </c>
      <c r="S2937" s="7">
        <v>8.4079999999999995</v>
      </c>
      <c r="V2937" s="7" t="s">
        <v>26</v>
      </c>
      <c r="W2937" s="7">
        <v>0.67500000000000004</v>
      </c>
      <c r="X2937" s="7">
        <f t="shared" si="96"/>
        <v>0.67500000000000004</v>
      </c>
      <c r="Y2937" s="7">
        <v>0.16900000000000001</v>
      </c>
      <c r="Z2937" s="7">
        <f t="shared" si="97"/>
        <v>0.16900000000000001</v>
      </c>
      <c r="AA2937" s="7">
        <v>0.79800000000000004</v>
      </c>
      <c r="AB2937" s="7">
        <v>0.20100000000000001</v>
      </c>
      <c r="AC2937" s="7">
        <v>6.3</v>
      </c>
      <c r="AD2937" s="7">
        <v>27.2</v>
      </c>
      <c r="AE2937" s="7" t="s">
        <v>55</v>
      </c>
      <c r="AH2937" s="7" t="s">
        <v>409</v>
      </c>
      <c r="AI2937" s="7" t="s">
        <v>407</v>
      </c>
      <c r="AJ2937" s="7">
        <v>1.4330000000000001</v>
      </c>
      <c r="AK2937" s="7">
        <v>0.78100000000000003</v>
      </c>
      <c r="AL2937" s="7" t="s">
        <v>408</v>
      </c>
      <c r="AM2937" s="7">
        <v>0.28899999999999998</v>
      </c>
      <c r="AN2937" s="7">
        <v>9.7000000000000003E-2</v>
      </c>
      <c r="AQ2937" s="7">
        <v>1.028</v>
      </c>
      <c r="AR2937" s="7">
        <v>0.76100000000000001</v>
      </c>
      <c r="AS2937" s="7">
        <v>2.762</v>
      </c>
      <c r="AT2937" s="7">
        <v>2.63</v>
      </c>
      <c r="AV2937" s="7" t="s">
        <v>659</v>
      </c>
      <c r="AW2937" s="7" t="s">
        <v>528</v>
      </c>
      <c r="AX2937" s="7" t="s">
        <v>14</v>
      </c>
      <c r="AY2937" s="7" t="s">
        <v>570</v>
      </c>
      <c r="AZ2937" s="7" t="s">
        <v>38</v>
      </c>
    </row>
    <row r="2938" spans="1:52" x14ac:dyDescent="0.2">
      <c r="A2938" s="7">
        <v>2922</v>
      </c>
      <c r="B2938" s="7">
        <v>10087</v>
      </c>
      <c r="C2938" s="7" t="s">
        <v>69</v>
      </c>
      <c r="D2938" s="7" t="s">
        <v>164</v>
      </c>
      <c r="E2938" s="7" t="s">
        <v>165</v>
      </c>
      <c r="F2938" s="7">
        <v>0.45100000000000001</v>
      </c>
      <c r="I2938" s="7">
        <v>0.46700000000000003</v>
      </c>
      <c r="J2938" s="7">
        <v>2011</v>
      </c>
      <c r="K2938" s="7">
        <v>1</v>
      </c>
      <c r="L2938" s="7">
        <v>25</v>
      </c>
      <c r="M2938" s="7">
        <v>32.200000000000003</v>
      </c>
      <c r="N2938" s="7">
        <v>118.72</v>
      </c>
      <c r="O2938" s="7">
        <v>32.25</v>
      </c>
      <c r="P2938" s="7">
        <v>118.75</v>
      </c>
      <c r="Q2938" s="7">
        <v>6.952</v>
      </c>
      <c r="S2938" s="7">
        <v>28.838999999999999</v>
      </c>
      <c r="V2938" s="7" t="s">
        <v>26</v>
      </c>
      <c r="W2938" s="7">
        <v>0.37</v>
      </c>
      <c r="X2938" s="7">
        <f t="shared" si="96"/>
        <v>0.37</v>
      </c>
      <c r="Y2938" s="7">
        <v>9.7000000000000003E-2</v>
      </c>
      <c r="Z2938" s="7">
        <f t="shared" si="97"/>
        <v>9.7000000000000003E-2</v>
      </c>
      <c r="AA2938" s="7">
        <v>0.79100000000000004</v>
      </c>
      <c r="AB2938" s="7">
        <v>0.20799999999999999</v>
      </c>
      <c r="AC2938" s="7">
        <v>-0.1</v>
      </c>
      <c r="AD2938" s="7">
        <v>5.9</v>
      </c>
      <c r="AE2938" s="7" t="s">
        <v>55</v>
      </c>
      <c r="AH2938" s="7" t="s">
        <v>409</v>
      </c>
      <c r="AI2938" s="7" t="s">
        <v>407</v>
      </c>
      <c r="AJ2938" s="7">
        <v>1.4330000000000001</v>
      </c>
      <c r="AK2938" s="7">
        <v>-0.114</v>
      </c>
      <c r="AL2938" s="7" t="s">
        <v>408</v>
      </c>
      <c r="AM2938" s="7">
        <v>0.28899999999999998</v>
      </c>
      <c r="AN2938" s="7">
        <v>9.7000000000000003E-2</v>
      </c>
      <c r="AQ2938" s="7">
        <v>1.028</v>
      </c>
      <c r="AR2938" s="7">
        <v>0.76100000000000001</v>
      </c>
      <c r="AS2938" s="7">
        <v>2.762</v>
      </c>
      <c r="AT2938" s="7">
        <v>2.63</v>
      </c>
      <c r="AV2938" s="7" t="s">
        <v>659</v>
      </c>
      <c r="AW2938" s="7" t="s">
        <v>528</v>
      </c>
      <c r="AX2938" s="7" t="s">
        <v>14</v>
      </c>
      <c r="AY2938" s="7" t="s">
        <v>570</v>
      </c>
      <c r="AZ2938" s="7" t="s">
        <v>38</v>
      </c>
    </row>
    <row r="2939" spans="1:52" x14ac:dyDescent="0.2">
      <c r="A2939" s="7">
        <v>2923</v>
      </c>
      <c r="B2939" s="7">
        <v>10087</v>
      </c>
      <c r="C2939" s="7" t="s">
        <v>69</v>
      </c>
      <c r="D2939" s="7" t="s">
        <v>164</v>
      </c>
      <c r="E2939" s="7" t="s">
        <v>165</v>
      </c>
      <c r="F2939" s="7">
        <v>0.64500000000000002</v>
      </c>
      <c r="I2939" s="7">
        <v>0.66800000000000004</v>
      </c>
      <c r="J2939" s="7">
        <v>2011</v>
      </c>
      <c r="K2939" s="7">
        <v>3</v>
      </c>
      <c r="L2939" s="7">
        <v>63</v>
      </c>
      <c r="M2939" s="7">
        <v>32.200000000000003</v>
      </c>
      <c r="N2939" s="7">
        <v>118.72</v>
      </c>
      <c r="O2939" s="7">
        <v>32.25</v>
      </c>
      <c r="P2939" s="7">
        <v>118.75</v>
      </c>
      <c r="Q2939" s="7">
        <v>9.8770000000000007</v>
      </c>
      <c r="S2939" s="7">
        <v>26.651</v>
      </c>
      <c r="V2939" s="7" t="s">
        <v>26</v>
      </c>
      <c r="W2939" s="7">
        <v>0.57699999999999996</v>
      </c>
      <c r="X2939" s="7">
        <f t="shared" si="96"/>
        <v>0.57699999999999996</v>
      </c>
      <c r="Y2939" s="7">
        <v>9.0999999999999998E-2</v>
      </c>
      <c r="Z2939" s="7">
        <f t="shared" si="97"/>
        <v>9.0999999999999998E-2</v>
      </c>
      <c r="AA2939" s="7">
        <v>0.86199999999999999</v>
      </c>
      <c r="AB2939" s="7">
        <v>0.13700000000000001</v>
      </c>
      <c r="AC2939" s="7">
        <v>9.1999999999999993</v>
      </c>
      <c r="AD2939" s="7">
        <v>33</v>
      </c>
      <c r="AE2939" s="7" t="s">
        <v>55</v>
      </c>
      <c r="AH2939" s="7" t="s">
        <v>409</v>
      </c>
      <c r="AI2939" s="7" t="s">
        <v>407</v>
      </c>
      <c r="AJ2939" s="7">
        <v>1.4330000000000001</v>
      </c>
      <c r="AK2939" s="7">
        <v>-0.114</v>
      </c>
      <c r="AL2939" s="7" t="s">
        <v>408</v>
      </c>
      <c r="AM2939" s="7">
        <v>0.28899999999999998</v>
      </c>
      <c r="AN2939" s="7">
        <v>9.7000000000000003E-2</v>
      </c>
      <c r="AQ2939" s="7">
        <v>1.028</v>
      </c>
      <c r="AR2939" s="7">
        <v>0.76100000000000001</v>
      </c>
      <c r="AS2939" s="7">
        <v>2.762</v>
      </c>
      <c r="AT2939" s="7">
        <v>2.63</v>
      </c>
      <c r="AV2939" s="7" t="s">
        <v>659</v>
      </c>
      <c r="AW2939" s="7" t="s">
        <v>528</v>
      </c>
      <c r="AX2939" s="7" t="s">
        <v>14</v>
      </c>
      <c r="AY2939" s="7" t="s">
        <v>570</v>
      </c>
      <c r="AZ2939" s="7" t="s">
        <v>38</v>
      </c>
    </row>
    <row r="2940" spans="1:52" x14ac:dyDescent="0.2">
      <c r="A2940" s="7">
        <v>2924</v>
      </c>
      <c r="B2940" s="7">
        <v>10087</v>
      </c>
      <c r="C2940" s="7" t="s">
        <v>69</v>
      </c>
      <c r="D2940" s="7" t="s">
        <v>164</v>
      </c>
      <c r="E2940" s="7" t="s">
        <v>165</v>
      </c>
      <c r="F2940" s="7">
        <v>0.97899999999999998</v>
      </c>
      <c r="I2940" s="7">
        <v>1.0149999999999999</v>
      </c>
      <c r="J2940" s="7">
        <v>2011</v>
      </c>
      <c r="K2940" s="7">
        <v>3</v>
      </c>
      <c r="L2940" s="7">
        <v>90</v>
      </c>
      <c r="M2940" s="7">
        <v>32.200000000000003</v>
      </c>
      <c r="N2940" s="7">
        <v>118.72</v>
      </c>
      <c r="O2940" s="7">
        <v>32.25</v>
      </c>
      <c r="P2940" s="7">
        <v>118.75</v>
      </c>
      <c r="Q2940" s="7">
        <v>11.965999999999999</v>
      </c>
      <c r="S2940" s="7">
        <v>20.059999999999999</v>
      </c>
      <c r="V2940" s="7" t="s">
        <v>26</v>
      </c>
      <c r="W2940" s="7">
        <v>0.85499999999999998</v>
      </c>
      <c r="X2940" s="7">
        <f t="shared" si="96"/>
        <v>0.85499999999999998</v>
      </c>
      <c r="Y2940" s="7">
        <v>0.16</v>
      </c>
      <c r="Z2940" s="7">
        <f t="shared" si="97"/>
        <v>0.16</v>
      </c>
      <c r="AA2940" s="7">
        <v>0.84199999999999997</v>
      </c>
      <c r="AB2940" s="7">
        <v>0.157</v>
      </c>
      <c r="AC2940" s="7">
        <v>9.1999999999999993</v>
      </c>
      <c r="AD2940" s="7">
        <v>33</v>
      </c>
      <c r="AE2940" s="7" t="s">
        <v>55</v>
      </c>
      <c r="AH2940" s="7" t="s">
        <v>409</v>
      </c>
      <c r="AI2940" s="7" t="s">
        <v>407</v>
      </c>
      <c r="AJ2940" s="7">
        <v>1.4330000000000001</v>
      </c>
      <c r="AK2940" s="7">
        <v>-0.114</v>
      </c>
      <c r="AL2940" s="7" t="s">
        <v>408</v>
      </c>
      <c r="AM2940" s="7">
        <v>0.28899999999999998</v>
      </c>
      <c r="AN2940" s="7">
        <v>9.7000000000000003E-2</v>
      </c>
      <c r="AQ2940" s="7">
        <v>1.028</v>
      </c>
      <c r="AR2940" s="7">
        <v>0.76100000000000001</v>
      </c>
      <c r="AS2940" s="7">
        <v>2.762</v>
      </c>
      <c r="AT2940" s="7">
        <v>2.63</v>
      </c>
      <c r="AV2940" s="7" t="s">
        <v>659</v>
      </c>
      <c r="AW2940" s="7" t="s">
        <v>528</v>
      </c>
      <c r="AX2940" s="7" t="s">
        <v>14</v>
      </c>
      <c r="AY2940" s="7" t="s">
        <v>570</v>
      </c>
      <c r="AZ2940" s="7" t="s">
        <v>38</v>
      </c>
    </row>
    <row r="2941" spans="1:52" x14ac:dyDescent="0.2">
      <c r="A2941" s="7">
        <v>2925</v>
      </c>
      <c r="B2941" s="7">
        <v>10087</v>
      </c>
      <c r="C2941" s="7" t="s">
        <v>69</v>
      </c>
      <c r="D2941" s="7" t="s">
        <v>164</v>
      </c>
      <c r="E2941" s="7" t="s">
        <v>165</v>
      </c>
      <c r="F2941" s="7">
        <v>1.536</v>
      </c>
      <c r="I2941" s="7">
        <v>1.5920000000000001</v>
      </c>
      <c r="J2941" s="7">
        <v>2011</v>
      </c>
      <c r="K2941" s="7">
        <v>4</v>
      </c>
      <c r="L2941" s="7">
        <v>116</v>
      </c>
      <c r="M2941" s="7">
        <v>32.200000000000003</v>
      </c>
      <c r="N2941" s="7">
        <v>118.72</v>
      </c>
      <c r="O2941" s="7">
        <v>32.25</v>
      </c>
      <c r="P2941" s="7">
        <v>118.75</v>
      </c>
      <c r="Q2941" s="7">
        <v>14.683</v>
      </c>
      <c r="S2941" s="7">
        <v>13.787000000000001</v>
      </c>
      <c r="V2941" s="7" t="s">
        <v>26</v>
      </c>
      <c r="W2941" s="7">
        <v>1.373</v>
      </c>
      <c r="X2941" s="7">
        <f t="shared" si="96"/>
        <v>1.373</v>
      </c>
      <c r="Y2941" s="7">
        <v>0.219</v>
      </c>
      <c r="Z2941" s="7">
        <f t="shared" si="97"/>
        <v>0.219</v>
      </c>
      <c r="AA2941" s="7">
        <v>0.86199999999999999</v>
      </c>
      <c r="AB2941" s="7">
        <v>0.13700000000000001</v>
      </c>
      <c r="AC2941" s="7">
        <v>16.7</v>
      </c>
      <c r="AD2941" s="7">
        <v>20.7</v>
      </c>
      <c r="AE2941" s="7" t="s">
        <v>55</v>
      </c>
      <c r="AH2941" s="7" t="s">
        <v>409</v>
      </c>
      <c r="AI2941" s="7" t="s">
        <v>407</v>
      </c>
      <c r="AJ2941" s="7">
        <v>1.4330000000000001</v>
      </c>
      <c r="AK2941" s="7">
        <v>-0.114</v>
      </c>
      <c r="AL2941" s="7" t="s">
        <v>408</v>
      </c>
      <c r="AM2941" s="7">
        <v>0.28899999999999998</v>
      </c>
      <c r="AN2941" s="7">
        <v>9.7000000000000003E-2</v>
      </c>
      <c r="AQ2941" s="7">
        <v>1.028</v>
      </c>
      <c r="AR2941" s="7">
        <v>0.76100000000000001</v>
      </c>
      <c r="AS2941" s="7">
        <v>2.762</v>
      </c>
      <c r="AT2941" s="7">
        <v>2.63</v>
      </c>
      <c r="AV2941" s="7" t="s">
        <v>659</v>
      </c>
      <c r="AW2941" s="7" t="s">
        <v>528</v>
      </c>
      <c r="AX2941" s="7" t="s">
        <v>14</v>
      </c>
      <c r="AY2941" s="7" t="s">
        <v>570</v>
      </c>
      <c r="AZ2941" s="7" t="s">
        <v>38</v>
      </c>
    </row>
    <row r="2942" spans="1:52" x14ac:dyDescent="0.2">
      <c r="A2942" s="7">
        <v>2926</v>
      </c>
      <c r="B2942" s="7">
        <v>10087</v>
      </c>
      <c r="C2942" s="7" t="s">
        <v>69</v>
      </c>
      <c r="D2942" s="7" t="s">
        <v>164</v>
      </c>
      <c r="E2942" s="7" t="s">
        <v>165</v>
      </c>
      <c r="F2942" s="7">
        <v>2.4550000000000001</v>
      </c>
      <c r="I2942" s="7">
        <v>2.5449999999999999</v>
      </c>
      <c r="J2942" s="7">
        <v>2011</v>
      </c>
      <c r="K2942" s="7">
        <v>5</v>
      </c>
      <c r="L2942" s="7">
        <v>140</v>
      </c>
      <c r="M2942" s="7">
        <v>32.200000000000003</v>
      </c>
      <c r="N2942" s="7">
        <v>118.72</v>
      </c>
      <c r="O2942" s="7">
        <v>32.25</v>
      </c>
      <c r="P2942" s="7">
        <v>118.75</v>
      </c>
      <c r="Q2942" s="7">
        <v>19.077000000000002</v>
      </c>
      <c r="S2942" s="7">
        <v>16.620999999999999</v>
      </c>
      <c r="V2942" s="7" t="s">
        <v>26</v>
      </c>
      <c r="W2942" s="7">
        <v>2.23</v>
      </c>
      <c r="X2942" s="7">
        <f t="shared" si="96"/>
        <v>2.23</v>
      </c>
      <c r="Y2942" s="7">
        <v>0.315</v>
      </c>
      <c r="Z2942" s="7">
        <f t="shared" si="97"/>
        <v>0.315</v>
      </c>
      <c r="AA2942" s="7">
        <v>0.876</v>
      </c>
      <c r="AB2942" s="7">
        <v>0.123</v>
      </c>
      <c r="AC2942" s="7">
        <v>22.1</v>
      </c>
      <c r="AD2942" s="7">
        <v>37.200000000000003</v>
      </c>
      <c r="AE2942" s="7" t="s">
        <v>55</v>
      </c>
      <c r="AH2942" s="7" t="s">
        <v>409</v>
      </c>
      <c r="AI2942" s="7" t="s">
        <v>407</v>
      </c>
      <c r="AJ2942" s="7">
        <v>1.4330000000000001</v>
      </c>
      <c r="AK2942" s="7">
        <v>-0.114</v>
      </c>
      <c r="AL2942" s="7" t="s">
        <v>408</v>
      </c>
      <c r="AM2942" s="7">
        <v>0.28899999999999998</v>
      </c>
      <c r="AN2942" s="7">
        <v>9.7000000000000003E-2</v>
      </c>
      <c r="AQ2942" s="7">
        <v>1.028</v>
      </c>
      <c r="AR2942" s="7">
        <v>0.76100000000000001</v>
      </c>
      <c r="AS2942" s="7">
        <v>2.762</v>
      </c>
      <c r="AT2942" s="7">
        <v>2.63</v>
      </c>
      <c r="AV2942" s="7" t="s">
        <v>659</v>
      </c>
      <c r="AW2942" s="7" t="s">
        <v>528</v>
      </c>
      <c r="AX2942" s="7" t="s">
        <v>14</v>
      </c>
      <c r="AY2942" s="7" t="s">
        <v>570</v>
      </c>
      <c r="AZ2942" s="7" t="s">
        <v>38</v>
      </c>
    </row>
    <row r="2943" spans="1:52" x14ac:dyDescent="0.2">
      <c r="A2943" s="7">
        <v>2927</v>
      </c>
      <c r="B2943" s="7">
        <v>10087</v>
      </c>
      <c r="C2943" s="7" t="s">
        <v>69</v>
      </c>
      <c r="D2943" s="7" t="s">
        <v>164</v>
      </c>
      <c r="E2943" s="7" t="s">
        <v>165</v>
      </c>
      <c r="F2943" s="7">
        <v>3.4289999999999998</v>
      </c>
      <c r="I2943" s="7">
        <v>3.5550000000000002</v>
      </c>
      <c r="J2943" s="7">
        <v>2011</v>
      </c>
      <c r="K2943" s="7">
        <v>6</v>
      </c>
      <c r="L2943" s="7">
        <v>172</v>
      </c>
      <c r="M2943" s="7">
        <v>32.200000000000003</v>
      </c>
      <c r="N2943" s="7">
        <v>118.72</v>
      </c>
      <c r="O2943" s="7">
        <v>32.25</v>
      </c>
      <c r="P2943" s="7">
        <v>118.75</v>
      </c>
      <c r="Q2943" s="7">
        <v>22.212</v>
      </c>
      <c r="S2943" s="7">
        <v>28.882000000000001</v>
      </c>
      <c r="V2943" s="7" t="s">
        <v>26</v>
      </c>
      <c r="W2943" s="7">
        <v>3.34</v>
      </c>
      <c r="X2943" s="7">
        <f t="shared" si="96"/>
        <v>3.34</v>
      </c>
      <c r="Y2943" s="7">
        <v>0.215</v>
      </c>
      <c r="Z2943" s="7">
        <f t="shared" si="97"/>
        <v>0.215</v>
      </c>
      <c r="AA2943" s="7">
        <v>0.93899999999999995</v>
      </c>
      <c r="AB2943" s="7">
        <v>0.06</v>
      </c>
      <c r="AC2943" s="7">
        <v>24.6</v>
      </c>
      <c r="AD2943" s="7">
        <v>267.7</v>
      </c>
      <c r="AE2943" s="7" t="s">
        <v>55</v>
      </c>
      <c r="AH2943" s="7" t="s">
        <v>409</v>
      </c>
      <c r="AI2943" s="7" t="s">
        <v>407</v>
      </c>
      <c r="AJ2943" s="7">
        <v>1.4330000000000001</v>
      </c>
      <c r="AK2943" s="7">
        <v>-0.114</v>
      </c>
      <c r="AL2943" s="7" t="s">
        <v>408</v>
      </c>
      <c r="AM2943" s="7">
        <v>0.28899999999999998</v>
      </c>
      <c r="AN2943" s="7">
        <v>9.7000000000000003E-2</v>
      </c>
      <c r="AQ2943" s="7">
        <v>1.028</v>
      </c>
      <c r="AR2943" s="7">
        <v>0.76100000000000001</v>
      </c>
      <c r="AS2943" s="7">
        <v>2.762</v>
      </c>
      <c r="AT2943" s="7">
        <v>2.63</v>
      </c>
      <c r="AV2943" s="7" t="s">
        <v>659</v>
      </c>
      <c r="AW2943" s="7" t="s">
        <v>528</v>
      </c>
      <c r="AX2943" s="7" t="s">
        <v>14</v>
      </c>
      <c r="AY2943" s="7" t="s">
        <v>570</v>
      </c>
      <c r="AZ2943" s="7" t="s">
        <v>38</v>
      </c>
    </row>
    <row r="2944" spans="1:52" x14ac:dyDescent="0.2">
      <c r="A2944" s="7">
        <v>2928</v>
      </c>
      <c r="B2944" s="7">
        <v>10087</v>
      </c>
      <c r="C2944" s="7" t="s">
        <v>69</v>
      </c>
      <c r="D2944" s="7" t="s">
        <v>164</v>
      </c>
      <c r="E2944" s="7" t="s">
        <v>165</v>
      </c>
      <c r="F2944" s="7">
        <v>5.1559999999999997</v>
      </c>
      <c r="I2944" s="7">
        <v>5.3449999999999998</v>
      </c>
      <c r="J2944" s="7">
        <v>2011</v>
      </c>
      <c r="K2944" s="7">
        <v>7</v>
      </c>
      <c r="L2944" s="7">
        <v>201</v>
      </c>
      <c r="M2944" s="7">
        <v>32.200000000000003</v>
      </c>
      <c r="N2944" s="7">
        <v>118.72</v>
      </c>
      <c r="O2944" s="7">
        <v>32.25</v>
      </c>
      <c r="P2944" s="7">
        <v>118.75</v>
      </c>
      <c r="Q2944" s="7">
        <v>26.395</v>
      </c>
      <c r="S2944" s="7">
        <v>33.914999999999999</v>
      </c>
      <c r="V2944" s="7" t="s">
        <v>26</v>
      </c>
      <c r="W2944" s="7">
        <v>4.2309999999999999</v>
      </c>
      <c r="X2944" s="7">
        <f t="shared" si="96"/>
        <v>4.2309999999999999</v>
      </c>
      <c r="Y2944" s="7">
        <v>1.1140000000000001</v>
      </c>
      <c r="Z2944" s="7">
        <f t="shared" si="97"/>
        <v>1.1140000000000001</v>
      </c>
      <c r="AA2944" s="7">
        <v>0.79100000000000004</v>
      </c>
      <c r="AB2944" s="7">
        <v>0.20799999999999999</v>
      </c>
      <c r="AC2944" s="7">
        <v>28.3</v>
      </c>
      <c r="AD2944" s="7">
        <v>252.1</v>
      </c>
      <c r="AE2944" s="7" t="s">
        <v>55</v>
      </c>
      <c r="AH2944" s="7" t="s">
        <v>409</v>
      </c>
      <c r="AI2944" s="7" t="s">
        <v>407</v>
      </c>
      <c r="AJ2944" s="7">
        <v>1.4330000000000001</v>
      </c>
      <c r="AK2944" s="7">
        <v>-0.114</v>
      </c>
      <c r="AL2944" s="7" t="s">
        <v>408</v>
      </c>
      <c r="AM2944" s="7">
        <v>0.28899999999999998</v>
      </c>
      <c r="AN2944" s="7">
        <v>9.7000000000000003E-2</v>
      </c>
      <c r="AQ2944" s="7">
        <v>1.028</v>
      </c>
      <c r="AR2944" s="7">
        <v>0.76100000000000001</v>
      </c>
      <c r="AS2944" s="7">
        <v>2.762</v>
      </c>
      <c r="AT2944" s="7">
        <v>2.63</v>
      </c>
      <c r="AV2944" s="7" t="s">
        <v>659</v>
      </c>
      <c r="AW2944" s="7" t="s">
        <v>528</v>
      </c>
      <c r="AX2944" s="7" t="s">
        <v>14</v>
      </c>
      <c r="AY2944" s="7" t="s">
        <v>570</v>
      </c>
      <c r="AZ2944" s="7" t="s">
        <v>38</v>
      </c>
    </row>
    <row r="2945" spans="1:52" x14ac:dyDescent="0.2">
      <c r="A2945" s="7">
        <v>2929</v>
      </c>
      <c r="B2945" s="7">
        <v>10087</v>
      </c>
      <c r="C2945" s="7" t="s">
        <v>69</v>
      </c>
      <c r="D2945" s="7" t="s">
        <v>164</v>
      </c>
      <c r="E2945" s="7" t="s">
        <v>165</v>
      </c>
      <c r="F2945" s="7">
        <v>4.0119999999999996</v>
      </c>
      <c r="I2945" s="7">
        <v>4.1589999999999998</v>
      </c>
      <c r="J2945" s="7">
        <v>2011</v>
      </c>
      <c r="K2945" s="7">
        <v>8</v>
      </c>
      <c r="L2945" s="7">
        <v>234</v>
      </c>
      <c r="M2945" s="7">
        <v>32.200000000000003</v>
      </c>
      <c r="N2945" s="7">
        <v>118.72</v>
      </c>
      <c r="O2945" s="7">
        <v>32.25</v>
      </c>
      <c r="P2945" s="7">
        <v>118.75</v>
      </c>
      <c r="Q2945" s="7">
        <v>24.503</v>
      </c>
      <c r="S2945" s="7">
        <v>36.124000000000002</v>
      </c>
      <c r="V2945" s="7" t="s">
        <v>26</v>
      </c>
      <c r="W2945" s="7">
        <v>3.6349999999999998</v>
      </c>
      <c r="X2945" s="7">
        <f t="shared" si="96"/>
        <v>3.6349999999999998</v>
      </c>
      <c r="Y2945" s="7">
        <v>0.52400000000000002</v>
      </c>
      <c r="Z2945" s="7">
        <f t="shared" si="97"/>
        <v>0.52400000000000002</v>
      </c>
      <c r="AA2945" s="7">
        <v>0.873</v>
      </c>
      <c r="AB2945" s="7">
        <v>0.126</v>
      </c>
      <c r="AC2945" s="7">
        <v>27</v>
      </c>
      <c r="AD2945" s="7">
        <v>265.8</v>
      </c>
      <c r="AE2945" s="7" t="s">
        <v>55</v>
      </c>
      <c r="AH2945" s="7" t="s">
        <v>409</v>
      </c>
      <c r="AI2945" s="7" t="s">
        <v>407</v>
      </c>
      <c r="AJ2945" s="7">
        <v>1.4330000000000001</v>
      </c>
      <c r="AK2945" s="7">
        <v>-0.114</v>
      </c>
      <c r="AL2945" s="7" t="s">
        <v>408</v>
      </c>
      <c r="AM2945" s="7">
        <v>0.28899999999999998</v>
      </c>
      <c r="AN2945" s="7">
        <v>9.7000000000000003E-2</v>
      </c>
      <c r="AQ2945" s="7">
        <v>1.028</v>
      </c>
      <c r="AR2945" s="7">
        <v>0.76100000000000001</v>
      </c>
      <c r="AS2945" s="7">
        <v>2.762</v>
      </c>
      <c r="AT2945" s="7">
        <v>2.63</v>
      </c>
      <c r="AV2945" s="7" t="s">
        <v>659</v>
      </c>
      <c r="AW2945" s="7" t="s">
        <v>528</v>
      </c>
      <c r="AX2945" s="7" t="s">
        <v>14</v>
      </c>
      <c r="AY2945" s="7" t="s">
        <v>570</v>
      </c>
      <c r="AZ2945" s="7" t="s">
        <v>38</v>
      </c>
    </row>
    <row r="2946" spans="1:52" x14ac:dyDescent="0.2">
      <c r="A2946" s="7">
        <v>2930</v>
      </c>
      <c r="B2946" s="7">
        <v>10087</v>
      </c>
      <c r="C2946" s="7" t="s">
        <v>69</v>
      </c>
      <c r="D2946" s="7" t="s">
        <v>164</v>
      </c>
      <c r="E2946" s="7" t="s">
        <v>165</v>
      </c>
      <c r="F2946" s="7">
        <v>2.9249999999999998</v>
      </c>
      <c r="I2946" s="7">
        <v>3.032</v>
      </c>
      <c r="J2946" s="7">
        <v>2011</v>
      </c>
      <c r="K2946" s="7">
        <v>9</v>
      </c>
      <c r="L2946" s="7">
        <v>263</v>
      </c>
      <c r="M2946" s="7">
        <v>32.200000000000003</v>
      </c>
      <c r="N2946" s="7">
        <v>118.72</v>
      </c>
      <c r="O2946" s="7">
        <v>32.25</v>
      </c>
      <c r="P2946" s="7">
        <v>118.75</v>
      </c>
      <c r="Q2946" s="7">
        <v>18.006</v>
      </c>
      <c r="S2946" s="7">
        <v>24.51</v>
      </c>
      <c r="V2946" s="7" t="s">
        <v>26</v>
      </c>
      <c r="W2946" s="7">
        <v>2.1120000000000001</v>
      </c>
      <c r="X2946" s="7">
        <f t="shared" si="96"/>
        <v>2.1120000000000001</v>
      </c>
      <c r="Y2946" s="7">
        <v>0.92</v>
      </c>
      <c r="Z2946" s="7">
        <f t="shared" si="97"/>
        <v>0.92</v>
      </c>
      <c r="AA2946" s="7">
        <v>0.69599999999999995</v>
      </c>
      <c r="AB2946" s="7">
        <v>0.30299999999999999</v>
      </c>
      <c r="AC2946" s="7">
        <v>23.2</v>
      </c>
      <c r="AD2946" s="7">
        <v>21.9</v>
      </c>
      <c r="AE2946" s="7" t="s">
        <v>55</v>
      </c>
      <c r="AH2946" s="7" t="s">
        <v>409</v>
      </c>
      <c r="AI2946" s="7" t="s">
        <v>407</v>
      </c>
      <c r="AJ2946" s="7">
        <v>1.4330000000000001</v>
      </c>
      <c r="AK2946" s="7">
        <v>-0.114</v>
      </c>
      <c r="AL2946" s="7" t="s">
        <v>408</v>
      </c>
      <c r="AM2946" s="7">
        <v>0.28899999999999998</v>
      </c>
      <c r="AN2946" s="7">
        <v>9.7000000000000003E-2</v>
      </c>
      <c r="AQ2946" s="7">
        <v>1.028</v>
      </c>
      <c r="AR2946" s="7">
        <v>0.76100000000000001</v>
      </c>
      <c r="AS2946" s="7">
        <v>2.762</v>
      </c>
      <c r="AT2946" s="7">
        <v>2.63</v>
      </c>
      <c r="AV2946" s="7" t="s">
        <v>659</v>
      </c>
      <c r="AW2946" s="7" t="s">
        <v>528</v>
      </c>
      <c r="AX2946" s="7" t="s">
        <v>14</v>
      </c>
      <c r="AY2946" s="7" t="s">
        <v>570</v>
      </c>
      <c r="AZ2946" s="7" t="s">
        <v>38</v>
      </c>
    </row>
    <row r="2947" spans="1:52" x14ac:dyDescent="0.2">
      <c r="A2947" s="7">
        <v>2931</v>
      </c>
      <c r="B2947" s="7">
        <v>10087</v>
      </c>
      <c r="C2947" s="7" t="s">
        <v>69</v>
      </c>
      <c r="D2947" s="7" t="s">
        <v>164</v>
      </c>
      <c r="E2947" s="7" t="s">
        <v>165</v>
      </c>
      <c r="F2947" s="7">
        <v>1.893</v>
      </c>
      <c r="I2947" s="7">
        <v>1.962</v>
      </c>
      <c r="J2947" s="7">
        <v>2011</v>
      </c>
      <c r="K2947" s="7">
        <v>10</v>
      </c>
      <c r="L2947" s="7">
        <v>291</v>
      </c>
      <c r="M2947" s="7">
        <v>32.200000000000003</v>
      </c>
      <c r="N2947" s="7">
        <v>118.72</v>
      </c>
      <c r="O2947" s="7">
        <v>32.25</v>
      </c>
      <c r="P2947" s="7">
        <v>118.75</v>
      </c>
      <c r="Q2947" s="7">
        <v>17.581</v>
      </c>
      <c r="S2947" s="7">
        <v>16.978999999999999</v>
      </c>
      <c r="V2947" s="7" t="s">
        <v>26</v>
      </c>
      <c r="W2947" s="7">
        <v>1.635</v>
      </c>
      <c r="X2947" s="7">
        <f t="shared" si="96"/>
        <v>1.635</v>
      </c>
      <c r="Y2947" s="7">
        <v>0.32700000000000001</v>
      </c>
      <c r="Z2947" s="7">
        <f t="shared" si="97"/>
        <v>0.32700000000000001</v>
      </c>
      <c r="AA2947" s="7">
        <v>0.83299999999999996</v>
      </c>
      <c r="AB2947" s="7">
        <v>0.16600000000000001</v>
      </c>
      <c r="AC2947" s="7">
        <v>17.7</v>
      </c>
      <c r="AD2947" s="7">
        <v>30.9</v>
      </c>
      <c r="AE2947" s="7" t="s">
        <v>55</v>
      </c>
      <c r="AH2947" s="7" t="s">
        <v>409</v>
      </c>
      <c r="AI2947" s="7" t="s">
        <v>407</v>
      </c>
      <c r="AJ2947" s="7">
        <v>1.4330000000000001</v>
      </c>
      <c r="AK2947" s="7">
        <v>-0.114</v>
      </c>
      <c r="AL2947" s="7" t="s">
        <v>408</v>
      </c>
      <c r="AM2947" s="7">
        <v>0.28899999999999998</v>
      </c>
      <c r="AN2947" s="7">
        <v>9.7000000000000003E-2</v>
      </c>
      <c r="AQ2947" s="7">
        <v>1.028</v>
      </c>
      <c r="AR2947" s="7">
        <v>0.76100000000000001</v>
      </c>
      <c r="AS2947" s="7">
        <v>2.762</v>
      </c>
      <c r="AT2947" s="7">
        <v>2.63</v>
      </c>
      <c r="AV2947" s="7" t="s">
        <v>659</v>
      </c>
      <c r="AW2947" s="7" t="s">
        <v>528</v>
      </c>
      <c r="AX2947" s="7" t="s">
        <v>14</v>
      </c>
      <c r="AY2947" s="7" t="s">
        <v>570</v>
      </c>
      <c r="AZ2947" s="7" t="s">
        <v>38</v>
      </c>
    </row>
    <row r="2948" spans="1:52" x14ac:dyDescent="0.2">
      <c r="A2948" s="7">
        <v>2932</v>
      </c>
      <c r="B2948" s="7">
        <v>10087</v>
      </c>
      <c r="C2948" s="7" t="s">
        <v>69</v>
      </c>
      <c r="D2948" s="7" t="s">
        <v>164</v>
      </c>
      <c r="E2948" s="7" t="s">
        <v>165</v>
      </c>
      <c r="F2948" s="7">
        <v>1.4750000000000001</v>
      </c>
      <c r="I2948" s="7">
        <v>1.5289999999999999</v>
      </c>
      <c r="J2948" s="7">
        <v>2011</v>
      </c>
      <c r="K2948" s="7">
        <v>11</v>
      </c>
      <c r="L2948" s="7">
        <v>318</v>
      </c>
      <c r="M2948" s="7">
        <v>32.200000000000003</v>
      </c>
      <c r="N2948" s="7">
        <v>118.72</v>
      </c>
      <c r="O2948" s="7">
        <v>32.25</v>
      </c>
      <c r="P2948" s="7">
        <v>118.75</v>
      </c>
      <c r="Q2948" s="7">
        <v>12.55</v>
      </c>
      <c r="S2948" s="7">
        <v>22.327000000000002</v>
      </c>
      <c r="V2948" s="7" t="s">
        <v>26</v>
      </c>
      <c r="W2948" s="7">
        <v>1.038</v>
      </c>
      <c r="X2948" s="7">
        <f t="shared" si="96"/>
        <v>1.038</v>
      </c>
      <c r="Y2948" s="7">
        <v>0.49099999999999999</v>
      </c>
      <c r="Z2948" s="7">
        <f t="shared" si="97"/>
        <v>0.49099999999999999</v>
      </c>
      <c r="AA2948" s="7">
        <v>0.67800000000000005</v>
      </c>
      <c r="AB2948" s="7">
        <v>0.32100000000000001</v>
      </c>
      <c r="AC2948" s="7">
        <v>14.7</v>
      </c>
      <c r="AD2948" s="7">
        <v>23.1</v>
      </c>
      <c r="AE2948" s="7" t="s">
        <v>55</v>
      </c>
      <c r="AH2948" s="7" t="s">
        <v>409</v>
      </c>
      <c r="AI2948" s="7" t="s">
        <v>407</v>
      </c>
      <c r="AJ2948" s="7">
        <v>1.4330000000000001</v>
      </c>
      <c r="AK2948" s="7">
        <v>-0.114</v>
      </c>
      <c r="AL2948" s="7" t="s">
        <v>408</v>
      </c>
      <c r="AM2948" s="7">
        <v>0.28899999999999998</v>
      </c>
      <c r="AN2948" s="7">
        <v>9.7000000000000003E-2</v>
      </c>
      <c r="AQ2948" s="7">
        <v>1.028</v>
      </c>
      <c r="AR2948" s="7">
        <v>0.76100000000000001</v>
      </c>
      <c r="AS2948" s="7">
        <v>2.762</v>
      </c>
      <c r="AT2948" s="7">
        <v>2.63</v>
      </c>
      <c r="AV2948" s="7" t="s">
        <v>659</v>
      </c>
      <c r="AW2948" s="7" t="s">
        <v>528</v>
      </c>
      <c r="AX2948" s="7" t="s">
        <v>14</v>
      </c>
      <c r="AY2948" s="7" t="s">
        <v>570</v>
      </c>
      <c r="AZ2948" s="7" t="s">
        <v>38</v>
      </c>
    </row>
    <row r="2949" spans="1:52" x14ac:dyDescent="0.2">
      <c r="A2949" s="7">
        <v>2933</v>
      </c>
      <c r="B2949" s="7">
        <v>10087</v>
      </c>
      <c r="C2949" s="7" t="s">
        <v>69</v>
      </c>
      <c r="D2949" s="7" t="s">
        <v>164</v>
      </c>
      <c r="E2949" s="7" t="s">
        <v>165</v>
      </c>
      <c r="F2949" s="7">
        <v>0.749</v>
      </c>
      <c r="I2949" s="7">
        <v>0.77600000000000002</v>
      </c>
      <c r="J2949" s="7">
        <v>2011</v>
      </c>
      <c r="K2949" s="7">
        <v>12</v>
      </c>
      <c r="L2949" s="7">
        <v>351</v>
      </c>
      <c r="M2949" s="7">
        <v>32.200000000000003</v>
      </c>
      <c r="N2949" s="7">
        <v>118.72</v>
      </c>
      <c r="O2949" s="7">
        <v>32.25</v>
      </c>
      <c r="P2949" s="7">
        <v>118.75</v>
      </c>
      <c r="Q2949" s="7">
        <v>7.726</v>
      </c>
      <c r="S2949" s="7">
        <v>26.420999999999999</v>
      </c>
      <c r="V2949" s="7" t="s">
        <v>26</v>
      </c>
      <c r="W2949" s="7">
        <v>0.47199999999999998</v>
      </c>
      <c r="X2949" s="7">
        <f t="shared" si="96"/>
        <v>0.47199999999999998</v>
      </c>
      <c r="Y2949" s="7">
        <v>0.30399999999999999</v>
      </c>
      <c r="Z2949" s="7">
        <f t="shared" si="97"/>
        <v>0.30399999999999999</v>
      </c>
      <c r="AA2949" s="7">
        <v>0.60699999999999998</v>
      </c>
      <c r="AB2949" s="7">
        <v>0.39200000000000002</v>
      </c>
      <c r="AC2949" s="7">
        <v>4.2</v>
      </c>
      <c r="AD2949" s="7">
        <v>25.7</v>
      </c>
      <c r="AE2949" s="7" t="s">
        <v>55</v>
      </c>
      <c r="AH2949" s="7" t="s">
        <v>409</v>
      </c>
      <c r="AI2949" s="7" t="s">
        <v>407</v>
      </c>
      <c r="AJ2949" s="7">
        <v>1.4330000000000001</v>
      </c>
      <c r="AK2949" s="7">
        <v>-0.114</v>
      </c>
      <c r="AL2949" s="7" t="s">
        <v>408</v>
      </c>
      <c r="AM2949" s="7">
        <v>0.28899999999999998</v>
      </c>
      <c r="AN2949" s="7">
        <v>9.7000000000000003E-2</v>
      </c>
      <c r="AQ2949" s="7">
        <v>1.028</v>
      </c>
      <c r="AR2949" s="7">
        <v>0.76100000000000001</v>
      </c>
      <c r="AS2949" s="7">
        <v>2.762</v>
      </c>
      <c r="AT2949" s="7">
        <v>2.63</v>
      </c>
      <c r="AV2949" s="7" t="s">
        <v>659</v>
      </c>
      <c r="AW2949" s="7" t="s">
        <v>528</v>
      </c>
      <c r="AX2949" s="7" t="s">
        <v>14</v>
      </c>
      <c r="AY2949" s="7" t="s">
        <v>570</v>
      </c>
      <c r="AZ2949" s="7" t="s">
        <v>38</v>
      </c>
    </row>
    <row r="2950" spans="1:52" x14ac:dyDescent="0.2">
      <c r="A2950" s="7">
        <v>2934</v>
      </c>
      <c r="B2950" s="7">
        <v>10087</v>
      </c>
      <c r="C2950" s="7" t="s">
        <v>69</v>
      </c>
      <c r="D2950" s="7" t="s">
        <v>164</v>
      </c>
      <c r="E2950" s="7" t="s">
        <v>165</v>
      </c>
      <c r="F2950" s="7">
        <v>0.498</v>
      </c>
      <c r="I2950" s="7">
        <v>0.51600000000000001</v>
      </c>
      <c r="J2950" s="7">
        <v>2012</v>
      </c>
      <c r="K2950" s="7">
        <v>1</v>
      </c>
      <c r="L2950" s="7">
        <v>16</v>
      </c>
      <c r="M2950" s="7">
        <v>32.200000000000003</v>
      </c>
      <c r="N2950" s="7">
        <v>118.72</v>
      </c>
      <c r="O2950" s="7">
        <v>32.25</v>
      </c>
      <c r="P2950" s="7">
        <v>118.75</v>
      </c>
      <c r="Q2950" s="7">
        <v>3.742</v>
      </c>
      <c r="S2950" s="7">
        <v>31.77</v>
      </c>
      <c r="V2950" s="7" t="s">
        <v>26</v>
      </c>
      <c r="W2950" s="7">
        <v>0.35299999999999998</v>
      </c>
      <c r="X2950" s="7">
        <f t="shared" si="96"/>
        <v>0.35299999999999998</v>
      </c>
      <c r="Y2950" s="7">
        <v>0.16300000000000001</v>
      </c>
      <c r="Z2950" s="7">
        <f t="shared" si="97"/>
        <v>0.16300000000000001</v>
      </c>
      <c r="AA2950" s="7">
        <v>0.68300000000000005</v>
      </c>
      <c r="AB2950" s="7">
        <v>0.316</v>
      </c>
      <c r="AC2950" s="7">
        <v>2.8</v>
      </c>
      <c r="AD2950" s="7">
        <v>18.100000000000001</v>
      </c>
      <c r="AE2950" s="7" t="s">
        <v>55</v>
      </c>
      <c r="AH2950" s="7" t="s">
        <v>409</v>
      </c>
      <c r="AI2950" s="7" t="s">
        <v>407</v>
      </c>
      <c r="AJ2950" s="7">
        <v>1.4330000000000001</v>
      </c>
      <c r="AK2950" s="7">
        <v>-0.54600000000000004</v>
      </c>
      <c r="AL2950" s="7" t="s">
        <v>408</v>
      </c>
      <c r="AM2950" s="7">
        <v>0.28899999999999998</v>
      </c>
      <c r="AN2950" s="7">
        <v>9.7000000000000003E-2</v>
      </c>
      <c r="AQ2950" s="7">
        <v>1.028</v>
      </c>
      <c r="AR2950" s="7">
        <v>0.76100000000000001</v>
      </c>
      <c r="AS2950" s="7">
        <v>2.762</v>
      </c>
      <c r="AT2950" s="7">
        <v>2.63</v>
      </c>
      <c r="AV2950" s="7" t="s">
        <v>659</v>
      </c>
      <c r="AW2950" s="7" t="s">
        <v>528</v>
      </c>
      <c r="AX2950" s="7" t="s">
        <v>14</v>
      </c>
      <c r="AY2950" s="7" t="s">
        <v>570</v>
      </c>
      <c r="AZ2950" s="7" t="s">
        <v>38</v>
      </c>
    </row>
    <row r="2951" spans="1:52" x14ac:dyDescent="0.2">
      <c r="A2951" s="7">
        <v>2935</v>
      </c>
      <c r="B2951" s="7">
        <v>10087</v>
      </c>
      <c r="C2951" s="7" t="s">
        <v>69</v>
      </c>
      <c r="D2951" s="7" t="s">
        <v>164</v>
      </c>
      <c r="E2951" s="7" t="s">
        <v>165</v>
      </c>
      <c r="F2951" s="7">
        <v>0.52500000000000002</v>
      </c>
      <c r="I2951" s="7">
        <v>0.54400000000000004</v>
      </c>
      <c r="J2951" s="7">
        <v>2012</v>
      </c>
      <c r="K2951" s="7">
        <v>2</v>
      </c>
      <c r="L2951" s="7">
        <v>51</v>
      </c>
      <c r="M2951" s="7">
        <v>32.200000000000003</v>
      </c>
      <c r="N2951" s="7">
        <v>118.72</v>
      </c>
      <c r="O2951" s="7">
        <v>32.25</v>
      </c>
      <c r="P2951" s="7">
        <v>118.75</v>
      </c>
      <c r="Q2951" s="7">
        <v>4.782</v>
      </c>
      <c r="S2951" s="7">
        <v>30.837</v>
      </c>
      <c r="V2951" s="7" t="s">
        <v>26</v>
      </c>
      <c r="W2951" s="7">
        <v>0.47199999999999998</v>
      </c>
      <c r="X2951" s="7">
        <f t="shared" si="96"/>
        <v>0.47199999999999998</v>
      </c>
      <c r="Y2951" s="7">
        <v>7.1999999999999995E-2</v>
      </c>
      <c r="Z2951" s="7">
        <f t="shared" si="97"/>
        <v>7.1999999999999995E-2</v>
      </c>
      <c r="AA2951" s="7">
        <v>0.86699999999999999</v>
      </c>
      <c r="AB2951" s="7">
        <v>0.13200000000000001</v>
      </c>
      <c r="AC2951" s="7">
        <v>2.7</v>
      </c>
      <c r="AD2951" s="7">
        <v>62.1</v>
      </c>
      <c r="AE2951" s="7" t="s">
        <v>55</v>
      </c>
      <c r="AH2951" s="7" t="s">
        <v>409</v>
      </c>
      <c r="AI2951" s="7" t="s">
        <v>407</v>
      </c>
      <c r="AJ2951" s="7">
        <v>1.4330000000000001</v>
      </c>
      <c r="AK2951" s="7">
        <v>-0.54600000000000004</v>
      </c>
      <c r="AL2951" s="7" t="s">
        <v>408</v>
      </c>
      <c r="AM2951" s="7">
        <v>0.28899999999999998</v>
      </c>
      <c r="AN2951" s="7">
        <v>9.7000000000000003E-2</v>
      </c>
      <c r="AQ2951" s="7">
        <v>1.028</v>
      </c>
      <c r="AR2951" s="7">
        <v>0.76100000000000001</v>
      </c>
      <c r="AS2951" s="7">
        <v>2.762</v>
      </c>
      <c r="AT2951" s="7">
        <v>2.63</v>
      </c>
      <c r="AV2951" s="7" t="s">
        <v>659</v>
      </c>
      <c r="AW2951" s="7" t="s">
        <v>528</v>
      </c>
      <c r="AX2951" s="7" t="s">
        <v>14</v>
      </c>
      <c r="AY2951" s="7" t="s">
        <v>570</v>
      </c>
      <c r="AZ2951" s="7" t="s">
        <v>38</v>
      </c>
    </row>
    <row r="2952" spans="1:52" x14ac:dyDescent="0.2">
      <c r="A2952" s="7">
        <v>2936</v>
      </c>
      <c r="B2952" s="7">
        <v>10087</v>
      </c>
      <c r="C2952" s="7" t="s">
        <v>69</v>
      </c>
      <c r="D2952" s="7" t="s">
        <v>164</v>
      </c>
      <c r="E2952" s="7" t="s">
        <v>165</v>
      </c>
      <c r="F2952" s="7">
        <v>1.2210000000000001</v>
      </c>
      <c r="I2952" s="7">
        <v>1.2649999999999999</v>
      </c>
      <c r="J2952" s="7">
        <v>2012</v>
      </c>
      <c r="K2952" s="7">
        <v>3</v>
      </c>
      <c r="L2952" s="7">
        <v>84</v>
      </c>
      <c r="M2952" s="7">
        <v>32.200000000000003</v>
      </c>
      <c r="N2952" s="7">
        <v>118.72</v>
      </c>
      <c r="O2952" s="7">
        <v>32.25</v>
      </c>
      <c r="P2952" s="7">
        <v>118.75</v>
      </c>
      <c r="Q2952" s="7">
        <v>8.5459999999999994</v>
      </c>
      <c r="S2952" s="7">
        <v>30.847000000000001</v>
      </c>
      <c r="V2952" s="7" t="s">
        <v>26</v>
      </c>
      <c r="W2952" s="7">
        <v>1.1000000000000001</v>
      </c>
      <c r="X2952" s="7">
        <f t="shared" si="96"/>
        <v>1.1000000000000001</v>
      </c>
      <c r="Y2952" s="7">
        <v>0.16500000000000001</v>
      </c>
      <c r="Z2952" s="7">
        <f t="shared" si="97"/>
        <v>0.16500000000000001</v>
      </c>
      <c r="AA2952" s="7">
        <v>0.86799999999999999</v>
      </c>
      <c r="AB2952" s="7">
        <v>0.13100000000000001</v>
      </c>
      <c r="AC2952" s="7">
        <v>8.8000000000000007</v>
      </c>
      <c r="AD2952" s="7">
        <v>84.8</v>
      </c>
      <c r="AE2952" s="7" t="s">
        <v>55</v>
      </c>
      <c r="AH2952" s="7" t="s">
        <v>409</v>
      </c>
      <c r="AI2952" s="7" t="s">
        <v>407</v>
      </c>
      <c r="AJ2952" s="7">
        <v>1.4330000000000001</v>
      </c>
      <c r="AK2952" s="7">
        <v>-0.54600000000000004</v>
      </c>
      <c r="AL2952" s="7" t="s">
        <v>408</v>
      </c>
      <c r="AM2952" s="7">
        <v>0.28899999999999998</v>
      </c>
      <c r="AN2952" s="7">
        <v>9.7000000000000003E-2</v>
      </c>
      <c r="AQ2952" s="7">
        <v>1.028</v>
      </c>
      <c r="AR2952" s="7">
        <v>0.76100000000000001</v>
      </c>
      <c r="AS2952" s="7">
        <v>2.762</v>
      </c>
      <c r="AT2952" s="7">
        <v>2.63</v>
      </c>
      <c r="AV2952" s="7" t="s">
        <v>659</v>
      </c>
      <c r="AW2952" s="7" t="s">
        <v>528</v>
      </c>
      <c r="AX2952" s="7" t="s">
        <v>14</v>
      </c>
      <c r="AY2952" s="7" t="s">
        <v>570</v>
      </c>
      <c r="AZ2952" s="7" t="s">
        <v>38</v>
      </c>
    </row>
    <row r="2953" spans="1:52" x14ac:dyDescent="0.2">
      <c r="A2953" s="7">
        <v>2937</v>
      </c>
      <c r="B2953" s="7">
        <v>10087</v>
      </c>
      <c r="C2953" s="7" t="s">
        <v>69</v>
      </c>
      <c r="D2953" s="7" t="s">
        <v>164</v>
      </c>
      <c r="E2953" s="7" t="s">
        <v>165</v>
      </c>
      <c r="F2953" s="7">
        <v>3.3650000000000002</v>
      </c>
      <c r="I2953" s="7">
        <v>3.488</v>
      </c>
      <c r="J2953" s="7">
        <v>2012</v>
      </c>
      <c r="K2953" s="7">
        <v>4</v>
      </c>
      <c r="L2953" s="7">
        <v>119</v>
      </c>
      <c r="M2953" s="7">
        <v>32.200000000000003</v>
      </c>
      <c r="N2953" s="7">
        <v>118.72</v>
      </c>
      <c r="O2953" s="7">
        <v>32.25</v>
      </c>
      <c r="P2953" s="7">
        <v>118.75</v>
      </c>
      <c r="Q2953" s="7">
        <v>16.077999999999999</v>
      </c>
      <c r="S2953" s="7">
        <v>25.83</v>
      </c>
      <c r="V2953" s="7" t="s">
        <v>26</v>
      </c>
      <c r="W2953" s="7">
        <v>3.01</v>
      </c>
      <c r="X2953" s="7">
        <f t="shared" si="96"/>
        <v>3.01</v>
      </c>
      <c r="Y2953" s="7">
        <v>0.47799999999999998</v>
      </c>
      <c r="Z2953" s="7">
        <f t="shared" si="97"/>
        <v>0.47799999999999998</v>
      </c>
      <c r="AA2953" s="7">
        <v>0.86199999999999999</v>
      </c>
      <c r="AB2953" s="7">
        <v>0.13700000000000001</v>
      </c>
      <c r="AC2953" s="7">
        <v>17.7</v>
      </c>
      <c r="AD2953" s="7">
        <v>65</v>
      </c>
      <c r="AE2953" s="7" t="s">
        <v>55</v>
      </c>
      <c r="AH2953" s="7" t="s">
        <v>409</v>
      </c>
      <c r="AI2953" s="7" t="s">
        <v>407</v>
      </c>
      <c r="AJ2953" s="7">
        <v>1.4330000000000001</v>
      </c>
      <c r="AK2953" s="7">
        <v>-0.54600000000000004</v>
      </c>
      <c r="AL2953" s="7" t="s">
        <v>408</v>
      </c>
      <c r="AM2953" s="7">
        <v>0.28899999999999998</v>
      </c>
      <c r="AN2953" s="7">
        <v>9.7000000000000003E-2</v>
      </c>
      <c r="AQ2953" s="7">
        <v>1.028</v>
      </c>
      <c r="AR2953" s="7">
        <v>0.76100000000000001</v>
      </c>
      <c r="AS2953" s="7">
        <v>2.762</v>
      </c>
      <c r="AT2953" s="7">
        <v>2.63</v>
      </c>
      <c r="AV2953" s="7" t="s">
        <v>659</v>
      </c>
      <c r="AW2953" s="7" t="s">
        <v>528</v>
      </c>
      <c r="AX2953" s="7" t="s">
        <v>14</v>
      </c>
      <c r="AY2953" s="7" t="s">
        <v>570</v>
      </c>
      <c r="AZ2953" s="7" t="s">
        <v>38</v>
      </c>
    </row>
    <row r="2954" spans="1:52" x14ac:dyDescent="0.2">
      <c r="A2954" s="7">
        <v>2938</v>
      </c>
      <c r="B2954" s="7">
        <v>10087</v>
      </c>
      <c r="C2954" s="7" t="s">
        <v>69</v>
      </c>
      <c r="D2954" s="7" t="s">
        <v>164</v>
      </c>
      <c r="E2954" s="7" t="s">
        <v>165</v>
      </c>
      <c r="F2954" s="7">
        <v>5.7329999999999997</v>
      </c>
      <c r="I2954" s="7">
        <v>5.944</v>
      </c>
      <c r="J2954" s="7">
        <v>2012</v>
      </c>
      <c r="K2954" s="7">
        <v>5</v>
      </c>
      <c r="L2954" s="7">
        <v>134</v>
      </c>
      <c r="M2954" s="7">
        <v>32.200000000000003</v>
      </c>
      <c r="N2954" s="7">
        <v>118.72</v>
      </c>
      <c r="O2954" s="7">
        <v>32.25</v>
      </c>
      <c r="P2954" s="7">
        <v>118.75</v>
      </c>
      <c r="Q2954" s="7">
        <v>18.588000000000001</v>
      </c>
      <c r="S2954" s="7">
        <v>23.64</v>
      </c>
      <c r="V2954" s="7" t="s">
        <v>26</v>
      </c>
      <c r="W2954" s="7">
        <v>4.952</v>
      </c>
      <c r="X2954" s="7">
        <f t="shared" si="96"/>
        <v>4.952</v>
      </c>
      <c r="Y2954" s="7">
        <v>0.99199999999999999</v>
      </c>
      <c r="Z2954" s="7">
        <f t="shared" si="97"/>
        <v>0.99199999999999999</v>
      </c>
      <c r="AA2954" s="7">
        <v>0.83299999999999996</v>
      </c>
      <c r="AB2954" s="7">
        <v>0.16600000000000001</v>
      </c>
      <c r="AC2954" s="7">
        <v>21.8</v>
      </c>
      <c r="AD2954" s="7">
        <v>59.6</v>
      </c>
      <c r="AE2954" s="7" t="s">
        <v>55</v>
      </c>
      <c r="AH2954" s="7" t="s">
        <v>409</v>
      </c>
      <c r="AI2954" s="7" t="s">
        <v>407</v>
      </c>
      <c r="AJ2954" s="7">
        <v>1.4330000000000001</v>
      </c>
      <c r="AK2954" s="7">
        <v>-0.54600000000000004</v>
      </c>
      <c r="AL2954" s="7" t="s">
        <v>408</v>
      </c>
      <c r="AM2954" s="7">
        <v>0.28899999999999998</v>
      </c>
      <c r="AN2954" s="7">
        <v>9.7000000000000003E-2</v>
      </c>
      <c r="AQ2954" s="7">
        <v>1.028</v>
      </c>
      <c r="AR2954" s="7">
        <v>0.76100000000000001</v>
      </c>
      <c r="AS2954" s="7">
        <v>2.762</v>
      </c>
      <c r="AT2954" s="7">
        <v>2.63</v>
      </c>
      <c r="AV2954" s="7" t="s">
        <v>659</v>
      </c>
      <c r="AW2954" s="7" t="s">
        <v>528</v>
      </c>
      <c r="AX2954" s="7" t="s">
        <v>14</v>
      </c>
      <c r="AY2954" s="7" t="s">
        <v>570</v>
      </c>
      <c r="AZ2954" s="7" t="s">
        <v>38</v>
      </c>
    </row>
    <row r="2955" spans="1:52" x14ac:dyDescent="0.2">
      <c r="A2955" s="7">
        <v>2939</v>
      </c>
      <c r="B2955" s="7">
        <v>10087</v>
      </c>
      <c r="C2955" s="7" t="s">
        <v>69</v>
      </c>
      <c r="D2955" s="7" t="s">
        <v>164</v>
      </c>
      <c r="E2955" s="7" t="s">
        <v>165</v>
      </c>
      <c r="F2955" s="7">
        <v>5.3419999999999996</v>
      </c>
      <c r="I2955" s="7">
        <v>5.5380000000000003</v>
      </c>
      <c r="J2955" s="7">
        <v>2012</v>
      </c>
      <c r="K2955" s="7">
        <v>6</v>
      </c>
      <c r="L2955" s="7">
        <v>171</v>
      </c>
      <c r="M2955" s="7">
        <v>32.200000000000003</v>
      </c>
      <c r="N2955" s="7">
        <v>118.72</v>
      </c>
      <c r="O2955" s="7">
        <v>32.25</v>
      </c>
      <c r="P2955" s="7">
        <v>118.75</v>
      </c>
      <c r="Q2955" s="7">
        <v>20.465</v>
      </c>
      <c r="S2955" s="7">
        <v>16.738</v>
      </c>
      <c r="V2955" s="7" t="s">
        <v>26</v>
      </c>
      <c r="W2955" s="7">
        <v>3.5190000000000001</v>
      </c>
      <c r="X2955" s="7">
        <f t="shared" si="96"/>
        <v>3.5190000000000001</v>
      </c>
      <c r="Y2955" s="7">
        <v>2.0190000000000001</v>
      </c>
      <c r="Z2955" s="7">
        <f t="shared" si="97"/>
        <v>2.0190000000000001</v>
      </c>
      <c r="AA2955" s="7">
        <v>0.63500000000000001</v>
      </c>
      <c r="AB2955" s="7">
        <v>0.36399999999999999</v>
      </c>
      <c r="AC2955" s="7">
        <v>25.5</v>
      </c>
      <c r="AD2955" s="7">
        <v>18.8</v>
      </c>
      <c r="AE2955" s="7" t="s">
        <v>55</v>
      </c>
      <c r="AH2955" s="7" t="s">
        <v>409</v>
      </c>
      <c r="AI2955" s="7" t="s">
        <v>407</v>
      </c>
      <c r="AJ2955" s="7">
        <v>1.4330000000000001</v>
      </c>
      <c r="AK2955" s="7">
        <v>-0.54600000000000004</v>
      </c>
      <c r="AL2955" s="7" t="s">
        <v>408</v>
      </c>
      <c r="AM2955" s="7">
        <v>0.28899999999999998</v>
      </c>
      <c r="AN2955" s="7">
        <v>9.7000000000000003E-2</v>
      </c>
      <c r="AQ2955" s="7">
        <v>1.028</v>
      </c>
      <c r="AR2955" s="7">
        <v>0.76100000000000001</v>
      </c>
      <c r="AS2955" s="7">
        <v>2.762</v>
      </c>
      <c r="AT2955" s="7">
        <v>2.63</v>
      </c>
      <c r="AV2955" s="7" t="s">
        <v>659</v>
      </c>
      <c r="AW2955" s="7" t="s">
        <v>528</v>
      </c>
      <c r="AX2955" s="7" t="s">
        <v>14</v>
      </c>
      <c r="AY2955" s="7" t="s">
        <v>570</v>
      </c>
      <c r="AZ2955" s="7" t="s">
        <v>38</v>
      </c>
    </row>
    <row r="2956" spans="1:52" x14ac:dyDescent="0.2">
      <c r="A2956" s="7">
        <v>2940</v>
      </c>
      <c r="B2956" s="7">
        <v>10087</v>
      </c>
      <c r="C2956" s="7" t="s">
        <v>69</v>
      </c>
      <c r="D2956" s="7" t="s">
        <v>164</v>
      </c>
      <c r="E2956" s="7" t="s">
        <v>165</v>
      </c>
      <c r="F2956" s="7">
        <v>5.6479999999999997</v>
      </c>
      <c r="I2956" s="7">
        <v>5.8550000000000004</v>
      </c>
      <c r="J2956" s="7">
        <v>2012</v>
      </c>
      <c r="K2956" s="7">
        <v>7</v>
      </c>
      <c r="L2956" s="7">
        <v>206</v>
      </c>
      <c r="M2956" s="7">
        <v>32.200000000000003</v>
      </c>
      <c r="N2956" s="7">
        <v>118.72</v>
      </c>
      <c r="O2956" s="7">
        <v>32.25</v>
      </c>
      <c r="P2956" s="7">
        <v>118.75</v>
      </c>
      <c r="Q2956" s="7">
        <v>26.532</v>
      </c>
      <c r="S2956" s="7">
        <v>18.631</v>
      </c>
      <c r="V2956" s="7" t="s">
        <v>26</v>
      </c>
      <c r="W2956" s="7">
        <v>3.58</v>
      </c>
      <c r="X2956" s="7">
        <f t="shared" si="96"/>
        <v>3.58</v>
      </c>
      <c r="Y2956" s="7">
        <v>2.2749999999999999</v>
      </c>
      <c r="Z2956" s="7">
        <f t="shared" si="97"/>
        <v>2.2749999999999999</v>
      </c>
      <c r="AA2956" s="7">
        <v>0.61099999999999999</v>
      </c>
      <c r="AB2956" s="7">
        <v>0.38800000000000001</v>
      </c>
      <c r="AC2956" s="7">
        <v>29.6</v>
      </c>
      <c r="AD2956" s="7">
        <v>178</v>
      </c>
      <c r="AE2956" s="7" t="s">
        <v>55</v>
      </c>
      <c r="AH2956" s="7" t="s">
        <v>409</v>
      </c>
      <c r="AI2956" s="7" t="s">
        <v>407</v>
      </c>
      <c r="AJ2956" s="7">
        <v>1.4330000000000001</v>
      </c>
      <c r="AK2956" s="7">
        <v>-0.54600000000000004</v>
      </c>
      <c r="AL2956" s="7" t="s">
        <v>408</v>
      </c>
      <c r="AM2956" s="7">
        <v>0.28899999999999998</v>
      </c>
      <c r="AN2956" s="7">
        <v>9.7000000000000003E-2</v>
      </c>
      <c r="AQ2956" s="7">
        <v>1.028</v>
      </c>
      <c r="AR2956" s="7">
        <v>0.76100000000000001</v>
      </c>
      <c r="AS2956" s="7">
        <v>2.762</v>
      </c>
      <c r="AT2956" s="7">
        <v>2.63</v>
      </c>
      <c r="AV2956" s="7" t="s">
        <v>659</v>
      </c>
      <c r="AW2956" s="7" t="s">
        <v>528</v>
      </c>
      <c r="AX2956" s="7" t="s">
        <v>14</v>
      </c>
      <c r="AY2956" s="7" t="s">
        <v>570</v>
      </c>
      <c r="AZ2956" s="7" t="s">
        <v>38</v>
      </c>
    </row>
    <row r="2957" spans="1:52" x14ac:dyDescent="0.2">
      <c r="A2957" s="7">
        <v>2941</v>
      </c>
      <c r="B2957" s="7">
        <v>10087</v>
      </c>
      <c r="C2957" s="7" t="s">
        <v>69</v>
      </c>
      <c r="D2957" s="7" t="s">
        <v>164</v>
      </c>
      <c r="E2957" s="7" t="s">
        <v>165</v>
      </c>
      <c r="F2957" s="7">
        <v>5.3410000000000002</v>
      </c>
      <c r="I2957" s="7">
        <v>5.5369999999999999</v>
      </c>
      <c r="J2957" s="7">
        <v>2012</v>
      </c>
      <c r="K2957" s="7">
        <v>8</v>
      </c>
      <c r="L2957" s="7">
        <v>232</v>
      </c>
      <c r="M2957" s="7">
        <v>32.200000000000003</v>
      </c>
      <c r="N2957" s="7">
        <v>118.72</v>
      </c>
      <c r="O2957" s="7">
        <v>32.25</v>
      </c>
      <c r="P2957" s="7">
        <v>118.75</v>
      </c>
      <c r="Q2957" s="7">
        <v>26.736999999999998</v>
      </c>
      <c r="S2957" s="7">
        <v>15.183999999999999</v>
      </c>
      <c r="V2957" s="7" t="s">
        <v>26</v>
      </c>
      <c r="W2957" s="7">
        <v>3.2519999999999998</v>
      </c>
      <c r="X2957" s="7">
        <f t="shared" si="96"/>
        <v>3.2519999999999998</v>
      </c>
      <c r="Y2957" s="7">
        <v>2.2850000000000001</v>
      </c>
      <c r="Z2957" s="7">
        <f t="shared" si="97"/>
        <v>2.2850000000000001</v>
      </c>
      <c r="AA2957" s="7">
        <v>0.58699999999999997</v>
      </c>
      <c r="AB2957" s="7">
        <v>0.41199999999999998</v>
      </c>
      <c r="AC2957" s="7">
        <v>28.1</v>
      </c>
      <c r="AD2957" s="7">
        <v>172.6</v>
      </c>
      <c r="AE2957" s="7" t="s">
        <v>55</v>
      </c>
      <c r="AH2957" s="7" t="s">
        <v>409</v>
      </c>
      <c r="AI2957" s="7" t="s">
        <v>407</v>
      </c>
      <c r="AJ2957" s="7">
        <v>1.4330000000000001</v>
      </c>
      <c r="AK2957" s="7">
        <v>-0.54600000000000004</v>
      </c>
      <c r="AL2957" s="7" t="s">
        <v>408</v>
      </c>
      <c r="AM2957" s="7">
        <v>0.28899999999999998</v>
      </c>
      <c r="AN2957" s="7">
        <v>9.7000000000000003E-2</v>
      </c>
      <c r="AQ2957" s="7">
        <v>1.028</v>
      </c>
      <c r="AR2957" s="7">
        <v>0.76100000000000001</v>
      </c>
      <c r="AS2957" s="7">
        <v>2.762</v>
      </c>
      <c r="AT2957" s="7">
        <v>2.63</v>
      </c>
      <c r="AV2957" s="7" t="s">
        <v>659</v>
      </c>
      <c r="AW2957" s="7" t="s">
        <v>528</v>
      </c>
      <c r="AX2957" s="7" t="s">
        <v>14</v>
      </c>
      <c r="AY2957" s="7" t="s">
        <v>570</v>
      </c>
      <c r="AZ2957" s="7" t="s">
        <v>38</v>
      </c>
    </row>
    <row r="2958" spans="1:52" x14ac:dyDescent="0.2">
      <c r="A2958" s="7">
        <v>2942</v>
      </c>
      <c r="B2958" s="7">
        <v>10087</v>
      </c>
      <c r="C2958" s="7" t="s">
        <v>69</v>
      </c>
      <c r="D2958" s="7" t="s">
        <v>164</v>
      </c>
      <c r="E2958" s="7" t="s">
        <v>165</v>
      </c>
      <c r="F2958" s="7">
        <v>4.3090000000000002</v>
      </c>
      <c r="I2958" s="7">
        <v>4.4669999999999996</v>
      </c>
      <c r="J2958" s="7">
        <v>2012</v>
      </c>
      <c r="K2958" s="7">
        <v>9</v>
      </c>
      <c r="L2958" s="7">
        <v>261</v>
      </c>
      <c r="M2958" s="7">
        <v>32.200000000000003</v>
      </c>
      <c r="N2958" s="7">
        <v>118.72</v>
      </c>
      <c r="O2958" s="7">
        <v>32.25</v>
      </c>
      <c r="P2958" s="7">
        <v>118.75</v>
      </c>
      <c r="Q2958" s="7">
        <v>20.448</v>
      </c>
      <c r="S2958" s="7">
        <v>14.87</v>
      </c>
      <c r="V2958" s="7" t="s">
        <v>26</v>
      </c>
      <c r="W2958" s="7">
        <v>2.0579999999999998</v>
      </c>
      <c r="X2958" s="7">
        <f t="shared" si="96"/>
        <v>2.0579999999999998</v>
      </c>
      <c r="Y2958" s="7">
        <v>2.4089999999999998</v>
      </c>
      <c r="Z2958" s="7">
        <f t="shared" si="97"/>
        <v>2.4089999999999998</v>
      </c>
      <c r="AA2958" s="7">
        <v>0.46</v>
      </c>
      <c r="AB2958" s="7">
        <v>0.53900000000000003</v>
      </c>
      <c r="AC2958" s="7">
        <v>22.4</v>
      </c>
      <c r="AD2958" s="7">
        <v>77.7</v>
      </c>
      <c r="AE2958" s="7" t="s">
        <v>55</v>
      </c>
      <c r="AH2958" s="7" t="s">
        <v>409</v>
      </c>
      <c r="AI2958" s="7" t="s">
        <v>407</v>
      </c>
      <c r="AJ2958" s="7">
        <v>1.4330000000000001</v>
      </c>
      <c r="AK2958" s="7">
        <v>-0.54600000000000004</v>
      </c>
      <c r="AL2958" s="7" t="s">
        <v>408</v>
      </c>
      <c r="AM2958" s="7">
        <v>0.28899999999999998</v>
      </c>
      <c r="AN2958" s="7">
        <v>9.7000000000000003E-2</v>
      </c>
      <c r="AQ2958" s="7">
        <v>1.028</v>
      </c>
      <c r="AR2958" s="7">
        <v>0.76100000000000001</v>
      </c>
      <c r="AS2958" s="7">
        <v>2.762</v>
      </c>
      <c r="AT2958" s="7">
        <v>2.63</v>
      </c>
      <c r="AV2958" s="7" t="s">
        <v>659</v>
      </c>
      <c r="AW2958" s="7" t="s">
        <v>528</v>
      </c>
      <c r="AX2958" s="7" t="s">
        <v>14</v>
      </c>
      <c r="AY2958" s="7" t="s">
        <v>570</v>
      </c>
      <c r="AZ2958" s="7" t="s">
        <v>38</v>
      </c>
    </row>
    <row r="2959" spans="1:52" x14ac:dyDescent="0.2">
      <c r="A2959" s="7">
        <v>2943</v>
      </c>
      <c r="B2959" s="7">
        <v>10087</v>
      </c>
      <c r="C2959" s="7" t="s">
        <v>69</v>
      </c>
      <c r="D2959" s="7" t="s">
        <v>164</v>
      </c>
      <c r="E2959" s="7" t="s">
        <v>165</v>
      </c>
      <c r="F2959" s="7">
        <v>2.19</v>
      </c>
      <c r="I2959" s="7">
        <v>2.27</v>
      </c>
      <c r="J2959" s="7">
        <v>2012</v>
      </c>
      <c r="K2959" s="7">
        <v>10</v>
      </c>
      <c r="L2959" s="7">
        <v>295</v>
      </c>
      <c r="M2959" s="7">
        <v>32.200000000000003</v>
      </c>
      <c r="N2959" s="7">
        <v>118.72</v>
      </c>
      <c r="O2959" s="7">
        <v>32.25</v>
      </c>
      <c r="P2959" s="7">
        <v>118.75</v>
      </c>
      <c r="Q2959" s="7">
        <v>18.138000000000002</v>
      </c>
      <c r="S2959" s="7">
        <v>10.804</v>
      </c>
      <c r="V2959" s="7" t="s">
        <v>26</v>
      </c>
      <c r="W2959" s="7">
        <v>1.0429999999999999</v>
      </c>
      <c r="X2959" s="7">
        <f t="shared" si="96"/>
        <v>1.0429999999999999</v>
      </c>
      <c r="Y2959" s="7">
        <v>1.2270000000000001</v>
      </c>
      <c r="Z2959" s="7">
        <f t="shared" si="97"/>
        <v>1.2270000000000001</v>
      </c>
      <c r="AA2959" s="7">
        <v>0.45900000000000002</v>
      </c>
      <c r="AB2959" s="7">
        <v>0.54</v>
      </c>
      <c r="AC2959" s="7">
        <v>18.399999999999999</v>
      </c>
      <c r="AD2959" s="7">
        <v>45.7</v>
      </c>
      <c r="AE2959" s="7" t="s">
        <v>55</v>
      </c>
      <c r="AH2959" s="7" t="s">
        <v>409</v>
      </c>
      <c r="AI2959" s="7" t="s">
        <v>407</v>
      </c>
      <c r="AJ2959" s="7">
        <v>1.4330000000000001</v>
      </c>
      <c r="AK2959" s="7">
        <v>-0.54600000000000004</v>
      </c>
      <c r="AL2959" s="7" t="s">
        <v>408</v>
      </c>
      <c r="AM2959" s="7">
        <v>0.28899999999999998</v>
      </c>
      <c r="AN2959" s="7">
        <v>9.7000000000000003E-2</v>
      </c>
      <c r="AQ2959" s="7">
        <v>1.028</v>
      </c>
      <c r="AR2959" s="7">
        <v>0.76100000000000001</v>
      </c>
      <c r="AS2959" s="7">
        <v>2.762</v>
      </c>
      <c r="AT2959" s="7">
        <v>2.63</v>
      </c>
      <c r="AV2959" s="7" t="s">
        <v>659</v>
      </c>
      <c r="AW2959" s="7" t="s">
        <v>528</v>
      </c>
      <c r="AX2959" s="7" t="s">
        <v>14</v>
      </c>
      <c r="AY2959" s="7" t="s">
        <v>570</v>
      </c>
      <c r="AZ2959" s="7" t="s">
        <v>38</v>
      </c>
    </row>
    <row r="2960" spans="1:52" x14ac:dyDescent="0.2">
      <c r="A2960" s="7">
        <v>2944</v>
      </c>
      <c r="B2960" s="7">
        <v>10087</v>
      </c>
      <c r="C2960" s="7" t="s">
        <v>69</v>
      </c>
      <c r="D2960" s="7" t="s">
        <v>164</v>
      </c>
      <c r="E2960" s="7" t="s">
        <v>165</v>
      </c>
      <c r="F2960" s="7">
        <v>1.242</v>
      </c>
      <c r="I2960" s="7">
        <v>1.2869999999999999</v>
      </c>
      <c r="J2960" s="7">
        <v>2012</v>
      </c>
      <c r="K2960" s="7">
        <v>11</v>
      </c>
      <c r="L2960" s="7">
        <v>322</v>
      </c>
      <c r="M2960" s="7">
        <v>32.200000000000003</v>
      </c>
      <c r="N2960" s="7">
        <v>118.72</v>
      </c>
      <c r="O2960" s="7">
        <v>32.25</v>
      </c>
      <c r="P2960" s="7">
        <v>118.75</v>
      </c>
      <c r="Q2960" s="7">
        <v>12.478</v>
      </c>
      <c r="S2960" s="7">
        <v>12.068</v>
      </c>
      <c r="V2960" s="7" t="s">
        <v>26</v>
      </c>
      <c r="W2960" s="7">
        <v>0.80500000000000005</v>
      </c>
      <c r="X2960" s="7">
        <f t="shared" si="96"/>
        <v>0.80500000000000005</v>
      </c>
      <c r="Y2960" s="7">
        <v>0.48199999999999998</v>
      </c>
      <c r="Z2960" s="7">
        <f t="shared" si="97"/>
        <v>0.48199999999999998</v>
      </c>
      <c r="AA2960" s="7">
        <v>0.625</v>
      </c>
      <c r="AB2960" s="7">
        <v>0.374</v>
      </c>
      <c r="AC2960" s="7">
        <v>10.1</v>
      </c>
      <c r="AD2960" s="7">
        <v>44.6</v>
      </c>
      <c r="AE2960" s="7" t="s">
        <v>55</v>
      </c>
      <c r="AH2960" s="7" t="s">
        <v>409</v>
      </c>
      <c r="AI2960" s="7" t="s">
        <v>407</v>
      </c>
      <c r="AJ2960" s="7">
        <v>1.4330000000000001</v>
      </c>
      <c r="AK2960" s="7">
        <v>-0.54600000000000004</v>
      </c>
      <c r="AL2960" s="7" t="s">
        <v>408</v>
      </c>
      <c r="AM2960" s="7">
        <v>0.28899999999999998</v>
      </c>
      <c r="AN2960" s="7">
        <v>9.7000000000000003E-2</v>
      </c>
      <c r="AQ2960" s="7">
        <v>1.028</v>
      </c>
      <c r="AR2960" s="7">
        <v>0.76100000000000001</v>
      </c>
      <c r="AS2960" s="7">
        <v>2.762</v>
      </c>
      <c r="AT2960" s="7">
        <v>2.63</v>
      </c>
      <c r="AV2960" s="7" t="s">
        <v>659</v>
      </c>
      <c r="AW2960" s="7" t="s">
        <v>528</v>
      </c>
      <c r="AX2960" s="7" t="s">
        <v>14</v>
      </c>
      <c r="AY2960" s="7" t="s">
        <v>570</v>
      </c>
      <c r="AZ2960" s="7" t="s">
        <v>38</v>
      </c>
    </row>
    <row r="2961" spans="1:52" x14ac:dyDescent="0.2">
      <c r="A2961" s="7">
        <v>2945</v>
      </c>
      <c r="B2961" s="7">
        <v>10087</v>
      </c>
      <c r="C2961" s="7" t="s">
        <v>69</v>
      </c>
      <c r="D2961" s="7" t="s">
        <v>164</v>
      </c>
      <c r="E2961" s="7" t="s">
        <v>165</v>
      </c>
      <c r="F2961" s="7">
        <v>0.57299999999999995</v>
      </c>
      <c r="I2961" s="7">
        <v>0.59399999999999997</v>
      </c>
      <c r="J2961" s="7">
        <v>2012</v>
      </c>
      <c r="K2961" s="7">
        <v>12</v>
      </c>
      <c r="L2961" s="7">
        <v>354</v>
      </c>
      <c r="M2961" s="7">
        <v>32.200000000000003</v>
      </c>
      <c r="N2961" s="7">
        <v>118.72</v>
      </c>
      <c r="O2961" s="7">
        <v>32.25</v>
      </c>
      <c r="P2961" s="7">
        <v>118.75</v>
      </c>
      <c r="Q2961" s="7">
        <v>6.399</v>
      </c>
      <c r="S2961" s="7">
        <v>16.475000000000001</v>
      </c>
      <c r="V2961" s="7" t="s">
        <v>26</v>
      </c>
      <c r="W2961" s="7">
        <v>0.38700000000000001</v>
      </c>
      <c r="X2961" s="7">
        <f t="shared" si="96"/>
        <v>0.38700000000000001</v>
      </c>
      <c r="Y2961" s="7">
        <v>0.20699999999999999</v>
      </c>
      <c r="Z2961" s="7">
        <f t="shared" si="97"/>
        <v>0.20699999999999999</v>
      </c>
      <c r="AA2961" s="7">
        <v>0.65100000000000002</v>
      </c>
      <c r="AB2961" s="7">
        <v>0.34799999999999998</v>
      </c>
      <c r="AC2961" s="7">
        <v>3.4</v>
      </c>
      <c r="AD2961" s="7">
        <v>75.900000000000006</v>
      </c>
      <c r="AE2961" s="7" t="s">
        <v>55</v>
      </c>
      <c r="AH2961" s="7" t="s">
        <v>409</v>
      </c>
      <c r="AI2961" s="7" t="s">
        <v>407</v>
      </c>
      <c r="AJ2961" s="7">
        <v>1.4330000000000001</v>
      </c>
      <c r="AK2961" s="7">
        <v>-0.54600000000000004</v>
      </c>
      <c r="AL2961" s="7" t="s">
        <v>408</v>
      </c>
      <c r="AM2961" s="7">
        <v>0.28899999999999998</v>
      </c>
      <c r="AN2961" s="7">
        <v>9.7000000000000003E-2</v>
      </c>
      <c r="AQ2961" s="7">
        <v>1.028</v>
      </c>
      <c r="AR2961" s="7">
        <v>0.76100000000000001</v>
      </c>
      <c r="AS2961" s="7">
        <v>2.762</v>
      </c>
      <c r="AT2961" s="7">
        <v>2.63</v>
      </c>
      <c r="AV2961" s="7" t="s">
        <v>659</v>
      </c>
      <c r="AW2961" s="7" t="s">
        <v>528</v>
      </c>
      <c r="AX2961" s="7" t="s">
        <v>14</v>
      </c>
      <c r="AY2961" s="7" t="s">
        <v>570</v>
      </c>
      <c r="AZ2961" s="7" t="s">
        <v>38</v>
      </c>
    </row>
    <row r="2962" spans="1:52" x14ac:dyDescent="0.2">
      <c r="A2962" s="7">
        <v>2946</v>
      </c>
      <c r="B2962" s="7">
        <v>10087</v>
      </c>
      <c r="C2962" s="7" t="s">
        <v>69</v>
      </c>
      <c r="D2962" s="7" t="s">
        <v>164</v>
      </c>
      <c r="E2962" s="7" t="s">
        <v>165</v>
      </c>
      <c r="F2962" s="7">
        <v>0.54400000000000004</v>
      </c>
      <c r="I2962" s="7">
        <v>0.56399999999999995</v>
      </c>
      <c r="J2962" s="7">
        <v>2013</v>
      </c>
      <c r="K2962" s="7">
        <v>1</v>
      </c>
      <c r="L2962" s="7">
        <v>22</v>
      </c>
      <c r="M2962" s="7">
        <v>32.200000000000003</v>
      </c>
      <c r="N2962" s="7">
        <v>118.72</v>
      </c>
      <c r="O2962" s="7">
        <v>32.25</v>
      </c>
      <c r="P2962" s="7">
        <v>118.75</v>
      </c>
      <c r="Q2962" s="7">
        <v>5.3449999999999998</v>
      </c>
      <c r="S2962" s="7">
        <v>13.657</v>
      </c>
      <c r="V2962" s="7" t="s">
        <v>26</v>
      </c>
      <c r="W2962" s="7">
        <v>0.50700000000000001</v>
      </c>
      <c r="X2962" s="7">
        <f t="shared" ref="X2962:X3025" si="98">IF(ISBLANK(W2962), "", W2962)</f>
        <v>0.50700000000000001</v>
      </c>
      <c r="Y2962" s="7">
        <v>5.7000000000000002E-2</v>
      </c>
      <c r="Z2962" s="7">
        <f t="shared" ref="Z2962:Z3025" si="99">IF(ISBLANK(Y2962), "", Y2962)</f>
        <v>5.7000000000000002E-2</v>
      </c>
      <c r="AA2962" s="7">
        <v>0.89800000000000002</v>
      </c>
      <c r="AB2962" s="7">
        <v>0.10100000000000001</v>
      </c>
      <c r="AC2962" s="7">
        <v>2.9</v>
      </c>
      <c r="AD2962" s="7">
        <v>30</v>
      </c>
      <c r="AE2962" s="7" t="s">
        <v>55</v>
      </c>
      <c r="AH2962" s="7" t="s">
        <v>409</v>
      </c>
      <c r="AI2962" s="7" t="s">
        <v>407</v>
      </c>
      <c r="AJ2962" s="7">
        <v>1.4330000000000001</v>
      </c>
      <c r="AK2962" s="7">
        <v>-0.442</v>
      </c>
      <c r="AL2962" s="7" t="s">
        <v>408</v>
      </c>
      <c r="AM2962" s="7">
        <v>0.28899999999999998</v>
      </c>
      <c r="AN2962" s="7">
        <v>9.7000000000000003E-2</v>
      </c>
      <c r="AQ2962" s="7">
        <v>1.028</v>
      </c>
      <c r="AR2962" s="7">
        <v>0.76100000000000001</v>
      </c>
      <c r="AS2962" s="7">
        <v>2.762</v>
      </c>
      <c r="AT2962" s="7">
        <v>2.63</v>
      </c>
      <c r="AV2962" s="7" t="s">
        <v>659</v>
      </c>
      <c r="AW2962" s="7" t="s">
        <v>528</v>
      </c>
      <c r="AX2962" s="7" t="s">
        <v>14</v>
      </c>
      <c r="AY2962" s="7" t="s">
        <v>570</v>
      </c>
      <c r="AZ2962" s="7" t="s">
        <v>38</v>
      </c>
    </row>
    <row r="2963" spans="1:52" x14ac:dyDescent="0.2">
      <c r="A2963" s="7">
        <v>2947</v>
      </c>
      <c r="B2963" s="7">
        <v>10087</v>
      </c>
      <c r="C2963" s="7" t="s">
        <v>69</v>
      </c>
      <c r="D2963" s="7" t="s">
        <v>164</v>
      </c>
      <c r="E2963" s="7" t="s">
        <v>165</v>
      </c>
      <c r="F2963" s="7">
        <v>0.65400000000000003</v>
      </c>
      <c r="I2963" s="7">
        <v>0.67800000000000005</v>
      </c>
      <c r="J2963" s="7">
        <v>2013</v>
      </c>
      <c r="K2963" s="7">
        <v>3</v>
      </c>
      <c r="L2963" s="7">
        <v>61</v>
      </c>
      <c r="M2963" s="7">
        <v>32.200000000000003</v>
      </c>
      <c r="N2963" s="7">
        <v>118.72</v>
      </c>
      <c r="O2963" s="7">
        <v>32.25</v>
      </c>
      <c r="P2963" s="7">
        <v>118.75</v>
      </c>
      <c r="Q2963" s="7">
        <v>9.1080000000000005</v>
      </c>
      <c r="S2963" s="7">
        <v>18.065999999999999</v>
      </c>
      <c r="V2963" s="7" t="s">
        <v>26</v>
      </c>
      <c r="W2963" s="7">
        <v>0.56699999999999995</v>
      </c>
      <c r="X2963" s="7">
        <f t="shared" si="98"/>
        <v>0.56699999999999995</v>
      </c>
      <c r="Y2963" s="7">
        <v>0.111</v>
      </c>
      <c r="Z2963" s="7">
        <f t="shared" si="99"/>
        <v>0.111</v>
      </c>
      <c r="AA2963" s="7">
        <v>0.83599999999999997</v>
      </c>
      <c r="AB2963" s="7">
        <v>0.16300000000000001</v>
      </c>
      <c r="AC2963" s="7">
        <v>10.5</v>
      </c>
      <c r="AD2963" s="7">
        <v>50.7</v>
      </c>
      <c r="AE2963" s="7" t="s">
        <v>55</v>
      </c>
      <c r="AH2963" s="7" t="s">
        <v>409</v>
      </c>
      <c r="AI2963" s="7" t="s">
        <v>407</v>
      </c>
      <c r="AJ2963" s="7">
        <v>1.4330000000000001</v>
      </c>
      <c r="AK2963" s="7">
        <v>-0.442</v>
      </c>
      <c r="AL2963" s="7" t="s">
        <v>408</v>
      </c>
      <c r="AM2963" s="7">
        <v>0.28899999999999998</v>
      </c>
      <c r="AN2963" s="7">
        <v>9.7000000000000003E-2</v>
      </c>
      <c r="AQ2963" s="7">
        <v>1.028</v>
      </c>
      <c r="AR2963" s="7">
        <v>0.76100000000000001</v>
      </c>
      <c r="AS2963" s="7">
        <v>2.762</v>
      </c>
      <c r="AT2963" s="7">
        <v>2.63</v>
      </c>
      <c r="AV2963" s="7" t="s">
        <v>659</v>
      </c>
      <c r="AW2963" s="7" t="s">
        <v>528</v>
      </c>
      <c r="AX2963" s="7" t="s">
        <v>14</v>
      </c>
      <c r="AY2963" s="7" t="s">
        <v>570</v>
      </c>
      <c r="AZ2963" s="7" t="s">
        <v>38</v>
      </c>
    </row>
    <row r="2964" spans="1:52" x14ac:dyDescent="0.2">
      <c r="A2964" s="7">
        <v>2948</v>
      </c>
      <c r="B2964" s="7">
        <v>10104</v>
      </c>
      <c r="C2964" s="7" t="s">
        <v>34</v>
      </c>
      <c r="D2964" s="7" t="s">
        <v>35</v>
      </c>
      <c r="E2964" s="7" t="s">
        <v>36</v>
      </c>
      <c r="F2964" s="7">
        <v>3.0259999999999998</v>
      </c>
      <c r="I2964" s="7">
        <v>3.137</v>
      </c>
      <c r="J2964" s="7">
        <v>2010</v>
      </c>
      <c r="K2964" s="7">
        <v>8</v>
      </c>
      <c r="L2964" s="7">
        <v>230</v>
      </c>
      <c r="M2964" s="7">
        <v>-37.42</v>
      </c>
      <c r="N2964" s="7">
        <v>144.089</v>
      </c>
      <c r="O2964" s="7">
        <v>-37.25</v>
      </c>
      <c r="P2964" s="7">
        <v>144.25</v>
      </c>
      <c r="Q2964" s="7">
        <v>5.58</v>
      </c>
      <c r="S2964" s="7">
        <v>37.826000000000001</v>
      </c>
      <c r="V2964" s="7" t="s">
        <v>37</v>
      </c>
      <c r="W2964" s="7">
        <v>0.95</v>
      </c>
      <c r="X2964" s="7">
        <f t="shared" si="98"/>
        <v>0.95</v>
      </c>
      <c r="Y2964" s="7">
        <v>2.1869999999999998</v>
      </c>
      <c r="Z2964" s="7">
        <f t="shared" si="99"/>
        <v>2.1869999999999998</v>
      </c>
      <c r="AA2964" s="7">
        <v>0.30199999999999999</v>
      </c>
      <c r="AB2964" s="7">
        <v>0.69699999999999995</v>
      </c>
      <c r="AC2964" s="7">
        <v>6.8</v>
      </c>
      <c r="AD2964" s="7">
        <v>146.4</v>
      </c>
      <c r="AE2964" s="7" t="s">
        <v>39</v>
      </c>
      <c r="AH2964" s="7" t="s">
        <v>406</v>
      </c>
      <c r="AI2964" s="7" t="s">
        <v>407</v>
      </c>
      <c r="AJ2964" s="7">
        <v>-1.6259999999999999</v>
      </c>
      <c r="AK2964" s="7">
        <v>2.0230000000000001</v>
      </c>
      <c r="AL2964" s="7" t="s">
        <v>442</v>
      </c>
      <c r="AQ2964" s="7">
        <v>4.43</v>
      </c>
      <c r="AS2964" s="7">
        <v>1.34</v>
      </c>
      <c r="AT2964" s="7">
        <v>2.16</v>
      </c>
      <c r="AU2964" s="7">
        <v>0.87</v>
      </c>
      <c r="AV2964" s="7" t="s">
        <v>658</v>
      </c>
      <c r="AW2964" s="7" t="s">
        <v>528</v>
      </c>
      <c r="AX2964" s="7" t="s">
        <v>14</v>
      </c>
      <c r="AY2964" s="7" t="s">
        <v>562</v>
      </c>
      <c r="AZ2964" s="7" t="s">
        <v>38</v>
      </c>
    </row>
    <row r="2965" spans="1:52" x14ac:dyDescent="0.2">
      <c r="A2965" s="7">
        <v>2949</v>
      </c>
      <c r="B2965" s="7">
        <v>10104</v>
      </c>
      <c r="C2965" s="7" t="s">
        <v>34</v>
      </c>
      <c r="D2965" s="7" t="s">
        <v>35</v>
      </c>
      <c r="E2965" s="7" t="s">
        <v>36</v>
      </c>
      <c r="F2965" s="7">
        <v>5.7530000000000001</v>
      </c>
      <c r="I2965" s="7">
        <v>5.9640000000000004</v>
      </c>
      <c r="J2965" s="7">
        <v>2010</v>
      </c>
      <c r="K2965" s="7">
        <v>9</v>
      </c>
      <c r="L2965" s="7">
        <v>257</v>
      </c>
      <c r="M2965" s="7">
        <v>-37.42</v>
      </c>
      <c r="N2965" s="7">
        <v>144.089</v>
      </c>
      <c r="O2965" s="7">
        <v>-37.25</v>
      </c>
      <c r="P2965" s="7">
        <v>144.25</v>
      </c>
      <c r="Q2965" s="7">
        <v>6.8470000000000004</v>
      </c>
      <c r="S2965" s="7">
        <v>35.146000000000001</v>
      </c>
      <c r="V2965" s="7" t="s">
        <v>37</v>
      </c>
      <c r="W2965" s="7">
        <v>2.2069999999999999</v>
      </c>
      <c r="X2965" s="7">
        <f t="shared" si="98"/>
        <v>2.2069999999999999</v>
      </c>
      <c r="Y2965" s="7">
        <v>3.7570000000000001</v>
      </c>
      <c r="Z2965" s="7">
        <f t="shared" si="99"/>
        <v>3.7570000000000001</v>
      </c>
      <c r="AA2965" s="7">
        <v>0.37</v>
      </c>
      <c r="AB2965" s="7">
        <v>0.629</v>
      </c>
      <c r="AC2965" s="7">
        <v>8.5</v>
      </c>
      <c r="AD2965" s="7">
        <v>107</v>
      </c>
      <c r="AE2965" s="7" t="s">
        <v>39</v>
      </c>
      <c r="AH2965" s="7" t="s">
        <v>406</v>
      </c>
      <c r="AI2965" s="7" t="s">
        <v>407</v>
      </c>
      <c r="AJ2965" s="7">
        <v>-1.6259999999999999</v>
      </c>
      <c r="AK2965" s="7">
        <v>2.0230000000000001</v>
      </c>
      <c r="AL2965" s="7" t="s">
        <v>442</v>
      </c>
      <c r="AQ2965" s="7">
        <v>4.43</v>
      </c>
      <c r="AS2965" s="7">
        <v>1.34</v>
      </c>
      <c r="AT2965" s="7">
        <v>2.16</v>
      </c>
      <c r="AU2965" s="7">
        <v>0.87</v>
      </c>
      <c r="AV2965" s="7" t="s">
        <v>658</v>
      </c>
      <c r="AW2965" s="7" t="s">
        <v>528</v>
      </c>
      <c r="AX2965" s="7" t="s">
        <v>14</v>
      </c>
      <c r="AY2965" s="7" t="s">
        <v>562</v>
      </c>
      <c r="AZ2965" s="7" t="s">
        <v>38</v>
      </c>
    </row>
    <row r="2966" spans="1:52" x14ac:dyDescent="0.2">
      <c r="A2966" s="7">
        <v>2950</v>
      </c>
      <c r="B2966" s="7">
        <v>10104</v>
      </c>
      <c r="C2966" s="7" t="s">
        <v>34</v>
      </c>
      <c r="D2966" s="7" t="s">
        <v>35</v>
      </c>
      <c r="E2966" s="7" t="s">
        <v>36</v>
      </c>
      <c r="F2966" s="7">
        <v>5.7789999999999999</v>
      </c>
      <c r="I2966" s="7">
        <v>5.9909999999999997</v>
      </c>
      <c r="J2966" s="7">
        <v>2010</v>
      </c>
      <c r="K2966" s="7">
        <v>10</v>
      </c>
      <c r="L2966" s="7">
        <v>286</v>
      </c>
      <c r="M2966" s="7">
        <v>-37.42</v>
      </c>
      <c r="N2966" s="7">
        <v>144.089</v>
      </c>
      <c r="O2966" s="7">
        <v>-37.25</v>
      </c>
      <c r="P2966" s="7">
        <v>144.25</v>
      </c>
      <c r="Q2966" s="7">
        <v>11.827</v>
      </c>
      <c r="S2966" s="7">
        <v>32.912999999999997</v>
      </c>
      <c r="V2966" s="7" t="s">
        <v>37</v>
      </c>
      <c r="W2966" s="7">
        <v>2.2050000000000001</v>
      </c>
      <c r="X2966" s="7">
        <f t="shared" si="98"/>
        <v>2.2050000000000001</v>
      </c>
      <c r="Y2966" s="7">
        <v>3.786</v>
      </c>
      <c r="Z2966" s="7">
        <f t="shared" si="99"/>
        <v>3.786</v>
      </c>
      <c r="AA2966" s="7">
        <v>0.36799999999999999</v>
      </c>
      <c r="AB2966" s="7">
        <v>0.63100000000000001</v>
      </c>
      <c r="AC2966" s="7">
        <v>12.4</v>
      </c>
      <c r="AD2966" s="7">
        <v>134.9</v>
      </c>
      <c r="AE2966" s="7" t="s">
        <v>39</v>
      </c>
      <c r="AH2966" s="7" t="s">
        <v>406</v>
      </c>
      <c r="AI2966" s="7" t="s">
        <v>407</v>
      </c>
      <c r="AJ2966" s="7">
        <v>-1.6259999999999999</v>
      </c>
      <c r="AK2966" s="7">
        <v>2.0230000000000001</v>
      </c>
      <c r="AL2966" s="7" t="s">
        <v>442</v>
      </c>
      <c r="AQ2966" s="7">
        <v>4.43</v>
      </c>
      <c r="AS2966" s="7">
        <v>1.34</v>
      </c>
      <c r="AT2966" s="7">
        <v>2.16</v>
      </c>
      <c r="AU2966" s="7">
        <v>0.87</v>
      </c>
      <c r="AV2966" s="7" t="s">
        <v>658</v>
      </c>
      <c r="AW2966" s="7" t="s">
        <v>528</v>
      </c>
      <c r="AX2966" s="7" t="s">
        <v>14</v>
      </c>
      <c r="AY2966" s="7" t="s">
        <v>562</v>
      </c>
      <c r="AZ2966" s="7" t="s">
        <v>38</v>
      </c>
    </row>
    <row r="2967" spans="1:52" x14ac:dyDescent="0.2">
      <c r="A2967" s="7">
        <v>2951</v>
      </c>
      <c r="B2967" s="7">
        <v>10104</v>
      </c>
      <c r="C2967" s="7" t="s">
        <v>34</v>
      </c>
      <c r="D2967" s="7" t="s">
        <v>35</v>
      </c>
      <c r="E2967" s="7" t="s">
        <v>36</v>
      </c>
      <c r="F2967" s="7">
        <v>6.5060000000000002</v>
      </c>
      <c r="I2967" s="7">
        <v>6.7450000000000001</v>
      </c>
      <c r="J2967" s="7">
        <v>2010</v>
      </c>
      <c r="K2967" s="7">
        <v>11</v>
      </c>
      <c r="L2967" s="7">
        <v>312</v>
      </c>
      <c r="M2967" s="7">
        <v>-37.42</v>
      </c>
      <c r="N2967" s="7">
        <v>144.089</v>
      </c>
      <c r="O2967" s="7">
        <v>-37.25</v>
      </c>
      <c r="P2967" s="7">
        <v>144.25</v>
      </c>
      <c r="Q2967" s="7">
        <v>13.004</v>
      </c>
      <c r="S2967" s="7">
        <v>28.88</v>
      </c>
      <c r="V2967" s="7" t="s">
        <v>37</v>
      </c>
      <c r="W2967" s="7">
        <v>2.0960000000000001</v>
      </c>
      <c r="X2967" s="7">
        <f t="shared" si="98"/>
        <v>2.0960000000000001</v>
      </c>
      <c r="Y2967" s="7">
        <v>4.649</v>
      </c>
      <c r="Z2967" s="7">
        <f t="shared" si="99"/>
        <v>4.649</v>
      </c>
      <c r="AA2967" s="7">
        <v>0.31</v>
      </c>
      <c r="AB2967" s="7">
        <v>0.68899999999999995</v>
      </c>
      <c r="AC2967" s="7">
        <v>15.3</v>
      </c>
      <c r="AD2967" s="7">
        <v>136.69999999999999</v>
      </c>
      <c r="AE2967" s="7" t="s">
        <v>39</v>
      </c>
      <c r="AH2967" s="7" t="s">
        <v>406</v>
      </c>
      <c r="AI2967" s="7" t="s">
        <v>407</v>
      </c>
      <c r="AJ2967" s="7">
        <v>-1.6259999999999999</v>
      </c>
      <c r="AK2967" s="7">
        <v>2.0230000000000001</v>
      </c>
      <c r="AL2967" s="7" t="s">
        <v>442</v>
      </c>
      <c r="AQ2967" s="7">
        <v>4.43</v>
      </c>
      <c r="AS2967" s="7">
        <v>1.34</v>
      </c>
      <c r="AT2967" s="7">
        <v>2.16</v>
      </c>
      <c r="AU2967" s="7">
        <v>0.87</v>
      </c>
      <c r="AV2967" s="7" t="s">
        <v>658</v>
      </c>
      <c r="AW2967" s="7" t="s">
        <v>528</v>
      </c>
      <c r="AX2967" s="7" t="s">
        <v>14</v>
      </c>
      <c r="AY2967" s="7" t="s">
        <v>562</v>
      </c>
      <c r="AZ2967" s="7" t="s">
        <v>38</v>
      </c>
    </row>
    <row r="2968" spans="1:52" x14ac:dyDescent="0.2">
      <c r="A2968" s="7">
        <v>2952</v>
      </c>
      <c r="B2968" s="7">
        <v>10104</v>
      </c>
      <c r="C2968" s="7" t="s">
        <v>34</v>
      </c>
      <c r="D2968" s="7" t="s">
        <v>35</v>
      </c>
      <c r="E2968" s="7" t="s">
        <v>36</v>
      </c>
      <c r="F2968" s="7">
        <v>6.1950000000000003</v>
      </c>
      <c r="I2968" s="7">
        <v>6.423</v>
      </c>
      <c r="J2968" s="7">
        <v>2010</v>
      </c>
      <c r="K2968" s="7">
        <v>12</v>
      </c>
      <c r="L2968" s="7">
        <v>349</v>
      </c>
      <c r="M2968" s="7">
        <v>-37.42</v>
      </c>
      <c r="N2968" s="7">
        <v>144.089</v>
      </c>
      <c r="O2968" s="7">
        <v>-37.25</v>
      </c>
      <c r="P2968" s="7">
        <v>144.25</v>
      </c>
      <c r="Q2968" s="7">
        <v>13.909000000000001</v>
      </c>
      <c r="S2968" s="7">
        <v>29.132000000000001</v>
      </c>
      <c r="V2968" s="7" t="s">
        <v>37</v>
      </c>
      <c r="W2968" s="7">
        <v>2.2269999999999999</v>
      </c>
      <c r="X2968" s="7">
        <f t="shared" si="98"/>
        <v>2.2269999999999999</v>
      </c>
      <c r="Y2968" s="7">
        <v>4.1959999999999997</v>
      </c>
      <c r="Z2968" s="7">
        <f t="shared" si="99"/>
        <v>4.1959999999999997</v>
      </c>
      <c r="AA2968" s="7">
        <v>0.34599999999999997</v>
      </c>
      <c r="AB2968" s="7">
        <v>0.65300000000000002</v>
      </c>
      <c r="AC2968" s="7">
        <v>16.899999999999999</v>
      </c>
      <c r="AD2968" s="7">
        <v>71.2</v>
      </c>
      <c r="AE2968" s="7" t="s">
        <v>39</v>
      </c>
      <c r="AH2968" s="7" t="s">
        <v>406</v>
      </c>
      <c r="AI2968" s="7" t="s">
        <v>407</v>
      </c>
      <c r="AJ2968" s="7">
        <v>-1.6259999999999999</v>
      </c>
      <c r="AK2968" s="7">
        <v>2.0230000000000001</v>
      </c>
      <c r="AL2968" s="7" t="s">
        <v>442</v>
      </c>
      <c r="AQ2968" s="7">
        <v>4.43</v>
      </c>
      <c r="AS2968" s="7">
        <v>1.34</v>
      </c>
      <c r="AT2968" s="7">
        <v>2.16</v>
      </c>
      <c r="AU2968" s="7">
        <v>0.87</v>
      </c>
      <c r="AV2968" s="7" t="s">
        <v>658</v>
      </c>
      <c r="AW2968" s="7" t="s">
        <v>528</v>
      </c>
      <c r="AX2968" s="7" t="s">
        <v>14</v>
      </c>
      <c r="AY2968" s="7" t="s">
        <v>562</v>
      </c>
      <c r="AZ2968" s="7" t="s">
        <v>38</v>
      </c>
    </row>
    <row r="2969" spans="1:52" x14ac:dyDescent="0.2">
      <c r="A2969" s="7">
        <v>2953</v>
      </c>
      <c r="B2969" s="7">
        <v>10104</v>
      </c>
      <c r="C2969" s="7" t="s">
        <v>34</v>
      </c>
      <c r="D2969" s="7" t="s">
        <v>35</v>
      </c>
      <c r="E2969" s="7" t="s">
        <v>36</v>
      </c>
      <c r="F2969" s="7">
        <v>5.7009999999999996</v>
      </c>
      <c r="I2969" s="7">
        <v>5.91</v>
      </c>
      <c r="J2969" s="7">
        <v>2011</v>
      </c>
      <c r="K2969" s="7">
        <v>1</v>
      </c>
      <c r="L2969" s="7">
        <v>4</v>
      </c>
      <c r="M2969" s="7">
        <v>-37.42</v>
      </c>
      <c r="N2969" s="7">
        <v>144.089</v>
      </c>
      <c r="O2969" s="7">
        <v>-37.25</v>
      </c>
      <c r="P2969" s="7">
        <v>144.25</v>
      </c>
      <c r="Q2969" s="7">
        <v>15.811</v>
      </c>
      <c r="S2969" s="7">
        <v>18.786000000000001</v>
      </c>
      <c r="V2969" s="7" t="s">
        <v>37</v>
      </c>
      <c r="W2969" s="7">
        <v>3.4319999999999999</v>
      </c>
      <c r="X2969" s="7">
        <f t="shared" si="98"/>
        <v>3.4319999999999999</v>
      </c>
      <c r="Y2969" s="7">
        <v>2.4780000000000002</v>
      </c>
      <c r="Z2969" s="7">
        <f t="shared" si="99"/>
        <v>2.4780000000000002</v>
      </c>
      <c r="AA2969" s="7">
        <v>0.57999999999999996</v>
      </c>
      <c r="AB2969" s="7">
        <v>0.41899999999999998</v>
      </c>
      <c r="AC2969" s="7">
        <v>19.5</v>
      </c>
      <c r="AD2969" s="7">
        <v>203.7</v>
      </c>
      <c r="AE2969" s="7" t="s">
        <v>39</v>
      </c>
      <c r="AH2969" s="7" t="s">
        <v>406</v>
      </c>
      <c r="AI2969" s="7" t="s">
        <v>407</v>
      </c>
      <c r="AJ2969" s="7">
        <v>-1.6259999999999999</v>
      </c>
      <c r="AK2969" s="7">
        <v>1.548</v>
      </c>
      <c r="AL2969" s="7" t="s">
        <v>442</v>
      </c>
      <c r="AQ2969" s="7">
        <v>4.43</v>
      </c>
      <c r="AS2969" s="7">
        <v>1.34</v>
      </c>
      <c r="AT2969" s="7">
        <v>2.16</v>
      </c>
      <c r="AU2969" s="7">
        <v>0.87</v>
      </c>
      <c r="AV2969" s="7" t="s">
        <v>658</v>
      </c>
      <c r="AW2969" s="7" t="s">
        <v>528</v>
      </c>
      <c r="AX2969" s="7" t="s">
        <v>14</v>
      </c>
      <c r="AY2969" s="7" t="s">
        <v>562</v>
      </c>
      <c r="AZ2969" s="7" t="s">
        <v>38</v>
      </c>
    </row>
    <row r="2970" spans="1:52" x14ac:dyDescent="0.2">
      <c r="A2970" s="7">
        <v>2954</v>
      </c>
      <c r="B2970" s="7">
        <v>10104</v>
      </c>
      <c r="C2970" s="7" t="s">
        <v>34</v>
      </c>
      <c r="D2970" s="7" t="s">
        <v>35</v>
      </c>
      <c r="E2970" s="7" t="s">
        <v>36</v>
      </c>
      <c r="F2970" s="7">
        <v>5.4420000000000002</v>
      </c>
      <c r="I2970" s="7">
        <v>5.6420000000000003</v>
      </c>
      <c r="J2970" s="7">
        <v>2011</v>
      </c>
      <c r="K2970" s="7">
        <v>2</v>
      </c>
      <c r="L2970" s="7">
        <v>32</v>
      </c>
      <c r="M2970" s="7">
        <v>-37.42</v>
      </c>
      <c r="N2970" s="7">
        <v>144.089</v>
      </c>
      <c r="O2970" s="7">
        <v>-37.25</v>
      </c>
      <c r="P2970" s="7">
        <v>144.25</v>
      </c>
      <c r="Q2970" s="7">
        <v>20.155999999999999</v>
      </c>
      <c r="S2970" s="7">
        <v>20.832999999999998</v>
      </c>
      <c r="V2970" s="7" t="s">
        <v>37</v>
      </c>
      <c r="W2970" s="7">
        <v>3.8039999999999998</v>
      </c>
      <c r="X2970" s="7">
        <f t="shared" si="98"/>
        <v>3.8039999999999998</v>
      </c>
      <c r="Y2970" s="7">
        <v>1.8380000000000001</v>
      </c>
      <c r="Z2970" s="7">
        <f t="shared" si="99"/>
        <v>1.8380000000000001</v>
      </c>
      <c r="AA2970" s="7">
        <v>0.67400000000000004</v>
      </c>
      <c r="AB2970" s="7">
        <v>0.32500000000000001</v>
      </c>
      <c r="AC2970" s="7">
        <v>18.7</v>
      </c>
      <c r="AD2970" s="7">
        <v>107.8</v>
      </c>
      <c r="AE2970" s="7" t="s">
        <v>39</v>
      </c>
      <c r="AH2970" s="7" t="s">
        <v>406</v>
      </c>
      <c r="AI2970" s="7" t="s">
        <v>407</v>
      </c>
      <c r="AJ2970" s="7">
        <v>-1.6259999999999999</v>
      </c>
      <c r="AK2970" s="7">
        <v>1.548</v>
      </c>
      <c r="AL2970" s="7" t="s">
        <v>442</v>
      </c>
      <c r="AQ2970" s="7">
        <v>4.43</v>
      </c>
      <c r="AS2970" s="7">
        <v>1.34</v>
      </c>
      <c r="AT2970" s="7">
        <v>2.16</v>
      </c>
      <c r="AU2970" s="7">
        <v>0.87</v>
      </c>
      <c r="AV2970" s="7" t="s">
        <v>658</v>
      </c>
      <c r="AW2970" s="7" t="s">
        <v>528</v>
      </c>
      <c r="AX2970" s="7" t="s">
        <v>14</v>
      </c>
      <c r="AY2970" s="7" t="s">
        <v>562</v>
      </c>
      <c r="AZ2970" s="7" t="s">
        <v>38</v>
      </c>
    </row>
    <row r="2971" spans="1:52" x14ac:dyDescent="0.2">
      <c r="A2971" s="7">
        <v>2955</v>
      </c>
      <c r="B2971" s="7">
        <v>10104</v>
      </c>
      <c r="C2971" s="7" t="s">
        <v>34</v>
      </c>
      <c r="D2971" s="7" t="s">
        <v>35</v>
      </c>
      <c r="E2971" s="7" t="s">
        <v>36</v>
      </c>
      <c r="F2971" s="7">
        <v>4.22</v>
      </c>
      <c r="I2971" s="7">
        <v>4.375</v>
      </c>
      <c r="J2971" s="7">
        <v>2011</v>
      </c>
      <c r="K2971" s="7">
        <v>3</v>
      </c>
      <c r="L2971" s="7">
        <v>88</v>
      </c>
      <c r="M2971" s="7">
        <v>-37.42</v>
      </c>
      <c r="N2971" s="7">
        <v>144.089</v>
      </c>
      <c r="O2971" s="7">
        <v>-37.25</v>
      </c>
      <c r="P2971" s="7">
        <v>144.25</v>
      </c>
      <c r="Q2971" s="7">
        <v>13.278</v>
      </c>
      <c r="S2971" s="7">
        <v>23.803000000000001</v>
      </c>
      <c r="V2971" s="7" t="s">
        <v>37</v>
      </c>
      <c r="W2971" s="7">
        <v>2.516</v>
      </c>
      <c r="X2971" s="7">
        <f t="shared" si="98"/>
        <v>2.516</v>
      </c>
      <c r="Y2971" s="7">
        <v>1.859</v>
      </c>
      <c r="Z2971" s="7">
        <f t="shared" si="99"/>
        <v>1.859</v>
      </c>
      <c r="AA2971" s="7">
        <v>0.57499999999999996</v>
      </c>
      <c r="AB2971" s="7">
        <v>0.42399999999999999</v>
      </c>
      <c r="AC2971" s="7">
        <v>15.9</v>
      </c>
      <c r="AD2971" s="7">
        <v>42.8</v>
      </c>
      <c r="AE2971" s="7" t="s">
        <v>39</v>
      </c>
      <c r="AH2971" s="7" t="s">
        <v>406</v>
      </c>
      <c r="AI2971" s="7" t="s">
        <v>407</v>
      </c>
      <c r="AJ2971" s="7">
        <v>-1.6259999999999999</v>
      </c>
      <c r="AK2971" s="7">
        <v>1.548</v>
      </c>
      <c r="AL2971" s="7" t="s">
        <v>442</v>
      </c>
      <c r="AQ2971" s="7">
        <v>4.43</v>
      </c>
      <c r="AS2971" s="7">
        <v>1.34</v>
      </c>
      <c r="AT2971" s="7">
        <v>2.16</v>
      </c>
      <c r="AU2971" s="7">
        <v>0.87</v>
      </c>
      <c r="AV2971" s="7" t="s">
        <v>658</v>
      </c>
      <c r="AW2971" s="7" t="s">
        <v>528</v>
      </c>
      <c r="AX2971" s="7" t="s">
        <v>14</v>
      </c>
      <c r="AY2971" s="7" t="s">
        <v>562</v>
      </c>
      <c r="AZ2971" s="7" t="s">
        <v>38</v>
      </c>
    </row>
    <row r="2972" spans="1:52" x14ac:dyDescent="0.2">
      <c r="A2972" s="7">
        <v>2956</v>
      </c>
      <c r="B2972" s="7">
        <v>10104</v>
      </c>
      <c r="C2972" s="7" t="s">
        <v>34</v>
      </c>
      <c r="D2972" s="7" t="s">
        <v>35</v>
      </c>
      <c r="E2972" s="7" t="s">
        <v>36</v>
      </c>
      <c r="F2972" s="7">
        <v>3.9089999999999998</v>
      </c>
      <c r="I2972" s="7">
        <v>4.0519999999999996</v>
      </c>
      <c r="J2972" s="7">
        <v>2011</v>
      </c>
      <c r="K2972" s="7">
        <v>4</v>
      </c>
      <c r="L2972" s="7">
        <v>117</v>
      </c>
      <c r="M2972" s="7">
        <v>-37.42</v>
      </c>
      <c r="N2972" s="7">
        <v>144.089</v>
      </c>
      <c r="O2972" s="7">
        <v>-37.25</v>
      </c>
      <c r="P2972" s="7">
        <v>144.25</v>
      </c>
      <c r="Q2972" s="7">
        <v>11.193</v>
      </c>
      <c r="S2972" s="7">
        <v>26.754000000000001</v>
      </c>
      <c r="V2972" s="7" t="s">
        <v>37</v>
      </c>
      <c r="W2972" s="7">
        <v>2.2719999999999998</v>
      </c>
      <c r="X2972" s="7">
        <f t="shared" si="98"/>
        <v>2.2719999999999998</v>
      </c>
      <c r="Y2972" s="7">
        <v>1.78</v>
      </c>
      <c r="Z2972" s="7">
        <f t="shared" si="99"/>
        <v>1.78</v>
      </c>
      <c r="AA2972" s="7">
        <v>0.56000000000000005</v>
      </c>
      <c r="AB2972" s="7">
        <v>0.439</v>
      </c>
      <c r="AC2972" s="7">
        <v>12.8</v>
      </c>
      <c r="AD2972" s="7">
        <v>63.9</v>
      </c>
      <c r="AE2972" s="7" t="s">
        <v>39</v>
      </c>
      <c r="AH2972" s="7" t="s">
        <v>406</v>
      </c>
      <c r="AI2972" s="7" t="s">
        <v>407</v>
      </c>
      <c r="AJ2972" s="7">
        <v>-1.6259999999999999</v>
      </c>
      <c r="AK2972" s="7">
        <v>1.548</v>
      </c>
      <c r="AL2972" s="7" t="s">
        <v>442</v>
      </c>
      <c r="AQ2972" s="7">
        <v>4.43</v>
      </c>
      <c r="AS2972" s="7">
        <v>1.34</v>
      </c>
      <c r="AT2972" s="7">
        <v>2.16</v>
      </c>
      <c r="AU2972" s="7">
        <v>0.87</v>
      </c>
      <c r="AV2972" s="7" t="s">
        <v>658</v>
      </c>
      <c r="AW2972" s="7" t="s">
        <v>528</v>
      </c>
      <c r="AX2972" s="7" t="s">
        <v>14</v>
      </c>
      <c r="AY2972" s="7" t="s">
        <v>562</v>
      </c>
      <c r="AZ2972" s="7" t="s">
        <v>38</v>
      </c>
    </row>
    <row r="2973" spans="1:52" x14ac:dyDescent="0.2">
      <c r="A2973" s="7">
        <v>2957</v>
      </c>
      <c r="B2973" s="7">
        <v>10104</v>
      </c>
      <c r="C2973" s="7" t="s">
        <v>34</v>
      </c>
      <c r="D2973" s="7" t="s">
        <v>35</v>
      </c>
      <c r="E2973" s="7" t="s">
        <v>36</v>
      </c>
      <c r="F2973" s="7">
        <v>3.7010000000000001</v>
      </c>
      <c r="I2973" s="7">
        <v>3.8370000000000002</v>
      </c>
      <c r="J2973" s="7">
        <v>2011</v>
      </c>
      <c r="K2973" s="7">
        <v>5</v>
      </c>
      <c r="L2973" s="7">
        <v>145</v>
      </c>
      <c r="M2973" s="7">
        <v>-37.42</v>
      </c>
      <c r="N2973" s="7">
        <v>144.089</v>
      </c>
      <c r="O2973" s="7">
        <v>-37.25</v>
      </c>
      <c r="P2973" s="7">
        <v>144.25</v>
      </c>
      <c r="Q2973" s="7">
        <v>7.5720000000000001</v>
      </c>
      <c r="S2973" s="7">
        <v>37.811</v>
      </c>
      <c r="V2973" s="7" t="s">
        <v>37</v>
      </c>
      <c r="W2973" s="7">
        <v>1.5209999999999999</v>
      </c>
      <c r="X2973" s="7">
        <f t="shared" si="98"/>
        <v>1.5209999999999999</v>
      </c>
      <c r="Y2973" s="7">
        <v>2.3159999999999998</v>
      </c>
      <c r="Z2973" s="7">
        <f t="shared" si="99"/>
        <v>2.3159999999999998</v>
      </c>
      <c r="AA2973" s="7">
        <v>0.39600000000000002</v>
      </c>
      <c r="AB2973" s="7">
        <v>0.60299999999999998</v>
      </c>
      <c r="AC2973" s="7">
        <v>8.8000000000000007</v>
      </c>
      <c r="AD2973" s="7">
        <v>76.900000000000006</v>
      </c>
      <c r="AE2973" s="7" t="s">
        <v>39</v>
      </c>
      <c r="AH2973" s="7" t="s">
        <v>406</v>
      </c>
      <c r="AI2973" s="7" t="s">
        <v>407</v>
      </c>
      <c r="AJ2973" s="7">
        <v>-1.6259999999999999</v>
      </c>
      <c r="AK2973" s="7">
        <v>1.548</v>
      </c>
      <c r="AL2973" s="7" t="s">
        <v>442</v>
      </c>
      <c r="AQ2973" s="7">
        <v>4.43</v>
      </c>
      <c r="AS2973" s="7">
        <v>1.34</v>
      </c>
      <c r="AT2973" s="7">
        <v>2.16</v>
      </c>
      <c r="AU2973" s="7">
        <v>0.87</v>
      </c>
      <c r="AV2973" s="7" t="s">
        <v>658</v>
      </c>
      <c r="AW2973" s="7" t="s">
        <v>528</v>
      </c>
      <c r="AX2973" s="7" t="s">
        <v>14</v>
      </c>
      <c r="AY2973" s="7" t="s">
        <v>562</v>
      </c>
      <c r="AZ2973" s="7" t="s">
        <v>38</v>
      </c>
    </row>
    <row r="2974" spans="1:52" x14ac:dyDescent="0.2">
      <c r="A2974" s="7">
        <v>2958</v>
      </c>
      <c r="B2974" s="7">
        <v>10104</v>
      </c>
      <c r="C2974" s="7" t="s">
        <v>34</v>
      </c>
      <c r="D2974" s="7" t="s">
        <v>35</v>
      </c>
      <c r="E2974" s="7" t="s">
        <v>36</v>
      </c>
      <c r="F2974" s="7">
        <v>3.26</v>
      </c>
      <c r="I2974" s="7">
        <v>3.379</v>
      </c>
      <c r="J2974" s="7">
        <v>2011</v>
      </c>
      <c r="K2974" s="7">
        <v>6</v>
      </c>
      <c r="L2974" s="7">
        <v>178</v>
      </c>
      <c r="M2974" s="7">
        <v>-37.42</v>
      </c>
      <c r="N2974" s="7">
        <v>144.089</v>
      </c>
      <c r="O2974" s="7">
        <v>-37.25</v>
      </c>
      <c r="P2974" s="7">
        <v>144.25</v>
      </c>
      <c r="Q2974" s="7">
        <v>7.3</v>
      </c>
      <c r="S2974" s="7">
        <v>36.935000000000002</v>
      </c>
      <c r="V2974" s="7" t="s">
        <v>37</v>
      </c>
      <c r="W2974" s="7">
        <v>1.4650000000000001</v>
      </c>
      <c r="X2974" s="7">
        <f t="shared" si="98"/>
        <v>1.4650000000000001</v>
      </c>
      <c r="Y2974" s="7">
        <v>1.9139999999999999</v>
      </c>
      <c r="Z2974" s="7">
        <f t="shared" si="99"/>
        <v>1.9139999999999999</v>
      </c>
      <c r="AA2974" s="7">
        <v>0.433</v>
      </c>
      <c r="AB2974" s="7">
        <v>0.56599999999999995</v>
      </c>
      <c r="AC2974" s="7">
        <v>7.9</v>
      </c>
      <c r="AD2974" s="7">
        <v>85.8</v>
      </c>
      <c r="AE2974" s="7" t="s">
        <v>39</v>
      </c>
      <c r="AH2974" s="7" t="s">
        <v>406</v>
      </c>
      <c r="AI2974" s="7" t="s">
        <v>407</v>
      </c>
      <c r="AJ2974" s="7">
        <v>-1.6259999999999999</v>
      </c>
      <c r="AK2974" s="7">
        <v>1.548</v>
      </c>
      <c r="AL2974" s="7" t="s">
        <v>442</v>
      </c>
      <c r="AQ2974" s="7">
        <v>4.43</v>
      </c>
      <c r="AS2974" s="7">
        <v>1.34</v>
      </c>
      <c r="AT2974" s="7">
        <v>2.16</v>
      </c>
      <c r="AU2974" s="7">
        <v>0.87</v>
      </c>
      <c r="AV2974" s="7" t="s">
        <v>658</v>
      </c>
      <c r="AW2974" s="7" t="s">
        <v>528</v>
      </c>
      <c r="AX2974" s="7" t="s">
        <v>14</v>
      </c>
      <c r="AY2974" s="7" t="s">
        <v>562</v>
      </c>
      <c r="AZ2974" s="7" t="s">
        <v>38</v>
      </c>
    </row>
    <row r="2975" spans="1:52" x14ac:dyDescent="0.2">
      <c r="A2975" s="7">
        <v>2959</v>
      </c>
      <c r="B2975" s="7">
        <v>10104</v>
      </c>
      <c r="C2975" s="7" t="s">
        <v>34</v>
      </c>
      <c r="D2975" s="7" t="s">
        <v>35</v>
      </c>
      <c r="E2975" s="7" t="s">
        <v>36</v>
      </c>
      <c r="F2975" s="7">
        <v>3.3380000000000001</v>
      </c>
      <c r="I2975" s="7">
        <v>3.46</v>
      </c>
      <c r="J2975" s="7">
        <v>2011</v>
      </c>
      <c r="K2975" s="7">
        <v>7</v>
      </c>
      <c r="L2975" s="7">
        <v>200</v>
      </c>
      <c r="M2975" s="7">
        <v>-37.42</v>
      </c>
      <c r="N2975" s="7">
        <v>144.089</v>
      </c>
      <c r="O2975" s="7">
        <v>-37.25</v>
      </c>
      <c r="P2975" s="7">
        <v>144.25</v>
      </c>
      <c r="Q2975" s="7">
        <v>6.6669999999999998</v>
      </c>
      <c r="S2975" s="7">
        <v>41.905999999999999</v>
      </c>
      <c r="V2975" s="7" t="s">
        <v>37</v>
      </c>
      <c r="W2975" s="7">
        <v>1.2490000000000001</v>
      </c>
      <c r="X2975" s="7">
        <f t="shared" si="98"/>
        <v>1.2490000000000001</v>
      </c>
      <c r="Y2975" s="7">
        <v>2.2109999999999999</v>
      </c>
      <c r="Z2975" s="7">
        <f t="shared" si="99"/>
        <v>2.2109999999999999</v>
      </c>
      <c r="AA2975" s="7">
        <v>0.36</v>
      </c>
      <c r="AB2975" s="7">
        <v>0.63900000000000001</v>
      </c>
      <c r="AC2975" s="7">
        <v>7</v>
      </c>
      <c r="AD2975" s="7">
        <v>105.9</v>
      </c>
      <c r="AE2975" s="7" t="s">
        <v>39</v>
      </c>
      <c r="AH2975" s="7" t="s">
        <v>406</v>
      </c>
      <c r="AI2975" s="7" t="s">
        <v>407</v>
      </c>
      <c r="AJ2975" s="7">
        <v>-1.6259999999999999</v>
      </c>
      <c r="AK2975" s="7">
        <v>1.548</v>
      </c>
      <c r="AL2975" s="7" t="s">
        <v>442</v>
      </c>
      <c r="AQ2975" s="7">
        <v>4.43</v>
      </c>
      <c r="AS2975" s="7">
        <v>1.34</v>
      </c>
      <c r="AT2975" s="7">
        <v>2.16</v>
      </c>
      <c r="AU2975" s="7">
        <v>0.87</v>
      </c>
      <c r="AV2975" s="7" t="s">
        <v>658</v>
      </c>
      <c r="AW2975" s="7" t="s">
        <v>528</v>
      </c>
      <c r="AX2975" s="7" t="s">
        <v>14</v>
      </c>
      <c r="AY2975" s="7" t="s">
        <v>562</v>
      </c>
      <c r="AZ2975" s="7" t="s">
        <v>38</v>
      </c>
    </row>
    <row r="2976" spans="1:52" x14ac:dyDescent="0.2">
      <c r="A2976" s="7">
        <v>2960</v>
      </c>
      <c r="B2976" s="7">
        <v>10104</v>
      </c>
      <c r="C2976" s="7" t="s">
        <v>34</v>
      </c>
      <c r="D2976" s="7" t="s">
        <v>35</v>
      </c>
      <c r="E2976" s="7" t="s">
        <v>36</v>
      </c>
      <c r="F2976" s="7">
        <v>3.7789999999999999</v>
      </c>
      <c r="I2976" s="7">
        <v>3.9180000000000001</v>
      </c>
      <c r="J2976" s="7">
        <v>2011</v>
      </c>
      <c r="K2976" s="7">
        <v>8</v>
      </c>
      <c r="L2976" s="7">
        <v>233</v>
      </c>
      <c r="M2976" s="7">
        <v>-37.42</v>
      </c>
      <c r="N2976" s="7">
        <v>144.089</v>
      </c>
      <c r="O2976" s="7">
        <v>-37.25</v>
      </c>
      <c r="P2976" s="7">
        <v>144.25</v>
      </c>
      <c r="Q2976" s="7">
        <v>7.7530000000000001</v>
      </c>
      <c r="S2976" s="7">
        <v>39.902000000000001</v>
      </c>
      <c r="V2976" s="7" t="s">
        <v>37</v>
      </c>
      <c r="W2976" s="7">
        <v>1.5680000000000001</v>
      </c>
      <c r="X2976" s="7">
        <f t="shared" si="98"/>
        <v>1.5680000000000001</v>
      </c>
      <c r="Y2976" s="7">
        <v>2.35</v>
      </c>
      <c r="Z2976" s="7">
        <f t="shared" si="99"/>
        <v>2.35</v>
      </c>
      <c r="AA2976" s="7">
        <v>0.4</v>
      </c>
      <c r="AB2976" s="7">
        <v>0.59899999999999998</v>
      </c>
      <c r="AC2976" s="7">
        <v>8.6999999999999993</v>
      </c>
      <c r="AD2976" s="7">
        <v>84</v>
      </c>
      <c r="AE2976" s="7" t="s">
        <v>39</v>
      </c>
      <c r="AH2976" s="7" t="s">
        <v>406</v>
      </c>
      <c r="AI2976" s="7" t="s">
        <v>407</v>
      </c>
      <c r="AJ2976" s="7">
        <v>-1.6259999999999999</v>
      </c>
      <c r="AK2976" s="7">
        <v>1.548</v>
      </c>
      <c r="AL2976" s="7" t="s">
        <v>442</v>
      </c>
      <c r="AQ2976" s="7">
        <v>4.43</v>
      </c>
      <c r="AS2976" s="7">
        <v>1.34</v>
      </c>
      <c r="AT2976" s="7">
        <v>2.16</v>
      </c>
      <c r="AU2976" s="7">
        <v>0.87</v>
      </c>
      <c r="AV2976" s="7" t="s">
        <v>658</v>
      </c>
      <c r="AW2976" s="7" t="s">
        <v>528</v>
      </c>
      <c r="AX2976" s="7" t="s">
        <v>14</v>
      </c>
      <c r="AY2976" s="7" t="s">
        <v>562</v>
      </c>
      <c r="AZ2976" s="7" t="s">
        <v>38</v>
      </c>
    </row>
    <row r="2977" spans="1:52" x14ac:dyDescent="0.2">
      <c r="A2977" s="7">
        <v>2961</v>
      </c>
      <c r="B2977" s="7">
        <v>10104</v>
      </c>
      <c r="C2977" s="7" t="s">
        <v>34</v>
      </c>
      <c r="D2977" s="7" t="s">
        <v>35</v>
      </c>
      <c r="E2977" s="7" t="s">
        <v>36</v>
      </c>
      <c r="F2977" s="7">
        <v>4.1689999999999996</v>
      </c>
      <c r="I2977" s="7">
        <v>4.3220000000000001</v>
      </c>
      <c r="J2977" s="7">
        <v>2011</v>
      </c>
      <c r="K2977" s="7">
        <v>9</v>
      </c>
      <c r="L2977" s="7">
        <v>257</v>
      </c>
      <c r="M2977" s="7">
        <v>-37.42</v>
      </c>
      <c r="N2977" s="7">
        <v>144.089</v>
      </c>
      <c r="O2977" s="7">
        <v>-37.25</v>
      </c>
      <c r="P2977" s="7">
        <v>144.25</v>
      </c>
      <c r="Q2977" s="7">
        <v>7.391</v>
      </c>
      <c r="S2977" s="7">
        <v>31.812000000000001</v>
      </c>
      <c r="V2977" s="7" t="s">
        <v>37</v>
      </c>
      <c r="W2977" s="7">
        <v>1.54</v>
      </c>
      <c r="X2977" s="7">
        <f t="shared" si="98"/>
        <v>1.54</v>
      </c>
      <c r="Y2977" s="7">
        <v>2.782</v>
      </c>
      <c r="Z2977" s="7">
        <f t="shared" si="99"/>
        <v>2.782</v>
      </c>
      <c r="AA2977" s="7">
        <v>0.35599999999999998</v>
      </c>
      <c r="AB2977" s="7">
        <v>0.64300000000000002</v>
      </c>
      <c r="AC2977" s="7">
        <v>10.1</v>
      </c>
      <c r="AD2977" s="7">
        <v>91.9</v>
      </c>
      <c r="AE2977" s="7" t="s">
        <v>39</v>
      </c>
      <c r="AH2977" s="7" t="s">
        <v>406</v>
      </c>
      <c r="AI2977" s="7" t="s">
        <v>407</v>
      </c>
      <c r="AJ2977" s="7">
        <v>-1.6259999999999999</v>
      </c>
      <c r="AK2977" s="7">
        <v>1.548</v>
      </c>
      <c r="AL2977" s="7" t="s">
        <v>442</v>
      </c>
      <c r="AQ2977" s="7">
        <v>4.43</v>
      </c>
      <c r="AS2977" s="7">
        <v>1.34</v>
      </c>
      <c r="AT2977" s="7">
        <v>2.16</v>
      </c>
      <c r="AU2977" s="7">
        <v>0.87</v>
      </c>
      <c r="AV2977" s="7" t="s">
        <v>658</v>
      </c>
      <c r="AW2977" s="7" t="s">
        <v>528</v>
      </c>
      <c r="AX2977" s="7" t="s">
        <v>14</v>
      </c>
      <c r="AY2977" s="7" t="s">
        <v>562</v>
      </c>
      <c r="AZ2977" s="7" t="s">
        <v>38</v>
      </c>
    </row>
    <row r="2978" spans="1:52" x14ac:dyDescent="0.2">
      <c r="A2978" s="7">
        <v>2962</v>
      </c>
      <c r="B2978" s="7">
        <v>10104</v>
      </c>
      <c r="C2978" s="7" t="s">
        <v>34</v>
      </c>
      <c r="D2978" s="7" t="s">
        <v>35</v>
      </c>
      <c r="E2978" s="7" t="s">
        <v>36</v>
      </c>
      <c r="F2978" s="7">
        <v>4.0389999999999997</v>
      </c>
      <c r="I2978" s="7">
        <v>4.1870000000000003</v>
      </c>
      <c r="J2978" s="7">
        <v>2011</v>
      </c>
      <c r="K2978" s="7">
        <v>10</v>
      </c>
      <c r="L2978" s="7">
        <v>285</v>
      </c>
      <c r="M2978" s="7">
        <v>-37.42</v>
      </c>
      <c r="N2978" s="7">
        <v>144.089</v>
      </c>
      <c r="O2978" s="7">
        <v>-37.25</v>
      </c>
      <c r="P2978" s="7">
        <v>144.25</v>
      </c>
      <c r="Q2978" s="7">
        <v>9.8350000000000009</v>
      </c>
      <c r="S2978" s="7">
        <v>34.311999999999998</v>
      </c>
      <c r="V2978" s="7" t="s">
        <v>37</v>
      </c>
      <c r="W2978" s="7">
        <v>1.698</v>
      </c>
      <c r="X2978" s="7">
        <f t="shared" si="98"/>
        <v>1.698</v>
      </c>
      <c r="Y2978" s="7">
        <v>2.4889999999999999</v>
      </c>
      <c r="Z2978" s="7">
        <f t="shared" si="99"/>
        <v>2.4889999999999999</v>
      </c>
      <c r="AA2978" s="7">
        <v>0.40500000000000003</v>
      </c>
      <c r="AB2978" s="7">
        <v>0.59399999999999997</v>
      </c>
      <c r="AC2978" s="7">
        <v>12.8</v>
      </c>
      <c r="AD2978" s="7">
        <v>56.9</v>
      </c>
      <c r="AE2978" s="7" t="s">
        <v>39</v>
      </c>
      <c r="AH2978" s="7" t="s">
        <v>406</v>
      </c>
      <c r="AI2978" s="7" t="s">
        <v>407</v>
      </c>
      <c r="AJ2978" s="7">
        <v>-1.6259999999999999</v>
      </c>
      <c r="AK2978" s="7">
        <v>1.548</v>
      </c>
      <c r="AL2978" s="7" t="s">
        <v>442</v>
      </c>
      <c r="AQ2978" s="7">
        <v>4.43</v>
      </c>
      <c r="AS2978" s="7">
        <v>1.34</v>
      </c>
      <c r="AT2978" s="7">
        <v>2.16</v>
      </c>
      <c r="AU2978" s="7">
        <v>0.87</v>
      </c>
      <c r="AV2978" s="7" t="s">
        <v>658</v>
      </c>
      <c r="AW2978" s="7" t="s">
        <v>528</v>
      </c>
      <c r="AX2978" s="7" t="s">
        <v>14</v>
      </c>
      <c r="AY2978" s="7" t="s">
        <v>562</v>
      </c>
      <c r="AZ2978" s="7" t="s">
        <v>38</v>
      </c>
    </row>
    <row r="2979" spans="1:52" x14ac:dyDescent="0.2">
      <c r="A2979" s="7">
        <v>2963</v>
      </c>
      <c r="B2979" s="7">
        <v>10104</v>
      </c>
      <c r="C2979" s="7" t="s">
        <v>34</v>
      </c>
      <c r="D2979" s="7" t="s">
        <v>35</v>
      </c>
      <c r="E2979" s="7" t="s">
        <v>36</v>
      </c>
      <c r="F2979" s="7">
        <v>5.1559999999999997</v>
      </c>
      <c r="I2979" s="7">
        <v>5.3449999999999998</v>
      </c>
      <c r="J2979" s="7">
        <v>2011</v>
      </c>
      <c r="K2979" s="7">
        <v>11</v>
      </c>
      <c r="L2979" s="7">
        <v>319</v>
      </c>
      <c r="M2979" s="7">
        <v>-37.42</v>
      </c>
      <c r="N2979" s="7">
        <v>144.089</v>
      </c>
      <c r="O2979" s="7">
        <v>-37.25</v>
      </c>
      <c r="P2979" s="7">
        <v>144.25</v>
      </c>
      <c r="Q2979" s="7">
        <v>13.366</v>
      </c>
      <c r="S2979" s="7">
        <v>28.702000000000002</v>
      </c>
      <c r="V2979" s="7" t="s">
        <v>37</v>
      </c>
      <c r="W2979" s="7">
        <v>2.2589999999999999</v>
      </c>
      <c r="X2979" s="7">
        <f t="shared" si="98"/>
        <v>2.2589999999999999</v>
      </c>
      <c r="Y2979" s="7">
        <v>3.0859999999999999</v>
      </c>
      <c r="Z2979" s="7">
        <f t="shared" si="99"/>
        <v>3.0859999999999999</v>
      </c>
      <c r="AA2979" s="7">
        <v>0.42199999999999999</v>
      </c>
      <c r="AB2979" s="7">
        <v>0.57699999999999996</v>
      </c>
      <c r="AC2979" s="7">
        <v>16.600000000000001</v>
      </c>
      <c r="AD2979" s="7">
        <v>62</v>
      </c>
      <c r="AE2979" s="7" t="s">
        <v>39</v>
      </c>
      <c r="AH2979" s="7" t="s">
        <v>406</v>
      </c>
      <c r="AI2979" s="7" t="s">
        <v>407</v>
      </c>
      <c r="AJ2979" s="7">
        <v>-1.6259999999999999</v>
      </c>
      <c r="AK2979" s="7">
        <v>1.548</v>
      </c>
      <c r="AL2979" s="7" t="s">
        <v>442</v>
      </c>
      <c r="AQ2979" s="7">
        <v>4.43</v>
      </c>
      <c r="AS2979" s="7">
        <v>1.34</v>
      </c>
      <c r="AT2979" s="7">
        <v>2.16</v>
      </c>
      <c r="AU2979" s="7">
        <v>0.87</v>
      </c>
      <c r="AV2979" s="7" t="s">
        <v>658</v>
      </c>
      <c r="AW2979" s="7" t="s">
        <v>528</v>
      </c>
      <c r="AX2979" s="7" t="s">
        <v>14</v>
      </c>
      <c r="AY2979" s="7" t="s">
        <v>562</v>
      </c>
      <c r="AZ2979" s="7" t="s">
        <v>38</v>
      </c>
    </row>
    <row r="2980" spans="1:52" x14ac:dyDescent="0.2">
      <c r="A2980" s="7">
        <v>2964</v>
      </c>
      <c r="B2980" s="7">
        <v>10104</v>
      </c>
      <c r="C2980" s="7" t="s">
        <v>34</v>
      </c>
      <c r="D2980" s="7" t="s">
        <v>35</v>
      </c>
      <c r="E2980" s="7" t="s">
        <v>36</v>
      </c>
      <c r="F2980" s="7">
        <v>5.1040000000000001</v>
      </c>
      <c r="I2980" s="7">
        <v>5.2910000000000004</v>
      </c>
      <c r="J2980" s="7">
        <v>2011</v>
      </c>
      <c r="K2980" s="7">
        <v>12</v>
      </c>
      <c r="L2980" s="7">
        <v>354</v>
      </c>
      <c r="M2980" s="7">
        <v>-37.42</v>
      </c>
      <c r="N2980" s="7">
        <v>144.089</v>
      </c>
      <c r="O2980" s="7">
        <v>-37.25</v>
      </c>
      <c r="P2980" s="7">
        <v>144.25</v>
      </c>
      <c r="Q2980" s="7">
        <v>14.542999999999999</v>
      </c>
      <c r="S2980" s="7">
        <v>26.93</v>
      </c>
      <c r="V2980" s="7" t="s">
        <v>37</v>
      </c>
      <c r="W2980" s="7">
        <v>2.766</v>
      </c>
      <c r="X2980" s="7">
        <f t="shared" si="98"/>
        <v>2.766</v>
      </c>
      <c r="Y2980" s="7">
        <v>2.5249999999999999</v>
      </c>
      <c r="Z2980" s="7">
        <f t="shared" si="99"/>
        <v>2.5249999999999999</v>
      </c>
      <c r="AA2980" s="7">
        <v>0.52200000000000002</v>
      </c>
      <c r="AB2980" s="7">
        <v>0.47699999999999998</v>
      </c>
      <c r="AC2980" s="7">
        <v>17.7</v>
      </c>
      <c r="AD2980" s="7">
        <v>54.5</v>
      </c>
      <c r="AE2980" s="7" t="s">
        <v>39</v>
      </c>
      <c r="AH2980" s="7" t="s">
        <v>406</v>
      </c>
      <c r="AI2980" s="7" t="s">
        <v>407</v>
      </c>
      <c r="AJ2980" s="7">
        <v>-1.6259999999999999</v>
      </c>
      <c r="AK2980" s="7">
        <v>1.548</v>
      </c>
      <c r="AL2980" s="7" t="s">
        <v>442</v>
      </c>
      <c r="AQ2980" s="7">
        <v>4.43</v>
      </c>
      <c r="AS2980" s="7">
        <v>1.34</v>
      </c>
      <c r="AT2980" s="7">
        <v>2.16</v>
      </c>
      <c r="AU2980" s="7">
        <v>0.87</v>
      </c>
      <c r="AV2980" s="7" t="s">
        <v>658</v>
      </c>
      <c r="AW2980" s="7" t="s">
        <v>528</v>
      </c>
      <c r="AX2980" s="7" t="s">
        <v>14</v>
      </c>
      <c r="AY2980" s="7" t="s">
        <v>562</v>
      </c>
      <c r="AZ2980" s="7" t="s">
        <v>38</v>
      </c>
    </row>
    <row r="2981" spans="1:52" x14ac:dyDescent="0.2">
      <c r="A2981" s="7">
        <v>2965</v>
      </c>
      <c r="B2981" s="7">
        <v>10104</v>
      </c>
      <c r="C2981" s="7" t="s">
        <v>34</v>
      </c>
      <c r="D2981" s="7" t="s">
        <v>35</v>
      </c>
      <c r="E2981" s="7" t="s">
        <v>36</v>
      </c>
      <c r="F2981" s="7">
        <v>4.37</v>
      </c>
      <c r="I2981" s="7">
        <v>4.53</v>
      </c>
      <c r="J2981" s="7">
        <v>2012</v>
      </c>
      <c r="K2981" s="7">
        <v>1</v>
      </c>
      <c r="L2981" s="7">
        <v>25</v>
      </c>
      <c r="M2981" s="7">
        <v>-37.42</v>
      </c>
      <c r="N2981" s="7">
        <v>144.089</v>
      </c>
      <c r="O2981" s="7">
        <v>-37.25</v>
      </c>
      <c r="P2981" s="7">
        <v>144.25</v>
      </c>
      <c r="Q2981" s="7">
        <v>18.888999999999999</v>
      </c>
      <c r="S2981" s="7">
        <v>12.315</v>
      </c>
      <c r="V2981" s="7" t="s">
        <v>37</v>
      </c>
      <c r="W2981" s="7">
        <v>2.3260000000000001</v>
      </c>
      <c r="X2981" s="7">
        <f t="shared" si="98"/>
        <v>2.3260000000000001</v>
      </c>
      <c r="Y2981" s="7">
        <v>2.2040000000000002</v>
      </c>
      <c r="Z2981" s="7">
        <f t="shared" si="99"/>
        <v>2.2040000000000002</v>
      </c>
      <c r="AA2981" s="7">
        <v>0.51300000000000001</v>
      </c>
      <c r="AB2981" s="7">
        <v>0.48599999999999999</v>
      </c>
      <c r="AC2981" s="7">
        <v>19.7</v>
      </c>
      <c r="AD2981" s="7">
        <v>28.5</v>
      </c>
      <c r="AE2981" s="7" t="s">
        <v>39</v>
      </c>
      <c r="AH2981" s="7" t="s">
        <v>406</v>
      </c>
      <c r="AI2981" s="7" t="s">
        <v>407</v>
      </c>
      <c r="AJ2981" s="7">
        <v>-1.6259999999999999</v>
      </c>
      <c r="AK2981" s="7">
        <v>0.34899999999999998</v>
      </c>
      <c r="AL2981" s="7" t="s">
        <v>442</v>
      </c>
      <c r="AQ2981" s="7">
        <v>4.43</v>
      </c>
      <c r="AS2981" s="7">
        <v>1.34</v>
      </c>
      <c r="AT2981" s="7">
        <v>2.16</v>
      </c>
      <c r="AU2981" s="7">
        <v>0.87</v>
      </c>
      <c r="AV2981" s="7" t="s">
        <v>658</v>
      </c>
      <c r="AW2981" s="7" t="s">
        <v>528</v>
      </c>
      <c r="AX2981" s="7" t="s">
        <v>14</v>
      </c>
      <c r="AY2981" s="7" t="s">
        <v>562</v>
      </c>
      <c r="AZ2981" s="7" t="s">
        <v>38</v>
      </c>
    </row>
    <row r="2982" spans="1:52" x14ac:dyDescent="0.2">
      <c r="A2982" s="7">
        <v>2966</v>
      </c>
      <c r="B2982" s="7">
        <v>10104</v>
      </c>
      <c r="C2982" s="7" t="s">
        <v>34</v>
      </c>
      <c r="D2982" s="7" t="s">
        <v>35</v>
      </c>
      <c r="E2982" s="7" t="s">
        <v>36</v>
      </c>
      <c r="F2982" s="7">
        <v>4.74</v>
      </c>
      <c r="I2982" s="7">
        <v>4.9139999999999997</v>
      </c>
      <c r="J2982" s="7">
        <v>2012</v>
      </c>
      <c r="K2982" s="7">
        <v>2</v>
      </c>
      <c r="L2982" s="7">
        <v>54</v>
      </c>
      <c r="M2982" s="7">
        <v>-37.42</v>
      </c>
      <c r="N2982" s="7">
        <v>144.089</v>
      </c>
      <c r="O2982" s="7">
        <v>-37.25</v>
      </c>
      <c r="P2982" s="7">
        <v>144.25</v>
      </c>
      <c r="Q2982" s="7">
        <v>16.172999999999998</v>
      </c>
      <c r="S2982" s="7">
        <v>17.29</v>
      </c>
      <c r="V2982" s="7" t="s">
        <v>37</v>
      </c>
      <c r="W2982" s="7">
        <v>3.456</v>
      </c>
      <c r="X2982" s="7">
        <f t="shared" si="98"/>
        <v>3.456</v>
      </c>
      <c r="Y2982" s="7">
        <v>1.458</v>
      </c>
      <c r="Z2982" s="7">
        <f t="shared" si="99"/>
        <v>1.458</v>
      </c>
      <c r="AA2982" s="7">
        <v>0.70299999999999996</v>
      </c>
      <c r="AB2982" s="7">
        <v>0.29599999999999999</v>
      </c>
      <c r="AC2982" s="7">
        <v>19.399999999999999</v>
      </c>
      <c r="AD2982" s="7">
        <v>116.6</v>
      </c>
      <c r="AE2982" s="7" t="s">
        <v>39</v>
      </c>
      <c r="AH2982" s="7" t="s">
        <v>406</v>
      </c>
      <c r="AI2982" s="7" t="s">
        <v>407</v>
      </c>
      <c r="AJ2982" s="7">
        <v>-1.6259999999999999</v>
      </c>
      <c r="AK2982" s="7">
        <v>0.34899999999999998</v>
      </c>
      <c r="AL2982" s="7" t="s">
        <v>442</v>
      </c>
      <c r="AQ2982" s="7">
        <v>4.43</v>
      </c>
      <c r="AS2982" s="7">
        <v>1.34</v>
      </c>
      <c r="AT2982" s="7">
        <v>2.16</v>
      </c>
      <c r="AU2982" s="7">
        <v>0.87</v>
      </c>
      <c r="AV2982" s="7" t="s">
        <v>658</v>
      </c>
      <c r="AW2982" s="7" t="s">
        <v>528</v>
      </c>
      <c r="AX2982" s="7" t="s">
        <v>14</v>
      </c>
      <c r="AY2982" s="7" t="s">
        <v>562</v>
      </c>
      <c r="AZ2982" s="7" t="s">
        <v>38</v>
      </c>
    </row>
    <row r="2983" spans="1:52" x14ac:dyDescent="0.2">
      <c r="A2983" s="7">
        <v>2967</v>
      </c>
      <c r="B2983" s="7">
        <v>10104</v>
      </c>
      <c r="C2983" s="7" t="s">
        <v>34</v>
      </c>
      <c r="D2983" s="7" t="s">
        <v>35</v>
      </c>
      <c r="E2983" s="7" t="s">
        <v>36</v>
      </c>
      <c r="F2983" s="7">
        <v>6.2990000000000004</v>
      </c>
      <c r="I2983" s="7">
        <v>6.53</v>
      </c>
      <c r="J2983" s="7">
        <v>2012</v>
      </c>
      <c r="K2983" s="7">
        <v>3</v>
      </c>
      <c r="L2983" s="7">
        <v>73</v>
      </c>
      <c r="M2983" s="7">
        <v>-37.42</v>
      </c>
      <c r="N2983" s="7">
        <v>144.089</v>
      </c>
      <c r="O2983" s="7">
        <v>-37.25</v>
      </c>
      <c r="P2983" s="7">
        <v>144.25</v>
      </c>
      <c r="Q2983" s="7">
        <v>15.539</v>
      </c>
      <c r="S2983" s="7">
        <v>20.684999999999999</v>
      </c>
      <c r="V2983" s="7" t="s">
        <v>37</v>
      </c>
      <c r="W2983" s="7">
        <v>3.778</v>
      </c>
      <c r="X2983" s="7">
        <f t="shared" si="98"/>
        <v>3.778</v>
      </c>
      <c r="Y2983" s="7">
        <v>2.7519999999999998</v>
      </c>
      <c r="Z2983" s="7">
        <f t="shared" si="99"/>
        <v>2.7519999999999998</v>
      </c>
      <c r="AA2983" s="7">
        <v>0.57799999999999996</v>
      </c>
      <c r="AB2983" s="7">
        <v>0.42099999999999999</v>
      </c>
      <c r="AC2983" s="7">
        <v>15.6</v>
      </c>
      <c r="AD2983" s="7">
        <v>87.2</v>
      </c>
      <c r="AE2983" s="7" t="s">
        <v>39</v>
      </c>
      <c r="AH2983" s="7" t="s">
        <v>406</v>
      </c>
      <c r="AI2983" s="7" t="s">
        <v>407</v>
      </c>
      <c r="AJ2983" s="7">
        <v>-1.6259999999999999</v>
      </c>
      <c r="AK2983" s="7">
        <v>0.34899999999999998</v>
      </c>
      <c r="AL2983" s="7" t="s">
        <v>442</v>
      </c>
      <c r="AQ2983" s="7">
        <v>4.43</v>
      </c>
      <c r="AS2983" s="7">
        <v>1.34</v>
      </c>
      <c r="AT2983" s="7">
        <v>2.16</v>
      </c>
      <c r="AU2983" s="7">
        <v>0.87</v>
      </c>
      <c r="AV2983" s="7" t="s">
        <v>658</v>
      </c>
      <c r="AW2983" s="7" t="s">
        <v>528</v>
      </c>
      <c r="AX2983" s="7" t="s">
        <v>14</v>
      </c>
      <c r="AY2983" s="7" t="s">
        <v>562</v>
      </c>
      <c r="AZ2983" s="7" t="s">
        <v>38</v>
      </c>
    </row>
    <row r="2984" spans="1:52" x14ac:dyDescent="0.2">
      <c r="A2984" s="7">
        <v>2968</v>
      </c>
      <c r="B2984" s="7">
        <v>10109</v>
      </c>
      <c r="C2984" s="7" t="s">
        <v>69</v>
      </c>
      <c r="D2984" s="7" t="s">
        <v>536</v>
      </c>
      <c r="E2984" s="7" t="s">
        <v>136</v>
      </c>
      <c r="F2984" s="7">
        <v>3.855</v>
      </c>
      <c r="I2984" s="7">
        <v>3.996</v>
      </c>
      <c r="J2984" s="7">
        <v>2012</v>
      </c>
      <c r="K2984" s="7">
        <v>8</v>
      </c>
      <c r="L2984" s="7">
        <v>221</v>
      </c>
      <c r="M2984" s="7">
        <v>43.616</v>
      </c>
      <c r="N2984" s="7">
        <v>80.75</v>
      </c>
      <c r="O2984" s="7">
        <v>43.75</v>
      </c>
      <c r="P2984" s="7">
        <v>80.75</v>
      </c>
      <c r="Q2984" s="7">
        <v>28.346</v>
      </c>
      <c r="S2984" s="7">
        <v>26.937999999999999</v>
      </c>
      <c r="V2984" s="7" t="s">
        <v>26</v>
      </c>
      <c r="W2984" s="7">
        <v>1.367</v>
      </c>
      <c r="X2984" s="7">
        <f t="shared" si="98"/>
        <v>1.367</v>
      </c>
      <c r="Y2984" s="7">
        <v>2.629</v>
      </c>
      <c r="Z2984" s="7">
        <f t="shared" si="99"/>
        <v>2.629</v>
      </c>
      <c r="AA2984" s="7">
        <v>0.34200000000000003</v>
      </c>
      <c r="AB2984" s="7">
        <v>0.65700000000000003</v>
      </c>
      <c r="AC2984" s="7">
        <v>23.2</v>
      </c>
      <c r="AD2984" s="7">
        <v>13.1</v>
      </c>
      <c r="AE2984" s="7" t="s">
        <v>132</v>
      </c>
      <c r="AH2984" s="7" t="s">
        <v>463</v>
      </c>
      <c r="AI2984" s="7" t="s">
        <v>463</v>
      </c>
      <c r="AJ2984" s="7">
        <v>-2.1930000000000001</v>
      </c>
      <c r="AK2984" s="7">
        <v>-0.83699999999999997</v>
      </c>
      <c r="AL2984" s="7" t="s">
        <v>408</v>
      </c>
      <c r="AS2984" s="7">
        <v>2.25</v>
      </c>
      <c r="AT2984" s="7">
        <v>1.97</v>
      </c>
      <c r="AU2984" s="7">
        <v>2.36</v>
      </c>
      <c r="AV2984" s="7" t="s">
        <v>95</v>
      </c>
      <c r="AW2984" s="7" t="s">
        <v>528</v>
      </c>
      <c r="AX2984" s="7" t="s">
        <v>14</v>
      </c>
      <c r="AY2984" s="7" t="s">
        <v>567</v>
      </c>
      <c r="AZ2984" s="7" t="s">
        <v>137</v>
      </c>
    </row>
    <row r="2985" spans="1:52" x14ac:dyDescent="0.2">
      <c r="A2985" s="7">
        <v>2969</v>
      </c>
      <c r="B2985" s="7">
        <v>10109</v>
      </c>
      <c r="C2985" s="7" t="s">
        <v>69</v>
      </c>
      <c r="D2985" s="7" t="s">
        <v>536</v>
      </c>
      <c r="E2985" s="7" t="s">
        <v>136</v>
      </c>
      <c r="F2985" s="7">
        <v>4.9790000000000001</v>
      </c>
      <c r="I2985" s="7">
        <v>5.1619999999999999</v>
      </c>
      <c r="J2985" s="7">
        <v>2012</v>
      </c>
      <c r="K2985" s="7">
        <v>8</v>
      </c>
      <c r="L2985" s="7">
        <v>230</v>
      </c>
      <c r="M2985" s="7">
        <v>43.616</v>
      </c>
      <c r="N2985" s="7">
        <v>80.75</v>
      </c>
      <c r="O2985" s="7">
        <v>43.75</v>
      </c>
      <c r="P2985" s="7">
        <v>80.75</v>
      </c>
      <c r="Q2985" s="7">
        <v>29.038</v>
      </c>
      <c r="S2985" s="7">
        <v>24.463999999999999</v>
      </c>
      <c r="V2985" s="7" t="s">
        <v>26</v>
      </c>
      <c r="W2985" s="7">
        <v>1.3240000000000001</v>
      </c>
      <c r="X2985" s="7">
        <f t="shared" si="98"/>
        <v>1.3240000000000001</v>
      </c>
      <c r="Y2985" s="7">
        <v>3.8380000000000001</v>
      </c>
      <c r="Z2985" s="7">
        <f t="shared" si="99"/>
        <v>3.8380000000000001</v>
      </c>
      <c r="AA2985" s="7">
        <v>0.25600000000000001</v>
      </c>
      <c r="AB2985" s="7">
        <v>0.74299999999999999</v>
      </c>
      <c r="AC2985" s="7">
        <v>23.2</v>
      </c>
      <c r="AD2985" s="7">
        <v>13.1</v>
      </c>
      <c r="AE2985" s="7" t="s">
        <v>132</v>
      </c>
      <c r="AH2985" s="7" t="s">
        <v>463</v>
      </c>
      <c r="AI2985" s="7" t="s">
        <v>463</v>
      </c>
      <c r="AJ2985" s="7">
        <v>-2.1930000000000001</v>
      </c>
      <c r="AK2985" s="7">
        <v>-0.83699999999999997</v>
      </c>
      <c r="AL2985" s="7" t="s">
        <v>408</v>
      </c>
      <c r="AS2985" s="7">
        <v>2.25</v>
      </c>
      <c r="AT2985" s="7">
        <v>1.97</v>
      </c>
      <c r="AU2985" s="7">
        <v>2.36</v>
      </c>
      <c r="AV2985" s="7" t="s">
        <v>95</v>
      </c>
      <c r="AW2985" s="7" t="s">
        <v>528</v>
      </c>
      <c r="AX2985" s="7" t="s">
        <v>14</v>
      </c>
      <c r="AY2985" s="7" t="s">
        <v>567</v>
      </c>
      <c r="AZ2985" s="7" t="s">
        <v>137</v>
      </c>
    </row>
    <row r="2986" spans="1:52" x14ac:dyDescent="0.2">
      <c r="A2986" s="7">
        <v>2970</v>
      </c>
      <c r="B2986" s="7">
        <v>10109</v>
      </c>
      <c r="C2986" s="7" t="s">
        <v>69</v>
      </c>
      <c r="D2986" s="7" t="s">
        <v>536</v>
      </c>
      <c r="E2986" s="7" t="s">
        <v>136</v>
      </c>
      <c r="F2986" s="7">
        <v>3.988</v>
      </c>
      <c r="I2986" s="7">
        <v>4.1340000000000003</v>
      </c>
      <c r="J2986" s="7">
        <v>2012</v>
      </c>
      <c r="K2986" s="7">
        <v>8</v>
      </c>
      <c r="L2986" s="7">
        <v>239</v>
      </c>
      <c r="M2986" s="7">
        <v>43.616</v>
      </c>
      <c r="N2986" s="7">
        <v>80.75</v>
      </c>
      <c r="O2986" s="7">
        <v>43.75</v>
      </c>
      <c r="P2986" s="7">
        <v>80.75</v>
      </c>
      <c r="Q2986" s="7">
        <v>27.343</v>
      </c>
      <c r="S2986" s="7">
        <v>23.488</v>
      </c>
      <c r="V2986" s="7" t="s">
        <v>26</v>
      </c>
      <c r="W2986" s="7">
        <v>0.86499999999999999</v>
      </c>
      <c r="X2986" s="7">
        <f t="shared" si="98"/>
        <v>0.86499999999999999</v>
      </c>
      <c r="Y2986" s="7">
        <v>3.2690000000000001</v>
      </c>
      <c r="Z2986" s="7">
        <f t="shared" si="99"/>
        <v>3.2690000000000001</v>
      </c>
      <c r="AA2986" s="7">
        <v>0.20899999999999999</v>
      </c>
      <c r="AB2986" s="7">
        <v>0.79</v>
      </c>
      <c r="AC2986" s="7">
        <v>23.2</v>
      </c>
      <c r="AD2986" s="7">
        <v>13.1</v>
      </c>
      <c r="AE2986" s="7" t="s">
        <v>132</v>
      </c>
      <c r="AH2986" s="7" t="s">
        <v>463</v>
      </c>
      <c r="AI2986" s="7" t="s">
        <v>463</v>
      </c>
      <c r="AJ2986" s="7">
        <v>-2.1930000000000001</v>
      </c>
      <c r="AK2986" s="7">
        <v>-0.83699999999999997</v>
      </c>
      <c r="AL2986" s="7" t="s">
        <v>408</v>
      </c>
      <c r="AS2986" s="7">
        <v>2.25</v>
      </c>
      <c r="AT2986" s="7">
        <v>1.97</v>
      </c>
      <c r="AU2986" s="7">
        <v>2.36</v>
      </c>
      <c r="AV2986" s="7" t="s">
        <v>95</v>
      </c>
      <c r="AW2986" s="7" t="s">
        <v>528</v>
      </c>
      <c r="AX2986" s="7" t="s">
        <v>14</v>
      </c>
      <c r="AY2986" s="7" t="s">
        <v>567</v>
      </c>
      <c r="AZ2986" s="7" t="s">
        <v>137</v>
      </c>
    </row>
    <row r="2987" spans="1:52" x14ac:dyDescent="0.2">
      <c r="A2987" s="7">
        <v>2971</v>
      </c>
      <c r="B2987" s="7">
        <v>10109</v>
      </c>
      <c r="C2987" s="7" t="s">
        <v>69</v>
      </c>
      <c r="D2987" s="7" t="s">
        <v>536</v>
      </c>
      <c r="E2987" s="7" t="s">
        <v>136</v>
      </c>
      <c r="F2987" s="7">
        <v>2.984</v>
      </c>
      <c r="I2987" s="7">
        <v>3.093</v>
      </c>
      <c r="J2987" s="7">
        <v>2012</v>
      </c>
      <c r="K2987" s="7">
        <v>9</v>
      </c>
      <c r="L2987" s="7">
        <v>247</v>
      </c>
      <c r="M2987" s="7">
        <v>43.616</v>
      </c>
      <c r="N2987" s="7">
        <v>80.75</v>
      </c>
      <c r="O2987" s="7">
        <v>43.75</v>
      </c>
      <c r="P2987" s="7">
        <v>80.75</v>
      </c>
      <c r="Q2987" s="7">
        <v>25.311</v>
      </c>
      <c r="S2987" s="7">
        <v>30.045999999999999</v>
      </c>
      <c r="V2987" s="7" t="s">
        <v>26</v>
      </c>
      <c r="W2987" s="7">
        <v>0.43</v>
      </c>
      <c r="X2987" s="7">
        <f t="shared" si="98"/>
        <v>0.43</v>
      </c>
      <c r="Y2987" s="7">
        <v>2.6629999999999998</v>
      </c>
      <c r="Z2987" s="7">
        <f t="shared" si="99"/>
        <v>2.6629999999999998</v>
      </c>
      <c r="AA2987" s="7">
        <v>0.13800000000000001</v>
      </c>
      <c r="AB2987" s="7">
        <v>0.86099999999999999</v>
      </c>
      <c r="AC2987" s="7">
        <v>18.100000000000001</v>
      </c>
      <c r="AD2987" s="7">
        <v>8.3000000000000007</v>
      </c>
      <c r="AE2987" s="7" t="s">
        <v>132</v>
      </c>
      <c r="AH2987" s="7" t="s">
        <v>463</v>
      </c>
      <c r="AI2987" s="7" t="s">
        <v>463</v>
      </c>
      <c r="AJ2987" s="7">
        <v>-2.1930000000000001</v>
      </c>
      <c r="AK2987" s="7">
        <v>-0.83699999999999997</v>
      </c>
      <c r="AL2987" s="7" t="s">
        <v>408</v>
      </c>
      <c r="AS2987" s="7">
        <v>2.25</v>
      </c>
      <c r="AT2987" s="7">
        <v>1.97</v>
      </c>
      <c r="AU2987" s="7">
        <v>2.36</v>
      </c>
      <c r="AV2987" s="7" t="s">
        <v>95</v>
      </c>
      <c r="AW2987" s="7" t="s">
        <v>528</v>
      </c>
      <c r="AX2987" s="7" t="s">
        <v>14</v>
      </c>
      <c r="AY2987" s="7" t="s">
        <v>567</v>
      </c>
      <c r="AZ2987" s="7" t="s">
        <v>137</v>
      </c>
    </row>
    <row r="2988" spans="1:52" x14ac:dyDescent="0.2">
      <c r="A2988" s="7">
        <v>2972</v>
      </c>
      <c r="B2988" s="7">
        <v>10109</v>
      </c>
      <c r="C2988" s="7" t="s">
        <v>69</v>
      </c>
      <c r="D2988" s="7" t="s">
        <v>536</v>
      </c>
      <c r="E2988" s="7" t="s">
        <v>136</v>
      </c>
      <c r="F2988" s="7">
        <v>2.8610000000000002</v>
      </c>
      <c r="I2988" s="7">
        <v>2.9660000000000002</v>
      </c>
      <c r="J2988" s="7">
        <v>2012</v>
      </c>
      <c r="K2988" s="7">
        <v>9</v>
      </c>
      <c r="L2988" s="7">
        <v>258</v>
      </c>
      <c r="M2988" s="7">
        <v>43.616</v>
      </c>
      <c r="N2988" s="7">
        <v>80.75</v>
      </c>
      <c r="O2988" s="7">
        <v>43.75</v>
      </c>
      <c r="P2988" s="7">
        <v>80.75</v>
      </c>
      <c r="Q2988" s="7">
        <v>23.277999999999999</v>
      </c>
      <c r="S2988" s="7">
        <v>23.853999999999999</v>
      </c>
      <c r="V2988" s="7" t="s">
        <v>26</v>
      </c>
      <c r="W2988" s="7">
        <v>0.63600000000000001</v>
      </c>
      <c r="X2988" s="7">
        <f t="shared" si="98"/>
        <v>0.63600000000000001</v>
      </c>
      <c r="Y2988" s="7">
        <v>2.33</v>
      </c>
      <c r="Z2988" s="7">
        <f t="shared" si="99"/>
        <v>2.33</v>
      </c>
      <c r="AA2988" s="7">
        <v>0.214</v>
      </c>
      <c r="AB2988" s="7">
        <v>0.78500000000000003</v>
      </c>
      <c r="AC2988" s="7">
        <v>18.100000000000001</v>
      </c>
      <c r="AD2988" s="7">
        <v>8.3000000000000007</v>
      </c>
      <c r="AE2988" s="7" t="s">
        <v>132</v>
      </c>
      <c r="AH2988" s="7" t="s">
        <v>463</v>
      </c>
      <c r="AI2988" s="7" t="s">
        <v>463</v>
      </c>
      <c r="AJ2988" s="7">
        <v>-2.1930000000000001</v>
      </c>
      <c r="AK2988" s="7">
        <v>-0.83699999999999997</v>
      </c>
      <c r="AL2988" s="7" t="s">
        <v>408</v>
      </c>
      <c r="AS2988" s="7">
        <v>2.25</v>
      </c>
      <c r="AT2988" s="7">
        <v>1.97</v>
      </c>
      <c r="AU2988" s="7">
        <v>2.36</v>
      </c>
      <c r="AV2988" s="7" t="s">
        <v>95</v>
      </c>
      <c r="AW2988" s="7" t="s">
        <v>528</v>
      </c>
      <c r="AX2988" s="7" t="s">
        <v>14</v>
      </c>
      <c r="AY2988" s="7" t="s">
        <v>567</v>
      </c>
      <c r="AZ2988" s="7" t="s">
        <v>137</v>
      </c>
    </row>
    <row r="2989" spans="1:52" x14ac:dyDescent="0.2">
      <c r="A2989" s="7">
        <v>2973</v>
      </c>
      <c r="B2989" s="7">
        <v>10109</v>
      </c>
      <c r="C2989" s="7" t="s">
        <v>69</v>
      </c>
      <c r="D2989" s="7" t="s">
        <v>536</v>
      </c>
      <c r="E2989" s="7" t="s">
        <v>136</v>
      </c>
      <c r="F2989" s="7">
        <v>1.9419999999999999</v>
      </c>
      <c r="I2989" s="7">
        <v>2.0129999999999999</v>
      </c>
      <c r="J2989" s="7">
        <v>2012</v>
      </c>
      <c r="K2989" s="7">
        <v>9</v>
      </c>
      <c r="L2989" s="7">
        <v>267</v>
      </c>
      <c r="M2989" s="7">
        <v>43.616</v>
      </c>
      <c r="N2989" s="7">
        <v>80.75</v>
      </c>
      <c r="O2989" s="7">
        <v>43.75</v>
      </c>
      <c r="P2989" s="7">
        <v>80.75</v>
      </c>
      <c r="Q2989" s="7">
        <v>19.387</v>
      </c>
      <c r="S2989" s="7">
        <v>20.56</v>
      </c>
      <c r="V2989" s="7" t="s">
        <v>26</v>
      </c>
      <c r="W2989" s="7">
        <v>0.58499999999999996</v>
      </c>
      <c r="X2989" s="7">
        <f t="shared" si="98"/>
        <v>0.58499999999999996</v>
      </c>
      <c r="Y2989" s="7">
        <v>1.4279999999999999</v>
      </c>
      <c r="Z2989" s="7">
        <f t="shared" si="99"/>
        <v>1.4279999999999999</v>
      </c>
      <c r="AA2989" s="7">
        <v>0.28999999999999998</v>
      </c>
      <c r="AB2989" s="7">
        <v>0.70899999999999996</v>
      </c>
      <c r="AC2989" s="7">
        <v>18.100000000000001</v>
      </c>
      <c r="AD2989" s="7">
        <v>8.3000000000000007</v>
      </c>
      <c r="AE2989" s="7" t="s">
        <v>132</v>
      </c>
      <c r="AH2989" s="7" t="s">
        <v>463</v>
      </c>
      <c r="AI2989" s="7" t="s">
        <v>463</v>
      </c>
      <c r="AJ2989" s="7">
        <v>-2.1930000000000001</v>
      </c>
      <c r="AK2989" s="7">
        <v>-0.83699999999999997</v>
      </c>
      <c r="AL2989" s="7" t="s">
        <v>408</v>
      </c>
      <c r="AS2989" s="7">
        <v>2.25</v>
      </c>
      <c r="AT2989" s="7">
        <v>1.97</v>
      </c>
      <c r="AU2989" s="7">
        <v>2.36</v>
      </c>
      <c r="AV2989" s="7" t="s">
        <v>95</v>
      </c>
      <c r="AW2989" s="7" t="s">
        <v>528</v>
      </c>
      <c r="AX2989" s="7" t="s">
        <v>14</v>
      </c>
      <c r="AY2989" s="7" t="s">
        <v>567</v>
      </c>
      <c r="AZ2989" s="7" t="s">
        <v>137</v>
      </c>
    </row>
    <row r="2990" spans="1:52" x14ac:dyDescent="0.2">
      <c r="A2990" s="7">
        <v>2974</v>
      </c>
      <c r="B2990" s="7">
        <v>10109</v>
      </c>
      <c r="C2990" s="7" t="s">
        <v>69</v>
      </c>
      <c r="D2990" s="7" t="s">
        <v>536</v>
      </c>
      <c r="E2990" s="7" t="s">
        <v>136</v>
      </c>
      <c r="F2990" s="7">
        <v>1.7210000000000001</v>
      </c>
      <c r="I2990" s="7">
        <v>1.784</v>
      </c>
      <c r="J2990" s="7">
        <v>2012</v>
      </c>
      <c r="K2990" s="7">
        <v>10</v>
      </c>
      <c r="L2990" s="7">
        <v>278</v>
      </c>
      <c r="M2990" s="7">
        <v>43.616</v>
      </c>
      <c r="N2990" s="7">
        <v>80.75</v>
      </c>
      <c r="O2990" s="7">
        <v>43.75</v>
      </c>
      <c r="P2990" s="7">
        <v>80.75</v>
      </c>
      <c r="Q2990" s="7">
        <v>16.001999999999999</v>
      </c>
      <c r="S2990" s="7">
        <v>18.422999999999998</v>
      </c>
      <c r="V2990" s="7" t="s">
        <v>26</v>
      </c>
      <c r="W2990" s="7">
        <v>0.63700000000000001</v>
      </c>
      <c r="X2990" s="7">
        <f t="shared" si="98"/>
        <v>0.63700000000000001</v>
      </c>
      <c r="Y2990" s="7">
        <v>1.147</v>
      </c>
      <c r="Z2990" s="7">
        <f t="shared" si="99"/>
        <v>1.147</v>
      </c>
      <c r="AA2990" s="7">
        <v>0.35599999999999998</v>
      </c>
      <c r="AB2990" s="7">
        <v>0.64300000000000002</v>
      </c>
      <c r="AC2990" s="7">
        <v>9.6</v>
      </c>
      <c r="AD2990" s="7">
        <v>13.5</v>
      </c>
      <c r="AE2990" s="7" t="s">
        <v>132</v>
      </c>
      <c r="AH2990" s="7" t="s">
        <v>463</v>
      </c>
      <c r="AI2990" s="7" t="s">
        <v>463</v>
      </c>
      <c r="AJ2990" s="7">
        <v>-2.1930000000000001</v>
      </c>
      <c r="AK2990" s="7">
        <v>-0.83699999999999997</v>
      </c>
      <c r="AL2990" s="7" t="s">
        <v>408</v>
      </c>
      <c r="AS2990" s="7">
        <v>2.25</v>
      </c>
      <c r="AT2990" s="7">
        <v>1.97</v>
      </c>
      <c r="AU2990" s="7">
        <v>2.36</v>
      </c>
      <c r="AV2990" s="7" t="s">
        <v>95</v>
      </c>
      <c r="AW2990" s="7" t="s">
        <v>528</v>
      </c>
      <c r="AX2990" s="7" t="s">
        <v>14</v>
      </c>
      <c r="AY2990" s="7" t="s">
        <v>567</v>
      </c>
      <c r="AZ2990" s="7" t="s">
        <v>137</v>
      </c>
    </row>
    <row r="2991" spans="1:52" x14ac:dyDescent="0.2">
      <c r="A2991" s="7">
        <v>2975</v>
      </c>
      <c r="B2991" s="7">
        <v>10109</v>
      </c>
      <c r="C2991" s="7" t="s">
        <v>69</v>
      </c>
      <c r="D2991" s="7" t="s">
        <v>536</v>
      </c>
      <c r="E2991" s="7" t="s">
        <v>136</v>
      </c>
      <c r="F2991" s="7">
        <v>1.353</v>
      </c>
      <c r="I2991" s="7">
        <v>1.4019999999999999</v>
      </c>
      <c r="J2991" s="7">
        <v>2012</v>
      </c>
      <c r="K2991" s="7">
        <v>10</v>
      </c>
      <c r="L2991" s="7">
        <v>285</v>
      </c>
      <c r="M2991" s="7">
        <v>43.616</v>
      </c>
      <c r="N2991" s="7">
        <v>80.75</v>
      </c>
      <c r="O2991" s="7">
        <v>43.75</v>
      </c>
      <c r="P2991" s="7">
        <v>80.75</v>
      </c>
      <c r="Q2991" s="7">
        <v>14.646000000000001</v>
      </c>
      <c r="S2991" s="7">
        <v>17.834</v>
      </c>
      <c r="V2991" s="7" t="s">
        <v>26</v>
      </c>
      <c r="W2991" s="7">
        <v>0.56100000000000005</v>
      </c>
      <c r="X2991" s="7">
        <f t="shared" si="98"/>
        <v>0.56100000000000005</v>
      </c>
      <c r="Y2991" s="7">
        <v>0.84099999999999997</v>
      </c>
      <c r="Z2991" s="7">
        <f t="shared" si="99"/>
        <v>0.84099999999999997</v>
      </c>
      <c r="AA2991" s="7">
        <v>0.39900000000000002</v>
      </c>
      <c r="AB2991" s="7">
        <v>0.6</v>
      </c>
      <c r="AC2991" s="7">
        <v>9.6</v>
      </c>
      <c r="AD2991" s="7">
        <v>13.5</v>
      </c>
      <c r="AE2991" s="7" t="s">
        <v>132</v>
      </c>
      <c r="AH2991" s="7" t="s">
        <v>463</v>
      </c>
      <c r="AI2991" s="7" t="s">
        <v>463</v>
      </c>
      <c r="AJ2991" s="7">
        <v>-2.1930000000000001</v>
      </c>
      <c r="AK2991" s="7">
        <v>-0.83699999999999997</v>
      </c>
      <c r="AL2991" s="7" t="s">
        <v>408</v>
      </c>
      <c r="AS2991" s="7">
        <v>2.25</v>
      </c>
      <c r="AT2991" s="7">
        <v>1.97</v>
      </c>
      <c r="AU2991" s="7">
        <v>2.36</v>
      </c>
      <c r="AV2991" s="7" t="s">
        <v>95</v>
      </c>
      <c r="AW2991" s="7" t="s">
        <v>528</v>
      </c>
      <c r="AX2991" s="7" t="s">
        <v>14</v>
      </c>
      <c r="AY2991" s="7" t="s">
        <v>567</v>
      </c>
      <c r="AZ2991" s="7" t="s">
        <v>137</v>
      </c>
    </row>
    <row r="2992" spans="1:52" x14ac:dyDescent="0.2">
      <c r="A2992" s="7">
        <v>2976</v>
      </c>
      <c r="B2992" s="7">
        <v>10109</v>
      </c>
      <c r="C2992" s="7" t="s">
        <v>69</v>
      </c>
      <c r="D2992" s="7" t="s">
        <v>536</v>
      </c>
      <c r="E2992" s="7" t="s">
        <v>136</v>
      </c>
      <c r="F2992" s="7">
        <v>0.76500000000000001</v>
      </c>
      <c r="I2992" s="7">
        <v>0.79300000000000004</v>
      </c>
      <c r="J2992" s="7">
        <v>2012</v>
      </c>
      <c r="K2992" s="7">
        <v>10</v>
      </c>
      <c r="L2992" s="7">
        <v>294</v>
      </c>
      <c r="M2992" s="7">
        <v>43.616</v>
      </c>
      <c r="N2992" s="7">
        <v>80.75</v>
      </c>
      <c r="O2992" s="7">
        <v>43.75</v>
      </c>
      <c r="P2992" s="7">
        <v>80.75</v>
      </c>
      <c r="Q2992" s="7">
        <v>10.670999999999999</v>
      </c>
      <c r="S2992" s="7">
        <v>16.859000000000002</v>
      </c>
      <c r="V2992" s="7" t="s">
        <v>26</v>
      </c>
      <c r="W2992" s="7">
        <v>0.30599999999999999</v>
      </c>
      <c r="X2992" s="7">
        <f t="shared" si="98"/>
        <v>0.30599999999999999</v>
      </c>
      <c r="Y2992" s="7">
        <v>0.48699999999999999</v>
      </c>
      <c r="Z2992" s="7">
        <f t="shared" si="99"/>
        <v>0.48699999999999999</v>
      </c>
      <c r="AA2992" s="7">
        <v>0.38500000000000001</v>
      </c>
      <c r="AB2992" s="7">
        <v>0.61399999999999999</v>
      </c>
      <c r="AC2992" s="7">
        <v>9.6</v>
      </c>
      <c r="AD2992" s="7">
        <v>13.5</v>
      </c>
      <c r="AE2992" s="7" t="s">
        <v>132</v>
      </c>
      <c r="AH2992" s="7" t="s">
        <v>463</v>
      </c>
      <c r="AI2992" s="7" t="s">
        <v>463</v>
      </c>
      <c r="AJ2992" s="7">
        <v>-2.1930000000000001</v>
      </c>
      <c r="AK2992" s="7">
        <v>-0.83699999999999997</v>
      </c>
      <c r="AL2992" s="7" t="s">
        <v>408</v>
      </c>
      <c r="AS2992" s="7">
        <v>2.25</v>
      </c>
      <c r="AT2992" s="7">
        <v>1.97</v>
      </c>
      <c r="AU2992" s="7">
        <v>2.36</v>
      </c>
      <c r="AV2992" s="7" t="s">
        <v>95</v>
      </c>
      <c r="AW2992" s="7" t="s">
        <v>528</v>
      </c>
      <c r="AX2992" s="7" t="s">
        <v>14</v>
      </c>
      <c r="AY2992" s="7" t="s">
        <v>567</v>
      </c>
      <c r="AZ2992" s="7" t="s">
        <v>137</v>
      </c>
    </row>
    <row r="2993" spans="1:52" x14ac:dyDescent="0.2">
      <c r="A2993" s="7">
        <v>2977</v>
      </c>
      <c r="B2993" s="7">
        <v>10109</v>
      </c>
      <c r="C2993" s="7" t="s">
        <v>69</v>
      </c>
      <c r="D2993" s="7" t="s">
        <v>536</v>
      </c>
      <c r="E2993" s="7" t="s">
        <v>136</v>
      </c>
      <c r="F2993" s="7">
        <v>0.629</v>
      </c>
      <c r="I2993" s="7">
        <v>0.65200000000000002</v>
      </c>
      <c r="J2993" s="7">
        <v>2012</v>
      </c>
      <c r="K2993" s="7">
        <v>10</v>
      </c>
      <c r="L2993" s="7">
        <v>304</v>
      </c>
      <c r="M2993" s="7">
        <v>43.616</v>
      </c>
      <c r="N2993" s="7">
        <v>80.75</v>
      </c>
      <c r="O2993" s="7">
        <v>43.75</v>
      </c>
      <c r="P2993" s="7">
        <v>80.75</v>
      </c>
      <c r="Q2993" s="7">
        <v>10.16</v>
      </c>
      <c r="S2993" s="7">
        <v>17.042999999999999</v>
      </c>
      <c r="V2993" s="7" t="s">
        <v>26</v>
      </c>
      <c r="W2993" s="7">
        <v>0.307</v>
      </c>
      <c r="X2993" s="7">
        <f t="shared" si="98"/>
        <v>0.307</v>
      </c>
      <c r="Y2993" s="7">
        <v>0.34499999999999997</v>
      </c>
      <c r="Z2993" s="7">
        <f t="shared" si="99"/>
        <v>0.34499999999999997</v>
      </c>
      <c r="AA2993" s="7">
        <v>0.47</v>
      </c>
      <c r="AB2993" s="7">
        <v>0.52900000000000003</v>
      </c>
      <c r="AC2993" s="7">
        <v>9.6</v>
      </c>
      <c r="AD2993" s="7">
        <v>13.5</v>
      </c>
      <c r="AE2993" s="7" t="s">
        <v>132</v>
      </c>
      <c r="AH2993" s="7" t="s">
        <v>463</v>
      </c>
      <c r="AI2993" s="7" t="s">
        <v>463</v>
      </c>
      <c r="AJ2993" s="7">
        <v>-2.1930000000000001</v>
      </c>
      <c r="AK2993" s="7">
        <v>-0.83699999999999997</v>
      </c>
      <c r="AL2993" s="7" t="s">
        <v>408</v>
      </c>
      <c r="AS2993" s="7">
        <v>2.25</v>
      </c>
      <c r="AT2993" s="7">
        <v>1.97</v>
      </c>
      <c r="AU2993" s="7">
        <v>2.36</v>
      </c>
      <c r="AV2993" s="7" t="s">
        <v>95</v>
      </c>
      <c r="AW2993" s="7" t="s">
        <v>528</v>
      </c>
      <c r="AX2993" s="7" t="s">
        <v>14</v>
      </c>
      <c r="AY2993" s="7" t="s">
        <v>567</v>
      </c>
      <c r="AZ2993" s="7" t="s">
        <v>137</v>
      </c>
    </row>
    <row r="2994" spans="1:52" x14ac:dyDescent="0.2">
      <c r="A2994" s="7">
        <v>2978</v>
      </c>
      <c r="B2994" s="7">
        <v>10351</v>
      </c>
      <c r="C2994" s="7" t="s">
        <v>69</v>
      </c>
      <c r="D2994" s="7" t="s">
        <v>508</v>
      </c>
      <c r="E2994" s="7" t="s">
        <v>254</v>
      </c>
      <c r="F2994" s="7">
        <v>0.81299999999999994</v>
      </c>
      <c r="I2994" s="7">
        <v>0.84199999999999997</v>
      </c>
      <c r="J2994" s="7">
        <v>2011</v>
      </c>
      <c r="K2994" s="7">
        <v>5</v>
      </c>
      <c r="L2994" s="7">
        <v>125</v>
      </c>
      <c r="M2994" s="7">
        <v>47.174999999999997</v>
      </c>
      <c r="N2994" s="7">
        <v>128.886</v>
      </c>
      <c r="O2994" s="7">
        <v>47.25</v>
      </c>
      <c r="P2994" s="7">
        <v>128.75</v>
      </c>
      <c r="Q2994" s="7">
        <v>3.851</v>
      </c>
      <c r="S2994" s="7">
        <v>23.58</v>
      </c>
      <c r="V2994" s="7" t="s">
        <v>26</v>
      </c>
      <c r="W2994" s="7">
        <v>0.52300000000000002</v>
      </c>
      <c r="X2994" s="7">
        <f t="shared" si="98"/>
        <v>0.52300000000000002</v>
      </c>
      <c r="Y2994" s="7">
        <v>0.31900000000000001</v>
      </c>
      <c r="Z2994" s="7">
        <f t="shared" si="99"/>
        <v>0.31900000000000001</v>
      </c>
      <c r="AA2994" s="7">
        <v>0.62</v>
      </c>
      <c r="AB2994" s="7">
        <v>0.379</v>
      </c>
      <c r="AC2994" s="7">
        <v>10.7</v>
      </c>
      <c r="AD2994" s="7">
        <v>68.599999999999994</v>
      </c>
      <c r="AE2994" s="7" t="s">
        <v>55</v>
      </c>
      <c r="AH2994" s="7" t="s">
        <v>485</v>
      </c>
      <c r="AI2994" s="7" t="s">
        <v>446</v>
      </c>
      <c r="AJ2994" s="7">
        <v>3.8079999999999998</v>
      </c>
      <c r="AK2994" s="7">
        <v>0.17199999999999999</v>
      </c>
      <c r="AL2994" s="7" t="s">
        <v>408</v>
      </c>
      <c r="AQ2994" s="7">
        <v>1.7</v>
      </c>
      <c r="AS2994" s="7">
        <v>2.66</v>
      </c>
      <c r="AT2994" s="7">
        <v>2.56</v>
      </c>
      <c r="AU2994" s="7">
        <v>2.69</v>
      </c>
      <c r="AV2994" s="7" t="s">
        <v>659</v>
      </c>
      <c r="AW2994" s="7" t="s">
        <v>528</v>
      </c>
      <c r="AX2994" s="7" t="s">
        <v>14</v>
      </c>
      <c r="AY2994" s="7" t="s">
        <v>552</v>
      </c>
      <c r="AZ2994" s="7" t="s">
        <v>255</v>
      </c>
    </row>
    <row r="2995" spans="1:52" x14ac:dyDescent="0.2">
      <c r="A2995" s="7">
        <v>2979</v>
      </c>
      <c r="B2995" s="7">
        <v>10351</v>
      </c>
      <c r="C2995" s="7" t="s">
        <v>69</v>
      </c>
      <c r="D2995" s="7" t="s">
        <v>508</v>
      </c>
      <c r="E2995" s="7" t="s">
        <v>254</v>
      </c>
      <c r="F2995" s="7">
        <v>1.242</v>
      </c>
      <c r="I2995" s="7">
        <v>1.2869999999999999</v>
      </c>
      <c r="J2995" s="7">
        <v>2011</v>
      </c>
      <c r="K2995" s="7">
        <v>5</v>
      </c>
      <c r="L2995" s="7">
        <v>144</v>
      </c>
      <c r="M2995" s="7">
        <v>47.174999999999997</v>
      </c>
      <c r="N2995" s="7">
        <v>128.886</v>
      </c>
      <c r="O2995" s="7">
        <v>47.25</v>
      </c>
      <c r="P2995" s="7">
        <v>128.75</v>
      </c>
      <c r="Q2995" s="7">
        <v>8.5030000000000001</v>
      </c>
      <c r="S2995" s="7">
        <v>75.67</v>
      </c>
      <c r="V2995" s="7" t="s">
        <v>26</v>
      </c>
      <c r="W2995" s="7">
        <v>0.94199999999999995</v>
      </c>
      <c r="X2995" s="7">
        <f t="shared" si="98"/>
        <v>0.94199999999999995</v>
      </c>
      <c r="Y2995" s="7">
        <v>0.34499999999999997</v>
      </c>
      <c r="Z2995" s="7">
        <f t="shared" si="99"/>
        <v>0.34499999999999997</v>
      </c>
      <c r="AA2995" s="7">
        <v>0.73099999999999998</v>
      </c>
      <c r="AB2995" s="7">
        <v>0.26800000000000002</v>
      </c>
      <c r="AC2995" s="7">
        <v>10.7</v>
      </c>
      <c r="AD2995" s="7">
        <v>68.599999999999994</v>
      </c>
      <c r="AE2995" s="7" t="s">
        <v>55</v>
      </c>
      <c r="AH2995" s="7" t="s">
        <v>485</v>
      </c>
      <c r="AI2995" s="7" t="s">
        <v>446</v>
      </c>
      <c r="AJ2995" s="7">
        <v>3.8079999999999998</v>
      </c>
      <c r="AK2995" s="7">
        <v>0.17199999999999999</v>
      </c>
      <c r="AL2995" s="7" t="s">
        <v>408</v>
      </c>
      <c r="AQ2995" s="7">
        <v>1.7</v>
      </c>
      <c r="AS2995" s="7">
        <v>2.66</v>
      </c>
      <c r="AT2995" s="7">
        <v>2.56</v>
      </c>
      <c r="AU2995" s="7">
        <v>2.69</v>
      </c>
      <c r="AV2995" s="7" t="s">
        <v>659</v>
      </c>
      <c r="AW2995" s="7" t="s">
        <v>528</v>
      </c>
      <c r="AX2995" s="7" t="s">
        <v>14</v>
      </c>
      <c r="AY2995" s="7" t="s">
        <v>552</v>
      </c>
      <c r="AZ2995" s="7" t="s">
        <v>255</v>
      </c>
    </row>
    <row r="2996" spans="1:52" x14ac:dyDescent="0.2">
      <c r="A2996" s="7">
        <v>2980</v>
      </c>
      <c r="B2996" s="7">
        <v>10351</v>
      </c>
      <c r="C2996" s="7" t="s">
        <v>69</v>
      </c>
      <c r="D2996" s="7" t="s">
        <v>508</v>
      </c>
      <c r="E2996" s="7" t="s">
        <v>254</v>
      </c>
      <c r="F2996" s="7">
        <v>2.516</v>
      </c>
      <c r="I2996" s="7">
        <v>2.6080000000000001</v>
      </c>
      <c r="J2996" s="7">
        <v>2011</v>
      </c>
      <c r="K2996" s="7">
        <v>6</v>
      </c>
      <c r="L2996" s="7">
        <v>171</v>
      </c>
      <c r="M2996" s="7">
        <v>47.174999999999997</v>
      </c>
      <c r="N2996" s="7">
        <v>128.886</v>
      </c>
      <c r="O2996" s="7">
        <v>47.25</v>
      </c>
      <c r="P2996" s="7">
        <v>128.75</v>
      </c>
      <c r="Q2996" s="7">
        <v>15.965999999999999</v>
      </c>
      <c r="S2996" s="7">
        <v>85.59</v>
      </c>
      <c r="V2996" s="7" t="s">
        <v>26</v>
      </c>
      <c r="W2996" s="7">
        <v>1.6919999999999999</v>
      </c>
      <c r="X2996" s="7">
        <f t="shared" si="98"/>
        <v>1.6919999999999999</v>
      </c>
      <c r="Y2996" s="7">
        <v>0.91600000000000004</v>
      </c>
      <c r="Z2996" s="7">
        <f t="shared" si="99"/>
        <v>0.91600000000000004</v>
      </c>
      <c r="AA2996" s="7">
        <v>0.64800000000000002</v>
      </c>
      <c r="AB2996" s="7">
        <v>0.35099999999999998</v>
      </c>
      <c r="AC2996" s="7">
        <v>16.899999999999999</v>
      </c>
      <c r="AD2996" s="7">
        <v>151.69999999999999</v>
      </c>
      <c r="AE2996" s="7" t="s">
        <v>55</v>
      </c>
      <c r="AH2996" s="7" t="s">
        <v>485</v>
      </c>
      <c r="AI2996" s="7" t="s">
        <v>446</v>
      </c>
      <c r="AJ2996" s="7">
        <v>3.8079999999999998</v>
      </c>
      <c r="AK2996" s="7">
        <v>0.17199999999999999</v>
      </c>
      <c r="AL2996" s="7" t="s">
        <v>408</v>
      </c>
      <c r="AQ2996" s="7">
        <v>1.7</v>
      </c>
      <c r="AS2996" s="7">
        <v>2.66</v>
      </c>
      <c r="AT2996" s="7">
        <v>2.56</v>
      </c>
      <c r="AU2996" s="7">
        <v>2.69</v>
      </c>
      <c r="AV2996" s="7" t="s">
        <v>659</v>
      </c>
      <c r="AW2996" s="7" t="s">
        <v>528</v>
      </c>
      <c r="AX2996" s="7" t="s">
        <v>14</v>
      </c>
      <c r="AY2996" s="7" t="s">
        <v>552</v>
      </c>
      <c r="AZ2996" s="7" t="s">
        <v>255</v>
      </c>
    </row>
    <row r="2997" spans="1:52" x14ac:dyDescent="0.2">
      <c r="A2997" s="7">
        <v>2981</v>
      </c>
      <c r="B2997" s="7">
        <v>10351</v>
      </c>
      <c r="C2997" s="7" t="s">
        <v>69</v>
      </c>
      <c r="D2997" s="7" t="s">
        <v>508</v>
      </c>
      <c r="E2997" s="7" t="s">
        <v>254</v>
      </c>
      <c r="F2997" s="7">
        <v>2.516</v>
      </c>
      <c r="I2997" s="7">
        <v>2.6080000000000001</v>
      </c>
      <c r="J2997" s="7">
        <v>2011</v>
      </c>
      <c r="K2997" s="7">
        <v>7</v>
      </c>
      <c r="L2997" s="7">
        <v>189</v>
      </c>
      <c r="M2997" s="7">
        <v>47.174999999999997</v>
      </c>
      <c r="N2997" s="7">
        <v>128.886</v>
      </c>
      <c r="O2997" s="7">
        <v>47.25</v>
      </c>
      <c r="P2997" s="7">
        <v>128.75</v>
      </c>
      <c r="Q2997" s="7">
        <v>16.672000000000001</v>
      </c>
      <c r="S2997" s="7">
        <v>75.36</v>
      </c>
      <c r="V2997" s="7" t="s">
        <v>26</v>
      </c>
      <c r="W2997" s="7">
        <v>1.782</v>
      </c>
      <c r="X2997" s="7">
        <f t="shared" si="98"/>
        <v>1.782</v>
      </c>
      <c r="Y2997" s="7">
        <v>0.82599999999999996</v>
      </c>
      <c r="Z2997" s="7">
        <f t="shared" si="99"/>
        <v>0.82599999999999996</v>
      </c>
      <c r="AA2997" s="7">
        <v>0.68300000000000005</v>
      </c>
      <c r="AB2997" s="7">
        <v>0.316</v>
      </c>
      <c r="AC2997" s="7">
        <v>21.4</v>
      </c>
      <c r="AD2997" s="7">
        <v>122.7</v>
      </c>
      <c r="AE2997" s="7" t="s">
        <v>55</v>
      </c>
      <c r="AH2997" s="7" t="s">
        <v>485</v>
      </c>
      <c r="AI2997" s="7" t="s">
        <v>446</v>
      </c>
      <c r="AJ2997" s="7">
        <v>3.8079999999999998</v>
      </c>
      <c r="AK2997" s="7">
        <v>0.17199999999999999</v>
      </c>
      <c r="AL2997" s="7" t="s">
        <v>408</v>
      </c>
      <c r="AQ2997" s="7">
        <v>1.7</v>
      </c>
      <c r="AS2997" s="7">
        <v>2.66</v>
      </c>
      <c r="AT2997" s="7">
        <v>2.56</v>
      </c>
      <c r="AU2997" s="7">
        <v>2.69</v>
      </c>
      <c r="AV2997" s="7" t="s">
        <v>659</v>
      </c>
      <c r="AW2997" s="7" t="s">
        <v>528</v>
      </c>
      <c r="AX2997" s="7" t="s">
        <v>14</v>
      </c>
      <c r="AY2997" s="7" t="s">
        <v>552</v>
      </c>
      <c r="AZ2997" s="7" t="s">
        <v>255</v>
      </c>
    </row>
    <row r="2998" spans="1:52" x14ac:dyDescent="0.2">
      <c r="A2998" s="7">
        <v>2982</v>
      </c>
      <c r="B2998" s="7">
        <v>10351</v>
      </c>
      <c r="C2998" s="7" t="s">
        <v>69</v>
      </c>
      <c r="D2998" s="7" t="s">
        <v>508</v>
      </c>
      <c r="E2998" s="7" t="s">
        <v>254</v>
      </c>
      <c r="F2998" s="7">
        <v>3.746</v>
      </c>
      <c r="I2998" s="7">
        <v>3.883</v>
      </c>
      <c r="J2998" s="7">
        <v>2011</v>
      </c>
      <c r="K2998" s="7">
        <v>8</v>
      </c>
      <c r="L2998" s="7">
        <v>221</v>
      </c>
      <c r="M2998" s="7">
        <v>47.174999999999997</v>
      </c>
      <c r="N2998" s="7">
        <v>128.886</v>
      </c>
      <c r="O2998" s="7">
        <v>47.25</v>
      </c>
      <c r="P2998" s="7">
        <v>128.75</v>
      </c>
      <c r="Q2998" s="7">
        <v>19.029</v>
      </c>
      <c r="S2998" s="7">
        <v>65.8</v>
      </c>
      <c r="V2998" s="7" t="s">
        <v>26</v>
      </c>
      <c r="W2998" s="7">
        <v>2.3260000000000001</v>
      </c>
      <c r="X2998" s="7">
        <f t="shared" si="98"/>
        <v>2.3260000000000001</v>
      </c>
      <c r="Y2998" s="7">
        <v>1.5569999999999999</v>
      </c>
      <c r="Z2998" s="7">
        <f t="shared" si="99"/>
        <v>1.5569999999999999</v>
      </c>
      <c r="AA2998" s="7">
        <v>0.59799999999999998</v>
      </c>
      <c r="AB2998" s="7">
        <v>0.40100000000000002</v>
      </c>
      <c r="AC2998" s="7">
        <v>19.2</v>
      </c>
      <c r="AD2998" s="7">
        <v>133.5</v>
      </c>
      <c r="AE2998" s="7" t="s">
        <v>55</v>
      </c>
      <c r="AH2998" s="7" t="s">
        <v>485</v>
      </c>
      <c r="AI2998" s="7" t="s">
        <v>446</v>
      </c>
      <c r="AJ2998" s="7">
        <v>3.8079999999999998</v>
      </c>
      <c r="AK2998" s="7">
        <v>0.17199999999999999</v>
      </c>
      <c r="AL2998" s="7" t="s">
        <v>408</v>
      </c>
      <c r="AQ2998" s="7">
        <v>1.7</v>
      </c>
      <c r="AS2998" s="7">
        <v>2.66</v>
      </c>
      <c r="AT2998" s="7">
        <v>2.56</v>
      </c>
      <c r="AU2998" s="7">
        <v>2.69</v>
      </c>
      <c r="AV2998" s="7" t="s">
        <v>659</v>
      </c>
      <c r="AW2998" s="7" t="s">
        <v>528</v>
      </c>
      <c r="AX2998" s="7" t="s">
        <v>14</v>
      </c>
      <c r="AY2998" s="7" t="s">
        <v>552</v>
      </c>
      <c r="AZ2998" s="7" t="s">
        <v>255</v>
      </c>
    </row>
    <row r="2999" spans="1:52" x14ac:dyDescent="0.2">
      <c r="A2999" s="7">
        <v>2983</v>
      </c>
      <c r="B2999" s="7">
        <v>10351</v>
      </c>
      <c r="C2999" s="7" t="s">
        <v>69</v>
      </c>
      <c r="D2999" s="7" t="s">
        <v>508</v>
      </c>
      <c r="E2999" s="7" t="s">
        <v>254</v>
      </c>
      <c r="F2999" s="7">
        <v>2.2970000000000002</v>
      </c>
      <c r="I2999" s="7">
        <v>2.3809999999999998</v>
      </c>
      <c r="J2999" s="7">
        <v>2011</v>
      </c>
      <c r="K2999" s="7">
        <v>8</v>
      </c>
      <c r="L2999" s="7">
        <v>234</v>
      </c>
      <c r="M2999" s="7">
        <v>47.174999999999997</v>
      </c>
      <c r="N2999" s="7">
        <v>128.886</v>
      </c>
      <c r="O2999" s="7">
        <v>47.25</v>
      </c>
      <c r="P2999" s="7">
        <v>128.75</v>
      </c>
      <c r="Q2999" s="7">
        <v>14.054</v>
      </c>
      <c r="S2999" s="7">
        <v>73.349999999999994</v>
      </c>
      <c r="V2999" s="7" t="s">
        <v>26</v>
      </c>
      <c r="W2999" s="7">
        <v>1.462</v>
      </c>
      <c r="X2999" s="7">
        <f t="shared" si="98"/>
        <v>1.462</v>
      </c>
      <c r="Y2999" s="7">
        <v>0.91900000000000004</v>
      </c>
      <c r="Z2999" s="7">
        <f t="shared" si="99"/>
        <v>0.91900000000000004</v>
      </c>
      <c r="AA2999" s="7">
        <v>0.61299999999999999</v>
      </c>
      <c r="AB2999" s="7">
        <v>0.38600000000000001</v>
      </c>
      <c r="AC2999" s="7">
        <v>19.2</v>
      </c>
      <c r="AD2999" s="7">
        <v>133.5</v>
      </c>
      <c r="AE2999" s="7" t="s">
        <v>55</v>
      </c>
      <c r="AH2999" s="7" t="s">
        <v>485</v>
      </c>
      <c r="AI2999" s="7" t="s">
        <v>446</v>
      </c>
      <c r="AJ2999" s="7">
        <v>3.8079999999999998</v>
      </c>
      <c r="AK2999" s="7">
        <v>0.17199999999999999</v>
      </c>
      <c r="AL2999" s="7" t="s">
        <v>408</v>
      </c>
      <c r="AQ2999" s="7">
        <v>1.7</v>
      </c>
      <c r="AS2999" s="7">
        <v>2.66</v>
      </c>
      <c r="AT2999" s="7">
        <v>2.56</v>
      </c>
      <c r="AU2999" s="7">
        <v>2.69</v>
      </c>
      <c r="AV2999" s="7" t="s">
        <v>659</v>
      </c>
      <c r="AW2999" s="7" t="s">
        <v>528</v>
      </c>
      <c r="AX2999" s="7" t="s">
        <v>14</v>
      </c>
      <c r="AY2999" s="7" t="s">
        <v>552</v>
      </c>
      <c r="AZ2999" s="7" t="s">
        <v>255</v>
      </c>
    </row>
    <row r="3000" spans="1:52" x14ac:dyDescent="0.2">
      <c r="A3000" s="7">
        <v>2984</v>
      </c>
      <c r="B3000" s="7">
        <v>10351</v>
      </c>
      <c r="C3000" s="7" t="s">
        <v>69</v>
      </c>
      <c r="D3000" s="7" t="s">
        <v>508</v>
      </c>
      <c r="E3000" s="7" t="s">
        <v>254</v>
      </c>
      <c r="F3000" s="7">
        <v>1.746</v>
      </c>
      <c r="I3000" s="7">
        <v>1.81</v>
      </c>
      <c r="J3000" s="7">
        <v>2011</v>
      </c>
      <c r="K3000" s="7">
        <v>9</v>
      </c>
      <c r="L3000" s="7">
        <v>252</v>
      </c>
      <c r="M3000" s="7">
        <v>47.174999999999997</v>
      </c>
      <c r="N3000" s="7">
        <v>128.886</v>
      </c>
      <c r="O3000" s="7">
        <v>47.25</v>
      </c>
      <c r="P3000" s="7">
        <v>128.75</v>
      </c>
      <c r="Q3000" s="7">
        <v>11.920999999999999</v>
      </c>
      <c r="S3000" s="7">
        <v>36.130000000000003</v>
      </c>
      <c r="V3000" s="7" t="s">
        <v>26</v>
      </c>
      <c r="W3000" s="7">
        <v>1.2110000000000001</v>
      </c>
      <c r="X3000" s="7">
        <f t="shared" si="98"/>
        <v>1.2110000000000001</v>
      </c>
      <c r="Y3000" s="7">
        <v>0.59899999999999998</v>
      </c>
      <c r="Z3000" s="7">
        <f t="shared" si="99"/>
        <v>0.59899999999999998</v>
      </c>
      <c r="AA3000" s="7">
        <v>0.66800000000000004</v>
      </c>
      <c r="AB3000" s="7">
        <v>0.33100000000000002</v>
      </c>
      <c r="AC3000" s="7">
        <v>10.5</v>
      </c>
      <c r="AD3000" s="7">
        <v>72.3</v>
      </c>
      <c r="AE3000" s="7" t="s">
        <v>55</v>
      </c>
      <c r="AH3000" s="7" t="s">
        <v>485</v>
      </c>
      <c r="AI3000" s="7" t="s">
        <v>446</v>
      </c>
      <c r="AJ3000" s="7">
        <v>3.8079999999999998</v>
      </c>
      <c r="AK3000" s="7">
        <v>0.17199999999999999</v>
      </c>
      <c r="AL3000" s="7" t="s">
        <v>408</v>
      </c>
      <c r="AQ3000" s="7">
        <v>1.7</v>
      </c>
      <c r="AS3000" s="7">
        <v>2.66</v>
      </c>
      <c r="AT3000" s="7">
        <v>2.56</v>
      </c>
      <c r="AU3000" s="7">
        <v>2.69</v>
      </c>
      <c r="AV3000" s="7" t="s">
        <v>659</v>
      </c>
      <c r="AW3000" s="7" t="s">
        <v>528</v>
      </c>
      <c r="AX3000" s="7" t="s">
        <v>14</v>
      </c>
      <c r="AY3000" s="7" t="s">
        <v>552</v>
      </c>
      <c r="AZ3000" s="7" t="s">
        <v>255</v>
      </c>
    </row>
    <row r="3001" spans="1:52" x14ac:dyDescent="0.2">
      <c r="A3001" s="7">
        <v>2985</v>
      </c>
      <c r="B3001" s="7">
        <v>10351</v>
      </c>
      <c r="C3001" s="7" t="s">
        <v>69</v>
      </c>
      <c r="D3001" s="7" t="s">
        <v>508</v>
      </c>
      <c r="E3001" s="7" t="s">
        <v>254</v>
      </c>
      <c r="F3001" s="7">
        <v>1.242</v>
      </c>
      <c r="I3001" s="7">
        <v>1.2869999999999999</v>
      </c>
      <c r="J3001" s="7">
        <v>2011</v>
      </c>
      <c r="K3001" s="7">
        <v>9</v>
      </c>
      <c r="L3001" s="7">
        <v>264</v>
      </c>
      <c r="M3001" s="7">
        <v>47.174999999999997</v>
      </c>
      <c r="N3001" s="7">
        <v>128.886</v>
      </c>
      <c r="O3001" s="7">
        <v>47.25</v>
      </c>
      <c r="P3001" s="7">
        <v>128.75</v>
      </c>
      <c r="Q3001" s="7">
        <v>9.0269999999999992</v>
      </c>
      <c r="S3001" s="7">
        <v>73.540000000000006</v>
      </c>
      <c r="V3001" s="7" t="s">
        <v>26</v>
      </c>
      <c r="W3001" s="7">
        <v>0.86899999999999999</v>
      </c>
      <c r="X3001" s="7">
        <f t="shared" si="98"/>
        <v>0.86899999999999999</v>
      </c>
      <c r="Y3001" s="7">
        <v>0.41799999999999998</v>
      </c>
      <c r="Z3001" s="7">
        <f t="shared" si="99"/>
        <v>0.41799999999999998</v>
      </c>
      <c r="AA3001" s="7">
        <v>0.67400000000000004</v>
      </c>
      <c r="AB3001" s="7">
        <v>0.32500000000000001</v>
      </c>
      <c r="AC3001" s="7">
        <v>10.5</v>
      </c>
      <c r="AD3001" s="7">
        <v>72.3</v>
      </c>
      <c r="AE3001" s="7" t="s">
        <v>55</v>
      </c>
      <c r="AH3001" s="7" t="s">
        <v>485</v>
      </c>
      <c r="AI3001" s="7" t="s">
        <v>446</v>
      </c>
      <c r="AJ3001" s="7">
        <v>3.8079999999999998</v>
      </c>
      <c r="AK3001" s="7">
        <v>0.17199999999999999</v>
      </c>
      <c r="AL3001" s="7" t="s">
        <v>408</v>
      </c>
      <c r="AQ3001" s="7">
        <v>1.7</v>
      </c>
      <c r="AS3001" s="7">
        <v>2.66</v>
      </c>
      <c r="AT3001" s="7">
        <v>2.56</v>
      </c>
      <c r="AU3001" s="7">
        <v>2.69</v>
      </c>
      <c r="AV3001" s="7" t="s">
        <v>659</v>
      </c>
      <c r="AW3001" s="7" t="s">
        <v>528</v>
      </c>
      <c r="AX3001" s="7" t="s">
        <v>14</v>
      </c>
      <c r="AY3001" s="7" t="s">
        <v>552</v>
      </c>
      <c r="AZ3001" s="7" t="s">
        <v>255</v>
      </c>
    </row>
    <row r="3002" spans="1:52" x14ac:dyDescent="0.2">
      <c r="A3002" s="7">
        <v>2986</v>
      </c>
      <c r="B3002" s="7">
        <v>10351</v>
      </c>
      <c r="C3002" s="7" t="s">
        <v>69</v>
      </c>
      <c r="D3002" s="7" t="s">
        <v>508</v>
      </c>
      <c r="E3002" s="7" t="s">
        <v>254</v>
      </c>
      <c r="F3002" s="7">
        <v>1.264</v>
      </c>
      <c r="I3002" s="7">
        <v>1.31</v>
      </c>
      <c r="J3002" s="7">
        <v>2011</v>
      </c>
      <c r="K3002" s="7">
        <v>10</v>
      </c>
      <c r="L3002" s="7">
        <v>280</v>
      </c>
      <c r="M3002" s="7">
        <v>47.174999999999997</v>
      </c>
      <c r="N3002" s="7">
        <v>128.886</v>
      </c>
      <c r="O3002" s="7">
        <v>47.25</v>
      </c>
      <c r="P3002" s="7">
        <v>128.75</v>
      </c>
      <c r="Q3002" s="7">
        <v>10.237</v>
      </c>
      <c r="S3002" s="7">
        <v>64.459999999999994</v>
      </c>
      <c r="V3002" s="7" t="s">
        <v>26</v>
      </c>
      <c r="W3002" s="7">
        <v>0.84499999999999997</v>
      </c>
      <c r="X3002" s="7">
        <f t="shared" si="98"/>
        <v>0.84499999999999997</v>
      </c>
      <c r="Y3002" s="7">
        <v>0.46500000000000002</v>
      </c>
      <c r="Z3002" s="7">
        <f t="shared" si="99"/>
        <v>0.46500000000000002</v>
      </c>
      <c r="AA3002" s="7">
        <v>0.64400000000000002</v>
      </c>
      <c r="AB3002" s="7">
        <v>0.35499999999999998</v>
      </c>
      <c r="AC3002" s="7">
        <v>4.9000000000000004</v>
      </c>
      <c r="AD3002" s="7">
        <v>21.8</v>
      </c>
      <c r="AE3002" s="7" t="s">
        <v>55</v>
      </c>
      <c r="AH3002" s="7" t="s">
        <v>485</v>
      </c>
      <c r="AI3002" s="7" t="s">
        <v>446</v>
      </c>
      <c r="AJ3002" s="7">
        <v>3.8079999999999998</v>
      </c>
      <c r="AK3002" s="7">
        <v>0.17199999999999999</v>
      </c>
      <c r="AL3002" s="7" t="s">
        <v>408</v>
      </c>
      <c r="AQ3002" s="7">
        <v>1.7</v>
      </c>
      <c r="AS3002" s="7">
        <v>2.66</v>
      </c>
      <c r="AT3002" s="7">
        <v>2.56</v>
      </c>
      <c r="AU3002" s="7">
        <v>2.69</v>
      </c>
      <c r="AV3002" s="7" t="s">
        <v>659</v>
      </c>
      <c r="AW3002" s="7" t="s">
        <v>528</v>
      </c>
      <c r="AX3002" s="7" t="s">
        <v>14</v>
      </c>
      <c r="AY3002" s="7" t="s">
        <v>552</v>
      </c>
      <c r="AZ3002" s="7" t="s">
        <v>255</v>
      </c>
    </row>
    <row r="3003" spans="1:52" x14ac:dyDescent="0.2">
      <c r="A3003" s="7">
        <v>2987</v>
      </c>
      <c r="B3003" s="7">
        <v>10351</v>
      </c>
      <c r="C3003" s="7" t="s">
        <v>69</v>
      </c>
      <c r="D3003" s="7" t="s">
        <v>508</v>
      </c>
      <c r="E3003" s="7" t="s">
        <v>254</v>
      </c>
      <c r="F3003" s="7">
        <v>1.2270000000000001</v>
      </c>
      <c r="I3003" s="7">
        <v>1.272</v>
      </c>
      <c r="J3003" s="7">
        <v>2012</v>
      </c>
      <c r="K3003" s="7">
        <v>5</v>
      </c>
      <c r="L3003" s="7">
        <v>122</v>
      </c>
      <c r="M3003" s="7">
        <v>47.174999999999997</v>
      </c>
      <c r="N3003" s="7">
        <v>128.886</v>
      </c>
      <c r="O3003" s="7">
        <v>47.25</v>
      </c>
      <c r="P3003" s="7">
        <v>128.75</v>
      </c>
      <c r="Q3003" s="7">
        <v>3.25</v>
      </c>
      <c r="S3003" s="7">
        <v>80.099999999999994</v>
      </c>
      <c r="V3003" s="7" t="s">
        <v>26</v>
      </c>
      <c r="W3003" s="7">
        <v>0.73</v>
      </c>
      <c r="X3003" s="7">
        <f t="shared" si="98"/>
        <v>0.73</v>
      </c>
      <c r="Y3003" s="7">
        <v>0.54200000000000004</v>
      </c>
      <c r="Z3003" s="7">
        <f t="shared" si="99"/>
        <v>0.54200000000000004</v>
      </c>
      <c r="AA3003" s="7">
        <v>0.57299999999999995</v>
      </c>
      <c r="AB3003" s="7">
        <v>0.42599999999999999</v>
      </c>
      <c r="AC3003" s="7">
        <v>11.8</v>
      </c>
      <c r="AD3003" s="7">
        <v>34.200000000000003</v>
      </c>
      <c r="AE3003" s="7" t="s">
        <v>55</v>
      </c>
      <c r="AH3003" s="7" t="s">
        <v>485</v>
      </c>
      <c r="AI3003" s="7" t="s">
        <v>446</v>
      </c>
      <c r="AJ3003" s="7">
        <v>3.8079999999999998</v>
      </c>
      <c r="AK3003" s="7">
        <v>2.1030000000000002</v>
      </c>
      <c r="AL3003" s="7" t="s">
        <v>408</v>
      </c>
      <c r="AQ3003" s="7">
        <v>1.7</v>
      </c>
      <c r="AS3003" s="7">
        <v>2.66</v>
      </c>
      <c r="AT3003" s="7">
        <v>2.56</v>
      </c>
      <c r="AU3003" s="7">
        <v>2.69</v>
      </c>
      <c r="AV3003" s="7" t="s">
        <v>659</v>
      </c>
      <c r="AW3003" s="7" t="s">
        <v>528</v>
      </c>
      <c r="AX3003" s="7" t="s">
        <v>14</v>
      </c>
      <c r="AY3003" s="7" t="s">
        <v>552</v>
      </c>
      <c r="AZ3003" s="7" t="s">
        <v>255</v>
      </c>
    </row>
    <row r="3004" spans="1:52" x14ac:dyDescent="0.2">
      <c r="A3004" s="7">
        <v>2988</v>
      </c>
      <c r="B3004" s="7">
        <v>10351</v>
      </c>
      <c r="C3004" s="7" t="s">
        <v>69</v>
      </c>
      <c r="D3004" s="7" t="s">
        <v>508</v>
      </c>
      <c r="E3004" s="7" t="s">
        <v>254</v>
      </c>
      <c r="F3004" s="7">
        <v>1.028</v>
      </c>
      <c r="I3004" s="7">
        <v>1.0649999999999999</v>
      </c>
      <c r="J3004" s="7">
        <v>2012</v>
      </c>
      <c r="K3004" s="7">
        <v>5</v>
      </c>
      <c r="L3004" s="7">
        <v>138</v>
      </c>
      <c r="M3004" s="7">
        <v>47.174999999999997</v>
      </c>
      <c r="N3004" s="7">
        <v>128.886</v>
      </c>
      <c r="O3004" s="7">
        <v>47.25</v>
      </c>
      <c r="P3004" s="7">
        <v>128.75</v>
      </c>
      <c r="Q3004" s="7">
        <v>5.91</v>
      </c>
      <c r="S3004" s="7">
        <v>119.23</v>
      </c>
      <c r="V3004" s="7" t="s">
        <v>26</v>
      </c>
      <c r="W3004" s="7">
        <v>0.73</v>
      </c>
      <c r="X3004" s="7">
        <f t="shared" si="98"/>
        <v>0.73</v>
      </c>
      <c r="Y3004" s="7">
        <v>0.33500000000000002</v>
      </c>
      <c r="Z3004" s="7">
        <f t="shared" si="99"/>
        <v>0.33500000000000002</v>
      </c>
      <c r="AA3004" s="7">
        <v>0.68400000000000005</v>
      </c>
      <c r="AB3004" s="7">
        <v>0.315</v>
      </c>
      <c r="AC3004" s="7">
        <v>11.8</v>
      </c>
      <c r="AD3004" s="7">
        <v>34.200000000000003</v>
      </c>
      <c r="AE3004" s="7" t="s">
        <v>55</v>
      </c>
      <c r="AH3004" s="7" t="s">
        <v>485</v>
      </c>
      <c r="AI3004" s="7" t="s">
        <v>446</v>
      </c>
      <c r="AJ3004" s="7">
        <v>3.8079999999999998</v>
      </c>
      <c r="AK3004" s="7">
        <v>2.1030000000000002</v>
      </c>
      <c r="AL3004" s="7" t="s">
        <v>408</v>
      </c>
      <c r="AQ3004" s="7">
        <v>1.7</v>
      </c>
      <c r="AS3004" s="7">
        <v>2.66</v>
      </c>
      <c r="AT3004" s="7">
        <v>2.56</v>
      </c>
      <c r="AU3004" s="7">
        <v>2.69</v>
      </c>
      <c r="AV3004" s="7" t="s">
        <v>659</v>
      </c>
      <c r="AW3004" s="7" t="s">
        <v>528</v>
      </c>
      <c r="AX3004" s="7" t="s">
        <v>14</v>
      </c>
      <c r="AY3004" s="7" t="s">
        <v>552</v>
      </c>
      <c r="AZ3004" s="7" t="s">
        <v>255</v>
      </c>
    </row>
    <row r="3005" spans="1:52" x14ac:dyDescent="0.2">
      <c r="A3005" s="7">
        <v>2989</v>
      </c>
      <c r="B3005" s="7">
        <v>10351</v>
      </c>
      <c r="C3005" s="7" t="s">
        <v>69</v>
      </c>
      <c r="D3005" s="7" t="s">
        <v>508</v>
      </c>
      <c r="E3005" s="7" t="s">
        <v>254</v>
      </c>
      <c r="F3005" s="7">
        <v>3.149</v>
      </c>
      <c r="I3005" s="7">
        <v>3.2639999999999998</v>
      </c>
      <c r="J3005" s="7">
        <v>2012</v>
      </c>
      <c r="K3005" s="7">
        <v>6</v>
      </c>
      <c r="L3005" s="7">
        <v>161</v>
      </c>
      <c r="M3005" s="7">
        <v>47.174999999999997</v>
      </c>
      <c r="N3005" s="7">
        <v>128.886</v>
      </c>
      <c r="O3005" s="7">
        <v>47.25</v>
      </c>
      <c r="P3005" s="7">
        <v>128.75</v>
      </c>
      <c r="Q3005" s="7">
        <v>12.866</v>
      </c>
      <c r="S3005" s="7">
        <v>87.8</v>
      </c>
      <c r="V3005" s="7" t="s">
        <v>26</v>
      </c>
      <c r="W3005" s="7">
        <v>2.23</v>
      </c>
      <c r="X3005" s="7">
        <f t="shared" si="98"/>
        <v>2.23</v>
      </c>
      <c r="Y3005" s="7">
        <v>1.034</v>
      </c>
      <c r="Z3005" s="7">
        <f t="shared" si="99"/>
        <v>1.034</v>
      </c>
      <c r="AA3005" s="7">
        <v>0.68300000000000005</v>
      </c>
      <c r="AB3005" s="7">
        <v>0.316</v>
      </c>
      <c r="AC3005" s="7">
        <v>18.399999999999999</v>
      </c>
      <c r="AD3005" s="7">
        <v>126.9</v>
      </c>
      <c r="AE3005" s="7" t="s">
        <v>55</v>
      </c>
      <c r="AH3005" s="7" t="s">
        <v>485</v>
      </c>
      <c r="AI3005" s="7" t="s">
        <v>446</v>
      </c>
      <c r="AJ3005" s="7">
        <v>3.8079999999999998</v>
      </c>
      <c r="AK3005" s="7">
        <v>2.1030000000000002</v>
      </c>
      <c r="AL3005" s="7" t="s">
        <v>408</v>
      </c>
      <c r="AQ3005" s="7">
        <v>1.7</v>
      </c>
      <c r="AS3005" s="7">
        <v>2.66</v>
      </c>
      <c r="AT3005" s="7">
        <v>2.56</v>
      </c>
      <c r="AU3005" s="7">
        <v>2.69</v>
      </c>
      <c r="AV3005" s="7" t="s">
        <v>659</v>
      </c>
      <c r="AW3005" s="7" t="s">
        <v>528</v>
      </c>
      <c r="AX3005" s="7" t="s">
        <v>14</v>
      </c>
      <c r="AY3005" s="7" t="s">
        <v>552</v>
      </c>
      <c r="AZ3005" s="7" t="s">
        <v>255</v>
      </c>
    </row>
    <row r="3006" spans="1:52" x14ac:dyDescent="0.2">
      <c r="A3006" s="7">
        <v>2990</v>
      </c>
      <c r="B3006" s="7">
        <v>10351</v>
      </c>
      <c r="C3006" s="7" t="s">
        <v>69</v>
      </c>
      <c r="D3006" s="7" t="s">
        <v>508</v>
      </c>
      <c r="E3006" s="7" t="s">
        <v>254</v>
      </c>
      <c r="F3006" s="7">
        <v>2.9060000000000001</v>
      </c>
      <c r="I3006" s="7">
        <v>3.012</v>
      </c>
      <c r="J3006" s="7">
        <v>2012</v>
      </c>
      <c r="K3006" s="7">
        <v>6</v>
      </c>
      <c r="L3006" s="7">
        <v>172</v>
      </c>
      <c r="M3006" s="7">
        <v>47.174999999999997</v>
      </c>
      <c r="N3006" s="7">
        <v>128.886</v>
      </c>
      <c r="O3006" s="7">
        <v>47.25</v>
      </c>
      <c r="P3006" s="7">
        <v>128.75</v>
      </c>
      <c r="Q3006" s="7">
        <v>14.135</v>
      </c>
      <c r="S3006" s="7">
        <v>98.78</v>
      </c>
      <c r="V3006" s="7" t="s">
        <v>26</v>
      </c>
      <c r="W3006" s="7">
        <v>2.2290000000000001</v>
      </c>
      <c r="X3006" s="7">
        <f t="shared" si="98"/>
        <v>2.2290000000000001</v>
      </c>
      <c r="Y3006" s="7">
        <v>0.78300000000000003</v>
      </c>
      <c r="Z3006" s="7">
        <f t="shared" si="99"/>
        <v>0.78300000000000003</v>
      </c>
      <c r="AA3006" s="7">
        <v>0.73899999999999999</v>
      </c>
      <c r="AB3006" s="7">
        <v>0.26</v>
      </c>
      <c r="AC3006" s="7">
        <v>18.399999999999999</v>
      </c>
      <c r="AD3006" s="7">
        <v>126.9</v>
      </c>
      <c r="AE3006" s="7" t="s">
        <v>55</v>
      </c>
      <c r="AH3006" s="7" t="s">
        <v>485</v>
      </c>
      <c r="AI3006" s="7" t="s">
        <v>446</v>
      </c>
      <c r="AJ3006" s="7">
        <v>3.8079999999999998</v>
      </c>
      <c r="AK3006" s="7">
        <v>2.1030000000000002</v>
      </c>
      <c r="AL3006" s="7" t="s">
        <v>408</v>
      </c>
      <c r="AQ3006" s="7">
        <v>1.7</v>
      </c>
      <c r="AS3006" s="7">
        <v>2.66</v>
      </c>
      <c r="AT3006" s="7">
        <v>2.56</v>
      </c>
      <c r="AU3006" s="7">
        <v>2.69</v>
      </c>
      <c r="AV3006" s="7" t="s">
        <v>659</v>
      </c>
      <c r="AW3006" s="7" t="s">
        <v>528</v>
      </c>
      <c r="AX3006" s="7" t="s">
        <v>14</v>
      </c>
      <c r="AY3006" s="7" t="s">
        <v>552</v>
      </c>
      <c r="AZ3006" s="7" t="s">
        <v>255</v>
      </c>
    </row>
    <row r="3007" spans="1:52" x14ac:dyDescent="0.2">
      <c r="A3007" s="7">
        <v>2991</v>
      </c>
      <c r="B3007" s="7">
        <v>10351</v>
      </c>
      <c r="C3007" s="7" t="s">
        <v>69</v>
      </c>
      <c r="D3007" s="7" t="s">
        <v>508</v>
      </c>
      <c r="E3007" s="7" t="s">
        <v>254</v>
      </c>
      <c r="F3007" s="7">
        <v>3.5030000000000001</v>
      </c>
      <c r="I3007" s="7">
        <v>3.6309999999999998</v>
      </c>
      <c r="J3007" s="7">
        <v>2012</v>
      </c>
      <c r="K3007" s="7">
        <v>7</v>
      </c>
      <c r="L3007" s="7">
        <v>188</v>
      </c>
      <c r="M3007" s="7">
        <v>47.174999999999997</v>
      </c>
      <c r="N3007" s="7">
        <v>128.886</v>
      </c>
      <c r="O3007" s="7">
        <v>47.25</v>
      </c>
      <c r="P3007" s="7">
        <v>128.75</v>
      </c>
      <c r="Q3007" s="7">
        <v>16.292000000000002</v>
      </c>
      <c r="S3007" s="7">
        <v>109.22</v>
      </c>
      <c r="V3007" s="7" t="s">
        <v>26</v>
      </c>
      <c r="W3007" s="7">
        <v>2.1150000000000002</v>
      </c>
      <c r="X3007" s="7">
        <f t="shared" si="98"/>
        <v>2.1150000000000002</v>
      </c>
      <c r="Y3007" s="7">
        <v>1.516</v>
      </c>
      <c r="Z3007" s="7">
        <f t="shared" si="99"/>
        <v>1.516</v>
      </c>
      <c r="AA3007" s="7">
        <v>0.58199999999999996</v>
      </c>
      <c r="AB3007" s="7">
        <v>0.41699999999999998</v>
      </c>
      <c r="AC3007" s="7">
        <v>20.5</v>
      </c>
      <c r="AD3007" s="7">
        <v>202.4</v>
      </c>
      <c r="AE3007" s="7" t="s">
        <v>55</v>
      </c>
      <c r="AH3007" s="7" t="s">
        <v>485</v>
      </c>
      <c r="AI3007" s="7" t="s">
        <v>446</v>
      </c>
      <c r="AJ3007" s="7">
        <v>3.8079999999999998</v>
      </c>
      <c r="AK3007" s="7">
        <v>2.1030000000000002</v>
      </c>
      <c r="AL3007" s="7" t="s">
        <v>408</v>
      </c>
      <c r="AQ3007" s="7">
        <v>1.7</v>
      </c>
      <c r="AS3007" s="7">
        <v>2.66</v>
      </c>
      <c r="AT3007" s="7">
        <v>2.56</v>
      </c>
      <c r="AU3007" s="7">
        <v>2.69</v>
      </c>
      <c r="AV3007" s="7" t="s">
        <v>659</v>
      </c>
      <c r="AW3007" s="7" t="s">
        <v>528</v>
      </c>
      <c r="AX3007" s="7" t="s">
        <v>14</v>
      </c>
      <c r="AY3007" s="7" t="s">
        <v>552</v>
      </c>
      <c r="AZ3007" s="7" t="s">
        <v>255</v>
      </c>
    </row>
    <row r="3008" spans="1:52" x14ac:dyDescent="0.2">
      <c r="A3008" s="7">
        <v>2992</v>
      </c>
      <c r="B3008" s="7">
        <v>10351</v>
      </c>
      <c r="C3008" s="7" t="s">
        <v>69</v>
      </c>
      <c r="D3008" s="7" t="s">
        <v>508</v>
      </c>
      <c r="E3008" s="7" t="s">
        <v>254</v>
      </c>
      <c r="F3008" s="7">
        <v>3.923</v>
      </c>
      <c r="I3008" s="7">
        <v>4.0670000000000002</v>
      </c>
      <c r="J3008" s="7">
        <v>2012</v>
      </c>
      <c r="K3008" s="7">
        <v>7</v>
      </c>
      <c r="L3008" s="7">
        <v>202</v>
      </c>
      <c r="M3008" s="7">
        <v>47.174999999999997</v>
      </c>
      <c r="N3008" s="7">
        <v>128.886</v>
      </c>
      <c r="O3008" s="7">
        <v>47.25</v>
      </c>
      <c r="P3008" s="7">
        <v>128.75</v>
      </c>
      <c r="Q3008" s="7">
        <v>19.265999999999998</v>
      </c>
      <c r="S3008" s="7">
        <v>79.44</v>
      </c>
      <c r="V3008" s="7" t="s">
        <v>26</v>
      </c>
      <c r="W3008" s="7">
        <v>2.524</v>
      </c>
      <c r="X3008" s="7">
        <f t="shared" si="98"/>
        <v>2.524</v>
      </c>
      <c r="Y3008" s="7">
        <v>1.5429999999999999</v>
      </c>
      <c r="Z3008" s="7">
        <f t="shared" si="99"/>
        <v>1.5429999999999999</v>
      </c>
      <c r="AA3008" s="7">
        <v>0.62</v>
      </c>
      <c r="AB3008" s="7">
        <v>0.379</v>
      </c>
      <c r="AC3008" s="7">
        <v>20.5</v>
      </c>
      <c r="AD3008" s="7">
        <v>202.4</v>
      </c>
      <c r="AE3008" s="7" t="s">
        <v>55</v>
      </c>
      <c r="AH3008" s="7" t="s">
        <v>485</v>
      </c>
      <c r="AI3008" s="7" t="s">
        <v>446</v>
      </c>
      <c r="AJ3008" s="7">
        <v>3.8079999999999998</v>
      </c>
      <c r="AK3008" s="7">
        <v>2.1030000000000002</v>
      </c>
      <c r="AL3008" s="7" t="s">
        <v>408</v>
      </c>
      <c r="AQ3008" s="7">
        <v>1.7</v>
      </c>
      <c r="AS3008" s="7">
        <v>2.66</v>
      </c>
      <c r="AT3008" s="7">
        <v>2.56</v>
      </c>
      <c r="AU3008" s="7">
        <v>2.69</v>
      </c>
      <c r="AV3008" s="7" t="s">
        <v>659</v>
      </c>
      <c r="AW3008" s="7" t="s">
        <v>528</v>
      </c>
      <c r="AX3008" s="7" t="s">
        <v>14</v>
      </c>
      <c r="AY3008" s="7" t="s">
        <v>552</v>
      </c>
      <c r="AZ3008" s="7" t="s">
        <v>255</v>
      </c>
    </row>
    <row r="3009" spans="1:52" x14ac:dyDescent="0.2">
      <c r="A3009" s="7">
        <v>2993</v>
      </c>
      <c r="B3009" s="7">
        <v>10351</v>
      </c>
      <c r="C3009" s="7" t="s">
        <v>69</v>
      </c>
      <c r="D3009" s="7" t="s">
        <v>508</v>
      </c>
      <c r="E3009" s="7" t="s">
        <v>254</v>
      </c>
      <c r="F3009" s="7">
        <v>3.0390000000000001</v>
      </c>
      <c r="I3009" s="7">
        <v>3.15</v>
      </c>
      <c r="J3009" s="7">
        <v>2012</v>
      </c>
      <c r="K3009" s="7">
        <v>8</v>
      </c>
      <c r="L3009" s="7">
        <v>240</v>
      </c>
      <c r="M3009" s="7">
        <v>47.174999999999997</v>
      </c>
      <c r="N3009" s="7">
        <v>128.886</v>
      </c>
      <c r="O3009" s="7">
        <v>47.25</v>
      </c>
      <c r="P3009" s="7">
        <v>128.75</v>
      </c>
      <c r="Q3009" s="7">
        <v>17.085000000000001</v>
      </c>
      <c r="S3009" s="7">
        <v>97.48</v>
      </c>
      <c r="V3009" s="7" t="s">
        <v>26</v>
      </c>
      <c r="W3009" s="7">
        <v>2.2719999999999998</v>
      </c>
      <c r="X3009" s="7">
        <f t="shared" si="98"/>
        <v>2.2719999999999998</v>
      </c>
      <c r="Y3009" s="7">
        <v>0.878</v>
      </c>
      <c r="Z3009" s="7">
        <f t="shared" si="99"/>
        <v>0.878</v>
      </c>
      <c r="AA3009" s="7">
        <v>0.72099999999999997</v>
      </c>
      <c r="AB3009" s="7">
        <v>0.27800000000000002</v>
      </c>
      <c r="AC3009" s="7">
        <v>18.8</v>
      </c>
      <c r="AD3009" s="7">
        <v>179.4</v>
      </c>
      <c r="AE3009" s="7" t="s">
        <v>55</v>
      </c>
      <c r="AH3009" s="7" t="s">
        <v>485</v>
      </c>
      <c r="AI3009" s="7" t="s">
        <v>446</v>
      </c>
      <c r="AJ3009" s="7">
        <v>3.8079999999999998</v>
      </c>
      <c r="AK3009" s="7">
        <v>2.1030000000000002</v>
      </c>
      <c r="AL3009" s="7" t="s">
        <v>408</v>
      </c>
      <c r="AQ3009" s="7">
        <v>1.7</v>
      </c>
      <c r="AS3009" s="7">
        <v>2.66</v>
      </c>
      <c r="AT3009" s="7">
        <v>2.56</v>
      </c>
      <c r="AU3009" s="7">
        <v>2.69</v>
      </c>
      <c r="AV3009" s="7" t="s">
        <v>659</v>
      </c>
      <c r="AW3009" s="7" t="s">
        <v>528</v>
      </c>
      <c r="AX3009" s="7" t="s">
        <v>14</v>
      </c>
      <c r="AY3009" s="7" t="s">
        <v>552</v>
      </c>
      <c r="AZ3009" s="7" t="s">
        <v>255</v>
      </c>
    </row>
    <row r="3010" spans="1:52" x14ac:dyDescent="0.2">
      <c r="A3010" s="7">
        <v>2994</v>
      </c>
      <c r="B3010" s="7">
        <v>10351</v>
      </c>
      <c r="C3010" s="7" t="s">
        <v>69</v>
      </c>
      <c r="D3010" s="7" t="s">
        <v>508</v>
      </c>
      <c r="E3010" s="7" t="s">
        <v>254</v>
      </c>
      <c r="F3010" s="7">
        <v>2.3540000000000001</v>
      </c>
      <c r="I3010" s="7">
        <v>2.44</v>
      </c>
      <c r="J3010" s="7">
        <v>2012</v>
      </c>
      <c r="K3010" s="7">
        <v>9</v>
      </c>
      <c r="L3010" s="7">
        <v>252</v>
      </c>
      <c r="M3010" s="7">
        <v>47.174999999999997</v>
      </c>
      <c r="N3010" s="7">
        <v>128.886</v>
      </c>
      <c r="O3010" s="7">
        <v>47.25</v>
      </c>
      <c r="P3010" s="7">
        <v>128.75</v>
      </c>
      <c r="Q3010" s="7">
        <v>13.939</v>
      </c>
      <c r="S3010" s="7">
        <v>98.71</v>
      </c>
      <c r="V3010" s="7" t="s">
        <v>26</v>
      </c>
      <c r="W3010" s="7">
        <v>1.7709999999999999</v>
      </c>
      <c r="X3010" s="7">
        <f t="shared" si="98"/>
        <v>1.7709999999999999</v>
      </c>
      <c r="Y3010" s="7">
        <v>0.66900000000000004</v>
      </c>
      <c r="Z3010" s="7">
        <f t="shared" si="99"/>
        <v>0.66900000000000004</v>
      </c>
      <c r="AA3010" s="7">
        <v>0.72499999999999998</v>
      </c>
      <c r="AB3010" s="7">
        <v>0.27400000000000002</v>
      </c>
      <c r="AC3010" s="7">
        <v>12.6</v>
      </c>
      <c r="AD3010" s="7">
        <v>120.9</v>
      </c>
      <c r="AE3010" s="7" t="s">
        <v>55</v>
      </c>
      <c r="AH3010" s="7" t="s">
        <v>485</v>
      </c>
      <c r="AI3010" s="7" t="s">
        <v>446</v>
      </c>
      <c r="AJ3010" s="7">
        <v>3.8079999999999998</v>
      </c>
      <c r="AK3010" s="7">
        <v>2.1030000000000002</v>
      </c>
      <c r="AL3010" s="7" t="s">
        <v>408</v>
      </c>
      <c r="AQ3010" s="7">
        <v>1.7</v>
      </c>
      <c r="AS3010" s="7">
        <v>2.66</v>
      </c>
      <c r="AT3010" s="7">
        <v>2.56</v>
      </c>
      <c r="AU3010" s="7">
        <v>2.69</v>
      </c>
      <c r="AV3010" s="7" t="s">
        <v>659</v>
      </c>
      <c r="AW3010" s="7" t="s">
        <v>528</v>
      </c>
      <c r="AX3010" s="7" t="s">
        <v>14</v>
      </c>
      <c r="AY3010" s="7" t="s">
        <v>552</v>
      </c>
      <c r="AZ3010" s="7" t="s">
        <v>255</v>
      </c>
    </row>
    <row r="3011" spans="1:52" x14ac:dyDescent="0.2">
      <c r="A3011" s="7">
        <v>2995</v>
      </c>
      <c r="B3011" s="7">
        <v>10351</v>
      </c>
      <c r="C3011" s="7" t="s">
        <v>69</v>
      </c>
      <c r="D3011" s="7" t="s">
        <v>508</v>
      </c>
      <c r="E3011" s="7" t="s">
        <v>254</v>
      </c>
      <c r="F3011" s="7">
        <v>2.133</v>
      </c>
      <c r="I3011" s="7">
        <v>2.2109999999999999</v>
      </c>
      <c r="J3011" s="7">
        <v>2012</v>
      </c>
      <c r="K3011" s="7">
        <v>9</v>
      </c>
      <c r="L3011" s="7">
        <v>269</v>
      </c>
      <c r="M3011" s="7">
        <v>47.174999999999997</v>
      </c>
      <c r="N3011" s="7">
        <v>128.886</v>
      </c>
      <c r="O3011" s="7">
        <v>47.25</v>
      </c>
      <c r="P3011" s="7">
        <v>128.75</v>
      </c>
      <c r="Q3011" s="7">
        <v>12.625999999999999</v>
      </c>
      <c r="S3011" s="7">
        <v>82.17</v>
      </c>
      <c r="V3011" s="7" t="s">
        <v>26</v>
      </c>
      <c r="W3011" s="7">
        <v>1.5649999999999999</v>
      </c>
      <c r="X3011" s="7">
        <f t="shared" si="98"/>
        <v>1.5649999999999999</v>
      </c>
      <c r="Y3011" s="7">
        <v>0.64600000000000002</v>
      </c>
      <c r="Z3011" s="7">
        <f t="shared" si="99"/>
        <v>0.64600000000000002</v>
      </c>
      <c r="AA3011" s="7">
        <v>0.70699999999999996</v>
      </c>
      <c r="AB3011" s="7">
        <v>0.29199999999999998</v>
      </c>
      <c r="AC3011" s="7">
        <v>12.6</v>
      </c>
      <c r="AD3011" s="7">
        <v>120.9</v>
      </c>
      <c r="AE3011" s="7" t="s">
        <v>55</v>
      </c>
      <c r="AH3011" s="7" t="s">
        <v>485</v>
      </c>
      <c r="AI3011" s="7" t="s">
        <v>446</v>
      </c>
      <c r="AJ3011" s="7">
        <v>3.8079999999999998</v>
      </c>
      <c r="AK3011" s="7">
        <v>2.1030000000000002</v>
      </c>
      <c r="AL3011" s="7" t="s">
        <v>408</v>
      </c>
      <c r="AQ3011" s="7">
        <v>1.7</v>
      </c>
      <c r="AS3011" s="7">
        <v>2.66</v>
      </c>
      <c r="AT3011" s="7">
        <v>2.56</v>
      </c>
      <c r="AU3011" s="7">
        <v>2.69</v>
      </c>
      <c r="AV3011" s="7" t="s">
        <v>659</v>
      </c>
      <c r="AW3011" s="7" t="s">
        <v>528</v>
      </c>
      <c r="AX3011" s="7" t="s">
        <v>14</v>
      </c>
      <c r="AY3011" s="7" t="s">
        <v>552</v>
      </c>
      <c r="AZ3011" s="7" t="s">
        <v>255</v>
      </c>
    </row>
    <row r="3012" spans="1:52" x14ac:dyDescent="0.2">
      <c r="A3012" s="7">
        <v>2996</v>
      </c>
      <c r="B3012" s="7">
        <v>10351</v>
      </c>
      <c r="C3012" s="7" t="s">
        <v>69</v>
      </c>
      <c r="D3012" s="7" t="s">
        <v>508</v>
      </c>
      <c r="E3012" s="7" t="s">
        <v>254</v>
      </c>
      <c r="F3012" s="7">
        <v>1.47</v>
      </c>
      <c r="I3012" s="7">
        <v>1.524</v>
      </c>
      <c r="J3012" s="7">
        <v>2012</v>
      </c>
      <c r="K3012" s="7">
        <v>10</v>
      </c>
      <c r="L3012" s="7">
        <v>281</v>
      </c>
      <c r="M3012" s="7">
        <v>47.174999999999997</v>
      </c>
      <c r="N3012" s="7">
        <v>128.886</v>
      </c>
      <c r="O3012" s="7">
        <v>47.25</v>
      </c>
      <c r="P3012" s="7">
        <v>128.75</v>
      </c>
      <c r="Q3012" s="7">
        <v>10.362</v>
      </c>
      <c r="S3012" s="7">
        <v>28.27</v>
      </c>
      <c r="V3012" s="7" t="s">
        <v>26</v>
      </c>
      <c r="W3012" s="7">
        <v>1.1100000000000001</v>
      </c>
      <c r="X3012" s="7">
        <f t="shared" si="98"/>
        <v>1.1100000000000001</v>
      </c>
      <c r="Y3012" s="7">
        <v>0.41399999999999998</v>
      </c>
      <c r="Z3012" s="7">
        <f t="shared" si="99"/>
        <v>0.41399999999999998</v>
      </c>
      <c r="AA3012" s="7">
        <v>0.72799999999999998</v>
      </c>
      <c r="AB3012" s="7">
        <v>0.27100000000000002</v>
      </c>
      <c r="AC3012" s="7">
        <v>2.8</v>
      </c>
      <c r="AD3012" s="7">
        <v>52.3</v>
      </c>
      <c r="AE3012" s="7" t="s">
        <v>55</v>
      </c>
      <c r="AH3012" s="7" t="s">
        <v>485</v>
      </c>
      <c r="AI3012" s="7" t="s">
        <v>446</v>
      </c>
      <c r="AJ3012" s="7">
        <v>3.8079999999999998</v>
      </c>
      <c r="AK3012" s="7">
        <v>2.1030000000000002</v>
      </c>
      <c r="AL3012" s="7" t="s">
        <v>408</v>
      </c>
      <c r="AQ3012" s="7">
        <v>1.7</v>
      </c>
      <c r="AS3012" s="7">
        <v>2.66</v>
      </c>
      <c r="AT3012" s="7">
        <v>2.56</v>
      </c>
      <c r="AU3012" s="7">
        <v>2.69</v>
      </c>
      <c r="AV3012" s="7" t="s">
        <v>659</v>
      </c>
      <c r="AW3012" s="7" t="s">
        <v>528</v>
      </c>
      <c r="AX3012" s="7" t="s">
        <v>14</v>
      </c>
      <c r="AY3012" s="7" t="s">
        <v>552</v>
      </c>
      <c r="AZ3012" s="7" t="s">
        <v>255</v>
      </c>
    </row>
    <row r="3013" spans="1:52" x14ac:dyDescent="0.2">
      <c r="A3013" s="7">
        <v>2997</v>
      </c>
      <c r="B3013" s="7">
        <v>10351</v>
      </c>
      <c r="C3013" s="7" t="s">
        <v>69</v>
      </c>
      <c r="D3013" s="7" t="s">
        <v>509</v>
      </c>
      <c r="E3013" s="7" t="s">
        <v>254</v>
      </c>
      <c r="F3013" s="7">
        <v>1.577</v>
      </c>
      <c r="I3013" s="7">
        <v>1.635</v>
      </c>
      <c r="J3013" s="7">
        <v>2011</v>
      </c>
      <c r="K3013" s="7">
        <v>5</v>
      </c>
      <c r="L3013" s="7">
        <v>135</v>
      </c>
      <c r="M3013" s="7">
        <v>47.174999999999997</v>
      </c>
      <c r="N3013" s="7">
        <v>128.886</v>
      </c>
      <c r="O3013" s="7">
        <v>47.25</v>
      </c>
      <c r="P3013" s="7">
        <v>128.75</v>
      </c>
      <c r="Q3013" s="7">
        <v>4.2130000000000001</v>
      </c>
      <c r="S3013" s="7">
        <v>125.03</v>
      </c>
      <c r="V3013" s="7" t="s">
        <v>26</v>
      </c>
      <c r="W3013" s="7">
        <v>1.2210000000000001</v>
      </c>
      <c r="X3013" s="7">
        <f t="shared" si="98"/>
        <v>1.2210000000000001</v>
      </c>
      <c r="Y3013" s="7">
        <v>0.41399999999999998</v>
      </c>
      <c r="Z3013" s="7">
        <f t="shared" si="99"/>
        <v>0.41399999999999998</v>
      </c>
      <c r="AA3013" s="7">
        <v>0.746</v>
      </c>
      <c r="AB3013" s="7">
        <v>0.253</v>
      </c>
      <c r="AC3013" s="7">
        <v>10.7</v>
      </c>
      <c r="AD3013" s="7">
        <v>68.599999999999994</v>
      </c>
      <c r="AE3013" s="7" t="s">
        <v>55</v>
      </c>
      <c r="AH3013" s="7" t="s">
        <v>485</v>
      </c>
      <c r="AI3013" s="7" t="s">
        <v>446</v>
      </c>
      <c r="AJ3013" s="7">
        <v>3.8079999999999998</v>
      </c>
      <c r="AK3013" s="7">
        <v>0.17199999999999999</v>
      </c>
      <c r="AL3013" s="7" t="s">
        <v>408</v>
      </c>
      <c r="AQ3013" s="7">
        <v>1.7</v>
      </c>
      <c r="AS3013" s="7">
        <v>3.03</v>
      </c>
      <c r="AT3013" s="7">
        <v>2.46</v>
      </c>
      <c r="AU3013" s="7">
        <v>4.95</v>
      </c>
      <c r="AV3013" s="7" t="s">
        <v>659</v>
      </c>
      <c r="AW3013" s="7" t="s">
        <v>528</v>
      </c>
      <c r="AX3013" s="7" t="s">
        <v>14</v>
      </c>
      <c r="AY3013" s="7" t="s">
        <v>552</v>
      </c>
      <c r="AZ3013" s="7" t="s">
        <v>256</v>
      </c>
    </row>
    <row r="3014" spans="1:52" x14ac:dyDescent="0.2">
      <c r="A3014" s="7">
        <v>2998</v>
      </c>
      <c r="B3014" s="7">
        <v>10351</v>
      </c>
      <c r="C3014" s="7" t="s">
        <v>69</v>
      </c>
      <c r="D3014" s="7" t="s">
        <v>509</v>
      </c>
      <c r="E3014" s="7" t="s">
        <v>254</v>
      </c>
      <c r="F3014" s="7">
        <v>2.129</v>
      </c>
      <c r="I3014" s="7">
        <v>2.2069999999999999</v>
      </c>
      <c r="J3014" s="7">
        <v>2011</v>
      </c>
      <c r="K3014" s="7">
        <v>5</v>
      </c>
      <c r="L3014" s="7">
        <v>149</v>
      </c>
      <c r="M3014" s="7">
        <v>47.174999999999997</v>
      </c>
      <c r="N3014" s="7">
        <v>128.886</v>
      </c>
      <c r="O3014" s="7">
        <v>47.25</v>
      </c>
      <c r="P3014" s="7">
        <v>128.75</v>
      </c>
      <c r="Q3014" s="7">
        <v>12.803000000000001</v>
      </c>
      <c r="S3014" s="7">
        <v>116.51</v>
      </c>
      <c r="V3014" s="7" t="s">
        <v>26</v>
      </c>
      <c r="W3014" s="7">
        <v>1.835</v>
      </c>
      <c r="X3014" s="7">
        <f t="shared" si="98"/>
        <v>1.835</v>
      </c>
      <c r="Y3014" s="7">
        <v>0.372</v>
      </c>
      <c r="Z3014" s="7">
        <f t="shared" si="99"/>
        <v>0.372</v>
      </c>
      <c r="AA3014" s="7">
        <v>0.83099999999999996</v>
      </c>
      <c r="AB3014" s="7">
        <v>0.16800000000000001</v>
      </c>
      <c r="AC3014" s="7">
        <v>10.7</v>
      </c>
      <c r="AD3014" s="7">
        <v>68.599999999999994</v>
      </c>
      <c r="AE3014" s="7" t="s">
        <v>55</v>
      </c>
      <c r="AH3014" s="7" t="s">
        <v>485</v>
      </c>
      <c r="AI3014" s="7" t="s">
        <v>446</v>
      </c>
      <c r="AJ3014" s="7">
        <v>3.8079999999999998</v>
      </c>
      <c r="AK3014" s="7">
        <v>0.17199999999999999</v>
      </c>
      <c r="AL3014" s="7" t="s">
        <v>408</v>
      </c>
      <c r="AQ3014" s="7">
        <v>1.7</v>
      </c>
      <c r="AS3014" s="7">
        <v>3.03</v>
      </c>
      <c r="AT3014" s="7">
        <v>2.46</v>
      </c>
      <c r="AU3014" s="7">
        <v>4.95</v>
      </c>
      <c r="AV3014" s="7" t="s">
        <v>659</v>
      </c>
      <c r="AW3014" s="7" t="s">
        <v>528</v>
      </c>
      <c r="AX3014" s="7" t="s">
        <v>14</v>
      </c>
      <c r="AY3014" s="7" t="s">
        <v>552</v>
      </c>
      <c r="AZ3014" s="7" t="s">
        <v>256</v>
      </c>
    </row>
    <row r="3015" spans="1:52" x14ac:dyDescent="0.2">
      <c r="A3015" s="7">
        <v>2999</v>
      </c>
      <c r="B3015" s="7">
        <v>10351</v>
      </c>
      <c r="C3015" s="7" t="s">
        <v>69</v>
      </c>
      <c r="D3015" s="7" t="s">
        <v>509</v>
      </c>
      <c r="E3015" s="7" t="s">
        <v>254</v>
      </c>
      <c r="F3015" s="7">
        <v>3.319</v>
      </c>
      <c r="I3015" s="7">
        <v>3.4409999999999998</v>
      </c>
      <c r="J3015" s="7">
        <v>2011</v>
      </c>
      <c r="K3015" s="7">
        <v>6</v>
      </c>
      <c r="L3015" s="7">
        <v>174</v>
      </c>
      <c r="M3015" s="7">
        <v>47.174999999999997</v>
      </c>
      <c r="N3015" s="7">
        <v>128.886</v>
      </c>
      <c r="O3015" s="7">
        <v>47.25</v>
      </c>
      <c r="P3015" s="7">
        <v>128.75</v>
      </c>
      <c r="Q3015" s="7">
        <v>13.704000000000001</v>
      </c>
      <c r="S3015" s="7">
        <v>89.11</v>
      </c>
      <c r="V3015" s="7" t="s">
        <v>26</v>
      </c>
      <c r="W3015" s="7">
        <v>2.2200000000000002</v>
      </c>
      <c r="X3015" s="7">
        <f t="shared" si="98"/>
        <v>2.2200000000000002</v>
      </c>
      <c r="Y3015" s="7">
        <v>1.2210000000000001</v>
      </c>
      <c r="Z3015" s="7">
        <f t="shared" si="99"/>
        <v>1.2210000000000001</v>
      </c>
      <c r="AA3015" s="7">
        <v>0.64500000000000002</v>
      </c>
      <c r="AB3015" s="7">
        <v>0.35399999999999998</v>
      </c>
      <c r="AC3015" s="7">
        <v>16.899999999999999</v>
      </c>
      <c r="AD3015" s="7">
        <v>151.69999999999999</v>
      </c>
      <c r="AE3015" s="7" t="s">
        <v>55</v>
      </c>
      <c r="AH3015" s="7" t="s">
        <v>485</v>
      </c>
      <c r="AI3015" s="7" t="s">
        <v>446</v>
      </c>
      <c r="AJ3015" s="7">
        <v>3.8079999999999998</v>
      </c>
      <c r="AK3015" s="7">
        <v>0.17199999999999999</v>
      </c>
      <c r="AL3015" s="7" t="s">
        <v>408</v>
      </c>
      <c r="AQ3015" s="7">
        <v>1.7</v>
      </c>
      <c r="AS3015" s="7">
        <v>3.03</v>
      </c>
      <c r="AT3015" s="7">
        <v>2.46</v>
      </c>
      <c r="AU3015" s="7">
        <v>4.95</v>
      </c>
      <c r="AV3015" s="7" t="s">
        <v>659</v>
      </c>
      <c r="AW3015" s="7" t="s">
        <v>528</v>
      </c>
      <c r="AX3015" s="7" t="s">
        <v>14</v>
      </c>
      <c r="AY3015" s="7" t="s">
        <v>552</v>
      </c>
      <c r="AZ3015" s="7" t="s">
        <v>256</v>
      </c>
    </row>
    <row r="3016" spans="1:52" x14ac:dyDescent="0.2">
      <c r="A3016" s="7">
        <v>3000</v>
      </c>
      <c r="B3016" s="7">
        <v>10351</v>
      </c>
      <c r="C3016" s="7" t="s">
        <v>69</v>
      </c>
      <c r="D3016" s="7" t="s">
        <v>509</v>
      </c>
      <c r="E3016" s="7" t="s">
        <v>254</v>
      </c>
      <c r="F3016" s="7">
        <v>5.7240000000000002</v>
      </c>
      <c r="I3016" s="7">
        <v>5.9340000000000002</v>
      </c>
      <c r="J3016" s="7">
        <v>2011</v>
      </c>
      <c r="K3016" s="7">
        <v>7</v>
      </c>
      <c r="L3016" s="7">
        <v>205</v>
      </c>
      <c r="M3016" s="7">
        <v>47.174999999999997</v>
      </c>
      <c r="N3016" s="7">
        <v>128.886</v>
      </c>
      <c r="O3016" s="7">
        <v>47.25</v>
      </c>
      <c r="P3016" s="7">
        <v>128.75</v>
      </c>
      <c r="Q3016" s="7">
        <v>18.077999999999999</v>
      </c>
      <c r="S3016" s="7">
        <v>103.66</v>
      </c>
      <c r="V3016" s="7" t="s">
        <v>26</v>
      </c>
      <c r="W3016" s="7">
        <v>3.72</v>
      </c>
      <c r="X3016" s="7">
        <f t="shared" si="98"/>
        <v>3.72</v>
      </c>
      <c r="Y3016" s="7">
        <v>2.214</v>
      </c>
      <c r="Z3016" s="7">
        <f t="shared" si="99"/>
        <v>2.214</v>
      </c>
      <c r="AA3016" s="7">
        <v>0.626</v>
      </c>
      <c r="AB3016" s="7">
        <v>0.373</v>
      </c>
      <c r="AC3016" s="7">
        <v>21.4</v>
      </c>
      <c r="AD3016" s="7">
        <v>122.7</v>
      </c>
      <c r="AE3016" s="7" t="s">
        <v>55</v>
      </c>
      <c r="AH3016" s="7" t="s">
        <v>485</v>
      </c>
      <c r="AI3016" s="7" t="s">
        <v>446</v>
      </c>
      <c r="AJ3016" s="7">
        <v>3.8079999999999998</v>
      </c>
      <c r="AK3016" s="7">
        <v>0.17199999999999999</v>
      </c>
      <c r="AL3016" s="7" t="s">
        <v>408</v>
      </c>
      <c r="AQ3016" s="7">
        <v>1.7</v>
      </c>
      <c r="AS3016" s="7">
        <v>3.03</v>
      </c>
      <c r="AT3016" s="7">
        <v>2.46</v>
      </c>
      <c r="AU3016" s="7">
        <v>4.95</v>
      </c>
      <c r="AV3016" s="7" t="s">
        <v>659</v>
      </c>
      <c r="AW3016" s="7" t="s">
        <v>528</v>
      </c>
      <c r="AX3016" s="7" t="s">
        <v>14</v>
      </c>
      <c r="AY3016" s="7" t="s">
        <v>552</v>
      </c>
      <c r="AZ3016" s="7" t="s">
        <v>256</v>
      </c>
    </row>
    <row r="3017" spans="1:52" x14ac:dyDescent="0.2">
      <c r="A3017" s="7">
        <v>3001</v>
      </c>
      <c r="B3017" s="7">
        <v>10351</v>
      </c>
      <c r="C3017" s="7" t="s">
        <v>69</v>
      </c>
      <c r="D3017" s="7" t="s">
        <v>509</v>
      </c>
      <c r="E3017" s="7" t="s">
        <v>254</v>
      </c>
      <c r="F3017" s="7">
        <v>4.2629999999999999</v>
      </c>
      <c r="I3017" s="7">
        <v>4.4189999999999996</v>
      </c>
      <c r="J3017" s="7">
        <v>2011</v>
      </c>
      <c r="K3017" s="7">
        <v>8</v>
      </c>
      <c r="L3017" s="7">
        <v>225</v>
      </c>
      <c r="M3017" s="7">
        <v>47.174999999999997</v>
      </c>
      <c r="N3017" s="7">
        <v>128.886</v>
      </c>
      <c r="O3017" s="7">
        <v>47.25</v>
      </c>
      <c r="P3017" s="7">
        <v>128.75</v>
      </c>
      <c r="Q3017" s="7">
        <v>17.335999999999999</v>
      </c>
      <c r="S3017" s="7">
        <v>98.62</v>
      </c>
      <c r="V3017" s="7" t="s">
        <v>26</v>
      </c>
      <c r="W3017" s="7">
        <v>3.0590000000000002</v>
      </c>
      <c r="X3017" s="7">
        <f t="shared" si="98"/>
        <v>3.0590000000000002</v>
      </c>
      <c r="Y3017" s="7">
        <v>1.36</v>
      </c>
      <c r="Z3017" s="7">
        <f t="shared" si="99"/>
        <v>1.36</v>
      </c>
      <c r="AA3017" s="7">
        <v>0.69199999999999995</v>
      </c>
      <c r="AB3017" s="7">
        <v>0.307</v>
      </c>
      <c r="AC3017" s="7">
        <v>19.2</v>
      </c>
      <c r="AD3017" s="7">
        <v>133.5</v>
      </c>
      <c r="AE3017" s="7" t="s">
        <v>55</v>
      </c>
      <c r="AH3017" s="7" t="s">
        <v>485</v>
      </c>
      <c r="AI3017" s="7" t="s">
        <v>446</v>
      </c>
      <c r="AJ3017" s="7">
        <v>3.8079999999999998</v>
      </c>
      <c r="AK3017" s="7">
        <v>0.17199999999999999</v>
      </c>
      <c r="AL3017" s="7" t="s">
        <v>408</v>
      </c>
      <c r="AQ3017" s="7">
        <v>1.7</v>
      </c>
      <c r="AS3017" s="7">
        <v>3.03</v>
      </c>
      <c r="AT3017" s="7">
        <v>2.46</v>
      </c>
      <c r="AU3017" s="7">
        <v>4.95</v>
      </c>
      <c r="AV3017" s="7" t="s">
        <v>659</v>
      </c>
      <c r="AW3017" s="7" t="s">
        <v>528</v>
      </c>
      <c r="AX3017" s="7" t="s">
        <v>14</v>
      </c>
      <c r="AY3017" s="7" t="s">
        <v>552</v>
      </c>
      <c r="AZ3017" s="7" t="s">
        <v>256</v>
      </c>
    </row>
    <row r="3018" spans="1:52" x14ac:dyDescent="0.2">
      <c r="A3018" s="7">
        <v>3002</v>
      </c>
      <c r="B3018" s="7">
        <v>10351</v>
      </c>
      <c r="C3018" s="7" t="s">
        <v>69</v>
      </c>
      <c r="D3018" s="7" t="s">
        <v>509</v>
      </c>
      <c r="E3018" s="7" t="s">
        <v>254</v>
      </c>
      <c r="F3018" s="7">
        <v>3.488</v>
      </c>
      <c r="I3018" s="7">
        <v>3.6160000000000001</v>
      </c>
      <c r="J3018" s="7">
        <v>2011</v>
      </c>
      <c r="K3018" s="7">
        <v>8</v>
      </c>
      <c r="L3018" s="7">
        <v>238</v>
      </c>
      <c r="M3018" s="7">
        <v>47.174999999999997</v>
      </c>
      <c r="N3018" s="7">
        <v>128.886</v>
      </c>
      <c r="O3018" s="7">
        <v>47.25</v>
      </c>
      <c r="P3018" s="7">
        <v>128.75</v>
      </c>
      <c r="Q3018" s="7">
        <v>14.568</v>
      </c>
      <c r="S3018" s="7">
        <v>115.93</v>
      </c>
      <c r="V3018" s="7" t="s">
        <v>26</v>
      </c>
      <c r="W3018" s="7">
        <v>2.2850000000000001</v>
      </c>
      <c r="X3018" s="7">
        <f t="shared" si="98"/>
        <v>2.2850000000000001</v>
      </c>
      <c r="Y3018" s="7">
        <v>1.331</v>
      </c>
      <c r="Z3018" s="7">
        <f t="shared" si="99"/>
        <v>1.331</v>
      </c>
      <c r="AA3018" s="7">
        <v>0.63100000000000001</v>
      </c>
      <c r="AB3018" s="7">
        <v>0.36799999999999999</v>
      </c>
      <c r="AC3018" s="7">
        <v>19.2</v>
      </c>
      <c r="AD3018" s="7">
        <v>133.5</v>
      </c>
      <c r="AE3018" s="7" t="s">
        <v>55</v>
      </c>
      <c r="AH3018" s="7" t="s">
        <v>485</v>
      </c>
      <c r="AI3018" s="7" t="s">
        <v>446</v>
      </c>
      <c r="AJ3018" s="7">
        <v>3.8079999999999998</v>
      </c>
      <c r="AK3018" s="7">
        <v>0.17199999999999999</v>
      </c>
      <c r="AL3018" s="7" t="s">
        <v>408</v>
      </c>
      <c r="AQ3018" s="7">
        <v>1.7</v>
      </c>
      <c r="AS3018" s="7">
        <v>3.03</v>
      </c>
      <c r="AT3018" s="7">
        <v>2.46</v>
      </c>
      <c r="AU3018" s="7">
        <v>4.95</v>
      </c>
      <c r="AV3018" s="7" t="s">
        <v>659</v>
      </c>
      <c r="AW3018" s="7" t="s">
        <v>528</v>
      </c>
      <c r="AX3018" s="7" t="s">
        <v>14</v>
      </c>
      <c r="AY3018" s="7" t="s">
        <v>552</v>
      </c>
      <c r="AZ3018" s="7" t="s">
        <v>256</v>
      </c>
    </row>
    <row r="3019" spans="1:52" x14ac:dyDescent="0.2">
      <c r="A3019" s="7">
        <v>3003</v>
      </c>
      <c r="B3019" s="7">
        <v>10351</v>
      </c>
      <c r="C3019" s="7" t="s">
        <v>69</v>
      </c>
      <c r="D3019" s="7" t="s">
        <v>509</v>
      </c>
      <c r="E3019" s="7" t="s">
        <v>254</v>
      </c>
      <c r="F3019" s="7">
        <v>2.5139999999999998</v>
      </c>
      <c r="I3019" s="7">
        <v>2.6059999999999999</v>
      </c>
      <c r="J3019" s="7">
        <v>2011</v>
      </c>
      <c r="K3019" s="7">
        <v>9</v>
      </c>
      <c r="L3019" s="7">
        <v>253</v>
      </c>
      <c r="M3019" s="7">
        <v>47.174999999999997</v>
      </c>
      <c r="N3019" s="7">
        <v>128.886</v>
      </c>
      <c r="O3019" s="7">
        <v>47.25</v>
      </c>
      <c r="P3019" s="7">
        <v>128.75</v>
      </c>
      <c r="Q3019" s="7">
        <v>12.749000000000001</v>
      </c>
      <c r="S3019" s="7">
        <v>116.01</v>
      </c>
      <c r="V3019" s="7" t="s">
        <v>26</v>
      </c>
      <c r="W3019" s="7">
        <v>1.625</v>
      </c>
      <c r="X3019" s="7">
        <f t="shared" si="98"/>
        <v>1.625</v>
      </c>
      <c r="Y3019" s="7">
        <v>0.98099999999999998</v>
      </c>
      <c r="Z3019" s="7">
        <f t="shared" si="99"/>
        <v>0.98099999999999998</v>
      </c>
      <c r="AA3019" s="7">
        <v>0.623</v>
      </c>
      <c r="AB3019" s="7">
        <v>0.376</v>
      </c>
      <c r="AC3019" s="7">
        <v>10.5</v>
      </c>
      <c r="AD3019" s="7">
        <v>72.3</v>
      </c>
      <c r="AE3019" s="7" t="s">
        <v>55</v>
      </c>
      <c r="AH3019" s="7" t="s">
        <v>485</v>
      </c>
      <c r="AI3019" s="7" t="s">
        <v>446</v>
      </c>
      <c r="AJ3019" s="7">
        <v>3.8079999999999998</v>
      </c>
      <c r="AK3019" s="7">
        <v>0.17199999999999999</v>
      </c>
      <c r="AL3019" s="7" t="s">
        <v>408</v>
      </c>
      <c r="AQ3019" s="7">
        <v>1.7</v>
      </c>
      <c r="AS3019" s="7">
        <v>3.03</v>
      </c>
      <c r="AT3019" s="7">
        <v>2.46</v>
      </c>
      <c r="AU3019" s="7">
        <v>4.95</v>
      </c>
      <c r="AV3019" s="7" t="s">
        <v>659</v>
      </c>
      <c r="AW3019" s="7" t="s">
        <v>528</v>
      </c>
      <c r="AX3019" s="7" t="s">
        <v>14</v>
      </c>
      <c r="AY3019" s="7" t="s">
        <v>552</v>
      </c>
      <c r="AZ3019" s="7" t="s">
        <v>256</v>
      </c>
    </row>
    <row r="3020" spans="1:52" x14ac:dyDescent="0.2">
      <c r="A3020" s="7">
        <v>3004</v>
      </c>
      <c r="B3020" s="7">
        <v>10351</v>
      </c>
      <c r="C3020" s="7" t="s">
        <v>69</v>
      </c>
      <c r="D3020" s="7" t="s">
        <v>509</v>
      </c>
      <c r="E3020" s="7" t="s">
        <v>254</v>
      </c>
      <c r="F3020" s="7">
        <v>1.738</v>
      </c>
      <c r="I3020" s="7">
        <v>1.8009999999999999</v>
      </c>
      <c r="J3020" s="7">
        <v>2011</v>
      </c>
      <c r="K3020" s="7">
        <v>9</v>
      </c>
      <c r="L3020" s="7">
        <v>266</v>
      </c>
      <c r="M3020" s="7">
        <v>47.174999999999997</v>
      </c>
      <c r="N3020" s="7">
        <v>128.886</v>
      </c>
      <c r="O3020" s="7">
        <v>47.25</v>
      </c>
      <c r="P3020" s="7">
        <v>128.75</v>
      </c>
      <c r="Q3020" s="7">
        <v>10.613</v>
      </c>
      <c r="S3020" s="7">
        <v>96.58</v>
      </c>
      <c r="V3020" s="7" t="s">
        <v>26</v>
      </c>
      <c r="W3020" s="7">
        <v>1.238</v>
      </c>
      <c r="X3020" s="7">
        <f t="shared" si="98"/>
        <v>1.238</v>
      </c>
      <c r="Y3020" s="7">
        <v>0.56299999999999994</v>
      </c>
      <c r="Z3020" s="7">
        <f t="shared" si="99"/>
        <v>0.56299999999999994</v>
      </c>
      <c r="AA3020" s="7">
        <v>0.68700000000000006</v>
      </c>
      <c r="AB3020" s="7">
        <v>0.312</v>
      </c>
      <c r="AC3020" s="7">
        <v>10.5</v>
      </c>
      <c r="AD3020" s="7">
        <v>72.3</v>
      </c>
      <c r="AE3020" s="7" t="s">
        <v>55</v>
      </c>
      <c r="AH3020" s="7" t="s">
        <v>485</v>
      </c>
      <c r="AI3020" s="7" t="s">
        <v>446</v>
      </c>
      <c r="AJ3020" s="7">
        <v>3.8079999999999998</v>
      </c>
      <c r="AK3020" s="7">
        <v>0.17199999999999999</v>
      </c>
      <c r="AL3020" s="7" t="s">
        <v>408</v>
      </c>
      <c r="AQ3020" s="7">
        <v>1.7</v>
      </c>
      <c r="AS3020" s="7">
        <v>3.03</v>
      </c>
      <c r="AT3020" s="7">
        <v>2.46</v>
      </c>
      <c r="AU3020" s="7">
        <v>4.95</v>
      </c>
      <c r="AV3020" s="7" t="s">
        <v>659</v>
      </c>
      <c r="AW3020" s="7" t="s">
        <v>528</v>
      </c>
      <c r="AX3020" s="7" t="s">
        <v>14</v>
      </c>
      <c r="AY3020" s="7" t="s">
        <v>552</v>
      </c>
      <c r="AZ3020" s="7" t="s">
        <v>256</v>
      </c>
    </row>
    <row r="3021" spans="1:52" x14ac:dyDescent="0.2">
      <c r="A3021" s="7">
        <v>3005</v>
      </c>
      <c r="B3021" s="7">
        <v>10351</v>
      </c>
      <c r="C3021" s="7" t="s">
        <v>69</v>
      </c>
      <c r="D3021" s="7" t="s">
        <v>509</v>
      </c>
      <c r="E3021" s="7" t="s">
        <v>254</v>
      </c>
      <c r="F3021" s="7">
        <v>1.4059999999999999</v>
      </c>
      <c r="I3021" s="7">
        <v>1.4570000000000001</v>
      </c>
      <c r="J3021" s="7">
        <v>2011</v>
      </c>
      <c r="K3021" s="7">
        <v>10</v>
      </c>
      <c r="L3021" s="7">
        <v>282</v>
      </c>
      <c r="M3021" s="7">
        <v>47.174999999999997</v>
      </c>
      <c r="N3021" s="7">
        <v>128.886</v>
      </c>
      <c r="O3021" s="7">
        <v>47.25</v>
      </c>
      <c r="P3021" s="7">
        <v>128.75</v>
      </c>
      <c r="Q3021" s="7">
        <v>6.8390000000000004</v>
      </c>
      <c r="S3021" s="7">
        <v>100.7</v>
      </c>
      <c r="V3021" s="7" t="s">
        <v>26</v>
      </c>
      <c r="W3021" s="7">
        <v>0.78200000000000003</v>
      </c>
      <c r="X3021" s="7">
        <f t="shared" si="98"/>
        <v>0.78200000000000003</v>
      </c>
      <c r="Y3021" s="7">
        <v>0.67500000000000004</v>
      </c>
      <c r="Z3021" s="7">
        <f t="shared" si="99"/>
        <v>0.67500000000000004</v>
      </c>
      <c r="AA3021" s="7">
        <v>0.53600000000000003</v>
      </c>
      <c r="AB3021" s="7">
        <v>0.46300000000000002</v>
      </c>
      <c r="AC3021" s="7">
        <v>4.9000000000000004</v>
      </c>
      <c r="AD3021" s="7">
        <v>21.8</v>
      </c>
      <c r="AE3021" s="7" t="s">
        <v>55</v>
      </c>
      <c r="AH3021" s="7" t="s">
        <v>485</v>
      </c>
      <c r="AI3021" s="7" t="s">
        <v>446</v>
      </c>
      <c r="AJ3021" s="7">
        <v>3.8079999999999998</v>
      </c>
      <c r="AK3021" s="7">
        <v>0.17199999999999999</v>
      </c>
      <c r="AL3021" s="7" t="s">
        <v>408</v>
      </c>
      <c r="AQ3021" s="7">
        <v>1.7</v>
      </c>
      <c r="AS3021" s="7">
        <v>3.03</v>
      </c>
      <c r="AT3021" s="7">
        <v>2.46</v>
      </c>
      <c r="AU3021" s="7">
        <v>4.95</v>
      </c>
      <c r="AV3021" s="7" t="s">
        <v>659</v>
      </c>
      <c r="AW3021" s="7" t="s">
        <v>528</v>
      </c>
      <c r="AX3021" s="7" t="s">
        <v>14</v>
      </c>
      <c r="AY3021" s="7" t="s">
        <v>552</v>
      </c>
      <c r="AZ3021" s="7" t="s">
        <v>256</v>
      </c>
    </row>
    <row r="3022" spans="1:52" x14ac:dyDescent="0.2">
      <c r="A3022" s="7">
        <v>3006</v>
      </c>
      <c r="B3022" s="7">
        <v>10351</v>
      </c>
      <c r="C3022" s="7" t="s">
        <v>69</v>
      </c>
      <c r="D3022" s="7" t="s">
        <v>509</v>
      </c>
      <c r="E3022" s="7" t="s">
        <v>254</v>
      </c>
      <c r="F3022" s="7">
        <v>1.889</v>
      </c>
      <c r="I3022" s="7">
        <v>1.958</v>
      </c>
      <c r="J3022" s="7">
        <v>2012</v>
      </c>
      <c r="K3022" s="7">
        <v>5</v>
      </c>
      <c r="L3022" s="7">
        <v>123</v>
      </c>
      <c r="M3022" s="7">
        <v>47.174999999999997</v>
      </c>
      <c r="N3022" s="7">
        <v>128.886</v>
      </c>
      <c r="O3022" s="7">
        <v>47.25</v>
      </c>
      <c r="P3022" s="7">
        <v>128.75</v>
      </c>
      <c r="Q3022" s="7">
        <v>6.9160000000000004</v>
      </c>
      <c r="S3022" s="7">
        <v>111.73</v>
      </c>
      <c r="V3022" s="7" t="s">
        <v>26</v>
      </c>
      <c r="W3022" s="7">
        <v>1.486</v>
      </c>
      <c r="X3022" s="7">
        <f t="shared" si="98"/>
        <v>1.486</v>
      </c>
      <c r="Y3022" s="7">
        <v>0.47199999999999998</v>
      </c>
      <c r="Z3022" s="7">
        <f t="shared" si="99"/>
        <v>0.47199999999999998</v>
      </c>
      <c r="AA3022" s="7">
        <v>0.75800000000000001</v>
      </c>
      <c r="AB3022" s="7">
        <v>0.24099999999999999</v>
      </c>
      <c r="AC3022" s="7">
        <v>11.8</v>
      </c>
      <c r="AD3022" s="7">
        <v>34.200000000000003</v>
      </c>
      <c r="AE3022" s="7" t="s">
        <v>55</v>
      </c>
      <c r="AH3022" s="7" t="s">
        <v>485</v>
      </c>
      <c r="AI3022" s="7" t="s">
        <v>446</v>
      </c>
      <c r="AJ3022" s="7">
        <v>3.8079999999999998</v>
      </c>
      <c r="AK3022" s="7">
        <v>2.1030000000000002</v>
      </c>
      <c r="AL3022" s="7" t="s">
        <v>408</v>
      </c>
      <c r="AQ3022" s="7">
        <v>1.7</v>
      </c>
      <c r="AS3022" s="7">
        <v>3.03</v>
      </c>
      <c r="AT3022" s="7">
        <v>2.46</v>
      </c>
      <c r="AU3022" s="7">
        <v>4.95</v>
      </c>
      <c r="AV3022" s="7" t="s">
        <v>659</v>
      </c>
      <c r="AW3022" s="7" t="s">
        <v>528</v>
      </c>
      <c r="AX3022" s="7" t="s">
        <v>14</v>
      </c>
      <c r="AY3022" s="7" t="s">
        <v>552</v>
      </c>
      <c r="AZ3022" s="7" t="s">
        <v>256</v>
      </c>
    </row>
    <row r="3023" spans="1:52" x14ac:dyDescent="0.2">
      <c r="A3023" s="7">
        <v>3007</v>
      </c>
      <c r="B3023" s="7">
        <v>10351</v>
      </c>
      <c r="C3023" s="7" t="s">
        <v>69</v>
      </c>
      <c r="D3023" s="7" t="s">
        <v>509</v>
      </c>
      <c r="E3023" s="7" t="s">
        <v>254</v>
      </c>
      <c r="F3023" s="7">
        <v>2.2410000000000001</v>
      </c>
      <c r="I3023" s="7">
        <v>2.323</v>
      </c>
      <c r="J3023" s="7">
        <v>2012</v>
      </c>
      <c r="K3023" s="7">
        <v>5</v>
      </c>
      <c r="L3023" s="7">
        <v>140</v>
      </c>
      <c r="M3023" s="7">
        <v>47.174999999999997</v>
      </c>
      <c r="N3023" s="7">
        <v>128.886</v>
      </c>
      <c r="O3023" s="7">
        <v>47.25</v>
      </c>
      <c r="P3023" s="7">
        <v>128.75</v>
      </c>
      <c r="Q3023" s="7">
        <v>9.8930000000000007</v>
      </c>
      <c r="S3023" s="7">
        <v>122.76</v>
      </c>
      <c r="V3023" s="7" t="s">
        <v>26</v>
      </c>
      <c r="W3023" s="7">
        <v>1.849</v>
      </c>
      <c r="X3023" s="7">
        <f t="shared" si="98"/>
        <v>1.849</v>
      </c>
      <c r="Y3023" s="7">
        <v>0.47399999999999998</v>
      </c>
      <c r="Z3023" s="7">
        <f t="shared" si="99"/>
        <v>0.47399999999999998</v>
      </c>
      <c r="AA3023" s="7">
        <v>0.79500000000000004</v>
      </c>
      <c r="AB3023" s="7">
        <v>0.20399999999999999</v>
      </c>
      <c r="AC3023" s="7">
        <v>11.8</v>
      </c>
      <c r="AD3023" s="7">
        <v>34.200000000000003</v>
      </c>
      <c r="AE3023" s="7" t="s">
        <v>55</v>
      </c>
      <c r="AH3023" s="7" t="s">
        <v>485</v>
      </c>
      <c r="AI3023" s="7" t="s">
        <v>446</v>
      </c>
      <c r="AJ3023" s="7">
        <v>3.8079999999999998</v>
      </c>
      <c r="AK3023" s="7">
        <v>2.1030000000000002</v>
      </c>
      <c r="AL3023" s="7" t="s">
        <v>408</v>
      </c>
      <c r="AQ3023" s="7">
        <v>1.7</v>
      </c>
      <c r="AS3023" s="7">
        <v>3.03</v>
      </c>
      <c r="AT3023" s="7">
        <v>2.46</v>
      </c>
      <c r="AU3023" s="7">
        <v>4.95</v>
      </c>
      <c r="AV3023" s="7" t="s">
        <v>659</v>
      </c>
      <c r="AW3023" s="7" t="s">
        <v>528</v>
      </c>
      <c r="AX3023" s="7" t="s">
        <v>14</v>
      </c>
      <c r="AY3023" s="7" t="s">
        <v>552</v>
      </c>
      <c r="AZ3023" s="7" t="s">
        <v>256</v>
      </c>
    </row>
    <row r="3024" spans="1:52" x14ac:dyDescent="0.2">
      <c r="A3024" s="7">
        <v>3008</v>
      </c>
      <c r="B3024" s="7">
        <v>10351</v>
      </c>
      <c r="C3024" s="7" t="s">
        <v>69</v>
      </c>
      <c r="D3024" s="7" t="s">
        <v>509</v>
      </c>
      <c r="E3024" s="7" t="s">
        <v>254</v>
      </c>
      <c r="F3024" s="7">
        <v>4.3380000000000001</v>
      </c>
      <c r="I3024" s="7">
        <v>4.4969999999999999</v>
      </c>
      <c r="J3024" s="7">
        <v>2012</v>
      </c>
      <c r="K3024" s="7">
        <v>6</v>
      </c>
      <c r="L3024" s="7">
        <v>161</v>
      </c>
      <c r="M3024" s="7">
        <v>47.174999999999997</v>
      </c>
      <c r="N3024" s="7">
        <v>128.886</v>
      </c>
      <c r="O3024" s="7">
        <v>47.25</v>
      </c>
      <c r="P3024" s="7">
        <v>128.75</v>
      </c>
      <c r="Q3024" s="7">
        <v>12.430999999999999</v>
      </c>
      <c r="S3024" s="7">
        <v>32.74</v>
      </c>
      <c r="V3024" s="7" t="s">
        <v>26</v>
      </c>
      <c r="W3024" s="7">
        <v>2.7130000000000001</v>
      </c>
      <c r="X3024" s="7">
        <f t="shared" si="98"/>
        <v>2.7130000000000001</v>
      </c>
      <c r="Y3024" s="7">
        <v>1.784</v>
      </c>
      <c r="Z3024" s="7">
        <f t="shared" si="99"/>
        <v>1.784</v>
      </c>
      <c r="AA3024" s="7">
        <v>0.60299999999999998</v>
      </c>
      <c r="AB3024" s="7">
        <v>0.39600000000000002</v>
      </c>
      <c r="AC3024" s="7">
        <v>18.399999999999999</v>
      </c>
      <c r="AD3024" s="7">
        <v>126.9</v>
      </c>
      <c r="AE3024" s="7" t="s">
        <v>55</v>
      </c>
      <c r="AH3024" s="7" t="s">
        <v>485</v>
      </c>
      <c r="AI3024" s="7" t="s">
        <v>446</v>
      </c>
      <c r="AJ3024" s="7">
        <v>3.8079999999999998</v>
      </c>
      <c r="AK3024" s="7">
        <v>2.1030000000000002</v>
      </c>
      <c r="AL3024" s="7" t="s">
        <v>408</v>
      </c>
      <c r="AQ3024" s="7">
        <v>1.7</v>
      </c>
      <c r="AS3024" s="7">
        <v>3.03</v>
      </c>
      <c r="AT3024" s="7">
        <v>2.46</v>
      </c>
      <c r="AU3024" s="7">
        <v>4.95</v>
      </c>
      <c r="AV3024" s="7" t="s">
        <v>659</v>
      </c>
      <c r="AW3024" s="7" t="s">
        <v>528</v>
      </c>
      <c r="AX3024" s="7" t="s">
        <v>14</v>
      </c>
      <c r="AY3024" s="7" t="s">
        <v>552</v>
      </c>
      <c r="AZ3024" s="7" t="s">
        <v>256</v>
      </c>
    </row>
    <row r="3025" spans="1:52" x14ac:dyDescent="0.2">
      <c r="A3025" s="7">
        <v>3009</v>
      </c>
      <c r="B3025" s="7">
        <v>10351</v>
      </c>
      <c r="C3025" s="7" t="s">
        <v>69</v>
      </c>
      <c r="D3025" s="7" t="s">
        <v>509</v>
      </c>
      <c r="E3025" s="7" t="s">
        <v>254</v>
      </c>
      <c r="F3025" s="7">
        <v>5.1319999999999997</v>
      </c>
      <c r="I3025" s="7">
        <v>5.32</v>
      </c>
      <c r="J3025" s="7">
        <v>2012</v>
      </c>
      <c r="K3025" s="7">
        <v>6</v>
      </c>
      <c r="L3025" s="7">
        <v>172</v>
      </c>
      <c r="M3025" s="7">
        <v>47.174999999999997</v>
      </c>
      <c r="N3025" s="7">
        <v>128.886</v>
      </c>
      <c r="O3025" s="7">
        <v>47.25</v>
      </c>
      <c r="P3025" s="7">
        <v>128.75</v>
      </c>
      <c r="Q3025" s="7">
        <v>17.423999999999999</v>
      </c>
      <c r="S3025" s="7">
        <v>106.89</v>
      </c>
      <c r="V3025" s="7" t="s">
        <v>26</v>
      </c>
      <c r="W3025" s="7">
        <v>3.3260000000000001</v>
      </c>
      <c r="X3025" s="7">
        <f t="shared" si="98"/>
        <v>3.3260000000000001</v>
      </c>
      <c r="Y3025" s="7">
        <v>1.994</v>
      </c>
      <c r="Z3025" s="7">
        <f t="shared" si="99"/>
        <v>1.994</v>
      </c>
      <c r="AA3025" s="7">
        <v>0.625</v>
      </c>
      <c r="AB3025" s="7">
        <v>0.374</v>
      </c>
      <c r="AC3025" s="7">
        <v>18.399999999999999</v>
      </c>
      <c r="AD3025" s="7">
        <v>126.9</v>
      </c>
      <c r="AE3025" s="7" t="s">
        <v>55</v>
      </c>
      <c r="AH3025" s="7" t="s">
        <v>485</v>
      </c>
      <c r="AI3025" s="7" t="s">
        <v>446</v>
      </c>
      <c r="AJ3025" s="7">
        <v>3.8079999999999998</v>
      </c>
      <c r="AK3025" s="7">
        <v>2.1030000000000002</v>
      </c>
      <c r="AL3025" s="7" t="s">
        <v>408</v>
      </c>
      <c r="AQ3025" s="7">
        <v>1.7</v>
      </c>
      <c r="AS3025" s="7">
        <v>3.03</v>
      </c>
      <c r="AT3025" s="7">
        <v>2.46</v>
      </c>
      <c r="AU3025" s="7">
        <v>4.95</v>
      </c>
      <c r="AV3025" s="7" t="s">
        <v>659</v>
      </c>
      <c r="AW3025" s="7" t="s">
        <v>528</v>
      </c>
      <c r="AX3025" s="7" t="s">
        <v>14</v>
      </c>
      <c r="AY3025" s="7" t="s">
        <v>552</v>
      </c>
      <c r="AZ3025" s="7" t="s">
        <v>256</v>
      </c>
    </row>
    <row r="3026" spans="1:52" x14ac:dyDescent="0.2">
      <c r="A3026" s="7">
        <v>3010</v>
      </c>
      <c r="B3026" s="7">
        <v>10351</v>
      </c>
      <c r="C3026" s="7" t="s">
        <v>69</v>
      </c>
      <c r="D3026" s="7" t="s">
        <v>509</v>
      </c>
      <c r="E3026" s="7" t="s">
        <v>254</v>
      </c>
      <c r="F3026" s="7">
        <v>5.1749999999999998</v>
      </c>
      <c r="I3026" s="7">
        <v>5.3650000000000002</v>
      </c>
      <c r="J3026" s="7">
        <v>2012</v>
      </c>
      <c r="K3026" s="7">
        <v>7</v>
      </c>
      <c r="L3026" s="7">
        <v>183</v>
      </c>
      <c r="M3026" s="7">
        <v>47.174999999999997</v>
      </c>
      <c r="N3026" s="7">
        <v>128.886</v>
      </c>
      <c r="O3026" s="7">
        <v>47.25</v>
      </c>
      <c r="P3026" s="7">
        <v>128.75</v>
      </c>
      <c r="Q3026" s="7">
        <v>16.611000000000001</v>
      </c>
      <c r="S3026" s="7">
        <v>133.94999999999999</v>
      </c>
      <c r="V3026" s="7" t="s">
        <v>26</v>
      </c>
      <c r="W3026" s="7">
        <v>3.28</v>
      </c>
      <c r="X3026" s="7">
        <f t="shared" ref="X3026:X3089" si="100">IF(ISBLANK(W3026), "", W3026)</f>
        <v>3.28</v>
      </c>
      <c r="Y3026" s="7">
        <v>2.085</v>
      </c>
      <c r="Z3026" s="7">
        <f t="shared" ref="Z3026:Z3089" si="101">IF(ISBLANK(Y3026), "", Y3026)</f>
        <v>2.085</v>
      </c>
      <c r="AA3026" s="7">
        <v>0.61099999999999999</v>
      </c>
      <c r="AB3026" s="7">
        <v>0.38800000000000001</v>
      </c>
      <c r="AC3026" s="7">
        <v>20.5</v>
      </c>
      <c r="AD3026" s="7">
        <v>202.4</v>
      </c>
      <c r="AE3026" s="7" t="s">
        <v>55</v>
      </c>
      <c r="AH3026" s="7" t="s">
        <v>485</v>
      </c>
      <c r="AI3026" s="7" t="s">
        <v>446</v>
      </c>
      <c r="AJ3026" s="7">
        <v>3.8079999999999998</v>
      </c>
      <c r="AK3026" s="7">
        <v>2.1030000000000002</v>
      </c>
      <c r="AL3026" s="7" t="s">
        <v>408</v>
      </c>
      <c r="AQ3026" s="7">
        <v>1.7</v>
      </c>
      <c r="AS3026" s="7">
        <v>3.03</v>
      </c>
      <c r="AT3026" s="7">
        <v>2.46</v>
      </c>
      <c r="AU3026" s="7">
        <v>4.95</v>
      </c>
      <c r="AV3026" s="7" t="s">
        <v>659</v>
      </c>
      <c r="AW3026" s="7" t="s">
        <v>528</v>
      </c>
      <c r="AX3026" s="7" t="s">
        <v>14</v>
      </c>
      <c r="AY3026" s="7" t="s">
        <v>552</v>
      </c>
      <c r="AZ3026" s="7" t="s">
        <v>256</v>
      </c>
    </row>
    <row r="3027" spans="1:52" x14ac:dyDescent="0.2">
      <c r="A3027" s="7">
        <v>3011</v>
      </c>
      <c r="B3027" s="7">
        <v>10351</v>
      </c>
      <c r="C3027" s="7" t="s">
        <v>69</v>
      </c>
      <c r="D3027" s="7" t="s">
        <v>509</v>
      </c>
      <c r="E3027" s="7" t="s">
        <v>254</v>
      </c>
      <c r="F3027" s="7">
        <v>7.0069999999999997</v>
      </c>
      <c r="I3027" s="7">
        <v>7.2640000000000002</v>
      </c>
      <c r="J3027" s="7">
        <v>2012</v>
      </c>
      <c r="K3027" s="7">
        <v>7</v>
      </c>
      <c r="L3027" s="7">
        <v>201</v>
      </c>
      <c r="M3027" s="7">
        <v>47.174999999999997</v>
      </c>
      <c r="N3027" s="7">
        <v>128.886</v>
      </c>
      <c r="O3027" s="7">
        <v>47.25</v>
      </c>
      <c r="P3027" s="7">
        <v>128.75</v>
      </c>
      <c r="Q3027" s="7">
        <v>18.012</v>
      </c>
      <c r="S3027" s="7">
        <v>116.84</v>
      </c>
      <c r="V3027" s="7" t="s">
        <v>26</v>
      </c>
      <c r="W3027" s="7">
        <v>3.2570000000000001</v>
      </c>
      <c r="X3027" s="7">
        <f t="shared" si="100"/>
        <v>3.2570000000000001</v>
      </c>
      <c r="Y3027" s="7">
        <v>4.0069999999999997</v>
      </c>
      <c r="Z3027" s="7">
        <f t="shared" si="101"/>
        <v>4.0069999999999997</v>
      </c>
      <c r="AA3027" s="7">
        <v>0.44800000000000001</v>
      </c>
      <c r="AB3027" s="7">
        <v>0.55100000000000005</v>
      </c>
      <c r="AC3027" s="7">
        <v>20.5</v>
      </c>
      <c r="AD3027" s="7">
        <v>202.4</v>
      </c>
      <c r="AE3027" s="7" t="s">
        <v>55</v>
      </c>
      <c r="AH3027" s="7" t="s">
        <v>485</v>
      </c>
      <c r="AI3027" s="7" t="s">
        <v>446</v>
      </c>
      <c r="AJ3027" s="7">
        <v>3.8079999999999998</v>
      </c>
      <c r="AK3027" s="7">
        <v>2.1030000000000002</v>
      </c>
      <c r="AL3027" s="7" t="s">
        <v>408</v>
      </c>
      <c r="AQ3027" s="7">
        <v>1.7</v>
      </c>
      <c r="AS3027" s="7">
        <v>3.03</v>
      </c>
      <c r="AT3027" s="7">
        <v>2.46</v>
      </c>
      <c r="AU3027" s="7">
        <v>4.95</v>
      </c>
      <c r="AV3027" s="7" t="s">
        <v>659</v>
      </c>
      <c r="AW3027" s="7" t="s">
        <v>528</v>
      </c>
      <c r="AX3027" s="7" t="s">
        <v>14</v>
      </c>
      <c r="AY3027" s="7" t="s">
        <v>552</v>
      </c>
      <c r="AZ3027" s="7" t="s">
        <v>256</v>
      </c>
    </row>
    <row r="3028" spans="1:52" x14ac:dyDescent="0.2">
      <c r="A3028" s="7">
        <v>3012</v>
      </c>
      <c r="B3028" s="7">
        <v>10351</v>
      </c>
      <c r="C3028" s="7" t="s">
        <v>69</v>
      </c>
      <c r="D3028" s="7" t="s">
        <v>509</v>
      </c>
      <c r="E3028" s="7" t="s">
        <v>254</v>
      </c>
      <c r="F3028" s="7">
        <v>4.7489999999999997</v>
      </c>
      <c r="I3028" s="7">
        <v>4.923</v>
      </c>
      <c r="J3028" s="7">
        <v>2012</v>
      </c>
      <c r="K3028" s="7">
        <v>8</v>
      </c>
      <c r="L3028" s="7">
        <v>228</v>
      </c>
      <c r="M3028" s="7">
        <v>47.174999999999997</v>
      </c>
      <c r="N3028" s="7">
        <v>128.886</v>
      </c>
      <c r="O3028" s="7">
        <v>47.25</v>
      </c>
      <c r="P3028" s="7">
        <v>128.75</v>
      </c>
      <c r="Q3028" s="7">
        <v>17.274999999999999</v>
      </c>
      <c r="S3028" s="7">
        <v>119.88</v>
      </c>
      <c r="V3028" s="7" t="s">
        <v>26</v>
      </c>
      <c r="W3028" s="7">
        <v>2.8460000000000001</v>
      </c>
      <c r="X3028" s="7">
        <f t="shared" si="100"/>
        <v>2.8460000000000001</v>
      </c>
      <c r="Y3028" s="7">
        <v>2.077</v>
      </c>
      <c r="Z3028" s="7">
        <f t="shared" si="101"/>
        <v>2.077</v>
      </c>
      <c r="AA3028" s="7">
        <v>0.57799999999999996</v>
      </c>
      <c r="AB3028" s="7">
        <v>0.42099999999999999</v>
      </c>
      <c r="AC3028" s="7">
        <v>18.8</v>
      </c>
      <c r="AD3028" s="7">
        <v>179.4</v>
      </c>
      <c r="AE3028" s="7" t="s">
        <v>55</v>
      </c>
      <c r="AH3028" s="7" t="s">
        <v>485</v>
      </c>
      <c r="AI3028" s="7" t="s">
        <v>446</v>
      </c>
      <c r="AJ3028" s="7">
        <v>3.8079999999999998</v>
      </c>
      <c r="AK3028" s="7">
        <v>2.1030000000000002</v>
      </c>
      <c r="AL3028" s="7" t="s">
        <v>408</v>
      </c>
      <c r="AQ3028" s="7">
        <v>1.7</v>
      </c>
      <c r="AS3028" s="7">
        <v>3.03</v>
      </c>
      <c r="AT3028" s="7">
        <v>2.46</v>
      </c>
      <c r="AU3028" s="7">
        <v>4.95</v>
      </c>
      <c r="AV3028" s="7" t="s">
        <v>659</v>
      </c>
      <c r="AW3028" s="7" t="s">
        <v>528</v>
      </c>
      <c r="AX3028" s="7" t="s">
        <v>14</v>
      </c>
      <c r="AY3028" s="7" t="s">
        <v>552</v>
      </c>
      <c r="AZ3028" s="7" t="s">
        <v>256</v>
      </c>
    </row>
    <row r="3029" spans="1:52" x14ac:dyDescent="0.2">
      <c r="A3029" s="7">
        <v>3013</v>
      </c>
      <c r="B3029" s="7">
        <v>10351</v>
      </c>
      <c r="C3029" s="7" t="s">
        <v>69</v>
      </c>
      <c r="D3029" s="7" t="s">
        <v>509</v>
      </c>
      <c r="E3029" s="7" t="s">
        <v>254</v>
      </c>
      <c r="F3029" s="7">
        <v>4.4800000000000004</v>
      </c>
      <c r="I3029" s="7">
        <v>4.6440000000000001</v>
      </c>
      <c r="J3029" s="7">
        <v>2012</v>
      </c>
      <c r="K3029" s="7">
        <v>9</v>
      </c>
      <c r="L3029" s="7">
        <v>255</v>
      </c>
      <c r="M3029" s="7">
        <v>47.174999999999997</v>
      </c>
      <c r="N3029" s="7">
        <v>128.886</v>
      </c>
      <c r="O3029" s="7">
        <v>47.25</v>
      </c>
      <c r="P3029" s="7">
        <v>128.75</v>
      </c>
      <c r="Q3029" s="7">
        <v>16.283999999999999</v>
      </c>
      <c r="S3029" s="7">
        <v>118.91</v>
      </c>
      <c r="V3029" s="7" t="s">
        <v>26</v>
      </c>
      <c r="W3029" s="7">
        <v>3.2090000000000001</v>
      </c>
      <c r="X3029" s="7">
        <f t="shared" si="100"/>
        <v>3.2090000000000001</v>
      </c>
      <c r="Y3029" s="7">
        <v>1.4350000000000001</v>
      </c>
      <c r="Z3029" s="7">
        <f t="shared" si="101"/>
        <v>1.4350000000000001</v>
      </c>
      <c r="AA3029" s="7">
        <v>0.69</v>
      </c>
      <c r="AB3029" s="7">
        <v>0.309</v>
      </c>
      <c r="AC3029" s="7">
        <v>12.6</v>
      </c>
      <c r="AD3029" s="7">
        <v>120.9</v>
      </c>
      <c r="AE3029" s="7" t="s">
        <v>55</v>
      </c>
      <c r="AH3029" s="7" t="s">
        <v>485</v>
      </c>
      <c r="AI3029" s="7" t="s">
        <v>446</v>
      </c>
      <c r="AJ3029" s="7">
        <v>3.8079999999999998</v>
      </c>
      <c r="AK3029" s="7">
        <v>2.1030000000000002</v>
      </c>
      <c r="AL3029" s="7" t="s">
        <v>408</v>
      </c>
      <c r="AQ3029" s="7">
        <v>1.7</v>
      </c>
      <c r="AS3029" s="7">
        <v>3.03</v>
      </c>
      <c r="AT3029" s="7">
        <v>2.46</v>
      </c>
      <c r="AU3029" s="7">
        <v>4.95</v>
      </c>
      <c r="AV3029" s="7" t="s">
        <v>659</v>
      </c>
      <c r="AW3029" s="7" t="s">
        <v>528</v>
      </c>
      <c r="AX3029" s="7" t="s">
        <v>14</v>
      </c>
      <c r="AY3029" s="7" t="s">
        <v>552</v>
      </c>
      <c r="AZ3029" s="7" t="s">
        <v>256</v>
      </c>
    </row>
    <row r="3030" spans="1:52" x14ac:dyDescent="0.2">
      <c r="A3030" s="7">
        <v>3014</v>
      </c>
      <c r="B3030" s="7">
        <v>10351</v>
      </c>
      <c r="C3030" s="7" t="s">
        <v>69</v>
      </c>
      <c r="D3030" s="7" t="s">
        <v>509</v>
      </c>
      <c r="E3030" s="7" t="s">
        <v>254</v>
      </c>
      <c r="F3030" s="7">
        <v>2.8</v>
      </c>
      <c r="I3030" s="7">
        <v>2.903</v>
      </c>
      <c r="J3030" s="7">
        <v>2012</v>
      </c>
      <c r="K3030" s="7">
        <v>9</v>
      </c>
      <c r="L3030" s="7">
        <v>266</v>
      </c>
      <c r="M3030" s="7">
        <v>47.174999999999997</v>
      </c>
      <c r="N3030" s="7">
        <v>128.886</v>
      </c>
      <c r="O3030" s="7">
        <v>47.25</v>
      </c>
      <c r="P3030" s="7">
        <v>128.75</v>
      </c>
      <c r="Q3030" s="7">
        <v>12.063000000000001</v>
      </c>
      <c r="S3030" s="7">
        <v>134.46</v>
      </c>
      <c r="V3030" s="7" t="s">
        <v>26</v>
      </c>
      <c r="W3030" s="7">
        <v>1.8660000000000001</v>
      </c>
      <c r="X3030" s="7">
        <f t="shared" si="100"/>
        <v>1.8660000000000001</v>
      </c>
      <c r="Y3030" s="7">
        <v>1.0369999999999999</v>
      </c>
      <c r="Z3030" s="7">
        <f t="shared" si="101"/>
        <v>1.0369999999999999</v>
      </c>
      <c r="AA3030" s="7">
        <v>0.64200000000000002</v>
      </c>
      <c r="AB3030" s="7">
        <v>0.35699999999999998</v>
      </c>
      <c r="AC3030" s="7">
        <v>12.6</v>
      </c>
      <c r="AD3030" s="7">
        <v>120.9</v>
      </c>
      <c r="AE3030" s="7" t="s">
        <v>55</v>
      </c>
      <c r="AH3030" s="7" t="s">
        <v>485</v>
      </c>
      <c r="AI3030" s="7" t="s">
        <v>446</v>
      </c>
      <c r="AJ3030" s="7">
        <v>3.8079999999999998</v>
      </c>
      <c r="AK3030" s="7">
        <v>2.1030000000000002</v>
      </c>
      <c r="AL3030" s="7" t="s">
        <v>408</v>
      </c>
      <c r="AQ3030" s="7">
        <v>1.7</v>
      </c>
      <c r="AS3030" s="7">
        <v>3.03</v>
      </c>
      <c r="AT3030" s="7">
        <v>2.46</v>
      </c>
      <c r="AU3030" s="7">
        <v>4.95</v>
      </c>
      <c r="AV3030" s="7" t="s">
        <v>659</v>
      </c>
      <c r="AW3030" s="7" t="s">
        <v>528</v>
      </c>
      <c r="AX3030" s="7" t="s">
        <v>14</v>
      </c>
      <c r="AY3030" s="7" t="s">
        <v>552</v>
      </c>
      <c r="AZ3030" s="7" t="s">
        <v>256</v>
      </c>
    </row>
    <row r="3031" spans="1:52" x14ac:dyDescent="0.2">
      <c r="A3031" s="7">
        <v>3015</v>
      </c>
      <c r="B3031" s="7">
        <v>10351</v>
      </c>
      <c r="C3031" s="7" t="s">
        <v>69</v>
      </c>
      <c r="D3031" s="7" t="s">
        <v>509</v>
      </c>
      <c r="E3031" s="7" t="s">
        <v>254</v>
      </c>
      <c r="F3031" s="7">
        <v>2.0910000000000002</v>
      </c>
      <c r="I3031" s="7">
        <v>2.1669999999999998</v>
      </c>
      <c r="J3031" s="7">
        <v>2012</v>
      </c>
      <c r="K3031" s="7">
        <v>10</v>
      </c>
      <c r="L3031" s="7">
        <v>277</v>
      </c>
      <c r="M3031" s="7">
        <v>47.174999999999997</v>
      </c>
      <c r="N3031" s="7">
        <v>128.886</v>
      </c>
      <c r="O3031" s="7">
        <v>47.25</v>
      </c>
      <c r="P3031" s="7">
        <v>128.75</v>
      </c>
      <c r="Q3031" s="7">
        <v>11.315</v>
      </c>
      <c r="S3031" s="7">
        <v>139.13</v>
      </c>
      <c r="V3031" s="7" t="s">
        <v>26</v>
      </c>
      <c r="W3031" s="7">
        <v>1.7290000000000001</v>
      </c>
      <c r="X3031" s="7">
        <f t="shared" si="100"/>
        <v>1.7290000000000001</v>
      </c>
      <c r="Y3031" s="7">
        <v>0.438</v>
      </c>
      <c r="Z3031" s="7">
        <f t="shared" si="101"/>
        <v>0.438</v>
      </c>
      <c r="AA3031" s="7">
        <v>0.79700000000000004</v>
      </c>
      <c r="AB3031" s="7">
        <v>0.20200000000000001</v>
      </c>
      <c r="AC3031" s="7">
        <v>2.8</v>
      </c>
      <c r="AD3031" s="7">
        <v>52.3</v>
      </c>
      <c r="AE3031" s="7" t="s">
        <v>55</v>
      </c>
      <c r="AH3031" s="7" t="s">
        <v>485</v>
      </c>
      <c r="AI3031" s="7" t="s">
        <v>446</v>
      </c>
      <c r="AJ3031" s="7">
        <v>3.8079999999999998</v>
      </c>
      <c r="AK3031" s="7">
        <v>2.1030000000000002</v>
      </c>
      <c r="AL3031" s="7" t="s">
        <v>408</v>
      </c>
      <c r="AQ3031" s="7">
        <v>1.7</v>
      </c>
      <c r="AS3031" s="7">
        <v>3.03</v>
      </c>
      <c r="AT3031" s="7">
        <v>2.46</v>
      </c>
      <c r="AU3031" s="7">
        <v>4.95</v>
      </c>
      <c r="AV3031" s="7" t="s">
        <v>659</v>
      </c>
      <c r="AW3031" s="7" t="s">
        <v>528</v>
      </c>
      <c r="AX3031" s="7" t="s">
        <v>14</v>
      </c>
      <c r="AY3031" s="7" t="s">
        <v>552</v>
      </c>
      <c r="AZ3031" s="7" t="s">
        <v>256</v>
      </c>
    </row>
    <row r="3032" spans="1:52" x14ac:dyDescent="0.2">
      <c r="A3032" s="7">
        <v>3016</v>
      </c>
      <c r="B3032" s="7">
        <v>10351</v>
      </c>
      <c r="C3032" s="7" t="s">
        <v>69</v>
      </c>
      <c r="D3032" s="7" t="s">
        <v>510</v>
      </c>
      <c r="E3032" s="7" t="s">
        <v>254</v>
      </c>
      <c r="F3032" s="7">
        <v>1.5309999999999999</v>
      </c>
      <c r="I3032" s="7">
        <v>1.587</v>
      </c>
      <c r="J3032" s="7">
        <v>2011</v>
      </c>
      <c r="K3032" s="7">
        <v>5</v>
      </c>
      <c r="L3032" s="7">
        <v>131</v>
      </c>
      <c r="M3032" s="7">
        <v>47.174999999999997</v>
      </c>
      <c r="N3032" s="7">
        <v>128.886</v>
      </c>
      <c r="O3032" s="7">
        <v>47.25</v>
      </c>
      <c r="P3032" s="7">
        <v>128.75</v>
      </c>
      <c r="Q3032" s="7">
        <v>4.4020000000000001</v>
      </c>
      <c r="S3032" s="7">
        <v>46.96</v>
      </c>
      <c r="V3032" s="7" t="s">
        <v>26</v>
      </c>
      <c r="W3032" s="7">
        <v>1.284</v>
      </c>
      <c r="X3032" s="7">
        <f t="shared" si="100"/>
        <v>1.284</v>
      </c>
      <c r="Y3032" s="7">
        <v>0.30299999999999999</v>
      </c>
      <c r="Z3032" s="7">
        <f t="shared" si="101"/>
        <v>0.30299999999999999</v>
      </c>
      <c r="AA3032" s="7">
        <v>0.80800000000000005</v>
      </c>
      <c r="AB3032" s="7">
        <v>0.191</v>
      </c>
      <c r="AC3032" s="7">
        <v>10.7</v>
      </c>
      <c r="AD3032" s="7">
        <v>68.599999999999994</v>
      </c>
      <c r="AE3032" s="7" t="s">
        <v>55</v>
      </c>
      <c r="AH3032" s="7" t="s">
        <v>485</v>
      </c>
      <c r="AI3032" s="7" t="s">
        <v>446</v>
      </c>
      <c r="AJ3032" s="7">
        <v>3.8079999999999998</v>
      </c>
      <c r="AK3032" s="7">
        <v>0.17199999999999999</v>
      </c>
      <c r="AL3032" s="7" t="s">
        <v>408</v>
      </c>
      <c r="AQ3032" s="7">
        <v>1.7</v>
      </c>
      <c r="AS3032" s="7">
        <v>2.83</v>
      </c>
      <c r="AT3032" s="7">
        <v>2.39</v>
      </c>
      <c r="AU3032" s="7">
        <v>5.16</v>
      </c>
      <c r="AV3032" s="7" t="s">
        <v>659</v>
      </c>
      <c r="AW3032" s="7" t="s">
        <v>528</v>
      </c>
      <c r="AX3032" s="7" t="s">
        <v>14</v>
      </c>
      <c r="AY3032" s="7" t="s">
        <v>552</v>
      </c>
      <c r="AZ3032" s="7" t="s">
        <v>257</v>
      </c>
    </row>
    <row r="3033" spans="1:52" x14ac:dyDescent="0.2">
      <c r="A3033" s="7">
        <v>3017</v>
      </c>
      <c r="B3033" s="7">
        <v>10351</v>
      </c>
      <c r="C3033" s="7" t="s">
        <v>69</v>
      </c>
      <c r="D3033" s="7" t="s">
        <v>510</v>
      </c>
      <c r="E3033" s="7" t="s">
        <v>254</v>
      </c>
      <c r="F3033" s="7">
        <v>1.5529999999999999</v>
      </c>
      <c r="I3033" s="7">
        <v>1.61</v>
      </c>
      <c r="J3033" s="7">
        <v>2011</v>
      </c>
      <c r="K3033" s="7">
        <v>5</v>
      </c>
      <c r="L3033" s="7">
        <v>148</v>
      </c>
      <c r="M3033" s="7">
        <v>47.174999999999997</v>
      </c>
      <c r="N3033" s="7">
        <v>128.886</v>
      </c>
      <c r="O3033" s="7">
        <v>47.25</v>
      </c>
      <c r="P3033" s="7">
        <v>128.75</v>
      </c>
      <c r="Q3033" s="7">
        <v>10.797000000000001</v>
      </c>
      <c r="S3033" s="7">
        <v>70.61</v>
      </c>
      <c r="V3033" s="7" t="s">
        <v>26</v>
      </c>
      <c r="W3033" s="7">
        <v>1.4239999999999999</v>
      </c>
      <c r="X3033" s="7">
        <f t="shared" si="100"/>
        <v>1.4239999999999999</v>
      </c>
      <c r="Y3033" s="7">
        <v>0.186</v>
      </c>
      <c r="Z3033" s="7">
        <f t="shared" si="101"/>
        <v>0.186</v>
      </c>
      <c r="AA3033" s="7">
        <v>0.88400000000000001</v>
      </c>
      <c r="AB3033" s="7">
        <v>0.115</v>
      </c>
      <c r="AC3033" s="7">
        <v>10.7</v>
      </c>
      <c r="AD3033" s="7">
        <v>68.599999999999994</v>
      </c>
      <c r="AE3033" s="7" t="s">
        <v>55</v>
      </c>
      <c r="AH3033" s="7" t="s">
        <v>485</v>
      </c>
      <c r="AI3033" s="7" t="s">
        <v>446</v>
      </c>
      <c r="AJ3033" s="7">
        <v>3.8079999999999998</v>
      </c>
      <c r="AK3033" s="7">
        <v>0.17199999999999999</v>
      </c>
      <c r="AL3033" s="7" t="s">
        <v>408</v>
      </c>
      <c r="AQ3033" s="7">
        <v>1.7</v>
      </c>
      <c r="AS3033" s="7">
        <v>2.83</v>
      </c>
      <c r="AT3033" s="7">
        <v>2.39</v>
      </c>
      <c r="AU3033" s="7">
        <v>5.16</v>
      </c>
      <c r="AV3033" s="7" t="s">
        <v>659</v>
      </c>
      <c r="AW3033" s="7" t="s">
        <v>528</v>
      </c>
      <c r="AX3033" s="7" t="s">
        <v>14</v>
      </c>
      <c r="AY3033" s="7" t="s">
        <v>552</v>
      </c>
      <c r="AZ3033" s="7" t="s">
        <v>257</v>
      </c>
    </row>
    <row r="3034" spans="1:52" x14ac:dyDescent="0.2">
      <c r="A3034" s="7">
        <v>3018</v>
      </c>
      <c r="B3034" s="7">
        <v>10351</v>
      </c>
      <c r="C3034" s="7" t="s">
        <v>69</v>
      </c>
      <c r="D3034" s="7" t="s">
        <v>510</v>
      </c>
      <c r="E3034" s="7" t="s">
        <v>254</v>
      </c>
      <c r="F3034" s="7">
        <v>2.1560000000000001</v>
      </c>
      <c r="I3034" s="7">
        <v>2.2349999999999999</v>
      </c>
      <c r="J3034" s="7">
        <v>2011</v>
      </c>
      <c r="K3034" s="7">
        <v>6</v>
      </c>
      <c r="L3034" s="7">
        <v>173</v>
      </c>
      <c r="M3034" s="7">
        <v>47.174999999999997</v>
      </c>
      <c r="N3034" s="7">
        <v>128.886</v>
      </c>
      <c r="O3034" s="7">
        <v>47.25</v>
      </c>
      <c r="P3034" s="7">
        <v>128.75</v>
      </c>
      <c r="Q3034" s="7">
        <v>13.965999999999999</v>
      </c>
      <c r="S3034" s="7">
        <v>86.77</v>
      </c>
      <c r="V3034" s="7" t="s">
        <v>26</v>
      </c>
      <c r="W3034" s="7">
        <v>1.956</v>
      </c>
      <c r="X3034" s="7">
        <f t="shared" si="100"/>
        <v>1.956</v>
      </c>
      <c r="Y3034" s="7">
        <v>0.27900000000000003</v>
      </c>
      <c r="Z3034" s="7">
        <f t="shared" si="101"/>
        <v>0.27900000000000003</v>
      </c>
      <c r="AA3034" s="7">
        <v>0.875</v>
      </c>
      <c r="AB3034" s="7">
        <v>0.124</v>
      </c>
      <c r="AC3034" s="7">
        <v>16.899999999999999</v>
      </c>
      <c r="AD3034" s="7">
        <v>151.69999999999999</v>
      </c>
      <c r="AE3034" s="7" t="s">
        <v>55</v>
      </c>
      <c r="AH3034" s="7" t="s">
        <v>485</v>
      </c>
      <c r="AI3034" s="7" t="s">
        <v>446</v>
      </c>
      <c r="AJ3034" s="7">
        <v>3.8079999999999998</v>
      </c>
      <c r="AK3034" s="7">
        <v>0.17199999999999999</v>
      </c>
      <c r="AL3034" s="7" t="s">
        <v>408</v>
      </c>
      <c r="AQ3034" s="7">
        <v>1.7</v>
      </c>
      <c r="AS3034" s="7">
        <v>2.83</v>
      </c>
      <c r="AT3034" s="7">
        <v>2.39</v>
      </c>
      <c r="AU3034" s="7">
        <v>5.16</v>
      </c>
      <c r="AV3034" s="7" t="s">
        <v>659</v>
      </c>
      <c r="AW3034" s="7" t="s">
        <v>528</v>
      </c>
      <c r="AX3034" s="7" t="s">
        <v>14</v>
      </c>
      <c r="AY3034" s="7" t="s">
        <v>552</v>
      </c>
      <c r="AZ3034" s="7" t="s">
        <v>257</v>
      </c>
    </row>
    <row r="3035" spans="1:52" x14ac:dyDescent="0.2">
      <c r="A3035" s="7">
        <v>3019</v>
      </c>
      <c r="B3035" s="7">
        <v>10351</v>
      </c>
      <c r="C3035" s="7" t="s">
        <v>69</v>
      </c>
      <c r="D3035" s="7" t="s">
        <v>510</v>
      </c>
      <c r="E3035" s="7" t="s">
        <v>254</v>
      </c>
      <c r="F3035" s="7">
        <v>4.3019999999999996</v>
      </c>
      <c r="I3035" s="7">
        <v>4.46</v>
      </c>
      <c r="J3035" s="7">
        <v>2011</v>
      </c>
      <c r="K3035" s="7">
        <v>7</v>
      </c>
      <c r="L3035" s="7">
        <v>193</v>
      </c>
      <c r="M3035" s="7">
        <v>47.174999999999997</v>
      </c>
      <c r="N3035" s="7">
        <v>128.886</v>
      </c>
      <c r="O3035" s="7">
        <v>47.25</v>
      </c>
      <c r="P3035" s="7">
        <v>128.75</v>
      </c>
      <c r="Q3035" s="7">
        <v>16.373999999999999</v>
      </c>
      <c r="S3035" s="7">
        <v>65.5</v>
      </c>
      <c r="V3035" s="7" t="s">
        <v>26</v>
      </c>
      <c r="W3035" s="7">
        <v>2.7669999999999999</v>
      </c>
      <c r="X3035" s="7">
        <f t="shared" si="100"/>
        <v>2.7669999999999999</v>
      </c>
      <c r="Y3035" s="7">
        <v>1.6930000000000001</v>
      </c>
      <c r="Z3035" s="7">
        <f t="shared" si="101"/>
        <v>1.6930000000000001</v>
      </c>
      <c r="AA3035" s="7">
        <v>0.62</v>
      </c>
      <c r="AB3035" s="7">
        <v>0.379</v>
      </c>
      <c r="AC3035" s="7">
        <v>21.4</v>
      </c>
      <c r="AD3035" s="7">
        <v>122.7</v>
      </c>
      <c r="AE3035" s="7" t="s">
        <v>55</v>
      </c>
      <c r="AH3035" s="7" t="s">
        <v>485</v>
      </c>
      <c r="AI3035" s="7" t="s">
        <v>446</v>
      </c>
      <c r="AJ3035" s="7">
        <v>3.8079999999999998</v>
      </c>
      <c r="AK3035" s="7">
        <v>0.17199999999999999</v>
      </c>
      <c r="AL3035" s="7" t="s">
        <v>408</v>
      </c>
      <c r="AQ3035" s="7">
        <v>1.7</v>
      </c>
      <c r="AS3035" s="7">
        <v>2.83</v>
      </c>
      <c r="AT3035" s="7">
        <v>2.39</v>
      </c>
      <c r="AU3035" s="7">
        <v>5.16</v>
      </c>
      <c r="AV3035" s="7" t="s">
        <v>659</v>
      </c>
      <c r="AW3035" s="7" t="s">
        <v>528</v>
      </c>
      <c r="AX3035" s="7" t="s">
        <v>14</v>
      </c>
      <c r="AY3035" s="7" t="s">
        <v>552</v>
      </c>
      <c r="AZ3035" s="7" t="s">
        <v>257</v>
      </c>
    </row>
    <row r="3036" spans="1:52" x14ac:dyDescent="0.2">
      <c r="A3036" s="7">
        <v>3020</v>
      </c>
      <c r="B3036" s="7">
        <v>10351</v>
      </c>
      <c r="C3036" s="7" t="s">
        <v>69</v>
      </c>
      <c r="D3036" s="7" t="s">
        <v>510</v>
      </c>
      <c r="E3036" s="7" t="s">
        <v>254</v>
      </c>
      <c r="F3036" s="7">
        <v>4.0110000000000001</v>
      </c>
      <c r="I3036" s="7">
        <v>4.1580000000000004</v>
      </c>
      <c r="J3036" s="7">
        <v>2011</v>
      </c>
      <c r="K3036" s="7">
        <v>8</v>
      </c>
      <c r="L3036" s="7">
        <v>223</v>
      </c>
      <c r="M3036" s="7">
        <v>47.174999999999997</v>
      </c>
      <c r="N3036" s="7">
        <v>128.886</v>
      </c>
      <c r="O3036" s="7">
        <v>47.25</v>
      </c>
      <c r="P3036" s="7">
        <v>128.75</v>
      </c>
      <c r="Q3036" s="7">
        <v>18.658000000000001</v>
      </c>
      <c r="S3036" s="7">
        <v>69</v>
      </c>
      <c r="V3036" s="7" t="s">
        <v>26</v>
      </c>
      <c r="W3036" s="7">
        <v>2.722</v>
      </c>
      <c r="X3036" s="7">
        <f t="shared" si="100"/>
        <v>2.722</v>
      </c>
      <c r="Y3036" s="7">
        <v>1.4359999999999999</v>
      </c>
      <c r="Z3036" s="7">
        <f t="shared" si="101"/>
        <v>1.4359999999999999</v>
      </c>
      <c r="AA3036" s="7">
        <v>0.65400000000000003</v>
      </c>
      <c r="AB3036" s="7">
        <v>0.34499999999999997</v>
      </c>
      <c r="AC3036" s="7">
        <v>19.2</v>
      </c>
      <c r="AD3036" s="7">
        <v>133.5</v>
      </c>
      <c r="AE3036" s="7" t="s">
        <v>55</v>
      </c>
      <c r="AH3036" s="7" t="s">
        <v>485</v>
      </c>
      <c r="AI3036" s="7" t="s">
        <v>446</v>
      </c>
      <c r="AJ3036" s="7">
        <v>3.8079999999999998</v>
      </c>
      <c r="AK3036" s="7">
        <v>0.17199999999999999</v>
      </c>
      <c r="AL3036" s="7" t="s">
        <v>408</v>
      </c>
      <c r="AQ3036" s="7">
        <v>1.7</v>
      </c>
      <c r="AS3036" s="7">
        <v>2.83</v>
      </c>
      <c r="AT3036" s="7">
        <v>2.39</v>
      </c>
      <c r="AU3036" s="7">
        <v>5.16</v>
      </c>
      <c r="AV3036" s="7" t="s">
        <v>659</v>
      </c>
      <c r="AW3036" s="7" t="s">
        <v>528</v>
      </c>
      <c r="AX3036" s="7" t="s">
        <v>14</v>
      </c>
      <c r="AY3036" s="7" t="s">
        <v>552</v>
      </c>
      <c r="AZ3036" s="7" t="s">
        <v>257</v>
      </c>
    </row>
    <row r="3037" spans="1:52" x14ac:dyDescent="0.2">
      <c r="A3037" s="7">
        <v>3021</v>
      </c>
      <c r="B3037" s="7">
        <v>10351</v>
      </c>
      <c r="C3037" s="7" t="s">
        <v>69</v>
      </c>
      <c r="D3037" s="7" t="s">
        <v>510</v>
      </c>
      <c r="E3037" s="7" t="s">
        <v>254</v>
      </c>
      <c r="F3037" s="7">
        <v>3.0059999999999998</v>
      </c>
      <c r="I3037" s="7">
        <v>3.1160000000000001</v>
      </c>
      <c r="J3037" s="7">
        <v>2011</v>
      </c>
      <c r="K3037" s="7">
        <v>8</v>
      </c>
      <c r="L3037" s="7">
        <v>235</v>
      </c>
      <c r="M3037" s="7">
        <v>47.174999999999997</v>
      </c>
      <c r="N3037" s="7">
        <v>128.886</v>
      </c>
      <c r="O3037" s="7">
        <v>47.25</v>
      </c>
      <c r="P3037" s="7">
        <v>128.75</v>
      </c>
      <c r="Q3037" s="7">
        <v>14.355</v>
      </c>
      <c r="S3037" s="7">
        <v>64.11</v>
      </c>
      <c r="V3037" s="7" t="s">
        <v>26</v>
      </c>
      <c r="W3037" s="7">
        <v>1.9830000000000001</v>
      </c>
      <c r="X3037" s="7">
        <f t="shared" si="100"/>
        <v>1.9830000000000001</v>
      </c>
      <c r="Y3037" s="7">
        <v>1.133</v>
      </c>
      <c r="Z3037" s="7">
        <f t="shared" si="101"/>
        <v>1.133</v>
      </c>
      <c r="AA3037" s="7">
        <v>0.63600000000000001</v>
      </c>
      <c r="AB3037" s="7">
        <v>0.36299999999999999</v>
      </c>
      <c r="AC3037" s="7">
        <v>19.2</v>
      </c>
      <c r="AD3037" s="7">
        <v>133.5</v>
      </c>
      <c r="AE3037" s="7" t="s">
        <v>55</v>
      </c>
      <c r="AH3037" s="7" t="s">
        <v>485</v>
      </c>
      <c r="AI3037" s="7" t="s">
        <v>446</v>
      </c>
      <c r="AJ3037" s="7">
        <v>3.8079999999999998</v>
      </c>
      <c r="AK3037" s="7">
        <v>0.17199999999999999</v>
      </c>
      <c r="AL3037" s="7" t="s">
        <v>408</v>
      </c>
      <c r="AQ3037" s="7">
        <v>1.7</v>
      </c>
      <c r="AS3037" s="7">
        <v>2.83</v>
      </c>
      <c r="AT3037" s="7">
        <v>2.39</v>
      </c>
      <c r="AU3037" s="7">
        <v>5.16</v>
      </c>
      <c r="AV3037" s="7" t="s">
        <v>659</v>
      </c>
      <c r="AW3037" s="7" t="s">
        <v>528</v>
      </c>
      <c r="AX3037" s="7" t="s">
        <v>14</v>
      </c>
      <c r="AY3037" s="7" t="s">
        <v>552</v>
      </c>
      <c r="AZ3037" s="7" t="s">
        <v>257</v>
      </c>
    </row>
    <row r="3038" spans="1:52" x14ac:dyDescent="0.2">
      <c r="A3038" s="7">
        <v>3022</v>
      </c>
      <c r="B3038" s="7">
        <v>10351</v>
      </c>
      <c r="C3038" s="7" t="s">
        <v>69</v>
      </c>
      <c r="D3038" s="7" t="s">
        <v>510</v>
      </c>
      <c r="E3038" s="7" t="s">
        <v>254</v>
      </c>
      <c r="F3038" s="7">
        <v>2.468</v>
      </c>
      <c r="I3038" s="7">
        <v>2.5579999999999998</v>
      </c>
      <c r="J3038" s="7">
        <v>2011</v>
      </c>
      <c r="K3038" s="7">
        <v>9</v>
      </c>
      <c r="L3038" s="7">
        <v>249</v>
      </c>
      <c r="M3038" s="7">
        <v>47.174999999999997</v>
      </c>
      <c r="N3038" s="7">
        <v>128.886</v>
      </c>
      <c r="O3038" s="7">
        <v>47.25</v>
      </c>
      <c r="P3038" s="7">
        <v>128.75</v>
      </c>
      <c r="Q3038" s="7">
        <v>13.093</v>
      </c>
      <c r="S3038" s="7">
        <v>51.19</v>
      </c>
      <c r="V3038" s="7" t="s">
        <v>26</v>
      </c>
      <c r="W3038" s="7">
        <v>1.6830000000000001</v>
      </c>
      <c r="X3038" s="7">
        <f t="shared" si="100"/>
        <v>1.6830000000000001</v>
      </c>
      <c r="Y3038" s="7">
        <v>0.875</v>
      </c>
      <c r="Z3038" s="7">
        <f t="shared" si="101"/>
        <v>0.875</v>
      </c>
      <c r="AA3038" s="7">
        <v>0.65700000000000003</v>
      </c>
      <c r="AB3038" s="7">
        <v>0.34200000000000003</v>
      </c>
      <c r="AC3038" s="7">
        <v>10.5</v>
      </c>
      <c r="AD3038" s="7">
        <v>72.3</v>
      </c>
      <c r="AE3038" s="7" t="s">
        <v>55</v>
      </c>
      <c r="AH3038" s="7" t="s">
        <v>485</v>
      </c>
      <c r="AI3038" s="7" t="s">
        <v>446</v>
      </c>
      <c r="AJ3038" s="7">
        <v>3.8079999999999998</v>
      </c>
      <c r="AK3038" s="7">
        <v>0.17199999999999999</v>
      </c>
      <c r="AL3038" s="7" t="s">
        <v>408</v>
      </c>
      <c r="AQ3038" s="7">
        <v>1.7</v>
      </c>
      <c r="AS3038" s="7">
        <v>2.83</v>
      </c>
      <c r="AT3038" s="7">
        <v>2.39</v>
      </c>
      <c r="AU3038" s="7">
        <v>5.16</v>
      </c>
      <c r="AV3038" s="7" t="s">
        <v>659</v>
      </c>
      <c r="AW3038" s="7" t="s">
        <v>528</v>
      </c>
      <c r="AX3038" s="7" t="s">
        <v>14</v>
      </c>
      <c r="AY3038" s="7" t="s">
        <v>552</v>
      </c>
      <c r="AZ3038" s="7" t="s">
        <v>257</v>
      </c>
    </row>
    <row r="3039" spans="1:52" x14ac:dyDescent="0.2">
      <c r="A3039" s="7">
        <v>3023</v>
      </c>
      <c r="B3039" s="7">
        <v>10351</v>
      </c>
      <c r="C3039" s="7" t="s">
        <v>69</v>
      </c>
      <c r="D3039" s="7" t="s">
        <v>510</v>
      </c>
      <c r="E3039" s="7" t="s">
        <v>254</v>
      </c>
      <c r="F3039" s="7">
        <v>1.6419999999999999</v>
      </c>
      <c r="I3039" s="7">
        <v>1.702</v>
      </c>
      <c r="J3039" s="7">
        <v>2011</v>
      </c>
      <c r="K3039" s="7">
        <v>9</v>
      </c>
      <c r="L3039" s="7">
        <v>263</v>
      </c>
      <c r="M3039" s="7">
        <v>47.174999999999997</v>
      </c>
      <c r="N3039" s="7">
        <v>128.886</v>
      </c>
      <c r="O3039" s="7">
        <v>47.25</v>
      </c>
      <c r="P3039" s="7">
        <v>128.75</v>
      </c>
      <c r="Q3039" s="7">
        <v>8.3490000000000002</v>
      </c>
      <c r="S3039" s="7">
        <v>85.19</v>
      </c>
      <c r="V3039" s="7" t="s">
        <v>26</v>
      </c>
      <c r="W3039" s="7">
        <v>1.175</v>
      </c>
      <c r="X3039" s="7">
        <f t="shared" si="100"/>
        <v>1.175</v>
      </c>
      <c r="Y3039" s="7">
        <v>0.52700000000000002</v>
      </c>
      <c r="Z3039" s="7">
        <f t="shared" si="101"/>
        <v>0.52700000000000002</v>
      </c>
      <c r="AA3039" s="7">
        <v>0.69</v>
      </c>
      <c r="AB3039" s="7">
        <v>0.309</v>
      </c>
      <c r="AC3039" s="7">
        <v>10.5</v>
      </c>
      <c r="AD3039" s="7">
        <v>72.3</v>
      </c>
      <c r="AE3039" s="7" t="s">
        <v>55</v>
      </c>
      <c r="AH3039" s="7" t="s">
        <v>485</v>
      </c>
      <c r="AI3039" s="7" t="s">
        <v>446</v>
      </c>
      <c r="AJ3039" s="7">
        <v>3.8079999999999998</v>
      </c>
      <c r="AK3039" s="7">
        <v>0.17199999999999999</v>
      </c>
      <c r="AL3039" s="7" t="s">
        <v>408</v>
      </c>
      <c r="AQ3039" s="7">
        <v>1.7</v>
      </c>
      <c r="AS3039" s="7">
        <v>2.83</v>
      </c>
      <c r="AT3039" s="7">
        <v>2.39</v>
      </c>
      <c r="AU3039" s="7">
        <v>5.16</v>
      </c>
      <c r="AV3039" s="7" t="s">
        <v>659</v>
      </c>
      <c r="AW3039" s="7" t="s">
        <v>528</v>
      </c>
      <c r="AX3039" s="7" t="s">
        <v>14</v>
      </c>
      <c r="AY3039" s="7" t="s">
        <v>552</v>
      </c>
      <c r="AZ3039" s="7" t="s">
        <v>257</v>
      </c>
    </row>
    <row r="3040" spans="1:52" x14ac:dyDescent="0.2">
      <c r="A3040" s="7">
        <v>3024</v>
      </c>
      <c r="B3040" s="7">
        <v>10351</v>
      </c>
      <c r="C3040" s="7" t="s">
        <v>69</v>
      </c>
      <c r="D3040" s="7" t="s">
        <v>510</v>
      </c>
      <c r="E3040" s="7" t="s">
        <v>254</v>
      </c>
      <c r="F3040" s="7">
        <v>1.508</v>
      </c>
      <c r="I3040" s="7">
        <v>1.5629999999999999</v>
      </c>
      <c r="J3040" s="7">
        <v>2011</v>
      </c>
      <c r="K3040" s="7">
        <v>10</v>
      </c>
      <c r="L3040" s="7">
        <v>279</v>
      </c>
      <c r="M3040" s="7">
        <v>47.174999999999997</v>
      </c>
      <c r="N3040" s="7">
        <v>128.886</v>
      </c>
      <c r="O3040" s="7">
        <v>47.25</v>
      </c>
      <c r="P3040" s="7">
        <v>128.75</v>
      </c>
      <c r="Q3040" s="7">
        <v>6.58</v>
      </c>
      <c r="S3040" s="7">
        <v>87.52</v>
      </c>
      <c r="V3040" s="7" t="s">
        <v>26</v>
      </c>
      <c r="W3040" s="7">
        <v>1.1519999999999999</v>
      </c>
      <c r="X3040" s="7">
        <f t="shared" si="100"/>
        <v>1.1519999999999999</v>
      </c>
      <c r="Y3040" s="7">
        <v>0.41099999999999998</v>
      </c>
      <c r="Z3040" s="7">
        <f t="shared" si="101"/>
        <v>0.41099999999999998</v>
      </c>
      <c r="AA3040" s="7">
        <v>0.73599999999999999</v>
      </c>
      <c r="AB3040" s="7">
        <v>0.26300000000000001</v>
      </c>
      <c r="AC3040" s="7">
        <v>4.9000000000000004</v>
      </c>
      <c r="AD3040" s="7">
        <v>21.8</v>
      </c>
      <c r="AE3040" s="7" t="s">
        <v>55</v>
      </c>
      <c r="AH3040" s="7" t="s">
        <v>485</v>
      </c>
      <c r="AI3040" s="7" t="s">
        <v>446</v>
      </c>
      <c r="AJ3040" s="7">
        <v>3.8079999999999998</v>
      </c>
      <c r="AK3040" s="7">
        <v>0.17199999999999999</v>
      </c>
      <c r="AL3040" s="7" t="s">
        <v>408</v>
      </c>
      <c r="AQ3040" s="7">
        <v>1.7</v>
      </c>
      <c r="AS3040" s="7">
        <v>2.83</v>
      </c>
      <c r="AT3040" s="7">
        <v>2.39</v>
      </c>
      <c r="AU3040" s="7">
        <v>5.16</v>
      </c>
      <c r="AV3040" s="7" t="s">
        <v>659</v>
      </c>
      <c r="AW3040" s="7" t="s">
        <v>528</v>
      </c>
      <c r="AX3040" s="7" t="s">
        <v>14</v>
      </c>
      <c r="AY3040" s="7" t="s">
        <v>552</v>
      </c>
      <c r="AZ3040" s="7" t="s">
        <v>257</v>
      </c>
    </row>
    <row r="3041" spans="1:52" x14ac:dyDescent="0.2">
      <c r="A3041" s="7">
        <v>3025</v>
      </c>
      <c r="B3041" s="7">
        <v>10351</v>
      </c>
      <c r="C3041" s="7" t="s">
        <v>69</v>
      </c>
      <c r="D3041" s="7" t="s">
        <v>510</v>
      </c>
      <c r="E3041" s="7" t="s">
        <v>254</v>
      </c>
      <c r="F3041" s="7">
        <v>0.97199999999999998</v>
      </c>
      <c r="I3041" s="7">
        <v>1.0069999999999999</v>
      </c>
      <c r="J3041" s="7">
        <v>2012</v>
      </c>
      <c r="K3041" s="7">
        <v>5</v>
      </c>
      <c r="L3041" s="7">
        <v>126</v>
      </c>
      <c r="M3041" s="7">
        <v>47.174999999999997</v>
      </c>
      <c r="N3041" s="7">
        <v>128.886</v>
      </c>
      <c r="O3041" s="7">
        <v>47.25</v>
      </c>
      <c r="P3041" s="7">
        <v>128.75</v>
      </c>
      <c r="Q3041" s="7">
        <v>3.734</v>
      </c>
      <c r="S3041" s="7">
        <v>89.86</v>
      </c>
      <c r="V3041" s="7" t="s">
        <v>26</v>
      </c>
      <c r="W3041" s="7">
        <v>0.876</v>
      </c>
      <c r="X3041" s="7">
        <f t="shared" si="100"/>
        <v>0.876</v>
      </c>
      <c r="Y3041" s="7">
        <v>0.13100000000000001</v>
      </c>
      <c r="Z3041" s="7">
        <f t="shared" si="101"/>
        <v>0.13100000000000001</v>
      </c>
      <c r="AA3041" s="7">
        <v>0.86899999999999999</v>
      </c>
      <c r="AB3041" s="7">
        <v>0.13</v>
      </c>
      <c r="AC3041" s="7">
        <v>11.8</v>
      </c>
      <c r="AD3041" s="7">
        <v>34.200000000000003</v>
      </c>
      <c r="AE3041" s="7" t="s">
        <v>55</v>
      </c>
      <c r="AH3041" s="7" t="s">
        <v>485</v>
      </c>
      <c r="AI3041" s="7" t="s">
        <v>446</v>
      </c>
      <c r="AJ3041" s="7">
        <v>3.8079999999999998</v>
      </c>
      <c r="AK3041" s="7">
        <v>2.1030000000000002</v>
      </c>
      <c r="AL3041" s="7" t="s">
        <v>408</v>
      </c>
      <c r="AQ3041" s="7">
        <v>1.7</v>
      </c>
      <c r="AS3041" s="7">
        <v>2.83</v>
      </c>
      <c r="AT3041" s="7">
        <v>2.39</v>
      </c>
      <c r="AU3041" s="7">
        <v>5.16</v>
      </c>
      <c r="AV3041" s="7" t="s">
        <v>659</v>
      </c>
      <c r="AW3041" s="7" t="s">
        <v>528</v>
      </c>
      <c r="AX3041" s="7" t="s">
        <v>14</v>
      </c>
      <c r="AY3041" s="7" t="s">
        <v>552</v>
      </c>
      <c r="AZ3041" s="7" t="s">
        <v>257</v>
      </c>
    </row>
    <row r="3042" spans="1:52" x14ac:dyDescent="0.2">
      <c r="A3042" s="7">
        <v>3026</v>
      </c>
      <c r="B3042" s="7">
        <v>10351</v>
      </c>
      <c r="C3042" s="7" t="s">
        <v>69</v>
      </c>
      <c r="D3042" s="7" t="s">
        <v>510</v>
      </c>
      <c r="E3042" s="7" t="s">
        <v>254</v>
      </c>
      <c r="F3042" s="7">
        <v>1.486</v>
      </c>
      <c r="I3042" s="7">
        <v>1.54</v>
      </c>
      <c r="J3042" s="7">
        <v>2012</v>
      </c>
      <c r="K3042" s="7">
        <v>5</v>
      </c>
      <c r="L3042" s="7">
        <v>140</v>
      </c>
      <c r="M3042" s="7">
        <v>47.174999999999997</v>
      </c>
      <c r="N3042" s="7">
        <v>128.886</v>
      </c>
      <c r="O3042" s="7">
        <v>47.25</v>
      </c>
      <c r="P3042" s="7">
        <v>128.75</v>
      </c>
      <c r="Q3042" s="7">
        <v>10.257</v>
      </c>
      <c r="S3042" s="7">
        <v>98.51</v>
      </c>
      <c r="V3042" s="7" t="s">
        <v>26</v>
      </c>
      <c r="W3042" s="7">
        <v>1.409</v>
      </c>
      <c r="X3042" s="7">
        <f t="shared" si="100"/>
        <v>1.409</v>
      </c>
      <c r="Y3042" s="7">
        <v>0.13100000000000001</v>
      </c>
      <c r="Z3042" s="7">
        <f t="shared" si="101"/>
        <v>0.13100000000000001</v>
      </c>
      <c r="AA3042" s="7">
        <v>0.91400000000000003</v>
      </c>
      <c r="AB3042" s="7">
        <v>8.5000000000000006E-2</v>
      </c>
      <c r="AC3042" s="7">
        <v>11.8</v>
      </c>
      <c r="AD3042" s="7">
        <v>34.200000000000003</v>
      </c>
      <c r="AE3042" s="7" t="s">
        <v>55</v>
      </c>
      <c r="AH3042" s="7" t="s">
        <v>485</v>
      </c>
      <c r="AI3042" s="7" t="s">
        <v>446</v>
      </c>
      <c r="AJ3042" s="7">
        <v>3.8079999999999998</v>
      </c>
      <c r="AK3042" s="7">
        <v>2.1030000000000002</v>
      </c>
      <c r="AL3042" s="7" t="s">
        <v>408</v>
      </c>
      <c r="AQ3042" s="7">
        <v>1.7</v>
      </c>
      <c r="AS3042" s="7">
        <v>2.83</v>
      </c>
      <c r="AT3042" s="7">
        <v>2.39</v>
      </c>
      <c r="AU3042" s="7">
        <v>5.16</v>
      </c>
      <c r="AV3042" s="7" t="s">
        <v>659</v>
      </c>
      <c r="AW3042" s="7" t="s">
        <v>528</v>
      </c>
      <c r="AX3042" s="7" t="s">
        <v>14</v>
      </c>
      <c r="AY3042" s="7" t="s">
        <v>552</v>
      </c>
      <c r="AZ3042" s="7" t="s">
        <v>257</v>
      </c>
    </row>
    <row r="3043" spans="1:52" x14ac:dyDescent="0.2">
      <c r="A3043" s="7">
        <v>3027</v>
      </c>
      <c r="B3043" s="7">
        <v>10351</v>
      </c>
      <c r="C3043" s="7" t="s">
        <v>69</v>
      </c>
      <c r="D3043" s="7" t="s">
        <v>510</v>
      </c>
      <c r="E3043" s="7" t="s">
        <v>254</v>
      </c>
      <c r="F3043" s="7">
        <v>3.5640000000000001</v>
      </c>
      <c r="I3043" s="7">
        <v>3.6949999999999998</v>
      </c>
      <c r="J3043" s="7">
        <v>2012</v>
      </c>
      <c r="K3043" s="7">
        <v>6</v>
      </c>
      <c r="L3043" s="7">
        <v>157</v>
      </c>
      <c r="M3043" s="7">
        <v>47.174999999999997</v>
      </c>
      <c r="N3043" s="7">
        <v>128.886</v>
      </c>
      <c r="O3043" s="7">
        <v>47.25</v>
      </c>
      <c r="P3043" s="7">
        <v>128.75</v>
      </c>
      <c r="Q3043" s="7">
        <v>11.398999999999999</v>
      </c>
      <c r="S3043" s="7">
        <v>74.36</v>
      </c>
      <c r="V3043" s="7" t="s">
        <v>26</v>
      </c>
      <c r="W3043" s="7">
        <v>2.7040000000000002</v>
      </c>
      <c r="X3043" s="7">
        <f t="shared" si="100"/>
        <v>2.7040000000000002</v>
      </c>
      <c r="Y3043" s="7">
        <v>0.99099999999999999</v>
      </c>
      <c r="Z3043" s="7">
        <f t="shared" si="101"/>
        <v>0.99099999999999999</v>
      </c>
      <c r="AA3043" s="7">
        <v>0.73099999999999998</v>
      </c>
      <c r="AB3043" s="7">
        <v>0.26800000000000002</v>
      </c>
      <c r="AC3043" s="7">
        <v>18.399999999999999</v>
      </c>
      <c r="AD3043" s="7">
        <v>126.9</v>
      </c>
      <c r="AE3043" s="7" t="s">
        <v>55</v>
      </c>
      <c r="AH3043" s="7" t="s">
        <v>485</v>
      </c>
      <c r="AI3043" s="7" t="s">
        <v>446</v>
      </c>
      <c r="AJ3043" s="7">
        <v>3.8079999999999998</v>
      </c>
      <c r="AK3043" s="7">
        <v>2.1030000000000002</v>
      </c>
      <c r="AL3043" s="7" t="s">
        <v>408</v>
      </c>
      <c r="AQ3043" s="7">
        <v>1.7</v>
      </c>
      <c r="AS3043" s="7">
        <v>2.83</v>
      </c>
      <c r="AT3043" s="7">
        <v>2.39</v>
      </c>
      <c r="AU3043" s="7">
        <v>5.16</v>
      </c>
      <c r="AV3043" s="7" t="s">
        <v>659</v>
      </c>
      <c r="AW3043" s="7" t="s">
        <v>528</v>
      </c>
      <c r="AX3043" s="7" t="s">
        <v>14</v>
      </c>
      <c r="AY3043" s="7" t="s">
        <v>552</v>
      </c>
      <c r="AZ3043" s="7" t="s">
        <v>257</v>
      </c>
    </row>
    <row r="3044" spans="1:52" x14ac:dyDescent="0.2">
      <c r="A3044" s="7">
        <v>3028</v>
      </c>
      <c r="B3044" s="7">
        <v>10351</v>
      </c>
      <c r="C3044" s="7" t="s">
        <v>69</v>
      </c>
      <c r="D3044" s="7" t="s">
        <v>510</v>
      </c>
      <c r="E3044" s="7" t="s">
        <v>254</v>
      </c>
      <c r="F3044" s="7">
        <v>4.101</v>
      </c>
      <c r="I3044" s="7">
        <v>4.2510000000000003</v>
      </c>
      <c r="J3044" s="7">
        <v>2012</v>
      </c>
      <c r="K3044" s="7">
        <v>6</v>
      </c>
      <c r="L3044" s="7">
        <v>172</v>
      </c>
      <c r="M3044" s="7">
        <v>47.174999999999997</v>
      </c>
      <c r="N3044" s="7">
        <v>128.886</v>
      </c>
      <c r="O3044" s="7">
        <v>47.25</v>
      </c>
      <c r="P3044" s="7">
        <v>128.75</v>
      </c>
      <c r="Q3044" s="7">
        <v>15.895</v>
      </c>
      <c r="S3044" s="7">
        <v>108.94</v>
      </c>
      <c r="V3044" s="7" t="s">
        <v>26</v>
      </c>
      <c r="W3044" s="7">
        <v>3.468</v>
      </c>
      <c r="X3044" s="7">
        <f t="shared" si="100"/>
        <v>3.468</v>
      </c>
      <c r="Y3044" s="7">
        <v>0.78300000000000003</v>
      </c>
      <c r="Z3044" s="7">
        <f t="shared" si="101"/>
        <v>0.78300000000000003</v>
      </c>
      <c r="AA3044" s="7">
        <v>0.81499999999999995</v>
      </c>
      <c r="AB3044" s="7">
        <v>0.184</v>
      </c>
      <c r="AC3044" s="7">
        <v>18.399999999999999</v>
      </c>
      <c r="AD3044" s="7">
        <v>126.9</v>
      </c>
      <c r="AE3044" s="7" t="s">
        <v>55</v>
      </c>
      <c r="AH3044" s="7" t="s">
        <v>485</v>
      </c>
      <c r="AI3044" s="7" t="s">
        <v>446</v>
      </c>
      <c r="AJ3044" s="7">
        <v>3.8079999999999998</v>
      </c>
      <c r="AK3044" s="7">
        <v>2.1030000000000002</v>
      </c>
      <c r="AL3044" s="7" t="s">
        <v>408</v>
      </c>
      <c r="AQ3044" s="7">
        <v>1.7</v>
      </c>
      <c r="AS3044" s="7">
        <v>2.83</v>
      </c>
      <c r="AT3044" s="7">
        <v>2.39</v>
      </c>
      <c r="AU3044" s="7">
        <v>5.16</v>
      </c>
      <c r="AV3044" s="7" t="s">
        <v>659</v>
      </c>
      <c r="AW3044" s="7" t="s">
        <v>528</v>
      </c>
      <c r="AX3044" s="7" t="s">
        <v>14</v>
      </c>
      <c r="AY3044" s="7" t="s">
        <v>552</v>
      </c>
      <c r="AZ3044" s="7" t="s">
        <v>257</v>
      </c>
    </row>
    <row r="3045" spans="1:52" x14ac:dyDescent="0.2">
      <c r="A3045" s="7">
        <v>3029</v>
      </c>
      <c r="B3045" s="7">
        <v>10351</v>
      </c>
      <c r="C3045" s="7" t="s">
        <v>69</v>
      </c>
      <c r="D3045" s="7" t="s">
        <v>510</v>
      </c>
      <c r="E3045" s="7" t="s">
        <v>254</v>
      </c>
      <c r="F3045" s="7">
        <v>4.9720000000000004</v>
      </c>
      <c r="I3045" s="7">
        <v>5.1550000000000002</v>
      </c>
      <c r="J3045" s="7">
        <v>2012</v>
      </c>
      <c r="K3045" s="7">
        <v>6</v>
      </c>
      <c r="L3045" s="7">
        <v>178</v>
      </c>
      <c r="M3045" s="7">
        <v>47.174999999999997</v>
      </c>
      <c r="N3045" s="7">
        <v>128.886</v>
      </c>
      <c r="O3045" s="7">
        <v>47.25</v>
      </c>
      <c r="P3045" s="7">
        <v>128.75</v>
      </c>
      <c r="Q3045" s="7">
        <v>17.733000000000001</v>
      </c>
      <c r="S3045" s="7">
        <v>111.84</v>
      </c>
      <c r="V3045" s="7" t="s">
        <v>26</v>
      </c>
      <c r="W3045" s="7">
        <v>3.5840000000000001</v>
      </c>
      <c r="X3045" s="7">
        <f t="shared" si="100"/>
        <v>3.5840000000000001</v>
      </c>
      <c r="Y3045" s="7">
        <v>1.571</v>
      </c>
      <c r="Z3045" s="7">
        <f t="shared" si="101"/>
        <v>1.571</v>
      </c>
      <c r="AA3045" s="7">
        <v>0.69499999999999995</v>
      </c>
      <c r="AB3045" s="7">
        <v>0.30399999999999999</v>
      </c>
      <c r="AC3045" s="7">
        <v>18.399999999999999</v>
      </c>
      <c r="AD3045" s="7">
        <v>126.9</v>
      </c>
      <c r="AE3045" s="7" t="s">
        <v>55</v>
      </c>
      <c r="AH3045" s="7" t="s">
        <v>485</v>
      </c>
      <c r="AI3045" s="7" t="s">
        <v>446</v>
      </c>
      <c r="AJ3045" s="7">
        <v>3.8079999999999998</v>
      </c>
      <c r="AK3045" s="7">
        <v>2.1030000000000002</v>
      </c>
      <c r="AL3045" s="7" t="s">
        <v>408</v>
      </c>
      <c r="AQ3045" s="7">
        <v>1.7</v>
      </c>
      <c r="AS3045" s="7">
        <v>2.83</v>
      </c>
      <c r="AT3045" s="7">
        <v>2.39</v>
      </c>
      <c r="AU3045" s="7">
        <v>5.16</v>
      </c>
      <c r="AV3045" s="7" t="s">
        <v>659</v>
      </c>
      <c r="AW3045" s="7" t="s">
        <v>528</v>
      </c>
      <c r="AX3045" s="7" t="s">
        <v>14</v>
      </c>
      <c r="AY3045" s="7" t="s">
        <v>552</v>
      </c>
      <c r="AZ3045" s="7" t="s">
        <v>257</v>
      </c>
    </row>
    <row r="3046" spans="1:52" x14ac:dyDescent="0.2">
      <c r="A3046" s="7">
        <v>3030</v>
      </c>
      <c r="B3046" s="7">
        <v>10351</v>
      </c>
      <c r="C3046" s="7" t="s">
        <v>69</v>
      </c>
      <c r="D3046" s="7" t="s">
        <v>510</v>
      </c>
      <c r="E3046" s="7" t="s">
        <v>254</v>
      </c>
      <c r="F3046" s="7">
        <v>4.7039999999999997</v>
      </c>
      <c r="I3046" s="7">
        <v>4.8769999999999998</v>
      </c>
      <c r="J3046" s="7">
        <v>2012</v>
      </c>
      <c r="K3046" s="7">
        <v>7</v>
      </c>
      <c r="L3046" s="7">
        <v>200</v>
      </c>
      <c r="M3046" s="7">
        <v>47.174999999999997</v>
      </c>
      <c r="N3046" s="7">
        <v>128.886</v>
      </c>
      <c r="O3046" s="7">
        <v>47.25</v>
      </c>
      <c r="P3046" s="7">
        <v>128.75</v>
      </c>
      <c r="Q3046" s="7">
        <v>17.545999999999999</v>
      </c>
      <c r="S3046" s="7">
        <v>68.09</v>
      </c>
      <c r="V3046" s="7" t="s">
        <v>26</v>
      </c>
      <c r="W3046" s="7">
        <v>3.6539999999999999</v>
      </c>
      <c r="X3046" s="7">
        <f t="shared" si="100"/>
        <v>3.6539999999999999</v>
      </c>
      <c r="Y3046" s="7">
        <v>1.2230000000000001</v>
      </c>
      <c r="Z3046" s="7">
        <f t="shared" si="101"/>
        <v>1.2230000000000001</v>
      </c>
      <c r="AA3046" s="7">
        <v>0.749</v>
      </c>
      <c r="AB3046" s="7">
        <v>0.25</v>
      </c>
      <c r="AC3046" s="7">
        <v>20.5</v>
      </c>
      <c r="AD3046" s="7">
        <v>202.4</v>
      </c>
      <c r="AE3046" s="7" t="s">
        <v>55</v>
      </c>
      <c r="AH3046" s="7" t="s">
        <v>485</v>
      </c>
      <c r="AI3046" s="7" t="s">
        <v>446</v>
      </c>
      <c r="AJ3046" s="7">
        <v>3.8079999999999998</v>
      </c>
      <c r="AK3046" s="7">
        <v>2.1030000000000002</v>
      </c>
      <c r="AL3046" s="7" t="s">
        <v>408</v>
      </c>
      <c r="AQ3046" s="7">
        <v>1.7</v>
      </c>
      <c r="AS3046" s="7">
        <v>2.83</v>
      </c>
      <c r="AT3046" s="7">
        <v>2.39</v>
      </c>
      <c r="AU3046" s="7">
        <v>5.16</v>
      </c>
      <c r="AV3046" s="7" t="s">
        <v>659</v>
      </c>
      <c r="AW3046" s="7" t="s">
        <v>528</v>
      </c>
      <c r="AX3046" s="7" t="s">
        <v>14</v>
      </c>
      <c r="AY3046" s="7" t="s">
        <v>552</v>
      </c>
      <c r="AZ3046" s="7" t="s">
        <v>257</v>
      </c>
    </row>
    <row r="3047" spans="1:52" x14ac:dyDescent="0.2">
      <c r="A3047" s="7">
        <v>3031</v>
      </c>
      <c r="B3047" s="7">
        <v>10351</v>
      </c>
      <c r="C3047" s="7" t="s">
        <v>69</v>
      </c>
      <c r="D3047" s="7" t="s">
        <v>510</v>
      </c>
      <c r="E3047" s="7" t="s">
        <v>254</v>
      </c>
      <c r="F3047" s="7">
        <v>3.1840000000000002</v>
      </c>
      <c r="I3047" s="7">
        <v>3.3010000000000002</v>
      </c>
      <c r="J3047" s="7">
        <v>2012</v>
      </c>
      <c r="K3047" s="7">
        <v>8</v>
      </c>
      <c r="L3047" s="7">
        <v>225</v>
      </c>
      <c r="M3047" s="7">
        <v>47.174999999999997</v>
      </c>
      <c r="N3047" s="7">
        <v>128.886</v>
      </c>
      <c r="O3047" s="7">
        <v>47.25</v>
      </c>
      <c r="P3047" s="7">
        <v>128.75</v>
      </c>
      <c r="Q3047" s="7">
        <v>17.170999999999999</v>
      </c>
      <c r="S3047" s="7">
        <v>101.54</v>
      </c>
      <c r="V3047" s="7" t="s">
        <v>26</v>
      </c>
      <c r="W3047" s="7">
        <v>2.3380000000000001</v>
      </c>
      <c r="X3047" s="7">
        <f t="shared" si="100"/>
        <v>2.3380000000000001</v>
      </c>
      <c r="Y3047" s="7">
        <v>0.96299999999999997</v>
      </c>
      <c r="Z3047" s="7">
        <f t="shared" si="101"/>
        <v>0.96299999999999997</v>
      </c>
      <c r="AA3047" s="7">
        <v>0.70799999999999996</v>
      </c>
      <c r="AB3047" s="7">
        <v>0.29099999999999998</v>
      </c>
      <c r="AC3047" s="7">
        <v>18.8</v>
      </c>
      <c r="AD3047" s="7">
        <v>179.4</v>
      </c>
      <c r="AE3047" s="7" t="s">
        <v>55</v>
      </c>
      <c r="AH3047" s="7" t="s">
        <v>485</v>
      </c>
      <c r="AI3047" s="7" t="s">
        <v>446</v>
      </c>
      <c r="AJ3047" s="7">
        <v>3.8079999999999998</v>
      </c>
      <c r="AK3047" s="7">
        <v>2.1030000000000002</v>
      </c>
      <c r="AL3047" s="7" t="s">
        <v>408</v>
      </c>
      <c r="AQ3047" s="7">
        <v>1.7</v>
      </c>
      <c r="AS3047" s="7">
        <v>2.83</v>
      </c>
      <c r="AT3047" s="7">
        <v>2.39</v>
      </c>
      <c r="AU3047" s="7">
        <v>5.16</v>
      </c>
      <c r="AV3047" s="7" t="s">
        <v>659</v>
      </c>
      <c r="AW3047" s="7" t="s">
        <v>528</v>
      </c>
      <c r="AX3047" s="7" t="s">
        <v>14</v>
      </c>
      <c r="AY3047" s="7" t="s">
        <v>552</v>
      </c>
      <c r="AZ3047" s="7" t="s">
        <v>257</v>
      </c>
    </row>
    <row r="3048" spans="1:52" x14ac:dyDescent="0.2">
      <c r="A3048" s="7">
        <v>3032</v>
      </c>
      <c r="B3048" s="7">
        <v>10351</v>
      </c>
      <c r="C3048" s="7" t="s">
        <v>69</v>
      </c>
      <c r="D3048" s="7" t="s">
        <v>510</v>
      </c>
      <c r="E3048" s="7" t="s">
        <v>254</v>
      </c>
      <c r="F3048" s="7">
        <v>2.782</v>
      </c>
      <c r="I3048" s="7">
        <v>2.8839999999999999</v>
      </c>
      <c r="J3048" s="7">
        <v>2012</v>
      </c>
      <c r="K3048" s="7">
        <v>9</v>
      </c>
      <c r="L3048" s="7">
        <v>252</v>
      </c>
      <c r="M3048" s="7">
        <v>47.174999999999997</v>
      </c>
      <c r="N3048" s="7">
        <v>128.886</v>
      </c>
      <c r="O3048" s="7">
        <v>47.25</v>
      </c>
      <c r="P3048" s="7">
        <v>128.75</v>
      </c>
      <c r="Q3048" s="7">
        <v>12.744999999999999</v>
      </c>
      <c r="S3048" s="7">
        <v>82</v>
      </c>
      <c r="V3048" s="7" t="s">
        <v>26</v>
      </c>
      <c r="W3048" s="7">
        <v>2.1539999999999999</v>
      </c>
      <c r="X3048" s="7">
        <f t="shared" si="100"/>
        <v>2.1539999999999999</v>
      </c>
      <c r="Y3048" s="7">
        <v>0.73</v>
      </c>
      <c r="Z3048" s="7">
        <f t="shared" si="101"/>
        <v>0.73</v>
      </c>
      <c r="AA3048" s="7">
        <v>0.746</v>
      </c>
      <c r="AB3048" s="7">
        <v>0.253</v>
      </c>
      <c r="AC3048" s="7">
        <v>12.6</v>
      </c>
      <c r="AD3048" s="7">
        <v>120.9</v>
      </c>
      <c r="AE3048" s="7" t="s">
        <v>55</v>
      </c>
      <c r="AH3048" s="7" t="s">
        <v>485</v>
      </c>
      <c r="AI3048" s="7" t="s">
        <v>446</v>
      </c>
      <c r="AJ3048" s="7">
        <v>3.8079999999999998</v>
      </c>
      <c r="AK3048" s="7">
        <v>2.1030000000000002</v>
      </c>
      <c r="AL3048" s="7" t="s">
        <v>408</v>
      </c>
      <c r="AQ3048" s="7">
        <v>1.7</v>
      </c>
      <c r="AS3048" s="7">
        <v>2.83</v>
      </c>
      <c r="AT3048" s="7">
        <v>2.39</v>
      </c>
      <c r="AU3048" s="7">
        <v>5.16</v>
      </c>
      <c r="AV3048" s="7" t="s">
        <v>659</v>
      </c>
      <c r="AW3048" s="7" t="s">
        <v>528</v>
      </c>
      <c r="AX3048" s="7" t="s">
        <v>14</v>
      </c>
      <c r="AY3048" s="7" t="s">
        <v>552</v>
      </c>
      <c r="AZ3048" s="7" t="s">
        <v>257</v>
      </c>
    </row>
    <row r="3049" spans="1:52" x14ac:dyDescent="0.2">
      <c r="A3049" s="7">
        <v>3033</v>
      </c>
      <c r="B3049" s="7">
        <v>10351</v>
      </c>
      <c r="C3049" s="7" t="s">
        <v>69</v>
      </c>
      <c r="D3049" s="7" t="s">
        <v>510</v>
      </c>
      <c r="E3049" s="7" t="s">
        <v>254</v>
      </c>
      <c r="F3049" s="7">
        <v>2.2679999999999998</v>
      </c>
      <c r="I3049" s="7">
        <v>2.351</v>
      </c>
      <c r="J3049" s="7">
        <v>2012</v>
      </c>
      <c r="K3049" s="7">
        <v>9</v>
      </c>
      <c r="L3049" s="7">
        <v>269</v>
      </c>
      <c r="M3049" s="7">
        <v>47.174999999999997</v>
      </c>
      <c r="N3049" s="7">
        <v>128.886</v>
      </c>
      <c r="O3049" s="7">
        <v>47.25</v>
      </c>
      <c r="P3049" s="7">
        <v>128.75</v>
      </c>
      <c r="Q3049" s="7">
        <v>11.988</v>
      </c>
      <c r="S3049" s="7">
        <v>75.69</v>
      </c>
      <c r="V3049" s="7" t="s">
        <v>26</v>
      </c>
      <c r="W3049" s="7">
        <v>1.738</v>
      </c>
      <c r="X3049" s="7">
        <f t="shared" si="100"/>
        <v>1.738</v>
      </c>
      <c r="Y3049" s="7">
        <v>0.61299999999999999</v>
      </c>
      <c r="Z3049" s="7">
        <f t="shared" si="101"/>
        <v>0.61299999999999999</v>
      </c>
      <c r="AA3049" s="7">
        <v>0.73899999999999999</v>
      </c>
      <c r="AB3049" s="7">
        <v>0.26</v>
      </c>
      <c r="AC3049" s="7">
        <v>12.6</v>
      </c>
      <c r="AD3049" s="7">
        <v>120.9</v>
      </c>
      <c r="AE3049" s="7" t="s">
        <v>55</v>
      </c>
      <c r="AH3049" s="7" t="s">
        <v>485</v>
      </c>
      <c r="AI3049" s="7" t="s">
        <v>446</v>
      </c>
      <c r="AJ3049" s="7">
        <v>3.8079999999999998</v>
      </c>
      <c r="AK3049" s="7">
        <v>2.1030000000000002</v>
      </c>
      <c r="AL3049" s="7" t="s">
        <v>408</v>
      </c>
      <c r="AQ3049" s="7">
        <v>1.7</v>
      </c>
      <c r="AS3049" s="7">
        <v>2.83</v>
      </c>
      <c r="AT3049" s="7">
        <v>2.39</v>
      </c>
      <c r="AU3049" s="7">
        <v>5.16</v>
      </c>
      <c r="AV3049" s="7" t="s">
        <v>659</v>
      </c>
      <c r="AW3049" s="7" t="s">
        <v>528</v>
      </c>
      <c r="AX3049" s="7" t="s">
        <v>14</v>
      </c>
      <c r="AY3049" s="7" t="s">
        <v>552</v>
      </c>
      <c r="AZ3049" s="7" t="s">
        <v>257</v>
      </c>
    </row>
    <row r="3050" spans="1:52" x14ac:dyDescent="0.2">
      <c r="A3050" s="7">
        <v>3034</v>
      </c>
      <c r="B3050" s="7">
        <v>10351</v>
      </c>
      <c r="C3050" s="7" t="s">
        <v>69</v>
      </c>
      <c r="D3050" s="7" t="s">
        <v>510</v>
      </c>
      <c r="E3050" s="7" t="s">
        <v>254</v>
      </c>
      <c r="F3050" s="7">
        <v>1.3740000000000001</v>
      </c>
      <c r="I3050" s="7">
        <v>1.4239999999999999</v>
      </c>
      <c r="J3050" s="7">
        <v>2012</v>
      </c>
      <c r="K3050" s="7">
        <v>10</v>
      </c>
      <c r="L3050" s="7">
        <v>281</v>
      </c>
      <c r="M3050" s="7">
        <v>47.174999999999997</v>
      </c>
      <c r="N3050" s="7">
        <v>128.886</v>
      </c>
      <c r="O3050" s="7">
        <v>47.25</v>
      </c>
      <c r="P3050" s="7">
        <v>128.75</v>
      </c>
      <c r="Q3050" s="7">
        <v>8.6359999999999992</v>
      </c>
      <c r="S3050" s="7">
        <v>29.05</v>
      </c>
      <c r="V3050" s="7" t="s">
        <v>26</v>
      </c>
      <c r="W3050" s="7">
        <v>1.1379999999999999</v>
      </c>
      <c r="X3050" s="7">
        <f t="shared" si="100"/>
        <v>1.1379999999999999</v>
      </c>
      <c r="Y3050" s="7">
        <v>0.28599999999999998</v>
      </c>
      <c r="Z3050" s="7">
        <f t="shared" si="101"/>
        <v>0.28599999999999998</v>
      </c>
      <c r="AA3050" s="7">
        <v>0.79800000000000004</v>
      </c>
      <c r="AB3050" s="7">
        <v>0.20100000000000001</v>
      </c>
      <c r="AC3050" s="7">
        <v>2.8</v>
      </c>
      <c r="AD3050" s="7">
        <v>52.3</v>
      </c>
      <c r="AE3050" s="7" t="s">
        <v>55</v>
      </c>
      <c r="AH3050" s="7" t="s">
        <v>485</v>
      </c>
      <c r="AI3050" s="7" t="s">
        <v>446</v>
      </c>
      <c r="AJ3050" s="7">
        <v>3.8079999999999998</v>
      </c>
      <c r="AK3050" s="7">
        <v>2.1030000000000002</v>
      </c>
      <c r="AL3050" s="7" t="s">
        <v>408</v>
      </c>
      <c r="AQ3050" s="7">
        <v>1.7</v>
      </c>
      <c r="AS3050" s="7">
        <v>2.83</v>
      </c>
      <c r="AT3050" s="7">
        <v>2.39</v>
      </c>
      <c r="AU3050" s="7">
        <v>5.16</v>
      </c>
      <c r="AV3050" s="7" t="s">
        <v>659</v>
      </c>
      <c r="AW3050" s="7" t="s">
        <v>528</v>
      </c>
      <c r="AX3050" s="7" t="s">
        <v>14</v>
      </c>
      <c r="AY3050" s="7" t="s">
        <v>552</v>
      </c>
      <c r="AZ3050" s="7" t="s">
        <v>257</v>
      </c>
    </row>
    <row r="3051" spans="1:52" x14ac:dyDescent="0.2">
      <c r="A3051" s="7">
        <v>3035</v>
      </c>
      <c r="B3051" s="7">
        <v>10351</v>
      </c>
      <c r="C3051" s="7" t="s">
        <v>69</v>
      </c>
      <c r="D3051" s="7" t="s">
        <v>511</v>
      </c>
      <c r="E3051" s="7" t="s">
        <v>254</v>
      </c>
      <c r="F3051" s="7">
        <v>1.278</v>
      </c>
      <c r="I3051" s="7">
        <v>1.325</v>
      </c>
      <c r="J3051" s="7">
        <v>2011</v>
      </c>
      <c r="K3051" s="7">
        <v>5</v>
      </c>
      <c r="L3051" s="7">
        <v>130</v>
      </c>
      <c r="M3051" s="7">
        <v>47.174999999999997</v>
      </c>
      <c r="N3051" s="7">
        <v>128.886</v>
      </c>
      <c r="O3051" s="7">
        <v>47.25</v>
      </c>
      <c r="P3051" s="7">
        <v>128.75</v>
      </c>
      <c r="Q3051" s="7">
        <v>3.516</v>
      </c>
      <c r="S3051" s="7">
        <v>81.53</v>
      </c>
      <c r="V3051" s="7" t="s">
        <v>26</v>
      </c>
      <c r="W3051" s="7">
        <v>1.0940000000000001</v>
      </c>
      <c r="X3051" s="7">
        <f t="shared" si="100"/>
        <v>1.0940000000000001</v>
      </c>
      <c r="Y3051" s="7">
        <v>0.23100000000000001</v>
      </c>
      <c r="Z3051" s="7">
        <f t="shared" si="101"/>
        <v>0.23100000000000001</v>
      </c>
      <c r="AA3051" s="7">
        <v>0.82499999999999996</v>
      </c>
      <c r="AB3051" s="7">
        <v>0.17399999999999999</v>
      </c>
      <c r="AC3051" s="7">
        <v>10.7</v>
      </c>
      <c r="AD3051" s="7">
        <v>68.599999999999994</v>
      </c>
      <c r="AE3051" s="7" t="s">
        <v>55</v>
      </c>
      <c r="AH3051" s="7" t="s">
        <v>485</v>
      </c>
      <c r="AI3051" s="7" t="s">
        <v>446</v>
      </c>
      <c r="AJ3051" s="7">
        <v>3.8079999999999998</v>
      </c>
      <c r="AK3051" s="7">
        <v>0.17199999999999999</v>
      </c>
      <c r="AL3051" s="7" t="s">
        <v>408</v>
      </c>
      <c r="AQ3051" s="7">
        <v>1.7</v>
      </c>
      <c r="AS3051" s="7">
        <v>2.86</v>
      </c>
      <c r="AT3051" s="7">
        <v>2.34</v>
      </c>
      <c r="AU3051" s="7">
        <v>4.53</v>
      </c>
      <c r="AV3051" s="7" t="s">
        <v>659</v>
      </c>
      <c r="AW3051" s="7" t="s">
        <v>528</v>
      </c>
      <c r="AX3051" s="7" t="s">
        <v>14</v>
      </c>
      <c r="AY3051" s="7" t="s">
        <v>552</v>
      </c>
      <c r="AZ3051" s="7" t="s">
        <v>258</v>
      </c>
    </row>
    <row r="3052" spans="1:52" x14ac:dyDescent="0.2">
      <c r="A3052" s="7">
        <v>3036</v>
      </c>
      <c r="B3052" s="7">
        <v>10351</v>
      </c>
      <c r="C3052" s="7" t="s">
        <v>69</v>
      </c>
      <c r="D3052" s="7" t="s">
        <v>511</v>
      </c>
      <c r="E3052" s="7" t="s">
        <v>254</v>
      </c>
      <c r="F3052" s="7">
        <v>1.4330000000000001</v>
      </c>
      <c r="I3052" s="7">
        <v>1.4850000000000001</v>
      </c>
      <c r="J3052" s="7">
        <v>2011</v>
      </c>
      <c r="K3052" s="7">
        <v>5</v>
      </c>
      <c r="L3052" s="7">
        <v>147</v>
      </c>
      <c r="M3052" s="7">
        <v>47.174999999999997</v>
      </c>
      <c r="N3052" s="7">
        <v>128.886</v>
      </c>
      <c r="O3052" s="7">
        <v>47.25</v>
      </c>
      <c r="P3052" s="7">
        <v>128.75</v>
      </c>
      <c r="Q3052" s="7">
        <v>8.7720000000000002</v>
      </c>
      <c r="S3052" s="7">
        <v>61.4</v>
      </c>
      <c r="V3052" s="7" t="s">
        <v>26</v>
      </c>
      <c r="W3052" s="7">
        <v>1.071</v>
      </c>
      <c r="X3052" s="7">
        <f t="shared" si="100"/>
        <v>1.071</v>
      </c>
      <c r="Y3052" s="7">
        <v>0.41399999999999998</v>
      </c>
      <c r="Z3052" s="7">
        <f t="shared" si="101"/>
        <v>0.41399999999999998</v>
      </c>
      <c r="AA3052" s="7">
        <v>0.72</v>
      </c>
      <c r="AB3052" s="7">
        <v>0.27900000000000003</v>
      </c>
      <c r="AC3052" s="7">
        <v>10.7</v>
      </c>
      <c r="AD3052" s="7">
        <v>68.599999999999994</v>
      </c>
      <c r="AE3052" s="7" t="s">
        <v>55</v>
      </c>
      <c r="AH3052" s="7" t="s">
        <v>485</v>
      </c>
      <c r="AI3052" s="7" t="s">
        <v>446</v>
      </c>
      <c r="AJ3052" s="7">
        <v>3.8079999999999998</v>
      </c>
      <c r="AK3052" s="7">
        <v>0.17199999999999999</v>
      </c>
      <c r="AL3052" s="7" t="s">
        <v>408</v>
      </c>
      <c r="AQ3052" s="7">
        <v>1.7</v>
      </c>
      <c r="AS3052" s="7">
        <v>2.86</v>
      </c>
      <c r="AT3052" s="7">
        <v>2.34</v>
      </c>
      <c r="AU3052" s="7">
        <v>4.53</v>
      </c>
      <c r="AV3052" s="7" t="s">
        <v>659</v>
      </c>
      <c r="AW3052" s="7" t="s">
        <v>528</v>
      </c>
      <c r="AX3052" s="7" t="s">
        <v>14</v>
      </c>
      <c r="AY3052" s="7" t="s">
        <v>552</v>
      </c>
      <c r="AZ3052" s="7" t="s">
        <v>258</v>
      </c>
    </row>
    <row r="3053" spans="1:52" x14ac:dyDescent="0.2">
      <c r="A3053" s="7">
        <v>3037</v>
      </c>
      <c r="B3053" s="7">
        <v>10351</v>
      </c>
      <c r="C3053" s="7" t="s">
        <v>69</v>
      </c>
      <c r="D3053" s="7" t="s">
        <v>511</v>
      </c>
      <c r="E3053" s="7" t="s">
        <v>254</v>
      </c>
      <c r="F3053" s="7">
        <v>1.944</v>
      </c>
      <c r="I3053" s="7">
        <v>2.0150000000000001</v>
      </c>
      <c r="J3053" s="7">
        <v>2011</v>
      </c>
      <c r="K3053" s="7">
        <v>6</v>
      </c>
      <c r="L3053" s="7">
        <v>173</v>
      </c>
      <c r="M3053" s="7">
        <v>47.174999999999997</v>
      </c>
      <c r="N3053" s="7">
        <v>128.886</v>
      </c>
      <c r="O3053" s="7">
        <v>47.25</v>
      </c>
      <c r="P3053" s="7">
        <v>128.75</v>
      </c>
      <c r="Q3053" s="7">
        <v>13.081</v>
      </c>
      <c r="S3053" s="7">
        <v>81.02</v>
      </c>
      <c r="V3053" s="7" t="s">
        <v>26</v>
      </c>
      <c r="W3053" s="7">
        <v>1.6970000000000001</v>
      </c>
      <c r="X3053" s="7">
        <f t="shared" si="100"/>
        <v>1.6970000000000001</v>
      </c>
      <c r="Y3053" s="7">
        <v>0.318</v>
      </c>
      <c r="Z3053" s="7">
        <f t="shared" si="101"/>
        <v>0.318</v>
      </c>
      <c r="AA3053" s="7">
        <v>0.84099999999999997</v>
      </c>
      <c r="AB3053" s="7">
        <v>0.158</v>
      </c>
      <c r="AC3053" s="7">
        <v>16.899999999999999</v>
      </c>
      <c r="AD3053" s="7">
        <v>151.69999999999999</v>
      </c>
      <c r="AE3053" s="7" t="s">
        <v>55</v>
      </c>
      <c r="AH3053" s="7" t="s">
        <v>485</v>
      </c>
      <c r="AI3053" s="7" t="s">
        <v>446</v>
      </c>
      <c r="AJ3053" s="7">
        <v>3.8079999999999998</v>
      </c>
      <c r="AK3053" s="7">
        <v>0.17199999999999999</v>
      </c>
      <c r="AL3053" s="7" t="s">
        <v>408</v>
      </c>
      <c r="AQ3053" s="7">
        <v>1.7</v>
      </c>
      <c r="AS3053" s="7">
        <v>2.86</v>
      </c>
      <c r="AT3053" s="7">
        <v>2.34</v>
      </c>
      <c r="AU3053" s="7">
        <v>4.53</v>
      </c>
      <c r="AV3053" s="7" t="s">
        <v>659</v>
      </c>
      <c r="AW3053" s="7" t="s">
        <v>528</v>
      </c>
      <c r="AX3053" s="7" t="s">
        <v>14</v>
      </c>
      <c r="AY3053" s="7" t="s">
        <v>552</v>
      </c>
      <c r="AZ3053" s="7" t="s">
        <v>258</v>
      </c>
    </row>
    <row r="3054" spans="1:52" x14ac:dyDescent="0.2">
      <c r="A3054" s="7">
        <v>3038</v>
      </c>
      <c r="B3054" s="7">
        <v>10351</v>
      </c>
      <c r="C3054" s="7" t="s">
        <v>69</v>
      </c>
      <c r="D3054" s="7" t="s">
        <v>511</v>
      </c>
      <c r="E3054" s="7" t="s">
        <v>254</v>
      </c>
      <c r="F3054" s="7">
        <v>4.1669999999999998</v>
      </c>
      <c r="I3054" s="7">
        <v>4.32</v>
      </c>
      <c r="J3054" s="7">
        <v>2011</v>
      </c>
      <c r="K3054" s="7">
        <v>7</v>
      </c>
      <c r="L3054" s="7">
        <v>201</v>
      </c>
      <c r="M3054" s="7">
        <v>47.174999999999997</v>
      </c>
      <c r="N3054" s="7">
        <v>128.886</v>
      </c>
      <c r="O3054" s="7">
        <v>47.25</v>
      </c>
      <c r="P3054" s="7">
        <v>128.75</v>
      </c>
      <c r="Q3054" s="7">
        <v>17.263000000000002</v>
      </c>
      <c r="S3054" s="7">
        <v>72.42</v>
      </c>
      <c r="V3054" s="7" t="s">
        <v>26</v>
      </c>
      <c r="W3054" s="7">
        <v>2.6</v>
      </c>
      <c r="X3054" s="7">
        <f t="shared" si="100"/>
        <v>2.6</v>
      </c>
      <c r="Y3054" s="7">
        <v>1.72</v>
      </c>
      <c r="Z3054" s="7">
        <f t="shared" si="101"/>
        <v>1.72</v>
      </c>
      <c r="AA3054" s="7">
        <v>0.60099999999999998</v>
      </c>
      <c r="AB3054" s="7">
        <v>0.39800000000000002</v>
      </c>
      <c r="AC3054" s="7">
        <v>21.4</v>
      </c>
      <c r="AD3054" s="7">
        <v>122.7</v>
      </c>
      <c r="AE3054" s="7" t="s">
        <v>55</v>
      </c>
      <c r="AH3054" s="7" t="s">
        <v>485</v>
      </c>
      <c r="AI3054" s="7" t="s">
        <v>446</v>
      </c>
      <c r="AJ3054" s="7">
        <v>3.8079999999999998</v>
      </c>
      <c r="AK3054" s="7">
        <v>0.17199999999999999</v>
      </c>
      <c r="AL3054" s="7" t="s">
        <v>408</v>
      </c>
      <c r="AQ3054" s="7">
        <v>1.7</v>
      </c>
      <c r="AS3054" s="7">
        <v>2.86</v>
      </c>
      <c r="AT3054" s="7">
        <v>2.34</v>
      </c>
      <c r="AU3054" s="7">
        <v>4.53</v>
      </c>
      <c r="AV3054" s="7" t="s">
        <v>659</v>
      </c>
      <c r="AW3054" s="7" t="s">
        <v>528</v>
      </c>
      <c r="AX3054" s="7" t="s">
        <v>14</v>
      </c>
      <c r="AY3054" s="7" t="s">
        <v>552</v>
      </c>
      <c r="AZ3054" s="7" t="s">
        <v>258</v>
      </c>
    </row>
    <row r="3055" spans="1:52" x14ac:dyDescent="0.2">
      <c r="A3055" s="7">
        <v>3039</v>
      </c>
      <c r="B3055" s="7">
        <v>10351</v>
      </c>
      <c r="C3055" s="7" t="s">
        <v>69</v>
      </c>
      <c r="D3055" s="7" t="s">
        <v>511</v>
      </c>
      <c r="E3055" s="7" t="s">
        <v>254</v>
      </c>
      <c r="F3055" s="7">
        <v>3.6779999999999999</v>
      </c>
      <c r="I3055" s="7">
        <v>3.8130000000000002</v>
      </c>
      <c r="J3055" s="7">
        <v>2011</v>
      </c>
      <c r="K3055" s="7">
        <v>8</v>
      </c>
      <c r="L3055" s="7">
        <v>224</v>
      </c>
      <c r="M3055" s="7">
        <v>47.174999999999997</v>
      </c>
      <c r="N3055" s="7">
        <v>128.886</v>
      </c>
      <c r="O3055" s="7">
        <v>47.25</v>
      </c>
      <c r="P3055" s="7">
        <v>128.75</v>
      </c>
      <c r="Q3055" s="7">
        <v>18.405999999999999</v>
      </c>
      <c r="S3055" s="7">
        <v>68.430000000000007</v>
      </c>
      <c r="V3055" s="7" t="s">
        <v>26</v>
      </c>
      <c r="W3055" s="7">
        <v>2.484</v>
      </c>
      <c r="X3055" s="7">
        <f t="shared" si="100"/>
        <v>2.484</v>
      </c>
      <c r="Y3055" s="7">
        <v>1.329</v>
      </c>
      <c r="Z3055" s="7">
        <f t="shared" si="101"/>
        <v>1.329</v>
      </c>
      <c r="AA3055" s="7">
        <v>0.65100000000000002</v>
      </c>
      <c r="AB3055" s="7">
        <v>0.34799999999999998</v>
      </c>
      <c r="AC3055" s="7">
        <v>19.2</v>
      </c>
      <c r="AD3055" s="7">
        <v>133.5</v>
      </c>
      <c r="AE3055" s="7" t="s">
        <v>55</v>
      </c>
      <c r="AH3055" s="7" t="s">
        <v>485</v>
      </c>
      <c r="AI3055" s="7" t="s">
        <v>446</v>
      </c>
      <c r="AJ3055" s="7">
        <v>3.8079999999999998</v>
      </c>
      <c r="AK3055" s="7">
        <v>0.17199999999999999</v>
      </c>
      <c r="AL3055" s="7" t="s">
        <v>408</v>
      </c>
      <c r="AQ3055" s="7">
        <v>1.7</v>
      </c>
      <c r="AS3055" s="7">
        <v>2.86</v>
      </c>
      <c r="AT3055" s="7">
        <v>2.34</v>
      </c>
      <c r="AU3055" s="7">
        <v>4.53</v>
      </c>
      <c r="AV3055" s="7" t="s">
        <v>659</v>
      </c>
      <c r="AW3055" s="7" t="s">
        <v>528</v>
      </c>
      <c r="AX3055" s="7" t="s">
        <v>14</v>
      </c>
      <c r="AY3055" s="7" t="s">
        <v>552</v>
      </c>
      <c r="AZ3055" s="7" t="s">
        <v>258</v>
      </c>
    </row>
    <row r="3056" spans="1:52" x14ac:dyDescent="0.2">
      <c r="A3056" s="7">
        <v>3040</v>
      </c>
      <c r="B3056" s="7">
        <v>10351</v>
      </c>
      <c r="C3056" s="7" t="s">
        <v>69</v>
      </c>
      <c r="D3056" s="7" t="s">
        <v>511</v>
      </c>
      <c r="E3056" s="7" t="s">
        <v>254</v>
      </c>
      <c r="F3056" s="7">
        <v>2.9220000000000002</v>
      </c>
      <c r="I3056" s="7">
        <v>3.0289999999999999</v>
      </c>
      <c r="J3056" s="7">
        <v>2011</v>
      </c>
      <c r="K3056" s="7">
        <v>8</v>
      </c>
      <c r="L3056" s="7">
        <v>235</v>
      </c>
      <c r="M3056" s="7">
        <v>47.174999999999997</v>
      </c>
      <c r="N3056" s="7">
        <v>128.886</v>
      </c>
      <c r="O3056" s="7">
        <v>47.25</v>
      </c>
      <c r="P3056" s="7">
        <v>128.75</v>
      </c>
      <c r="Q3056" s="7">
        <v>13.851000000000001</v>
      </c>
      <c r="S3056" s="7">
        <v>69.03</v>
      </c>
      <c r="V3056" s="7" t="s">
        <v>26</v>
      </c>
      <c r="W3056" s="7">
        <v>1.8620000000000001</v>
      </c>
      <c r="X3056" s="7">
        <f t="shared" si="100"/>
        <v>1.8620000000000001</v>
      </c>
      <c r="Y3056" s="7">
        <v>1.167</v>
      </c>
      <c r="Z3056" s="7">
        <f t="shared" si="101"/>
        <v>1.167</v>
      </c>
      <c r="AA3056" s="7">
        <v>0.61399999999999999</v>
      </c>
      <c r="AB3056" s="7">
        <v>0.38500000000000001</v>
      </c>
      <c r="AC3056" s="7">
        <v>19.2</v>
      </c>
      <c r="AD3056" s="7">
        <v>133.5</v>
      </c>
      <c r="AE3056" s="7" t="s">
        <v>55</v>
      </c>
      <c r="AH3056" s="7" t="s">
        <v>485</v>
      </c>
      <c r="AI3056" s="7" t="s">
        <v>446</v>
      </c>
      <c r="AJ3056" s="7">
        <v>3.8079999999999998</v>
      </c>
      <c r="AK3056" s="7">
        <v>0.17199999999999999</v>
      </c>
      <c r="AL3056" s="7" t="s">
        <v>408</v>
      </c>
      <c r="AQ3056" s="7">
        <v>1.7</v>
      </c>
      <c r="AS3056" s="7">
        <v>2.86</v>
      </c>
      <c r="AT3056" s="7">
        <v>2.34</v>
      </c>
      <c r="AU3056" s="7">
        <v>4.53</v>
      </c>
      <c r="AV3056" s="7" t="s">
        <v>659</v>
      </c>
      <c r="AW3056" s="7" t="s">
        <v>528</v>
      </c>
      <c r="AX3056" s="7" t="s">
        <v>14</v>
      </c>
      <c r="AY3056" s="7" t="s">
        <v>552</v>
      </c>
      <c r="AZ3056" s="7" t="s">
        <v>258</v>
      </c>
    </row>
    <row r="3057" spans="1:52" x14ac:dyDescent="0.2">
      <c r="A3057" s="7">
        <v>3041</v>
      </c>
      <c r="B3057" s="7">
        <v>10351</v>
      </c>
      <c r="C3057" s="7" t="s">
        <v>69</v>
      </c>
      <c r="D3057" s="7" t="s">
        <v>511</v>
      </c>
      <c r="E3057" s="7" t="s">
        <v>254</v>
      </c>
      <c r="F3057" s="7">
        <v>2.367</v>
      </c>
      <c r="I3057" s="7">
        <v>2.4540000000000002</v>
      </c>
      <c r="J3057" s="7">
        <v>2011</v>
      </c>
      <c r="K3057" s="7">
        <v>9</v>
      </c>
      <c r="L3057" s="7">
        <v>250</v>
      </c>
      <c r="M3057" s="7">
        <v>47.174999999999997</v>
      </c>
      <c r="N3057" s="7">
        <v>128.886</v>
      </c>
      <c r="O3057" s="7">
        <v>47.25</v>
      </c>
      <c r="P3057" s="7">
        <v>128.75</v>
      </c>
      <c r="Q3057" s="7">
        <v>13.093999999999999</v>
      </c>
      <c r="S3057" s="7">
        <v>52.92</v>
      </c>
      <c r="V3057" s="7" t="s">
        <v>26</v>
      </c>
      <c r="W3057" s="7">
        <v>1.492</v>
      </c>
      <c r="X3057" s="7">
        <f t="shared" si="100"/>
        <v>1.492</v>
      </c>
      <c r="Y3057" s="7">
        <v>0.96199999999999997</v>
      </c>
      <c r="Z3057" s="7">
        <f t="shared" si="101"/>
        <v>0.96199999999999997</v>
      </c>
      <c r="AA3057" s="7">
        <v>0.60699999999999998</v>
      </c>
      <c r="AB3057" s="7">
        <v>0.39200000000000002</v>
      </c>
      <c r="AC3057" s="7">
        <v>10.5</v>
      </c>
      <c r="AD3057" s="7">
        <v>72.3</v>
      </c>
      <c r="AE3057" s="7" t="s">
        <v>55</v>
      </c>
      <c r="AH3057" s="7" t="s">
        <v>485</v>
      </c>
      <c r="AI3057" s="7" t="s">
        <v>446</v>
      </c>
      <c r="AJ3057" s="7">
        <v>3.8079999999999998</v>
      </c>
      <c r="AK3057" s="7">
        <v>0.17199999999999999</v>
      </c>
      <c r="AL3057" s="7" t="s">
        <v>408</v>
      </c>
      <c r="AQ3057" s="7">
        <v>1.7</v>
      </c>
      <c r="AS3057" s="7">
        <v>2.86</v>
      </c>
      <c r="AT3057" s="7">
        <v>2.34</v>
      </c>
      <c r="AU3057" s="7">
        <v>4.53</v>
      </c>
      <c r="AV3057" s="7" t="s">
        <v>659</v>
      </c>
      <c r="AW3057" s="7" t="s">
        <v>528</v>
      </c>
      <c r="AX3057" s="7" t="s">
        <v>14</v>
      </c>
      <c r="AY3057" s="7" t="s">
        <v>552</v>
      </c>
      <c r="AZ3057" s="7" t="s">
        <v>258</v>
      </c>
    </row>
    <row r="3058" spans="1:52" x14ac:dyDescent="0.2">
      <c r="A3058" s="7">
        <v>3042</v>
      </c>
      <c r="B3058" s="7">
        <v>10351</v>
      </c>
      <c r="C3058" s="7" t="s">
        <v>69</v>
      </c>
      <c r="D3058" s="7" t="s">
        <v>511</v>
      </c>
      <c r="E3058" s="7" t="s">
        <v>254</v>
      </c>
      <c r="F3058" s="7">
        <v>1.544</v>
      </c>
      <c r="I3058" s="7">
        <v>1.6</v>
      </c>
      <c r="J3058" s="7">
        <v>2011</v>
      </c>
      <c r="K3058" s="7">
        <v>9</v>
      </c>
      <c r="L3058" s="7">
        <v>264</v>
      </c>
      <c r="M3058" s="7">
        <v>47.174999999999997</v>
      </c>
      <c r="N3058" s="7">
        <v>128.886</v>
      </c>
      <c r="O3058" s="7">
        <v>47.25</v>
      </c>
      <c r="P3058" s="7">
        <v>128.75</v>
      </c>
      <c r="Q3058" s="7">
        <v>8.35</v>
      </c>
      <c r="S3058" s="7">
        <v>88.08</v>
      </c>
      <c r="V3058" s="7" t="s">
        <v>26</v>
      </c>
      <c r="W3058" s="7">
        <v>1.0069999999999999</v>
      </c>
      <c r="X3058" s="7">
        <f t="shared" si="100"/>
        <v>1.0069999999999999</v>
      </c>
      <c r="Y3058" s="7">
        <v>0.59299999999999997</v>
      </c>
      <c r="Z3058" s="7">
        <f t="shared" si="101"/>
        <v>0.59299999999999997</v>
      </c>
      <c r="AA3058" s="7">
        <v>0.629</v>
      </c>
      <c r="AB3058" s="7">
        <v>0.37</v>
      </c>
      <c r="AC3058" s="7">
        <v>10.5</v>
      </c>
      <c r="AD3058" s="7">
        <v>72.3</v>
      </c>
      <c r="AE3058" s="7" t="s">
        <v>55</v>
      </c>
      <c r="AH3058" s="7" t="s">
        <v>485</v>
      </c>
      <c r="AI3058" s="7" t="s">
        <v>446</v>
      </c>
      <c r="AJ3058" s="7">
        <v>3.8079999999999998</v>
      </c>
      <c r="AK3058" s="7">
        <v>0.17199999999999999</v>
      </c>
      <c r="AL3058" s="7" t="s">
        <v>408</v>
      </c>
      <c r="AQ3058" s="7">
        <v>1.7</v>
      </c>
      <c r="AS3058" s="7">
        <v>2.86</v>
      </c>
      <c r="AT3058" s="7">
        <v>2.34</v>
      </c>
      <c r="AU3058" s="7">
        <v>4.53</v>
      </c>
      <c r="AV3058" s="7" t="s">
        <v>659</v>
      </c>
      <c r="AW3058" s="7" t="s">
        <v>528</v>
      </c>
      <c r="AX3058" s="7" t="s">
        <v>14</v>
      </c>
      <c r="AY3058" s="7" t="s">
        <v>552</v>
      </c>
      <c r="AZ3058" s="7" t="s">
        <v>258</v>
      </c>
    </row>
    <row r="3059" spans="1:52" x14ac:dyDescent="0.2">
      <c r="A3059" s="7">
        <v>3043</v>
      </c>
      <c r="B3059" s="7">
        <v>10351</v>
      </c>
      <c r="C3059" s="7" t="s">
        <v>69</v>
      </c>
      <c r="D3059" s="7" t="s">
        <v>511</v>
      </c>
      <c r="E3059" s="7" t="s">
        <v>254</v>
      </c>
      <c r="F3059" s="7">
        <v>1.3</v>
      </c>
      <c r="I3059" s="7">
        <v>1.347</v>
      </c>
      <c r="J3059" s="7">
        <v>2011</v>
      </c>
      <c r="K3059" s="7">
        <v>10</v>
      </c>
      <c r="L3059" s="7">
        <v>279</v>
      </c>
      <c r="M3059" s="7">
        <v>47.174999999999997</v>
      </c>
      <c r="N3059" s="7">
        <v>128.886</v>
      </c>
      <c r="O3059" s="7">
        <v>47.25</v>
      </c>
      <c r="P3059" s="7">
        <v>128.75</v>
      </c>
      <c r="Q3059" s="7">
        <v>6.5170000000000003</v>
      </c>
      <c r="S3059" s="7">
        <v>93.86</v>
      </c>
      <c r="V3059" s="7" t="s">
        <v>26</v>
      </c>
      <c r="W3059" s="7">
        <v>0.98399999999999999</v>
      </c>
      <c r="X3059" s="7">
        <f t="shared" si="100"/>
        <v>0.98399999999999999</v>
      </c>
      <c r="Y3059" s="7">
        <v>0.36299999999999999</v>
      </c>
      <c r="Z3059" s="7">
        <f t="shared" si="101"/>
        <v>0.36299999999999999</v>
      </c>
      <c r="AA3059" s="7">
        <v>0.73</v>
      </c>
      <c r="AB3059" s="7">
        <v>0.26900000000000002</v>
      </c>
      <c r="AC3059" s="7">
        <v>4.9000000000000004</v>
      </c>
      <c r="AD3059" s="7">
        <v>21.8</v>
      </c>
      <c r="AE3059" s="7" t="s">
        <v>55</v>
      </c>
      <c r="AH3059" s="7" t="s">
        <v>485</v>
      </c>
      <c r="AI3059" s="7" t="s">
        <v>446</v>
      </c>
      <c r="AJ3059" s="7">
        <v>3.8079999999999998</v>
      </c>
      <c r="AK3059" s="7">
        <v>0.17199999999999999</v>
      </c>
      <c r="AL3059" s="7" t="s">
        <v>408</v>
      </c>
      <c r="AQ3059" s="7">
        <v>1.7</v>
      </c>
      <c r="AS3059" s="7">
        <v>2.86</v>
      </c>
      <c r="AT3059" s="7">
        <v>2.34</v>
      </c>
      <c r="AU3059" s="7">
        <v>4.53</v>
      </c>
      <c r="AV3059" s="7" t="s">
        <v>659</v>
      </c>
      <c r="AW3059" s="7" t="s">
        <v>528</v>
      </c>
      <c r="AX3059" s="7" t="s">
        <v>14</v>
      </c>
      <c r="AY3059" s="7" t="s">
        <v>552</v>
      </c>
      <c r="AZ3059" s="7" t="s">
        <v>258</v>
      </c>
    </row>
    <row r="3060" spans="1:52" x14ac:dyDescent="0.2">
      <c r="A3060" s="7">
        <v>3044</v>
      </c>
      <c r="B3060" s="7">
        <v>10351</v>
      </c>
      <c r="C3060" s="7" t="s">
        <v>69</v>
      </c>
      <c r="D3060" s="7" t="s">
        <v>511</v>
      </c>
      <c r="E3060" s="7" t="s">
        <v>254</v>
      </c>
      <c r="F3060" s="7">
        <v>1.1000000000000001</v>
      </c>
      <c r="I3060" s="7">
        <v>1.1399999999999999</v>
      </c>
      <c r="J3060" s="7">
        <v>2012</v>
      </c>
      <c r="K3060" s="7">
        <v>5</v>
      </c>
      <c r="L3060" s="7">
        <v>123</v>
      </c>
      <c r="M3060" s="7">
        <v>47.174999999999997</v>
      </c>
      <c r="N3060" s="7">
        <v>128.886</v>
      </c>
      <c r="O3060" s="7">
        <v>47.25</v>
      </c>
      <c r="P3060" s="7">
        <v>128.75</v>
      </c>
      <c r="Q3060" s="7">
        <v>3.609</v>
      </c>
      <c r="S3060" s="7">
        <v>54.72</v>
      </c>
      <c r="V3060" s="7" t="s">
        <v>26</v>
      </c>
      <c r="W3060" s="7">
        <v>0.755</v>
      </c>
      <c r="X3060" s="7">
        <f t="shared" si="100"/>
        <v>0.755</v>
      </c>
      <c r="Y3060" s="7">
        <v>0.38500000000000001</v>
      </c>
      <c r="Z3060" s="7">
        <f t="shared" si="101"/>
        <v>0.38500000000000001</v>
      </c>
      <c r="AA3060" s="7">
        <v>0.66100000000000003</v>
      </c>
      <c r="AB3060" s="7">
        <v>0.33800000000000002</v>
      </c>
      <c r="AC3060" s="7">
        <v>11.8</v>
      </c>
      <c r="AD3060" s="7">
        <v>34.200000000000003</v>
      </c>
      <c r="AE3060" s="7" t="s">
        <v>55</v>
      </c>
      <c r="AH3060" s="7" t="s">
        <v>485</v>
      </c>
      <c r="AI3060" s="7" t="s">
        <v>446</v>
      </c>
      <c r="AJ3060" s="7">
        <v>3.8079999999999998</v>
      </c>
      <c r="AK3060" s="7">
        <v>2.1030000000000002</v>
      </c>
      <c r="AL3060" s="7" t="s">
        <v>408</v>
      </c>
      <c r="AQ3060" s="7">
        <v>1.7</v>
      </c>
      <c r="AS3060" s="7">
        <v>2.86</v>
      </c>
      <c r="AT3060" s="7">
        <v>2.34</v>
      </c>
      <c r="AU3060" s="7">
        <v>4.53</v>
      </c>
      <c r="AV3060" s="7" t="s">
        <v>659</v>
      </c>
      <c r="AW3060" s="7" t="s">
        <v>528</v>
      </c>
      <c r="AX3060" s="7" t="s">
        <v>14</v>
      </c>
      <c r="AY3060" s="7" t="s">
        <v>552</v>
      </c>
      <c r="AZ3060" s="7" t="s">
        <v>258</v>
      </c>
    </row>
    <row r="3061" spans="1:52" x14ac:dyDescent="0.2">
      <c r="A3061" s="7">
        <v>3045</v>
      </c>
      <c r="B3061" s="7">
        <v>10351</v>
      </c>
      <c r="C3061" s="7" t="s">
        <v>69</v>
      </c>
      <c r="D3061" s="7" t="s">
        <v>511</v>
      </c>
      <c r="E3061" s="7" t="s">
        <v>254</v>
      </c>
      <c r="F3061" s="7">
        <v>1.2110000000000001</v>
      </c>
      <c r="I3061" s="7">
        <v>1.2549999999999999</v>
      </c>
      <c r="J3061" s="7">
        <v>2012</v>
      </c>
      <c r="K3061" s="7">
        <v>5</v>
      </c>
      <c r="L3061" s="7">
        <v>140</v>
      </c>
      <c r="M3061" s="7">
        <v>47.174999999999997</v>
      </c>
      <c r="N3061" s="7">
        <v>128.886</v>
      </c>
      <c r="O3061" s="7">
        <v>47.25</v>
      </c>
      <c r="P3061" s="7">
        <v>128.75</v>
      </c>
      <c r="Q3061" s="7">
        <v>6.8390000000000004</v>
      </c>
      <c r="S3061" s="7">
        <v>99.68</v>
      </c>
      <c r="V3061" s="7" t="s">
        <v>26</v>
      </c>
      <c r="W3061" s="7">
        <v>1.0329999999999999</v>
      </c>
      <c r="X3061" s="7">
        <f t="shared" si="100"/>
        <v>1.0329999999999999</v>
      </c>
      <c r="Y3061" s="7">
        <v>0.222</v>
      </c>
      <c r="Z3061" s="7">
        <f t="shared" si="101"/>
        <v>0.222</v>
      </c>
      <c r="AA3061" s="7">
        <v>0.82199999999999995</v>
      </c>
      <c r="AB3061" s="7">
        <v>0.17699999999999999</v>
      </c>
      <c r="AC3061" s="7">
        <v>11.8</v>
      </c>
      <c r="AD3061" s="7">
        <v>34.200000000000003</v>
      </c>
      <c r="AE3061" s="7" t="s">
        <v>55</v>
      </c>
      <c r="AH3061" s="7" t="s">
        <v>485</v>
      </c>
      <c r="AI3061" s="7" t="s">
        <v>446</v>
      </c>
      <c r="AJ3061" s="7">
        <v>3.8079999999999998</v>
      </c>
      <c r="AK3061" s="7">
        <v>2.1030000000000002</v>
      </c>
      <c r="AL3061" s="7" t="s">
        <v>408</v>
      </c>
      <c r="AQ3061" s="7">
        <v>1.7</v>
      </c>
      <c r="AS3061" s="7">
        <v>2.86</v>
      </c>
      <c r="AT3061" s="7">
        <v>2.34</v>
      </c>
      <c r="AU3061" s="7">
        <v>4.53</v>
      </c>
      <c r="AV3061" s="7" t="s">
        <v>659</v>
      </c>
      <c r="AW3061" s="7" t="s">
        <v>528</v>
      </c>
      <c r="AX3061" s="7" t="s">
        <v>14</v>
      </c>
      <c r="AY3061" s="7" t="s">
        <v>552</v>
      </c>
      <c r="AZ3061" s="7" t="s">
        <v>258</v>
      </c>
    </row>
    <row r="3062" spans="1:52" x14ac:dyDescent="0.2">
      <c r="A3062" s="7">
        <v>3046</v>
      </c>
      <c r="B3062" s="7">
        <v>10351</v>
      </c>
      <c r="C3062" s="7" t="s">
        <v>69</v>
      </c>
      <c r="D3062" s="7" t="s">
        <v>511</v>
      </c>
      <c r="E3062" s="7" t="s">
        <v>254</v>
      </c>
      <c r="F3062" s="7">
        <v>3.1890000000000001</v>
      </c>
      <c r="I3062" s="7">
        <v>3.306</v>
      </c>
      <c r="J3062" s="7">
        <v>2012</v>
      </c>
      <c r="K3062" s="7">
        <v>6</v>
      </c>
      <c r="L3062" s="7">
        <v>161</v>
      </c>
      <c r="M3062" s="7">
        <v>47.174999999999997</v>
      </c>
      <c r="N3062" s="7">
        <v>128.886</v>
      </c>
      <c r="O3062" s="7">
        <v>47.25</v>
      </c>
      <c r="P3062" s="7">
        <v>128.75</v>
      </c>
      <c r="Q3062" s="7">
        <v>11.337</v>
      </c>
      <c r="S3062" s="7">
        <v>84.16</v>
      </c>
      <c r="V3062" s="7" t="s">
        <v>26</v>
      </c>
      <c r="W3062" s="7">
        <v>2.19</v>
      </c>
      <c r="X3062" s="7">
        <f t="shared" si="100"/>
        <v>2.19</v>
      </c>
      <c r="Y3062" s="7">
        <v>1.1160000000000001</v>
      </c>
      <c r="Z3062" s="7">
        <f t="shared" si="101"/>
        <v>1.1160000000000001</v>
      </c>
      <c r="AA3062" s="7">
        <v>0.66200000000000003</v>
      </c>
      <c r="AB3062" s="7">
        <v>0.33700000000000002</v>
      </c>
      <c r="AC3062" s="7">
        <v>18.399999999999999</v>
      </c>
      <c r="AD3062" s="7">
        <v>126.9</v>
      </c>
      <c r="AE3062" s="7" t="s">
        <v>55</v>
      </c>
      <c r="AH3062" s="7" t="s">
        <v>485</v>
      </c>
      <c r="AI3062" s="7" t="s">
        <v>446</v>
      </c>
      <c r="AJ3062" s="7">
        <v>3.8079999999999998</v>
      </c>
      <c r="AK3062" s="7">
        <v>2.1030000000000002</v>
      </c>
      <c r="AL3062" s="7" t="s">
        <v>408</v>
      </c>
      <c r="AQ3062" s="7">
        <v>1.7</v>
      </c>
      <c r="AS3062" s="7">
        <v>2.86</v>
      </c>
      <c r="AT3062" s="7">
        <v>2.34</v>
      </c>
      <c r="AU3062" s="7">
        <v>4.53</v>
      </c>
      <c r="AV3062" s="7" t="s">
        <v>659</v>
      </c>
      <c r="AW3062" s="7" t="s">
        <v>528</v>
      </c>
      <c r="AX3062" s="7" t="s">
        <v>14</v>
      </c>
      <c r="AY3062" s="7" t="s">
        <v>552</v>
      </c>
      <c r="AZ3062" s="7" t="s">
        <v>258</v>
      </c>
    </row>
    <row r="3063" spans="1:52" x14ac:dyDescent="0.2">
      <c r="A3063" s="7">
        <v>3047</v>
      </c>
      <c r="B3063" s="7">
        <v>10351</v>
      </c>
      <c r="C3063" s="7" t="s">
        <v>69</v>
      </c>
      <c r="D3063" s="7" t="s">
        <v>511</v>
      </c>
      <c r="E3063" s="7" t="s">
        <v>254</v>
      </c>
      <c r="F3063" s="7">
        <v>3.8109999999999999</v>
      </c>
      <c r="I3063" s="7">
        <v>3.9510000000000001</v>
      </c>
      <c r="J3063" s="7">
        <v>2012</v>
      </c>
      <c r="K3063" s="7">
        <v>6</v>
      </c>
      <c r="L3063" s="7">
        <v>172</v>
      </c>
      <c r="M3063" s="7">
        <v>47.174999999999997</v>
      </c>
      <c r="N3063" s="7">
        <v>128.886</v>
      </c>
      <c r="O3063" s="7">
        <v>47.25</v>
      </c>
      <c r="P3063" s="7">
        <v>128.75</v>
      </c>
      <c r="Q3063" s="7">
        <v>15.137</v>
      </c>
      <c r="S3063" s="7">
        <v>92.24</v>
      </c>
      <c r="V3063" s="7" t="s">
        <v>26</v>
      </c>
      <c r="W3063" s="7">
        <v>2.63</v>
      </c>
      <c r="X3063" s="7">
        <f t="shared" si="100"/>
        <v>2.63</v>
      </c>
      <c r="Y3063" s="7">
        <v>1.321</v>
      </c>
      <c r="Z3063" s="7">
        <f t="shared" si="101"/>
        <v>1.321</v>
      </c>
      <c r="AA3063" s="7">
        <v>0.66500000000000004</v>
      </c>
      <c r="AB3063" s="7">
        <v>0.33400000000000002</v>
      </c>
      <c r="AC3063" s="7">
        <v>18.399999999999999</v>
      </c>
      <c r="AD3063" s="7">
        <v>126.9</v>
      </c>
      <c r="AE3063" s="7" t="s">
        <v>55</v>
      </c>
      <c r="AH3063" s="7" t="s">
        <v>485</v>
      </c>
      <c r="AI3063" s="7" t="s">
        <v>446</v>
      </c>
      <c r="AJ3063" s="7">
        <v>3.8079999999999998</v>
      </c>
      <c r="AK3063" s="7">
        <v>2.1030000000000002</v>
      </c>
      <c r="AL3063" s="7" t="s">
        <v>408</v>
      </c>
      <c r="AQ3063" s="7">
        <v>1.7</v>
      </c>
      <c r="AS3063" s="7">
        <v>2.86</v>
      </c>
      <c r="AT3063" s="7">
        <v>2.34</v>
      </c>
      <c r="AU3063" s="7">
        <v>4.53</v>
      </c>
      <c r="AV3063" s="7" t="s">
        <v>659</v>
      </c>
      <c r="AW3063" s="7" t="s">
        <v>528</v>
      </c>
      <c r="AX3063" s="7" t="s">
        <v>14</v>
      </c>
      <c r="AY3063" s="7" t="s">
        <v>552</v>
      </c>
      <c r="AZ3063" s="7" t="s">
        <v>258</v>
      </c>
    </row>
    <row r="3064" spans="1:52" x14ac:dyDescent="0.2">
      <c r="A3064" s="7">
        <v>3048</v>
      </c>
      <c r="B3064" s="7">
        <v>10351</v>
      </c>
      <c r="C3064" s="7" t="s">
        <v>69</v>
      </c>
      <c r="D3064" s="7" t="s">
        <v>511</v>
      </c>
      <c r="E3064" s="7" t="s">
        <v>254</v>
      </c>
      <c r="F3064" s="7">
        <v>5.0999999999999996</v>
      </c>
      <c r="I3064" s="7">
        <v>5.2869999999999999</v>
      </c>
      <c r="J3064" s="7">
        <v>2012</v>
      </c>
      <c r="K3064" s="7">
        <v>7</v>
      </c>
      <c r="L3064" s="7">
        <v>183</v>
      </c>
      <c r="M3064" s="7">
        <v>47.174999999999997</v>
      </c>
      <c r="N3064" s="7">
        <v>128.886</v>
      </c>
      <c r="O3064" s="7">
        <v>47.25</v>
      </c>
      <c r="P3064" s="7">
        <v>128.75</v>
      </c>
      <c r="Q3064" s="7">
        <v>17.734000000000002</v>
      </c>
      <c r="S3064" s="7">
        <v>62.32</v>
      </c>
      <c r="V3064" s="7" t="s">
        <v>26</v>
      </c>
      <c r="W3064" s="7">
        <v>2.9550000000000001</v>
      </c>
      <c r="X3064" s="7">
        <f t="shared" si="100"/>
        <v>2.9550000000000001</v>
      </c>
      <c r="Y3064" s="7">
        <v>2.3319999999999999</v>
      </c>
      <c r="Z3064" s="7">
        <f t="shared" si="101"/>
        <v>2.3319999999999999</v>
      </c>
      <c r="AA3064" s="7">
        <v>0.55800000000000005</v>
      </c>
      <c r="AB3064" s="7">
        <v>0.441</v>
      </c>
      <c r="AC3064" s="7">
        <v>20.5</v>
      </c>
      <c r="AD3064" s="7">
        <v>202.4</v>
      </c>
      <c r="AE3064" s="7" t="s">
        <v>55</v>
      </c>
      <c r="AH3064" s="7" t="s">
        <v>485</v>
      </c>
      <c r="AI3064" s="7" t="s">
        <v>446</v>
      </c>
      <c r="AJ3064" s="7">
        <v>3.8079999999999998</v>
      </c>
      <c r="AK3064" s="7">
        <v>2.1030000000000002</v>
      </c>
      <c r="AL3064" s="7" t="s">
        <v>408</v>
      </c>
      <c r="AQ3064" s="7">
        <v>1.7</v>
      </c>
      <c r="AS3064" s="7">
        <v>2.86</v>
      </c>
      <c r="AT3064" s="7">
        <v>2.34</v>
      </c>
      <c r="AU3064" s="7">
        <v>4.53</v>
      </c>
      <c r="AV3064" s="7" t="s">
        <v>659</v>
      </c>
      <c r="AW3064" s="7" t="s">
        <v>528</v>
      </c>
      <c r="AX3064" s="7" t="s">
        <v>14</v>
      </c>
      <c r="AY3064" s="7" t="s">
        <v>552</v>
      </c>
      <c r="AZ3064" s="7" t="s">
        <v>258</v>
      </c>
    </row>
    <row r="3065" spans="1:52" x14ac:dyDescent="0.2">
      <c r="A3065" s="7">
        <v>3049</v>
      </c>
      <c r="B3065" s="7">
        <v>10351</v>
      </c>
      <c r="C3065" s="7" t="s">
        <v>69</v>
      </c>
      <c r="D3065" s="7" t="s">
        <v>511</v>
      </c>
      <c r="E3065" s="7" t="s">
        <v>254</v>
      </c>
      <c r="F3065" s="7">
        <v>4.6559999999999997</v>
      </c>
      <c r="I3065" s="7">
        <v>4.827</v>
      </c>
      <c r="J3065" s="7">
        <v>2012</v>
      </c>
      <c r="K3065" s="7">
        <v>7</v>
      </c>
      <c r="L3065" s="7">
        <v>201</v>
      </c>
      <c r="M3065" s="7">
        <v>47.174999999999997</v>
      </c>
      <c r="N3065" s="7">
        <v>128.886</v>
      </c>
      <c r="O3065" s="7">
        <v>47.25</v>
      </c>
      <c r="P3065" s="7">
        <v>128.75</v>
      </c>
      <c r="Q3065" s="7">
        <v>18.748999999999999</v>
      </c>
      <c r="S3065" s="7">
        <v>91.71</v>
      </c>
      <c r="V3065" s="7" t="s">
        <v>26</v>
      </c>
      <c r="W3065" s="7">
        <v>3.3250000000000002</v>
      </c>
      <c r="X3065" s="7">
        <f t="shared" si="100"/>
        <v>3.3250000000000002</v>
      </c>
      <c r="Y3065" s="7">
        <v>1.502</v>
      </c>
      <c r="Z3065" s="7">
        <f t="shared" si="101"/>
        <v>1.502</v>
      </c>
      <c r="AA3065" s="7">
        <v>0.68799999999999994</v>
      </c>
      <c r="AB3065" s="7">
        <v>0.311</v>
      </c>
      <c r="AC3065" s="7">
        <v>20.5</v>
      </c>
      <c r="AD3065" s="7">
        <v>202.4</v>
      </c>
      <c r="AE3065" s="7" t="s">
        <v>55</v>
      </c>
      <c r="AH3065" s="7" t="s">
        <v>485</v>
      </c>
      <c r="AI3065" s="7" t="s">
        <v>446</v>
      </c>
      <c r="AJ3065" s="7">
        <v>3.8079999999999998</v>
      </c>
      <c r="AK3065" s="7">
        <v>2.1030000000000002</v>
      </c>
      <c r="AL3065" s="7" t="s">
        <v>408</v>
      </c>
      <c r="AQ3065" s="7">
        <v>1.7</v>
      </c>
      <c r="AS3065" s="7">
        <v>2.86</v>
      </c>
      <c r="AT3065" s="7">
        <v>2.34</v>
      </c>
      <c r="AU3065" s="7">
        <v>4.53</v>
      </c>
      <c r="AV3065" s="7" t="s">
        <v>659</v>
      </c>
      <c r="AW3065" s="7" t="s">
        <v>528</v>
      </c>
      <c r="AX3065" s="7" t="s">
        <v>14</v>
      </c>
      <c r="AY3065" s="7" t="s">
        <v>552</v>
      </c>
      <c r="AZ3065" s="7" t="s">
        <v>258</v>
      </c>
    </row>
    <row r="3066" spans="1:52" x14ac:dyDescent="0.2">
      <c r="A3066" s="7">
        <v>3050</v>
      </c>
      <c r="B3066" s="7">
        <v>10351</v>
      </c>
      <c r="C3066" s="7" t="s">
        <v>69</v>
      </c>
      <c r="D3066" s="7" t="s">
        <v>511</v>
      </c>
      <c r="E3066" s="7" t="s">
        <v>254</v>
      </c>
      <c r="F3066" s="7">
        <v>3.343</v>
      </c>
      <c r="I3066" s="7">
        <v>3.4660000000000002</v>
      </c>
      <c r="J3066" s="7">
        <v>2012</v>
      </c>
      <c r="K3066" s="7">
        <v>8</v>
      </c>
      <c r="L3066" s="7">
        <v>228</v>
      </c>
      <c r="M3066" s="7">
        <v>47.174999999999997</v>
      </c>
      <c r="N3066" s="7">
        <v>128.886</v>
      </c>
      <c r="O3066" s="7">
        <v>47.25</v>
      </c>
      <c r="P3066" s="7">
        <v>128.75</v>
      </c>
      <c r="Q3066" s="7">
        <v>16.032</v>
      </c>
      <c r="S3066" s="7">
        <v>85.99</v>
      </c>
      <c r="V3066" s="7" t="s">
        <v>26</v>
      </c>
      <c r="W3066" s="7">
        <v>1.984</v>
      </c>
      <c r="X3066" s="7">
        <f t="shared" si="100"/>
        <v>1.984</v>
      </c>
      <c r="Y3066" s="7">
        <v>1.482</v>
      </c>
      <c r="Z3066" s="7">
        <f t="shared" si="101"/>
        <v>1.482</v>
      </c>
      <c r="AA3066" s="7">
        <v>0.57199999999999995</v>
      </c>
      <c r="AB3066" s="7">
        <v>0.42699999999999999</v>
      </c>
      <c r="AC3066" s="7">
        <v>18.8</v>
      </c>
      <c r="AD3066" s="7">
        <v>179.4</v>
      </c>
      <c r="AE3066" s="7" t="s">
        <v>55</v>
      </c>
      <c r="AH3066" s="7" t="s">
        <v>485</v>
      </c>
      <c r="AI3066" s="7" t="s">
        <v>446</v>
      </c>
      <c r="AJ3066" s="7">
        <v>3.8079999999999998</v>
      </c>
      <c r="AK3066" s="7">
        <v>2.1030000000000002</v>
      </c>
      <c r="AL3066" s="7" t="s">
        <v>408</v>
      </c>
      <c r="AQ3066" s="7">
        <v>1.7</v>
      </c>
      <c r="AS3066" s="7">
        <v>2.86</v>
      </c>
      <c r="AT3066" s="7">
        <v>2.34</v>
      </c>
      <c r="AU3066" s="7">
        <v>4.53</v>
      </c>
      <c r="AV3066" s="7" t="s">
        <v>659</v>
      </c>
      <c r="AW3066" s="7" t="s">
        <v>528</v>
      </c>
      <c r="AX3066" s="7" t="s">
        <v>14</v>
      </c>
      <c r="AY3066" s="7" t="s">
        <v>552</v>
      </c>
      <c r="AZ3066" s="7" t="s">
        <v>258</v>
      </c>
    </row>
    <row r="3067" spans="1:52" x14ac:dyDescent="0.2">
      <c r="A3067" s="7">
        <v>3051</v>
      </c>
      <c r="B3067" s="7">
        <v>10351</v>
      </c>
      <c r="C3067" s="7" t="s">
        <v>69</v>
      </c>
      <c r="D3067" s="7" t="s">
        <v>511</v>
      </c>
      <c r="E3067" s="7" t="s">
        <v>254</v>
      </c>
      <c r="F3067" s="7">
        <v>2.9220000000000002</v>
      </c>
      <c r="I3067" s="7">
        <v>3.0289999999999999</v>
      </c>
      <c r="J3067" s="7">
        <v>2012</v>
      </c>
      <c r="K3067" s="7">
        <v>9</v>
      </c>
      <c r="L3067" s="7">
        <v>255</v>
      </c>
      <c r="M3067" s="7">
        <v>47.174999999999997</v>
      </c>
      <c r="N3067" s="7">
        <v>128.886</v>
      </c>
      <c r="O3067" s="7">
        <v>47.25</v>
      </c>
      <c r="P3067" s="7">
        <v>128.75</v>
      </c>
      <c r="Q3067" s="7">
        <v>13.125</v>
      </c>
      <c r="S3067" s="7">
        <v>70.489999999999995</v>
      </c>
      <c r="V3067" s="7" t="s">
        <v>26</v>
      </c>
      <c r="W3067" s="7">
        <v>2.1019999999999999</v>
      </c>
      <c r="X3067" s="7">
        <f t="shared" si="100"/>
        <v>2.1019999999999999</v>
      </c>
      <c r="Y3067" s="7">
        <v>0.92700000000000005</v>
      </c>
      <c r="Z3067" s="7">
        <f t="shared" si="101"/>
        <v>0.92700000000000005</v>
      </c>
      <c r="AA3067" s="7">
        <v>0.69299999999999995</v>
      </c>
      <c r="AB3067" s="7">
        <v>0.30599999999999999</v>
      </c>
      <c r="AC3067" s="7">
        <v>12.6</v>
      </c>
      <c r="AD3067" s="7">
        <v>120.9</v>
      </c>
      <c r="AE3067" s="7" t="s">
        <v>55</v>
      </c>
      <c r="AH3067" s="7" t="s">
        <v>485</v>
      </c>
      <c r="AI3067" s="7" t="s">
        <v>446</v>
      </c>
      <c r="AJ3067" s="7">
        <v>3.8079999999999998</v>
      </c>
      <c r="AK3067" s="7">
        <v>2.1030000000000002</v>
      </c>
      <c r="AL3067" s="7" t="s">
        <v>408</v>
      </c>
      <c r="AQ3067" s="7">
        <v>1.7</v>
      </c>
      <c r="AS3067" s="7">
        <v>2.86</v>
      </c>
      <c r="AT3067" s="7">
        <v>2.34</v>
      </c>
      <c r="AU3067" s="7">
        <v>4.53</v>
      </c>
      <c r="AV3067" s="7" t="s">
        <v>659</v>
      </c>
      <c r="AW3067" s="7" t="s">
        <v>528</v>
      </c>
      <c r="AX3067" s="7" t="s">
        <v>14</v>
      </c>
      <c r="AY3067" s="7" t="s">
        <v>552</v>
      </c>
      <c r="AZ3067" s="7" t="s">
        <v>258</v>
      </c>
    </row>
    <row r="3068" spans="1:52" x14ac:dyDescent="0.2">
      <c r="A3068" s="7">
        <v>3052</v>
      </c>
      <c r="B3068" s="7">
        <v>10351</v>
      </c>
      <c r="C3068" s="7" t="s">
        <v>69</v>
      </c>
      <c r="D3068" s="7" t="s">
        <v>511</v>
      </c>
      <c r="E3068" s="7" t="s">
        <v>254</v>
      </c>
      <c r="F3068" s="7">
        <v>2.1890000000000001</v>
      </c>
      <c r="I3068" s="7">
        <v>2.2690000000000001</v>
      </c>
      <c r="J3068" s="7">
        <v>2012</v>
      </c>
      <c r="K3068" s="7">
        <v>9</v>
      </c>
      <c r="L3068" s="7">
        <v>266</v>
      </c>
      <c r="M3068" s="7">
        <v>47.174999999999997</v>
      </c>
      <c r="N3068" s="7">
        <v>128.886</v>
      </c>
      <c r="O3068" s="7">
        <v>47.25</v>
      </c>
      <c r="P3068" s="7">
        <v>128.75</v>
      </c>
      <c r="Q3068" s="7">
        <v>12.116</v>
      </c>
      <c r="S3068" s="7">
        <v>91.25</v>
      </c>
      <c r="V3068" s="7" t="s">
        <v>26</v>
      </c>
      <c r="W3068" s="7">
        <v>1.617</v>
      </c>
      <c r="X3068" s="7">
        <f t="shared" si="100"/>
        <v>1.617</v>
      </c>
      <c r="Y3068" s="7">
        <v>0.65200000000000002</v>
      </c>
      <c r="Z3068" s="7">
        <f t="shared" si="101"/>
        <v>0.65200000000000002</v>
      </c>
      <c r="AA3068" s="7">
        <v>0.71199999999999997</v>
      </c>
      <c r="AB3068" s="7">
        <v>0.28699999999999998</v>
      </c>
      <c r="AC3068" s="7">
        <v>12.6</v>
      </c>
      <c r="AD3068" s="7">
        <v>120.9</v>
      </c>
      <c r="AE3068" s="7" t="s">
        <v>55</v>
      </c>
      <c r="AH3068" s="7" t="s">
        <v>485</v>
      </c>
      <c r="AI3068" s="7" t="s">
        <v>446</v>
      </c>
      <c r="AJ3068" s="7">
        <v>3.8079999999999998</v>
      </c>
      <c r="AK3068" s="7">
        <v>2.1030000000000002</v>
      </c>
      <c r="AL3068" s="7" t="s">
        <v>408</v>
      </c>
      <c r="AQ3068" s="7">
        <v>1.7</v>
      </c>
      <c r="AS3068" s="7">
        <v>2.86</v>
      </c>
      <c r="AT3068" s="7">
        <v>2.34</v>
      </c>
      <c r="AU3068" s="7">
        <v>4.53</v>
      </c>
      <c r="AV3068" s="7" t="s">
        <v>659</v>
      </c>
      <c r="AW3068" s="7" t="s">
        <v>528</v>
      </c>
      <c r="AX3068" s="7" t="s">
        <v>14</v>
      </c>
      <c r="AY3068" s="7" t="s">
        <v>552</v>
      </c>
      <c r="AZ3068" s="7" t="s">
        <v>258</v>
      </c>
    </row>
    <row r="3069" spans="1:52" x14ac:dyDescent="0.2">
      <c r="A3069" s="7">
        <v>3053</v>
      </c>
      <c r="B3069" s="7">
        <v>10351</v>
      </c>
      <c r="C3069" s="7" t="s">
        <v>69</v>
      </c>
      <c r="D3069" s="7" t="s">
        <v>511</v>
      </c>
      <c r="E3069" s="7" t="s">
        <v>254</v>
      </c>
      <c r="F3069" s="7">
        <v>1.278</v>
      </c>
      <c r="I3069" s="7">
        <v>1.325</v>
      </c>
      <c r="J3069" s="7">
        <v>2012</v>
      </c>
      <c r="K3069" s="7">
        <v>10</v>
      </c>
      <c r="L3069" s="7">
        <v>277</v>
      </c>
      <c r="M3069" s="7">
        <v>47.174999999999997</v>
      </c>
      <c r="N3069" s="7">
        <v>128.886</v>
      </c>
      <c r="O3069" s="7">
        <v>47.25</v>
      </c>
      <c r="P3069" s="7">
        <v>128.75</v>
      </c>
      <c r="Q3069" s="7">
        <v>7.5609999999999999</v>
      </c>
      <c r="S3069" s="7">
        <v>44.62</v>
      </c>
      <c r="V3069" s="7" t="s">
        <v>26</v>
      </c>
      <c r="W3069" s="7">
        <v>0.94699999999999995</v>
      </c>
      <c r="X3069" s="7">
        <f t="shared" si="100"/>
        <v>0.94699999999999995</v>
      </c>
      <c r="Y3069" s="7">
        <v>0.378</v>
      </c>
      <c r="Z3069" s="7">
        <f t="shared" si="101"/>
        <v>0.378</v>
      </c>
      <c r="AA3069" s="7">
        <v>0.71399999999999997</v>
      </c>
      <c r="AB3069" s="7">
        <v>0.28499999999999998</v>
      </c>
      <c r="AC3069" s="7">
        <v>2.8</v>
      </c>
      <c r="AD3069" s="7">
        <v>52.3</v>
      </c>
      <c r="AE3069" s="7" t="s">
        <v>55</v>
      </c>
      <c r="AH3069" s="7" t="s">
        <v>485</v>
      </c>
      <c r="AI3069" s="7" t="s">
        <v>446</v>
      </c>
      <c r="AJ3069" s="7">
        <v>3.8079999999999998</v>
      </c>
      <c r="AK3069" s="7">
        <v>2.1030000000000002</v>
      </c>
      <c r="AL3069" s="7" t="s">
        <v>408</v>
      </c>
      <c r="AQ3069" s="7">
        <v>1.7</v>
      </c>
      <c r="AS3069" s="7">
        <v>2.86</v>
      </c>
      <c r="AT3069" s="7">
        <v>2.34</v>
      </c>
      <c r="AU3069" s="7">
        <v>4.53</v>
      </c>
      <c r="AV3069" s="7" t="s">
        <v>659</v>
      </c>
      <c r="AW3069" s="7" t="s">
        <v>528</v>
      </c>
      <c r="AX3069" s="7" t="s">
        <v>14</v>
      </c>
      <c r="AY3069" s="7" t="s">
        <v>552</v>
      </c>
      <c r="AZ3069" s="7" t="s">
        <v>258</v>
      </c>
    </row>
    <row r="3070" spans="1:52" x14ac:dyDescent="0.2">
      <c r="A3070" s="7">
        <v>3054</v>
      </c>
      <c r="B3070" s="7">
        <v>20003</v>
      </c>
      <c r="C3070" s="7" t="s">
        <v>69</v>
      </c>
      <c r="D3070" s="7" t="s">
        <v>502</v>
      </c>
      <c r="E3070" s="7" t="s">
        <v>118</v>
      </c>
      <c r="F3070" s="7">
        <v>0.41399999999999998</v>
      </c>
      <c r="I3070" s="7">
        <v>0.42899999999999999</v>
      </c>
      <c r="J3070" s="7">
        <v>2005</v>
      </c>
      <c r="K3070" s="7">
        <v>1</v>
      </c>
      <c r="L3070" s="7">
        <v>13</v>
      </c>
      <c r="M3070" s="7">
        <v>33.466000000000001</v>
      </c>
      <c r="N3070" s="7">
        <v>111.916</v>
      </c>
      <c r="O3070" s="7">
        <v>33.25</v>
      </c>
      <c r="P3070" s="7">
        <v>111.75</v>
      </c>
      <c r="Q3070" s="7">
        <v>-1.1439999999999999</v>
      </c>
      <c r="V3070" s="7" t="s">
        <v>26</v>
      </c>
      <c r="W3070" s="7">
        <v>0.27</v>
      </c>
      <c r="X3070" s="7">
        <f t="shared" si="100"/>
        <v>0.27</v>
      </c>
      <c r="Y3070" s="7">
        <v>0.159</v>
      </c>
      <c r="Z3070" s="7">
        <f t="shared" si="101"/>
        <v>0.159</v>
      </c>
      <c r="AA3070" s="7">
        <v>0.629</v>
      </c>
      <c r="AB3070" s="7">
        <v>0.37</v>
      </c>
      <c r="AC3070" s="7">
        <v>0.5</v>
      </c>
      <c r="AD3070" s="7">
        <v>11.4</v>
      </c>
      <c r="AE3070" s="7" t="s">
        <v>39</v>
      </c>
      <c r="AH3070" s="7" t="s">
        <v>419</v>
      </c>
      <c r="AI3070" s="7" t="s">
        <v>420</v>
      </c>
      <c r="AJ3070" s="7">
        <v>1.9470000000000001</v>
      </c>
      <c r="AK3070" s="7">
        <v>-0.28899999999999998</v>
      </c>
      <c r="AL3070" s="7" t="s">
        <v>408</v>
      </c>
      <c r="AM3070" s="7">
        <v>0.54700000000000004</v>
      </c>
      <c r="AN3070" s="7">
        <v>7.2999999999999995E-2</v>
      </c>
      <c r="AR3070" s="7">
        <v>5.8869999999999996</v>
      </c>
      <c r="AS3070" s="7">
        <v>2.4350000000000001</v>
      </c>
      <c r="AT3070" s="7">
        <v>2.0750000000000002</v>
      </c>
      <c r="AU3070" s="7">
        <v>2.8010000000000002</v>
      </c>
      <c r="AV3070" s="7" t="s">
        <v>659</v>
      </c>
      <c r="AW3070" s="7" t="s">
        <v>528</v>
      </c>
      <c r="AX3070" s="7" t="s">
        <v>14</v>
      </c>
      <c r="AY3070" s="7" t="s">
        <v>562</v>
      </c>
      <c r="AZ3070" s="7" t="s">
        <v>119</v>
      </c>
    </row>
    <row r="3071" spans="1:52" x14ac:dyDescent="0.2">
      <c r="A3071" s="7">
        <v>3055</v>
      </c>
      <c r="B3071" s="7">
        <v>20003</v>
      </c>
      <c r="C3071" s="7" t="s">
        <v>69</v>
      </c>
      <c r="D3071" s="7" t="s">
        <v>502</v>
      </c>
      <c r="E3071" s="7" t="s">
        <v>118</v>
      </c>
      <c r="F3071" s="7">
        <v>0.81</v>
      </c>
      <c r="I3071" s="7">
        <v>0.83899999999999997</v>
      </c>
      <c r="J3071" s="7">
        <v>2005</v>
      </c>
      <c r="K3071" s="7">
        <v>1</v>
      </c>
      <c r="L3071" s="7">
        <v>30</v>
      </c>
      <c r="M3071" s="7">
        <v>33.466000000000001</v>
      </c>
      <c r="N3071" s="7">
        <v>111.916</v>
      </c>
      <c r="O3071" s="7">
        <v>33.25</v>
      </c>
      <c r="P3071" s="7">
        <v>111.75</v>
      </c>
      <c r="Q3071" s="7">
        <v>-0.34200000000000003</v>
      </c>
      <c r="V3071" s="7" t="s">
        <v>26</v>
      </c>
      <c r="W3071" s="7">
        <v>0.55500000000000005</v>
      </c>
      <c r="X3071" s="7">
        <f t="shared" si="100"/>
        <v>0.55500000000000005</v>
      </c>
      <c r="Y3071" s="7">
        <v>0.28399999999999997</v>
      </c>
      <c r="Z3071" s="7">
        <f t="shared" si="101"/>
        <v>0.28399999999999997</v>
      </c>
      <c r="AA3071" s="7">
        <v>0.66</v>
      </c>
      <c r="AB3071" s="7">
        <v>0.33900000000000002</v>
      </c>
      <c r="AC3071" s="7">
        <v>0.5</v>
      </c>
      <c r="AD3071" s="7">
        <v>11.4</v>
      </c>
      <c r="AE3071" s="7" t="s">
        <v>39</v>
      </c>
      <c r="AH3071" s="7" t="s">
        <v>419</v>
      </c>
      <c r="AI3071" s="7" t="s">
        <v>420</v>
      </c>
      <c r="AJ3071" s="7">
        <v>1.9470000000000001</v>
      </c>
      <c r="AK3071" s="7">
        <v>-0.28899999999999998</v>
      </c>
      <c r="AL3071" s="7" t="s">
        <v>408</v>
      </c>
      <c r="AM3071" s="7">
        <v>0.54700000000000004</v>
      </c>
      <c r="AN3071" s="7">
        <v>7.2999999999999995E-2</v>
      </c>
      <c r="AR3071" s="7">
        <v>5.8869999999999996</v>
      </c>
      <c r="AS3071" s="7">
        <v>2.4350000000000001</v>
      </c>
      <c r="AT3071" s="7">
        <v>2.0750000000000002</v>
      </c>
      <c r="AU3071" s="7">
        <v>2.8010000000000002</v>
      </c>
      <c r="AV3071" s="7" t="s">
        <v>659</v>
      </c>
      <c r="AW3071" s="7" t="s">
        <v>528</v>
      </c>
      <c r="AX3071" s="7" t="s">
        <v>14</v>
      </c>
      <c r="AY3071" s="7" t="s">
        <v>562</v>
      </c>
      <c r="AZ3071" s="7" t="s">
        <v>119</v>
      </c>
    </row>
    <row r="3072" spans="1:52" x14ac:dyDescent="0.2">
      <c r="A3072" s="7">
        <v>3056</v>
      </c>
      <c r="B3072" s="7">
        <v>20003</v>
      </c>
      <c r="C3072" s="7" t="s">
        <v>69</v>
      </c>
      <c r="D3072" s="7" t="s">
        <v>502</v>
      </c>
      <c r="E3072" s="7" t="s">
        <v>118</v>
      </c>
      <c r="F3072" s="7">
        <v>1.0740000000000001</v>
      </c>
      <c r="I3072" s="7">
        <v>1.113</v>
      </c>
      <c r="J3072" s="7">
        <v>2005</v>
      </c>
      <c r="K3072" s="7">
        <v>2</v>
      </c>
      <c r="L3072" s="7">
        <v>43</v>
      </c>
      <c r="M3072" s="7">
        <v>33.466000000000001</v>
      </c>
      <c r="N3072" s="7">
        <v>111.916</v>
      </c>
      <c r="O3072" s="7">
        <v>33.25</v>
      </c>
      <c r="P3072" s="7">
        <v>111.75</v>
      </c>
      <c r="Q3072" s="7">
        <v>5.8000000000000003E-2</v>
      </c>
      <c r="V3072" s="7" t="s">
        <v>26</v>
      </c>
      <c r="W3072" s="7">
        <v>0.66100000000000003</v>
      </c>
      <c r="X3072" s="7">
        <f t="shared" si="100"/>
        <v>0.66100000000000003</v>
      </c>
      <c r="Y3072" s="7">
        <v>0.45200000000000001</v>
      </c>
      <c r="Z3072" s="7">
        <f t="shared" si="101"/>
        <v>0.45200000000000001</v>
      </c>
      <c r="AA3072" s="7">
        <v>0.59299999999999997</v>
      </c>
      <c r="AB3072" s="7">
        <v>0.40600000000000003</v>
      </c>
      <c r="AC3072" s="7">
        <v>1.2</v>
      </c>
      <c r="AD3072" s="7">
        <v>21.3</v>
      </c>
      <c r="AE3072" s="7" t="s">
        <v>39</v>
      </c>
      <c r="AH3072" s="7" t="s">
        <v>419</v>
      </c>
      <c r="AI3072" s="7" t="s">
        <v>420</v>
      </c>
      <c r="AJ3072" s="7">
        <v>1.9470000000000001</v>
      </c>
      <c r="AK3072" s="7">
        <v>-0.28899999999999998</v>
      </c>
      <c r="AL3072" s="7" t="s">
        <v>408</v>
      </c>
      <c r="AM3072" s="7">
        <v>0.54700000000000004</v>
      </c>
      <c r="AN3072" s="7">
        <v>7.2999999999999995E-2</v>
      </c>
      <c r="AR3072" s="7">
        <v>5.8869999999999996</v>
      </c>
      <c r="AS3072" s="7">
        <v>2.4350000000000001</v>
      </c>
      <c r="AT3072" s="7">
        <v>2.0750000000000002</v>
      </c>
      <c r="AU3072" s="7">
        <v>2.8010000000000002</v>
      </c>
      <c r="AV3072" s="7" t="s">
        <v>659</v>
      </c>
      <c r="AW3072" s="7" t="s">
        <v>528</v>
      </c>
      <c r="AX3072" s="7" t="s">
        <v>14</v>
      </c>
      <c r="AY3072" s="7" t="s">
        <v>562</v>
      </c>
      <c r="AZ3072" s="7" t="s">
        <v>119</v>
      </c>
    </row>
    <row r="3073" spans="1:52" x14ac:dyDescent="0.2">
      <c r="A3073" s="7">
        <v>3057</v>
      </c>
      <c r="B3073" s="7">
        <v>20003</v>
      </c>
      <c r="C3073" s="7" t="s">
        <v>69</v>
      </c>
      <c r="D3073" s="7" t="s">
        <v>502</v>
      </c>
      <c r="E3073" s="7" t="s">
        <v>118</v>
      </c>
      <c r="F3073" s="7">
        <v>1.9219999999999999</v>
      </c>
      <c r="I3073" s="7">
        <v>1.992</v>
      </c>
      <c r="J3073" s="7">
        <v>2005</v>
      </c>
      <c r="K3073" s="7">
        <v>2</v>
      </c>
      <c r="L3073" s="7">
        <v>56</v>
      </c>
      <c r="M3073" s="7">
        <v>33.466000000000001</v>
      </c>
      <c r="N3073" s="7">
        <v>111.916</v>
      </c>
      <c r="O3073" s="7">
        <v>33.25</v>
      </c>
      <c r="P3073" s="7">
        <v>111.75</v>
      </c>
      <c r="Q3073" s="7">
        <v>8.3710000000000004</v>
      </c>
      <c r="S3073" s="7">
        <v>25.222999999999999</v>
      </c>
      <c r="V3073" s="7" t="s">
        <v>26</v>
      </c>
      <c r="W3073" s="7">
        <v>1.014</v>
      </c>
      <c r="X3073" s="7">
        <f t="shared" si="100"/>
        <v>1.014</v>
      </c>
      <c r="Y3073" s="7">
        <v>0.97799999999999998</v>
      </c>
      <c r="Z3073" s="7">
        <f t="shared" si="101"/>
        <v>0.97799999999999998</v>
      </c>
      <c r="AA3073" s="7">
        <v>0.50800000000000001</v>
      </c>
      <c r="AB3073" s="7">
        <v>0.49099999999999999</v>
      </c>
      <c r="AC3073" s="7">
        <v>1.2</v>
      </c>
      <c r="AD3073" s="7">
        <v>21.3</v>
      </c>
      <c r="AE3073" s="7" t="s">
        <v>39</v>
      </c>
      <c r="AH3073" s="7" t="s">
        <v>419</v>
      </c>
      <c r="AI3073" s="7" t="s">
        <v>420</v>
      </c>
      <c r="AJ3073" s="7">
        <v>1.9470000000000001</v>
      </c>
      <c r="AK3073" s="7">
        <v>-0.28899999999999998</v>
      </c>
      <c r="AL3073" s="7" t="s">
        <v>408</v>
      </c>
      <c r="AM3073" s="7">
        <v>0.54700000000000004</v>
      </c>
      <c r="AN3073" s="7">
        <v>7.2999999999999995E-2</v>
      </c>
      <c r="AR3073" s="7">
        <v>5.8869999999999996</v>
      </c>
      <c r="AS3073" s="7">
        <v>2.4350000000000001</v>
      </c>
      <c r="AT3073" s="7">
        <v>2.0750000000000002</v>
      </c>
      <c r="AU3073" s="7">
        <v>2.8010000000000002</v>
      </c>
      <c r="AV3073" s="7" t="s">
        <v>659</v>
      </c>
      <c r="AW3073" s="7" t="s">
        <v>528</v>
      </c>
      <c r="AX3073" s="7" t="s">
        <v>14</v>
      </c>
      <c r="AY3073" s="7" t="s">
        <v>562</v>
      </c>
      <c r="AZ3073" s="7" t="s">
        <v>119</v>
      </c>
    </row>
    <row r="3074" spans="1:52" x14ac:dyDescent="0.2">
      <c r="A3074" s="7">
        <v>3058</v>
      </c>
      <c r="B3074" s="7">
        <v>20003</v>
      </c>
      <c r="C3074" s="7" t="s">
        <v>69</v>
      </c>
      <c r="D3074" s="7" t="s">
        <v>502</v>
      </c>
      <c r="E3074" s="7" t="s">
        <v>118</v>
      </c>
      <c r="F3074" s="7">
        <v>2.16</v>
      </c>
      <c r="I3074" s="7">
        <v>2.2389999999999999</v>
      </c>
      <c r="J3074" s="7">
        <v>2005</v>
      </c>
      <c r="K3074" s="7">
        <v>3</v>
      </c>
      <c r="L3074" s="7">
        <v>71</v>
      </c>
      <c r="M3074" s="7">
        <v>33.466000000000001</v>
      </c>
      <c r="N3074" s="7">
        <v>111.916</v>
      </c>
      <c r="O3074" s="7">
        <v>33.25</v>
      </c>
      <c r="P3074" s="7">
        <v>111.75</v>
      </c>
      <c r="Q3074" s="7">
        <v>13.981999999999999</v>
      </c>
      <c r="S3074" s="7">
        <v>21.265000000000001</v>
      </c>
      <c r="V3074" s="7" t="s">
        <v>26</v>
      </c>
      <c r="W3074" s="7">
        <v>1.175</v>
      </c>
      <c r="X3074" s="7">
        <f t="shared" si="100"/>
        <v>1.175</v>
      </c>
      <c r="Y3074" s="7">
        <v>1.0640000000000001</v>
      </c>
      <c r="Z3074" s="7">
        <f t="shared" si="101"/>
        <v>1.0640000000000001</v>
      </c>
      <c r="AA3074" s="7">
        <v>0.52400000000000002</v>
      </c>
      <c r="AB3074" s="7">
        <v>0.47499999999999998</v>
      </c>
      <c r="AC3074" s="7">
        <v>9.1999999999999993</v>
      </c>
      <c r="AD3074" s="7">
        <v>34</v>
      </c>
      <c r="AE3074" s="7" t="s">
        <v>39</v>
      </c>
      <c r="AH3074" s="7" t="s">
        <v>419</v>
      </c>
      <c r="AI3074" s="7" t="s">
        <v>420</v>
      </c>
      <c r="AJ3074" s="7">
        <v>1.9470000000000001</v>
      </c>
      <c r="AK3074" s="7">
        <v>-0.28899999999999998</v>
      </c>
      <c r="AL3074" s="7" t="s">
        <v>408</v>
      </c>
      <c r="AM3074" s="7">
        <v>0.54700000000000004</v>
      </c>
      <c r="AN3074" s="7">
        <v>7.2999999999999995E-2</v>
      </c>
      <c r="AR3074" s="7">
        <v>5.8869999999999996</v>
      </c>
      <c r="AS3074" s="7">
        <v>2.4350000000000001</v>
      </c>
      <c r="AT3074" s="7">
        <v>2.0750000000000002</v>
      </c>
      <c r="AU3074" s="7">
        <v>2.8010000000000002</v>
      </c>
      <c r="AV3074" s="7" t="s">
        <v>659</v>
      </c>
      <c r="AW3074" s="7" t="s">
        <v>528</v>
      </c>
      <c r="AX3074" s="7" t="s">
        <v>14</v>
      </c>
      <c r="AY3074" s="7" t="s">
        <v>562</v>
      </c>
      <c r="AZ3074" s="7" t="s">
        <v>119</v>
      </c>
    </row>
    <row r="3075" spans="1:52" x14ac:dyDescent="0.2">
      <c r="A3075" s="7">
        <v>3059</v>
      </c>
      <c r="B3075" s="7">
        <v>20003</v>
      </c>
      <c r="C3075" s="7" t="s">
        <v>69</v>
      </c>
      <c r="D3075" s="7" t="s">
        <v>502</v>
      </c>
      <c r="E3075" s="7" t="s">
        <v>118</v>
      </c>
      <c r="F3075" s="7">
        <v>2.742</v>
      </c>
      <c r="I3075" s="7">
        <v>2.8420000000000001</v>
      </c>
      <c r="J3075" s="7">
        <v>2005</v>
      </c>
      <c r="K3075" s="7">
        <v>3</v>
      </c>
      <c r="L3075" s="7">
        <v>84</v>
      </c>
      <c r="M3075" s="7">
        <v>33.466000000000001</v>
      </c>
      <c r="N3075" s="7">
        <v>111.916</v>
      </c>
      <c r="O3075" s="7">
        <v>33.25</v>
      </c>
      <c r="P3075" s="7">
        <v>111.75</v>
      </c>
      <c r="Q3075" s="7">
        <v>14.882999999999999</v>
      </c>
      <c r="S3075" s="7">
        <v>21.677</v>
      </c>
      <c r="V3075" s="7" t="s">
        <v>26</v>
      </c>
      <c r="W3075" s="7">
        <v>1.391</v>
      </c>
      <c r="X3075" s="7">
        <f t="shared" si="100"/>
        <v>1.391</v>
      </c>
      <c r="Y3075" s="7">
        <v>1.4510000000000001</v>
      </c>
      <c r="Z3075" s="7">
        <f t="shared" si="101"/>
        <v>1.4510000000000001</v>
      </c>
      <c r="AA3075" s="7">
        <v>0.48899999999999999</v>
      </c>
      <c r="AB3075" s="7">
        <v>0.51</v>
      </c>
      <c r="AC3075" s="7">
        <v>9.1999999999999993</v>
      </c>
      <c r="AD3075" s="7">
        <v>34</v>
      </c>
      <c r="AE3075" s="7" t="s">
        <v>39</v>
      </c>
      <c r="AH3075" s="7" t="s">
        <v>419</v>
      </c>
      <c r="AI3075" s="7" t="s">
        <v>420</v>
      </c>
      <c r="AJ3075" s="7">
        <v>1.9470000000000001</v>
      </c>
      <c r="AK3075" s="7">
        <v>-0.28899999999999998</v>
      </c>
      <c r="AL3075" s="7" t="s">
        <v>408</v>
      </c>
      <c r="AM3075" s="7">
        <v>0.54700000000000004</v>
      </c>
      <c r="AN3075" s="7">
        <v>7.2999999999999995E-2</v>
      </c>
      <c r="AR3075" s="7">
        <v>5.8869999999999996</v>
      </c>
      <c r="AS3075" s="7">
        <v>2.4350000000000001</v>
      </c>
      <c r="AT3075" s="7">
        <v>2.0750000000000002</v>
      </c>
      <c r="AU3075" s="7">
        <v>2.8010000000000002</v>
      </c>
      <c r="AV3075" s="7" t="s">
        <v>659</v>
      </c>
      <c r="AW3075" s="7" t="s">
        <v>528</v>
      </c>
      <c r="AX3075" s="7" t="s">
        <v>14</v>
      </c>
      <c r="AY3075" s="7" t="s">
        <v>562</v>
      </c>
      <c r="AZ3075" s="7" t="s">
        <v>119</v>
      </c>
    </row>
    <row r="3076" spans="1:52" x14ac:dyDescent="0.2">
      <c r="A3076" s="7">
        <v>3060</v>
      </c>
      <c r="B3076" s="7">
        <v>20003</v>
      </c>
      <c r="C3076" s="7" t="s">
        <v>69</v>
      </c>
      <c r="D3076" s="7" t="s">
        <v>502</v>
      </c>
      <c r="E3076" s="7" t="s">
        <v>118</v>
      </c>
      <c r="F3076" s="7">
        <v>2.2629999999999999</v>
      </c>
      <c r="I3076" s="7">
        <v>2.3460000000000001</v>
      </c>
      <c r="J3076" s="7">
        <v>2005</v>
      </c>
      <c r="K3076" s="7">
        <v>4</v>
      </c>
      <c r="L3076" s="7">
        <v>98</v>
      </c>
      <c r="M3076" s="7">
        <v>33.466000000000001</v>
      </c>
      <c r="N3076" s="7">
        <v>111.916</v>
      </c>
      <c r="O3076" s="7">
        <v>33.25</v>
      </c>
      <c r="P3076" s="7">
        <v>111.75</v>
      </c>
      <c r="Q3076" s="7">
        <v>17.588000000000001</v>
      </c>
      <c r="S3076" s="7">
        <v>17.72</v>
      </c>
      <c r="V3076" s="7" t="s">
        <v>26</v>
      </c>
      <c r="W3076" s="7">
        <v>1.1970000000000001</v>
      </c>
      <c r="X3076" s="7">
        <f t="shared" si="100"/>
        <v>1.1970000000000001</v>
      </c>
      <c r="Y3076" s="7">
        <v>1.149</v>
      </c>
      <c r="Z3076" s="7">
        <f t="shared" si="101"/>
        <v>1.149</v>
      </c>
      <c r="AA3076" s="7">
        <v>0.51</v>
      </c>
      <c r="AB3076" s="7">
        <v>0.48899999999999999</v>
      </c>
      <c r="AC3076" s="7">
        <v>18</v>
      </c>
      <c r="AD3076" s="7">
        <v>10.8</v>
      </c>
      <c r="AE3076" s="7" t="s">
        <v>39</v>
      </c>
      <c r="AH3076" s="7" t="s">
        <v>419</v>
      </c>
      <c r="AI3076" s="7" t="s">
        <v>420</v>
      </c>
      <c r="AJ3076" s="7">
        <v>1.9470000000000001</v>
      </c>
      <c r="AK3076" s="7">
        <v>-0.28899999999999998</v>
      </c>
      <c r="AL3076" s="7" t="s">
        <v>408</v>
      </c>
      <c r="AM3076" s="7">
        <v>0.54700000000000004</v>
      </c>
      <c r="AN3076" s="7">
        <v>7.2999999999999995E-2</v>
      </c>
      <c r="AR3076" s="7">
        <v>5.8869999999999996</v>
      </c>
      <c r="AS3076" s="7">
        <v>2.4350000000000001</v>
      </c>
      <c r="AT3076" s="7">
        <v>2.0750000000000002</v>
      </c>
      <c r="AU3076" s="7">
        <v>2.8010000000000002</v>
      </c>
      <c r="AV3076" s="7" t="s">
        <v>659</v>
      </c>
      <c r="AW3076" s="7" t="s">
        <v>528</v>
      </c>
      <c r="AX3076" s="7" t="s">
        <v>14</v>
      </c>
      <c r="AY3076" s="7" t="s">
        <v>562</v>
      </c>
      <c r="AZ3076" s="7" t="s">
        <v>119</v>
      </c>
    </row>
    <row r="3077" spans="1:52" x14ac:dyDescent="0.2">
      <c r="A3077" s="7">
        <v>3061</v>
      </c>
      <c r="B3077" s="7">
        <v>20003</v>
      </c>
      <c r="C3077" s="7" t="s">
        <v>69</v>
      </c>
      <c r="D3077" s="7" t="s">
        <v>502</v>
      </c>
      <c r="E3077" s="7" t="s">
        <v>118</v>
      </c>
      <c r="F3077" s="7">
        <v>5.3650000000000002</v>
      </c>
      <c r="I3077" s="7">
        <v>5.5620000000000003</v>
      </c>
      <c r="J3077" s="7">
        <v>2005</v>
      </c>
      <c r="K3077" s="7">
        <v>4</v>
      </c>
      <c r="L3077" s="7">
        <v>112</v>
      </c>
      <c r="M3077" s="7">
        <v>33.466000000000001</v>
      </c>
      <c r="N3077" s="7">
        <v>111.916</v>
      </c>
      <c r="O3077" s="7">
        <v>33.25</v>
      </c>
      <c r="P3077" s="7">
        <v>111.75</v>
      </c>
      <c r="Q3077" s="7">
        <v>18.79</v>
      </c>
      <c r="S3077" s="7">
        <v>26.245999999999999</v>
      </c>
      <c r="V3077" s="7" t="s">
        <v>26</v>
      </c>
      <c r="W3077" s="7">
        <v>2.67</v>
      </c>
      <c r="X3077" s="7">
        <f t="shared" si="100"/>
        <v>2.67</v>
      </c>
      <c r="Y3077" s="7">
        <v>2.8919999999999999</v>
      </c>
      <c r="Z3077" s="7">
        <f t="shared" si="101"/>
        <v>2.8919999999999999</v>
      </c>
      <c r="AA3077" s="7">
        <v>0.48</v>
      </c>
      <c r="AB3077" s="7">
        <v>0.51900000000000002</v>
      </c>
      <c r="AC3077" s="7">
        <v>18</v>
      </c>
      <c r="AD3077" s="7">
        <v>10.8</v>
      </c>
      <c r="AE3077" s="7" t="s">
        <v>39</v>
      </c>
      <c r="AH3077" s="7" t="s">
        <v>419</v>
      </c>
      <c r="AI3077" s="7" t="s">
        <v>420</v>
      </c>
      <c r="AJ3077" s="7">
        <v>1.9470000000000001</v>
      </c>
      <c r="AK3077" s="7">
        <v>-0.28899999999999998</v>
      </c>
      <c r="AL3077" s="7" t="s">
        <v>408</v>
      </c>
      <c r="AM3077" s="7">
        <v>0.54700000000000004</v>
      </c>
      <c r="AN3077" s="7">
        <v>7.2999999999999995E-2</v>
      </c>
      <c r="AR3077" s="7">
        <v>5.8869999999999996</v>
      </c>
      <c r="AS3077" s="7">
        <v>2.4350000000000001</v>
      </c>
      <c r="AT3077" s="7">
        <v>2.0750000000000002</v>
      </c>
      <c r="AU3077" s="7">
        <v>2.8010000000000002</v>
      </c>
      <c r="AV3077" s="7" t="s">
        <v>659</v>
      </c>
      <c r="AW3077" s="7" t="s">
        <v>528</v>
      </c>
      <c r="AX3077" s="7" t="s">
        <v>14</v>
      </c>
      <c r="AY3077" s="7" t="s">
        <v>562</v>
      </c>
      <c r="AZ3077" s="7" t="s">
        <v>119</v>
      </c>
    </row>
    <row r="3078" spans="1:52" x14ac:dyDescent="0.2">
      <c r="A3078" s="7">
        <v>3062</v>
      </c>
      <c r="B3078" s="7">
        <v>20003</v>
      </c>
      <c r="C3078" s="7" t="s">
        <v>69</v>
      </c>
      <c r="D3078" s="7" t="s">
        <v>502</v>
      </c>
      <c r="E3078" s="7" t="s">
        <v>118</v>
      </c>
      <c r="F3078" s="7">
        <v>2.7120000000000002</v>
      </c>
      <c r="I3078" s="7">
        <v>2.8109999999999999</v>
      </c>
      <c r="J3078" s="7">
        <v>2005</v>
      </c>
      <c r="K3078" s="7">
        <v>5</v>
      </c>
      <c r="L3078" s="7">
        <v>127</v>
      </c>
      <c r="M3078" s="7">
        <v>33.466000000000001</v>
      </c>
      <c r="N3078" s="7">
        <v>111.916</v>
      </c>
      <c r="O3078" s="7">
        <v>33.25</v>
      </c>
      <c r="P3078" s="7">
        <v>111.75</v>
      </c>
      <c r="Q3078" s="7">
        <v>16.885999999999999</v>
      </c>
      <c r="S3078" s="7">
        <v>18.231000000000002</v>
      </c>
      <c r="V3078" s="7" t="s">
        <v>26</v>
      </c>
      <c r="W3078" s="7">
        <v>1.546</v>
      </c>
      <c r="X3078" s="7">
        <f t="shared" si="100"/>
        <v>1.546</v>
      </c>
      <c r="Y3078" s="7">
        <v>1.2649999999999999</v>
      </c>
      <c r="Z3078" s="7">
        <f t="shared" si="101"/>
        <v>1.2649999999999999</v>
      </c>
      <c r="AA3078" s="7">
        <v>0.54900000000000004</v>
      </c>
      <c r="AB3078" s="7">
        <v>0.45</v>
      </c>
      <c r="AC3078" s="7">
        <v>21.2</v>
      </c>
      <c r="AD3078" s="7">
        <v>94.3</v>
      </c>
      <c r="AE3078" s="7" t="s">
        <v>39</v>
      </c>
      <c r="AH3078" s="7" t="s">
        <v>419</v>
      </c>
      <c r="AI3078" s="7" t="s">
        <v>420</v>
      </c>
      <c r="AJ3078" s="7">
        <v>1.9470000000000001</v>
      </c>
      <c r="AK3078" s="7">
        <v>-0.28899999999999998</v>
      </c>
      <c r="AL3078" s="7" t="s">
        <v>408</v>
      </c>
      <c r="AM3078" s="7">
        <v>0.54700000000000004</v>
      </c>
      <c r="AN3078" s="7">
        <v>7.2999999999999995E-2</v>
      </c>
      <c r="AR3078" s="7">
        <v>5.8869999999999996</v>
      </c>
      <c r="AS3078" s="7">
        <v>2.4350000000000001</v>
      </c>
      <c r="AT3078" s="7">
        <v>2.0750000000000002</v>
      </c>
      <c r="AU3078" s="7">
        <v>2.8010000000000002</v>
      </c>
      <c r="AV3078" s="7" t="s">
        <v>659</v>
      </c>
      <c r="AW3078" s="7" t="s">
        <v>528</v>
      </c>
      <c r="AX3078" s="7" t="s">
        <v>14</v>
      </c>
      <c r="AY3078" s="7" t="s">
        <v>562</v>
      </c>
      <c r="AZ3078" s="7" t="s">
        <v>119</v>
      </c>
    </row>
    <row r="3079" spans="1:52" x14ac:dyDescent="0.2">
      <c r="A3079" s="7">
        <v>3063</v>
      </c>
      <c r="B3079" s="7">
        <v>20003</v>
      </c>
      <c r="C3079" s="7" t="s">
        <v>69</v>
      </c>
      <c r="D3079" s="7" t="s">
        <v>502</v>
      </c>
      <c r="E3079" s="7" t="s">
        <v>118</v>
      </c>
      <c r="F3079" s="7">
        <v>4.2489999999999997</v>
      </c>
      <c r="I3079" s="7">
        <v>4.4050000000000002</v>
      </c>
      <c r="J3079" s="7">
        <v>2005</v>
      </c>
      <c r="K3079" s="7">
        <v>5</v>
      </c>
      <c r="L3079" s="7">
        <v>141</v>
      </c>
      <c r="M3079" s="7">
        <v>33.466000000000001</v>
      </c>
      <c r="N3079" s="7">
        <v>111.916</v>
      </c>
      <c r="O3079" s="7">
        <v>33.25</v>
      </c>
      <c r="P3079" s="7">
        <v>111.75</v>
      </c>
      <c r="Q3079" s="7">
        <v>19.791</v>
      </c>
      <c r="S3079" s="7">
        <v>24.780999999999999</v>
      </c>
      <c r="V3079" s="7" t="s">
        <v>26</v>
      </c>
      <c r="W3079" s="7">
        <v>2.008</v>
      </c>
      <c r="X3079" s="7">
        <f t="shared" si="100"/>
        <v>2.008</v>
      </c>
      <c r="Y3079" s="7">
        <v>2.3969999999999998</v>
      </c>
      <c r="Z3079" s="7">
        <f t="shared" si="101"/>
        <v>2.3969999999999998</v>
      </c>
      <c r="AA3079" s="7">
        <v>0.45500000000000002</v>
      </c>
      <c r="AB3079" s="7">
        <v>0.54400000000000004</v>
      </c>
      <c r="AC3079" s="7">
        <v>21.2</v>
      </c>
      <c r="AD3079" s="7">
        <v>94.3</v>
      </c>
      <c r="AE3079" s="7" t="s">
        <v>39</v>
      </c>
      <c r="AH3079" s="7" t="s">
        <v>419</v>
      </c>
      <c r="AI3079" s="7" t="s">
        <v>420</v>
      </c>
      <c r="AJ3079" s="7">
        <v>1.9470000000000001</v>
      </c>
      <c r="AK3079" s="7">
        <v>-0.28899999999999998</v>
      </c>
      <c r="AL3079" s="7" t="s">
        <v>408</v>
      </c>
      <c r="AM3079" s="7">
        <v>0.54700000000000004</v>
      </c>
      <c r="AN3079" s="7">
        <v>7.2999999999999995E-2</v>
      </c>
      <c r="AR3079" s="7">
        <v>5.8869999999999996</v>
      </c>
      <c r="AS3079" s="7">
        <v>2.4350000000000001</v>
      </c>
      <c r="AT3079" s="7">
        <v>2.0750000000000002</v>
      </c>
      <c r="AU3079" s="7">
        <v>2.8010000000000002</v>
      </c>
      <c r="AV3079" s="7" t="s">
        <v>659</v>
      </c>
      <c r="AW3079" s="7" t="s">
        <v>528</v>
      </c>
      <c r="AX3079" s="7" t="s">
        <v>14</v>
      </c>
      <c r="AY3079" s="7" t="s">
        <v>562</v>
      </c>
      <c r="AZ3079" s="7" t="s">
        <v>119</v>
      </c>
    </row>
    <row r="3080" spans="1:52" x14ac:dyDescent="0.2">
      <c r="A3080" s="7">
        <v>3064</v>
      </c>
      <c r="B3080" s="7">
        <v>20003</v>
      </c>
      <c r="C3080" s="7" t="s">
        <v>69</v>
      </c>
      <c r="D3080" s="7" t="s">
        <v>502</v>
      </c>
      <c r="E3080" s="7" t="s">
        <v>118</v>
      </c>
      <c r="F3080" s="7">
        <v>6.2110000000000003</v>
      </c>
      <c r="I3080" s="7">
        <v>6.4390000000000001</v>
      </c>
      <c r="J3080" s="7">
        <v>2005</v>
      </c>
      <c r="K3080" s="7">
        <v>6</v>
      </c>
      <c r="L3080" s="7">
        <v>154</v>
      </c>
      <c r="M3080" s="7">
        <v>33.466000000000001</v>
      </c>
      <c r="N3080" s="7">
        <v>111.916</v>
      </c>
      <c r="O3080" s="7">
        <v>33.25</v>
      </c>
      <c r="P3080" s="7">
        <v>111.75</v>
      </c>
      <c r="Q3080" s="7">
        <v>21.393999999999998</v>
      </c>
      <c r="S3080" s="7">
        <v>34.764000000000003</v>
      </c>
      <c r="V3080" s="7" t="s">
        <v>26</v>
      </c>
      <c r="W3080" s="7">
        <v>2.6890000000000001</v>
      </c>
      <c r="X3080" s="7">
        <f t="shared" si="100"/>
        <v>2.6890000000000001</v>
      </c>
      <c r="Y3080" s="7">
        <v>3.75</v>
      </c>
      <c r="Z3080" s="7">
        <f t="shared" si="101"/>
        <v>3.75</v>
      </c>
      <c r="AA3080" s="7">
        <v>0.41699999999999998</v>
      </c>
      <c r="AB3080" s="7">
        <v>0.58199999999999996</v>
      </c>
      <c r="AC3080" s="7">
        <v>27.2</v>
      </c>
      <c r="AD3080" s="7">
        <v>79.900000000000006</v>
      </c>
      <c r="AE3080" s="7" t="s">
        <v>39</v>
      </c>
      <c r="AH3080" s="7" t="s">
        <v>419</v>
      </c>
      <c r="AI3080" s="7" t="s">
        <v>420</v>
      </c>
      <c r="AJ3080" s="7">
        <v>1.9470000000000001</v>
      </c>
      <c r="AK3080" s="7">
        <v>-0.28899999999999998</v>
      </c>
      <c r="AL3080" s="7" t="s">
        <v>408</v>
      </c>
      <c r="AM3080" s="7">
        <v>0.54700000000000004</v>
      </c>
      <c r="AN3080" s="7">
        <v>7.2999999999999995E-2</v>
      </c>
      <c r="AR3080" s="7">
        <v>5.8869999999999996</v>
      </c>
      <c r="AS3080" s="7">
        <v>2.4350000000000001</v>
      </c>
      <c r="AT3080" s="7">
        <v>2.0750000000000002</v>
      </c>
      <c r="AU3080" s="7">
        <v>2.8010000000000002</v>
      </c>
      <c r="AV3080" s="7" t="s">
        <v>659</v>
      </c>
      <c r="AW3080" s="7" t="s">
        <v>528</v>
      </c>
      <c r="AX3080" s="7" t="s">
        <v>14</v>
      </c>
      <c r="AY3080" s="7" t="s">
        <v>562</v>
      </c>
      <c r="AZ3080" s="7" t="s">
        <v>119</v>
      </c>
    </row>
    <row r="3081" spans="1:52" x14ac:dyDescent="0.2">
      <c r="A3081" s="7">
        <v>3065</v>
      </c>
      <c r="B3081" s="7">
        <v>20003</v>
      </c>
      <c r="C3081" s="7" t="s">
        <v>69</v>
      </c>
      <c r="D3081" s="7" t="s">
        <v>502</v>
      </c>
      <c r="E3081" s="7" t="s">
        <v>118</v>
      </c>
      <c r="F3081" s="7">
        <v>6.899</v>
      </c>
      <c r="I3081" s="7">
        <v>7.1520000000000001</v>
      </c>
      <c r="J3081" s="7">
        <v>2005</v>
      </c>
      <c r="K3081" s="7">
        <v>6</v>
      </c>
      <c r="L3081" s="7">
        <v>168</v>
      </c>
      <c r="M3081" s="7">
        <v>33.466000000000001</v>
      </c>
      <c r="N3081" s="7">
        <v>111.916</v>
      </c>
      <c r="O3081" s="7">
        <v>33.25</v>
      </c>
      <c r="P3081" s="7">
        <v>111.75</v>
      </c>
      <c r="Q3081" s="7">
        <v>22.195</v>
      </c>
      <c r="S3081" s="7">
        <v>43.600999999999999</v>
      </c>
      <c r="V3081" s="7" t="s">
        <v>26</v>
      </c>
      <c r="W3081" s="7">
        <v>3.2330000000000001</v>
      </c>
      <c r="X3081" s="7">
        <f t="shared" si="100"/>
        <v>3.2330000000000001</v>
      </c>
      <c r="Y3081" s="7">
        <v>3.919</v>
      </c>
      <c r="Z3081" s="7">
        <f t="shared" si="101"/>
        <v>3.919</v>
      </c>
      <c r="AA3081" s="7">
        <v>0.45100000000000001</v>
      </c>
      <c r="AB3081" s="7">
        <v>0.54800000000000004</v>
      </c>
      <c r="AC3081" s="7">
        <v>27.2</v>
      </c>
      <c r="AD3081" s="7">
        <v>79.900000000000006</v>
      </c>
      <c r="AE3081" s="7" t="s">
        <v>39</v>
      </c>
      <c r="AH3081" s="7" t="s">
        <v>419</v>
      </c>
      <c r="AI3081" s="7" t="s">
        <v>420</v>
      </c>
      <c r="AJ3081" s="7">
        <v>1.9470000000000001</v>
      </c>
      <c r="AK3081" s="7">
        <v>-0.28899999999999998</v>
      </c>
      <c r="AL3081" s="7" t="s">
        <v>408</v>
      </c>
      <c r="AM3081" s="7">
        <v>0.54700000000000004</v>
      </c>
      <c r="AN3081" s="7">
        <v>7.2999999999999995E-2</v>
      </c>
      <c r="AR3081" s="7">
        <v>5.8869999999999996</v>
      </c>
      <c r="AS3081" s="7">
        <v>2.4350000000000001</v>
      </c>
      <c r="AT3081" s="7">
        <v>2.0750000000000002</v>
      </c>
      <c r="AU3081" s="7">
        <v>2.8010000000000002</v>
      </c>
      <c r="AV3081" s="7" t="s">
        <v>659</v>
      </c>
      <c r="AW3081" s="7" t="s">
        <v>528</v>
      </c>
      <c r="AX3081" s="7" t="s">
        <v>14</v>
      </c>
      <c r="AY3081" s="7" t="s">
        <v>562</v>
      </c>
      <c r="AZ3081" s="7" t="s">
        <v>119</v>
      </c>
    </row>
    <row r="3082" spans="1:52" x14ac:dyDescent="0.2">
      <c r="A3082" s="7">
        <v>3066</v>
      </c>
      <c r="B3082" s="7">
        <v>20003</v>
      </c>
      <c r="C3082" s="7" t="s">
        <v>69</v>
      </c>
      <c r="D3082" s="7" t="s">
        <v>502</v>
      </c>
      <c r="E3082" s="7" t="s">
        <v>118</v>
      </c>
      <c r="F3082" s="7">
        <v>5.97</v>
      </c>
      <c r="I3082" s="7">
        <v>6.1890000000000001</v>
      </c>
      <c r="J3082" s="7">
        <v>2005</v>
      </c>
      <c r="K3082" s="7">
        <v>7</v>
      </c>
      <c r="L3082" s="7">
        <v>184</v>
      </c>
      <c r="M3082" s="7">
        <v>33.466000000000001</v>
      </c>
      <c r="N3082" s="7">
        <v>111.916</v>
      </c>
      <c r="O3082" s="7">
        <v>33.25</v>
      </c>
      <c r="P3082" s="7">
        <v>111.75</v>
      </c>
      <c r="Q3082" s="7">
        <v>19.09</v>
      </c>
      <c r="S3082" s="7">
        <v>40.581000000000003</v>
      </c>
      <c r="V3082" s="7" t="s">
        <v>26</v>
      </c>
      <c r="W3082" s="7">
        <v>2.819</v>
      </c>
      <c r="X3082" s="7">
        <f t="shared" si="100"/>
        <v>2.819</v>
      </c>
      <c r="Y3082" s="7">
        <v>3.37</v>
      </c>
      <c r="Z3082" s="7">
        <f t="shared" si="101"/>
        <v>3.37</v>
      </c>
      <c r="AA3082" s="7">
        <v>0.45500000000000002</v>
      </c>
      <c r="AB3082" s="7">
        <v>0.54400000000000004</v>
      </c>
      <c r="AC3082" s="7">
        <v>26.9</v>
      </c>
      <c r="AD3082" s="7">
        <v>159.5</v>
      </c>
      <c r="AE3082" s="7" t="s">
        <v>39</v>
      </c>
      <c r="AH3082" s="7" t="s">
        <v>419</v>
      </c>
      <c r="AI3082" s="7" t="s">
        <v>420</v>
      </c>
      <c r="AJ3082" s="7">
        <v>1.9470000000000001</v>
      </c>
      <c r="AK3082" s="7">
        <v>-0.28899999999999998</v>
      </c>
      <c r="AL3082" s="7" t="s">
        <v>408</v>
      </c>
      <c r="AM3082" s="7">
        <v>0.54700000000000004</v>
      </c>
      <c r="AN3082" s="7">
        <v>7.2999999999999995E-2</v>
      </c>
      <c r="AR3082" s="7">
        <v>5.8869999999999996</v>
      </c>
      <c r="AS3082" s="7">
        <v>2.4350000000000001</v>
      </c>
      <c r="AT3082" s="7">
        <v>2.0750000000000002</v>
      </c>
      <c r="AU3082" s="7">
        <v>2.8010000000000002</v>
      </c>
      <c r="AV3082" s="7" t="s">
        <v>659</v>
      </c>
      <c r="AW3082" s="7" t="s">
        <v>528</v>
      </c>
      <c r="AX3082" s="7" t="s">
        <v>14</v>
      </c>
      <c r="AY3082" s="7" t="s">
        <v>562</v>
      </c>
      <c r="AZ3082" s="7" t="s">
        <v>119</v>
      </c>
    </row>
    <row r="3083" spans="1:52" x14ac:dyDescent="0.2">
      <c r="A3083" s="7">
        <v>3067</v>
      </c>
      <c r="B3083" s="7">
        <v>20003</v>
      </c>
      <c r="C3083" s="7" t="s">
        <v>69</v>
      </c>
      <c r="D3083" s="7" t="s">
        <v>502</v>
      </c>
      <c r="E3083" s="7" t="s">
        <v>118</v>
      </c>
      <c r="F3083" s="7">
        <v>6.4720000000000004</v>
      </c>
      <c r="I3083" s="7">
        <v>6.71</v>
      </c>
      <c r="J3083" s="7">
        <v>2005</v>
      </c>
      <c r="K3083" s="7">
        <v>7</v>
      </c>
      <c r="L3083" s="7">
        <v>196</v>
      </c>
      <c r="M3083" s="7">
        <v>33.466000000000001</v>
      </c>
      <c r="N3083" s="7">
        <v>111.916</v>
      </c>
      <c r="O3083" s="7">
        <v>33.25</v>
      </c>
      <c r="P3083" s="7">
        <v>111.75</v>
      </c>
      <c r="Q3083" s="7">
        <v>19.591000000000001</v>
      </c>
      <c r="S3083" s="7">
        <v>43.280999999999999</v>
      </c>
      <c r="V3083" s="7" t="s">
        <v>26</v>
      </c>
      <c r="W3083" s="7">
        <v>3.363</v>
      </c>
      <c r="X3083" s="7">
        <f t="shared" si="100"/>
        <v>3.363</v>
      </c>
      <c r="Y3083" s="7">
        <v>3.347</v>
      </c>
      <c r="Z3083" s="7">
        <f t="shared" si="101"/>
        <v>3.347</v>
      </c>
      <c r="AA3083" s="7">
        <v>0.501</v>
      </c>
      <c r="AB3083" s="7">
        <v>0.498</v>
      </c>
      <c r="AC3083" s="7">
        <v>26.9</v>
      </c>
      <c r="AD3083" s="7">
        <v>159.5</v>
      </c>
      <c r="AE3083" s="7" t="s">
        <v>39</v>
      </c>
      <c r="AH3083" s="7" t="s">
        <v>419</v>
      </c>
      <c r="AI3083" s="7" t="s">
        <v>420</v>
      </c>
      <c r="AJ3083" s="7">
        <v>1.9470000000000001</v>
      </c>
      <c r="AK3083" s="7">
        <v>-0.28899999999999998</v>
      </c>
      <c r="AL3083" s="7" t="s">
        <v>408</v>
      </c>
      <c r="AM3083" s="7">
        <v>0.54700000000000004</v>
      </c>
      <c r="AN3083" s="7">
        <v>7.2999999999999995E-2</v>
      </c>
      <c r="AR3083" s="7">
        <v>5.8869999999999996</v>
      </c>
      <c r="AS3083" s="7">
        <v>2.4350000000000001</v>
      </c>
      <c r="AT3083" s="7">
        <v>2.0750000000000002</v>
      </c>
      <c r="AU3083" s="7">
        <v>2.8010000000000002</v>
      </c>
      <c r="AV3083" s="7" t="s">
        <v>659</v>
      </c>
      <c r="AW3083" s="7" t="s">
        <v>528</v>
      </c>
      <c r="AX3083" s="7" t="s">
        <v>14</v>
      </c>
      <c r="AY3083" s="7" t="s">
        <v>562</v>
      </c>
      <c r="AZ3083" s="7" t="s">
        <v>119</v>
      </c>
    </row>
    <row r="3084" spans="1:52" x14ac:dyDescent="0.2">
      <c r="A3084" s="7">
        <v>3068</v>
      </c>
      <c r="B3084" s="7">
        <v>20003</v>
      </c>
      <c r="C3084" s="7" t="s">
        <v>69</v>
      </c>
      <c r="D3084" s="7" t="s">
        <v>502</v>
      </c>
      <c r="E3084" s="7" t="s">
        <v>118</v>
      </c>
      <c r="F3084" s="7">
        <v>6.6040000000000001</v>
      </c>
      <c r="I3084" s="7">
        <v>6.8470000000000004</v>
      </c>
      <c r="J3084" s="7">
        <v>2005</v>
      </c>
      <c r="K3084" s="7">
        <v>7</v>
      </c>
      <c r="L3084" s="7">
        <v>210</v>
      </c>
      <c r="M3084" s="7">
        <v>33.466000000000001</v>
      </c>
      <c r="N3084" s="7">
        <v>111.916</v>
      </c>
      <c r="O3084" s="7">
        <v>33.25</v>
      </c>
      <c r="P3084" s="7">
        <v>111.75</v>
      </c>
      <c r="Q3084" s="7">
        <v>20.091999999999999</v>
      </c>
      <c r="S3084" s="7">
        <v>42.445</v>
      </c>
      <c r="V3084" s="7" t="s">
        <v>26</v>
      </c>
      <c r="W3084" s="7">
        <v>3.5249999999999999</v>
      </c>
      <c r="X3084" s="7">
        <f t="shared" si="100"/>
        <v>3.5249999999999999</v>
      </c>
      <c r="Y3084" s="7">
        <v>3.3220000000000001</v>
      </c>
      <c r="Z3084" s="7">
        <f t="shared" si="101"/>
        <v>3.3220000000000001</v>
      </c>
      <c r="AA3084" s="7">
        <v>0.51400000000000001</v>
      </c>
      <c r="AB3084" s="7">
        <v>0.48499999999999999</v>
      </c>
      <c r="AC3084" s="7">
        <v>26.9</v>
      </c>
      <c r="AD3084" s="7">
        <v>159.5</v>
      </c>
      <c r="AE3084" s="7" t="s">
        <v>39</v>
      </c>
      <c r="AH3084" s="7" t="s">
        <v>419</v>
      </c>
      <c r="AI3084" s="7" t="s">
        <v>420</v>
      </c>
      <c r="AJ3084" s="7">
        <v>1.9470000000000001</v>
      </c>
      <c r="AK3084" s="7">
        <v>-0.28899999999999998</v>
      </c>
      <c r="AL3084" s="7" t="s">
        <v>408</v>
      </c>
      <c r="AM3084" s="7">
        <v>0.54700000000000004</v>
      </c>
      <c r="AN3084" s="7">
        <v>7.2999999999999995E-2</v>
      </c>
      <c r="AR3084" s="7">
        <v>5.8869999999999996</v>
      </c>
      <c r="AS3084" s="7">
        <v>2.4350000000000001</v>
      </c>
      <c r="AT3084" s="7">
        <v>2.0750000000000002</v>
      </c>
      <c r="AU3084" s="7">
        <v>2.8010000000000002</v>
      </c>
      <c r="AV3084" s="7" t="s">
        <v>659</v>
      </c>
      <c r="AW3084" s="7" t="s">
        <v>528</v>
      </c>
      <c r="AX3084" s="7" t="s">
        <v>14</v>
      </c>
      <c r="AY3084" s="7" t="s">
        <v>562</v>
      </c>
      <c r="AZ3084" s="7" t="s">
        <v>119</v>
      </c>
    </row>
    <row r="3085" spans="1:52" x14ac:dyDescent="0.2">
      <c r="A3085" s="7">
        <v>3069</v>
      </c>
      <c r="B3085" s="7">
        <v>20003</v>
      </c>
      <c r="C3085" s="7" t="s">
        <v>69</v>
      </c>
      <c r="D3085" s="7" t="s">
        <v>502</v>
      </c>
      <c r="E3085" s="7" t="s">
        <v>118</v>
      </c>
      <c r="F3085" s="7">
        <v>4.048</v>
      </c>
      <c r="I3085" s="7">
        <v>4.1959999999999997</v>
      </c>
      <c r="J3085" s="7">
        <v>2005</v>
      </c>
      <c r="K3085" s="7">
        <v>8</v>
      </c>
      <c r="L3085" s="7">
        <v>224</v>
      </c>
      <c r="M3085" s="7">
        <v>33.466000000000001</v>
      </c>
      <c r="N3085" s="7">
        <v>111.916</v>
      </c>
      <c r="O3085" s="7">
        <v>33.25</v>
      </c>
      <c r="P3085" s="7">
        <v>111.75</v>
      </c>
      <c r="Q3085" s="7">
        <v>15.683999999999999</v>
      </c>
      <c r="S3085" s="7">
        <v>36.198</v>
      </c>
      <c r="V3085" s="7" t="s">
        <v>26</v>
      </c>
      <c r="W3085" s="7">
        <v>2.0190000000000001</v>
      </c>
      <c r="X3085" s="7">
        <f t="shared" si="100"/>
        <v>2.0190000000000001</v>
      </c>
      <c r="Y3085" s="7">
        <v>2.177</v>
      </c>
      <c r="Z3085" s="7">
        <f t="shared" si="101"/>
        <v>2.177</v>
      </c>
      <c r="AA3085" s="7">
        <v>0.48099999999999998</v>
      </c>
      <c r="AB3085" s="7">
        <v>0.51800000000000002</v>
      </c>
      <c r="AC3085" s="7">
        <v>24.2</v>
      </c>
      <c r="AD3085" s="7">
        <v>153.1</v>
      </c>
      <c r="AE3085" s="7" t="s">
        <v>39</v>
      </c>
      <c r="AH3085" s="7" t="s">
        <v>419</v>
      </c>
      <c r="AI3085" s="7" t="s">
        <v>420</v>
      </c>
      <c r="AJ3085" s="7">
        <v>1.9470000000000001</v>
      </c>
      <c r="AK3085" s="7">
        <v>-0.28899999999999998</v>
      </c>
      <c r="AL3085" s="7" t="s">
        <v>408</v>
      </c>
      <c r="AM3085" s="7">
        <v>0.54700000000000004</v>
      </c>
      <c r="AN3085" s="7">
        <v>7.2999999999999995E-2</v>
      </c>
      <c r="AR3085" s="7">
        <v>5.8869999999999996</v>
      </c>
      <c r="AS3085" s="7">
        <v>2.4350000000000001</v>
      </c>
      <c r="AT3085" s="7">
        <v>2.0750000000000002</v>
      </c>
      <c r="AU3085" s="7">
        <v>2.8010000000000002</v>
      </c>
      <c r="AV3085" s="7" t="s">
        <v>659</v>
      </c>
      <c r="AW3085" s="7" t="s">
        <v>528</v>
      </c>
      <c r="AX3085" s="7" t="s">
        <v>14</v>
      </c>
      <c r="AY3085" s="7" t="s">
        <v>562</v>
      </c>
      <c r="AZ3085" s="7" t="s">
        <v>119</v>
      </c>
    </row>
    <row r="3086" spans="1:52" x14ac:dyDescent="0.2">
      <c r="A3086" s="7">
        <v>3070</v>
      </c>
      <c r="B3086" s="7">
        <v>20003</v>
      </c>
      <c r="C3086" s="7" t="s">
        <v>69</v>
      </c>
      <c r="D3086" s="7" t="s">
        <v>502</v>
      </c>
      <c r="E3086" s="7" t="s">
        <v>118</v>
      </c>
      <c r="F3086" s="7">
        <v>4.9580000000000002</v>
      </c>
      <c r="I3086" s="7">
        <v>5.14</v>
      </c>
      <c r="J3086" s="7">
        <v>2005</v>
      </c>
      <c r="K3086" s="7">
        <v>8</v>
      </c>
      <c r="L3086" s="7">
        <v>238</v>
      </c>
      <c r="M3086" s="7">
        <v>33.466000000000001</v>
      </c>
      <c r="N3086" s="7">
        <v>111.916</v>
      </c>
      <c r="O3086" s="7">
        <v>33.25</v>
      </c>
      <c r="P3086" s="7">
        <v>111.75</v>
      </c>
      <c r="Q3086" s="7">
        <v>17.286999999999999</v>
      </c>
      <c r="S3086" s="7">
        <v>28.6</v>
      </c>
      <c r="V3086" s="7" t="s">
        <v>26</v>
      </c>
      <c r="W3086" s="7">
        <v>2.153</v>
      </c>
      <c r="X3086" s="7">
        <f t="shared" si="100"/>
        <v>2.153</v>
      </c>
      <c r="Y3086" s="7">
        <v>2.9870000000000001</v>
      </c>
      <c r="Z3086" s="7">
        <f t="shared" si="101"/>
        <v>2.9870000000000001</v>
      </c>
      <c r="AA3086" s="7">
        <v>0.41799999999999998</v>
      </c>
      <c r="AB3086" s="7">
        <v>0.58099999999999996</v>
      </c>
      <c r="AC3086" s="7">
        <v>24.2</v>
      </c>
      <c r="AD3086" s="7">
        <v>153.1</v>
      </c>
      <c r="AE3086" s="7" t="s">
        <v>39</v>
      </c>
      <c r="AH3086" s="7" t="s">
        <v>419</v>
      </c>
      <c r="AI3086" s="7" t="s">
        <v>420</v>
      </c>
      <c r="AJ3086" s="7">
        <v>1.9470000000000001</v>
      </c>
      <c r="AK3086" s="7">
        <v>-0.28899999999999998</v>
      </c>
      <c r="AL3086" s="7" t="s">
        <v>408</v>
      </c>
      <c r="AM3086" s="7">
        <v>0.54700000000000004</v>
      </c>
      <c r="AN3086" s="7">
        <v>7.2999999999999995E-2</v>
      </c>
      <c r="AR3086" s="7">
        <v>5.8869999999999996</v>
      </c>
      <c r="AS3086" s="7">
        <v>2.4350000000000001</v>
      </c>
      <c r="AT3086" s="7">
        <v>2.0750000000000002</v>
      </c>
      <c r="AU3086" s="7">
        <v>2.8010000000000002</v>
      </c>
      <c r="AV3086" s="7" t="s">
        <v>659</v>
      </c>
      <c r="AW3086" s="7" t="s">
        <v>528</v>
      </c>
      <c r="AX3086" s="7" t="s">
        <v>14</v>
      </c>
      <c r="AY3086" s="7" t="s">
        <v>562</v>
      </c>
      <c r="AZ3086" s="7" t="s">
        <v>119</v>
      </c>
    </row>
    <row r="3087" spans="1:52" x14ac:dyDescent="0.2">
      <c r="A3087" s="7">
        <v>3071</v>
      </c>
      <c r="B3087" s="7">
        <v>20003</v>
      </c>
      <c r="C3087" s="7" t="s">
        <v>69</v>
      </c>
      <c r="D3087" s="7" t="s">
        <v>502</v>
      </c>
      <c r="E3087" s="7" t="s">
        <v>118</v>
      </c>
      <c r="F3087" s="7">
        <v>2.9140000000000001</v>
      </c>
      <c r="I3087" s="7">
        <v>3.0209999999999999</v>
      </c>
      <c r="J3087" s="7">
        <v>2005</v>
      </c>
      <c r="K3087" s="7">
        <v>9</v>
      </c>
      <c r="L3087" s="7">
        <v>252</v>
      </c>
      <c r="M3087" s="7">
        <v>33.466000000000001</v>
      </c>
      <c r="N3087" s="7">
        <v>111.916</v>
      </c>
      <c r="O3087" s="7">
        <v>33.25</v>
      </c>
      <c r="P3087" s="7">
        <v>111.75</v>
      </c>
      <c r="Q3087" s="7">
        <v>12.78</v>
      </c>
      <c r="S3087" s="7">
        <v>31.507999999999999</v>
      </c>
      <c r="V3087" s="7" t="s">
        <v>26</v>
      </c>
      <c r="W3087" s="7">
        <v>1.329</v>
      </c>
      <c r="X3087" s="7">
        <f t="shared" si="100"/>
        <v>1.329</v>
      </c>
      <c r="Y3087" s="7">
        <v>1.6919999999999999</v>
      </c>
      <c r="Z3087" s="7">
        <f t="shared" si="101"/>
        <v>1.6919999999999999</v>
      </c>
      <c r="AA3087" s="7">
        <v>0.439</v>
      </c>
      <c r="AB3087" s="7">
        <v>0.56000000000000005</v>
      </c>
      <c r="AC3087" s="7">
        <v>21.5</v>
      </c>
      <c r="AD3087" s="7">
        <v>101</v>
      </c>
      <c r="AE3087" s="7" t="s">
        <v>39</v>
      </c>
      <c r="AH3087" s="7" t="s">
        <v>419</v>
      </c>
      <c r="AI3087" s="7" t="s">
        <v>420</v>
      </c>
      <c r="AJ3087" s="7">
        <v>1.9470000000000001</v>
      </c>
      <c r="AK3087" s="7">
        <v>-0.28899999999999998</v>
      </c>
      <c r="AL3087" s="7" t="s">
        <v>408</v>
      </c>
      <c r="AM3087" s="7">
        <v>0.54700000000000004</v>
      </c>
      <c r="AN3087" s="7">
        <v>7.2999999999999995E-2</v>
      </c>
      <c r="AR3087" s="7">
        <v>5.8869999999999996</v>
      </c>
      <c r="AS3087" s="7">
        <v>2.4350000000000001</v>
      </c>
      <c r="AT3087" s="7">
        <v>2.0750000000000002</v>
      </c>
      <c r="AU3087" s="7">
        <v>2.8010000000000002</v>
      </c>
      <c r="AV3087" s="7" t="s">
        <v>659</v>
      </c>
      <c r="AW3087" s="7" t="s">
        <v>528</v>
      </c>
      <c r="AX3087" s="7" t="s">
        <v>14</v>
      </c>
      <c r="AY3087" s="7" t="s">
        <v>562</v>
      </c>
      <c r="AZ3087" s="7" t="s">
        <v>119</v>
      </c>
    </row>
    <row r="3088" spans="1:52" x14ac:dyDescent="0.2">
      <c r="A3088" s="7">
        <v>3072</v>
      </c>
      <c r="B3088" s="7">
        <v>20003</v>
      </c>
      <c r="C3088" s="7" t="s">
        <v>69</v>
      </c>
      <c r="D3088" s="7" t="s">
        <v>502</v>
      </c>
      <c r="E3088" s="7" t="s">
        <v>118</v>
      </c>
      <c r="F3088" s="7">
        <v>2.488</v>
      </c>
      <c r="I3088" s="7">
        <v>2.5790000000000002</v>
      </c>
      <c r="J3088" s="7">
        <v>2005</v>
      </c>
      <c r="K3088" s="7">
        <v>9</v>
      </c>
      <c r="L3088" s="7">
        <v>266</v>
      </c>
      <c r="M3088" s="7">
        <v>33.466000000000001</v>
      </c>
      <c r="N3088" s="7">
        <v>111.916</v>
      </c>
      <c r="O3088" s="7">
        <v>33.25</v>
      </c>
      <c r="P3088" s="7">
        <v>111.75</v>
      </c>
      <c r="Q3088" s="7">
        <v>9.875</v>
      </c>
      <c r="S3088" s="7">
        <v>41.179000000000002</v>
      </c>
      <c r="V3088" s="7" t="s">
        <v>26</v>
      </c>
      <c r="W3088" s="7">
        <v>1.2450000000000001</v>
      </c>
      <c r="X3088" s="7">
        <f t="shared" si="100"/>
        <v>1.2450000000000001</v>
      </c>
      <c r="Y3088" s="7">
        <v>1.3340000000000001</v>
      </c>
      <c r="Z3088" s="7">
        <f t="shared" si="101"/>
        <v>1.3340000000000001</v>
      </c>
      <c r="AA3088" s="7">
        <v>0.48199999999999998</v>
      </c>
      <c r="AB3088" s="7">
        <v>0.51700000000000002</v>
      </c>
      <c r="AC3088" s="7">
        <v>21.5</v>
      </c>
      <c r="AD3088" s="7">
        <v>101</v>
      </c>
      <c r="AE3088" s="7" t="s">
        <v>39</v>
      </c>
      <c r="AH3088" s="7" t="s">
        <v>419</v>
      </c>
      <c r="AI3088" s="7" t="s">
        <v>420</v>
      </c>
      <c r="AJ3088" s="7">
        <v>1.9470000000000001</v>
      </c>
      <c r="AK3088" s="7">
        <v>-0.28899999999999998</v>
      </c>
      <c r="AL3088" s="7" t="s">
        <v>408</v>
      </c>
      <c r="AM3088" s="7">
        <v>0.54700000000000004</v>
      </c>
      <c r="AN3088" s="7">
        <v>7.2999999999999995E-2</v>
      </c>
      <c r="AR3088" s="7">
        <v>5.8869999999999996</v>
      </c>
      <c r="AS3088" s="7">
        <v>2.4350000000000001</v>
      </c>
      <c r="AT3088" s="7">
        <v>2.0750000000000002</v>
      </c>
      <c r="AU3088" s="7">
        <v>2.8010000000000002</v>
      </c>
      <c r="AV3088" s="7" t="s">
        <v>659</v>
      </c>
      <c r="AW3088" s="7" t="s">
        <v>528</v>
      </c>
      <c r="AX3088" s="7" t="s">
        <v>14</v>
      </c>
      <c r="AY3088" s="7" t="s">
        <v>562</v>
      </c>
      <c r="AZ3088" s="7" t="s">
        <v>119</v>
      </c>
    </row>
    <row r="3089" spans="1:52" x14ac:dyDescent="0.2">
      <c r="A3089" s="7">
        <v>3073</v>
      </c>
      <c r="B3089" s="7">
        <v>20003</v>
      </c>
      <c r="C3089" s="7" t="s">
        <v>69</v>
      </c>
      <c r="D3089" s="7" t="s">
        <v>502</v>
      </c>
      <c r="E3089" s="7" t="s">
        <v>118</v>
      </c>
      <c r="F3089" s="7">
        <v>2.1960000000000002</v>
      </c>
      <c r="I3089" s="7">
        <v>2.2759999999999998</v>
      </c>
      <c r="J3089" s="7">
        <v>2005</v>
      </c>
      <c r="K3089" s="7">
        <v>10</v>
      </c>
      <c r="L3089" s="7">
        <v>280</v>
      </c>
      <c r="M3089" s="7">
        <v>33.466000000000001</v>
      </c>
      <c r="N3089" s="7">
        <v>111.916</v>
      </c>
      <c r="O3089" s="7">
        <v>33.25</v>
      </c>
      <c r="P3089" s="7">
        <v>111.75</v>
      </c>
      <c r="Q3089" s="7">
        <v>8.3710000000000004</v>
      </c>
      <c r="S3089" s="7">
        <v>35.661000000000001</v>
      </c>
      <c r="V3089" s="7" t="s">
        <v>26</v>
      </c>
      <c r="W3089" s="7">
        <v>1.1870000000000001</v>
      </c>
      <c r="X3089" s="7">
        <f t="shared" si="100"/>
        <v>1.1870000000000001</v>
      </c>
      <c r="Y3089" s="7">
        <v>1.089</v>
      </c>
      <c r="Z3089" s="7">
        <f t="shared" si="101"/>
        <v>1.089</v>
      </c>
      <c r="AA3089" s="7">
        <v>0.52100000000000002</v>
      </c>
      <c r="AB3089" s="7">
        <v>0.47799999999999998</v>
      </c>
      <c r="AC3089" s="7">
        <v>15.1</v>
      </c>
      <c r="AD3089" s="7">
        <v>27.6</v>
      </c>
      <c r="AE3089" s="7" t="s">
        <v>39</v>
      </c>
      <c r="AH3089" s="7" t="s">
        <v>419</v>
      </c>
      <c r="AI3089" s="7" t="s">
        <v>420</v>
      </c>
      <c r="AJ3089" s="7">
        <v>1.9470000000000001</v>
      </c>
      <c r="AK3089" s="7">
        <v>-0.28899999999999998</v>
      </c>
      <c r="AL3089" s="7" t="s">
        <v>408</v>
      </c>
      <c r="AM3089" s="7">
        <v>0.54700000000000004</v>
      </c>
      <c r="AN3089" s="7">
        <v>7.2999999999999995E-2</v>
      </c>
      <c r="AR3089" s="7">
        <v>5.8869999999999996</v>
      </c>
      <c r="AS3089" s="7">
        <v>2.4350000000000001</v>
      </c>
      <c r="AT3089" s="7">
        <v>2.0750000000000002</v>
      </c>
      <c r="AU3089" s="7">
        <v>2.8010000000000002</v>
      </c>
      <c r="AV3089" s="7" t="s">
        <v>659</v>
      </c>
      <c r="AW3089" s="7" t="s">
        <v>528</v>
      </c>
      <c r="AX3089" s="7" t="s">
        <v>14</v>
      </c>
      <c r="AY3089" s="7" t="s">
        <v>562</v>
      </c>
      <c r="AZ3089" s="7" t="s">
        <v>119</v>
      </c>
    </row>
    <row r="3090" spans="1:52" x14ac:dyDescent="0.2">
      <c r="A3090" s="7">
        <v>3074</v>
      </c>
      <c r="B3090" s="7">
        <v>20003</v>
      </c>
      <c r="C3090" s="7" t="s">
        <v>69</v>
      </c>
      <c r="D3090" s="7" t="s">
        <v>502</v>
      </c>
      <c r="E3090" s="7" t="s">
        <v>118</v>
      </c>
      <c r="F3090" s="7">
        <v>2.036</v>
      </c>
      <c r="I3090" s="7">
        <v>2.11</v>
      </c>
      <c r="J3090" s="7">
        <v>2005</v>
      </c>
      <c r="K3090" s="7">
        <v>10</v>
      </c>
      <c r="L3090" s="7">
        <v>294</v>
      </c>
      <c r="M3090" s="7">
        <v>33.466000000000001</v>
      </c>
      <c r="N3090" s="7">
        <v>111.916</v>
      </c>
      <c r="O3090" s="7">
        <v>33.25</v>
      </c>
      <c r="P3090" s="7">
        <v>111.75</v>
      </c>
      <c r="Q3090" s="7">
        <v>6.97</v>
      </c>
      <c r="S3090" s="7">
        <v>28.791</v>
      </c>
      <c r="V3090" s="7" t="s">
        <v>26</v>
      </c>
      <c r="W3090" s="7">
        <v>1.075</v>
      </c>
      <c r="X3090" s="7">
        <f t="shared" ref="X3090:X3153" si="102">IF(ISBLANK(W3090), "", W3090)</f>
        <v>1.075</v>
      </c>
      <c r="Y3090" s="7">
        <v>1.0349999999999999</v>
      </c>
      <c r="Z3090" s="7">
        <f t="shared" ref="Z3090:Z3153" si="103">IF(ISBLANK(Y3090), "", Y3090)</f>
        <v>1.0349999999999999</v>
      </c>
      <c r="AA3090" s="7">
        <v>0.50900000000000001</v>
      </c>
      <c r="AB3090" s="7">
        <v>0.49</v>
      </c>
      <c r="AC3090" s="7">
        <v>15.1</v>
      </c>
      <c r="AD3090" s="7">
        <v>27.6</v>
      </c>
      <c r="AE3090" s="7" t="s">
        <v>39</v>
      </c>
      <c r="AH3090" s="7" t="s">
        <v>419</v>
      </c>
      <c r="AI3090" s="7" t="s">
        <v>420</v>
      </c>
      <c r="AJ3090" s="7">
        <v>1.9470000000000001</v>
      </c>
      <c r="AK3090" s="7">
        <v>-0.28899999999999998</v>
      </c>
      <c r="AL3090" s="7" t="s">
        <v>408</v>
      </c>
      <c r="AM3090" s="7">
        <v>0.54700000000000004</v>
      </c>
      <c r="AN3090" s="7">
        <v>7.2999999999999995E-2</v>
      </c>
      <c r="AR3090" s="7">
        <v>5.8869999999999996</v>
      </c>
      <c r="AS3090" s="7">
        <v>2.4350000000000001</v>
      </c>
      <c r="AT3090" s="7">
        <v>2.0750000000000002</v>
      </c>
      <c r="AU3090" s="7">
        <v>2.8010000000000002</v>
      </c>
      <c r="AV3090" s="7" t="s">
        <v>659</v>
      </c>
      <c r="AW3090" s="7" t="s">
        <v>528</v>
      </c>
      <c r="AX3090" s="7" t="s">
        <v>14</v>
      </c>
      <c r="AY3090" s="7" t="s">
        <v>562</v>
      </c>
      <c r="AZ3090" s="7" t="s">
        <v>119</v>
      </c>
    </row>
    <row r="3091" spans="1:52" x14ac:dyDescent="0.2">
      <c r="A3091" s="7">
        <v>3075</v>
      </c>
      <c r="B3091" s="7">
        <v>20003</v>
      </c>
      <c r="C3091" s="7" t="s">
        <v>69</v>
      </c>
      <c r="D3091" s="7" t="s">
        <v>502</v>
      </c>
      <c r="E3091" s="7" t="s">
        <v>118</v>
      </c>
      <c r="F3091" s="7">
        <v>1.9550000000000001</v>
      </c>
      <c r="I3091" s="7">
        <v>2.0259999999999998</v>
      </c>
      <c r="J3091" s="7">
        <v>2005</v>
      </c>
      <c r="K3091" s="7">
        <v>11</v>
      </c>
      <c r="L3091" s="7">
        <v>308</v>
      </c>
      <c r="M3091" s="7">
        <v>33.466000000000001</v>
      </c>
      <c r="N3091" s="7">
        <v>111.916</v>
      </c>
      <c r="O3091" s="7">
        <v>33.25</v>
      </c>
      <c r="P3091" s="7">
        <v>111.75</v>
      </c>
      <c r="Q3091" s="7">
        <v>5.5679999999999996</v>
      </c>
      <c r="S3091" s="7">
        <v>27.120999999999999</v>
      </c>
      <c r="V3091" s="7" t="s">
        <v>26</v>
      </c>
      <c r="W3091" s="7">
        <v>0.99</v>
      </c>
      <c r="X3091" s="7">
        <f t="shared" si="102"/>
        <v>0.99</v>
      </c>
      <c r="Y3091" s="7">
        <v>1.036</v>
      </c>
      <c r="Z3091" s="7">
        <f t="shared" si="103"/>
        <v>1.036</v>
      </c>
      <c r="AA3091" s="7">
        <v>0.48799999999999999</v>
      </c>
      <c r="AB3091" s="7">
        <v>0.51100000000000001</v>
      </c>
      <c r="AC3091" s="7">
        <v>11.4</v>
      </c>
      <c r="AD3091" s="7">
        <v>51.6</v>
      </c>
      <c r="AE3091" s="7" t="s">
        <v>39</v>
      </c>
      <c r="AH3091" s="7" t="s">
        <v>419</v>
      </c>
      <c r="AI3091" s="7" t="s">
        <v>420</v>
      </c>
      <c r="AJ3091" s="7">
        <v>1.9470000000000001</v>
      </c>
      <c r="AK3091" s="7">
        <v>-0.28899999999999998</v>
      </c>
      <c r="AL3091" s="7" t="s">
        <v>408</v>
      </c>
      <c r="AM3091" s="7">
        <v>0.54700000000000004</v>
      </c>
      <c r="AN3091" s="7">
        <v>7.2999999999999995E-2</v>
      </c>
      <c r="AR3091" s="7">
        <v>5.8869999999999996</v>
      </c>
      <c r="AS3091" s="7">
        <v>2.4350000000000001</v>
      </c>
      <c r="AT3091" s="7">
        <v>2.0750000000000002</v>
      </c>
      <c r="AU3091" s="7">
        <v>2.8010000000000002</v>
      </c>
      <c r="AV3091" s="7" t="s">
        <v>659</v>
      </c>
      <c r="AW3091" s="7" t="s">
        <v>528</v>
      </c>
      <c r="AX3091" s="7" t="s">
        <v>14</v>
      </c>
      <c r="AY3091" s="7" t="s">
        <v>562</v>
      </c>
      <c r="AZ3091" s="7" t="s">
        <v>119</v>
      </c>
    </row>
    <row r="3092" spans="1:52" x14ac:dyDescent="0.2">
      <c r="A3092" s="7">
        <v>3076</v>
      </c>
      <c r="B3092" s="7">
        <v>20003</v>
      </c>
      <c r="C3092" s="7" t="s">
        <v>69</v>
      </c>
      <c r="D3092" s="7" t="s">
        <v>502</v>
      </c>
      <c r="E3092" s="7" t="s">
        <v>118</v>
      </c>
      <c r="F3092" s="7">
        <v>1.45</v>
      </c>
      <c r="I3092" s="7">
        <v>1.5029999999999999</v>
      </c>
      <c r="J3092" s="7">
        <v>2005</v>
      </c>
      <c r="K3092" s="7">
        <v>11</v>
      </c>
      <c r="L3092" s="7">
        <v>322</v>
      </c>
      <c r="M3092" s="7">
        <v>33.466000000000001</v>
      </c>
      <c r="N3092" s="7">
        <v>111.916</v>
      </c>
      <c r="O3092" s="7">
        <v>33.25</v>
      </c>
      <c r="P3092" s="7">
        <v>111.75</v>
      </c>
      <c r="Q3092" s="7">
        <v>3.7650000000000001</v>
      </c>
      <c r="V3092" s="7" t="s">
        <v>26</v>
      </c>
      <c r="W3092" s="7">
        <v>0.74099999999999999</v>
      </c>
      <c r="X3092" s="7">
        <f t="shared" si="102"/>
        <v>0.74099999999999999</v>
      </c>
      <c r="Y3092" s="7">
        <v>0.76200000000000001</v>
      </c>
      <c r="Z3092" s="7">
        <f t="shared" si="103"/>
        <v>0.76200000000000001</v>
      </c>
      <c r="AA3092" s="7">
        <v>0.49199999999999999</v>
      </c>
      <c r="AB3092" s="7">
        <v>0.50700000000000001</v>
      </c>
      <c r="AC3092" s="7">
        <v>11.4</v>
      </c>
      <c r="AD3092" s="7">
        <v>51.6</v>
      </c>
      <c r="AE3092" s="7" t="s">
        <v>39</v>
      </c>
      <c r="AH3092" s="7" t="s">
        <v>419</v>
      </c>
      <c r="AI3092" s="7" t="s">
        <v>420</v>
      </c>
      <c r="AJ3092" s="7">
        <v>1.9470000000000001</v>
      </c>
      <c r="AK3092" s="7">
        <v>-0.28899999999999998</v>
      </c>
      <c r="AL3092" s="7" t="s">
        <v>408</v>
      </c>
      <c r="AM3092" s="7">
        <v>0.54700000000000004</v>
      </c>
      <c r="AN3092" s="7">
        <v>7.2999999999999995E-2</v>
      </c>
      <c r="AR3092" s="7">
        <v>5.8869999999999996</v>
      </c>
      <c r="AS3092" s="7">
        <v>2.4350000000000001</v>
      </c>
      <c r="AT3092" s="7">
        <v>2.0750000000000002</v>
      </c>
      <c r="AU3092" s="7">
        <v>2.8010000000000002</v>
      </c>
      <c r="AV3092" s="7" t="s">
        <v>659</v>
      </c>
      <c r="AW3092" s="7" t="s">
        <v>528</v>
      </c>
      <c r="AX3092" s="7" t="s">
        <v>14</v>
      </c>
      <c r="AY3092" s="7" t="s">
        <v>562</v>
      </c>
      <c r="AZ3092" s="7" t="s">
        <v>119</v>
      </c>
    </row>
    <row r="3093" spans="1:52" x14ac:dyDescent="0.2">
      <c r="A3093" s="7">
        <v>3077</v>
      </c>
      <c r="B3093" s="7">
        <v>20003</v>
      </c>
      <c r="C3093" s="7" t="s">
        <v>69</v>
      </c>
      <c r="D3093" s="7" t="s">
        <v>502</v>
      </c>
      <c r="E3093" s="7" t="s">
        <v>118</v>
      </c>
      <c r="F3093" s="7">
        <v>1.21</v>
      </c>
      <c r="I3093" s="7">
        <v>1.254</v>
      </c>
      <c r="J3093" s="7">
        <v>2005</v>
      </c>
      <c r="K3093" s="7">
        <v>12</v>
      </c>
      <c r="L3093" s="7">
        <v>335</v>
      </c>
      <c r="M3093" s="7">
        <v>33.466000000000001</v>
      </c>
      <c r="N3093" s="7">
        <v>111.916</v>
      </c>
      <c r="O3093" s="7">
        <v>33.25</v>
      </c>
      <c r="P3093" s="7">
        <v>111.75</v>
      </c>
      <c r="Q3093" s="7">
        <v>1.861</v>
      </c>
      <c r="V3093" s="7" t="s">
        <v>26</v>
      </c>
      <c r="W3093" s="7">
        <v>0.76500000000000001</v>
      </c>
      <c r="X3093" s="7">
        <f t="shared" si="102"/>
        <v>0.76500000000000001</v>
      </c>
      <c r="Y3093" s="7">
        <v>0.48899999999999999</v>
      </c>
      <c r="Z3093" s="7">
        <f t="shared" si="103"/>
        <v>0.48899999999999999</v>
      </c>
      <c r="AA3093" s="7">
        <v>0.60899999999999999</v>
      </c>
      <c r="AB3093" s="7">
        <v>0.39</v>
      </c>
      <c r="AC3093" s="7">
        <v>1.9</v>
      </c>
      <c r="AD3093" s="7">
        <v>30</v>
      </c>
      <c r="AE3093" s="7" t="s">
        <v>39</v>
      </c>
      <c r="AH3093" s="7" t="s">
        <v>419</v>
      </c>
      <c r="AI3093" s="7" t="s">
        <v>420</v>
      </c>
      <c r="AJ3093" s="7">
        <v>1.9470000000000001</v>
      </c>
      <c r="AK3093" s="7">
        <v>-0.28899999999999998</v>
      </c>
      <c r="AL3093" s="7" t="s">
        <v>408</v>
      </c>
      <c r="AM3093" s="7">
        <v>0.54700000000000004</v>
      </c>
      <c r="AN3093" s="7">
        <v>7.2999999999999995E-2</v>
      </c>
      <c r="AR3093" s="7">
        <v>5.8869999999999996</v>
      </c>
      <c r="AS3093" s="7">
        <v>2.4350000000000001</v>
      </c>
      <c r="AT3093" s="7">
        <v>2.0750000000000002</v>
      </c>
      <c r="AU3093" s="7">
        <v>2.8010000000000002</v>
      </c>
      <c r="AV3093" s="7" t="s">
        <v>659</v>
      </c>
      <c r="AW3093" s="7" t="s">
        <v>528</v>
      </c>
      <c r="AX3093" s="7" t="s">
        <v>14</v>
      </c>
      <c r="AY3093" s="7" t="s">
        <v>562</v>
      </c>
      <c r="AZ3093" s="7" t="s">
        <v>119</v>
      </c>
    </row>
    <row r="3094" spans="1:52" x14ac:dyDescent="0.2">
      <c r="A3094" s="7">
        <v>3078</v>
      </c>
      <c r="B3094" s="7">
        <v>20003</v>
      </c>
      <c r="C3094" s="7" t="s">
        <v>69</v>
      </c>
      <c r="D3094" s="7" t="s">
        <v>503</v>
      </c>
      <c r="E3094" s="7" t="s">
        <v>118</v>
      </c>
      <c r="F3094" s="7">
        <v>0.52400000000000002</v>
      </c>
      <c r="I3094" s="7">
        <v>0.54300000000000004</v>
      </c>
      <c r="J3094" s="7">
        <v>2005</v>
      </c>
      <c r="K3094" s="7">
        <v>1</v>
      </c>
      <c r="L3094" s="7">
        <v>26</v>
      </c>
      <c r="M3094" s="7">
        <v>33.466000000000001</v>
      </c>
      <c r="N3094" s="7">
        <v>111.916</v>
      </c>
      <c r="O3094" s="7">
        <v>33.25</v>
      </c>
      <c r="P3094" s="7">
        <v>111.75</v>
      </c>
      <c r="Q3094" s="7">
        <v>-1.244</v>
      </c>
      <c r="V3094" s="7" t="s">
        <v>26</v>
      </c>
      <c r="W3094" s="7">
        <v>0.24199999999999999</v>
      </c>
      <c r="X3094" s="7">
        <f t="shared" si="102"/>
        <v>0.24199999999999999</v>
      </c>
      <c r="Y3094" s="7">
        <v>0.30099999999999999</v>
      </c>
      <c r="Z3094" s="7">
        <f t="shared" si="103"/>
        <v>0.30099999999999999</v>
      </c>
      <c r="AA3094" s="7">
        <v>0.44500000000000001</v>
      </c>
      <c r="AB3094" s="7">
        <v>0.55400000000000005</v>
      </c>
      <c r="AC3094" s="7">
        <v>0.5</v>
      </c>
      <c r="AD3094" s="7">
        <v>11.4</v>
      </c>
      <c r="AE3094" s="7" t="s">
        <v>39</v>
      </c>
      <c r="AH3094" s="7" t="s">
        <v>419</v>
      </c>
      <c r="AI3094" s="7" t="s">
        <v>420</v>
      </c>
      <c r="AJ3094" s="7">
        <v>1.9470000000000001</v>
      </c>
      <c r="AK3094" s="7">
        <v>-0.28899999999999998</v>
      </c>
      <c r="AL3094" s="7" t="s">
        <v>408</v>
      </c>
      <c r="AM3094" s="7">
        <v>0.44900000000000001</v>
      </c>
      <c r="AN3094" s="7">
        <v>8.5999999999999993E-2</v>
      </c>
      <c r="AR3094" s="7">
        <v>4.9139999999999997</v>
      </c>
      <c r="AS3094" s="7">
        <v>2.4449999999999998</v>
      </c>
      <c r="AT3094" s="7">
        <v>2.3559999999999999</v>
      </c>
      <c r="AU3094" s="7">
        <v>2.4889999999999999</v>
      </c>
      <c r="AV3094" s="7" t="s">
        <v>659</v>
      </c>
      <c r="AW3094" s="7" t="s">
        <v>528</v>
      </c>
      <c r="AX3094" s="7" t="s">
        <v>14</v>
      </c>
      <c r="AY3094" s="7" t="s">
        <v>562</v>
      </c>
      <c r="AZ3094" s="7" t="s">
        <v>120</v>
      </c>
    </row>
    <row r="3095" spans="1:52" x14ac:dyDescent="0.2">
      <c r="A3095" s="7">
        <v>3079</v>
      </c>
      <c r="B3095" s="7">
        <v>20003</v>
      </c>
      <c r="C3095" s="7" t="s">
        <v>69</v>
      </c>
      <c r="D3095" s="7" t="s">
        <v>503</v>
      </c>
      <c r="E3095" s="7" t="s">
        <v>118</v>
      </c>
      <c r="F3095" s="7">
        <v>0.60699999999999998</v>
      </c>
      <c r="I3095" s="7">
        <v>0.629</v>
      </c>
      <c r="J3095" s="7">
        <v>2005</v>
      </c>
      <c r="K3095" s="7">
        <v>2</v>
      </c>
      <c r="L3095" s="7">
        <v>43</v>
      </c>
      <c r="M3095" s="7">
        <v>33.466000000000001</v>
      </c>
      <c r="N3095" s="7">
        <v>111.916</v>
      </c>
      <c r="O3095" s="7">
        <v>33.25</v>
      </c>
      <c r="P3095" s="7">
        <v>111.75</v>
      </c>
      <c r="Q3095" s="7">
        <v>-0.434</v>
      </c>
      <c r="V3095" s="7" t="s">
        <v>26</v>
      </c>
      <c r="W3095" s="7">
        <v>0.29799999999999999</v>
      </c>
      <c r="X3095" s="7">
        <f t="shared" si="102"/>
        <v>0.29799999999999999</v>
      </c>
      <c r="Y3095" s="7">
        <v>0.33100000000000002</v>
      </c>
      <c r="Z3095" s="7">
        <f t="shared" si="103"/>
        <v>0.33100000000000002</v>
      </c>
      <c r="AA3095" s="7">
        <v>0.47299999999999998</v>
      </c>
      <c r="AB3095" s="7">
        <v>0.52600000000000002</v>
      </c>
      <c r="AC3095" s="7">
        <v>1.2</v>
      </c>
      <c r="AD3095" s="7">
        <v>21.3</v>
      </c>
      <c r="AE3095" s="7" t="s">
        <v>39</v>
      </c>
      <c r="AH3095" s="7" t="s">
        <v>419</v>
      </c>
      <c r="AI3095" s="7" t="s">
        <v>420</v>
      </c>
      <c r="AJ3095" s="7">
        <v>1.9470000000000001</v>
      </c>
      <c r="AK3095" s="7">
        <v>-0.28899999999999998</v>
      </c>
      <c r="AL3095" s="7" t="s">
        <v>408</v>
      </c>
      <c r="AM3095" s="7">
        <v>0.44900000000000001</v>
      </c>
      <c r="AN3095" s="7">
        <v>8.5999999999999993E-2</v>
      </c>
      <c r="AR3095" s="7">
        <v>4.9139999999999997</v>
      </c>
      <c r="AS3095" s="7">
        <v>2.4449999999999998</v>
      </c>
      <c r="AT3095" s="7">
        <v>2.3559999999999999</v>
      </c>
      <c r="AU3095" s="7">
        <v>2.4889999999999999</v>
      </c>
      <c r="AV3095" s="7" t="s">
        <v>659</v>
      </c>
      <c r="AW3095" s="7" t="s">
        <v>528</v>
      </c>
      <c r="AX3095" s="7" t="s">
        <v>14</v>
      </c>
      <c r="AY3095" s="7" t="s">
        <v>562</v>
      </c>
      <c r="AZ3095" s="7" t="s">
        <v>120</v>
      </c>
    </row>
    <row r="3096" spans="1:52" x14ac:dyDescent="0.2">
      <c r="A3096" s="7">
        <v>3080</v>
      </c>
      <c r="B3096" s="7">
        <v>20003</v>
      </c>
      <c r="C3096" s="7" t="s">
        <v>69</v>
      </c>
      <c r="D3096" s="7" t="s">
        <v>503</v>
      </c>
      <c r="E3096" s="7" t="s">
        <v>118</v>
      </c>
      <c r="F3096" s="7">
        <v>1.867</v>
      </c>
      <c r="I3096" s="7">
        <v>1.9350000000000001</v>
      </c>
      <c r="J3096" s="7">
        <v>2005</v>
      </c>
      <c r="K3096" s="7">
        <v>2</v>
      </c>
      <c r="L3096" s="7">
        <v>58</v>
      </c>
      <c r="M3096" s="7">
        <v>33.466000000000001</v>
      </c>
      <c r="N3096" s="7">
        <v>111.916</v>
      </c>
      <c r="O3096" s="7">
        <v>33.25</v>
      </c>
      <c r="P3096" s="7">
        <v>111.75</v>
      </c>
      <c r="Q3096" s="7">
        <v>7.9880000000000004</v>
      </c>
      <c r="V3096" s="7" t="s">
        <v>26</v>
      </c>
      <c r="W3096" s="7">
        <v>1.004</v>
      </c>
      <c r="X3096" s="7">
        <f t="shared" si="102"/>
        <v>1.004</v>
      </c>
      <c r="Y3096" s="7">
        <v>0.93100000000000005</v>
      </c>
      <c r="Z3096" s="7">
        <f t="shared" si="103"/>
        <v>0.93100000000000005</v>
      </c>
      <c r="AA3096" s="7">
        <v>0.51800000000000002</v>
      </c>
      <c r="AB3096" s="7">
        <v>0.48099999999999998</v>
      </c>
      <c r="AC3096" s="7">
        <v>1.2</v>
      </c>
      <c r="AD3096" s="7">
        <v>21.3</v>
      </c>
      <c r="AE3096" s="7" t="s">
        <v>39</v>
      </c>
      <c r="AH3096" s="7" t="s">
        <v>419</v>
      </c>
      <c r="AI3096" s="7" t="s">
        <v>420</v>
      </c>
      <c r="AJ3096" s="7">
        <v>1.9470000000000001</v>
      </c>
      <c r="AK3096" s="7">
        <v>-0.28899999999999998</v>
      </c>
      <c r="AL3096" s="7" t="s">
        <v>408</v>
      </c>
      <c r="AM3096" s="7">
        <v>0.44900000000000001</v>
      </c>
      <c r="AN3096" s="7">
        <v>8.5999999999999993E-2</v>
      </c>
      <c r="AR3096" s="7">
        <v>4.9139999999999997</v>
      </c>
      <c r="AS3096" s="7">
        <v>2.4449999999999998</v>
      </c>
      <c r="AT3096" s="7">
        <v>2.3559999999999999</v>
      </c>
      <c r="AU3096" s="7">
        <v>2.4889999999999999</v>
      </c>
      <c r="AV3096" s="7" t="s">
        <v>659</v>
      </c>
      <c r="AW3096" s="7" t="s">
        <v>528</v>
      </c>
      <c r="AX3096" s="7" t="s">
        <v>14</v>
      </c>
      <c r="AY3096" s="7" t="s">
        <v>562</v>
      </c>
      <c r="AZ3096" s="7" t="s">
        <v>120</v>
      </c>
    </row>
    <row r="3097" spans="1:52" x14ac:dyDescent="0.2">
      <c r="A3097" s="7">
        <v>3081</v>
      </c>
      <c r="B3097" s="7">
        <v>20003</v>
      </c>
      <c r="C3097" s="7" t="s">
        <v>69</v>
      </c>
      <c r="D3097" s="7" t="s">
        <v>503</v>
      </c>
      <c r="E3097" s="7" t="s">
        <v>118</v>
      </c>
      <c r="F3097" s="7">
        <v>1.651</v>
      </c>
      <c r="I3097" s="7">
        <v>1.7110000000000001</v>
      </c>
      <c r="J3097" s="7">
        <v>2005</v>
      </c>
      <c r="K3097" s="7">
        <v>3</v>
      </c>
      <c r="L3097" s="7">
        <v>71</v>
      </c>
      <c r="M3097" s="7">
        <v>33.466000000000001</v>
      </c>
      <c r="N3097" s="7">
        <v>111.916</v>
      </c>
      <c r="O3097" s="7">
        <v>33.25</v>
      </c>
      <c r="P3097" s="7">
        <v>111.75</v>
      </c>
      <c r="Q3097" s="7">
        <v>7.1970000000000001</v>
      </c>
      <c r="S3097" s="7">
        <v>25.736000000000001</v>
      </c>
      <c r="V3097" s="7" t="s">
        <v>26</v>
      </c>
      <c r="W3097" s="7">
        <v>1.07</v>
      </c>
      <c r="X3097" s="7">
        <f t="shared" si="102"/>
        <v>1.07</v>
      </c>
      <c r="Y3097" s="7">
        <v>0.64100000000000001</v>
      </c>
      <c r="Z3097" s="7">
        <f t="shared" si="103"/>
        <v>0.64100000000000001</v>
      </c>
      <c r="AA3097" s="7">
        <v>0.625</v>
      </c>
      <c r="AB3097" s="7">
        <v>0.374</v>
      </c>
      <c r="AC3097" s="7">
        <v>9.1999999999999993</v>
      </c>
      <c r="AD3097" s="7">
        <v>34</v>
      </c>
      <c r="AE3097" s="7" t="s">
        <v>39</v>
      </c>
      <c r="AH3097" s="7" t="s">
        <v>419</v>
      </c>
      <c r="AI3097" s="7" t="s">
        <v>420</v>
      </c>
      <c r="AJ3097" s="7">
        <v>1.9470000000000001</v>
      </c>
      <c r="AK3097" s="7">
        <v>-0.28899999999999998</v>
      </c>
      <c r="AL3097" s="7" t="s">
        <v>408</v>
      </c>
      <c r="AM3097" s="7">
        <v>0.44900000000000001</v>
      </c>
      <c r="AN3097" s="7">
        <v>8.5999999999999993E-2</v>
      </c>
      <c r="AR3097" s="7">
        <v>4.9139999999999997</v>
      </c>
      <c r="AS3097" s="7">
        <v>2.4449999999999998</v>
      </c>
      <c r="AT3097" s="7">
        <v>2.3559999999999999</v>
      </c>
      <c r="AU3097" s="7">
        <v>2.4889999999999999</v>
      </c>
      <c r="AV3097" s="7" t="s">
        <v>659</v>
      </c>
      <c r="AW3097" s="7" t="s">
        <v>528</v>
      </c>
      <c r="AX3097" s="7" t="s">
        <v>14</v>
      </c>
      <c r="AY3097" s="7" t="s">
        <v>562</v>
      </c>
      <c r="AZ3097" s="7" t="s">
        <v>120</v>
      </c>
    </row>
    <row r="3098" spans="1:52" x14ac:dyDescent="0.2">
      <c r="A3098" s="7">
        <v>3082</v>
      </c>
      <c r="B3098" s="7">
        <v>20003</v>
      </c>
      <c r="C3098" s="7" t="s">
        <v>69</v>
      </c>
      <c r="D3098" s="7" t="s">
        <v>503</v>
      </c>
      <c r="E3098" s="7" t="s">
        <v>118</v>
      </c>
      <c r="F3098" s="7">
        <v>2.0550000000000002</v>
      </c>
      <c r="I3098" s="7">
        <v>2.13</v>
      </c>
      <c r="J3098" s="7">
        <v>2005</v>
      </c>
      <c r="K3098" s="7">
        <v>3</v>
      </c>
      <c r="L3098" s="7">
        <v>87</v>
      </c>
      <c r="M3098" s="7">
        <v>33.466000000000001</v>
      </c>
      <c r="N3098" s="7">
        <v>111.916</v>
      </c>
      <c r="O3098" s="7">
        <v>33.25</v>
      </c>
      <c r="P3098" s="7">
        <v>111.75</v>
      </c>
      <c r="Q3098" s="7">
        <v>11.412000000000001</v>
      </c>
      <c r="S3098" s="7">
        <v>22.611999999999998</v>
      </c>
      <c r="V3098" s="7" t="s">
        <v>26</v>
      </c>
      <c r="W3098" s="7">
        <v>1.202</v>
      </c>
      <c r="X3098" s="7">
        <f t="shared" si="102"/>
        <v>1.202</v>
      </c>
      <c r="Y3098" s="7">
        <v>0.92800000000000005</v>
      </c>
      <c r="Z3098" s="7">
        <f t="shared" si="103"/>
        <v>0.92800000000000005</v>
      </c>
      <c r="AA3098" s="7">
        <v>0.56399999999999995</v>
      </c>
      <c r="AB3098" s="7">
        <v>0.435</v>
      </c>
      <c r="AC3098" s="7">
        <v>9.1999999999999993</v>
      </c>
      <c r="AD3098" s="7">
        <v>34</v>
      </c>
      <c r="AE3098" s="7" t="s">
        <v>39</v>
      </c>
      <c r="AH3098" s="7" t="s">
        <v>419</v>
      </c>
      <c r="AI3098" s="7" t="s">
        <v>420</v>
      </c>
      <c r="AJ3098" s="7">
        <v>1.9470000000000001</v>
      </c>
      <c r="AK3098" s="7">
        <v>-0.28899999999999998</v>
      </c>
      <c r="AL3098" s="7" t="s">
        <v>408</v>
      </c>
      <c r="AM3098" s="7">
        <v>0.44900000000000001</v>
      </c>
      <c r="AN3098" s="7">
        <v>8.5999999999999993E-2</v>
      </c>
      <c r="AR3098" s="7">
        <v>4.9139999999999997</v>
      </c>
      <c r="AS3098" s="7">
        <v>2.4449999999999998</v>
      </c>
      <c r="AT3098" s="7">
        <v>2.3559999999999999</v>
      </c>
      <c r="AU3098" s="7">
        <v>2.4889999999999999</v>
      </c>
      <c r="AV3098" s="7" t="s">
        <v>659</v>
      </c>
      <c r="AW3098" s="7" t="s">
        <v>528</v>
      </c>
      <c r="AX3098" s="7" t="s">
        <v>14</v>
      </c>
      <c r="AY3098" s="7" t="s">
        <v>562</v>
      </c>
      <c r="AZ3098" s="7" t="s">
        <v>120</v>
      </c>
    </row>
    <row r="3099" spans="1:52" x14ac:dyDescent="0.2">
      <c r="A3099" s="7">
        <v>3083</v>
      </c>
      <c r="B3099" s="7">
        <v>20003</v>
      </c>
      <c r="C3099" s="7" t="s">
        <v>69</v>
      </c>
      <c r="D3099" s="7" t="s">
        <v>503</v>
      </c>
      <c r="E3099" s="7" t="s">
        <v>118</v>
      </c>
      <c r="F3099" s="7">
        <v>1.839</v>
      </c>
      <c r="I3099" s="7">
        <v>1.9059999999999999</v>
      </c>
      <c r="J3099" s="7">
        <v>2005</v>
      </c>
      <c r="K3099" s="7">
        <v>4</v>
      </c>
      <c r="L3099" s="7">
        <v>101</v>
      </c>
      <c r="M3099" s="7">
        <v>33.466000000000001</v>
      </c>
      <c r="N3099" s="7">
        <v>111.916</v>
      </c>
      <c r="O3099" s="7">
        <v>33.25</v>
      </c>
      <c r="P3099" s="7">
        <v>111.75</v>
      </c>
      <c r="Q3099" s="7">
        <v>17.631</v>
      </c>
      <c r="S3099" s="7">
        <v>18.495000000000001</v>
      </c>
      <c r="V3099" s="7" t="s">
        <v>26</v>
      </c>
      <c r="W3099" s="7">
        <v>1.246</v>
      </c>
      <c r="X3099" s="7">
        <f t="shared" si="102"/>
        <v>1.246</v>
      </c>
      <c r="Y3099" s="7">
        <v>0.66</v>
      </c>
      <c r="Z3099" s="7">
        <f t="shared" si="103"/>
        <v>0.66</v>
      </c>
      <c r="AA3099" s="7">
        <v>0.65300000000000002</v>
      </c>
      <c r="AB3099" s="7">
        <v>0.34599999999999997</v>
      </c>
      <c r="AC3099" s="7">
        <v>18</v>
      </c>
      <c r="AD3099" s="7">
        <v>10.8</v>
      </c>
      <c r="AE3099" s="7" t="s">
        <v>39</v>
      </c>
      <c r="AH3099" s="7" t="s">
        <v>419</v>
      </c>
      <c r="AI3099" s="7" t="s">
        <v>420</v>
      </c>
      <c r="AJ3099" s="7">
        <v>1.9470000000000001</v>
      </c>
      <c r="AK3099" s="7">
        <v>-0.28899999999999998</v>
      </c>
      <c r="AL3099" s="7" t="s">
        <v>408</v>
      </c>
      <c r="AM3099" s="7">
        <v>0.44900000000000001</v>
      </c>
      <c r="AN3099" s="7">
        <v>8.5999999999999993E-2</v>
      </c>
      <c r="AR3099" s="7">
        <v>4.9139999999999997</v>
      </c>
      <c r="AS3099" s="7">
        <v>2.4449999999999998</v>
      </c>
      <c r="AT3099" s="7">
        <v>2.3559999999999999</v>
      </c>
      <c r="AU3099" s="7">
        <v>2.4889999999999999</v>
      </c>
      <c r="AV3099" s="7" t="s">
        <v>659</v>
      </c>
      <c r="AW3099" s="7" t="s">
        <v>528</v>
      </c>
      <c r="AX3099" s="7" t="s">
        <v>14</v>
      </c>
      <c r="AY3099" s="7" t="s">
        <v>562</v>
      </c>
      <c r="AZ3099" s="7" t="s">
        <v>120</v>
      </c>
    </row>
    <row r="3100" spans="1:52" x14ac:dyDescent="0.2">
      <c r="A3100" s="7">
        <v>3084</v>
      </c>
      <c r="B3100" s="7">
        <v>20003</v>
      </c>
      <c r="C3100" s="7" t="s">
        <v>69</v>
      </c>
      <c r="D3100" s="7" t="s">
        <v>503</v>
      </c>
      <c r="E3100" s="7" t="s">
        <v>118</v>
      </c>
      <c r="F3100" s="7">
        <v>1.7949999999999999</v>
      </c>
      <c r="I3100" s="7">
        <v>1.861</v>
      </c>
      <c r="J3100" s="7">
        <v>2005</v>
      </c>
      <c r="K3100" s="7">
        <v>4</v>
      </c>
      <c r="L3100" s="7">
        <v>115</v>
      </c>
      <c r="M3100" s="7">
        <v>33.466000000000001</v>
      </c>
      <c r="N3100" s="7">
        <v>111.916</v>
      </c>
      <c r="O3100" s="7">
        <v>33.25</v>
      </c>
      <c r="P3100" s="7">
        <v>111.75</v>
      </c>
      <c r="Q3100" s="7">
        <v>16.138000000000002</v>
      </c>
      <c r="S3100" s="7">
        <v>17.646999999999998</v>
      </c>
      <c r="V3100" s="7" t="s">
        <v>26</v>
      </c>
      <c r="W3100" s="7">
        <v>1.157</v>
      </c>
      <c r="X3100" s="7">
        <f t="shared" si="102"/>
        <v>1.157</v>
      </c>
      <c r="Y3100" s="7">
        <v>0.70399999999999996</v>
      </c>
      <c r="Z3100" s="7">
        <f t="shared" si="103"/>
        <v>0.70399999999999996</v>
      </c>
      <c r="AA3100" s="7">
        <v>0.621</v>
      </c>
      <c r="AB3100" s="7">
        <v>0.378</v>
      </c>
      <c r="AC3100" s="7">
        <v>18</v>
      </c>
      <c r="AD3100" s="7">
        <v>10.8</v>
      </c>
      <c r="AE3100" s="7" t="s">
        <v>39</v>
      </c>
      <c r="AH3100" s="7" t="s">
        <v>419</v>
      </c>
      <c r="AI3100" s="7" t="s">
        <v>420</v>
      </c>
      <c r="AJ3100" s="7">
        <v>1.9470000000000001</v>
      </c>
      <c r="AK3100" s="7">
        <v>-0.28899999999999998</v>
      </c>
      <c r="AL3100" s="7" t="s">
        <v>408</v>
      </c>
      <c r="AM3100" s="7">
        <v>0.44900000000000001</v>
      </c>
      <c r="AN3100" s="7">
        <v>8.5999999999999993E-2</v>
      </c>
      <c r="AR3100" s="7">
        <v>4.9139999999999997</v>
      </c>
      <c r="AS3100" s="7">
        <v>2.4449999999999998</v>
      </c>
      <c r="AT3100" s="7">
        <v>2.3559999999999999</v>
      </c>
      <c r="AU3100" s="7">
        <v>2.4889999999999999</v>
      </c>
      <c r="AV3100" s="7" t="s">
        <v>659</v>
      </c>
      <c r="AW3100" s="7" t="s">
        <v>528</v>
      </c>
      <c r="AX3100" s="7" t="s">
        <v>14</v>
      </c>
      <c r="AY3100" s="7" t="s">
        <v>562</v>
      </c>
      <c r="AZ3100" s="7" t="s">
        <v>120</v>
      </c>
    </row>
    <row r="3101" spans="1:52" x14ac:dyDescent="0.2">
      <c r="A3101" s="7">
        <v>3085</v>
      </c>
      <c r="B3101" s="7">
        <v>20003</v>
      </c>
      <c r="C3101" s="7" t="s">
        <v>69</v>
      </c>
      <c r="D3101" s="7" t="s">
        <v>503</v>
      </c>
      <c r="E3101" s="7" t="s">
        <v>118</v>
      </c>
      <c r="F3101" s="7">
        <v>3.6960000000000002</v>
      </c>
      <c r="I3101" s="7">
        <v>3.8319999999999999</v>
      </c>
      <c r="J3101" s="7">
        <v>2005</v>
      </c>
      <c r="K3101" s="7">
        <v>5</v>
      </c>
      <c r="L3101" s="7">
        <v>129</v>
      </c>
      <c r="M3101" s="7">
        <v>33.466000000000001</v>
      </c>
      <c r="N3101" s="7">
        <v>111.916</v>
      </c>
      <c r="O3101" s="7">
        <v>33.25</v>
      </c>
      <c r="P3101" s="7">
        <v>111.75</v>
      </c>
      <c r="Q3101" s="7">
        <v>16.745999999999999</v>
      </c>
      <c r="S3101" s="7">
        <v>27.468</v>
      </c>
      <c r="V3101" s="7" t="s">
        <v>26</v>
      </c>
      <c r="W3101" s="7">
        <v>2.0630000000000002</v>
      </c>
      <c r="X3101" s="7">
        <f t="shared" si="102"/>
        <v>2.0630000000000002</v>
      </c>
      <c r="Y3101" s="7">
        <v>1.7689999999999999</v>
      </c>
      <c r="Z3101" s="7">
        <f t="shared" si="103"/>
        <v>1.7689999999999999</v>
      </c>
      <c r="AA3101" s="7">
        <v>0.53800000000000003</v>
      </c>
      <c r="AB3101" s="7">
        <v>0.46100000000000002</v>
      </c>
      <c r="AC3101" s="7">
        <v>21.2</v>
      </c>
      <c r="AD3101" s="7">
        <v>94.3</v>
      </c>
      <c r="AE3101" s="7" t="s">
        <v>39</v>
      </c>
      <c r="AH3101" s="7" t="s">
        <v>419</v>
      </c>
      <c r="AI3101" s="7" t="s">
        <v>420</v>
      </c>
      <c r="AJ3101" s="7">
        <v>1.9470000000000001</v>
      </c>
      <c r="AK3101" s="7">
        <v>-0.28899999999999998</v>
      </c>
      <c r="AL3101" s="7" t="s">
        <v>408</v>
      </c>
      <c r="AM3101" s="7">
        <v>0.44900000000000001</v>
      </c>
      <c r="AN3101" s="7">
        <v>8.5999999999999993E-2</v>
      </c>
      <c r="AR3101" s="7">
        <v>4.9139999999999997</v>
      </c>
      <c r="AS3101" s="7">
        <v>2.4449999999999998</v>
      </c>
      <c r="AT3101" s="7">
        <v>2.3559999999999999</v>
      </c>
      <c r="AU3101" s="7">
        <v>2.4889999999999999</v>
      </c>
      <c r="AV3101" s="7" t="s">
        <v>659</v>
      </c>
      <c r="AW3101" s="7" t="s">
        <v>528</v>
      </c>
      <c r="AX3101" s="7" t="s">
        <v>14</v>
      </c>
      <c r="AY3101" s="7" t="s">
        <v>562</v>
      </c>
      <c r="AZ3101" s="7" t="s">
        <v>120</v>
      </c>
    </row>
    <row r="3102" spans="1:52" x14ac:dyDescent="0.2">
      <c r="A3102" s="7">
        <v>3086</v>
      </c>
      <c r="B3102" s="7">
        <v>20003</v>
      </c>
      <c r="C3102" s="7" t="s">
        <v>69</v>
      </c>
      <c r="D3102" s="7" t="s">
        <v>503</v>
      </c>
      <c r="E3102" s="7" t="s">
        <v>118</v>
      </c>
      <c r="F3102" s="7">
        <v>3.2229999999999999</v>
      </c>
      <c r="I3102" s="7">
        <v>3.3410000000000002</v>
      </c>
      <c r="J3102" s="7">
        <v>2005</v>
      </c>
      <c r="K3102" s="7">
        <v>5</v>
      </c>
      <c r="L3102" s="7">
        <v>144</v>
      </c>
      <c r="M3102" s="7">
        <v>33.466000000000001</v>
      </c>
      <c r="N3102" s="7">
        <v>111.916</v>
      </c>
      <c r="O3102" s="7">
        <v>33.25</v>
      </c>
      <c r="P3102" s="7">
        <v>111.75</v>
      </c>
      <c r="Q3102" s="7">
        <v>20.963000000000001</v>
      </c>
      <c r="S3102" s="7">
        <v>17.943000000000001</v>
      </c>
      <c r="V3102" s="7" t="s">
        <v>26</v>
      </c>
      <c r="W3102" s="7">
        <v>2.1509999999999998</v>
      </c>
      <c r="X3102" s="7">
        <f t="shared" si="102"/>
        <v>2.1509999999999998</v>
      </c>
      <c r="Y3102" s="7">
        <v>1.19</v>
      </c>
      <c r="Z3102" s="7">
        <f t="shared" si="103"/>
        <v>1.19</v>
      </c>
      <c r="AA3102" s="7">
        <v>0.64300000000000002</v>
      </c>
      <c r="AB3102" s="7">
        <v>0.35599999999999998</v>
      </c>
      <c r="AC3102" s="7">
        <v>21.2</v>
      </c>
      <c r="AD3102" s="7">
        <v>94.3</v>
      </c>
      <c r="AE3102" s="7" t="s">
        <v>39</v>
      </c>
      <c r="AH3102" s="7" t="s">
        <v>419</v>
      </c>
      <c r="AI3102" s="7" t="s">
        <v>420</v>
      </c>
      <c r="AJ3102" s="7">
        <v>1.9470000000000001</v>
      </c>
      <c r="AK3102" s="7">
        <v>-0.28899999999999998</v>
      </c>
      <c r="AL3102" s="7" t="s">
        <v>408</v>
      </c>
      <c r="AM3102" s="7">
        <v>0.44900000000000001</v>
      </c>
      <c r="AN3102" s="7">
        <v>8.5999999999999993E-2</v>
      </c>
      <c r="AR3102" s="7">
        <v>4.9139999999999997</v>
      </c>
      <c r="AS3102" s="7">
        <v>2.4449999999999998</v>
      </c>
      <c r="AT3102" s="7">
        <v>2.3559999999999999</v>
      </c>
      <c r="AU3102" s="7">
        <v>2.4889999999999999</v>
      </c>
      <c r="AV3102" s="7" t="s">
        <v>659</v>
      </c>
      <c r="AW3102" s="7" t="s">
        <v>528</v>
      </c>
      <c r="AX3102" s="7" t="s">
        <v>14</v>
      </c>
      <c r="AY3102" s="7" t="s">
        <v>562</v>
      </c>
      <c r="AZ3102" s="7" t="s">
        <v>120</v>
      </c>
    </row>
    <row r="3103" spans="1:52" x14ac:dyDescent="0.2">
      <c r="A3103" s="7">
        <v>3087</v>
      </c>
      <c r="B3103" s="7">
        <v>20003</v>
      </c>
      <c r="C3103" s="7" t="s">
        <v>69</v>
      </c>
      <c r="D3103" s="7" t="s">
        <v>503</v>
      </c>
      <c r="E3103" s="7" t="s">
        <v>118</v>
      </c>
      <c r="F3103" s="7">
        <v>3.5419999999999998</v>
      </c>
      <c r="I3103" s="7">
        <v>3.6720000000000002</v>
      </c>
      <c r="J3103" s="7">
        <v>2005</v>
      </c>
      <c r="K3103" s="7">
        <v>6</v>
      </c>
      <c r="L3103" s="7">
        <v>160</v>
      </c>
      <c r="M3103" s="7">
        <v>33.466000000000001</v>
      </c>
      <c r="N3103" s="7">
        <v>111.916</v>
      </c>
      <c r="O3103" s="7">
        <v>33.25</v>
      </c>
      <c r="P3103" s="7">
        <v>111.75</v>
      </c>
      <c r="Q3103" s="7">
        <v>20.170999999999999</v>
      </c>
      <c r="S3103" s="7">
        <v>25.916</v>
      </c>
      <c r="V3103" s="7" t="s">
        <v>26</v>
      </c>
      <c r="W3103" s="7">
        <v>3.2829999999999999</v>
      </c>
      <c r="X3103" s="7">
        <f t="shared" si="102"/>
        <v>3.2829999999999999</v>
      </c>
      <c r="Y3103" s="7">
        <v>0.38900000000000001</v>
      </c>
      <c r="Z3103" s="7">
        <f t="shared" si="103"/>
        <v>0.38900000000000001</v>
      </c>
      <c r="AA3103" s="7">
        <v>0.89300000000000002</v>
      </c>
      <c r="AB3103" s="7">
        <v>0.106</v>
      </c>
      <c r="AC3103" s="7">
        <v>27.2</v>
      </c>
      <c r="AD3103" s="7">
        <v>79.900000000000006</v>
      </c>
      <c r="AE3103" s="7" t="s">
        <v>39</v>
      </c>
      <c r="AH3103" s="7" t="s">
        <v>419</v>
      </c>
      <c r="AI3103" s="7" t="s">
        <v>420</v>
      </c>
      <c r="AJ3103" s="7">
        <v>1.9470000000000001</v>
      </c>
      <c r="AK3103" s="7">
        <v>-0.28899999999999998</v>
      </c>
      <c r="AL3103" s="7" t="s">
        <v>408</v>
      </c>
      <c r="AM3103" s="7">
        <v>0.44900000000000001</v>
      </c>
      <c r="AN3103" s="7">
        <v>8.5999999999999993E-2</v>
      </c>
      <c r="AR3103" s="7">
        <v>4.9139999999999997</v>
      </c>
      <c r="AS3103" s="7">
        <v>2.4449999999999998</v>
      </c>
      <c r="AT3103" s="7">
        <v>2.3559999999999999</v>
      </c>
      <c r="AU3103" s="7">
        <v>2.4889999999999999</v>
      </c>
      <c r="AV3103" s="7" t="s">
        <v>659</v>
      </c>
      <c r="AW3103" s="7" t="s">
        <v>528</v>
      </c>
      <c r="AX3103" s="7" t="s">
        <v>14</v>
      </c>
      <c r="AY3103" s="7" t="s">
        <v>562</v>
      </c>
      <c r="AZ3103" s="7" t="s">
        <v>120</v>
      </c>
    </row>
    <row r="3104" spans="1:52" x14ac:dyDescent="0.2">
      <c r="A3104" s="7">
        <v>3088</v>
      </c>
      <c r="B3104" s="7">
        <v>20003</v>
      </c>
      <c r="C3104" s="7" t="s">
        <v>69</v>
      </c>
      <c r="D3104" s="7" t="s">
        <v>503</v>
      </c>
      <c r="E3104" s="7" t="s">
        <v>118</v>
      </c>
      <c r="F3104" s="7">
        <v>3.7749999999999999</v>
      </c>
      <c r="I3104" s="7">
        <v>3.9129999999999998</v>
      </c>
      <c r="J3104" s="7">
        <v>2005</v>
      </c>
      <c r="K3104" s="7">
        <v>6</v>
      </c>
      <c r="L3104" s="7">
        <v>174</v>
      </c>
      <c r="M3104" s="7">
        <v>33.466000000000001</v>
      </c>
      <c r="N3104" s="7">
        <v>111.916</v>
      </c>
      <c r="O3104" s="7">
        <v>33.25</v>
      </c>
      <c r="P3104" s="7">
        <v>111.75</v>
      </c>
      <c r="Q3104" s="7">
        <v>19.178000000000001</v>
      </c>
      <c r="S3104" s="7">
        <v>39.292999999999999</v>
      </c>
      <c r="V3104" s="7" t="s">
        <v>26</v>
      </c>
      <c r="W3104" s="7">
        <v>2.5470000000000002</v>
      </c>
      <c r="X3104" s="7">
        <f t="shared" si="102"/>
        <v>2.5470000000000002</v>
      </c>
      <c r="Y3104" s="7">
        <v>1.3660000000000001</v>
      </c>
      <c r="Z3104" s="7">
        <f t="shared" si="103"/>
        <v>1.3660000000000001</v>
      </c>
      <c r="AA3104" s="7">
        <v>0.65</v>
      </c>
      <c r="AB3104" s="7">
        <v>0.34899999999999998</v>
      </c>
      <c r="AC3104" s="7">
        <v>27.2</v>
      </c>
      <c r="AD3104" s="7">
        <v>79.900000000000006</v>
      </c>
      <c r="AE3104" s="7" t="s">
        <v>39</v>
      </c>
      <c r="AH3104" s="7" t="s">
        <v>419</v>
      </c>
      <c r="AI3104" s="7" t="s">
        <v>420</v>
      </c>
      <c r="AJ3104" s="7">
        <v>1.9470000000000001</v>
      </c>
      <c r="AK3104" s="7">
        <v>-0.28899999999999998</v>
      </c>
      <c r="AL3104" s="7" t="s">
        <v>408</v>
      </c>
      <c r="AM3104" s="7">
        <v>0.44900000000000001</v>
      </c>
      <c r="AN3104" s="7">
        <v>8.5999999999999993E-2</v>
      </c>
      <c r="AR3104" s="7">
        <v>4.9139999999999997</v>
      </c>
      <c r="AS3104" s="7">
        <v>2.4449999999999998</v>
      </c>
      <c r="AT3104" s="7">
        <v>2.3559999999999999</v>
      </c>
      <c r="AU3104" s="7">
        <v>2.4889999999999999</v>
      </c>
      <c r="AV3104" s="7" t="s">
        <v>659</v>
      </c>
      <c r="AW3104" s="7" t="s">
        <v>528</v>
      </c>
      <c r="AX3104" s="7" t="s">
        <v>14</v>
      </c>
      <c r="AY3104" s="7" t="s">
        <v>562</v>
      </c>
      <c r="AZ3104" s="7" t="s">
        <v>120</v>
      </c>
    </row>
    <row r="3105" spans="1:52" x14ac:dyDescent="0.2">
      <c r="A3105" s="7">
        <v>3089</v>
      </c>
      <c r="B3105" s="7">
        <v>20003</v>
      </c>
      <c r="C3105" s="7" t="s">
        <v>69</v>
      </c>
      <c r="D3105" s="7" t="s">
        <v>503</v>
      </c>
      <c r="E3105" s="7" t="s">
        <v>118</v>
      </c>
      <c r="F3105" s="7">
        <v>6.3170000000000002</v>
      </c>
      <c r="I3105" s="7">
        <v>6.5490000000000004</v>
      </c>
      <c r="J3105" s="7">
        <v>2005</v>
      </c>
      <c r="K3105" s="7">
        <v>7</v>
      </c>
      <c r="L3105" s="7">
        <v>188</v>
      </c>
      <c r="M3105" s="7">
        <v>33.466000000000001</v>
      </c>
      <c r="N3105" s="7">
        <v>111.916</v>
      </c>
      <c r="O3105" s="7">
        <v>33.25</v>
      </c>
      <c r="P3105" s="7">
        <v>111.75</v>
      </c>
      <c r="Q3105" s="7">
        <v>21.588999999999999</v>
      </c>
      <c r="S3105" s="7">
        <v>39.725000000000001</v>
      </c>
      <c r="V3105" s="7" t="s">
        <v>26</v>
      </c>
      <c r="W3105" s="7">
        <v>3.2759999999999998</v>
      </c>
      <c r="X3105" s="7">
        <f t="shared" si="102"/>
        <v>3.2759999999999998</v>
      </c>
      <c r="Y3105" s="7">
        <v>3.2730000000000001</v>
      </c>
      <c r="Z3105" s="7">
        <f t="shared" si="103"/>
        <v>3.2730000000000001</v>
      </c>
      <c r="AA3105" s="7">
        <v>0.5</v>
      </c>
      <c r="AB3105" s="7">
        <v>0.499</v>
      </c>
      <c r="AC3105" s="7">
        <v>26.9</v>
      </c>
      <c r="AD3105" s="7">
        <v>159.5</v>
      </c>
      <c r="AE3105" s="7" t="s">
        <v>39</v>
      </c>
      <c r="AH3105" s="7" t="s">
        <v>419</v>
      </c>
      <c r="AI3105" s="7" t="s">
        <v>420</v>
      </c>
      <c r="AJ3105" s="7">
        <v>1.9470000000000001</v>
      </c>
      <c r="AK3105" s="7">
        <v>-0.28899999999999998</v>
      </c>
      <c r="AL3105" s="7" t="s">
        <v>408</v>
      </c>
      <c r="AM3105" s="7">
        <v>0.44900000000000001</v>
      </c>
      <c r="AN3105" s="7">
        <v>8.5999999999999993E-2</v>
      </c>
      <c r="AR3105" s="7">
        <v>4.9139999999999997</v>
      </c>
      <c r="AS3105" s="7">
        <v>2.4449999999999998</v>
      </c>
      <c r="AT3105" s="7">
        <v>2.3559999999999999</v>
      </c>
      <c r="AU3105" s="7">
        <v>2.4889999999999999</v>
      </c>
      <c r="AV3105" s="7" t="s">
        <v>659</v>
      </c>
      <c r="AW3105" s="7" t="s">
        <v>528</v>
      </c>
      <c r="AX3105" s="7" t="s">
        <v>14</v>
      </c>
      <c r="AY3105" s="7" t="s">
        <v>562</v>
      </c>
      <c r="AZ3105" s="7" t="s">
        <v>120</v>
      </c>
    </row>
    <row r="3106" spans="1:52" x14ac:dyDescent="0.2">
      <c r="A3106" s="7">
        <v>3090</v>
      </c>
      <c r="B3106" s="7">
        <v>20003</v>
      </c>
      <c r="C3106" s="7" t="s">
        <v>69</v>
      </c>
      <c r="D3106" s="7" t="s">
        <v>503</v>
      </c>
      <c r="E3106" s="7" t="s">
        <v>118</v>
      </c>
      <c r="F3106" s="7">
        <v>4.819</v>
      </c>
      <c r="I3106" s="7">
        <v>4.9960000000000004</v>
      </c>
      <c r="J3106" s="7">
        <v>2005</v>
      </c>
      <c r="K3106" s="7">
        <v>7</v>
      </c>
      <c r="L3106" s="7">
        <v>202</v>
      </c>
      <c r="M3106" s="7">
        <v>33.466000000000001</v>
      </c>
      <c r="N3106" s="7">
        <v>111.916</v>
      </c>
      <c r="O3106" s="7">
        <v>33.25</v>
      </c>
      <c r="P3106" s="7">
        <v>111.75</v>
      </c>
      <c r="Q3106" s="7">
        <v>18.795000000000002</v>
      </c>
      <c r="S3106" s="7">
        <v>41.722000000000001</v>
      </c>
      <c r="V3106" s="7" t="s">
        <v>26</v>
      </c>
      <c r="W3106" s="7">
        <v>3.01</v>
      </c>
      <c r="X3106" s="7">
        <f t="shared" si="102"/>
        <v>3.01</v>
      </c>
      <c r="Y3106" s="7">
        <v>1.986</v>
      </c>
      <c r="Z3106" s="7">
        <f t="shared" si="103"/>
        <v>1.986</v>
      </c>
      <c r="AA3106" s="7">
        <v>0.60199999999999998</v>
      </c>
      <c r="AB3106" s="7">
        <v>0.39700000000000002</v>
      </c>
      <c r="AC3106" s="7">
        <v>26.9</v>
      </c>
      <c r="AD3106" s="7">
        <v>159.5</v>
      </c>
      <c r="AE3106" s="7" t="s">
        <v>39</v>
      </c>
      <c r="AH3106" s="7" t="s">
        <v>419</v>
      </c>
      <c r="AI3106" s="7" t="s">
        <v>420</v>
      </c>
      <c r="AJ3106" s="7">
        <v>1.9470000000000001</v>
      </c>
      <c r="AK3106" s="7">
        <v>-0.28899999999999998</v>
      </c>
      <c r="AL3106" s="7" t="s">
        <v>408</v>
      </c>
      <c r="AM3106" s="7">
        <v>0.44900000000000001</v>
      </c>
      <c r="AN3106" s="7">
        <v>8.5999999999999993E-2</v>
      </c>
      <c r="AR3106" s="7">
        <v>4.9139999999999997</v>
      </c>
      <c r="AS3106" s="7">
        <v>2.4449999999999998</v>
      </c>
      <c r="AT3106" s="7">
        <v>2.3559999999999999</v>
      </c>
      <c r="AU3106" s="7">
        <v>2.4889999999999999</v>
      </c>
      <c r="AV3106" s="7" t="s">
        <v>659</v>
      </c>
      <c r="AW3106" s="7" t="s">
        <v>528</v>
      </c>
      <c r="AX3106" s="7" t="s">
        <v>14</v>
      </c>
      <c r="AY3106" s="7" t="s">
        <v>562</v>
      </c>
      <c r="AZ3106" s="7" t="s">
        <v>120</v>
      </c>
    </row>
    <row r="3107" spans="1:52" x14ac:dyDescent="0.2">
      <c r="A3107" s="7">
        <v>3091</v>
      </c>
      <c r="B3107" s="7">
        <v>20003</v>
      </c>
      <c r="C3107" s="7" t="s">
        <v>69</v>
      </c>
      <c r="D3107" s="7" t="s">
        <v>503</v>
      </c>
      <c r="E3107" s="7" t="s">
        <v>118</v>
      </c>
      <c r="F3107" s="7">
        <v>4.9669999999999996</v>
      </c>
      <c r="I3107" s="7">
        <v>5.149</v>
      </c>
      <c r="J3107" s="7">
        <v>2005</v>
      </c>
      <c r="K3107" s="7">
        <v>8</v>
      </c>
      <c r="L3107" s="7">
        <v>217</v>
      </c>
      <c r="M3107" s="7">
        <v>33.466000000000001</v>
      </c>
      <c r="N3107" s="7">
        <v>111.916</v>
      </c>
      <c r="O3107" s="7">
        <v>33.25</v>
      </c>
      <c r="P3107" s="7">
        <v>111.75</v>
      </c>
      <c r="Q3107" s="7">
        <v>19.303000000000001</v>
      </c>
      <c r="S3107" s="7">
        <v>38.173000000000002</v>
      </c>
      <c r="V3107" s="7" t="s">
        <v>26</v>
      </c>
      <c r="W3107" s="7">
        <v>3.12</v>
      </c>
      <c r="X3107" s="7">
        <f t="shared" si="102"/>
        <v>3.12</v>
      </c>
      <c r="Y3107" s="7">
        <v>2.0289999999999999</v>
      </c>
      <c r="Z3107" s="7">
        <f t="shared" si="103"/>
        <v>2.0289999999999999</v>
      </c>
      <c r="AA3107" s="7">
        <v>0.60499999999999998</v>
      </c>
      <c r="AB3107" s="7">
        <v>0.39400000000000002</v>
      </c>
      <c r="AC3107" s="7">
        <v>24.2</v>
      </c>
      <c r="AD3107" s="7">
        <v>153.1</v>
      </c>
      <c r="AE3107" s="7" t="s">
        <v>39</v>
      </c>
      <c r="AH3107" s="7" t="s">
        <v>419</v>
      </c>
      <c r="AI3107" s="7" t="s">
        <v>420</v>
      </c>
      <c r="AJ3107" s="7">
        <v>1.9470000000000001</v>
      </c>
      <c r="AK3107" s="7">
        <v>-0.28899999999999998</v>
      </c>
      <c r="AL3107" s="7" t="s">
        <v>408</v>
      </c>
      <c r="AM3107" s="7">
        <v>0.44900000000000001</v>
      </c>
      <c r="AN3107" s="7">
        <v>8.5999999999999993E-2</v>
      </c>
      <c r="AR3107" s="7">
        <v>4.9139999999999997</v>
      </c>
      <c r="AS3107" s="7">
        <v>2.4449999999999998</v>
      </c>
      <c r="AT3107" s="7">
        <v>2.3559999999999999</v>
      </c>
      <c r="AU3107" s="7">
        <v>2.4889999999999999</v>
      </c>
      <c r="AV3107" s="7" t="s">
        <v>659</v>
      </c>
      <c r="AW3107" s="7" t="s">
        <v>528</v>
      </c>
      <c r="AX3107" s="7" t="s">
        <v>14</v>
      </c>
      <c r="AY3107" s="7" t="s">
        <v>562</v>
      </c>
      <c r="AZ3107" s="7" t="s">
        <v>120</v>
      </c>
    </row>
    <row r="3108" spans="1:52" x14ac:dyDescent="0.2">
      <c r="A3108" s="7">
        <v>3092</v>
      </c>
      <c r="B3108" s="7">
        <v>20003</v>
      </c>
      <c r="C3108" s="7" t="s">
        <v>69</v>
      </c>
      <c r="D3108" s="7" t="s">
        <v>503</v>
      </c>
      <c r="E3108" s="7" t="s">
        <v>118</v>
      </c>
      <c r="F3108" s="7">
        <v>3.7890000000000001</v>
      </c>
      <c r="I3108" s="7">
        <v>3.9279999999999999</v>
      </c>
      <c r="J3108" s="7">
        <v>2005</v>
      </c>
      <c r="K3108" s="7">
        <v>8</v>
      </c>
      <c r="L3108" s="7">
        <v>232</v>
      </c>
      <c r="M3108" s="7">
        <v>33.466000000000001</v>
      </c>
      <c r="N3108" s="7">
        <v>111.916</v>
      </c>
      <c r="O3108" s="7">
        <v>33.25</v>
      </c>
      <c r="P3108" s="7">
        <v>111.75</v>
      </c>
      <c r="Q3108" s="7">
        <v>19.913</v>
      </c>
      <c r="S3108" s="7">
        <v>37.753</v>
      </c>
      <c r="V3108" s="7" t="s">
        <v>26</v>
      </c>
      <c r="W3108" s="7">
        <v>2.6779999999999999</v>
      </c>
      <c r="X3108" s="7">
        <f t="shared" si="102"/>
        <v>2.6779999999999999</v>
      </c>
      <c r="Y3108" s="7">
        <v>1.25</v>
      </c>
      <c r="Z3108" s="7">
        <f t="shared" si="103"/>
        <v>1.25</v>
      </c>
      <c r="AA3108" s="7">
        <v>0.68100000000000005</v>
      </c>
      <c r="AB3108" s="7">
        <v>0.318</v>
      </c>
      <c r="AC3108" s="7">
        <v>24.2</v>
      </c>
      <c r="AD3108" s="7">
        <v>153.1</v>
      </c>
      <c r="AE3108" s="7" t="s">
        <v>39</v>
      </c>
      <c r="AH3108" s="7" t="s">
        <v>419</v>
      </c>
      <c r="AI3108" s="7" t="s">
        <v>420</v>
      </c>
      <c r="AJ3108" s="7">
        <v>1.9470000000000001</v>
      </c>
      <c r="AK3108" s="7">
        <v>-0.28899999999999998</v>
      </c>
      <c r="AL3108" s="7" t="s">
        <v>408</v>
      </c>
      <c r="AM3108" s="7">
        <v>0.44900000000000001</v>
      </c>
      <c r="AN3108" s="7">
        <v>8.5999999999999993E-2</v>
      </c>
      <c r="AR3108" s="7">
        <v>4.9139999999999997</v>
      </c>
      <c r="AS3108" s="7">
        <v>2.4449999999999998</v>
      </c>
      <c r="AT3108" s="7">
        <v>2.3559999999999999</v>
      </c>
      <c r="AU3108" s="7">
        <v>2.4889999999999999</v>
      </c>
      <c r="AV3108" s="7" t="s">
        <v>659</v>
      </c>
      <c r="AW3108" s="7" t="s">
        <v>528</v>
      </c>
      <c r="AX3108" s="7" t="s">
        <v>14</v>
      </c>
      <c r="AY3108" s="7" t="s">
        <v>562</v>
      </c>
      <c r="AZ3108" s="7" t="s">
        <v>120</v>
      </c>
    </row>
    <row r="3109" spans="1:52" x14ac:dyDescent="0.2">
      <c r="A3109" s="7">
        <v>3093</v>
      </c>
      <c r="B3109" s="7">
        <v>20003</v>
      </c>
      <c r="C3109" s="7" t="s">
        <v>69</v>
      </c>
      <c r="D3109" s="7" t="s">
        <v>503</v>
      </c>
      <c r="E3109" s="7" t="s">
        <v>118</v>
      </c>
      <c r="F3109" s="7">
        <v>2.3119999999999998</v>
      </c>
      <c r="I3109" s="7">
        <v>2.3969999999999998</v>
      </c>
      <c r="J3109" s="7">
        <v>2005</v>
      </c>
      <c r="K3109" s="7">
        <v>9</v>
      </c>
      <c r="L3109" s="7">
        <v>248</v>
      </c>
      <c r="M3109" s="7">
        <v>33.466000000000001</v>
      </c>
      <c r="N3109" s="7">
        <v>111.916</v>
      </c>
      <c r="O3109" s="7">
        <v>33.25</v>
      </c>
      <c r="P3109" s="7">
        <v>111.75</v>
      </c>
      <c r="Q3109" s="7">
        <v>15.414999999999999</v>
      </c>
      <c r="S3109" s="7">
        <v>46.151000000000003</v>
      </c>
      <c r="V3109" s="7" t="s">
        <v>26</v>
      </c>
      <c r="W3109" s="7">
        <v>1.661</v>
      </c>
      <c r="X3109" s="7">
        <f t="shared" si="102"/>
        <v>1.661</v>
      </c>
      <c r="Y3109" s="7">
        <v>0.73599999999999999</v>
      </c>
      <c r="Z3109" s="7">
        <f t="shared" si="103"/>
        <v>0.73599999999999999</v>
      </c>
      <c r="AA3109" s="7">
        <v>0.69199999999999995</v>
      </c>
      <c r="AB3109" s="7">
        <v>0.307</v>
      </c>
      <c r="AC3109" s="7">
        <v>21.5</v>
      </c>
      <c r="AD3109" s="7">
        <v>101</v>
      </c>
      <c r="AE3109" s="7" t="s">
        <v>39</v>
      </c>
      <c r="AH3109" s="7" t="s">
        <v>419</v>
      </c>
      <c r="AI3109" s="7" t="s">
        <v>420</v>
      </c>
      <c r="AJ3109" s="7">
        <v>1.9470000000000001</v>
      </c>
      <c r="AK3109" s="7">
        <v>-0.28899999999999998</v>
      </c>
      <c r="AL3109" s="7" t="s">
        <v>408</v>
      </c>
      <c r="AM3109" s="7">
        <v>0.44900000000000001</v>
      </c>
      <c r="AN3109" s="7">
        <v>8.5999999999999993E-2</v>
      </c>
      <c r="AR3109" s="7">
        <v>4.9139999999999997</v>
      </c>
      <c r="AS3109" s="7">
        <v>2.4449999999999998</v>
      </c>
      <c r="AT3109" s="7">
        <v>2.3559999999999999</v>
      </c>
      <c r="AU3109" s="7">
        <v>2.4889999999999999</v>
      </c>
      <c r="AV3109" s="7" t="s">
        <v>659</v>
      </c>
      <c r="AW3109" s="7" t="s">
        <v>528</v>
      </c>
      <c r="AX3109" s="7" t="s">
        <v>14</v>
      </c>
      <c r="AY3109" s="7" t="s">
        <v>562</v>
      </c>
      <c r="AZ3109" s="7" t="s">
        <v>120</v>
      </c>
    </row>
    <row r="3110" spans="1:52" x14ac:dyDescent="0.2">
      <c r="A3110" s="7">
        <v>3094</v>
      </c>
      <c r="B3110" s="7">
        <v>20003</v>
      </c>
      <c r="C3110" s="7" t="s">
        <v>69</v>
      </c>
      <c r="D3110" s="7" t="s">
        <v>503</v>
      </c>
      <c r="E3110" s="7" t="s">
        <v>118</v>
      </c>
      <c r="F3110" s="7">
        <v>2.6309999999999998</v>
      </c>
      <c r="I3110" s="7">
        <v>2.7269999999999999</v>
      </c>
      <c r="J3110" s="7">
        <v>2005</v>
      </c>
      <c r="K3110" s="7">
        <v>9</v>
      </c>
      <c r="L3110" s="7">
        <v>262</v>
      </c>
      <c r="M3110" s="7">
        <v>33.466000000000001</v>
      </c>
      <c r="N3110" s="7">
        <v>111.916</v>
      </c>
      <c r="O3110" s="7">
        <v>33.25</v>
      </c>
      <c r="P3110" s="7">
        <v>111.75</v>
      </c>
      <c r="Q3110" s="7">
        <v>16.024999999999999</v>
      </c>
      <c r="S3110" s="7">
        <v>40.183</v>
      </c>
      <c r="V3110" s="7" t="s">
        <v>26</v>
      </c>
      <c r="W3110" s="7">
        <v>1.8149999999999999</v>
      </c>
      <c r="X3110" s="7">
        <f t="shared" si="102"/>
        <v>1.8149999999999999</v>
      </c>
      <c r="Y3110" s="7">
        <v>0.91200000000000003</v>
      </c>
      <c r="Z3110" s="7">
        <f t="shared" si="103"/>
        <v>0.91200000000000003</v>
      </c>
      <c r="AA3110" s="7">
        <v>0.66500000000000004</v>
      </c>
      <c r="AB3110" s="7">
        <v>0.33400000000000002</v>
      </c>
      <c r="AC3110" s="7">
        <v>21.5</v>
      </c>
      <c r="AD3110" s="7">
        <v>101</v>
      </c>
      <c r="AE3110" s="7" t="s">
        <v>39</v>
      </c>
      <c r="AH3110" s="7" t="s">
        <v>419</v>
      </c>
      <c r="AI3110" s="7" t="s">
        <v>420</v>
      </c>
      <c r="AJ3110" s="7">
        <v>1.9470000000000001</v>
      </c>
      <c r="AK3110" s="7">
        <v>-0.28899999999999998</v>
      </c>
      <c r="AL3110" s="7" t="s">
        <v>408</v>
      </c>
      <c r="AM3110" s="7">
        <v>0.44900000000000001</v>
      </c>
      <c r="AN3110" s="7">
        <v>8.5999999999999993E-2</v>
      </c>
      <c r="AR3110" s="7">
        <v>4.9139999999999997</v>
      </c>
      <c r="AS3110" s="7">
        <v>2.4449999999999998</v>
      </c>
      <c r="AT3110" s="7">
        <v>2.3559999999999999</v>
      </c>
      <c r="AU3110" s="7">
        <v>2.4889999999999999</v>
      </c>
      <c r="AV3110" s="7" t="s">
        <v>659</v>
      </c>
      <c r="AW3110" s="7" t="s">
        <v>528</v>
      </c>
      <c r="AX3110" s="7" t="s">
        <v>14</v>
      </c>
      <c r="AY3110" s="7" t="s">
        <v>562</v>
      </c>
      <c r="AZ3110" s="7" t="s">
        <v>120</v>
      </c>
    </row>
    <row r="3111" spans="1:52" x14ac:dyDescent="0.2">
      <c r="A3111" s="7">
        <v>3095</v>
      </c>
      <c r="B3111" s="7">
        <v>20003</v>
      </c>
      <c r="C3111" s="7" t="s">
        <v>69</v>
      </c>
      <c r="D3111" s="7" t="s">
        <v>503</v>
      </c>
      <c r="E3111" s="7" t="s">
        <v>118</v>
      </c>
      <c r="F3111" s="7">
        <v>2.5649999999999999</v>
      </c>
      <c r="I3111" s="7">
        <v>2.6589999999999998</v>
      </c>
      <c r="J3111" s="7">
        <v>2005</v>
      </c>
      <c r="K3111" s="7">
        <v>10</v>
      </c>
      <c r="L3111" s="7">
        <v>275</v>
      </c>
      <c r="M3111" s="7">
        <v>33.466000000000001</v>
      </c>
      <c r="N3111" s="7">
        <v>111.916</v>
      </c>
      <c r="O3111" s="7">
        <v>33.25</v>
      </c>
      <c r="P3111" s="7">
        <v>111.75</v>
      </c>
      <c r="Q3111" s="7">
        <v>13.83</v>
      </c>
      <c r="S3111" s="7">
        <v>33.076999999999998</v>
      </c>
      <c r="V3111" s="7" t="s">
        <v>26</v>
      </c>
      <c r="W3111" s="7">
        <v>1.6819999999999999</v>
      </c>
      <c r="X3111" s="7">
        <f t="shared" si="102"/>
        <v>1.6819999999999999</v>
      </c>
      <c r="Y3111" s="7">
        <v>0.97699999999999998</v>
      </c>
      <c r="Z3111" s="7">
        <f t="shared" si="103"/>
        <v>0.97699999999999998</v>
      </c>
      <c r="AA3111" s="7">
        <v>0.63200000000000001</v>
      </c>
      <c r="AB3111" s="7">
        <v>0.36699999999999999</v>
      </c>
      <c r="AC3111" s="7">
        <v>15.1</v>
      </c>
      <c r="AD3111" s="7">
        <v>27.6</v>
      </c>
      <c r="AE3111" s="7" t="s">
        <v>39</v>
      </c>
      <c r="AH3111" s="7" t="s">
        <v>419</v>
      </c>
      <c r="AI3111" s="7" t="s">
        <v>420</v>
      </c>
      <c r="AJ3111" s="7">
        <v>1.9470000000000001</v>
      </c>
      <c r="AK3111" s="7">
        <v>-0.28899999999999998</v>
      </c>
      <c r="AL3111" s="7" t="s">
        <v>408</v>
      </c>
      <c r="AM3111" s="7">
        <v>0.44900000000000001</v>
      </c>
      <c r="AN3111" s="7">
        <v>8.5999999999999993E-2</v>
      </c>
      <c r="AR3111" s="7">
        <v>4.9139999999999997</v>
      </c>
      <c r="AS3111" s="7">
        <v>2.4449999999999998</v>
      </c>
      <c r="AT3111" s="7">
        <v>2.3559999999999999</v>
      </c>
      <c r="AU3111" s="7">
        <v>2.4889999999999999</v>
      </c>
      <c r="AV3111" s="7" t="s">
        <v>659</v>
      </c>
      <c r="AW3111" s="7" t="s">
        <v>528</v>
      </c>
      <c r="AX3111" s="7" t="s">
        <v>14</v>
      </c>
      <c r="AY3111" s="7" t="s">
        <v>562</v>
      </c>
      <c r="AZ3111" s="7" t="s">
        <v>120</v>
      </c>
    </row>
    <row r="3112" spans="1:52" x14ac:dyDescent="0.2">
      <c r="A3112" s="7">
        <v>3096</v>
      </c>
      <c r="B3112" s="7">
        <v>20003</v>
      </c>
      <c r="C3112" s="7" t="s">
        <v>69</v>
      </c>
      <c r="D3112" s="7" t="s">
        <v>503</v>
      </c>
      <c r="E3112" s="7" t="s">
        <v>118</v>
      </c>
      <c r="F3112" s="7">
        <v>1.964</v>
      </c>
      <c r="I3112" s="7">
        <v>2.036</v>
      </c>
      <c r="J3112" s="7">
        <v>2005</v>
      </c>
      <c r="K3112" s="7">
        <v>10</v>
      </c>
      <c r="L3112" s="7">
        <v>290</v>
      </c>
      <c r="M3112" s="7">
        <v>33.466000000000001</v>
      </c>
      <c r="N3112" s="7">
        <v>111.916</v>
      </c>
      <c r="O3112" s="7">
        <v>33.25</v>
      </c>
      <c r="P3112" s="7">
        <v>111.75</v>
      </c>
      <c r="Q3112" s="7">
        <v>9.93</v>
      </c>
      <c r="S3112" s="7">
        <v>43.182000000000002</v>
      </c>
      <c r="V3112" s="7" t="s">
        <v>26</v>
      </c>
      <c r="W3112" s="7">
        <v>1.3280000000000001</v>
      </c>
      <c r="X3112" s="7">
        <f t="shared" si="102"/>
        <v>1.3280000000000001</v>
      </c>
      <c r="Y3112" s="7">
        <v>0.70799999999999996</v>
      </c>
      <c r="Z3112" s="7">
        <f t="shared" si="103"/>
        <v>0.70799999999999996</v>
      </c>
      <c r="AA3112" s="7">
        <v>0.65200000000000002</v>
      </c>
      <c r="AB3112" s="7">
        <v>0.34699999999999998</v>
      </c>
      <c r="AC3112" s="7">
        <v>15.1</v>
      </c>
      <c r="AD3112" s="7">
        <v>27.6</v>
      </c>
      <c r="AE3112" s="7" t="s">
        <v>39</v>
      </c>
      <c r="AH3112" s="7" t="s">
        <v>419</v>
      </c>
      <c r="AI3112" s="7" t="s">
        <v>420</v>
      </c>
      <c r="AJ3112" s="7">
        <v>1.9470000000000001</v>
      </c>
      <c r="AK3112" s="7">
        <v>-0.28899999999999998</v>
      </c>
      <c r="AL3112" s="7" t="s">
        <v>408</v>
      </c>
      <c r="AM3112" s="7">
        <v>0.44900000000000001</v>
      </c>
      <c r="AN3112" s="7">
        <v>8.5999999999999993E-2</v>
      </c>
      <c r="AR3112" s="7">
        <v>4.9139999999999997</v>
      </c>
      <c r="AS3112" s="7">
        <v>2.4449999999999998</v>
      </c>
      <c r="AT3112" s="7">
        <v>2.3559999999999999</v>
      </c>
      <c r="AU3112" s="7">
        <v>2.4889999999999999</v>
      </c>
      <c r="AV3112" s="7" t="s">
        <v>659</v>
      </c>
      <c r="AW3112" s="7" t="s">
        <v>528</v>
      </c>
      <c r="AX3112" s="7" t="s">
        <v>14</v>
      </c>
      <c r="AY3112" s="7" t="s">
        <v>562</v>
      </c>
      <c r="AZ3112" s="7" t="s">
        <v>120</v>
      </c>
    </row>
    <row r="3113" spans="1:52" x14ac:dyDescent="0.2">
      <c r="A3113" s="7">
        <v>3097</v>
      </c>
      <c r="B3113" s="7">
        <v>20003</v>
      </c>
      <c r="C3113" s="7" t="s">
        <v>69</v>
      </c>
      <c r="D3113" s="7" t="s">
        <v>503</v>
      </c>
      <c r="E3113" s="7" t="s">
        <v>118</v>
      </c>
      <c r="F3113" s="7">
        <v>1.621</v>
      </c>
      <c r="I3113" s="7">
        <v>1.68</v>
      </c>
      <c r="J3113" s="7">
        <v>2005</v>
      </c>
      <c r="K3113" s="7">
        <v>10</v>
      </c>
      <c r="L3113" s="7">
        <v>304</v>
      </c>
      <c r="M3113" s="7">
        <v>33.466000000000001</v>
      </c>
      <c r="N3113" s="7">
        <v>111.916</v>
      </c>
      <c r="O3113" s="7">
        <v>33.25</v>
      </c>
      <c r="P3113" s="7">
        <v>111.75</v>
      </c>
      <c r="Q3113" s="7">
        <v>7.234</v>
      </c>
      <c r="S3113" s="7">
        <v>37.924999999999997</v>
      </c>
      <c r="V3113" s="7" t="s">
        <v>26</v>
      </c>
      <c r="W3113" s="7">
        <v>1.107</v>
      </c>
      <c r="X3113" s="7">
        <f t="shared" si="102"/>
        <v>1.107</v>
      </c>
      <c r="Y3113" s="7">
        <v>0.57299999999999995</v>
      </c>
      <c r="Z3113" s="7">
        <f t="shared" si="103"/>
        <v>0.57299999999999995</v>
      </c>
      <c r="AA3113" s="7">
        <v>0.65800000000000003</v>
      </c>
      <c r="AB3113" s="7">
        <v>0.34100000000000003</v>
      </c>
      <c r="AC3113" s="7">
        <v>15.1</v>
      </c>
      <c r="AD3113" s="7">
        <v>27.6</v>
      </c>
      <c r="AE3113" s="7" t="s">
        <v>39</v>
      </c>
      <c r="AH3113" s="7" t="s">
        <v>419</v>
      </c>
      <c r="AI3113" s="7" t="s">
        <v>420</v>
      </c>
      <c r="AJ3113" s="7">
        <v>1.9470000000000001</v>
      </c>
      <c r="AK3113" s="7">
        <v>-0.28899999999999998</v>
      </c>
      <c r="AL3113" s="7" t="s">
        <v>408</v>
      </c>
      <c r="AM3113" s="7">
        <v>0.44900000000000001</v>
      </c>
      <c r="AN3113" s="7">
        <v>8.5999999999999993E-2</v>
      </c>
      <c r="AR3113" s="7">
        <v>4.9139999999999997</v>
      </c>
      <c r="AS3113" s="7">
        <v>2.4449999999999998</v>
      </c>
      <c r="AT3113" s="7">
        <v>2.3559999999999999</v>
      </c>
      <c r="AU3113" s="7">
        <v>2.4889999999999999</v>
      </c>
      <c r="AV3113" s="7" t="s">
        <v>659</v>
      </c>
      <c r="AW3113" s="7" t="s">
        <v>528</v>
      </c>
      <c r="AX3113" s="7" t="s">
        <v>14</v>
      </c>
      <c r="AY3113" s="7" t="s">
        <v>562</v>
      </c>
      <c r="AZ3113" s="7" t="s">
        <v>120</v>
      </c>
    </row>
    <row r="3114" spans="1:52" x14ac:dyDescent="0.2">
      <c r="A3114" s="7">
        <v>3098</v>
      </c>
      <c r="B3114" s="7">
        <v>20003</v>
      </c>
      <c r="C3114" s="7" t="s">
        <v>69</v>
      </c>
      <c r="D3114" s="7" t="s">
        <v>503</v>
      </c>
      <c r="E3114" s="7" t="s">
        <v>118</v>
      </c>
      <c r="F3114" s="7">
        <v>1.3839999999999999</v>
      </c>
      <c r="I3114" s="7">
        <v>1.4339999999999999</v>
      </c>
      <c r="J3114" s="7">
        <v>2005</v>
      </c>
      <c r="K3114" s="7">
        <v>11</v>
      </c>
      <c r="L3114" s="7">
        <v>318</v>
      </c>
      <c r="M3114" s="7">
        <v>33.466000000000001</v>
      </c>
      <c r="N3114" s="7">
        <v>111.916</v>
      </c>
      <c r="O3114" s="7">
        <v>33.25</v>
      </c>
      <c r="P3114" s="7">
        <v>111.75</v>
      </c>
      <c r="Q3114" s="7">
        <v>5.54</v>
      </c>
      <c r="S3114" s="7">
        <v>32.241999999999997</v>
      </c>
      <c r="V3114" s="7" t="s">
        <v>26</v>
      </c>
      <c r="W3114" s="7">
        <v>0.90700000000000003</v>
      </c>
      <c r="X3114" s="7">
        <f t="shared" si="102"/>
        <v>0.90700000000000003</v>
      </c>
      <c r="Y3114" s="7">
        <v>0.52700000000000002</v>
      </c>
      <c r="Z3114" s="7">
        <f t="shared" si="103"/>
        <v>0.52700000000000002</v>
      </c>
      <c r="AA3114" s="7">
        <v>0.63200000000000001</v>
      </c>
      <c r="AB3114" s="7">
        <v>0.36699999999999999</v>
      </c>
      <c r="AC3114" s="7">
        <v>11.4</v>
      </c>
      <c r="AD3114" s="7">
        <v>51.6</v>
      </c>
      <c r="AE3114" s="7" t="s">
        <v>39</v>
      </c>
      <c r="AH3114" s="7" t="s">
        <v>419</v>
      </c>
      <c r="AI3114" s="7" t="s">
        <v>420</v>
      </c>
      <c r="AJ3114" s="7">
        <v>1.9470000000000001</v>
      </c>
      <c r="AK3114" s="7">
        <v>-0.28899999999999998</v>
      </c>
      <c r="AL3114" s="7" t="s">
        <v>408</v>
      </c>
      <c r="AM3114" s="7">
        <v>0.44900000000000001</v>
      </c>
      <c r="AN3114" s="7">
        <v>8.5999999999999993E-2</v>
      </c>
      <c r="AR3114" s="7">
        <v>4.9139999999999997</v>
      </c>
      <c r="AS3114" s="7">
        <v>2.4449999999999998</v>
      </c>
      <c r="AT3114" s="7">
        <v>2.3559999999999999</v>
      </c>
      <c r="AU3114" s="7">
        <v>2.4889999999999999</v>
      </c>
      <c r="AV3114" s="7" t="s">
        <v>659</v>
      </c>
      <c r="AW3114" s="7" t="s">
        <v>528</v>
      </c>
      <c r="AX3114" s="7" t="s">
        <v>14</v>
      </c>
      <c r="AY3114" s="7" t="s">
        <v>562</v>
      </c>
      <c r="AZ3114" s="7" t="s">
        <v>120</v>
      </c>
    </row>
    <row r="3115" spans="1:52" x14ac:dyDescent="0.2">
      <c r="A3115" s="7">
        <v>3099</v>
      </c>
      <c r="B3115" s="7">
        <v>20003</v>
      </c>
      <c r="C3115" s="7" t="s">
        <v>69</v>
      </c>
      <c r="D3115" s="7" t="s">
        <v>503</v>
      </c>
      <c r="E3115" s="7" t="s">
        <v>118</v>
      </c>
      <c r="F3115" s="7">
        <v>1.169</v>
      </c>
      <c r="I3115" s="7">
        <v>1.212</v>
      </c>
      <c r="J3115" s="7">
        <v>2005</v>
      </c>
      <c r="K3115" s="7">
        <v>11</v>
      </c>
      <c r="L3115" s="7">
        <v>334</v>
      </c>
      <c r="M3115" s="7">
        <v>33.466000000000001</v>
      </c>
      <c r="N3115" s="7">
        <v>111.916</v>
      </c>
      <c r="O3115" s="7">
        <v>33.25</v>
      </c>
      <c r="P3115" s="7">
        <v>111.75</v>
      </c>
      <c r="Q3115" s="7">
        <v>3.4460000000000002</v>
      </c>
      <c r="S3115" s="7">
        <v>28.265000000000001</v>
      </c>
      <c r="V3115" s="7" t="s">
        <v>26</v>
      </c>
      <c r="W3115" s="7">
        <v>0.66</v>
      </c>
      <c r="X3115" s="7">
        <f t="shared" si="102"/>
        <v>0.66</v>
      </c>
      <c r="Y3115" s="7">
        <v>0.55200000000000005</v>
      </c>
      <c r="Z3115" s="7">
        <f t="shared" si="103"/>
        <v>0.55200000000000005</v>
      </c>
      <c r="AA3115" s="7">
        <v>0.54400000000000004</v>
      </c>
      <c r="AB3115" s="7">
        <v>0.45500000000000002</v>
      </c>
      <c r="AC3115" s="7">
        <v>11.4</v>
      </c>
      <c r="AD3115" s="7">
        <v>51.6</v>
      </c>
      <c r="AE3115" s="7" t="s">
        <v>39</v>
      </c>
      <c r="AH3115" s="7" t="s">
        <v>419</v>
      </c>
      <c r="AI3115" s="7" t="s">
        <v>420</v>
      </c>
      <c r="AJ3115" s="7">
        <v>1.9470000000000001</v>
      </c>
      <c r="AK3115" s="7">
        <v>-0.28899999999999998</v>
      </c>
      <c r="AL3115" s="7" t="s">
        <v>408</v>
      </c>
      <c r="AM3115" s="7">
        <v>0.44900000000000001</v>
      </c>
      <c r="AN3115" s="7">
        <v>8.5999999999999993E-2</v>
      </c>
      <c r="AR3115" s="7">
        <v>4.9139999999999997</v>
      </c>
      <c r="AS3115" s="7">
        <v>2.4449999999999998</v>
      </c>
      <c r="AT3115" s="7">
        <v>2.3559999999999999</v>
      </c>
      <c r="AU3115" s="7">
        <v>2.4889999999999999</v>
      </c>
      <c r="AV3115" s="7" t="s">
        <v>659</v>
      </c>
      <c r="AW3115" s="7" t="s">
        <v>528</v>
      </c>
      <c r="AX3115" s="7" t="s">
        <v>14</v>
      </c>
      <c r="AY3115" s="7" t="s">
        <v>562</v>
      </c>
      <c r="AZ3115" s="7" t="s">
        <v>120</v>
      </c>
    </row>
    <row r="3116" spans="1:52" x14ac:dyDescent="0.2">
      <c r="A3116" s="7">
        <v>3100</v>
      </c>
      <c r="B3116" s="7">
        <v>20003</v>
      </c>
      <c r="C3116" s="7" t="s">
        <v>69</v>
      </c>
      <c r="D3116" s="7" t="s">
        <v>503</v>
      </c>
      <c r="E3116" s="7" t="s">
        <v>118</v>
      </c>
      <c r="F3116" s="7">
        <v>0.76100000000000001</v>
      </c>
      <c r="I3116" s="7">
        <v>0.78900000000000003</v>
      </c>
      <c r="J3116" s="7">
        <v>2005</v>
      </c>
      <c r="K3116" s="7">
        <v>12</v>
      </c>
      <c r="L3116" s="7">
        <v>349</v>
      </c>
      <c r="M3116" s="7">
        <v>33.466000000000001</v>
      </c>
      <c r="N3116" s="7">
        <v>111.916</v>
      </c>
      <c r="O3116" s="7">
        <v>33.25</v>
      </c>
      <c r="P3116" s="7">
        <v>111.75</v>
      </c>
      <c r="Q3116" s="7">
        <v>-0.151</v>
      </c>
      <c r="V3116" s="7" t="s">
        <v>26</v>
      </c>
      <c r="W3116" s="7">
        <v>0.48699999999999999</v>
      </c>
      <c r="X3116" s="7">
        <f t="shared" si="102"/>
        <v>0.48699999999999999</v>
      </c>
      <c r="Y3116" s="7">
        <v>0.30199999999999999</v>
      </c>
      <c r="Z3116" s="7">
        <f t="shared" si="103"/>
        <v>0.30199999999999999</v>
      </c>
      <c r="AA3116" s="7">
        <v>0.61699999999999999</v>
      </c>
      <c r="AB3116" s="7">
        <v>0.38200000000000001</v>
      </c>
      <c r="AC3116" s="7">
        <v>1.9</v>
      </c>
      <c r="AD3116" s="7">
        <v>30</v>
      </c>
      <c r="AE3116" s="7" t="s">
        <v>39</v>
      </c>
      <c r="AH3116" s="7" t="s">
        <v>419</v>
      </c>
      <c r="AI3116" s="7" t="s">
        <v>420</v>
      </c>
      <c r="AJ3116" s="7">
        <v>1.9470000000000001</v>
      </c>
      <c r="AK3116" s="7">
        <v>-0.28899999999999998</v>
      </c>
      <c r="AL3116" s="7" t="s">
        <v>408</v>
      </c>
      <c r="AM3116" s="7">
        <v>0.44900000000000001</v>
      </c>
      <c r="AN3116" s="7">
        <v>8.5999999999999993E-2</v>
      </c>
      <c r="AR3116" s="7">
        <v>4.9139999999999997</v>
      </c>
      <c r="AS3116" s="7">
        <v>2.4449999999999998</v>
      </c>
      <c r="AT3116" s="7">
        <v>2.3559999999999999</v>
      </c>
      <c r="AU3116" s="7">
        <v>2.4889999999999999</v>
      </c>
      <c r="AV3116" s="7" t="s">
        <v>659</v>
      </c>
      <c r="AW3116" s="7" t="s">
        <v>528</v>
      </c>
      <c r="AX3116" s="7" t="s">
        <v>14</v>
      </c>
      <c r="AY3116" s="7" t="s">
        <v>562</v>
      </c>
      <c r="AZ3116" s="7" t="s">
        <v>120</v>
      </c>
    </row>
    <row r="3117" spans="1:52" x14ac:dyDescent="0.2">
      <c r="A3117" s="7">
        <v>3101</v>
      </c>
      <c r="B3117" s="7">
        <v>20003</v>
      </c>
      <c r="C3117" s="7" t="s">
        <v>69</v>
      </c>
      <c r="D3117" s="7" t="s">
        <v>503</v>
      </c>
      <c r="E3117" s="7" t="s">
        <v>118</v>
      </c>
      <c r="F3117" s="7">
        <v>0.33100000000000002</v>
      </c>
      <c r="I3117" s="7">
        <v>0.34300000000000003</v>
      </c>
      <c r="J3117" s="7">
        <v>2005</v>
      </c>
      <c r="K3117" s="7">
        <v>12</v>
      </c>
      <c r="L3117" s="7">
        <v>363</v>
      </c>
      <c r="M3117" s="7">
        <v>33.466000000000001</v>
      </c>
      <c r="N3117" s="7">
        <v>111.916</v>
      </c>
      <c r="O3117" s="7">
        <v>33.25</v>
      </c>
      <c r="P3117" s="7">
        <v>111.75</v>
      </c>
      <c r="Q3117" s="7">
        <v>-2.0459999999999998</v>
      </c>
      <c r="V3117" s="7" t="s">
        <v>26</v>
      </c>
      <c r="W3117" s="7">
        <v>0.28699999999999998</v>
      </c>
      <c r="X3117" s="7">
        <f t="shared" si="102"/>
        <v>0.28699999999999998</v>
      </c>
      <c r="Y3117" s="7">
        <v>5.6000000000000001E-2</v>
      </c>
      <c r="Z3117" s="7">
        <f t="shared" si="103"/>
        <v>5.6000000000000001E-2</v>
      </c>
      <c r="AA3117" s="7">
        <v>0.83599999999999997</v>
      </c>
      <c r="AB3117" s="7">
        <v>0.16300000000000001</v>
      </c>
      <c r="AC3117" s="7">
        <v>1.9</v>
      </c>
      <c r="AD3117" s="7">
        <v>30</v>
      </c>
      <c r="AE3117" s="7" t="s">
        <v>39</v>
      </c>
      <c r="AH3117" s="7" t="s">
        <v>419</v>
      </c>
      <c r="AI3117" s="7" t="s">
        <v>420</v>
      </c>
      <c r="AJ3117" s="7">
        <v>1.9470000000000001</v>
      </c>
      <c r="AK3117" s="7">
        <v>-0.28899999999999998</v>
      </c>
      <c r="AL3117" s="7" t="s">
        <v>408</v>
      </c>
      <c r="AM3117" s="7">
        <v>0.44900000000000001</v>
      </c>
      <c r="AN3117" s="7">
        <v>8.5999999999999993E-2</v>
      </c>
      <c r="AR3117" s="7">
        <v>4.9139999999999997</v>
      </c>
      <c r="AS3117" s="7">
        <v>2.4449999999999998</v>
      </c>
      <c r="AT3117" s="7">
        <v>2.3559999999999999</v>
      </c>
      <c r="AU3117" s="7">
        <v>2.4889999999999999</v>
      </c>
      <c r="AV3117" s="7" t="s">
        <v>659</v>
      </c>
      <c r="AW3117" s="7" t="s">
        <v>528</v>
      </c>
      <c r="AX3117" s="7" t="s">
        <v>14</v>
      </c>
      <c r="AY3117" s="7" t="s">
        <v>562</v>
      </c>
      <c r="AZ3117" s="7" t="s">
        <v>120</v>
      </c>
    </row>
    <row r="3118" spans="1:52" x14ac:dyDescent="0.2">
      <c r="A3118" s="7">
        <v>3102</v>
      </c>
      <c r="B3118" s="7">
        <v>20003</v>
      </c>
      <c r="C3118" s="7" t="s">
        <v>69</v>
      </c>
      <c r="D3118" s="7" t="s">
        <v>504</v>
      </c>
      <c r="E3118" s="7" t="s">
        <v>118</v>
      </c>
      <c r="F3118" s="7">
        <v>0.63</v>
      </c>
      <c r="I3118" s="7">
        <v>0.65300000000000002</v>
      </c>
      <c r="J3118" s="7">
        <v>2005</v>
      </c>
      <c r="K3118" s="7">
        <v>1</v>
      </c>
      <c r="L3118" s="7">
        <v>13</v>
      </c>
      <c r="M3118" s="7">
        <v>33.466000000000001</v>
      </c>
      <c r="N3118" s="7">
        <v>111.916</v>
      </c>
      <c r="O3118" s="7">
        <v>33.25</v>
      </c>
      <c r="P3118" s="7">
        <v>111.75</v>
      </c>
      <c r="Q3118" s="7">
        <v>-1.893</v>
      </c>
      <c r="V3118" s="7" t="s">
        <v>26</v>
      </c>
      <c r="W3118" s="7">
        <v>0.29799999999999999</v>
      </c>
      <c r="X3118" s="7">
        <f t="shared" si="102"/>
        <v>0.29799999999999999</v>
      </c>
      <c r="Y3118" s="7">
        <v>0.35499999999999998</v>
      </c>
      <c r="Z3118" s="7">
        <f t="shared" si="103"/>
        <v>0.35499999999999998</v>
      </c>
      <c r="AA3118" s="7">
        <v>0.45600000000000002</v>
      </c>
      <c r="AB3118" s="7">
        <v>0.54300000000000004</v>
      </c>
      <c r="AC3118" s="7">
        <v>0.5</v>
      </c>
      <c r="AD3118" s="7">
        <v>11.4</v>
      </c>
      <c r="AE3118" s="7" t="s">
        <v>39</v>
      </c>
      <c r="AH3118" s="7" t="s">
        <v>419</v>
      </c>
      <c r="AI3118" s="7" t="s">
        <v>420</v>
      </c>
      <c r="AJ3118" s="7">
        <v>1.9470000000000001</v>
      </c>
      <c r="AK3118" s="7">
        <v>-0.28899999999999998</v>
      </c>
      <c r="AL3118" s="7" t="s">
        <v>408</v>
      </c>
      <c r="AM3118" s="7">
        <v>0.46</v>
      </c>
      <c r="AN3118" s="7">
        <v>8.1000000000000003E-2</v>
      </c>
      <c r="AR3118" s="7">
        <v>4.9870000000000001</v>
      </c>
      <c r="AS3118" s="7">
        <v>2.387</v>
      </c>
      <c r="AT3118" s="7">
        <v>2.2429999999999999</v>
      </c>
      <c r="AU3118" s="7">
        <v>2.609</v>
      </c>
      <c r="AV3118" s="7" t="s">
        <v>659</v>
      </c>
      <c r="AW3118" s="7" t="s">
        <v>528</v>
      </c>
      <c r="AX3118" s="7" t="s">
        <v>14</v>
      </c>
      <c r="AY3118" s="7" t="s">
        <v>562</v>
      </c>
      <c r="AZ3118" s="7" t="s">
        <v>121</v>
      </c>
    </row>
    <row r="3119" spans="1:52" x14ac:dyDescent="0.2">
      <c r="A3119" s="7">
        <v>3103</v>
      </c>
      <c r="B3119" s="7">
        <v>20003</v>
      </c>
      <c r="C3119" s="7" t="s">
        <v>69</v>
      </c>
      <c r="D3119" s="7" t="s">
        <v>504</v>
      </c>
      <c r="E3119" s="7" t="s">
        <v>118</v>
      </c>
      <c r="F3119" s="7">
        <v>0.82699999999999996</v>
      </c>
      <c r="I3119" s="7">
        <v>0.85699999999999998</v>
      </c>
      <c r="J3119" s="7">
        <v>2005</v>
      </c>
      <c r="K3119" s="7">
        <v>1</v>
      </c>
      <c r="L3119" s="7">
        <v>29</v>
      </c>
      <c r="M3119" s="7">
        <v>33.466000000000001</v>
      </c>
      <c r="N3119" s="7">
        <v>111.916</v>
      </c>
      <c r="O3119" s="7">
        <v>33.25</v>
      </c>
      <c r="P3119" s="7">
        <v>111.75</v>
      </c>
      <c r="Q3119" s="7">
        <v>-0.45800000000000002</v>
      </c>
      <c r="V3119" s="7" t="s">
        <v>26</v>
      </c>
      <c r="W3119" s="7">
        <v>0.502</v>
      </c>
      <c r="X3119" s="7">
        <f t="shared" si="102"/>
        <v>0.502</v>
      </c>
      <c r="Y3119" s="7">
        <v>0.35499999999999998</v>
      </c>
      <c r="Z3119" s="7">
        <f t="shared" si="103"/>
        <v>0.35499999999999998</v>
      </c>
      <c r="AA3119" s="7">
        <v>0.58499999999999996</v>
      </c>
      <c r="AB3119" s="7">
        <v>0.41399999999999998</v>
      </c>
      <c r="AC3119" s="7">
        <v>0.5</v>
      </c>
      <c r="AD3119" s="7">
        <v>11.4</v>
      </c>
      <c r="AE3119" s="7" t="s">
        <v>39</v>
      </c>
      <c r="AH3119" s="7" t="s">
        <v>419</v>
      </c>
      <c r="AI3119" s="7" t="s">
        <v>420</v>
      </c>
      <c r="AJ3119" s="7">
        <v>1.9470000000000001</v>
      </c>
      <c r="AK3119" s="7">
        <v>-0.28899999999999998</v>
      </c>
      <c r="AL3119" s="7" t="s">
        <v>408</v>
      </c>
      <c r="AM3119" s="7">
        <v>0.46</v>
      </c>
      <c r="AN3119" s="7">
        <v>8.1000000000000003E-2</v>
      </c>
      <c r="AR3119" s="7">
        <v>4.9870000000000001</v>
      </c>
      <c r="AS3119" s="7">
        <v>2.387</v>
      </c>
      <c r="AT3119" s="7">
        <v>2.2429999999999999</v>
      </c>
      <c r="AU3119" s="7">
        <v>2.609</v>
      </c>
      <c r="AV3119" s="7" t="s">
        <v>659</v>
      </c>
      <c r="AW3119" s="7" t="s">
        <v>528</v>
      </c>
      <c r="AX3119" s="7" t="s">
        <v>14</v>
      </c>
      <c r="AY3119" s="7" t="s">
        <v>562</v>
      </c>
      <c r="AZ3119" s="7" t="s">
        <v>121</v>
      </c>
    </row>
    <row r="3120" spans="1:52" x14ac:dyDescent="0.2">
      <c r="A3120" s="7">
        <v>3104</v>
      </c>
      <c r="B3120" s="7">
        <v>20003</v>
      </c>
      <c r="C3120" s="7" t="s">
        <v>69</v>
      </c>
      <c r="D3120" s="7" t="s">
        <v>504</v>
      </c>
      <c r="E3120" s="7" t="s">
        <v>118</v>
      </c>
      <c r="F3120" s="7">
        <v>1.254</v>
      </c>
      <c r="I3120" s="7">
        <v>1.3</v>
      </c>
      <c r="J3120" s="7">
        <v>2005</v>
      </c>
      <c r="K3120" s="7">
        <v>2</v>
      </c>
      <c r="L3120" s="7">
        <v>43</v>
      </c>
      <c r="M3120" s="7">
        <v>33.466000000000001</v>
      </c>
      <c r="N3120" s="7">
        <v>111.916</v>
      </c>
      <c r="O3120" s="7">
        <v>33.25</v>
      </c>
      <c r="P3120" s="7">
        <v>111.75</v>
      </c>
      <c r="Q3120" s="7">
        <v>5.968</v>
      </c>
      <c r="S3120" s="7">
        <v>22.596</v>
      </c>
      <c r="V3120" s="7" t="s">
        <v>26</v>
      </c>
      <c r="W3120" s="7">
        <v>0.82599999999999996</v>
      </c>
      <c r="X3120" s="7">
        <f t="shared" si="102"/>
        <v>0.82599999999999996</v>
      </c>
      <c r="Y3120" s="7">
        <v>0.47399999999999998</v>
      </c>
      <c r="Z3120" s="7">
        <f t="shared" si="103"/>
        <v>0.47399999999999998</v>
      </c>
      <c r="AA3120" s="7">
        <v>0.63500000000000001</v>
      </c>
      <c r="AB3120" s="7">
        <v>0.36399999999999999</v>
      </c>
      <c r="AC3120" s="7">
        <v>1.2</v>
      </c>
      <c r="AD3120" s="7">
        <v>21.3</v>
      </c>
      <c r="AE3120" s="7" t="s">
        <v>39</v>
      </c>
      <c r="AH3120" s="7" t="s">
        <v>419</v>
      </c>
      <c r="AI3120" s="7" t="s">
        <v>420</v>
      </c>
      <c r="AJ3120" s="7">
        <v>1.9470000000000001</v>
      </c>
      <c r="AK3120" s="7">
        <v>-0.28899999999999998</v>
      </c>
      <c r="AL3120" s="7" t="s">
        <v>408</v>
      </c>
      <c r="AM3120" s="7">
        <v>0.46</v>
      </c>
      <c r="AN3120" s="7">
        <v>8.1000000000000003E-2</v>
      </c>
      <c r="AR3120" s="7">
        <v>4.9870000000000001</v>
      </c>
      <c r="AS3120" s="7">
        <v>2.387</v>
      </c>
      <c r="AT3120" s="7">
        <v>2.2429999999999999</v>
      </c>
      <c r="AU3120" s="7">
        <v>2.609</v>
      </c>
      <c r="AV3120" s="7" t="s">
        <v>659</v>
      </c>
      <c r="AW3120" s="7" t="s">
        <v>528</v>
      </c>
      <c r="AX3120" s="7" t="s">
        <v>14</v>
      </c>
      <c r="AY3120" s="7" t="s">
        <v>562</v>
      </c>
      <c r="AZ3120" s="7" t="s">
        <v>121</v>
      </c>
    </row>
    <row r="3121" spans="1:52" x14ac:dyDescent="0.2">
      <c r="A3121" s="7">
        <v>3105</v>
      </c>
      <c r="B3121" s="7">
        <v>20003</v>
      </c>
      <c r="C3121" s="7" t="s">
        <v>69</v>
      </c>
      <c r="D3121" s="7" t="s">
        <v>504</v>
      </c>
      <c r="E3121" s="7" t="s">
        <v>118</v>
      </c>
      <c r="F3121" s="7">
        <v>1.909</v>
      </c>
      <c r="I3121" s="7">
        <v>1.9790000000000001</v>
      </c>
      <c r="J3121" s="7">
        <v>2005</v>
      </c>
      <c r="K3121" s="7">
        <v>3</v>
      </c>
      <c r="L3121" s="7">
        <v>60</v>
      </c>
      <c r="M3121" s="7">
        <v>33.466000000000001</v>
      </c>
      <c r="N3121" s="7">
        <v>111.916</v>
      </c>
      <c r="O3121" s="7">
        <v>33.25</v>
      </c>
      <c r="P3121" s="7">
        <v>111.75</v>
      </c>
      <c r="Q3121" s="7">
        <v>10.46</v>
      </c>
      <c r="S3121" s="7">
        <v>20.689</v>
      </c>
      <c r="V3121" s="7" t="s">
        <v>26</v>
      </c>
      <c r="W3121" s="7">
        <v>1.286</v>
      </c>
      <c r="X3121" s="7">
        <f t="shared" si="102"/>
        <v>1.286</v>
      </c>
      <c r="Y3121" s="7">
        <v>0.69299999999999995</v>
      </c>
      <c r="Z3121" s="7">
        <f t="shared" si="103"/>
        <v>0.69299999999999995</v>
      </c>
      <c r="AA3121" s="7">
        <v>0.64900000000000002</v>
      </c>
      <c r="AB3121" s="7">
        <v>0.35</v>
      </c>
      <c r="AC3121" s="7">
        <v>9.1999999999999993</v>
      </c>
      <c r="AD3121" s="7">
        <v>34</v>
      </c>
      <c r="AE3121" s="7" t="s">
        <v>39</v>
      </c>
      <c r="AH3121" s="7" t="s">
        <v>419</v>
      </c>
      <c r="AI3121" s="7" t="s">
        <v>420</v>
      </c>
      <c r="AJ3121" s="7">
        <v>1.9470000000000001</v>
      </c>
      <c r="AK3121" s="7">
        <v>-0.28899999999999998</v>
      </c>
      <c r="AL3121" s="7" t="s">
        <v>408</v>
      </c>
      <c r="AM3121" s="7">
        <v>0.46</v>
      </c>
      <c r="AN3121" s="7">
        <v>8.1000000000000003E-2</v>
      </c>
      <c r="AR3121" s="7">
        <v>4.9870000000000001</v>
      </c>
      <c r="AS3121" s="7">
        <v>2.387</v>
      </c>
      <c r="AT3121" s="7">
        <v>2.2429999999999999</v>
      </c>
      <c r="AU3121" s="7">
        <v>2.609</v>
      </c>
      <c r="AV3121" s="7" t="s">
        <v>659</v>
      </c>
      <c r="AW3121" s="7" t="s">
        <v>528</v>
      </c>
      <c r="AX3121" s="7" t="s">
        <v>14</v>
      </c>
      <c r="AY3121" s="7" t="s">
        <v>562</v>
      </c>
      <c r="AZ3121" s="7" t="s">
        <v>121</v>
      </c>
    </row>
    <row r="3122" spans="1:52" x14ac:dyDescent="0.2">
      <c r="A3122" s="7">
        <v>3106</v>
      </c>
      <c r="B3122" s="7">
        <v>20003</v>
      </c>
      <c r="C3122" s="7" t="s">
        <v>69</v>
      </c>
      <c r="D3122" s="7" t="s">
        <v>504</v>
      </c>
      <c r="E3122" s="7" t="s">
        <v>118</v>
      </c>
      <c r="F3122" s="7">
        <v>2.0249999999999999</v>
      </c>
      <c r="I3122" s="7">
        <v>2.0990000000000002</v>
      </c>
      <c r="J3122" s="7">
        <v>2005</v>
      </c>
      <c r="K3122" s="7">
        <v>3</v>
      </c>
      <c r="L3122" s="7">
        <v>75</v>
      </c>
      <c r="M3122" s="7">
        <v>33.466000000000001</v>
      </c>
      <c r="N3122" s="7">
        <v>111.916</v>
      </c>
      <c r="O3122" s="7">
        <v>33.25</v>
      </c>
      <c r="P3122" s="7">
        <v>111.75</v>
      </c>
      <c r="Q3122" s="7">
        <v>14.238</v>
      </c>
      <c r="S3122" s="7">
        <v>19.02</v>
      </c>
      <c r="V3122" s="7" t="s">
        <v>26</v>
      </c>
      <c r="W3122" s="7">
        <v>1.44</v>
      </c>
      <c r="X3122" s="7">
        <f t="shared" si="102"/>
        <v>1.44</v>
      </c>
      <c r="Y3122" s="7">
        <v>0.65900000000000003</v>
      </c>
      <c r="Z3122" s="7">
        <f t="shared" si="103"/>
        <v>0.65900000000000003</v>
      </c>
      <c r="AA3122" s="7">
        <v>0.68500000000000005</v>
      </c>
      <c r="AB3122" s="7">
        <v>0.314</v>
      </c>
      <c r="AC3122" s="7">
        <v>9.1999999999999993</v>
      </c>
      <c r="AD3122" s="7">
        <v>34</v>
      </c>
      <c r="AE3122" s="7" t="s">
        <v>39</v>
      </c>
      <c r="AH3122" s="7" t="s">
        <v>419</v>
      </c>
      <c r="AI3122" s="7" t="s">
        <v>420</v>
      </c>
      <c r="AJ3122" s="7">
        <v>1.9470000000000001</v>
      </c>
      <c r="AK3122" s="7">
        <v>-0.28899999999999998</v>
      </c>
      <c r="AL3122" s="7" t="s">
        <v>408</v>
      </c>
      <c r="AM3122" s="7">
        <v>0.46</v>
      </c>
      <c r="AN3122" s="7">
        <v>8.1000000000000003E-2</v>
      </c>
      <c r="AR3122" s="7">
        <v>4.9870000000000001</v>
      </c>
      <c r="AS3122" s="7">
        <v>2.387</v>
      </c>
      <c r="AT3122" s="7">
        <v>2.2429999999999999</v>
      </c>
      <c r="AU3122" s="7">
        <v>2.609</v>
      </c>
      <c r="AV3122" s="7" t="s">
        <v>659</v>
      </c>
      <c r="AW3122" s="7" t="s">
        <v>528</v>
      </c>
      <c r="AX3122" s="7" t="s">
        <v>14</v>
      </c>
      <c r="AY3122" s="7" t="s">
        <v>562</v>
      </c>
      <c r="AZ3122" s="7" t="s">
        <v>121</v>
      </c>
    </row>
    <row r="3123" spans="1:52" x14ac:dyDescent="0.2">
      <c r="A3123" s="7">
        <v>3107</v>
      </c>
      <c r="B3123" s="7">
        <v>20003</v>
      </c>
      <c r="C3123" s="7" t="s">
        <v>69</v>
      </c>
      <c r="D3123" s="7" t="s">
        <v>504</v>
      </c>
      <c r="E3123" s="7" t="s">
        <v>118</v>
      </c>
      <c r="F3123" s="7">
        <v>2.1240000000000001</v>
      </c>
      <c r="I3123" s="7">
        <v>2.202</v>
      </c>
      <c r="J3123" s="7">
        <v>2005</v>
      </c>
      <c r="K3123" s="7">
        <v>4</v>
      </c>
      <c r="L3123" s="7">
        <v>92</v>
      </c>
      <c r="M3123" s="7">
        <v>33.466000000000001</v>
      </c>
      <c r="N3123" s="7">
        <v>111.916</v>
      </c>
      <c r="O3123" s="7">
        <v>33.25</v>
      </c>
      <c r="P3123" s="7">
        <v>111.75</v>
      </c>
      <c r="Q3123" s="7">
        <v>14.654999999999999</v>
      </c>
      <c r="S3123" s="7">
        <v>19</v>
      </c>
      <c r="V3123" s="7" t="s">
        <v>26</v>
      </c>
      <c r="W3123" s="7">
        <v>1.4910000000000001</v>
      </c>
      <c r="X3123" s="7">
        <f t="shared" si="102"/>
        <v>1.4910000000000001</v>
      </c>
      <c r="Y3123" s="7">
        <v>0.71099999999999997</v>
      </c>
      <c r="Z3123" s="7">
        <f t="shared" si="103"/>
        <v>0.71099999999999997</v>
      </c>
      <c r="AA3123" s="7">
        <v>0.67700000000000005</v>
      </c>
      <c r="AB3123" s="7">
        <v>0.32200000000000001</v>
      </c>
      <c r="AC3123" s="7">
        <v>18</v>
      </c>
      <c r="AD3123" s="7">
        <v>10.8</v>
      </c>
      <c r="AE3123" s="7" t="s">
        <v>39</v>
      </c>
      <c r="AH3123" s="7" t="s">
        <v>419</v>
      </c>
      <c r="AI3123" s="7" t="s">
        <v>420</v>
      </c>
      <c r="AJ3123" s="7">
        <v>1.9470000000000001</v>
      </c>
      <c r="AK3123" s="7">
        <v>-0.28899999999999998</v>
      </c>
      <c r="AL3123" s="7" t="s">
        <v>408</v>
      </c>
      <c r="AM3123" s="7">
        <v>0.46</v>
      </c>
      <c r="AN3123" s="7">
        <v>8.1000000000000003E-2</v>
      </c>
      <c r="AR3123" s="7">
        <v>4.9870000000000001</v>
      </c>
      <c r="AS3123" s="7">
        <v>2.387</v>
      </c>
      <c r="AT3123" s="7">
        <v>2.2429999999999999</v>
      </c>
      <c r="AU3123" s="7">
        <v>2.609</v>
      </c>
      <c r="AV3123" s="7" t="s">
        <v>659</v>
      </c>
      <c r="AW3123" s="7" t="s">
        <v>528</v>
      </c>
      <c r="AX3123" s="7" t="s">
        <v>14</v>
      </c>
      <c r="AY3123" s="7" t="s">
        <v>562</v>
      </c>
      <c r="AZ3123" s="7" t="s">
        <v>121</v>
      </c>
    </row>
    <row r="3124" spans="1:52" x14ac:dyDescent="0.2">
      <c r="A3124" s="7">
        <v>3108</v>
      </c>
      <c r="B3124" s="7">
        <v>20003</v>
      </c>
      <c r="C3124" s="7" t="s">
        <v>69</v>
      </c>
      <c r="D3124" s="7" t="s">
        <v>504</v>
      </c>
      <c r="E3124" s="7" t="s">
        <v>118</v>
      </c>
      <c r="F3124" s="7">
        <v>3.1070000000000002</v>
      </c>
      <c r="I3124" s="7">
        <v>3.2210000000000001</v>
      </c>
      <c r="J3124" s="7">
        <v>2005</v>
      </c>
      <c r="K3124" s="7">
        <v>4</v>
      </c>
      <c r="L3124" s="7">
        <v>108</v>
      </c>
      <c r="M3124" s="7">
        <v>33.466000000000001</v>
      </c>
      <c r="N3124" s="7">
        <v>111.916</v>
      </c>
      <c r="O3124" s="7">
        <v>33.25</v>
      </c>
      <c r="P3124" s="7">
        <v>111.75</v>
      </c>
      <c r="Q3124" s="7">
        <v>17.210999999999999</v>
      </c>
      <c r="S3124" s="7">
        <v>24.026</v>
      </c>
      <c r="V3124" s="7" t="s">
        <v>26</v>
      </c>
      <c r="W3124" s="7">
        <v>1.849</v>
      </c>
      <c r="X3124" s="7">
        <f t="shared" si="102"/>
        <v>1.849</v>
      </c>
      <c r="Y3124" s="7">
        <v>1.3720000000000001</v>
      </c>
      <c r="Z3124" s="7">
        <f t="shared" si="103"/>
        <v>1.3720000000000001</v>
      </c>
      <c r="AA3124" s="7">
        <v>0.57299999999999995</v>
      </c>
      <c r="AB3124" s="7">
        <v>0.42599999999999999</v>
      </c>
      <c r="AC3124" s="7">
        <v>18</v>
      </c>
      <c r="AD3124" s="7">
        <v>10.8</v>
      </c>
      <c r="AE3124" s="7" t="s">
        <v>39</v>
      </c>
      <c r="AH3124" s="7" t="s">
        <v>419</v>
      </c>
      <c r="AI3124" s="7" t="s">
        <v>420</v>
      </c>
      <c r="AJ3124" s="7">
        <v>1.9470000000000001</v>
      </c>
      <c r="AK3124" s="7">
        <v>-0.28899999999999998</v>
      </c>
      <c r="AL3124" s="7" t="s">
        <v>408</v>
      </c>
      <c r="AM3124" s="7">
        <v>0.46</v>
      </c>
      <c r="AN3124" s="7">
        <v>8.1000000000000003E-2</v>
      </c>
      <c r="AR3124" s="7">
        <v>4.9870000000000001</v>
      </c>
      <c r="AS3124" s="7">
        <v>2.387</v>
      </c>
      <c r="AT3124" s="7">
        <v>2.2429999999999999</v>
      </c>
      <c r="AU3124" s="7">
        <v>2.609</v>
      </c>
      <c r="AV3124" s="7" t="s">
        <v>659</v>
      </c>
      <c r="AW3124" s="7" t="s">
        <v>528</v>
      </c>
      <c r="AX3124" s="7" t="s">
        <v>14</v>
      </c>
      <c r="AY3124" s="7" t="s">
        <v>562</v>
      </c>
      <c r="AZ3124" s="7" t="s">
        <v>121</v>
      </c>
    </row>
    <row r="3125" spans="1:52" x14ac:dyDescent="0.2">
      <c r="A3125" s="7">
        <v>3109</v>
      </c>
      <c r="B3125" s="7">
        <v>20003</v>
      </c>
      <c r="C3125" s="7" t="s">
        <v>69</v>
      </c>
      <c r="D3125" s="7" t="s">
        <v>504</v>
      </c>
      <c r="E3125" s="7" t="s">
        <v>118</v>
      </c>
      <c r="F3125" s="7">
        <v>4.09</v>
      </c>
      <c r="I3125" s="7">
        <v>4.24</v>
      </c>
      <c r="J3125" s="7">
        <v>2005</v>
      </c>
      <c r="K3125" s="7">
        <v>5</v>
      </c>
      <c r="L3125" s="7">
        <v>123</v>
      </c>
      <c r="M3125" s="7">
        <v>33.466000000000001</v>
      </c>
      <c r="N3125" s="7">
        <v>111.916</v>
      </c>
      <c r="O3125" s="7">
        <v>33.25</v>
      </c>
      <c r="P3125" s="7">
        <v>111.75</v>
      </c>
      <c r="Q3125" s="7">
        <v>18.850999999999999</v>
      </c>
      <c r="S3125" s="7">
        <v>25.06</v>
      </c>
      <c r="V3125" s="7" t="s">
        <v>26</v>
      </c>
      <c r="W3125" s="7">
        <v>2.4790000000000001</v>
      </c>
      <c r="X3125" s="7">
        <f t="shared" si="102"/>
        <v>2.4790000000000001</v>
      </c>
      <c r="Y3125" s="7">
        <v>1.7609999999999999</v>
      </c>
      <c r="Z3125" s="7">
        <f t="shared" si="103"/>
        <v>1.7609999999999999</v>
      </c>
      <c r="AA3125" s="7">
        <v>0.58399999999999996</v>
      </c>
      <c r="AB3125" s="7">
        <v>0.41499999999999998</v>
      </c>
      <c r="AC3125" s="7">
        <v>21.2</v>
      </c>
      <c r="AD3125" s="7">
        <v>94.3</v>
      </c>
      <c r="AE3125" s="7" t="s">
        <v>39</v>
      </c>
      <c r="AH3125" s="7" t="s">
        <v>419</v>
      </c>
      <c r="AI3125" s="7" t="s">
        <v>420</v>
      </c>
      <c r="AJ3125" s="7">
        <v>1.9470000000000001</v>
      </c>
      <c r="AK3125" s="7">
        <v>-0.28899999999999998</v>
      </c>
      <c r="AL3125" s="7" t="s">
        <v>408</v>
      </c>
      <c r="AM3125" s="7">
        <v>0.46</v>
      </c>
      <c r="AN3125" s="7">
        <v>8.1000000000000003E-2</v>
      </c>
      <c r="AR3125" s="7">
        <v>4.9870000000000001</v>
      </c>
      <c r="AS3125" s="7">
        <v>2.387</v>
      </c>
      <c r="AT3125" s="7">
        <v>2.2429999999999999</v>
      </c>
      <c r="AU3125" s="7">
        <v>2.609</v>
      </c>
      <c r="AV3125" s="7" t="s">
        <v>659</v>
      </c>
      <c r="AW3125" s="7" t="s">
        <v>528</v>
      </c>
      <c r="AX3125" s="7" t="s">
        <v>14</v>
      </c>
      <c r="AY3125" s="7" t="s">
        <v>562</v>
      </c>
      <c r="AZ3125" s="7" t="s">
        <v>121</v>
      </c>
    </row>
    <row r="3126" spans="1:52" x14ac:dyDescent="0.2">
      <c r="A3126" s="7">
        <v>3110</v>
      </c>
      <c r="B3126" s="7">
        <v>20003</v>
      </c>
      <c r="C3126" s="7" t="s">
        <v>69</v>
      </c>
      <c r="D3126" s="7" t="s">
        <v>504</v>
      </c>
      <c r="E3126" s="7" t="s">
        <v>118</v>
      </c>
      <c r="F3126" s="7">
        <v>2.7320000000000002</v>
      </c>
      <c r="I3126" s="7">
        <v>2.8319999999999999</v>
      </c>
      <c r="J3126" s="7">
        <v>2005</v>
      </c>
      <c r="K3126" s="7">
        <v>5</v>
      </c>
      <c r="L3126" s="7">
        <v>141</v>
      </c>
      <c r="M3126" s="7">
        <v>33.466000000000001</v>
      </c>
      <c r="N3126" s="7">
        <v>111.916</v>
      </c>
      <c r="O3126" s="7">
        <v>33.25</v>
      </c>
      <c r="P3126" s="7">
        <v>111.75</v>
      </c>
      <c r="Q3126" s="7">
        <v>20.084</v>
      </c>
      <c r="S3126" s="7">
        <v>17.271999999999998</v>
      </c>
      <c r="V3126" s="7" t="s">
        <v>26</v>
      </c>
      <c r="W3126" s="7">
        <v>1.5429999999999999</v>
      </c>
      <c r="X3126" s="7">
        <f t="shared" si="102"/>
        <v>1.5429999999999999</v>
      </c>
      <c r="Y3126" s="7">
        <v>1.2889999999999999</v>
      </c>
      <c r="Z3126" s="7">
        <f t="shared" si="103"/>
        <v>1.2889999999999999</v>
      </c>
      <c r="AA3126" s="7">
        <v>0.54400000000000004</v>
      </c>
      <c r="AB3126" s="7">
        <v>0.45500000000000002</v>
      </c>
      <c r="AC3126" s="7">
        <v>21.2</v>
      </c>
      <c r="AD3126" s="7">
        <v>94.3</v>
      </c>
      <c r="AE3126" s="7" t="s">
        <v>39</v>
      </c>
      <c r="AH3126" s="7" t="s">
        <v>419</v>
      </c>
      <c r="AI3126" s="7" t="s">
        <v>420</v>
      </c>
      <c r="AJ3126" s="7">
        <v>1.9470000000000001</v>
      </c>
      <c r="AK3126" s="7">
        <v>-0.28899999999999998</v>
      </c>
      <c r="AL3126" s="7" t="s">
        <v>408</v>
      </c>
      <c r="AM3126" s="7">
        <v>0.46</v>
      </c>
      <c r="AN3126" s="7">
        <v>8.1000000000000003E-2</v>
      </c>
      <c r="AR3126" s="7">
        <v>4.9870000000000001</v>
      </c>
      <c r="AS3126" s="7">
        <v>2.387</v>
      </c>
      <c r="AT3126" s="7">
        <v>2.2429999999999999</v>
      </c>
      <c r="AU3126" s="7">
        <v>2.609</v>
      </c>
      <c r="AV3126" s="7" t="s">
        <v>659</v>
      </c>
      <c r="AW3126" s="7" t="s">
        <v>528</v>
      </c>
      <c r="AX3126" s="7" t="s">
        <v>14</v>
      </c>
      <c r="AY3126" s="7" t="s">
        <v>562</v>
      </c>
      <c r="AZ3126" s="7" t="s">
        <v>121</v>
      </c>
    </row>
    <row r="3127" spans="1:52" x14ac:dyDescent="0.2">
      <c r="A3127" s="7">
        <v>3111</v>
      </c>
      <c r="B3127" s="7">
        <v>20003</v>
      </c>
      <c r="C3127" s="7" t="s">
        <v>69</v>
      </c>
      <c r="D3127" s="7" t="s">
        <v>504</v>
      </c>
      <c r="E3127" s="7" t="s">
        <v>118</v>
      </c>
      <c r="F3127" s="7">
        <v>3.3050000000000002</v>
      </c>
      <c r="I3127" s="7">
        <v>3.4260000000000002</v>
      </c>
      <c r="J3127" s="7">
        <v>2005</v>
      </c>
      <c r="K3127" s="7">
        <v>6</v>
      </c>
      <c r="L3127" s="7">
        <v>155</v>
      </c>
      <c r="M3127" s="7">
        <v>33.466000000000001</v>
      </c>
      <c r="N3127" s="7">
        <v>111.916</v>
      </c>
      <c r="O3127" s="7">
        <v>33.25</v>
      </c>
      <c r="P3127" s="7">
        <v>111.75</v>
      </c>
      <c r="Q3127" s="7">
        <v>20.600999999999999</v>
      </c>
      <c r="S3127" s="7">
        <v>24.503</v>
      </c>
      <c r="V3127" s="7" t="s">
        <v>26</v>
      </c>
      <c r="W3127" s="7">
        <v>1.968</v>
      </c>
      <c r="X3127" s="7">
        <f t="shared" si="102"/>
        <v>1.968</v>
      </c>
      <c r="Y3127" s="7">
        <v>1.458</v>
      </c>
      <c r="Z3127" s="7">
        <f t="shared" si="103"/>
        <v>1.458</v>
      </c>
      <c r="AA3127" s="7">
        <v>0.57399999999999995</v>
      </c>
      <c r="AB3127" s="7">
        <v>0.42499999999999999</v>
      </c>
      <c r="AC3127" s="7">
        <v>27.2</v>
      </c>
      <c r="AD3127" s="7">
        <v>79.900000000000006</v>
      </c>
      <c r="AE3127" s="7" t="s">
        <v>39</v>
      </c>
      <c r="AH3127" s="7" t="s">
        <v>419</v>
      </c>
      <c r="AI3127" s="7" t="s">
        <v>420</v>
      </c>
      <c r="AJ3127" s="7">
        <v>1.9470000000000001</v>
      </c>
      <c r="AK3127" s="7">
        <v>-0.28899999999999998</v>
      </c>
      <c r="AL3127" s="7" t="s">
        <v>408</v>
      </c>
      <c r="AM3127" s="7">
        <v>0.46</v>
      </c>
      <c r="AN3127" s="7">
        <v>8.1000000000000003E-2</v>
      </c>
      <c r="AR3127" s="7">
        <v>4.9870000000000001</v>
      </c>
      <c r="AS3127" s="7">
        <v>2.387</v>
      </c>
      <c r="AT3127" s="7">
        <v>2.2429999999999999</v>
      </c>
      <c r="AU3127" s="7">
        <v>2.609</v>
      </c>
      <c r="AV3127" s="7" t="s">
        <v>659</v>
      </c>
      <c r="AW3127" s="7" t="s">
        <v>528</v>
      </c>
      <c r="AX3127" s="7" t="s">
        <v>14</v>
      </c>
      <c r="AY3127" s="7" t="s">
        <v>562</v>
      </c>
      <c r="AZ3127" s="7" t="s">
        <v>121</v>
      </c>
    </row>
    <row r="3128" spans="1:52" x14ac:dyDescent="0.2">
      <c r="A3128" s="7">
        <v>3112</v>
      </c>
      <c r="B3128" s="7">
        <v>20003</v>
      </c>
      <c r="C3128" s="7" t="s">
        <v>69</v>
      </c>
      <c r="D3128" s="7" t="s">
        <v>504</v>
      </c>
      <c r="E3128" s="7" t="s">
        <v>118</v>
      </c>
      <c r="F3128" s="7">
        <v>4.2880000000000003</v>
      </c>
      <c r="I3128" s="7">
        <v>4.4450000000000003</v>
      </c>
      <c r="J3128" s="7">
        <v>2005</v>
      </c>
      <c r="K3128" s="7">
        <v>6</v>
      </c>
      <c r="L3128" s="7">
        <v>169</v>
      </c>
      <c r="M3128" s="7">
        <v>33.466000000000001</v>
      </c>
      <c r="N3128" s="7">
        <v>111.916</v>
      </c>
      <c r="O3128" s="7">
        <v>33.25</v>
      </c>
      <c r="P3128" s="7">
        <v>111.75</v>
      </c>
      <c r="Q3128" s="7">
        <v>20.713999999999999</v>
      </c>
      <c r="S3128" s="7">
        <v>36.423999999999999</v>
      </c>
      <c r="V3128" s="7" t="s">
        <v>26</v>
      </c>
      <c r="W3128" s="7">
        <v>2.6669999999999998</v>
      </c>
      <c r="X3128" s="7">
        <f t="shared" si="102"/>
        <v>2.6669999999999998</v>
      </c>
      <c r="Y3128" s="7">
        <v>1.778</v>
      </c>
      <c r="Z3128" s="7">
        <f t="shared" si="103"/>
        <v>1.778</v>
      </c>
      <c r="AA3128" s="7">
        <v>0.59899999999999998</v>
      </c>
      <c r="AB3128" s="7">
        <v>0.4</v>
      </c>
      <c r="AC3128" s="7">
        <v>27.2</v>
      </c>
      <c r="AD3128" s="7">
        <v>79.900000000000006</v>
      </c>
      <c r="AE3128" s="7" t="s">
        <v>39</v>
      </c>
      <c r="AH3128" s="7" t="s">
        <v>419</v>
      </c>
      <c r="AI3128" s="7" t="s">
        <v>420</v>
      </c>
      <c r="AJ3128" s="7">
        <v>1.9470000000000001</v>
      </c>
      <c r="AK3128" s="7">
        <v>-0.28899999999999998</v>
      </c>
      <c r="AL3128" s="7" t="s">
        <v>408</v>
      </c>
      <c r="AM3128" s="7">
        <v>0.46</v>
      </c>
      <c r="AN3128" s="7">
        <v>8.1000000000000003E-2</v>
      </c>
      <c r="AR3128" s="7">
        <v>4.9870000000000001</v>
      </c>
      <c r="AS3128" s="7">
        <v>2.387</v>
      </c>
      <c r="AT3128" s="7">
        <v>2.2429999999999999</v>
      </c>
      <c r="AU3128" s="7">
        <v>2.609</v>
      </c>
      <c r="AV3128" s="7" t="s">
        <v>659</v>
      </c>
      <c r="AW3128" s="7" t="s">
        <v>528</v>
      </c>
      <c r="AX3128" s="7" t="s">
        <v>14</v>
      </c>
      <c r="AY3128" s="7" t="s">
        <v>562</v>
      </c>
      <c r="AZ3128" s="7" t="s">
        <v>121</v>
      </c>
    </row>
    <row r="3129" spans="1:52" x14ac:dyDescent="0.2">
      <c r="A3129" s="7">
        <v>3113</v>
      </c>
      <c r="B3129" s="7">
        <v>20003</v>
      </c>
      <c r="C3129" s="7" t="s">
        <v>69</v>
      </c>
      <c r="D3129" s="7" t="s">
        <v>504</v>
      </c>
      <c r="E3129" s="7" t="s">
        <v>118</v>
      </c>
      <c r="F3129" s="7">
        <v>4.976</v>
      </c>
      <c r="I3129" s="7">
        <v>5.1589999999999998</v>
      </c>
      <c r="J3129" s="7">
        <v>2005</v>
      </c>
      <c r="K3129" s="7">
        <v>7</v>
      </c>
      <c r="L3129" s="7">
        <v>185</v>
      </c>
      <c r="M3129" s="7">
        <v>33.466000000000001</v>
      </c>
      <c r="N3129" s="7">
        <v>111.916</v>
      </c>
      <c r="O3129" s="7">
        <v>33.25</v>
      </c>
      <c r="P3129" s="7">
        <v>111.75</v>
      </c>
      <c r="Q3129" s="7">
        <v>20.315999999999999</v>
      </c>
      <c r="S3129" s="7">
        <v>32.847000000000001</v>
      </c>
      <c r="V3129" s="7" t="s">
        <v>26</v>
      </c>
      <c r="W3129" s="7">
        <v>2.8380000000000001</v>
      </c>
      <c r="X3129" s="7">
        <f t="shared" si="102"/>
        <v>2.8380000000000001</v>
      </c>
      <c r="Y3129" s="7">
        <v>2.3210000000000002</v>
      </c>
      <c r="Z3129" s="7">
        <f t="shared" si="103"/>
        <v>2.3210000000000002</v>
      </c>
      <c r="AA3129" s="7">
        <v>0.55000000000000004</v>
      </c>
      <c r="AB3129" s="7">
        <v>0.44900000000000001</v>
      </c>
      <c r="AC3129" s="7">
        <v>26.9</v>
      </c>
      <c r="AD3129" s="7">
        <v>159.5</v>
      </c>
      <c r="AE3129" s="7" t="s">
        <v>39</v>
      </c>
      <c r="AH3129" s="7" t="s">
        <v>419</v>
      </c>
      <c r="AI3129" s="7" t="s">
        <v>420</v>
      </c>
      <c r="AJ3129" s="7">
        <v>1.9470000000000001</v>
      </c>
      <c r="AK3129" s="7">
        <v>-0.28899999999999998</v>
      </c>
      <c r="AL3129" s="7" t="s">
        <v>408</v>
      </c>
      <c r="AM3129" s="7">
        <v>0.46</v>
      </c>
      <c r="AN3129" s="7">
        <v>8.1000000000000003E-2</v>
      </c>
      <c r="AR3129" s="7">
        <v>4.9870000000000001</v>
      </c>
      <c r="AS3129" s="7">
        <v>2.387</v>
      </c>
      <c r="AT3129" s="7">
        <v>2.2429999999999999</v>
      </c>
      <c r="AU3129" s="7">
        <v>2.609</v>
      </c>
      <c r="AV3129" s="7" t="s">
        <v>659</v>
      </c>
      <c r="AW3129" s="7" t="s">
        <v>528</v>
      </c>
      <c r="AX3129" s="7" t="s">
        <v>14</v>
      </c>
      <c r="AY3129" s="7" t="s">
        <v>562</v>
      </c>
      <c r="AZ3129" s="7" t="s">
        <v>121</v>
      </c>
    </row>
    <row r="3130" spans="1:52" x14ac:dyDescent="0.2">
      <c r="A3130" s="7">
        <v>3114</v>
      </c>
      <c r="B3130" s="7">
        <v>20003</v>
      </c>
      <c r="C3130" s="7" t="s">
        <v>69</v>
      </c>
      <c r="D3130" s="7" t="s">
        <v>504</v>
      </c>
      <c r="E3130" s="7" t="s">
        <v>118</v>
      </c>
      <c r="F3130" s="7">
        <v>4.1920000000000002</v>
      </c>
      <c r="I3130" s="7">
        <v>4.3460000000000001</v>
      </c>
      <c r="J3130" s="7">
        <v>2005</v>
      </c>
      <c r="K3130" s="7">
        <v>7</v>
      </c>
      <c r="L3130" s="7">
        <v>200</v>
      </c>
      <c r="M3130" s="7">
        <v>33.466000000000001</v>
      </c>
      <c r="N3130" s="7">
        <v>111.916</v>
      </c>
      <c r="O3130" s="7">
        <v>33.25</v>
      </c>
      <c r="P3130" s="7">
        <v>111.75</v>
      </c>
      <c r="Q3130" s="7">
        <v>19.103000000000002</v>
      </c>
      <c r="S3130" s="7">
        <v>31.02</v>
      </c>
      <c r="V3130" s="7" t="s">
        <v>26</v>
      </c>
      <c r="W3130" s="7">
        <v>2.294</v>
      </c>
      <c r="X3130" s="7">
        <f t="shared" si="102"/>
        <v>2.294</v>
      </c>
      <c r="Y3130" s="7">
        <v>2.052</v>
      </c>
      <c r="Z3130" s="7">
        <f t="shared" si="103"/>
        <v>2.052</v>
      </c>
      <c r="AA3130" s="7">
        <v>0.52700000000000002</v>
      </c>
      <c r="AB3130" s="7">
        <v>0.47199999999999998</v>
      </c>
      <c r="AC3130" s="7">
        <v>26.9</v>
      </c>
      <c r="AD3130" s="7">
        <v>159.5</v>
      </c>
      <c r="AE3130" s="7" t="s">
        <v>39</v>
      </c>
      <c r="AH3130" s="7" t="s">
        <v>419</v>
      </c>
      <c r="AI3130" s="7" t="s">
        <v>420</v>
      </c>
      <c r="AJ3130" s="7">
        <v>1.9470000000000001</v>
      </c>
      <c r="AK3130" s="7">
        <v>-0.28899999999999998</v>
      </c>
      <c r="AL3130" s="7" t="s">
        <v>408</v>
      </c>
      <c r="AM3130" s="7">
        <v>0.46</v>
      </c>
      <c r="AN3130" s="7">
        <v>8.1000000000000003E-2</v>
      </c>
      <c r="AR3130" s="7">
        <v>4.9870000000000001</v>
      </c>
      <c r="AS3130" s="7">
        <v>2.387</v>
      </c>
      <c r="AT3130" s="7">
        <v>2.2429999999999999</v>
      </c>
      <c r="AU3130" s="7">
        <v>2.609</v>
      </c>
      <c r="AV3130" s="7" t="s">
        <v>659</v>
      </c>
      <c r="AW3130" s="7" t="s">
        <v>528</v>
      </c>
      <c r="AX3130" s="7" t="s">
        <v>14</v>
      </c>
      <c r="AY3130" s="7" t="s">
        <v>562</v>
      </c>
      <c r="AZ3130" s="7" t="s">
        <v>121</v>
      </c>
    </row>
    <row r="3131" spans="1:52" x14ac:dyDescent="0.2">
      <c r="A3131" s="7">
        <v>3115</v>
      </c>
      <c r="B3131" s="7">
        <v>20003</v>
      </c>
      <c r="C3131" s="7" t="s">
        <v>69</v>
      </c>
      <c r="D3131" s="7" t="s">
        <v>504</v>
      </c>
      <c r="E3131" s="7" t="s">
        <v>118</v>
      </c>
      <c r="F3131" s="7">
        <v>4.5359999999999996</v>
      </c>
      <c r="I3131" s="7">
        <v>4.702</v>
      </c>
      <c r="J3131" s="7">
        <v>2005</v>
      </c>
      <c r="K3131" s="7">
        <v>8</v>
      </c>
      <c r="L3131" s="7">
        <v>217</v>
      </c>
      <c r="M3131" s="7">
        <v>33.466000000000001</v>
      </c>
      <c r="N3131" s="7">
        <v>111.916</v>
      </c>
      <c r="O3131" s="7">
        <v>33.25</v>
      </c>
      <c r="P3131" s="7">
        <v>111.75</v>
      </c>
      <c r="Q3131" s="7">
        <v>19.213999999999999</v>
      </c>
      <c r="S3131" s="7">
        <v>27.762</v>
      </c>
      <c r="V3131" s="7" t="s">
        <v>26</v>
      </c>
      <c r="W3131" s="7">
        <v>2.48</v>
      </c>
      <c r="X3131" s="7">
        <f t="shared" si="102"/>
        <v>2.48</v>
      </c>
      <c r="Y3131" s="7">
        <v>2.222</v>
      </c>
      <c r="Z3131" s="7">
        <f t="shared" si="103"/>
        <v>2.222</v>
      </c>
      <c r="AA3131" s="7">
        <v>0.52700000000000002</v>
      </c>
      <c r="AB3131" s="7">
        <v>0.47199999999999998</v>
      </c>
      <c r="AC3131" s="7">
        <v>24.2</v>
      </c>
      <c r="AD3131" s="7">
        <v>153.1</v>
      </c>
      <c r="AE3131" s="7" t="s">
        <v>39</v>
      </c>
      <c r="AH3131" s="7" t="s">
        <v>419</v>
      </c>
      <c r="AI3131" s="7" t="s">
        <v>420</v>
      </c>
      <c r="AJ3131" s="7">
        <v>1.9470000000000001</v>
      </c>
      <c r="AK3131" s="7">
        <v>-0.28899999999999998</v>
      </c>
      <c r="AL3131" s="7" t="s">
        <v>408</v>
      </c>
      <c r="AM3131" s="7">
        <v>0.46</v>
      </c>
      <c r="AN3131" s="7">
        <v>8.1000000000000003E-2</v>
      </c>
      <c r="AR3131" s="7">
        <v>4.9870000000000001</v>
      </c>
      <c r="AS3131" s="7">
        <v>2.387</v>
      </c>
      <c r="AT3131" s="7">
        <v>2.2429999999999999</v>
      </c>
      <c r="AU3131" s="7">
        <v>2.609</v>
      </c>
      <c r="AV3131" s="7" t="s">
        <v>659</v>
      </c>
      <c r="AW3131" s="7" t="s">
        <v>528</v>
      </c>
      <c r="AX3131" s="7" t="s">
        <v>14</v>
      </c>
      <c r="AY3131" s="7" t="s">
        <v>562</v>
      </c>
      <c r="AZ3131" s="7" t="s">
        <v>121</v>
      </c>
    </row>
    <row r="3132" spans="1:52" x14ac:dyDescent="0.2">
      <c r="A3132" s="7">
        <v>3116</v>
      </c>
      <c r="B3132" s="7">
        <v>20003</v>
      </c>
      <c r="C3132" s="7" t="s">
        <v>69</v>
      </c>
      <c r="D3132" s="7" t="s">
        <v>504</v>
      </c>
      <c r="E3132" s="7" t="s">
        <v>118</v>
      </c>
      <c r="F3132" s="7">
        <v>4.226</v>
      </c>
      <c r="I3132" s="7">
        <v>4.3810000000000002</v>
      </c>
      <c r="J3132" s="7">
        <v>2005</v>
      </c>
      <c r="K3132" s="7">
        <v>8</v>
      </c>
      <c r="L3132" s="7">
        <v>232</v>
      </c>
      <c r="M3132" s="7">
        <v>33.466000000000001</v>
      </c>
      <c r="N3132" s="7">
        <v>111.916</v>
      </c>
      <c r="O3132" s="7">
        <v>33.25</v>
      </c>
      <c r="P3132" s="7">
        <v>111.75</v>
      </c>
      <c r="Q3132" s="7">
        <v>19.631</v>
      </c>
      <c r="S3132" s="7">
        <v>36.026000000000003</v>
      </c>
      <c r="V3132" s="7" t="s">
        <v>26</v>
      </c>
      <c r="W3132" s="7">
        <v>2.3620000000000001</v>
      </c>
      <c r="X3132" s="7">
        <f t="shared" si="102"/>
        <v>2.3620000000000001</v>
      </c>
      <c r="Y3132" s="7">
        <v>2.0190000000000001</v>
      </c>
      <c r="Z3132" s="7">
        <f t="shared" si="103"/>
        <v>2.0190000000000001</v>
      </c>
      <c r="AA3132" s="7">
        <v>0.53900000000000003</v>
      </c>
      <c r="AB3132" s="7">
        <v>0.46</v>
      </c>
      <c r="AC3132" s="7">
        <v>24.2</v>
      </c>
      <c r="AD3132" s="7">
        <v>153.1</v>
      </c>
      <c r="AE3132" s="7" t="s">
        <v>39</v>
      </c>
      <c r="AH3132" s="7" t="s">
        <v>419</v>
      </c>
      <c r="AI3132" s="7" t="s">
        <v>420</v>
      </c>
      <c r="AJ3132" s="7">
        <v>1.9470000000000001</v>
      </c>
      <c r="AK3132" s="7">
        <v>-0.28899999999999998</v>
      </c>
      <c r="AL3132" s="7" t="s">
        <v>408</v>
      </c>
      <c r="AM3132" s="7">
        <v>0.46</v>
      </c>
      <c r="AN3132" s="7">
        <v>8.1000000000000003E-2</v>
      </c>
      <c r="AR3132" s="7">
        <v>4.9870000000000001</v>
      </c>
      <c r="AS3132" s="7">
        <v>2.387</v>
      </c>
      <c r="AT3132" s="7">
        <v>2.2429999999999999</v>
      </c>
      <c r="AU3132" s="7">
        <v>2.609</v>
      </c>
      <c r="AV3132" s="7" t="s">
        <v>659</v>
      </c>
      <c r="AW3132" s="7" t="s">
        <v>528</v>
      </c>
      <c r="AX3132" s="7" t="s">
        <v>14</v>
      </c>
      <c r="AY3132" s="7" t="s">
        <v>562</v>
      </c>
      <c r="AZ3132" s="7" t="s">
        <v>121</v>
      </c>
    </row>
    <row r="3133" spans="1:52" x14ac:dyDescent="0.2">
      <c r="A3133" s="7">
        <v>3117</v>
      </c>
      <c r="B3133" s="7">
        <v>20003</v>
      </c>
      <c r="C3133" s="7" t="s">
        <v>69</v>
      </c>
      <c r="D3133" s="7" t="s">
        <v>504</v>
      </c>
      <c r="E3133" s="7" t="s">
        <v>118</v>
      </c>
      <c r="F3133" s="7">
        <v>2.9820000000000002</v>
      </c>
      <c r="I3133" s="7">
        <v>3.0910000000000002</v>
      </c>
      <c r="J3133" s="7">
        <v>2005</v>
      </c>
      <c r="K3133" s="7">
        <v>9</v>
      </c>
      <c r="L3133" s="7">
        <v>248</v>
      </c>
      <c r="M3133" s="7">
        <v>33.466000000000001</v>
      </c>
      <c r="N3133" s="7">
        <v>111.916</v>
      </c>
      <c r="O3133" s="7">
        <v>33.25</v>
      </c>
      <c r="P3133" s="7">
        <v>111.75</v>
      </c>
      <c r="Q3133" s="7">
        <v>14.851000000000001</v>
      </c>
      <c r="S3133" s="7">
        <v>32.052999999999997</v>
      </c>
      <c r="V3133" s="7" t="s">
        <v>26</v>
      </c>
      <c r="W3133" s="7">
        <v>1.9710000000000001</v>
      </c>
      <c r="X3133" s="7">
        <f t="shared" si="102"/>
        <v>1.9710000000000001</v>
      </c>
      <c r="Y3133" s="7">
        <v>1.1200000000000001</v>
      </c>
      <c r="Z3133" s="7">
        <f t="shared" si="103"/>
        <v>1.1200000000000001</v>
      </c>
      <c r="AA3133" s="7">
        <v>0.63700000000000001</v>
      </c>
      <c r="AB3133" s="7">
        <v>0.36199999999999999</v>
      </c>
      <c r="AC3133" s="7">
        <v>21.5</v>
      </c>
      <c r="AD3133" s="7">
        <v>101</v>
      </c>
      <c r="AE3133" s="7" t="s">
        <v>39</v>
      </c>
      <c r="AH3133" s="7" t="s">
        <v>419</v>
      </c>
      <c r="AI3133" s="7" t="s">
        <v>420</v>
      </c>
      <c r="AJ3133" s="7">
        <v>1.9470000000000001</v>
      </c>
      <c r="AK3133" s="7">
        <v>-0.28899999999999998</v>
      </c>
      <c r="AL3133" s="7" t="s">
        <v>408</v>
      </c>
      <c r="AM3133" s="7">
        <v>0.46</v>
      </c>
      <c r="AN3133" s="7">
        <v>8.1000000000000003E-2</v>
      </c>
      <c r="AR3133" s="7">
        <v>4.9870000000000001</v>
      </c>
      <c r="AS3133" s="7">
        <v>2.387</v>
      </c>
      <c r="AT3133" s="7">
        <v>2.2429999999999999</v>
      </c>
      <c r="AU3133" s="7">
        <v>2.609</v>
      </c>
      <c r="AV3133" s="7" t="s">
        <v>659</v>
      </c>
      <c r="AW3133" s="7" t="s">
        <v>528</v>
      </c>
      <c r="AX3133" s="7" t="s">
        <v>14</v>
      </c>
      <c r="AY3133" s="7" t="s">
        <v>562</v>
      </c>
      <c r="AZ3133" s="7" t="s">
        <v>121</v>
      </c>
    </row>
    <row r="3134" spans="1:52" x14ac:dyDescent="0.2">
      <c r="A3134" s="7">
        <v>3118</v>
      </c>
      <c r="B3134" s="7">
        <v>20003</v>
      </c>
      <c r="C3134" s="7" t="s">
        <v>69</v>
      </c>
      <c r="D3134" s="7" t="s">
        <v>504</v>
      </c>
      <c r="E3134" s="7" t="s">
        <v>118</v>
      </c>
      <c r="F3134" s="7">
        <v>2.1320000000000001</v>
      </c>
      <c r="I3134" s="7">
        <v>2.21</v>
      </c>
      <c r="J3134" s="7">
        <v>2005</v>
      </c>
      <c r="K3134" s="7">
        <v>9</v>
      </c>
      <c r="L3134" s="7">
        <v>265</v>
      </c>
      <c r="M3134" s="7">
        <v>33.466000000000001</v>
      </c>
      <c r="N3134" s="7">
        <v>111.916</v>
      </c>
      <c r="O3134" s="7">
        <v>33.25</v>
      </c>
      <c r="P3134" s="7">
        <v>111.75</v>
      </c>
      <c r="Q3134" s="7">
        <v>12.62</v>
      </c>
      <c r="S3134" s="7">
        <v>31.099</v>
      </c>
      <c r="V3134" s="7" t="s">
        <v>26</v>
      </c>
      <c r="W3134" s="7">
        <v>1.4950000000000001</v>
      </c>
      <c r="X3134" s="7">
        <f t="shared" si="102"/>
        <v>1.4950000000000001</v>
      </c>
      <c r="Y3134" s="7">
        <v>0.71499999999999997</v>
      </c>
      <c r="Z3134" s="7">
        <f t="shared" si="103"/>
        <v>0.71499999999999997</v>
      </c>
      <c r="AA3134" s="7">
        <v>0.67600000000000005</v>
      </c>
      <c r="AB3134" s="7">
        <v>0.32300000000000001</v>
      </c>
      <c r="AC3134" s="7">
        <v>21.5</v>
      </c>
      <c r="AD3134" s="7">
        <v>101</v>
      </c>
      <c r="AE3134" s="7" t="s">
        <v>39</v>
      </c>
      <c r="AH3134" s="7" t="s">
        <v>419</v>
      </c>
      <c r="AI3134" s="7" t="s">
        <v>420</v>
      </c>
      <c r="AJ3134" s="7">
        <v>1.9470000000000001</v>
      </c>
      <c r="AK3134" s="7">
        <v>-0.28899999999999998</v>
      </c>
      <c r="AL3134" s="7" t="s">
        <v>408</v>
      </c>
      <c r="AM3134" s="7">
        <v>0.46</v>
      </c>
      <c r="AN3134" s="7">
        <v>8.1000000000000003E-2</v>
      </c>
      <c r="AR3134" s="7">
        <v>4.9870000000000001</v>
      </c>
      <c r="AS3134" s="7">
        <v>2.387</v>
      </c>
      <c r="AT3134" s="7">
        <v>2.2429999999999999</v>
      </c>
      <c r="AU3134" s="7">
        <v>2.609</v>
      </c>
      <c r="AV3134" s="7" t="s">
        <v>659</v>
      </c>
      <c r="AW3134" s="7" t="s">
        <v>528</v>
      </c>
      <c r="AX3134" s="7" t="s">
        <v>14</v>
      </c>
      <c r="AY3134" s="7" t="s">
        <v>562</v>
      </c>
      <c r="AZ3134" s="7" t="s">
        <v>121</v>
      </c>
    </row>
    <row r="3135" spans="1:52" x14ac:dyDescent="0.2">
      <c r="A3135" s="7">
        <v>3119</v>
      </c>
      <c r="B3135" s="7">
        <v>20003</v>
      </c>
      <c r="C3135" s="7" t="s">
        <v>69</v>
      </c>
      <c r="D3135" s="7" t="s">
        <v>504</v>
      </c>
      <c r="E3135" s="7" t="s">
        <v>118</v>
      </c>
      <c r="F3135" s="7">
        <v>3.7210000000000001</v>
      </c>
      <c r="I3135" s="7">
        <v>3.8570000000000002</v>
      </c>
      <c r="J3135" s="7">
        <v>2005</v>
      </c>
      <c r="K3135" s="7">
        <v>10</v>
      </c>
      <c r="L3135" s="7">
        <v>280</v>
      </c>
      <c r="M3135" s="7">
        <v>33.466000000000001</v>
      </c>
      <c r="N3135" s="7">
        <v>111.916</v>
      </c>
      <c r="O3135" s="7">
        <v>33.25</v>
      </c>
      <c r="P3135" s="7">
        <v>111.75</v>
      </c>
      <c r="Q3135" s="7">
        <v>16.5</v>
      </c>
      <c r="S3135" s="7">
        <v>32.052999999999997</v>
      </c>
      <c r="V3135" s="7" t="s">
        <v>26</v>
      </c>
      <c r="W3135" s="7">
        <v>2.1080000000000001</v>
      </c>
      <c r="X3135" s="7">
        <f t="shared" si="102"/>
        <v>2.1080000000000001</v>
      </c>
      <c r="Y3135" s="7">
        <v>1.7490000000000001</v>
      </c>
      <c r="Z3135" s="7">
        <f t="shared" si="103"/>
        <v>1.7490000000000001</v>
      </c>
      <c r="AA3135" s="7">
        <v>0.54600000000000004</v>
      </c>
      <c r="AB3135" s="7">
        <v>0.45300000000000001</v>
      </c>
      <c r="AC3135" s="7">
        <v>15.1</v>
      </c>
      <c r="AD3135" s="7">
        <v>27.6</v>
      </c>
      <c r="AE3135" s="7" t="s">
        <v>39</v>
      </c>
      <c r="AH3135" s="7" t="s">
        <v>419</v>
      </c>
      <c r="AI3135" s="7" t="s">
        <v>420</v>
      </c>
      <c r="AJ3135" s="7">
        <v>1.9470000000000001</v>
      </c>
      <c r="AK3135" s="7">
        <v>-0.28899999999999998</v>
      </c>
      <c r="AL3135" s="7" t="s">
        <v>408</v>
      </c>
      <c r="AM3135" s="7">
        <v>0.46</v>
      </c>
      <c r="AN3135" s="7">
        <v>8.1000000000000003E-2</v>
      </c>
      <c r="AR3135" s="7">
        <v>4.9870000000000001</v>
      </c>
      <c r="AS3135" s="7">
        <v>2.387</v>
      </c>
      <c r="AT3135" s="7">
        <v>2.2429999999999999</v>
      </c>
      <c r="AU3135" s="7">
        <v>2.609</v>
      </c>
      <c r="AV3135" s="7" t="s">
        <v>659</v>
      </c>
      <c r="AW3135" s="7" t="s">
        <v>528</v>
      </c>
      <c r="AX3135" s="7" t="s">
        <v>14</v>
      </c>
      <c r="AY3135" s="7" t="s">
        <v>562</v>
      </c>
      <c r="AZ3135" s="7" t="s">
        <v>121</v>
      </c>
    </row>
    <row r="3136" spans="1:52" x14ac:dyDescent="0.2">
      <c r="A3136" s="7">
        <v>3120</v>
      </c>
      <c r="B3136" s="7">
        <v>20003</v>
      </c>
      <c r="C3136" s="7" t="s">
        <v>69</v>
      </c>
      <c r="D3136" s="7" t="s">
        <v>504</v>
      </c>
      <c r="E3136" s="7" t="s">
        <v>118</v>
      </c>
      <c r="F3136" s="7">
        <v>1.462</v>
      </c>
      <c r="I3136" s="7">
        <v>1.5149999999999999</v>
      </c>
      <c r="J3136" s="7">
        <v>2005</v>
      </c>
      <c r="K3136" s="7">
        <v>10</v>
      </c>
      <c r="L3136" s="7">
        <v>297</v>
      </c>
      <c r="M3136" s="7">
        <v>33.466000000000001</v>
      </c>
      <c r="N3136" s="7">
        <v>111.916</v>
      </c>
      <c r="O3136" s="7">
        <v>33.25</v>
      </c>
      <c r="P3136" s="7">
        <v>111.75</v>
      </c>
      <c r="Q3136" s="7">
        <v>7.851</v>
      </c>
      <c r="S3136" s="7">
        <v>30.702000000000002</v>
      </c>
      <c r="V3136" s="7" t="s">
        <v>26</v>
      </c>
      <c r="W3136" s="7">
        <v>1.0880000000000001</v>
      </c>
      <c r="X3136" s="7">
        <f t="shared" si="102"/>
        <v>1.0880000000000001</v>
      </c>
      <c r="Y3136" s="7">
        <v>0.42699999999999999</v>
      </c>
      <c r="Z3136" s="7">
        <f t="shared" si="103"/>
        <v>0.42699999999999999</v>
      </c>
      <c r="AA3136" s="7">
        <v>0.71699999999999997</v>
      </c>
      <c r="AB3136" s="7">
        <v>0.28199999999999997</v>
      </c>
      <c r="AC3136" s="7">
        <v>15.1</v>
      </c>
      <c r="AD3136" s="7">
        <v>27.6</v>
      </c>
      <c r="AE3136" s="7" t="s">
        <v>39</v>
      </c>
      <c r="AH3136" s="7" t="s">
        <v>419</v>
      </c>
      <c r="AI3136" s="7" t="s">
        <v>420</v>
      </c>
      <c r="AJ3136" s="7">
        <v>1.9470000000000001</v>
      </c>
      <c r="AK3136" s="7">
        <v>-0.28899999999999998</v>
      </c>
      <c r="AL3136" s="7" t="s">
        <v>408</v>
      </c>
      <c r="AM3136" s="7">
        <v>0.46</v>
      </c>
      <c r="AN3136" s="7">
        <v>8.1000000000000003E-2</v>
      </c>
      <c r="AR3136" s="7">
        <v>4.9870000000000001</v>
      </c>
      <c r="AS3136" s="7">
        <v>2.387</v>
      </c>
      <c r="AT3136" s="7">
        <v>2.2429999999999999</v>
      </c>
      <c r="AU3136" s="7">
        <v>2.609</v>
      </c>
      <c r="AV3136" s="7" t="s">
        <v>659</v>
      </c>
      <c r="AW3136" s="7" t="s">
        <v>528</v>
      </c>
      <c r="AX3136" s="7" t="s">
        <v>14</v>
      </c>
      <c r="AY3136" s="7" t="s">
        <v>562</v>
      </c>
      <c r="AZ3136" s="7" t="s">
        <v>121</v>
      </c>
    </row>
    <row r="3137" spans="1:52" x14ac:dyDescent="0.2">
      <c r="A3137" s="7">
        <v>3121</v>
      </c>
      <c r="B3137" s="7">
        <v>20003</v>
      </c>
      <c r="C3137" s="7" t="s">
        <v>69</v>
      </c>
      <c r="D3137" s="7" t="s">
        <v>504</v>
      </c>
      <c r="E3137" s="7" t="s">
        <v>118</v>
      </c>
      <c r="F3137" s="7">
        <v>1.3160000000000001</v>
      </c>
      <c r="I3137" s="7">
        <v>1.3640000000000001</v>
      </c>
      <c r="J3137" s="7">
        <v>2005</v>
      </c>
      <c r="K3137" s="7">
        <v>11</v>
      </c>
      <c r="L3137" s="7">
        <v>311</v>
      </c>
      <c r="M3137" s="7">
        <v>33.466000000000001</v>
      </c>
      <c r="N3137" s="7">
        <v>111.916</v>
      </c>
      <c r="O3137" s="7">
        <v>33.25</v>
      </c>
      <c r="P3137" s="7">
        <v>111.75</v>
      </c>
      <c r="Q3137" s="7">
        <v>6.5359999999999996</v>
      </c>
      <c r="S3137" s="7">
        <v>31.417000000000002</v>
      </c>
      <c r="V3137" s="7" t="s">
        <v>26</v>
      </c>
      <c r="W3137" s="7">
        <v>0.96799999999999997</v>
      </c>
      <c r="X3137" s="7">
        <f t="shared" si="102"/>
        <v>0.96799999999999997</v>
      </c>
      <c r="Y3137" s="7">
        <v>0.39600000000000002</v>
      </c>
      <c r="Z3137" s="7">
        <f t="shared" si="103"/>
        <v>0.39600000000000002</v>
      </c>
      <c r="AA3137" s="7">
        <v>0.70899999999999996</v>
      </c>
      <c r="AB3137" s="7">
        <v>0.28999999999999998</v>
      </c>
      <c r="AC3137" s="7">
        <v>11.4</v>
      </c>
      <c r="AD3137" s="7">
        <v>51.6</v>
      </c>
      <c r="AE3137" s="7" t="s">
        <v>39</v>
      </c>
      <c r="AH3137" s="7" t="s">
        <v>419</v>
      </c>
      <c r="AI3137" s="7" t="s">
        <v>420</v>
      </c>
      <c r="AJ3137" s="7">
        <v>1.9470000000000001</v>
      </c>
      <c r="AK3137" s="7">
        <v>-0.28899999999999998</v>
      </c>
      <c r="AL3137" s="7" t="s">
        <v>408</v>
      </c>
      <c r="AM3137" s="7">
        <v>0.46</v>
      </c>
      <c r="AN3137" s="7">
        <v>8.1000000000000003E-2</v>
      </c>
      <c r="AR3137" s="7">
        <v>4.9870000000000001</v>
      </c>
      <c r="AS3137" s="7">
        <v>2.387</v>
      </c>
      <c r="AT3137" s="7">
        <v>2.2429999999999999</v>
      </c>
      <c r="AU3137" s="7">
        <v>2.609</v>
      </c>
      <c r="AV3137" s="7" t="s">
        <v>659</v>
      </c>
      <c r="AW3137" s="7" t="s">
        <v>528</v>
      </c>
      <c r="AX3137" s="7" t="s">
        <v>14</v>
      </c>
      <c r="AY3137" s="7" t="s">
        <v>562</v>
      </c>
      <c r="AZ3137" s="7" t="s">
        <v>121</v>
      </c>
    </row>
    <row r="3138" spans="1:52" x14ac:dyDescent="0.2">
      <c r="A3138" s="7">
        <v>3122</v>
      </c>
      <c r="B3138" s="7">
        <v>20003</v>
      </c>
      <c r="C3138" s="7" t="s">
        <v>69</v>
      </c>
      <c r="D3138" s="7" t="s">
        <v>504</v>
      </c>
      <c r="E3138" s="7" t="s">
        <v>118</v>
      </c>
      <c r="F3138" s="7">
        <v>1.153</v>
      </c>
      <c r="I3138" s="7">
        <v>1.1950000000000001</v>
      </c>
      <c r="J3138" s="7">
        <v>2005</v>
      </c>
      <c r="K3138" s="7">
        <v>11</v>
      </c>
      <c r="L3138" s="7">
        <v>327</v>
      </c>
      <c r="M3138" s="7">
        <v>33.466000000000001</v>
      </c>
      <c r="N3138" s="7">
        <v>111.916</v>
      </c>
      <c r="O3138" s="7">
        <v>33.25</v>
      </c>
      <c r="P3138" s="7">
        <v>111.75</v>
      </c>
      <c r="Q3138" s="7">
        <v>3.7949999999999999</v>
      </c>
      <c r="S3138" s="7">
        <v>27.045999999999999</v>
      </c>
      <c r="V3138" s="7" t="s">
        <v>26</v>
      </c>
      <c r="W3138" s="7">
        <v>0.79900000000000004</v>
      </c>
      <c r="X3138" s="7">
        <f t="shared" si="102"/>
        <v>0.79900000000000004</v>
      </c>
      <c r="Y3138" s="7">
        <v>0.39600000000000002</v>
      </c>
      <c r="Z3138" s="7">
        <f t="shared" si="103"/>
        <v>0.39600000000000002</v>
      </c>
      <c r="AA3138" s="7">
        <v>0.66800000000000004</v>
      </c>
      <c r="AB3138" s="7">
        <v>0.33100000000000002</v>
      </c>
      <c r="AC3138" s="7">
        <v>11.4</v>
      </c>
      <c r="AD3138" s="7">
        <v>51.6</v>
      </c>
      <c r="AE3138" s="7" t="s">
        <v>39</v>
      </c>
      <c r="AH3138" s="7" t="s">
        <v>419</v>
      </c>
      <c r="AI3138" s="7" t="s">
        <v>420</v>
      </c>
      <c r="AJ3138" s="7">
        <v>1.9470000000000001</v>
      </c>
      <c r="AK3138" s="7">
        <v>-0.28899999999999998</v>
      </c>
      <c r="AL3138" s="7" t="s">
        <v>408</v>
      </c>
      <c r="AM3138" s="7">
        <v>0.46</v>
      </c>
      <c r="AN3138" s="7">
        <v>8.1000000000000003E-2</v>
      </c>
      <c r="AR3138" s="7">
        <v>4.9870000000000001</v>
      </c>
      <c r="AS3138" s="7">
        <v>2.387</v>
      </c>
      <c r="AT3138" s="7">
        <v>2.2429999999999999</v>
      </c>
      <c r="AU3138" s="7">
        <v>2.609</v>
      </c>
      <c r="AV3138" s="7" t="s">
        <v>659</v>
      </c>
      <c r="AW3138" s="7" t="s">
        <v>528</v>
      </c>
      <c r="AX3138" s="7" t="s">
        <v>14</v>
      </c>
      <c r="AY3138" s="7" t="s">
        <v>562</v>
      </c>
      <c r="AZ3138" s="7" t="s">
        <v>121</v>
      </c>
    </row>
    <row r="3139" spans="1:52" x14ac:dyDescent="0.2">
      <c r="A3139" s="7">
        <v>3123</v>
      </c>
      <c r="B3139" s="7">
        <v>20003</v>
      </c>
      <c r="C3139" s="7" t="s">
        <v>69</v>
      </c>
      <c r="D3139" s="7" t="s">
        <v>504</v>
      </c>
      <c r="E3139" s="7" t="s">
        <v>118</v>
      </c>
      <c r="F3139" s="7">
        <v>0.90800000000000003</v>
      </c>
      <c r="I3139" s="7">
        <v>0.94099999999999995</v>
      </c>
      <c r="J3139" s="7">
        <v>2005</v>
      </c>
      <c r="K3139" s="7">
        <v>12</v>
      </c>
      <c r="L3139" s="7">
        <v>343</v>
      </c>
      <c r="M3139" s="7">
        <v>33.466000000000001</v>
      </c>
      <c r="N3139" s="7">
        <v>111.916</v>
      </c>
      <c r="O3139" s="7">
        <v>33.25</v>
      </c>
      <c r="P3139" s="7">
        <v>111.75</v>
      </c>
      <c r="Q3139" s="7">
        <v>-6.8000000000000005E-2</v>
      </c>
      <c r="V3139" s="7" t="s">
        <v>26</v>
      </c>
      <c r="W3139" s="7">
        <v>0.52700000000000002</v>
      </c>
      <c r="X3139" s="7">
        <f t="shared" si="102"/>
        <v>0.52700000000000002</v>
      </c>
      <c r="Y3139" s="7">
        <v>0.41399999999999998</v>
      </c>
      <c r="Z3139" s="7">
        <f t="shared" si="103"/>
        <v>0.41399999999999998</v>
      </c>
      <c r="AA3139" s="7">
        <v>0.55900000000000005</v>
      </c>
      <c r="AB3139" s="7">
        <v>0.44</v>
      </c>
      <c r="AC3139" s="7">
        <v>1.9</v>
      </c>
      <c r="AD3139" s="7">
        <v>30</v>
      </c>
      <c r="AE3139" s="7" t="s">
        <v>39</v>
      </c>
      <c r="AH3139" s="7" t="s">
        <v>419</v>
      </c>
      <c r="AI3139" s="7" t="s">
        <v>420</v>
      </c>
      <c r="AJ3139" s="7">
        <v>1.9470000000000001</v>
      </c>
      <c r="AK3139" s="7">
        <v>-0.28899999999999998</v>
      </c>
      <c r="AL3139" s="7" t="s">
        <v>408</v>
      </c>
      <c r="AM3139" s="7">
        <v>0.46</v>
      </c>
      <c r="AN3139" s="7">
        <v>8.1000000000000003E-2</v>
      </c>
      <c r="AR3139" s="7">
        <v>4.9870000000000001</v>
      </c>
      <c r="AS3139" s="7">
        <v>2.387</v>
      </c>
      <c r="AT3139" s="7">
        <v>2.2429999999999999</v>
      </c>
      <c r="AU3139" s="7">
        <v>2.609</v>
      </c>
      <c r="AV3139" s="7" t="s">
        <v>659</v>
      </c>
      <c r="AW3139" s="7" t="s">
        <v>528</v>
      </c>
      <c r="AX3139" s="7" t="s">
        <v>14</v>
      </c>
      <c r="AY3139" s="7" t="s">
        <v>562</v>
      </c>
      <c r="AZ3139" s="7" t="s">
        <v>121</v>
      </c>
    </row>
    <row r="3140" spans="1:52" x14ac:dyDescent="0.2">
      <c r="A3140" s="7">
        <v>3124</v>
      </c>
      <c r="B3140" s="7">
        <v>20003</v>
      </c>
      <c r="C3140" s="7" t="s">
        <v>69</v>
      </c>
      <c r="D3140" s="7" t="s">
        <v>504</v>
      </c>
      <c r="E3140" s="7" t="s">
        <v>118</v>
      </c>
      <c r="F3140" s="7">
        <v>0.59699999999999998</v>
      </c>
      <c r="I3140" s="7">
        <v>0.61799999999999999</v>
      </c>
      <c r="J3140" s="7">
        <v>2005</v>
      </c>
      <c r="K3140" s="7">
        <v>12</v>
      </c>
      <c r="L3140" s="7">
        <v>358</v>
      </c>
      <c r="M3140" s="7">
        <v>33.466000000000001</v>
      </c>
      <c r="N3140" s="7">
        <v>111.916</v>
      </c>
      <c r="O3140" s="7">
        <v>33.25</v>
      </c>
      <c r="P3140" s="7">
        <v>111.75</v>
      </c>
      <c r="Q3140" s="7">
        <v>-1.077</v>
      </c>
      <c r="V3140" s="7" t="s">
        <v>26</v>
      </c>
      <c r="W3140" s="7">
        <v>0.45900000000000002</v>
      </c>
      <c r="X3140" s="7">
        <f t="shared" si="102"/>
        <v>0.45900000000000002</v>
      </c>
      <c r="Y3140" s="7">
        <v>0.159</v>
      </c>
      <c r="Z3140" s="7">
        <f t="shared" si="103"/>
        <v>0.159</v>
      </c>
      <c r="AA3140" s="7">
        <v>0.74099999999999999</v>
      </c>
      <c r="AB3140" s="7">
        <v>0.25800000000000001</v>
      </c>
      <c r="AC3140" s="7">
        <v>1.9</v>
      </c>
      <c r="AD3140" s="7">
        <v>30</v>
      </c>
      <c r="AE3140" s="7" t="s">
        <v>39</v>
      </c>
      <c r="AH3140" s="7" t="s">
        <v>419</v>
      </c>
      <c r="AI3140" s="7" t="s">
        <v>420</v>
      </c>
      <c r="AJ3140" s="7">
        <v>1.9470000000000001</v>
      </c>
      <c r="AK3140" s="7">
        <v>-0.28899999999999998</v>
      </c>
      <c r="AL3140" s="7" t="s">
        <v>408</v>
      </c>
      <c r="AM3140" s="7">
        <v>0.46</v>
      </c>
      <c r="AN3140" s="7">
        <v>8.1000000000000003E-2</v>
      </c>
      <c r="AR3140" s="7">
        <v>4.9870000000000001</v>
      </c>
      <c r="AS3140" s="7">
        <v>2.387</v>
      </c>
      <c r="AT3140" s="7">
        <v>2.2429999999999999</v>
      </c>
      <c r="AU3140" s="7">
        <v>2.609</v>
      </c>
      <c r="AV3140" s="7" t="s">
        <v>659</v>
      </c>
      <c r="AW3140" s="7" t="s">
        <v>528</v>
      </c>
      <c r="AX3140" s="7" t="s">
        <v>14</v>
      </c>
      <c r="AY3140" s="7" t="s">
        <v>562</v>
      </c>
      <c r="AZ3140" s="7" t="s">
        <v>121</v>
      </c>
    </row>
    <row r="3141" spans="1:52" x14ac:dyDescent="0.2">
      <c r="A3141" s="7">
        <v>3125</v>
      </c>
      <c r="B3141" s="7">
        <v>20003</v>
      </c>
      <c r="C3141" s="7" t="s">
        <v>69</v>
      </c>
      <c r="D3141" s="7" t="s">
        <v>505</v>
      </c>
      <c r="E3141" s="7" t="s">
        <v>118</v>
      </c>
      <c r="F3141" s="7">
        <v>0.56200000000000006</v>
      </c>
      <c r="I3141" s="7">
        <v>0.58199999999999996</v>
      </c>
      <c r="J3141" s="7">
        <v>2005</v>
      </c>
      <c r="K3141" s="7">
        <v>1</v>
      </c>
      <c r="L3141" s="7">
        <v>26</v>
      </c>
      <c r="M3141" s="7">
        <v>33.466000000000001</v>
      </c>
      <c r="N3141" s="7">
        <v>111.916</v>
      </c>
      <c r="O3141" s="7">
        <v>33.25</v>
      </c>
      <c r="P3141" s="7">
        <v>111.75</v>
      </c>
      <c r="Q3141" s="7">
        <v>-1.615</v>
      </c>
      <c r="V3141" s="7" t="s">
        <v>26</v>
      </c>
      <c r="W3141" s="7">
        <v>0.27600000000000002</v>
      </c>
      <c r="X3141" s="7">
        <f t="shared" si="102"/>
        <v>0.27600000000000002</v>
      </c>
      <c r="Y3141" s="7">
        <v>0.30599999999999999</v>
      </c>
      <c r="Z3141" s="7">
        <f t="shared" si="103"/>
        <v>0.30599999999999999</v>
      </c>
      <c r="AA3141" s="7">
        <v>0.47299999999999998</v>
      </c>
      <c r="AB3141" s="7">
        <v>0.52600000000000002</v>
      </c>
      <c r="AC3141" s="7">
        <v>0.5</v>
      </c>
      <c r="AD3141" s="7">
        <v>11.4</v>
      </c>
      <c r="AE3141" s="7" t="s">
        <v>39</v>
      </c>
      <c r="AH3141" s="7" t="s">
        <v>419</v>
      </c>
      <c r="AI3141" s="7" t="s">
        <v>420</v>
      </c>
      <c r="AJ3141" s="7">
        <v>1.9470000000000001</v>
      </c>
      <c r="AK3141" s="7">
        <v>-0.28899999999999998</v>
      </c>
      <c r="AL3141" s="7" t="s">
        <v>408</v>
      </c>
      <c r="AM3141" s="7">
        <v>0.56899999999999995</v>
      </c>
      <c r="AN3141" s="7">
        <v>7.8E-2</v>
      </c>
      <c r="AR3141" s="7">
        <v>6.149</v>
      </c>
      <c r="AS3141" s="7">
        <v>2.3210000000000002</v>
      </c>
      <c r="AT3141" s="7">
        <v>2.177</v>
      </c>
      <c r="AU3141" s="7">
        <v>2.573</v>
      </c>
      <c r="AV3141" s="7" t="s">
        <v>659</v>
      </c>
      <c r="AW3141" s="7" t="s">
        <v>528</v>
      </c>
      <c r="AX3141" s="7" t="s">
        <v>14</v>
      </c>
      <c r="AY3141" s="7" t="s">
        <v>562</v>
      </c>
      <c r="AZ3141" s="7" t="s">
        <v>122</v>
      </c>
    </row>
    <row r="3142" spans="1:52" x14ac:dyDescent="0.2">
      <c r="A3142" s="7">
        <v>3126</v>
      </c>
      <c r="B3142" s="7">
        <v>20003</v>
      </c>
      <c r="C3142" s="7" t="s">
        <v>69</v>
      </c>
      <c r="D3142" s="7" t="s">
        <v>505</v>
      </c>
      <c r="E3142" s="7" t="s">
        <v>118</v>
      </c>
      <c r="F3142" s="7">
        <v>0.95399999999999996</v>
      </c>
      <c r="I3142" s="7">
        <v>0.98899999999999999</v>
      </c>
      <c r="J3142" s="7">
        <v>2005</v>
      </c>
      <c r="K3142" s="7">
        <v>2</v>
      </c>
      <c r="L3142" s="7">
        <v>40</v>
      </c>
      <c r="M3142" s="7">
        <v>33.466000000000001</v>
      </c>
      <c r="N3142" s="7">
        <v>111.916</v>
      </c>
      <c r="O3142" s="7">
        <v>33.25</v>
      </c>
      <c r="P3142" s="7">
        <v>111.75</v>
      </c>
      <c r="Q3142" s="7">
        <v>0.51800000000000002</v>
      </c>
      <c r="V3142" s="7" t="s">
        <v>26</v>
      </c>
      <c r="W3142" s="7">
        <v>0.63300000000000001</v>
      </c>
      <c r="X3142" s="7">
        <f t="shared" si="102"/>
        <v>0.63300000000000001</v>
      </c>
      <c r="Y3142" s="7">
        <v>0.35599999999999998</v>
      </c>
      <c r="Z3142" s="7">
        <f t="shared" si="103"/>
        <v>0.35599999999999998</v>
      </c>
      <c r="AA3142" s="7">
        <v>0.63900000000000001</v>
      </c>
      <c r="AB3142" s="7">
        <v>0.36</v>
      </c>
      <c r="AC3142" s="7">
        <v>1.2</v>
      </c>
      <c r="AD3142" s="7">
        <v>21.3</v>
      </c>
      <c r="AE3142" s="7" t="s">
        <v>39</v>
      </c>
      <c r="AH3142" s="7" t="s">
        <v>419</v>
      </c>
      <c r="AI3142" s="7" t="s">
        <v>420</v>
      </c>
      <c r="AJ3142" s="7">
        <v>1.9470000000000001</v>
      </c>
      <c r="AK3142" s="7">
        <v>-0.28899999999999998</v>
      </c>
      <c r="AL3142" s="7" t="s">
        <v>408</v>
      </c>
      <c r="AM3142" s="7">
        <v>0.56899999999999995</v>
      </c>
      <c r="AN3142" s="7">
        <v>7.8E-2</v>
      </c>
      <c r="AR3142" s="7">
        <v>6.149</v>
      </c>
      <c r="AS3142" s="7">
        <v>2.3210000000000002</v>
      </c>
      <c r="AT3142" s="7">
        <v>2.177</v>
      </c>
      <c r="AU3142" s="7">
        <v>2.573</v>
      </c>
      <c r="AV3142" s="7" t="s">
        <v>659</v>
      </c>
      <c r="AW3142" s="7" t="s">
        <v>528</v>
      </c>
      <c r="AX3142" s="7" t="s">
        <v>14</v>
      </c>
      <c r="AY3142" s="7" t="s">
        <v>562</v>
      </c>
      <c r="AZ3142" s="7" t="s">
        <v>122</v>
      </c>
    </row>
    <row r="3143" spans="1:52" x14ac:dyDescent="0.2">
      <c r="A3143" s="7">
        <v>3127</v>
      </c>
      <c r="B3143" s="7">
        <v>20003</v>
      </c>
      <c r="C3143" s="7" t="s">
        <v>69</v>
      </c>
      <c r="D3143" s="7" t="s">
        <v>505</v>
      </c>
      <c r="E3143" s="7" t="s">
        <v>118</v>
      </c>
      <c r="F3143" s="7">
        <v>1.4350000000000001</v>
      </c>
      <c r="I3143" s="7">
        <v>1.4870000000000001</v>
      </c>
      <c r="J3143" s="7">
        <v>2005</v>
      </c>
      <c r="K3143" s="7">
        <v>2</v>
      </c>
      <c r="L3143" s="7">
        <v>56</v>
      </c>
      <c r="M3143" s="7">
        <v>33.466000000000001</v>
      </c>
      <c r="N3143" s="7">
        <v>111.916</v>
      </c>
      <c r="O3143" s="7">
        <v>33.25</v>
      </c>
      <c r="P3143" s="7">
        <v>111.75</v>
      </c>
      <c r="Q3143" s="7">
        <v>4.5970000000000004</v>
      </c>
      <c r="S3143" s="7">
        <v>23.08</v>
      </c>
      <c r="V3143" s="7" t="s">
        <v>26</v>
      </c>
      <c r="W3143" s="7">
        <v>1.036</v>
      </c>
      <c r="X3143" s="7">
        <f t="shared" si="102"/>
        <v>1.036</v>
      </c>
      <c r="Y3143" s="7">
        <v>0.45100000000000001</v>
      </c>
      <c r="Z3143" s="7">
        <f t="shared" si="103"/>
        <v>0.45100000000000001</v>
      </c>
      <c r="AA3143" s="7">
        <v>0.69599999999999995</v>
      </c>
      <c r="AB3143" s="7">
        <v>0.30299999999999999</v>
      </c>
      <c r="AC3143" s="7">
        <v>1.2</v>
      </c>
      <c r="AD3143" s="7">
        <v>21.3</v>
      </c>
      <c r="AE3143" s="7" t="s">
        <v>39</v>
      </c>
      <c r="AH3143" s="7" t="s">
        <v>419</v>
      </c>
      <c r="AI3143" s="7" t="s">
        <v>420</v>
      </c>
      <c r="AJ3143" s="7">
        <v>1.9470000000000001</v>
      </c>
      <c r="AK3143" s="7">
        <v>-0.28899999999999998</v>
      </c>
      <c r="AL3143" s="7" t="s">
        <v>408</v>
      </c>
      <c r="AM3143" s="7">
        <v>0.56899999999999995</v>
      </c>
      <c r="AN3143" s="7">
        <v>7.8E-2</v>
      </c>
      <c r="AR3143" s="7">
        <v>6.149</v>
      </c>
      <c r="AS3143" s="7">
        <v>2.3210000000000002</v>
      </c>
      <c r="AT3143" s="7">
        <v>2.177</v>
      </c>
      <c r="AU3143" s="7">
        <v>2.573</v>
      </c>
      <c r="AV3143" s="7" t="s">
        <v>659</v>
      </c>
      <c r="AW3143" s="7" t="s">
        <v>528</v>
      </c>
      <c r="AX3143" s="7" t="s">
        <v>14</v>
      </c>
      <c r="AY3143" s="7" t="s">
        <v>562</v>
      </c>
      <c r="AZ3143" s="7" t="s">
        <v>122</v>
      </c>
    </row>
    <row r="3144" spans="1:52" x14ac:dyDescent="0.2">
      <c r="A3144" s="7">
        <v>3128</v>
      </c>
      <c r="B3144" s="7">
        <v>20003</v>
      </c>
      <c r="C3144" s="7" t="s">
        <v>69</v>
      </c>
      <c r="D3144" s="7" t="s">
        <v>505</v>
      </c>
      <c r="E3144" s="7" t="s">
        <v>118</v>
      </c>
      <c r="F3144" s="7">
        <v>1.7210000000000001</v>
      </c>
      <c r="I3144" s="7">
        <v>1.784</v>
      </c>
      <c r="J3144" s="7">
        <v>2005</v>
      </c>
      <c r="K3144" s="7">
        <v>3</v>
      </c>
      <c r="L3144" s="7">
        <v>70</v>
      </c>
      <c r="M3144" s="7">
        <v>33.466000000000001</v>
      </c>
      <c r="N3144" s="7">
        <v>111.916</v>
      </c>
      <c r="O3144" s="7">
        <v>33.25</v>
      </c>
      <c r="P3144" s="7">
        <v>111.75</v>
      </c>
      <c r="Q3144" s="7">
        <v>7.7510000000000003</v>
      </c>
      <c r="S3144" s="7">
        <v>20.536000000000001</v>
      </c>
      <c r="V3144" s="7" t="s">
        <v>26</v>
      </c>
      <c r="W3144" s="7">
        <v>1.2549999999999999</v>
      </c>
      <c r="X3144" s="7">
        <f t="shared" si="102"/>
        <v>1.2549999999999999</v>
      </c>
      <c r="Y3144" s="7">
        <v>0.52900000000000003</v>
      </c>
      <c r="Z3144" s="7">
        <f t="shared" si="103"/>
        <v>0.52900000000000003</v>
      </c>
      <c r="AA3144" s="7">
        <v>0.70299999999999996</v>
      </c>
      <c r="AB3144" s="7">
        <v>0.29599999999999999</v>
      </c>
      <c r="AC3144" s="7">
        <v>9.1999999999999993</v>
      </c>
      <c r="AD3144" s="7">
        <v>34</v>
      </c>
      <c r="AE3144" s="7" t="s">
        <v>39</v>
      </c>
      <c r="AH3144" s="7" t="s">
        <v>419</v>
      </c>
      <c r="AI3144" s="7" t="s">
        <v>420</v>
      </c>
      <c r="AJ3144" s="7">
        <v>1.9470000000000001</v>
      </c>
      <c r="AK3144" s="7">
        <v>-0.28899999999999998</v>
      </c>
      <c r="AL3144" s="7" t="s">
        <v>408</v>
      </c>
      <c r="AM3144" s="7">
        <v>0.56899999999999995</v>
      </c>
      <c r="AN3144" s="7">
        <v>7.8E-2</v>
      </c>
      <c r="AR3144" s="7">
        <v>6.149</v>
      </c>
      <c r="AS3144" s="7">
        <v>2.3210000000000002</v>
      </c>
      <c r="AT3144" s="7">
        <v>2.177</v>
      </c>
      <c r="AU3144" s="7">
        <v>2.573</v>
      </c>
      <c r="AV3144" s="7" t="s">
        <v>659</v>
      </c>
      <c r="AW3144" s="7" t="s">
        <v>528</v>
      </c>
      <c r="AX3144" s="7" t="s">
        <v>14</v>
      </c>
      <c r="AY3144" s="7" t="s">
        <v>562</v>
      </c>
      <c r="AZ3144" s="7" t="s">
        <v>122</v>
      </c>
    </row>
    <row r="3145" spans="1:52" x14ac:dyDescent="0.2">
      <c r="A3145" s="7">
        <v>3129</v>
      </c>
      <c r="B3145" s="7">
        <v>20003</v>
      </c>
      <c r="C3145" s="7" t="s">
        <v>69</v>
      </c>
      <c r="D3145" s="7" t="s">
        <v>505</v>
      </c>
      <c r="E3145" s="7" t="s">
        <v>118</v>
      </c>
      <c r="F3145" s="7">
        <v>1.917</v>
      </c>
      <c r="I3145" s="7">
        <v>1.9870000000000001</v>
      </c>
      <c r="J3145" s="7">
        <v>2005</v>
      </c>
      <c r="K3145" s="7">
        <v>3</v>
      </c>
      <c r="L3145" s="7">
        <v>84</v>
      </c>
      <c r="M3145" s="7">
        <v>33.466000000000001</v>
      </c>
      <c r="N3145" s="7">
        <v>111.916</v>
      </c>
      <c r="O3145" s="7">
        <v>33.25</v>
      </c>
      <c r="P3145" s="7">
        <v>111.75</v>
      </c>
      <c r="Q3145" s="7">
        <v>13.037000000000001</v>
      </c>
      <c r="S3145" s="7">
        <v>16.263999999999999</v>
      </c>
      <c r="V3145" s="7" t="s">
        <v>26</v>
      </c>
      <c r="W3145" s="7">
        <v>1.254</v>
      </c>
      <c r="X3145" s="7">
        <f t="shared" si="102"/>
        <v>1.254</v>
      </c>
      <c r="Y3145" s="7">
        <v>0.73299999999999998</v>
      </c>
      <c r="Z3145" s="7">
        <f t="shared" si="103"/>
        <v>0.73299999999999998</v>
      </c>
      <c r="AA3145" s="7">
        <v>0.63</v>
      </c>
      <c r="AB3145" s="7">
        <v>0.36899999999999999</v>
      </c>
      <c r="AC3145" s="7">
        <v>9.1999999999999993</v>
      </c>
      <c r="AD3145" s="7">
        <v>34</v>
      </c>
      <c r="AE3145" s="7" t="s">
        <v>39</v>
      </c>
      <c r="AH3145" s="7" t="s">
        <v>419</v>
      </c>
      <c r="AI3145" s="7" t="s">
        <v>420</v>
      </c>
      <c r="AJ3145" s="7">
        <v>1.9470000000000001</v>
      </c>
      <c r="AK3145" s="7">
        <v>-0.28899999999999998</v>
      </c>
      <c r="AL3145" s="7" t="s">
        <v>408</v>
      </c>
      <c r="AM3145" s="7">
        <v>0.56899999999999995</v>
      </c>
      <c r="AN3145" s="7">
        <v>7.8E-2</v>
      </c>
      <c r="AR3145" s="7">
        <v>6.149</v>
      </c>
      <c r="AS3145" s="7">
        <v>2.3210000000000002</v>
      </c>
      <c r="AT3145" s="7">
        <v>2.177</v>
      </c>
      <c r="AU3145" s="7">
        <v>2.573</v>
      </c>
      <c r="AV3145" s="7" t="s">
        <v>659</v>
      </c>
      <c r="AW3145" s="7" t="s">
        <v>528</v>
      </c>
      <c r="AX3145" s="7" t="s">
        <v>14</v>
      </c>
      <c r="AY3145" s="7" t="s">
        <v>562</v>
      </c>
      <c r="AZ3145" s="7" t="s">
        <v>122</v>
      </c>
    </row>
    <row r="3146" spans="1:52" x14ac:dyDescent="0.2">
      <c r="A3146" s="7">
        <v>3130</v>
      </c>
      <c r="B3146" s="7">
        <v>20003</v>
      </c>
      <c r="C3146" s="7" t="s">
        <v>69</v>
      </c>
      <c r="D3146" s="7" t="s">
        <v>505</v>
      </c>
      <c r="E3146" s="7" t="s">
        <v>118</v>
      </c>
      <c r="F3146" s="7">
        <v>1.881</v>
      </c>
      <c r="I3146" s="7">
        <v>1.95</v>
      </c>
      <c r="J3146" s="7">
        <v>2005</v>
      </c>
      <c r="K3146" s="7">
        <v>4</v>
      </c>
      <c r="L3146" s="7">
        <v>101</v>
      </c>
      <c r="M3146" s="7">
        <v>33.466000000000001</v>
      </c>
      <c r="N3146" s="7">
        <v>111.916</v>
      </c>
      <c r="O3146" s="7">
        <v>33.25</v>
      </c>
      <c r="P3146" s="7">
        <v>111.75</v>
      </c>
      <c r="Q3146" s="7">
        <v>15.541</v>
      </c>
      <c r="S3146" s="7">
        <v>14.131</v>
      </c>
      <c r="V3146" s="7" t="s">
        <v>26</v>
      </c>
      <c r="W3146" s="7">
        <v>1.345</v>
      </c>
      <c r="X3146" s="7">
        <f t="shared" si="102"/>
        <v>1.345</v>
      </c>
      <c r="Y3146" s="7">
        <v>0.60499999999999998</v>
      </c>
      <c r="Z3146" s="7">
        <f t="shared" si="103"/>
        <v>0.60499999999999998</v>
      </c>
      <c r="AA3146" s="7">
        <v>0.68899999999999995</v>
      </c>
      <c r="AB3146" s="7">
        <v>0.31</v>
      </c>
      <c r="AC3146" s="7">
        <v>18</v>
      </c>
      <c r="AD3146" s="7">
        <v>10.8</v>
      </c>
      <c r="AE3146" s="7" t="s">
        <v>39</v>
      </c>
      <c r="AH3146" s="7" t="s">
        <v>419</v>
      </c>
      <c r="AI3146" s="7" t="s">
        <v>420</v>
      </c>
      <c r="AJ3146" s="7">
        <v>1.9470000000000001</v>
      </c>
      <c r="AK3146" s="7">
        <v>-0.28899999999999998</v>
      </c>
      <c r="AL3146" s="7" t="s">
        <v>408</v>
      </c>
      <c r="AM3146" s="7">
        <v>0.56899999999999995</v>
      </c>
      <c r="AN3146" s="7">
        <v>7.8E-2</v>
      </c>
      <c r="AR3146" s="7">
        <v>6.149</v>
      </c>
      <c r="AS3146" s="7">
        <v>2.3210000000000002</v>
      </c>
      <c r="AT3146" s="7">
        <v>2.177</v>
      </c>
      <c r="AU3146" s="7">
        <v>2.573</v>
      </c>
      <c r="AV3146" s="7" t="s">
        <v>659</v>
      </c>
      <c r="AW3146" s="7" t="s">
        <v>528</v>
      </c>
      <c r="AX3146" s="7" t="s">
        <v>14</v>
      </c>
      <c r="AY3146" s="7" t="s">
        <v>562</v>
      </c>
      <c r="AZ3146" s="7" t="s">
        <v>122</v>
      </c>
    </row>
    <row r="3147" spans="1:52" x14ac:dyDescent="0.2">
      <c r="A3147" s="7">
        <v>3131</v>
      </c>
      <c r="B3147" s="7">
        <v>20003</v>
      </c>
      <c r="C3147" s="7" t="s">
        <v>69</v>
      </c>
      <c r="D3147" s="7" t="s">
        <v>505</v>
      </c>
      <c r="E3147" s="7" t="s">
        <v>118</v>
      </c>
      <c r="F3147" s="7">
        <v>2.7549999999999999</v>
      </c>
      <c r="I3147" s="7">
        <v>2.8559999999999999</v>
      </c>
      <c r="J3147" s="7">
        <v>2005</v>
      </c>
      <c r="K3147" s="7">
        <v>4</v>
      </c>
      <c r="L3147" s="7">
        <v>114</v>
      </c>
      <c r="M3147" s="7">
        <v>33.466000000000001</v>
      </c>
      <c r="N3147" s="7">
        <v>111.916</v>
      </c>
      <c r="O3147" s="7">
        <v>33.25</v>
      </c>
      <c r="P3147" s="7">
        <v>111.75</v>
      </c>
      <c r="Q3147" s="7">
        <v>16.004999999999999</v>
      </c>
      <c r="S3147" s="7">
        <v>21.298999999999999</v>
      </c>
      <c r="V3147" s="7" t="s">
        <v>26</v>
      </c>
      <c r="W3147" s="7">
        <v>2.0049999999999999</v>
      </c>
      <c r="X3147" s="7">
        <f t="shared" si="102"/>
        <v>2.0049999999999999</v>
      </c>
      <c r="Y3147" s="7">
        <v>0.85099999999999998</v>
      </c>
      <c r="Z3147" s="7">
        <f t="shared" si="103"/>
        <v>0.85099999999999998</v>
      </c>
      <c r="AA3147" s="7">
        <v>0.70099999999999996</v>
      </c>
      <c r="AB3147" s="7">
        <v>0.29799999999999999</v>
      </c>
      <c r="AC3147" s="7">
        <v>18</v>
      </c>
      <c r="AD3147" s="7">
        <v>10.8</v>
      </c>
      <c r="AE3147" s="7" t="s">
        <v>39</v>
      </c>
      <c r="AH3147" s="7" t="s">
        <v>419</v>
      </c>
      <c r="AI3147" s="7" t="s">
        <v>420</v>
      </c>
      <c r="AJ3147" s="7">
        <v>1.9470000000000001</v>
      </c>
      <c r="AK3147" s="7">
        <v>-0.28899999999999998</v>
      </c>
      <c r="AL3147" s="7" t="s">
        <v>408</v>
      </c>
      <c r="AM3147" s="7">
        <v>0.56899999999999995</v>
      </c>
      <c r="AN3147" s="7">
        <v>7.8E-2</v>
      </c>
      <c r="AR3147" s="7">
        <v>6.149</v>
      </c>
      <c r="AS3147" s="7">
        <v>2.3210000000000002</v>
      </c>
      <c r="AT3147" s="7">
        <v>2.177</v>
      </c>
      <c r="AU3147" s="7">
        <v>2.573</v>
      </c>
      <c r="AV3147" s="7" t="s">
        <v>659</v>
      </c>
      <c r="AW3147" s="7" t="s">
        <v>528</v>
      </c>
      <c r="AX3147" s="7" t="s">
        <v>14</v>
      </c>
      <c r="AY3147" s="7" t="s">
        <v>562</v>
      </c>
      <c r="AZ3147" s="7" t="s">
        <v>122</v>
      </c>
    </row>
    <row r="3148" spans="1:52" x14ac:dyDescent="0.2">
      <c r="A3148" s="7">
        <v>3132</v>
      </c>
      <c r="B3148" s="7">
        <v>20003</v>
      </c>
      <c r="C3148" s="7" t="s">
        <v>69</v>
      </c>
      <c r="D3148" s="7" t="s">
        <v>505</v>
      </c>
      <c r="E3148" s="7" t="s">
        <v>118</v>
      </c>
      <c r="F3148" s="7">
        <v>3.2360000000000002</v>
      </c>
      <c r="I3148" s="7">
        <v>3.355</v>
      </c>
      <c r="J3148" s="7">
        <v>2005</v>
      </c>
      <c r="K3148" s="7">
        <v>5</v>
      </c>
      <c r="L3148" s="7">
        <v>128</v>
      </c>
      <c r="M3148" s="7">
        <v>33.466000000000001</v>
      </c>
      <c r="N3148" s="7">
        <v>111.916</v>
      </c>
      <c r="O3148" s="7">
        <v>33.25</v>
      </c>
      <c r="P3148" s="7">
        <v>111.75</v>
      </c>
      <c r="Q3148" s="7">
        <v>18.879000000000001</v>
      </c>
      <c r="S3148" s="7">
        <v>22.704999999999998</v>
      </c>
      <c r="V3148" s="7" t="s">
        <v>26</v>
      </c>
      <c r="W3148" s="7">
        <v>2.371</v>
      </c>
      <c r="X3148" s="7">
        <f t="shared" si="102"/>
        <v>2.371</v>
      </c>
      <c r="Y3148" s="7">
        <v>0.98399999999999999</v>
      </c>
      <c r="Z3148" s="7">
        <f t="shared" si="103"/>
        <v>0.98399999999999999</v>
      </c>
      <c r="AA3148" s="7">
        <v>0.70599999999999996</v>
      </c>
      <c r="AB3148" s="7">
        <v>0.29299999999999998</v>
      </c>
      <c r="AC3148" s="7">
        <v>21.2</v>
      </c>
      <c r="AD3148" s="7">
        <v>94.3</v>
      </c>
      <c r="AE3148" s="7" t="s">
        <v>39</v>
      </c>
      <c r="AH3148" s="7" t="s">
        <v>419</v>
      </c>
      <c r="AI3148" s="7" t="s">
        <v>420</v>
      </c>
      <c r="AJ3148" s="7">
        <v>1.9470000000000001</v>
      </c>
      <c r="AK3148" s="7">
        <v>-0.28899999999999998</v>
      </c>
      <c r="AL3148" s="7" t="s">
        <v>408</v>
      </c>
      <c r="AM3148" s="7">
        <v>0.56899999999999995</v>
      </c>
      <c r="AN3148" s="7">
        <v>7.8E-2</v>
      </c>
      <c r="AR3148" s="7">
        <v>6.149</v>
      </c>
      <c r="AS3148" s="7">
        <v>2.3210000000000002</v>
      </c>
      <c r="AT3148" s="7">
        <v>2.177</v>
      </c>
      <c r="AU3148" s="7">
        <v>2.573</v>
      </c>
      <c r="AV3148" s="7" t="s">
        <v>659</v>
      </c>
      <c r="AW3148" s="7" t="s">
        <v>528</v>
      </c>
      <c r="AX3148" s="7" t="s">
        <v>14</v>
      </c>
      <c r="AY3148" s="7" t="s">
        <v>562</v>
      </c>
      <c r="AZ3148" s="7" t="s">
        <v>122</v>
      </c>
    </row>
    <row r="3149" spans="1:52" x14ac:dyDescent="0.2">
      <c r="A3149" s="7">
        <v>3133</v>
      </c>
      <c r="B3149" s="7">
        <v>20003</v>
      </c>
      <c r="C3149" s="7" t="s">
        <v>69</v>
      </c>
      <c r="D3149" s="7" t="s">
        <v>505</v>
      </c>
      <c r="E3149" s="7" t="s">
        <v>118</v>
      </c>
      <c r="F3149" s="7">
        <v>2.3980000000000001</v>
      </c>
      <c r="I3149" s="7">
        <v>2.4860000000000002</v>
      </c>
      <c r="J3149" s="7">
        <v>2005</v>
      </c>
      <c r="K3149" s="7">
        <v>5</v>
      </c>
      <c r="L3149" s="7">
        <v>145</v>
      </c>
      <c r="M3149" s="7">
        <v>33.466000000000001</v>
      </c>
      <c r="N3149" s="7">
        <v>111.916</v>
      </c>
      <c r="O3149" s="7">
        <v>33.25</v>
      </c>
      <c r="P3149" s="7">
        <v>111.75</v>
      </c>
      <c r="Q3149" s="7">
        <v>17.117000000000001</v>
      </c>
      <c r="S3149" s="7">
        <v>13.164999999999999</v>
      </c>
      <c r="V3149" s="7" t="s">
        <v>26</v>
      </c>
      <c r="W3149" s="7">
        <v>1.635</v>
      </c>
      <c r="X3149" s="7">
        <f t="shared" si="102"/>
        <v>1.635</v>
      </c>
      <c r="Y3149" s="7">
        <v>0.85099999999999998</v>
      </c>
      <c r="Z3149" s="7">
        <f t="shared" si="103"/>
        <v>0.85099999999999998</v>
      </c>
      <c r="AA3149" s="7">
        <v>0.65700000000000003</v>
      </c>
      <c r="AB3149" s="7">
        <v>0.34200000000000003</v>
      </c>
      <c r="AC3149" s="7">
        <v>21.2</v>
      </c>
      <c r="AD3149" s="7">
        <v>94.3</v>
      </c>
      <c r="AE3149" s="7" t="s">
        <v>39</v>
      </c>
      <c r="AH3149" s="7" t="s">
        <v>419</v>
      </c>
      <c r="AI3149" s="7" t="s">
        <v>420</v>
      </c>
      <c r="AJ3149" s="7">
        <v>1.9470000000000001</v>
      </c>
      <c r="AK3149" s="7">
        <v>-0.28899999999999998</v>
      </c>
      <c r="AL3149" s="7" t="s">
        <v>408</v>
      </c>
      <c r="AM3149" s="7">
        <v>0.56899999999999995</v>
      </c>
      <c r="AN3149" s="7">
        <v>7.8E-2</v>
      </c>
      <c r="AR3149" s="7">
        <v>6.149</v>
      </c>
      <c r="AS3149" s="7">
        <v>2.3210000000000002</v>
      </c>
      <c r="AT3149" s="7">
        <v>2.177</v>
      </c>
      <c r="AU3149" s="7">
        <v>2.573</v>
      </c>
      <c r="AV3149" s="7" t="s">
        <v>659</v>
      </c>
      <c r="AW3149" s="7" t="s">
        <v>528</v>
      </c>
      <c r="AX3149" s="7" t="s">
        <v>14</v>
      </c>
      <c r="AY3149" s="7" t="s">
        <v>562</v>
      </c>
      <c r="AZ3149" s="7" t="s">
        <v>122</v>
      </c>
    </row>
    <row r="3150" spans="1:52" x14ac:dyDescent="0.2">
      <c r="A3150" s="7">
        <v>3134</v>
      </c>
      <c r="B3150" s="7">
        <v>20003</v>
      </c>
      <c r="C3150" s="7" t="s">
        <v>69</v>
      </c>
      <c r="D3150" s="7" t="s">
        <v>505</v>
      </c>
      <c r="E3150" s="7" t="s">
        <v>118</v>
      </c>
      <c r="F3150" s="7">
        <v>3.8069999999999999</v>
      </c>
      <c r="I3150" s="7">
        <v>3.9470000000000001</v>
      </c>
      <c r="J3150" s="7">
        <v>2005</v>
      </c>
      <c r="K3150" s="7">
        <v>6</v>
      </c>
      <c r="L3150" s="7">
        <v>159</v>
      </c>
      <c r="M3150" s="7">
        <v>33.466000000000001</v>
      </c>
      <c r="N3150" s="7">
        <v>111.916</v>
      </c>
      <c r="O3150" s="7">
        <v>33.25</v>
      </c>
      <c r="P3150" s="7">
        <v>111.75</v>
      </c>
      <c r="Q3150" s="7">
        <v>20.27</v>
      </c>
      <c r="S3150" s="7">
        <v>21.978999999999999</v>
      </c>
      <c r="V3150" s="7" t="s">
        <v>26</v>
      </c>
      <c r="W3150" s="7">
        <v>2.718</v>
      </c>
      <c r="X3150" s="7">
        <f t="shared" si="102"/>
        <v>2.718</v>
      </c>
      <c r="Y3150" s="7">
        <v>1.2290000000000001</v>
      </c>
      <c r="Z3150" s="7">
        <f t="shared" si="103"/>
        <v>1.2290000000000001</v>
      </c>
      <c r="AA3150" s="7">
        <v>0.68799999999999994</v>
      </c>
      <c r="AB3150" s="7">
        <v>0.311</v>
      </c>
      <c r="AC3150" s="7">
        <v>27.2</v>
      </c>
      <c r="AD3150" s="7">
        <v>79.900000000000006</v>
      </c>
      <c r="AE3150" s="7" t="s">
        <v>39</v>
      </c>
      <c r="AH3150" s="7" t="s">
        <v>419</v>
      </c>
      <c r="AI3150" s="7" t="s">
        <v>420</v>
      </c>
      <c r="AJ3150" s="7">
        <v>1.9470000000000001</v>
      </c>
      <c r="AK3150" s="7">
        <v>-0.28899999999999998</v>
      </c>
      <c r="AL3150" s="7" t="s">
        <v>408</v>
      </c>
      <c r="AM3150" s="7">
        <v>0.56899999999999995</v>
      </c>
      <c r="AN3150" s="7">
        <v>7.8E-2</v>
      </c>
      <c r="AR3150" s="7">
        <v>6.149</v>
      </c>
      <c r="AS3150" s="7">
        <v>2.3210000000000002</v>
      </c>
      <c r="AT3150" s="7">
        <v>2.177</v>
      </c>
      <c r="AU3150" s="7">
        <v>2.573</v>
      </c>
      <c r="AV3150" s="7" t="s">
        <v>659</v>
      </c>
      <c r="AW3150" s="7" t="s">
        <v>528</v>
      </c>
      <c r="AX3150" s="7" t="s">
        <v>14</v>
      </c>
      <c r="AY3150" s="7" t="s">
        <v>562</v>
      </c>
      <c r="AZ3150" s="7" t="s">
        <v>122</v>
      </c>
    </row>
    <row r="3151" spans="1:52" x14ac:dyDescent="0.2">
      <c r="A3151" s="7">
        <v>3135</v>
      </c>
      <c r="B3151" s="7">
        <v>20003</v>
      </c>
      <c r="C3151" s="7" t="s">
        <v>69</v>
      </c>
      <c r="D3151" s="7" t="s">
        <v>505</v>
      </c>
      <c r="E3151" s="7" t="s">
        <v>118</v>
      </c>
      <c r="F3151" s="7">
        <v>4.984</v>
      </c>
      <c r="I3151" s="7">
        <v>5.1669999999999998</v>
      </c>
      <c r="J3151" s="7">
        <v>2005</v>
      </c>
      <c r="K3151" s="7">
        <v>6</v>
      </c>
      <c r="L3151" s="7">
        <v>173</v>
      </c>
      <c r="M3151" s="7">
        <v>33.466000000000001</v>
      </c>
      <c r="N3151" s="7">
        <v>111.916</v>
      </c>
      <c r="O3151" s="7">
        <v>33.25</v>
      </c>
      <c r="P3151" s="7">
        <v>111.75</v>
      </c>
      <c r="Q3151" s="7">
        <v>20.92</v>
      </c>
      <c r="S3151" s="7">
        <v>27.253</v>
      </c>
      <c r="V3151" s="7" t="s">
        <v>26</v>
      </c>
      <c r="W3151" s="7">
        <v>3.1030000000000002</v>
      </c>
      <c r="X3151" s="7">
        <f t="shared" si="102"/>
        <v>3.1030000000000002</v>
      </c>
      <c r="Y3151" s="7">
        <v>2.0640000000000001</v>
      </c>
      <c r="Z3151" s="7">
        <f t="shared" si="103"/>
        <v>2.0640000000000001</v>
      </c>
      <c r="AA3151" s="7">
        <v>0.6</v>
      </c>
      <c r="AB3151" s="7">
        <v>0.39900000000000002</v>
      </c>
      <c r="AC3151" s="7">
        <v>27.2</v>
      </c>
      <c r="AD3151" s="7">
        <v>79.900000000000006</v>
      </c>
      <c r="AE3151" s="7" t="s">
        <v>39</v>
      </c>
      <c r="AH3151" s="7" t="s">
        <v>419</v>
      </c>
      <c r="AI3151" s="7" t="s">
        <v>420</v>
      </c>
      <c r="AJ3151" s="7">
        <v>1.9470000000000001</v>
      </c>
      <c r="AK3151" s="7">
        <v>-0.28899999999999998</v>
      </c>
      <c r="AL3151" s="7" t="s">
        <v>408</v>
      </c>
      <c r="AM3151" s="7">
        <v>0.56899999999999995</v>
      </c>
      <c r="AN3151" s="7">
        <v>7.8E-2</v>
      </c>
      <c r="AR3151" s="7">
        <v>6.149</v>
      </c>
      <c r="AS3151" s="7">
        <v>2.3210000000000002</v>
      </c>
      <c r="AT3151" s="7">
        <v>2.177</v>
      </c>
      <c r="AU3151" s="7">
        <v>2.573</v>
      </c>
      <c r="AV3151" s="7" t="s">
        <v>659</v>
      </c>
      <c r="AW3151" s="7" t="s">
        <v>528</v>
      </c>
      <c r="AX3151" s="7" t="s">
        <v>14</v>
      </c>
      <c r="AY3151" s="7" t="s">
        <v>562</v>
      </c>
      <c r="AZ3151" s="7" t="s">
        <v>122</v>
      </c>
    </row>
    <row r="3152" spans="1:52" x14ac:dyDescent="0.2">
      <c r="A3152" s="7">
        <v>3136</v>
      </c>
      <c r="B3152" s="7">
        <v>20003</v>
      </c>
      <c r="C3152" s="7" t="s">
        <v>69</v>
      </c>
      <c r="D3152" s="7" t="s">
        <v>505</v>
      </c>
      <c r="E3152" s="7" t="s">
        <v>118</v>
      </c>
      <c r="F3152" s="7">
        <v>5.4290000000000003</v>
      </c>
      <c r="I3152" s="7">
        <v>5.6280000000000001</v>
      </c>
      <c r="J3152" s="7">
        <v>2005</v>
      </c>
      <c r="K3152" s="7">
        <v>7</v>
      </c>
      <c r="L3152" s="7">
        <v>188</v>
      </c>
      <c r="M3152" s="7">
        <v>33.466000000000001</v>
      </c>
      <c r="N3152" s="7">
        <v>111.916</v>
      </c>
      <c r="O3152" s="7">
        <v>33.25</v>
      </c>
      <c r="P3152" s="7">
        <v>111.75</v>
      </c>
      <c r="Q3152" s="7">
        <v>21.661999999999999</v>
      </c>
      <c r="S3152" s="7">
        <v>27.835000000000001</v>
      </c>
      <c r="V3152" s="7" t="s">
        <v>26</v>
      </c>
      <c r="W3152" s="7">
        <v>3.359</v>
      </c>
      <c r="X3152" s="7">
        <f t="shared" si="102"/>
        <v>3.359</v>
      </c>
      <c r="Y3152" s="7">
        <v>2.2690000000000001</v>
      </c>
      <c r="Z3152" s="7">
        <f t="shared" si="103"/>
        <v>2.2690000000000001</v>
      </c>
      <c r="AA3152" s="7">
        <v>0.59599999999999997</v>
      </c>
      <c r="AB3152" s="7">
        <v>0.40300000000000002</v>
      </c>
      <c r="AC3152" s="7">
        <v>26.9</v>
      </c>
      <c r="AD3152" s="7">
        <v>159.5</v>
      </c>
      <c r="AE3152" s="7" t="s">
        <v>39</v>
      </c>
      <c r="AH3152" s="7" t="s">
        <v>419</v>
      </c>
      <c r="AI3152" s="7" t="s">
        <v>420</v>
      </c>
      <c r="AJ3152" s="7">
        <v>1.9470000000000001</v>
      </c>
      <c r="AK3152" s="7">
        <v>-0.28899999999999998</v>
      </c>
      <c r="AL3152" s="7" t="s">
        <v>408</v>
      </c>
      <c r="AM3152" s="7">
        <v>0.56899999999999995</v>
      </c>
      <c r="AN3152" s="7">
        <v>7.8E-2</v>
      </c>
      <c r="AR3152" s="7">
        <v>6.149</v>
      </c>
      <c r="AS3152" s="7">
        <v>2.3210000000000002</v>
      </c>
      <c r="AT3152" s="7">
        <v>2.177</v>
      </c>
      <c r="AU3152" s="7">
        <v>2.573</v>
      </c>
      <c r="AV3152" s="7" t="s">
        <v>659</v>
      </c>
      <c r="AW3152" s="7" t="s">
        <v>528</v>
      </c>
      <c r="AX3152" s="7" t="s">
        <v>14</v>
      </c>
      <c r="AY3152" s="7" t="s">
        <v>562</v>
      </c>
      <c r="AZ3152" s="7" t="s">
        <v>122</v>
      </c>
    </row>
    <row r="3153" spans="1:52" x14ac:dyDescent="0.2">
      <c r="A3153" s="7">
        <v>3137</v>
      </c>
      <c r="B3153" s="7">
        <v>20003</v>
      </c>
      <c r="C3153" s="7" t="s">
        <v>69</v>
      </c>
      <c r="D3153" s="7" t="s">
        <v>505</v>
      </c>
      <c r="E3153" s="7" t="s">
        <v>118</v>
      </c>
      <c r="F3153" s="7">
        <v>4.8769999999999998</v>
      </c>
      <c r="I3153" s="7">
        <v>5.056</v>
      </c>
      <c r="J3153" s="7">
        <v>2005</v>
      </c>
      <c r="K3153" s="7">
        <v>7</v>
      </c>
      <c r="L3153" s="7">
        <v>202</v>
      </c>
      <c r="M3153" s="7">
        <v>33.466000000000001</v>
      </c>
      <c r="N3153" s="7">
        <v>111.916</v>
      </c>
      <c r="O3153" s="7">
        <v>33.25</v>
      </c>
      <c r="P3153" s="7">
        <v>111.75</v>
      </c>
      <c r="Q3153" s="7">
        <v>19.992000000000001</v>
      </c>
      <c r="S3153" s="7">
        <v>28.585000000000001</v>
      </c>
      <c r="V3153" s="7" t="s">
        <v>26</v>
      </c>
      <c r="W3153" s="7">
        <v>3.008</v>
      </c>
      <c r="X3153" s="7">
        <f t="shared" si="102"/>
        <v>3.008</v>
      </c>
      <c r="Y3153" s="7">
        <v>2.048</v>
      </c>
      <c r="Z3153" s="7">
        <f t="shared" si="103"/>
        <v>2.048</v>
      </c>
      <c r="AA3153" s="7">
        <v>0.59399999999999997</v>
      </c>
      <c r="AB3153" s="7">
        <v>0.40500000000000003</v>
      </c>
      <c r="AC3153" s="7">
        <v>26.9</v>
      </c>
      <c r="AD3153" s="7">
        <v>159.5</v>
      </c>
      <c r="AE3153" s="7" t="s">
        <v>39</v>
      </c>
      <c r="AH3153" s="7" t="s">
        <v>419</v>
      </c>
      <c r="AI3153" s="7" t="s">
        <v>420</v>
      </c>
      <c r="AJ3153" s="7">
        <v>1.9470000000000001</v>
      </c>
      <c r="AK3153" s="7">
        <v>-0.28899999999999998</v>
      </c>
      <c r="AL3153" s="7" t="s">
        <v>408</v>
      </c>
      <c r="AM3153" s="7">
        <v>0.56899999999999995</v>
      </c>
      <c r="AN3153" s="7">
        <v>7.8E-2</v>
      </c>
      <c r="AR3153" s="7">
        <v>6.149</v>
      </c>
      <c r="AS3153" s="7">
        <v>2.3210000000000002</v>
      </c>
      <c r="AT3153" s="7">
        <v>2.177</v>
      </c>
      <c r="AU3153" s="7">
        <v>2.573</v>
      </c>
      <c r="AV3153" s="7" t="s">
        <v>659</v>
      </c>
      <c r="AW3153" s="7" t="s">
        <v>528</v>
      </c>
      <c r="AX3153" s="7" t="s">
        <v>14</v>
      </c>
      <c r="AY3153" s="7" t="s">
        <v>562</v>
      </c>
      <c r="AZ3153" s="7" t="s">
        <v>122</v>
      </c>
    </row>
    <row r="3154" spans="1:52" x14ac:dyDescent="0.2">
      <c r="A3154" s="7">
        <v>3138</v>
      </c>
      <c r="B3154" s="7">
        <v>20003</v>
      </c>
      <c r="C3154" s="7" t="s">
        <v>69</v>
      </c>
      <c r="D3154" s="7" t="s">
        <v>505</v>
      </c>
      <c r="E3154" s="7" t="s">
        <v>118</v>
      </c>
      <c r="F3154" s="7">
        <v>5.2869999999999999</v>
      </c>
      <c r="I3154" s="7">
        <v>5.4809999999999999</v>
      </c>
      <c r="J3154" s="7">
        <v>2005</v>
      </c>
      <c r="K3154" s="7">
        <v>8</v>
      </c>
      <c r="L3154" s="7">
        <v>218</v>
      </c>
      <c r="M3154" s="7">
        <v>33.466000000000001</v>
      </c>
      <c r="N3154" s="7">
        <v>111.916</v>
      </c>
      <c r="O3154" s="7">
        <v>33.25</v>
      </c>
      <c r="P3154" s="7">
        <v>111.75</v>
      </c>
      <c r="Q3154" s="7">
        <v>21.568999999999999</v>
      </c>
      <c r="S3154" s="7">
        <v>28.920999999999999</v>
      </c>
      <c r="V3154" s="7" t="s">
        <v>26</v>
      </c>
      <c r="W3154" s="7">
        <v>3.411</v>
      </c>
      <c r="X3154" s="7">
        <f t="shared" ref="X3154:X3217" si="104">IF(ISBLANK(W3154), "", W3154)</f>
        <v>3.411</v>
      </c>
      <c r="Y3154" s="7">
        <v>2.0699999999999998</v>
      </c>
      <c r="Z3154" s="7">
        <f t="shared" ref="Z3154:Z3217" si="105">IF(ISBLANK(Y3154), "", Y3154)</f>
        <v>2.0699999999999998</v>
      </c>
      <c r="AA3154" s="7">
        <v>0.622</v>
      </c>
      <c r="AB3154" s="7">
        <v>0.377</v>
      </c>
      <c r="AC3154" s="7">
        <v>24.2</v>
      </c>
      <c r="AD3154" s="7">
        <v>153.1</v>
      </c>
      <c r="AE3154" s="7" t="s">
        <v>39</v>
      </c>
      <c r="AH3154" s="7" t="s">
        <v>419</v>
      </c>
      <c r="AI3154" s="7" t="s">
        <v>420</v>
      </c>
      <c r="AJ3154" s="7">
        <v>1.9470000000000001</v>
      </c>
      <c r="AK3154" s="7">
        <v>-0.28899999999999998</v>
      </c>
      <c r="AL3154" s="7" t="s">
        <v>408</v>
      </c>
      <c r="AM3154" s="7">
        <v>0.56899999999999995</v>
      </c>
      <c r="AN3154" s="7">
        <v>7.8E-2</v>
      </c>
      <c r="AR3154" s="7">
        <v>6.149</v>
      </c>
      <c r="AS3154" s="7">
        <v>2.3210000000000002</v>
      </c>
      <c r="AT3154" s="7">
        <v>2.177</v>
      </c>
      <c r="AU3154" s="7">
        <v>2.573</v>
      </c>
      <c r="AV3154" s="7" t="s">
        <v>659</v>
      </c>
      <c r="AW3154" s="7" t="s">
        <v>528</v>
      </c>
      <c r="AX3154" s="7" t="s">
        <v>14</v>
      </c>
      <c r="AY3154" s="7" t="s">
        <v>562</v>
      </c>
      <c r="AZ3154" s="7" t="s">
        <v>122</v>
      </c>
    </row>
    <row r="3155" spans="1:52" x14ac:dyDescent="0.2">
      <c r="A3155" s="7">
        <v>3139</v>
      </c>
      <c r="B3155" s="7">
        <v>20003</v>
      </c>
      <c r="C3155" s="7" t="s">
        <v>69</v>
      </c>
      <c r="D3155" s="7" t="s">
        <v>505</v>
      </c>
      <c r="E3155" s="7" t="s">
        <v>118</v>
      </c>
      <c r="F3155" s="7">
        <v>4.5380000000000003</v>
      </c>
      <c r="I3155" s="7">
        <v>4.7050000000000001</v>
      </c>
      <c r="J3155" s="7">
        <v>2005</v>
      </c>
      <c r="K3155" s="7">
        <v>8</v>
      </c>
      <c r="L3155" s="7">
        <v>230</v>
      </c>
      <c r="M3155" s="7">
        <v>33.466000000000001</v>
      </c>
      <c r="N3155" s="7">
        <v>111.916</v>
      </c>
      <c r="O3155" s="7">
        <v>33.25</v>
      </c>
      <c r="P3155" s="7">
        <v>111.75</v>
      </c>
      <c r="Q3155" s="7">
        <v>18.879000000000001</v>
      </c>
      <c r="S3155" s="7">
        <v>28.350999999999999</v>
      </c>
      <c r="V3155" s="7" t="s">
        <v>26</v>
      </c>
      <c r="W3155" s="7">
        <v>2.9510000000000001</v>
      </c>
      <c r="X3155" s="7">
        <f t="shared" si="104"/>
        <v>2.9510000000000001</v>
      </c>
      <c r="Y3155" s="7">
        <v>1.754</v>
      </c>
      <c r="Z3155" s="7">
        <f t="shared" si="105"/>
        <v>1.754</v>
      </c>
      <c r="AA3155" s="7">
        <v>0.627</v>
      </c>
      <c r="AB3155" s="7">
        <v>0.372</v>
      </c>
      <c r="AC3155" s="7">
        <v>24.2</v>
      </c>
      <c r="AD3155" s="7">
        <v>153.1</v>
      </c>
      <c r="AE3155" s="7" t="s">
        <v>39</v>
      </c>
      <c r="AH3155" s="7" t="s">
        <v>419</v>
      </c>
      <c r="AI3155" s="7" t="s">
        <v>420</v>
      </c>
      <c r="AJ3155" s="7">
        <v>1.9470000000000001</v>
      </c>
      <c r="AK3155" s="7">
        <v>-0.28899999999999998</v>
      </c>
      <c r="AL3155" s="7" t="s">
        <v>408</v>
      </c>
      <c r="AM3155" s="7">
        <v>0.56899999999999995</v>
      </c>
      <c r="AN3155" s="7">
        <v>7.8E-2</v>
      </c>
      <c r="AR3155" s="7">
        <v>6.149</v>
      </c>
      <c r="AS3155" s="7">
        <v>2.3210000000000002</v>
      </c>
      <c r="AT3155" s="7">
        <v>2.177</v>
      </c>
      <c r="AU3155" s="7">
        <v>2.573</v>
      </c>
      <c r="AV3155" s="7" t="s">
        <v>659</v>
      </c>
      <c r="AW3155" s="7" t="s">
        <v>528</v>
      </c>
      <c r="AX3155" s="7" t="s">
        <v>14</v>
      </c>
      <c r="AY3155" s="7" t="s">
        <v>562</v>
      </c>
      <c r="AZ3155" s="7" t="s">
        <v>122</v>
      </c>
    </row>
    <row r="3156" spans="1:52" x14ac:dyDescent="0.2">
      <c r="A3156" s="7">
        <v>3140</v>
      </c>
      <c r="B3156" s="7">
        <v>20003</v>
      </c>
      <c r="C3156" s="7" t="s">
        <v>69</v>
      </c>
      <c r="D3156" s="7" t="s">
        <v>505</v>
      </c>
      <c r="E3156" s="7" t="s">
        <v>118</v>
      </c>
      <c r="F3156" s="7">
        <v>4.859</v>
      </c>
      <c r="I3156" s="7">
        <v>5.0369999999999999</v>
      </c>
      <c r="J3156" s="7">
        <v>2005</v>
      </c>
      <c r="K3156" s="7">
        <v>9</v>
      </c>
      <c r="L3156" s="7">
        <v>246</v>
      </c>
      <c r="M3156" s="7">
        <v>33.466000000000001</v>
      </c>
      <c r="N3156" s="7">
        <v>111.916</v>
      </c>
      <c r="O3156" s="7">
        <v>33.25</v>
      </c>
      <c r="P3156" s="7">
        <v>111.75</v>
      </c>
      <c r="Q3156" s="7">
        <v>19.806999999999999</v>
      </c>
      <c r="S3156" s="7">
        <v>30.334</v>
      </c>
      <c r="V3156" s="7" t="s">
        <v>26</v>
      </c>
      <c r="W3156" s="7">
        <v>3.06</v>
      </c>
      <c r="X3156" s="7">
        <f t="shared" si="104"/>
        <v>3.06</v>
      </c>
      <c r="Y3156" s="7">
        <v>1.9770000000000001</v>
      </c>
      <c r="Z3156" s="7">
        <f t="shared" si="105"/>
        <v>1.9770000000000001</v>
      </c>
      <c r="AA3156" s="7">
        <v>0.60699999999999998</v>
      </c>
      <c r="AB3156" s="7">
        <v>0.39200000000000002</v>
      </c>
      <c r="AC3156" s="7">
        <v>21.5</v>
      </c>
      <c r="AD3156" s="7">
        <v>101</v>
      </c>
      <c r="AE3156" s="7" t="s">
        <v>39</v>
      </c>
      <c r="AH3156" s="7" t="s">
        <v>419</v>
      </c>
      <c r="AI3156" s="7" t="s">
        <v>420</v>
      </c>
      <c r="AJ3156" s="7">
        <v>1.9470000000000001</v>
      </c>
      <c r="AK3156" s="7">
        <v>-0.28899999999999998</v>
      </c>
      <c r="AL3156" s="7" t="s">
        <v>408</v>
      </c>
      <c r="AM3156" s="7">
        <v>0.56899999999999995</v>
      </c>
      <c r="AN3156" s="7">
        <v>7.8E-2</v>
      </c>
      <c r="AR3156" s="7">
        <v>6.149</v>
      </c>
      <c r="AS3156" s="7">
        <v>2.3210000000000002</v>
      </c>
      <c r="AT3156" s="7">
        <v>2.177</v>
      </c>
      <c r="AU3156" s="7">
        <v>2.573</v>
      </c>
      <c r="AV3156" s="7" t="s">
        <v>659</v>
      </c>
      <c r="AW3156" s="7" t="s">
        <v>528</v>
      </c>
      <c r="AX3156" s="7" t="s">
        <v>14</v>
      </c>
      <c r="AY3156" s="7" t="s">
        <v>562</v>
      </c>
      <c r="AZ3156" s="7" t="s">
        <v>122</v>
      </c>
    </row>
    <row r="3157" spans="1:52" x14ac:dyDescent="0.2">
      <c r="A3157" s="7">
        <v>3141</v>
      </c>
      <c r="B3157" s="7">
        <v>20003</v>
      </c>
      <c r="C3157" s="7" t="s">
        <v>69</v>
      </c>
      <c r="D3157" s="7" t="s">
        <v>505</v>
      </c>
      <c r="E3157" s="7" t="s">
        <v>118</v>
      </c>
      <c r="F3157" s="7">
        <v>3.165</v>
      </c>
      <c r="I3157" s="7">
        <v>3.2810000000000001</v>
      </c>
      <c r="J3157" s="7">
        <v>2005</v>
      </c>
      <c r="K3157" s="7">
        <v>9</v>
      </c>
      <c r="L3157" s="7">
        <v>260</v>
      </c>
      <c r="M3157" s="7">
        <v>33.466000000000001</v>
      </c>
      <c r="N3157" s="7">
        <v>111.916</v>
      </c>
      <c r="O3157" s="7">
        <v>33.25</v>
      </c>
      <c r="P3157" s="7">
        <v>111.75</v>
      </c>
      <c r="Q3157" s="7">
        <v>14.891999999999999</v>
      </c>
      <c r="S3157" s="7">
        <v>28.53</v>
      </c>
      <c r="V3157" s="7" t="s">
        <v>26</v>
      </c>
      <c r="W3157" s="7">
        <v>1.992</v>
      </c>
      <c r="X3157" s="7">
        <f t="shared" si="104"/>
        <v>1.992</v>
      </c>
      <c r="Y3157" s="7">
        <v>1.2889999999999999</v>
      </c>
      <c r="Z3157" s="7">
        <f t="shared" si="105"/>
        <v>1.2889999999999999</v>
      </c>
      <c r="AA3157" s="7">
        <v>0.60699999999999998</v>
      </c>
      <c r="AB3157" s="7">
        <v>0.39200000000000002</v>
      </c>
      <c r="AC3157" s="7">
        <v>21.5</v>
      </c>
      <c r="AD3157" s="7">
        <v>101</v>
      </c>
      <c r="AE3157" s="7" t="s">
        <v>39</v>
      </c>
      <c r="AH3157" s="7" t="s">
        <v>419</v>
      </c>
      <c r="AI3157" s="7" t="s">
        <v>420</v>
      </c>
      <c r="AJ3157" s="7">
        <v>1.9470000000000001</v>
      </c>
      <c r="AK3157" s="7">
        <v>-0.28899999999999998</v>
      </c>
      <c r="AL3157" s="7" t="s">
        <v>408</v>
      </c>
      <c r="AM3157" s="7">
        <v>0.56899999999999995</v>
      </c>
      <c r="AN3157" s="7">
        <v>7.8E-2</v>
      </c>
      <c r="AR3157" s="7">
        <v>6.149</v>
      </c>
      <c r="AS3157" s="7">
        <v>2.3210000000000002</v>
      </c>
      <c r="AT3157" s="7">
        <v>2.177</v>
      </c>
      <c r="AU3157" s="7">
        <v>2.573</v>
      </c>
      <c r="AV3157" s="7" t="s">
        <v>659</v>
      </c>
      <c r="AW3157" s="7" t="s">
        <v>528</v>
      </c>
      <c r="AX3157" s="7" t="s">
        <v>14</v>
      </c>
      <c r="AY3157" s="7" t="s">
        <v>562</v>
      </c>
      <c r="AZ3157" s="7" t="s">
        <v>122</v>
      </c>
    </row>
    <row r="3158" spans="1:52" x14ac:dyDescent="0.2">
      <c r="A3158" s="7">
        <v>3142</v>
      </c>
      <c r="B3158" s="7">
        <v>20003</v>
      </c>
      <c r="C3158" s="7" t="s">
        <v>69</v>
      </c>
      <c r="D3158" s="7" t="s">
        <v>505</v>
      </c>
      <c r="E3158" s="7" t="s">
        <v>118</v>
      </c>
      <c r="F3158" s="7">
        <v>2.6120000000000001</v>
      </c>
      <c r="I3158" s="7">
        <v>2.7080000000000002</v>
      </c>
      <c r="J3158" s="7">
        <v>2005</v>
      </c>
      <c r="K3158" s="7">
        <v>10</v>
      </c>
      <c r="L3158" s="7">
        <v>275</v>
      </c>
      <c r="M3158" s="7">
        <v>33.466000000000001</v>
      </c>
      <c r="N3158" s="7">
        <v>111.916</v>
      </c>
      <c r="O3158" s="7">
        <v>33.25</v>
      </c>
      <c r="P3158" s="7">
        <v>111.75</v>
      </c>
      <c r="Q3158" s="7">
        <v>12.759</v>
      </c>
      <c r="S3158" s="7">
        <v>28.948</v>
      </c>
      <c r="V3158" s="7" t="s">
        <v>26</v>
      </c>
      <c r="W3158" s="7">
        <v>1.587</v>
      </c>
      <c r="X3158" s="7">
        <f t="shared" si="104"/>
        <v>1.587</v>
      </c>
      <c r="Y3158" s="7">
        <v>1.121</v>
      </c>
      <c r="Z3158" s="7">
        <f t="shared" si="105"/>
        <v>1.121</v>
      </c>
      <c r="AA3158" s="7">
        <v>0.58599999999999997</v>
      </c>
      <c r="AB3158" s="7">
        <v>0.41299999999999998</v>
      </c>
      <c r="AC3158" s="7">
        <v>15.1</v>
      </c>
      <c r="AD3158" s="7">
        <v>27.6</v>
      </c>
      <c r="AE3158" s="7" t="s">
        <v>39</v>
      </c>
      <c r="AH3158" s="7" t="s">
        <v>419</v>
      </c>
      <c r="AI3158" s="7" t="s">
        <v>420</v>
      </c>
      <c r="AJ3158" s="7">
        <v>1.9470000000000001</v>
      </c>
      <c r="AK3158" s="7">
        <v>-0.28899999999999998</v>
      </c>
      <c r="AL3158" s="7" t="s">
        <v>408</v>
      </c>
      <c r="AM3158" s="7">
        <v>0.56899999999999995</v>
      </c>
      <c r="AN3158" s="7">
        <v>7.8E-2</v>
      </c>
      <c r="AR3158" s="7">
        <v>6.149</v>
      </c>
      <c r="AS3158" s="7">
        <v>2.3210000000000002</v>
      </c>
      <c r="AT3158" s="7">
        <v>2.177</v>
      </c>
      <c r="AU3158" s="7">
        <v>2.573</v>
      </c>
      <c r="AV3158" s="7" t="s">
        <v>659</v>
      </c>
      <c r="AW3158" s="7" t="s">
        <v>528</v>
      </c>
      <c r="AX3158" s="7" t="s">
        <v>14</v>
      </c>
      <c r="AY3158" s="7" t="s">
        <v>562</v>
      </c>
      <c r="AZ3158" s="7" t="s">
        <v>122</v>
      </c>
    </row>
    <row r="3159" spans="1:52" x14ac:dyDescent="0.2">
      <c r="A3159" s="7">
        <v>3143</v>
      </c>
      <c r="B3159" s="7">
        <v>20003</v>
      </c>
      <c r="C3159" s="7" t="s">
        <v>69</v>
      </c>
      <c r="D3159" s="7" t="s">
        <v>505</v>
      </c>
      <c r="E3159" s="7" t="s">
        <v>118</v>
      </c>
      <c r="F3159" s="7">
        <v>2.8260000000000001</v>
      </c>
      <c r="I3159" s="7">
        <v>2.93</v>
      </c>
      <c r="J3159" s="7">
        <v>2005</v>
      </c>
      <c r="K3159" s="7">
        <v>10</v>
      </c>
      <c r="L3159" s="7">
        <v>291</v>
      </c>
      <c r="M3159" s="7">
        <v>33.466000000000001</v>
      </c>
      <c r="N3159" s="7">
        <v>111.916</v>
      </c>
      <c r="O3159" s="7">
        <v>33.25</v>
      </c>
      <c r="P3159" s="7">
        <v>111.75</v>
      </c>
      <c r="Q3159" s="7">
        <v>17.21</v>
      </c>
      <c r="S3159" s="7">
        <v>27.475000000000001</v>
      </c>
      <c r="V3159" s="7" t="s">
        <v>26</v>
      </c>
      <c r="W3159" s="7">
        <v>1.7330000000000001</v>
      </c>
      <c r="X3159" s="7">
        <f t="shared" si="104"/>
        <v>1.7330000000000001</v>
      </c>
      <c r="Y3159" s="7">
        <v>1.1970000000000001</v>
      </c>
      <c r="Z3159" s="7">
        <f t="shared" si="105"/>
        <v>1.1970000000000001</v>
      </c>
      <c r="AA3159" s="7">
        <v>0.59099999999999997</v>
      </c>
      <c r="AB3159" s="7">
        <v>0.40799999999999997</v>
      </c>
      <c r="AC3159" s="7">
        <v>15.1</v>
      </c>
      <c r="AD3159" s="7">
        <v>27.6</v>
      </c>
      <c r="AE3159" s="7" t="s">
        <v>39</v>
      </c>
      <c r="AH3159" s="7" t="s">
        <v>419</v>
      </c>
      <c r="AI3159" s="7" t="s">
        <v>420</v>
      </c>
      <c r="AJ3159" s="7">
        <v>1.9470000000000001</v>
      </c>
      <c r="AK3159" s="7">
        <v>-0.28899999999999998</v>
      </c>
      <c r="AL3159" s="7" t="s">
        <v>408</v>
      </c>
      <c r="AM3159" s="7">
        <v>0.56899999999999995</v>
      </c>
      <c r="AN3159" s="7">
        <v>7.8E-2</v>
      </c>
      <c r="AR3159" s="7">
        <v>6.149</v>
      </c>
      <c r="AS3159" s="7">
        <v>2.3210000000000002</v>
      </c>
      <c r="AT3159" s="7">
        <v>2.177</v>
      </c>
      <c r="AU3159" s="7">
        <v>2.573</v>
      </c>
      <c r="AV3159" s="7" t="s">
        <v>659</v>
      </c>
      <c r="AW3159" s="7" t="s">
        <v>528</v>
      </c>
      <c r="AX3159" s="7" t="s">
        <v>14</v>
      </c>
      <c r="AY3159" s="7" t="s">
        <v>562</v>
      </c>
      <c r="AZ3159" s="7" t="s">
        <v>122</v>
      </c>
    </row>
    <row r="3160" spans="1:52" x14ac:dyDescent="0.2">
      <c r="A3160" s="7">
        <v>3144</v>
      </c>
      <c r="B3160" s="7">
        <v>20003</v>
      </c>
      <c r="C3160" s="7" t="s">
        <v>69</v>
      </c>
      <c r="D3160" s="7" t="s">
        <v>505</v>
      </c>
      <c r="E3160" s="7" t="s">
        <v>118</v>
      </c>
      <c r="F3160" s="7">
        <v>2.1840000000000002</v>
      </c>
      <c r="I3160" s="7">
        <v>2.2639999999999998</v>
      </c>
      <c r="J3160" s="7">
        <v>2005</v>
      </c>
      <c r="K3160" s="7">
        <v>10</v>
      </c>
      <c r="L3160" s="7">
        <v>304</v>
      </c>
      <c r="M3160" s="7">
        <v>33.466000000000001</v>
      </c>
      <c r="N3160" s="7">
        <v>111.916</v>
      </c>
      <c r="O3160" s="7">
        <v>33.25</v>
      </c>
      <c r="P3160" s="7">
        <v>111.75</v>
      </c>
      <c r="Q3160" s="7">
        <v>13.686</v>
      </c>
      <c r="S3160" s="7">
        <v>27.646999999999998</v>
      </c>
      <c r="V3160" s="7" t="s">
        <v>26</v>
      </c>
      <c r="W3160" s="7">
        <v>1.512</v>
      </c>
      <c r="X3160" s="7">
        <f t="shared" si="104"/>
        <v>1.512</v>
      </c>
      <c r="Y3160" s="7">
        <v>0.752</v>
      </c>
      <c r="Z3160" s="7">
        <f t="shared" si="105"/>
        <v>0.752</v>
      </c>
      <c r="AA3160" s="7">
        <v>0.66700000000000004</v>
      </c>
      <c r="AB3160" s="7">
        <v>0.33200000000000002</v>
      </c>
      <c r="AC3160" s="7">
        <v>15.1</v>
      </c>
      <c r="AD3160" s="7">
        <v>27.6</v>
      </c>
      <c r="AE3160" s="7" t="s">
        <v>39</v>
      </c>
      <c r="AH3160" s="7" t="s">
        <v>419</v>
      </c>
      <c r="AI3160" s="7" t="s">
        <v>420</v>
      </c>
      <c r="AJ3160" s="7">
        <v>1.9470000000000001</v>
      </c>
      <c r="AK3160" s="7">
        <v>-0.28899999999999998</v>
      </c>
      <c r="AL3160" s="7" t="s">
        <v>408</v>
      </c>
      <c r="AM3160" s="7">
        <v>0.56899999999999995</v>
      </c>
      <c r="AN3160" s="7">
        <v>7.8E-2</v>
      </c>
      <c r="AR3160" s="7">
        <v>6.149</v>
      </c>
      <c r="AS3160" s="7">
        <v>2.3210000000000002</v>
      </c>
      <c r="AT3160" s="7">
        <v>2.177</v>
      </c>
      <c r="AU3160" s="7">
        <v>2.573</v>
      </c>
      <c r="AV3160" s="7" t="s">
        <v>659</v>
      </c>
      <c r="AW3160" s="7" t="s">
        <v>528</v>
      </c>
      <c r="AX3160" s="7" t="s">
        <v>14</v>
      </c>
      <c r="AY3160" s="7" t="s">
        <v>562</v>
      </c>
      <c r="AZ3160" s="7" t="s">
        <v>122</v>
      </c>
    </row>
    <row r="3161" spans="1:52" x14ac:dyDescent="0.2">
      <c r="A3161" s="7">
        <v>3145</v>
      </c>
      <c r="B3161" s="7">
        <v>20003</v>
      </c>
      <c r="C3161" s="7" t="s">
        <v>69</v>
      </c>
      <c r="D3161" s="7" t="s">
        <v>505</v>
      </c>
      <c r="E3161" s="7" t="s">
        <v>118</v>
      </c>
      <c r="F3161" s="7">
        <v>1.952</v>
      </c>
      <c r="I3161" s="7">
        <v>2.0230000000000001</v>
      </c>
      <c r="J3161" s="7">
        <v>2005</v>
      </c>
      <c r="K3161" s="7">
        <v>11</v>
      </c>
      <c r="L3161" s="7">
        <v>318</v>
      </c>
      <c r="M3161" s="7">
        <v>33.466000000000001</v>
      </c>
      <c r="N3161" s="7">
        <v>111.916</v>
      </c>
      <c r="O3161" s="7">
        <v>33.25</v>
      </c>
      <c r="P3161" s="7">
        <v>111.75</v>
      </c>
      <c r="Q3161" s="7">
        <v>8.5850000000000009</v>
      </c>
      <c r="S3161" s="7">
        <v>27.077999999999999</v>
      </c>
      <c r="V3161" s="7" t="s">
        <v>26</v>
      </c>
      <c r="W3161" s="7">
        <v>1.3080000000000001</v>
      </c>
      <c r="X3161" s="7">
        <f t="shared" si="104"/>
        <v>1.3080000000000001</v>
      </c>
      <c r="Y3161" s="7">
        <v>0.71499999999999997</v>
      </c>
      <c r="Z3161" s="7">
        <f t="shared" si="105"/>
        <v>0.71499999999999997</v>
      </c>
      <c r="AA3161" s="7">
        <v>0.64600000000000002</v>
      </c>
      <c r="AB3161" s="7">
        <v>0.35299999999999998</v>
      </c>
      <c r="AC3161" s="7">
        <v>11.4</v>
      </c>
      <c r="AD3161" s="7">
        <v>51.6</v>
      </c>
      <c r="AE3161" s="7" t="s">
        <v>39</v>
      </c>
      <c r="AH3161" s="7" t="s">
        <v>419</v>
      </c>
      <c r="AI3161" s="7" t="s">
        <v>420</v>
      </c>
      <c r="AJ3161" s="7">
        <v>1.9470000000000001</v>
      </c>
      <c r="AK3161" s="7">
        <v>-0.28899999999999998</v>
      </c>
      <c r="AL3161" s="7" t="s">
        <v>408</v>
      </c>
      <c r="AM3161" s="7">
        <v>0.56899999999999995</v>
      </c>
      <c r="AN3161" s="7">
        <v>7.8E-2</v>
      </c>
      <c r="AR3161" s="7">
        <v>6.149</v>
      </c>
      <c r="AS3161" s="7">
        <v>2.3210000000000002</v>
      </c>
      <c r="AT3161" s="7">
        <v>2.177</v>
      </c>
      <c r="AU3161" s="7">
        <v>2.573</v>
      </c>
      <c r="AV3161" s="7" t="s">
        <v>659</v>
      </c>
      <c r="AW3161" s="7" t="s">
        <v>528</v>
      </c>
      <c r="AX3161" s="7" t="s">
        <v>14</v>
      </c>
      <c r="AY3161" s="7" t="s">
        <v>562</v>
      </c>
      <c r="AZ3161" s="7" t="s">
        <v>122</v>
      </c>
    </row>
    <row r="3162" spans="1:52" x14ac:dyDescent="0.2">
      <c r="A3162" s="7">
        <v>3146</v>
      </c>
      <c r="B3162" s="7">
        <v>20003</v>
      </c>
      <c r="C3162" s="7" t="s">
        <v>69</v>
      </c>
      <c r="D3162" s="7" t="s">
        <v>505</v>
      </c>
      <c r="E3162" s="7" t="s">
        <v>118</v>
      </c>
      <c r="F3162" s="7">
        <v>1.863</v>
      </c>
      <c r="I3162" s="7">
        <v>1.931</v>
      </c>
      <c r="J3162" s="7">
        <v>2005</v>
      </c>
      <c r="K3162" s="7">
        <v>11</v>
      </c>
      <c r="L3162" s="7">
        <v>334</v>
      </c>
      <c r="M3162" s="7">
        <v>33.466000000000001</v>
      </c>
      <c r="N3162" s="7">
        <v>111.916</v>
      </c>
      <c r="O3162" s="7">
        <v>33.25</v>
      </c>
      <c r="P3162" s="7">
        <v>111.75</v>
      </c>
      <c r="Q3162" s="7">
        <v>7.7510000000000003</v>
      </c>
      <c r="S3162" s="7">
        <v>25.768999999999998</v>
      </c>
      <c r="V3162" s="7" t="s">
        <v>26</v>
      </c>
      <c r="W3162" s="7">
        <v>1.2330000000000001</v>
      </c>
      <c r="X3162" s="7">
        <f t="shared" si="104"/>
        <v>1.2330000000000001</v>
      </c>
      <c r="Y3162" s="7">
        <v>0.69799999999999995</v>
      </c>
      <c r="Z3162" s="7">
        <f t="shared" si="105"/>
        <v>0.69799999999999995</v>
      </c>
      <c r="AA3162" s="7">
        <v>0.63800000000000001</v>
      </c>
      <c r="AB3162" s="7">
        <v>0.36099999999999999</v>
      </c>
      <c r="AC3162" s="7">
        <v>11.4</v>
      </c>
      <c r="AD3162" s="7">
        <v>51.6</v>
      </c>
      <c r="AE3162" s="7" t="s">
        <v>39</v>
      </c>
      <c r="AH3162" s="7" t="s">
        <v>419</v>
      </c>
      <c r="AI3162" s="7" t="s">
        <v>420</v>
      </c>
      <c r="AJ3162" s="7">
        <v>1.9470000000000001</v>
      </c>
      <c r="AK3162" s="7">
        <v>-0.28899999999999998</v>
      </c>
      <c r="AL3162" s="7" t="s">
        <v>408</v>
      </c>
      <c r="AM3162" s="7">
        <v>0.56899999999999995</v>
      </c>
      <c r="AN3162" s="7">
        <v>7.8E-2</v>
      </c>
      <c r="AR3162" s="7">
        <v>6.149</v>
      </c>
      <c r="AS3162" s="7">
        <v>2.3210000000000002</v>
      </c>
      <c r="AT3162" s="7">
        <v>2.177</v>
      </c>
      <c r="AU3162" s="7">
        <v>2.573</v>
      </c>
      <c r="AV3162" s="7" t="s">
        <v>659</v>
      </c>
      <c r="AW3162" s="7" t="s">
        <v>528</v>
      </c>
      <c r="AX3162" s="7" t="s">
        <v>14</v>
      </c>
      <c r="AY3162" s="7" t="s">
        <v>562</v>
      </c>
      <c r="AZ3162" s="7" t="s">
        <v>122</v>
      </c>
    </row>
    <row r="3163" spans="1:52" x14ac:dyDescent="0.2">
      <c r="A3163" s="7">
        <v>3147</v>
      </c>
      <c r="B3163" s="7">
        <v>20003</v>
      </c>
      <c r="C3163" s="7" t="s">
        <v>69</v>
      </c>
      <c r="D3163" s="7" t="s">
        <v>505</v>
      </c>
      <c r="E3163" s="7" t="s">
        <v>118</v>
      </c>
      <c r="F3163" s="7">
        <v>1.238</v>
      </c>
      <c r="I3163" s="7">
        <v>1.2829999999999999</v>
      </c>
      <c r="J3163" s="7">
        <v>2005</v>
      </c>
      <c r="K3163" s="7">
        <v>12</v>
      </c>
      <c r="L3163" s="7">
        <v>348</v>
      </c>
      <c r="M3163" s="7">
        <v>33.466000000000001</v>
      </c>
      <c r="N3163" s="7">
        <v>111.916</v>
      </c>
      <c r="O3163" s="7">
        <v>33.25</v>
      </c>
      <c r="P3163" s="7">
        <v>111.75</v>
      </c>
      <c r="Q3163" s="7">
        <v>3.3</v>
      </c>
      <c r="V3163" s="7" t="s">
        <v>26</v>
      </c>
      <c r="W3163" s="7">
        <v>0.81</v>
      </c>
      <c r="X3163" s="7">
        <f t="shared" si="104"/>
        <v>0.81</v>
      </c>
      <c r="Y3163" s="7">
        <v>0.47299999999999998</v>
      </c>
      <c r="Z3163" s="7">
        <f t="shared" si="105"/>
        <v>0.47299999999999998</v>
      </c>
      <c r="AA3163" s="7">
        <v>0.63100000000000001</v>
      </c>
      <c r="AB3163" s="7">
        <v>0.36799999999999999</v>
      </c>
      <c r="AC3163" s="7">
        <v>1.9</v>
      </c>
      <c r="AD3163" s="7">
        <v>30</v>
      </c>
      <c r="AE3163" s="7" t="s">
        <v>39</v>
      </c>
      <c r="AH3163" s="7" t="s">
        <v>419</v>
      </c>
      <c r="AI3163" s="7" t="s">
        <v>420</v>
      </c>
      <c r="AJ3163" s="7">
        <v>1.9470000000000001</v>
      </c>
      <c r="AK3163" s="7">
        <v>-0.28899999999999998</v>
      </c>
      <c r="AL3163" s="7" t="s">
        <v>408</v>
      </c>
      <c r="AM3163" s="7">
        <v>0.56899999999999995</v>
      </c>
      <c r="AN3163" s="7">
        <v>7.8E-2</v>
      </c>
      <c r="AR3163" s="7">
        <v>6.149</v>
      </c>
      <c r="AS3163" s="7">
        <v>2.3210000000000002</v>
      </c>
      <c r="AT3163" s="7">
        <v>2.177</v>
      </c>
      <c r="AU3163" s="7">
        <v>2.573</v>
      </c>
      <c r="AV3163" s="7" t="s">
        <v>659</v>
      </c>
      <c r="AW3163" s="7" t="s">
        <v>528</v>
      </c>
      <c r="AX3163" s="7" t="s">
        <v>14</v>
      </c>
      <c r="AY3163" s="7" t="s">
        <v>562</v>
      </c>
      <c r="AZ3163" s="7" t="s">
        <v>122</v>
      </c>
    </row>
    <row r="3164" spans="1:52" x14ac:dyDescent="0.2">
      <c r="A3164" s="7">
        <v>3148</v>
      </c>
      <c r="B3164" s="7">
        <v>20003</v>
      </c>
      <c r="C3164" s="7" t="s">
        <v>69</v>
      </c>
      <c r="D3164" s="7" t="s">
        <v>505</v>
      </c>
      <c r="E3164" s="7" t="s">
        <v>118</v>
      </c>
      <c r="F3164" s="7">
        <v>0.66900000000000004</v>
      </c>
      <c r="I3164" s="7">
        <v>0.69299999999999995</v>
      </c>
      <c r="J3164" s="7">
        <v>2005</v>
      </c>
      <c r="K3164" s="7">
        <v>12</v>
      </c>
      <c r="L3164" s="7">
        <v>363</v>
      </c>
      <c r="M3164" s="7">
        <v>33.466000000000001</v>
      </c>
      <c r="N3164" s="7">
        <v>111.916</v>
      </c>
      <c r="O3164" s="7">
        <v>33.25</v>
      </c>
      <c r="P3164" s="7">
        <v>111.75</v>
      </c>
      <c r="Q3164" s="7">
        <v>-0.317</v>
      </c>
      <c r="V3164" s="7" t="s">
        <v>26</v>
      </c>
      <c r="W3164" s="7">
        <v>0.496</v>
      </c>
      <c r="X3164" s="7">
        <f t="shared" si="104"/>
        <v>0.496</v>
      </c>
      <c r="Y3164" s="7">
        <v>0.19700000000000001</v>
      </c>
      <c r="Z3164" s="7">
        <f t="shared" si="105"/>
        <v>0.19700000000000001</v>
      </c>
      <c r="AA3164" s="7">
        <v>0.71499999999999997</v>
      </c>
      <c r="AB3164" s="7">
        <v>0.28399999999999997</v>
      </c>
      <c r="AC3164" s="7">
        <v>1.9</v>
      </c>
      <c r="AD3164" s="7">
        <v>30</v>
      </c>
      <c r="AE3164" s="7" t="s">
        <v>39</v>
      </c>
      <c r="AH3164" s="7" t="s">
        <v>419</v>
      </c>
      <c r="AI3164" s="7" t="s">
        <v>420</v>
      </c>
      <c r="AJ3164" s="7">
        <v>1.9470000000000001</v>
      </c>
      <c r="AK3164" s="7">
        <v>-0.28899999999999998</v>
      </c>
      <c r="AL3164" s="7" t="s">
        <v>408</v>
      </c>
      <c r="AM3164" s="7">
        <v>0.56899999999999995</v>
      </c>
      <c r="AN3164" s="7">
        <v>7.8E-2</v>
      </c>
      <c r="AR3164" s="7">
        <v>6.149</v>
      </c>
      <c r="AS3164" s="7">
        <v>2.3210000000000002</v>
      </c>
      <c r="AT3164" s="7">
        <v>2.177</v>
      </c>
      <c r="AU3164" s="7">
        <v>2.573</v>
      </c>
      <c r="AV3164" s="7" t="s">
        <v>659</v>
      </c>
      <c r="AW3164" s="7" t="s">
        <v>528</v>
      </c>
      <c r="AX3164" s="7" t="s">
        <v>14</v>
      </c>
      <c r="AY3164" s="7" t="s">
        <v>562</v>
      </c>
      <c r="AZ3164" s="7" t="s">
        <v>122</v>
      </c>
    </row>
    <row r="3165" spans="1:52" x14ac:dyDescent="0.2">
      <c r="A3165" s="7">
        <v>3149</v>
      </c>
      <c r="B3165" s="7">
        <v>20003</v>
      </c>
      <c r="C3165" s="7" t="s">
        <v>69</v>
      </c>
      <c r="D3165" s="7" t="s">
        <v>512</v>
      </c>
      <c r="E3165" s="7" t="s">
        <v>118</v>
      </c>
      <c r="F3165" s="7">
        <v>0.47499999999999998</v>
      </c>
      <c r="I3165" s="7">
        <v>0.49199999999999999</v>
      </c>
      <c r="J3165" s="7">
        <v>2005</v>
      </c>
      <c r="K3165" s="7">
        <v>1</v>
      </c>
      <c r="L3165" s="7">
        <v>10</v>
      </c>
      <c r="M3165" s="7">
        <v>33.466000000000001</v>
      </c>
      <c r="N3165" s="7">
        <v>111.916</v>
      </c>
      <c r="O3165" s="7">
        <v>33.25</v>
      </c>
      <c r="P3165" s="7">
        <v>111.75</v>
      </c>
      <c r="Q3165" s="7">
        <v>-1.468</v>
      </c>
      <c r="V3165" s="7" t="s">
        <v>26</v>
      </c>
      <c r="W3165" s="7">
        <v>0.36699999999999999</v>
      </c>
      <c r="X3165" s="7">
        <f t="shared" si="104"/>
        <v>0.36699999999999999</v>
      </c>
      <c r="Y3165" s="7">
        <v>0.125</v>
      </c>
      <c r="Z3165" s="7">
        <f t="shared" si="105"/>
        <v>0.125</v>
      </c>
      <c r="AA3165" s="7">
        <v>0.745</v>
      </c>
      <c r="AB3165" s="7">
        <v>0.254</v>
      </c>
      <c r="AC3165" s="7">
        <v>0.5</v>
      </c>
      <c r="AD3165" s="7">
        <v>11.4</v>
      </c>
      <c r="AE3165" s="7" t="s">
        <v>39</v>
      </c>
      <c r="AH3165" s="7" t="s">
        <v>419</v>
      </c>
      <c r="AI3165" s="7" t="s">
        <v>420</v>
      </c>
      <c r="AJ3165" s="7">
        <v>1.9470000000000001</v>
      </c>
      <c r="AK3165" s="7">
        <v>-0.28899999999999998</v>
      </c>
      <c r="AL3165" s="7" t="s">
        <v>408</v>
      </c>
      <c r="AM3165" s="7">
        <v>0.55600000000000005</v>
      </c>
      <c r="AN3165" s="7">
        <v>7.4999999999999997E-2</v>
      </c>
      <c r="AR3165" s="7">
        <v>5.9930000000000003</v>
      </c>
      <c r="AS3165" s="7">
        <v>2.2999999999999998</v>
      </c>
      <c r="AT3165" s="7">
        <v>2.109</v>
      </c>
      <c r="AU3165" s="7">
        <v>2.5550000000000002</v>
      </c>
      <c r="AV3165" s="7" t="s">
        <v>659</v>
      </c>
      <c r="AW3165" s="7" t="s">
        <v>528</v>
      </c>
      <c r="AX3165" s="7" t="s">
        <v>14</v>
      </c>
      <c r="AY3165" s="7" t="s">
        <v>562</v>
      </c>
      <c r="AZ3165" s="7" t="s">
        <v>123</v>
      </c>
    </row>
    <row r="3166" spans="1:52" x14ac:dyDescent="0.2">
      <c r="A3166" s="7">
        <v>3150</v>
      </c>
      <c r="B3166" s="7">
        <v>20003</v>
      </c>
      <c r="C3166" s="7" t="s">
        <v>69</v>
      </c>
      <c r="D3166" s="7" t="s">
        <v>512</v>
      </c>
      <c r="E3166" s="7" t="s">
        <v>118</v>
      </c>
      <c r="F3166" s="7">
        <v>0.63</v>
      </c>
      <c r="I3166" s="7">
        <v>0.65300000000000002</v>
      </c>
      <c r="J3166" s="7">
        <v>2005</v>
      </c>
      <c r="K3166" s="7">
        <v>1</v>
      </c>
      <c r="L3166" s="7">
        <v>26</v>
      </c>
      <c r="M3166" s="7">
        <v>33.466000000000001</v>
      </c>
      <c r="N3166" s="7">
        <v>111.916</v>
      </c>
      <c r="O3166" s="7">
        <v>33.25</v>
      </c>
      <c r="P3166" s="7">
        <v>111.75</v>
      </c>
      <c r="Q3166" s="7">
        <v>-0.66400000000000003</v>
      </c>
      <c r="V3166" s="7" t="s">
        <v>26</v>
      </c>
      <c r="W3166" s="7">
        <v>0.438</v>
      </c>
      <c r="X3166" s="7">
        <f t="shared" si="104"/>
        <v>0.438</v>
      </c>
      <c r="Y3166" s="7">
        <v>0.215</v>
      </c>
      <c r="Z3166" s="7">
        <f t="shared" si="105"/>
        <v>0.215</v>
      </c>
      <c r="AA3166" s="7">
        <v>0.67</v>
      </c>
      <c r="AB3166" s="7">
        <v>0.32900000000000001</v>
      </c>
      <c r="AC3166" s="7">
        <v>0.5</v>
      </c>
      <c r="AD3166" s="7">
        <v>11.4</v>
      </c>
      <c r="AE3166" s="7" t="s">
        <v>39</v>
      </c>
      <c r="AH3166" s="7" t="s">
        <v>419</v>
      </c>
      <c r="AI3166" s="7" t="s">
        <v>420</v>
      </c>
      <c r="AJ3166" s="7">
        <v>1.9470000000000001</v>
      </c>
      <c r="AK3166" s="7">
        <v>-0.28899999999999998</v>
      </c>
      <c r="AL3166" s="7" t="s">
        <v>408</v>
      </c>
      <c r="AM3166" s="7">
        <v>0.55600000000000005</v>
      </c>
      <c r="AN3166" s="7">
        <v>7.4999999999999997E-2</v>
      </c>
      <c r="AR3166" s="7">
        <v>5.9930000000000003</v>
      </c>
      <c r="AS3166" s="7">
        <v>2.2999999999999998</v>
      </c>
      <c r="AT3166" s="7">
        <v>2.109</v>
      </c>
      <c r="AU3166" s="7">
        <v>2.5550000000000002</v>
      </c>
      <c r="AV3166" s="7" t="s">
        <v>659</v>
      </c>
      <c r="AW3166" s="7" t="s">
        <v>528</v>
      </c>
      <c r="AX3166" s="7" t="s">
        <v>14</v>
      </c>
      <c r="AY3166" s="7" t="s">
        <v>562</v>
      </c>
      <c r="AZ3166" s="7" t="s">
        <v>123</v>
      </c>
    </row>
    <row r="3167" spans="1:52" x14ac:dyDescent="0.2">
      <c r="A3167" s="7">
        <v>3151</v>
      </c>
      <c r="B3167" s="7">
        <v>20003</v>
      </c>
      <c r="C3167" s="7" t="s">
        <v>69</v>
      </c>
      <c r="D3167" s="7" t="s">
        <v>512</v>
      </c>
      <c r="E3167" s="7" t="s">
        <v>118</v>
      </c>
      <c r="F3167" s="7">
        <v>1.6819999999999999</v>
      </c>
      <c r="I3167" s="7">
        <v>1.7430000000000001</v>
      </c>
      <c r="J3167" s="7">
        <v>2005</v>
      </c>
      <c r="K3167" s="7">
        <v>2</v>
      </c>
      <c r="L3167" s="7">
        <v>41</v>
      </c>
      <c r="M3167" s="7">
        <v>33.466000000000001</v>
      </c>
      <c r="N3167" s="7">
        <v>111.916</v>
      </c>
      <c r="O3167" s="7">
        <v>33.25</v>
      </c>
      <c r="P3167" s="7">
        <v>111.75</v>
      </c>
      <c r="Q3167" s="7">
        <v>5.016</v>
      </c>
      <c r="S3167" s="7">
        <v>26.07</v>
      </c>
      <c r="V3167" s="7" t="s">
        <v>26</v>
      </c>
      <c r="W3167" s="7">
        <v>1.1539999999999999</v>
      </c>
      <c r="X3167" s="7">
        <f t="shared" si="104"/>
        <v>1.1539999999999999</v>
      </c>
      <c r="Y3167" s="7">
        <v>0.58899999999999997</v>
      </c>
      <c r="Z3167" s="7">
        <f t="shared" si="105"/>
        <v>0.58899999999999997</v>
      </c>
      <c r="AA3167" s="7">
        <v>0.66100000000000003</v>
      </c>
      <c r="AB3167" s="7">
        <v>0.33800000000000002</v>
      </c>
      <c r="AC3167" s="7">
        <v>1.2</v>
      </c>
      <c r="AD3167" s="7">
        <v>21.3</v>
      </c>
      <c r="AE3167" s="7" t="s">
        <v>39</v>
      </c>
      <c r="AH3167" s="7" t="s">
        <v>419</v>
      </c>
      <c r="AI3167" s="7" t="s">
        <v>420</v>
      </c>
      <c r="AJ3167" s="7">
        <v>1.9470000000000001</v>
      </c>
      <c r="AK3167" s="7">
        <v>-0.28899999999999998</v>
      </c>
      <c r="AL3167" s="7" t="s">
        <v>408</v>
      </c>
      <c r="AM3167" s="7">
        <v>0.55600000000000005</v>
      </c>
      <c r="AN3167" s="7">
        <v>7.4999999999999997E-2</v>
      </c>
      <c r="AR3167" s="7">
        <v>5.9930000000000003</v>
      </c>
      <c r="AS3167" s="7">
        <v>2.2999999999999998</v>
      </c>
      <c r="AT3167" s="7">
        <v>2.109</v>
      </c>
      <c r="AU3167" s="7">
        <v>2.5550000000000002</v>
      </c>
      <c r="AV3167" s="7" t="s">
        <v>659</v>
      </c>
      <c r="AW3167" s="7" t="s">
        <v>528</v>
      </c>
      <c r="AX3167" s="7" t="s">
        <v>14</v>
      </c>
      <c r="AY3167" s="7" t="s">
        <v>562</v>
      </c>
      <c r="AZ3167" s="7" t="s">
        <v>123</v>
      </c>
    </row>
    <row r="3168" spans="1:52" x14ac:dyDescent="0.2">
      <c r="A3168" s="7">
        <v>3152</v>
      </c>
      <c r="B3168" s="7">
        <v>20003</v>
      </c>
      <c r="C3168" s="7" t="s">
        <v>69</v>
      </c>
      <c r="D3168" s="7" t="s">
        <v>512</v>
      </c>
      <c r="E3168" s="7" t="s">
        <v>118</v>
      </c>
      <c r="F3168" s="7">
        <v>1.923</v>
      </c>
      <c r="I3168" s="7">
        <v>1.9930000000000001</v>
      </c>
      <c r="J3168" s="7">
        <v>2005</v>
      </c>
      <c r="K3168" s="7">
        <v>2</v>
      </c>
      <c r="L3168" s="7">
        <v>56</v>
      </c>
      <c r="M3168" s="7">
        <v>33.466000000000001</v>
      </c>
      <c r="N3168" s="7">
        <v>111.916</v>
      </c>
      <c r="O3168" s="7">
        <v>33.25</v>
      </c>
      <c r="P3168" s="7">
        <v>111.75</v>
      </c>
      <c r="Q3168" s="7">
        <v>7.1150000000000002</v>
      </c>
      <c r="S3168" s="7">
        <v>23.266999999999999</v>
      </c>
      <c r="V3168" s="7" t="s">
        <v>26</v>
      </c>
      <c r="W3168" s="7">
        <v>1.1890000000000001</v>
      </c>
      <c r="X3168" s="7">
        <f t="shared" si="104"/>
        <v>1.1890000000000001</v>
      </c>
      <c r="Y3168" s="7">
        <v>0.80400000000000005</v>
      </c>
      <c r="Z3168" s="7">
        <f t="shared" si="105"/>
        <v>0.80400000000000005</v>
      </c>
      <c r="AA3168" s="7">
        <v>0.59599999999999997</v>
      </c>
      <c r="AB3168" s="7">
        <v>0.40300000000000002</v>
      </c>
      <c r="AC3168" s="7">
        <v>1.2</v>
      </c>
      <c r="AD3168" s="7">
        <v>21.3</v>
      </c>
      <c r="AE3168" s="7" t="s">
        <v>39</v>
      </c>
      <c r="AH3168" s="7" t="s">
        <v>419</v>
      </c>
      <c r="AI3168" s="7" t="s">
        <v>420</v>
      </c>
      <c r="AJ3168" s="7">
        <v>1.9470000000000001</v>
      </c>
      <c r="AK3168" s="7">
        <v>-0.28899999999999998</v>
      </c>
      <c r="AL3168" s="7" t="s">
        <v>408</v>
      </c>
      <c r="AM3168" s="7">
        <v>0.55600000000000005</v>
      </c>
      <c r="AN3168" s="7">
        <v>7.4999999999999997E-2</v>
      </c>
      <c r="AR3168" s="7">
        <v>5.9930000000000003</v>
      </c>
      <c r="AS3168" s="7">
        <v>2.2999999999999998</v>
      </c>
      <c r="AT3168" s="7">
        <v>2.109</v>
      </c>
      <c r="AU3168" s="7">
        <v>2.5550000000000002</v>
      </c>
      <c r="AV3168" s="7" t="s">
        <v>659</v>
      </c>
      <c r="AW3168" s="7" t="s">
        <v>528</v>
      </c>
      <c r="AX3168" s="7" t="s">
        <v>14</v>
      </c>
      <c r="AY3168" s="7" t="s">
        <v>562</v>
      </c>
      <c r="AZ3168" s="7" t="s">
        <v>123</v>
      </c>
    </row>
    <row r="3169" spans="1:52" x14ac:dyDescent="0.2">
      <c r="A3169" s="7">
        <v>3153</v>
      </c>
      <c r="B3169" s="7">
        <v>20003</v>
      </c>
      <c r="C3169" s="7" t="s">
        <v>69</v>
      </c>
      <c r="D3169" s="7" t="s">
        <v>512</v>
      </c>
      <c r="E3169" s="7" t="s">
        <v>118</v>
      </c>
      <c r="F3169" s="7">
        <v>1.9910000000000001</v>
      </c>
      <c r="I3169" s="7">
        <v>2.0640000000000001</v>
      </c>
      <c r="J3169" s="7">
        <v>2005</v>
      </c>
      <c r="K3169" s="7">
        <v>3</v>
      </c>
      <c r="L3169" s="7">
        <v>69</v>
      </c>
      <c r="M3169" s="7">
        <v>33.466000000000001</v>
      </c>
      <c r="N3169" s="7">
        <v>111.916</v>
      </c>
      <c r="O3169" s="7">
        <v>33.25</v>
      </c>
      <c r="P3169" s="7">
        <v>111.75</v>
      </c>
      <c r="Q3169" s="7">
        <v>10.606999999999999</v>
      </c>
      <c r="S3169" s="7">
        <v>22.202999999999999</v>
      </c>
      <c r="V3169" s="7" t="s">
        <v>26</v>
      </c>
      <c r="W3169" s="7">
        <v>1.278</v>
      </c>
      <c r="X3169" s="7">
        <f t="shared" si="104"/>
        <v>1.278</v>
      </c>
      <c r="Y3169" s="7">
        <v>0.78600000000000003</v>
      </c>
      <c r="Z3169" s="7">
        <f t="shared" si="105"/>
        <v>0.78600000000000003</v>
      </c>
      <c r="AA3169" s="7">
        <v>0.61899999999999999</v>
      </c>
      <c r="AB3169" s="7">
        <v>0.38</v>
      </c>
      <c r="AC3169" s="7">
        <v>9.1999999999999993</v>
      </c>
      <c r="AD3169" s="7">
        <v>34</v>
      </c>
      <c r="AE3169" s="7" t="s">
        <v>39</v>
      </c>
      <c r="AH3169" s="7" t="s">
        <v>419</v>
      </c>
      <c r="AI3169" s="7" t="s">
        <v>420</v>
      </c>
      <c r="AJ3169" s="7">
        <v>1.9470000000000001</v>
      </c>
      <c r="AK3169" s="7">
        <v>-0.28899999999999998</v>
      </c>
      <c r="AL3169" s="7" t="s">
        <v>408</v>
      </c>
      <c r="AM3169" s="7">
        <v>0.55600000000000005</v>
      </c>
      <c r="AN3169" s="7">
        <v>7.4999999999999997E-2</v>
      </c>
      <c r="AR3169" s="7">
        <v>5.9930000000000003</v>
      </c>
      <c r="AS3169" s="7">
        <v>2.2999999999999998</v>
      </c>
      <c r="AT3169" s="7">
        <v>2.109</v>
      </c>
      <c r="AU3169" s="7">
        <v>2.5550000000000002</v>
      </c>
      <c r="AV3169" s="7" t="s">
        <v>659</v>
      </c>
      <c r="AW3169" s="7" t="s">
        <v>528</v>
      </c>
      <c r="AX3169" s="7" t="s">
        <v>14</v>
      </c>
      <c r="AY3169" s="7" t="s">
        <v>562</v>
      </c>
      <c r="AZ3169" s="7" t="s">
        <v>123</v>
      </c>
    </row>
    <row r="3170" spans="1:52" x14ac:dyDescent="0.2">
      <c r="A3170" s="7">
        <v>3154</v>
      </c>
      <c r="B3170" s="7">
        <v>20003</v>
      </c>
      <c r="C3170" s="7" t="s">
        <v>69</v>
      </c>
      <c r="D3170" s="7" t="s">
        <v>512</v>
      </c>
      <c r="E3170" s="7" t="s">
        <v>118</v>
      </c>
      <c r="F3170" s="7">
        <v>1.956</v>
      </c>
      <c r="I3170" s="7">
        <v>2.0270000000000001</v>
      </c>
      <c r="J3170" s="7">
        <v>2005</v>
      </c>
      <c r="K3170" s="7">
        <v>3</v>
      </c>
      <c r="L3170" s="7">
        <v>85</v>
      </c>
      <c r="M3170" s="7">
        <v>33.466000000000001</v>
      </c>
      <c r="N3170" s="7">
        <v>111.916</v>
      </c>
      <c r="O3170" s="7">
        <v>33.25</v>
      </c>
      <c r="P3170" s="7">
        <v>111.75</v>
      </c>
      <c r="Q3170" s="7">
        <v>17.978999999999999</v>
      </c>
      <c r="S3170" s="7">
        <v>18.488</v>
      </c>
      <c r="V3170" s="7" t="s">
        <v>26</v>
      </c>
      <c r="W3170" s="7">
        <v>1.1879999999999999</v>
      </c>
      <c r="X3170" s="7">
        <f t="shared" si="104"/>
        <v>1.1879999999999999</v>
      </c>
      <c r="Y3170" s="7">
        <v>0.83899999999999997</v>
      </c>
      <c r="Z3170" s="7">
        <f t="shared" si="105"/>
        <v>0.83899999999999997</v>
      </c>
      <c r="AA3170" s="7">
        <v>0.58499999999999996</v>
      </c>
      <c r="AB3170" s="7">
        <v>0.41399999999999998</v>
      </c>
      <c r="AC3170" s="7">
        <v>9.1999999999999993</v>
      </c>
      <c r="AD3170" s="7">
        <v>34</v>
      </c>
      <c r="AE3170" s="7" t="s">
        <v>39</v>
      </c>
      <c r="AH3170" s="7" t="s">
        <v>419</v>
      </c>
      <c r="AI3170" s="7" t="s">
        <v>420</v>
      </c>
      <c r="AJ3170" s="7">
        <v>1.9470000000000001</v>
      </c>
      <c r="AK3170" s="7">
        <v>-0.28899999999999998</v>
      </c>
      <c r="AL3170" s="7" t="s">
        <v>408</v>
      </c>
      <c r="AM3170" s="7">
        <v>0.55600000000000005</v>
      </c>
      <c r="AN3170" s="7">
        <v>7.4999999999999997E-2</v>
      </c>
      <c r="AR3170" s="7">
        <v>5.9930000000000003</v>
      </c>
      <c r="AS3170" s="7">
        <v>2.2999999999999998</v>
      </c>
      <c r="AT3170" s="7">
        <v>2.109</v>
      </c>
      <c r="AU3170" s="7">
        <v>2.5550000000000002</v>
      </c>
      <c r="AV3170" s="7" t="s">
        <v>659</v>
      </c>
      <c r="AW3170" s="7" t="s">
        <v>528</v>
      </c>
      <c r="AX3170" s="7" t="s">
        <v>14</v>
      </c>
      <c r="AY3170" s="7" t="s">
        <v>562</v>
      </c>
      <c r="AZ3170" s="7" t="s">
        <v>123</v>
      </c>
    </row>
    <row r="3171" spans="1:52" x14ac:dyDescent="0.2">
      <c r="A3171" s="7">
        <v>3155</v>
      </c>
      <c r="B3171" s="7">
        <v>20003</v>
      </c>
      <c r="C3171" s="7" t="s">
        <v>69</v>
      </c>
      <c r="D3171" s="7" t="s">
        <v>512</v>
      </c>
      <c r="E3171" s="7" t="s">
        <v>118</v>
      </c>
      <c r="F3171" s="7">
        <v>2.6110000000000002</v>
      </c>
      <c r="I3171" s="7">
        <v>2.7069999999999999</v>
      </c>
      <c r="J3171" s="7">
        <v>2005</v>
      </c>
      <c r="K3171" s="7">
        <v>4</v>
      </c>
      <c r="L3171" s="7">
        <v>100</v>
      </c>
      <c r="M3171" s="7">
        <v>33.466000000000001</v>
      </c>
      <c r="N3171" s="7">
        <v>111.916</v>
      </c>
      <c r="O3171" s="7">
        <v>33.25</v>
      </c>
      <c r="P3171" s="7">
        <v>111.75</v>
      </c>
      <c r="Q3171" s="7">
        <v>15.401</v>
      </c>
      <c r="S3171" s="7">
        <v>22.14</v>
      </c>
      <c r="V3171" s="7" t="s">
        <v>26</v>
      </c>
      <c r="W3171" s="7">
        <v>1.581</v>
      </c>
      <c r="X3171" s="7">
        <f t="shared" si="104"/>
        <v>1.581</v>
      </c>
      <c r="Y3171" s="7">
        <v>1.1259999999999999</v>
      </c>
      <c r="Z3171" s="7">
        <f t="shared" si="105"/>
        <v>1.1259999999999999</v>
      </c>
      <c r="AA3171" s="7">
        <v>0.58399999999999996</v>
      </c>
      <c r="AB3171" s="7">
        <v>0.41499999999999998</v>
      </c>
      <c r="AC3171" s="7">
        <v>18</v>
      </c>
      <c r="AD3171" s="7">
        <v>10.8</v>
      </c>
      <c r="AE3171" s="7" t="s">
        <v>39</v>
      </c>
      <c r="AH3171" s="7" t="s">
        <v>419</v>
      </c>
      <c r="AI3171" s="7" t="s">
        <v>420</v>
      </c>
      <c r="AJ3171" s="7">
        <v>1.9470000000000001</v>
      </c>
      <c r="AK3171" s="7">
        <v>-0.28899999999999998</v>
      </c>
      <c r="AL3171" s="7" t="s">
        <v>408</v>
      </c>
      <c r="AM3171" s="7">
        <v>0.55600000000000005</v>
      </c>
      <c r="AN3171" s="7">
        <v>7.4999999999999997E-2</v>
      </c>
      <c r="AR3171" s="7">
        <v>5.9930000000000003</v>
      </c>
      <c r="AS3171" s="7">
        <v>2.2999999999999998</v>
      </c>
      <c r="AT3171" s="7">
        <v>2.109</v>
      </c>
      <c r="AU3171" s="7">
        <v>2.5550000000000002</v>
      </c>
      <c r="AV3171" s="7" t="s">
        <v>659</v>
      </c>
      <c r="AW3171" s="7" t="s">
        <v>528</v>
      </c>
      <c r="AX3171" s="7" t="s">
        <v>14</v>
      </c>
      <c r="AY3171" s="7" t="s">
        <v>562</v>
      </c>
      <c r="AZ3171" s="7" t="s">
        <v>123</v>
      </c>
    </row>
    <row r="3172" spans="1:52" x14ac:dyDescent="0.2">
      <c r="A3172" s="7">
        <v>3156</v>
      </c>
      <c r="B3172" s="7">
        <v>20003</v>
      </c>
      <c r="C3172" s="7" t="s">
        <v>69</v>
      </c>
      <c r="D3172" s="7" t="s">
        <v>512</v>
      </c>
      <c r="E3172" s="7" t="s">
        <v>118</v>
      </c>
      <c r="F3172" s="7">
        <v>3.4220000000000002</v>
      </c>
      <c r="I3172" s="7">
        <v>3.5470000000000002</v>
      </c>
      <c r="J3172" s="7">
        <v>2005</v>
      </c>
      <c r="K3172" s="7">
        <v>4</v>
      </c>
      <c r="L3172" s="7">
        <v>113</v>
      </c>
      <c r="M3172" s="7">
        <v>33.466000000000001</v>
      </c>
      <c r="N3172" s="7">
        <v>111.916</v>
      </c>
      <c r="O3172" s="7">
        <v>33.25</v>
      </c>
      <c r="P3172" s="7">
        <v>111.75</v>
      </c>
      <c r="Q3172" s="7">
        <v>19.588999999999999</v>
      </c>
      <c r="S3172" s="7">
        <v>24.138000000000002</v>
      </c>
      <c r="V3172" s="7" t="s">
        <v>26</v>
      </c>
      <c r="W3172" s="7">
        <v>2.1539999999999999</v>
      </c>
      <c r="X3172" s="7">
        <f t="shared" si="104"/>
        <v>2.1539999999999999</v>
      </c>
      <c r="Y3172" s="7">
        <v>1.393</v>
      </c>
      <c r="Z3172" s="7">
        <f t="shared" si="105"/>
        <v>1.393</v>
      </c>
      <c r="AA3172" s="7">
        <v>0.60699999999999998</v>
      </c>
      <c r="AB3172" s="7">
        <v>0.39200000000000002</v>
      </c>
      <c r="AC3172" s="7">
        <v>18</v>
      </c>
      <c r="AD3172" s="7">
        <v>10.8</v>
      </c>
      <c r="AE3172" s="7" t="s">
        <v>39</v>
      </c>
      <c r="AH3172" s="7" t="s">
        <v>419</v>
      </c>
      <c r="AI3172" s="7" t="s">
        <v>420</v>
      </c>
      <c r="AJ3172" s="7">
        <v>1.9470000000000001</v>
      </c>
      <c r="AK3172" s="7">
        <v>-0.28899999999999998</v>
      </c>
      <c r="AL3172" s="7" t="s">
        <v>408</v>
      </c>
      <c r="AM3172" s="7">
        <v>0.55600000000000005</v>
      </c>
      <c r="AN3172" s="7">
        <v>7.4999999999999997E-2</v>
      </c>
      <c r="AR3172" s="7">
        <v>5.9930000000000003</v>
      </c>
      <c r="AS3172" s="7">
        <v>2.2999999999999998</v>
      </c>
      <c r="AT3172" s="7">
        <v>2.109</v>
      </c>
      <c r="AU3172" s="7">
        <v>2.5550000000000002</v>
      </c>
      <c r="AV3172" s="7" t="s">
        <v>659</v>
      </c>
      <c r="AW3172" s="7" t="s">
        <v>528</v>
      </c>
      <c r="AX3172" s="7" t="s">
        <v>14</v>
      </c>
      <c r="AY3172" s="7" t="s">
        <v>562</v>
      </c>
      <c r="AZ3172" s="7" t="s">
        <v>123</v>
      </c>
    </row>
    <row r="3173" spans="1:52" x14ac:dyDescent="0.2">
      <c r="A3173" s="7">
        <v>3157</v>
      </c>
      <c r="B3173" s="7">
        <v>20003</v>
      </c>
      <c r="C3173" s="7" t="s">
        <v>69</v>
      </c>
      <c r="D3173" s="7" t="s">
        <v>512</v>
      </c>
      <c r="E3173" s="7" t="s">
        <v>118</v>
      </c>
      <c r="F3173" s="7">
        <v>2.73</v>
      </c>
      <c r="I3173" s="7">
        <v>2.83</v>
      </c>
      <c r="J3173" s="7">
        <v>2005</v>
      </c>
      <c r="K3173" s="7">
        <v>5</v>
      </c>
      <c r="L3173" s="7">
        <v>129</v>
      </c>
      <c r="M3173" s="7">
        <v>33.466000000000001</v>
      </c>
      <c r="N3173" s="7">
        <v>111.916</v>
      </c>
      <c r="O3173" s="7">
        <v>33.25</v>
      </c>
      <c r="P3173" s="7">
        <v>111.75</v>
      </c>
      <c r="Q3173" s="7">
        <v>20.195</v>
      </c>
      <c r="S3173" s="7">
        <v>19.100000000000001</v>
      </c>
      <c r="V3173" s="7" t="s">
        <v>26</v>
      </c>
      <c r="W3173" s="7">
        <v>1.778</v>
      </c>
      <c r="X3173" s="7">
        <f t="shared" si="104"/>
        <v>1.778</v>
      </c>
      <c r="Y3173" s="7">
        <v>1.052</v>
      </c>
      <c r="Z3173" s="7">
        <f t="shared" si="105"/>
        <v>1.052</v>
      </c>
      <c r="AA3173" s="7">
        <v>0.628</v>
      </c>
      <c r="AB3173" s="7">
        <v>0.371</v>
      </c>
      <c r="AC3173" s="7">
        <v>21.2</v>
      </c>
      <c r="AD3173" s="7">
        <v>94.3</v>
      </c>
      <c r="AE3173" s="7" t="s">
        <v>39</v>
      </c>
      <c r="AH3173" s="7" t="s">
        <v>419</v>
      </c>
      <c r="AI3173" s="7" t="s">
        <v>420</v>
      </c>
      <c r="AJ3173" s="7">
        <v>1.9470000000000001</v>
      </c>
      <c r="AK3173" s="7">
        <v>-0.28899999999999998</v>
      </c>
      <c r="AL3173" s="7" t="s">
        <v>408</v>
      </c>
      <c r="AM3173" s="7">
        <v>0.55600000000000005</v>
      </c>
      <c r="AN3173" s="7">
        <v>7.4999999999999997E-2</v>
      </c>
      <c r="AR3173" s="7">
        <v>5.9930000000000003</v>
      </c>
      <c r="AS3173" s="7">
        <v>2.2999999999999998</v>
      </c>
      <c r="AT3173" s="7">
        <v>2.109</v>
      </c>
      <c r="AU3173" s="7">
        <v>2.5550000000000002</v>
      </c>
      <c r="AV3173" s="7" t="s">
        <v>659</v>
      </c>
      <c r="AW3173" s="7" t="s">
        <v>528</v>
      </c>
      <c r="AX3173" s="7" t="s">
        <v>14</v>
      </c>
      <c r="AY3173" s="7" t="s">
        <v>562</v>
      </c>
      <c r="AZ3173" s="7" t="s">
        <v>123</v>
      </c>
    </row>
    <row r="3174" spans="1:52" x14ac:dyDescent="0.2">
      <c r="A3174" s="7">
        <v>3158</v>
      </c>
      <c r="B3174" s="7">
        <v>20003</v>
      </c>
      <c r="C3174" s="7" t="s">
        <v>69</v>
      </c>
      <c r="D3174" s="7" t="s">
        <v>512</v>
      </c>
      <c r="E3174" s="7" t="s">
        <v>118</v>
      </c>
      <c r="F3174" s="7">
        <v>3.68</v>
      </c>
      <c r="I3174" s="7">
        <v>3.8149999999999999</v>
      </c>
      <c r="J3174" s="7">
        <v>2005</v>
      </c>
      <c r="K3174" s="7">
        <v>5</v>
      </c>
      <c r="L3174" s="7">
        <v>143</v>
      </c>
      <c r="M3174" s="7">
        <v>33.466000000000001</v>
      </c>
      <c r="N3174" s="7">
        <v>111.916</v>
      </c>
      <c r="O3174" s="7">
        <v>33.25</v>
      </c>
      <c r="P3174" s="7">
        <v>111.75</v>
      </c>
      <c r="Q3174" s="7">
        <v>18.312999999999999</v>
      </c>
      <c r="S3174" s="7">
        <v>25.815000000000001</v>
      </c>
      <c r="V3174" s="7" t="s">
        <v>26</v>
      </c>
      <c r="W3174" s="7">
        <v>2.2789999999999999</v>
      </c>
      <c r="X3174" s="7">
        <f t="shared" si="104"/>
        <v>2.2789999999999999</v>
      </c>
      <c r="Y3174" s="7">
        <v>1.536</v>
      </c>
      <c r="Z3174" s="7">
        <f t="shared" si="105"/>
        <v>1.536</v>
      </c>
      <c r="AA3174" s="7">
        <v>0.59699999999999998</v>
      </c>
      <c r="AB3174" s="7">
        <v>0.40200000000000002</v>
      </c>
      <c r="AC3174" s="7">
        <v>21.2</v>
      </c>
      <c r="AD3174" s="7">
        <v>94.3</v>
      </c>
      <c r="AE3174" s="7" t="s">
        <v>39</v>
      </c>
      <c r="AH3174" s="7" t="s">
        <v>419</v>
      </c>
      <c r="AI3174" s="7" t="s">
        <v>420</v>
      </c>
      <c r="AJ3174" s="7">
        <v>1.9470000000000001</v>
      </c>
      <c r="AK3174" s="7">
        <v>-0.28899999999999998</v>
      </c>
      <c r="AL3174" s="7" t="s">
        <v>408</v>
      </c>
      <c r="AM3174" s="7">
        <v>0.55600000000000005</v>
      </c>
      <c r="AN3174" s="7">
        <v>7.4999999999999997E-2</v>
      </c>
      <c r="AR3174" s="7">
        <v>5.9930000000000003</v>
      </c>
      <c r="AS3174" s="7">
        <v>2.2999999999999998</v>
      </c>
      <c r="AT3174" s="7">
        <v>2.109</v>
      </c>
      <c r="AU3174" s="7">
        <v>2.5550000000000002</v>
      </c>
      <c r="AV3174" s="7" t="s">
        <v>659</v>
      </c>
      <c r="AW3174" s="7" t="s">
        <v>528</v>
      </c>
      <c r="AX3174" s="7" t="s">
        <v>14</v>
      </c>
      <c r="AY3174" s="7" t="s">
        <v>562</v>
      </c>
      <c r="AZ3174" s="7" t="s">
        <v>123</v>
      </c>
    </row>
    <row r="3175" spans="1:52" x14ac:dyDescent="0.2">
      <c r="A3175" s="7">
        <v>3159</v>
      </c>
      <c r="B3175" s="7">
        <v>20003</v>
      </c>
      <c r="C3175" s="7" t="s">
        <v>69</v>
      </c>
      <c r="D3175" s="7" t="s">
        <v>512</v>
      </c>
      <c r="E3175" s="7" t="s">
        <v>118</v>
      </c>
      <c r="F3175" s="7">
        <v>5.2670000000000003</v>
      </c>
      <c r="I3175" s="7">
        <v>5.46</v>
      </c>
      <c r="J3175" s="7">
        <v>2005</v>
      </c>
      <c r="K3175" s="7">
        <v>6</v>
      </c>
      <c r="L3175" s="7">
        <v>157</v>
      </c>
      <c r="M3175" s="7">
        <v>33.466000000000001</v>
      </c>
      <c r="N3175" s="7">
        <v>111.916</v>
      </c>
      <c r="O3175" s="7">
        <v>33.25</v>
      </c>
      <c r="P3175" s="7">
        <v>111.75</v>
      </c>
      <c r="Q3175" s="7">
        <v>20.81</v>
      </c>
      <c r="S3175" s="7">
        <v>36.17</v>
      </c>
      <c r="V3175" s="7" t="s">
        <v>26</v>
      </c>
      <c r="W3175" s="7">
        <v>2.94</v>
      </c>
      <c r="X3175" s="7">
        <f t="shared" si="104"/>
        <v>2.94</v>
      </c>
      <c r="Y3175" s="7">
        <v>2.52</v>
      </c>
      <c r="Z3175" s="7">
        <f t="shared" si="105"/>
        <v>2.52</v>
      </c>
      <c r="AA3175" s="7">
        <v>0.53800000000000003</v>
      </c>
      <c r="AB3175" s="7">
        <v>0.46100000000000002</v>
      </c>
      <c r="AC3175" s="7">
        <v>27.2</v>
      </c>
      <c r="AD3175" s="7">
        <v>79.900000000000006</v>
      </c>
      <c r="AE3175" s="7" t="s">
        <v>39</v>
      </c>
      <c r="AH3175" s="7" t="s">
        <v>419</v>
      </c>
      <c r="AI3175" s="7" t="s">
        <v>420</v>
      </c>
      <c r="AJ3175" s="7">
        <v>1.9470000000000001</v>
      </c>
      <c r="AK3175" s="7">
        <v>-0.28899999999999998</v>
      </c>
      <c r="AL3175" s="7" t="s">
        <v>408</v>
      </c>
      <c r="AM3175" s="7">
        <v>0.55600000000000005</v>
      </c>
      <c r="AN3175" s="7">
        <v>7.4999999999999997E-2</v>
      </c>
      <c r="AR3175" s="7">
        <v>5.9930000000000003</v>
      </c>
      <c r="AS3175" s="7">
        <v>2.2999999999999998</v>
      </c>
      <c r="AT3175" s="7">
        <v>2.109</v>
      </c>
      <c r="AU3175" s="7">
        <v>2.5550000000000002</v>
      </c>
      <c r="AV3175" s="7" t="s">
        <v>659</v>
      </c>
      <c r="AW3175" s="7" t="s">
        <v>528</v>
      </c>
      <c r="AX3175" s="7" t="s">
        <v>14</v>
      </c>
      <c r="AY3175" s="7" t="s">
        <v>562</v>
      </c>
      <c r="AZ3175" s="7" t="s">
        <v>123</v>
      </c>
    </row>
    <row r="3176" spans="1:52" x14ac:dyDescent="0.2">
      <c r="A3176" s="7">
        <v>3160</v>
      </c>
      <c r="B3176" s="7">
        <v>20003</v>
      </c>
      <c r="C3176" s="7" t="s">
        <v>69</v>
      </c>
      <c r="D3176" s="7" t="s">
        <v>512</v>
      </c>
      <c r="E3176" s="7" t="s">
        <v>118</v>
      </c>
      <c r="F3176" s="7">
        <v>5.4560000000000004</v>
      </c>
      <c r="I3176" s="7">
        <v>5.6559999999999997</v>
      </c>
      <c r="J3176" s="7">
        <v>2005</v>
      </c>
      <c r="K3176" s="7">
        <v>6</v>
      </c>
      <c r="L3176" s="7">
        <v>172</v>
      </c>
      <c r="M3176" s="7">
        <v>33.466000000000001</v>
      </c>
      <c r="N3176" s="7">
        <v>111.916</v>
      </c>
      <c r="O3176" s="7">
        <v>33.25</v>
      </c>
      <c r="P3176" s="7">
        <v>111.75</v>
      </c>
      <c r="Q3176" s="7">
        <v>20.818000000000001</v>
      </c>
      <c r="S3176" s="7">
        <v>37.340000000000003</v>
      </c>
      <c r="V3176" s="7" t="s">
        <v>26</v>
      </c>
      <c r="W3176" s="7">
        <v>3.1549999999999998</v>
      </c>
      <c r="X3176" s="7">
        <f t="shared" si="104"/>
        <v>3.1549999999999998</v>
      </c>
      <c r="Y3176" s="7">
        <v>2.5009999999999999</v>
      </c>
      <c r="Z3176" s="7">
        <f t="shared" si="105"/>
        <v>2.5009999999999999</v>
      </c>
      <c r="AA3176" s="7">
        <v>0.55700000000000005</v>
      </c>
      <c r="AB3176" s="7">
        <v>0.442</v>
      </c>
      <c r="AC3176" s="7">
        <v>27.2</v>
      </c>
      <c r="AD3176" s="7">
        <v>79.900000000000006</v>
      </c>
      <c r="AE3176" s="7" t="s">
        <v>39</v>
      </c>
      <c r="AH3176" s="7" t="s">
        <v>419</v>
      </c>
      <c r="AI3176" s="7" t="s">
        <v>420</v>
      </c>
      <c r="AJ3176" s="7">
        <v>1.9470000000000001</v>
      </c>
      <c r="AK3176" s="7">
        <v>-0.28899999999999998</v>
      </c>
      <c r="AL3176" s="7" t="s">
        <v>408</v>
      </c>
      <c r="AM3176" s="7">
        <v>0.55600000000000005</v>
      </c>
      <c r="AN3176" s="7">
        <v>7.4999999999999997E-2</v>
      </c>
      <c r="AR3176" s="7">
        <v>5.9930000000000003</v>
      </c>
      <c r="AS3176" s="7">
        <v>2.2999999999999998</v>
      </c>
      <c r="AT3176" s="7">
        <v>2.109</v>
      </c>
      <c r="AU3176" s="7">
        <v>2.5550000000000002</v>
      </c>
      <c r="AV3176" s="7" t="s">
        <v>659</v>
      </c>
      <c r="AW3176" s="7" t="s">
        <v>528</v>
      </c>
      <c r="AX3176" s="7" t="s">
        <v>14</v>
      </c>
      <c r="AY3176" s="7" t="s">
        <v>562</v>
      </c>
      <c r="AZ3176" s="7" t="s">
        <v>123</v>
      </c>
    </row>
    <row r="3177" spans="1:52" x14ac:dyDescent="0.2">
      <c r="A3177" s="7">
        <v>3161</v>
      </c>
      <c r="B3177" s="7">
        <v>20003</v>
      </c>
      <c r="C3177" s="7" t="s">
        <v>69</v>
      </c>
      <c r="D3177" s="7" t="s">
        <v>512</v>
      </c>
      <c r="E3177" s="7" t="s">
        <v>118</v>
      </c>
      <c r="F3177" s="7">
        <v>4.5060000000000002</v>
      </c>
      <c r="I3177" s="7">
        <v>4.6710000000000003</v>
      </c>
      <c r="J3177" s="7">
        <v>2005</v>
      </c>
      <c r="K3177" s="7">
        <v>7</v>
      </c>
      <c r="L3177" s="7">
        <v>186</v>
      </c>
      <c r="M3177" s="7">
        <v>33.466000000000001</v>
      </c>
      <c r="N3177" s="7">
        <v>111.916</v>
      </c>
      <c r="O3177" s="7">
        <v>33.25</v>
      </c>
      <c r="P3177" s="7">
        <v>111.75</v>
      </c>
      <c r="Q3177" s="7">
        <v>18.937000000000001</v>
      </c>
      <c r="S3177" s="7">
        <v>35.198999999999998</v>
      </c>
      <c r="V3177" s="7" t="s">
        <v>26</v>
      </c>
      <c r="W3177" s="7">
        <v>2.6</v>
      </c>
      <c r="X3177" s="7">
        <f t="shared" si="104"/>
        <v>2.6</v>
      </c>
      <c r="Y3177" s="7">
        <v>2.0710000000000002</v>
      </c>
      <c r="Z3177" s="7">
        <f t="shared" si="105"/>
        <v>2.0710000000000002</v>
      </c>
      <c r="AA3177" s="7">
        <v>0.55600000000000005</v>
      </c>
      <c r="AB3177" s="7">
        <v>0.443</v>
      </c>
      <c r="AC3177" s="7">
        <v>26.9</v>
      </c>
      <c r="AD3177" s="7">
        <v>159.5</v>
      </c>
      <c r="AE3177" s="7" t="s">
        <v>39</v>
      </c>
      <c r="AH3177" s="7" t="s">
        <v>419</v>
      </c>
      <c r="AI3177" s="7" t="s">
        <v>420</v>
      </c>
      <c r="AJ3177" s="7">
        <v>1.9470000000000001</v>
      </c>
      <c r="AK3177" s="7">
        <v>-0.28899999999999998</v>
      </c>
      <c r="AL3177" s="7" t="s">
        <v>408</v>
      </c>
      <c r="AM3177" s="7">
        <v>0.55600000000000005</v>
      </c>
      <c r="AN3177" s="7">
        <v>7.4999999999999997E-2</v>
      </c>
      <c r="AR3177" s="7">
        <v>5.9930000000000003</v>
      </c>
      <c r="AS3177" s="7">
        <v>2.2999999999999998</v>
      </c>
      <c r="AT3177" s="7">
        <v>2.109</v>
      </c>
      <c r="AU3177" s="7">
        <v>2.5550000000000002</v>
      </c>
      <c r="AV3177" s="7" t="s">
        <v>659</v>
      </c>
      <c r="AW3177" s="7" t="s">
        <v>528</v>
      </c>
      <c r="AX3177" s="7" t="s">
        <v>14</v>
      </c>
      <c r="AY3177" s="7" t="s">
        <v>562</v>
      </c>
      <c r="AZ3177" s="7" t="s">
        <v>123</v>
      </c>
    </row>
    <row r="3178" spans="1:52" x14ac:dyDescent="0.2">
      <c r="A3178" s="7">
        <v>3162</v>
      </c>
      <c r="B3178" s="7">
        <v>20003</v>
      </c>
      <c r="C3178" s="7" t="s">
        <v>69</v>
      </c>
      <c r="D3178" s="7" t="s">
        <v>512</v>
      </c>
      <c r="E3178" s="7" t="s">
        <v>118</v>
      </c>
      <c r="F3178" s="7">
        <v>5.1269999999999998</v>
      </c>
      <c r="I3178" s="7">
        <v>5.3150000000000004</v>
      </c>
      <c r="J3178" s="7">
        <v>2005</v>
      </c>
      <c r="K3178" s="7">
        <v>7</v>
      </c>
      <c r="L3178" s="7">
        <v>202</v>
      </c>
      <c r="M3178" s="7">
        <v>33.466000000000001</v>
      </c>
      <c r="N3178" s="7">
        <v>111.916</v>
      </c>
      <c r="O3178" s="7">
        <v>33.25</v>
      </c>
      <c r="P3178" s="7">
        <v>111.75</v>
      </c>
      <c r="Q3178" s="7">
        <v>19.841000000000001</v>
      </c>
      <c r="S3178" s="7">
        <v>39.68</v>
      </c>
      <c r="V3178" s="7" t="s">
        <v>26</v>
      </c>
      <c r="W3178" s="7">
        <v>3.1</v>
      </c>
      <c r="X3178" s="7">
        <f t="shared" si="104"/>
        <v>3.1</v>
      </c>
      <c r="Y3178" s="7">
        <v>2.2149999999999999</v>
      </c>
      <c r="Z3178" s="7">
        <f t="shared" si="105"/>
        <v>2.2149999999999999</v>
      </c>
      <c r="AA3178" s="7">
        <v>0.58299999999999996</v>
      </c>
      <c r="AB3178" s="7">
        <v>0.41599999999999998</v>
      </c>
      <c r="AC3178" s="7">
        <v>26.9</v>
      </c>
      <c r="AD3178" s="7">
        <v>159.5</v>
      </c>
      <c r="AE3178" s="7" t="s">
        <v>39</v>
      </c>
      <c r="AH3178" s="7" t="s">
        <v>419</v>
      </c>
      <c r="AI3178" s="7" t="s">
        <v>420</v>
      </c>
      <c r="AJ3178" s="7">
        <v>1.9470000000000001</v>
      </c>
      <c r="AK3178" s="7">
        <v>-0.28899999999999998</v>
      </c>
      <c r="AL3178" s="7" t="s">
        <v>408</v>
      </c>
      <c r="AM3178" s="7">
        <v>0.55600000000000005</v>
      </c>
      <c r="AN3178" s="7">
        <v>7.4999999999999997E-2</v>
      </c>
      <c r="AR3178" s="7">
        <v>5.9930000000000003</v>
      </c>
      <c r="AS3178" s="7">
        <v>2.2999999999999998</v>
      </c>
      <c r="AT3178" s="7">
        <v>2.109</v>
      </c>
      <c r="AU3178" s="7">
        <v>2.5550000000000002</v>
      </c>
      <c r="AV3178" s="7" t="s">
        <v>659</v>
      </c>
      <c r="AW3178" s="7" t="s">
        <v>528</v>
      </c>
      <c r="AX3178" s="7" t="s">
        <v>14</v>
      </c>
      <c r="AY3178" s="7" t="s">
        <v>562</v>
      </c>
      <c r="AZ3178" s="7" t="s">
        <v>123</v>
      </c>
    </row>
    <row r="3179" spans="1:52" x14ac:dyDescent="0.2">
      <c r="A3179" s="7">
        <v>3163</v>
      </c>
      <c r="B3179" s="7">
        <v>20003</v>
      </c>
      <c r="C3179" s="7" t="s">
        <v>69</v>
      </c>
      <c r="D3179" s="7" t="s">
        <v>512</v>
      </c>
      <c r="E3179" s="7" t="s">
        <v>118</v>
      </c>
      <c r="F3179" s="7">
        <v>4.3319999999999999</v>
      </c>
      <c r="I3179" s="7">
        <v>4.4909999999999997</v>
      </c>
      <c r="J3179" s="7">
        <v>2005</v>
      </c>
      <c r="K3179" s="7">
        <v>8</v>
      </c>
      <c r="L3179" s="7">
        <v>216</v>
      </c>
      <c r="M3179" s="7">
        <v>33.466000000000001</v>
      </c>
      <c r="N3179" s="7">
        <v>111.916</v>
      </c>
      <c r="O3179" s="7">
        <v>33.25</v>
      </c>
      <c r="P3179" s="7">
        <v>111.75</v>
      </c>
      <c r="Q3179" s="7">
        <v>17.460999999999999</v>
      </c>
      <c r="S3179" s="7">
        <v>39.194000000000003</v>
      </c>
      <c r="V3179" s="7" t="s">
        <v>26</v>
      </c>
      <c r="W3179" s="7">
        <v>2.4910000000000001</v>
      </c>
      <c r="X3179" s="7">
        <f t="shared" si="104"/>
        <v>2.4910000000000001</v>
      </c>
      <c r="Y3179" s="7">
        <v>2</v>
      </c>
      <c r="Z3179" s="7">
        <f t="shared" si="105"/>
        <v>2</v>
      </c>
      <c r="AA3179" s="7">
        <v>0.55400000000000005</v>
      </c>
      <c r="AB3179" s="7">
        <v>0.44500000000000001</v>
      </c>
      <c r="AC3179" s="7">
        <v>24.2</v>
      </c>
      <c r="AD3179" s="7">
        <v>153.1</v>
      </c>
      <c r="AE3179" s="7" t="s">
        <v>39</v>
      </c>
      <c r="AH3179" s="7" t="s">
        <v>419</v>
      </c>
      <c r="AI3179" s="7" t="s">
        <v>420</v>
      </c>
      <c r="AJ3179" s="7">
        <v>1.9470000000000001</v>
      </c>
      <c r="AK3179" s="7">
        <v>-0.28899999999999998</v>
      </c>
      <c r="AL3179" s="7" t="s">
        <v>408</v>
      </c>
      <c r="AM3179" s="7">
        <v>0.55600000000000005</v>
      </c>
      <c r="AN3179" s="7">
        <v>7.4999999999999997E-2</v>
      </c>
      <c r="AR3179" s="7">
        <v>5.9930000000000003</v>
      </c>
      <c r="AS3179" s="7">
        <v>2.2999999999999998</v>
      </c>
      <c r="AT3179" s="7">
        <v>2.109</v>
      </c>
      <c r="AU3179" s="7">
        <v>2.5550000000000002</v>
      </c>
      <c r="AV3179" s="7" t="s">
        <v>659</v>
      </c>
      <c r="AW3179" s="7" t="s">
        <v>528</v>
      </c>
      <c r="AX3179" s="7" t="s">
        <v>14</v>
      </c>
      <c r="AY3179" s="7" t="s">
        <v>562</v>
      </c>
      <c r="AZ3179" s="7" t="s">
        <v>123</v>
      </c>
    </row>
    <row r="3180" spans="1:52" x14ac:dyDescent="0.2">
      <c r="A3180" s="7">
        <v>3164</v>
      </c>
      <c r="B3180" s="7">
        <v>20003</v>
      </c>
      <c r="C3180" s="7" t="s">
        <v>69</v>
      </c>
      <c r="D3180" s="7" t="s">
        <v>512</v>
      </c>
      <c r="E3180" s="7" t="s">
        <v>118</v>
      </c>
      <c r="F3180" s="7">
        <v>2.621</v>
      </c>
      <c r="I3180" s="7">
        <v>2.7170000000000001</v>
      </c>
      <c r="J3180" s="7">
        <v>2005</v>
      </c>
      <c r="K3180" s="7">
        <v>8</v>
      </c>
      <c r="L3180" s="7">
        <v>230</v>
      </c>
      <c r="M3180" s="7">
        <v>33.466000000000001</v>
      </c>
      <c r="N3180" s="7">
        <v>111.916</v>
      </c>
      <c r="O3180" s="7">
        <v>33.25</v>
      </c>
      <c r="P3180" s="7">
        <v>111.75</v>
      </c>
      <c r="Q3180" s="7">
        <v>15.58</v>
      </c>
      <c r="S3180" s="7">
        <v>39.616999999999997</v>
      </c>
      <c r="V3180" s="7" t="s">
        <v>26</v>
      </c>
      <c r="W3180" s="7">
        <v>1.613</v>
      </c>
      <c r="X3180" s="7">
        <f t="shared" si="104"/>
        <v>1.613</v>
      </c>
      <c r="Y3180" s="7">
        <v>1.1040000000000001</v>
      </c>
      <c r="Z3180" s="7">
        <f t="shared" si="105"/>
        <v>1.1040000000000001</v>
      </c>
      <c r="AA3180" s="7">
        <v>0.59299999999999997</v>
      </c>
      <c r="AB3180" s="7">
        <v>0.40600000000000003</v>
      </c>
      <c r="AC3180" s="7">
        <v>24.2</v>
      </c>
      <c r="AD3180" s="7">
        <v>153.1</v>
      </c>
      <c r="AE3180" s="7" t="s">
        <v>39</v>
      </c>
      <c r="AH3180" s="7" t="s">
        <v>419</v>
      </c>
      <c r="AI3180" s="7" t="s">
        <v>420</v>
      </c>
      <c r="AJ3180" s="7">
        <v>1.9470000000000001</v>
      </c>
      <c r="AK3180" s="7">
        <v>-0.28899999999999998</v>
      </c>
      <c r="AL3180" s="7" t="s">
        <v>408</v>
      </c>
      <c r="AM3180" s="7">
        <v>0.55600000000000005</v>
      </c>
      <c r="AN3180" s="7">
        <v>7.4999999999999997E-2</v>
      </c>
      <c r="AR3180" s="7">
        <v>5.9930000000000003</v>
      </c>
      <c r="AS3180" s="7">
        <v>2.2999999999999998</v>
      </c>
      <c r="AT3180" s="7">
        <v>2.109</v>
      </c>
      <c r="AU3180" s="7">
        <v>2.5550000000000002</v>
      </c>
      <c r="AV3180" s="7" t="s">
        <v>659</v>
      </c>
      <c r="AW3180" s="7" t="s">
        <v>528</v>
      </c>
      <c r="AX3180" s="7" t="s">
        <v>14</v>
      </c>
      <c r="AY3180" s="7" t="s">
        <v>562</v>
      </c>
      <c r="AZ3180" s="7" t="s">
        <v>123</v>
      </c>
    </row>
    <row r="3181" spans="1:52" x14ac:dyDescent="0.2">
      <c r="A3181" s="7">
        <v>3165</v>
      </c>
      <c r="B3181" s="7">
        <v>20003</v>
      </c>
      <c r="C3181" s="7" t="s">
        <v>69</v>
      </c>
      <c r="D3181" s="7" t="s">
        <v>512</v>
      </c>
      <c r="E3181" s="7" t="s">
        <v>118</v>
      </c>
      <c r="F3181" s="7">
        <v>4.33</v>
      </c>
      <c r="I3181" s="7">
        <v>4.4889999999999999</v>
      </c>
      <c r="J3181" s="7">
        <v>2005</v>
      </c>
      <c r="K3181" s="7">
        <v>9</v>
      </c>
      <c r="L3181" s="7">
        <v>244</v>
      </c>
      <c r="M3181" s="7">
        <v>33.466000000000001</v>
      </c>
      <c r="N3181" s="7">
        <v>111.916</v>
      </c>
      <c r="O3181" s="7">
        <v>33.25</v>
      </c>
      <c r="P3181" s="7">
        <v>111.75</v>
      </c>
      <c r="Q3181" s="7">
        <v>17.38</v>
      </c>
      <c r="S3181" s="7">
        <v>37.475999999999999</v>
      </c>
      <c r="V3181" s="7" t="s">
        <v>26</v>
      </c>
      <c r="W3181" s="7">
        <v>2.6880000000000002</v>
      </c>
      <c r="X3181" s="7">
        <f t="shared" si="104"/>
        <v>2.6880000000000002</v>
      </c>
      <c r="Y3181" s="7">
        <v>1.8009999999999999</v>
      </c>
      <c r="Z3181" s="7">
        <f t="shared" si="105"/>
        <v>1.8009999999999999</v>
      </c>
      <c r="AA3181" s="7">
        <v>0.59799999999999998</v>
      </c>
      <c r="AB3181" s="7">
        <v>0.40100000000000002</v>
      </c>
      <c r="AC3181" s="7">
        <v>21.5</v>
      </c>
      <c r="AD3181" s="7">
        <v>101</v>
      </c>
      <c r="AE3181" s="7" t="s">
        <v>39</v>
      </c>
      <c r="AH3181" s="7" t="s">
        <v>419</v>
      </c>
      <c r="AI3181" s="7" t="s">
        <v>420</v>
      </c>
      <c r="AJ3181" s="7">
        <v>1.9470000000000001</v>
      </c>
      <c r="AK3181" s="7">
        <v>-0.28899999999999998</v>
      </c>
      <c r="AL3181" s="7" t="s">
        <v>408</v>
      </c>
      <c r="AM3181" s="7">
        <v>0.55600000000000005</v>
      </c>
      <c r="AN3181" s="7">
        <v>7.4999999999999997E-2</v>
      </c>
      <c r="AR3181" s="7">
        <v>5.9930000000000003</v>
      </c>
      <c r="AS3181" s="7">
        <v>2.2999999999999998</v>
      </c>
      <c r="AT3181" s="7">
        <v>2.109</v>
      </c>
      <c r="AU3181" s="7">
        <v>2.5550000000000002</v>
      </c>
      <c r="AV3181" s="7" t="s">
        <v>659</v>
      </c>
      <c r="AW3181" s="7" t="s">
        <v>528</v>
      </c>
      <c r="AX3181" s="7" t="s">
        <v>14</v>
      </c>
      <c r="AY3181" s="7" t="s">
        <v>562</v>
      </c>
      <c r="AZ3181" s="7" t="s">
        <v>123</v>
      </c>
    </row>
    <row r="3182" spans="1:52" x14ac:dyDescent="0.2">
      <c r="A3182" s="7">
        <v>3166</v>
      </c>
      <c r="B3182" s="7">
        <v>20003</v>
      </c>
      <c r="C3182" s="7" t="s">
        <v>69</v>
      </c>
      <c r="D3182" s="7" t="s">
        <v>512</v>
      </c>
      <c r="E3182" s="7" t="s">
        <v>118</v>
      </c>
      <c r="F3182" s="7">
        <v>2.4820000000000002</v>
      </c>
      <c r="I3182" s="7">
        <v>2.573</v>
      </c>
      <c r="J3182" s="7">
        <v>2005</v>
      </c>
      <c r="K3182" s="7">
        <v>9</v>
      </c>
      <c r="L3182" s="7">
        <v>258</v>
      </c>
      <c r="M3182" s="7">
        <v>33.466000000000001</v>
      </c>
      <c r="N3182" s="7">
        <v>111.916</v>
      </c>
      <c r="O3182" s="7">
        <v>33.25</v>
      </c>
      <c r="P3182" s="7">
        <v>111.75</v>
      </c>
      <c r="Q3182" s="7">
        <v>13.01</v>
      </c>
      <c r="S3182" s="7">
        <v>35.502000000000002</v>
      </c>
      <c r="V3182" s="7" t="s">
        <v>26</v>
      </c>
      <c r="W3182" s="7">
        <v>1.47</v>
      </c>
      <c r="X3182" s="7">
        <f t="shared" si="104"/>
        <v>1.47</v>
      </c>
      <c r="Y3182" s="7">
        <v>1.103</v>
      </c>
      <c r="Z3182" s="7">
        <f t="shared" si="105"/>
        <v>1.103</v>
      </c>
      <c r="AA3182" s="7">
        <v>0.57099999999999995</v>
      </c>
      <c r="AB3182" s="7">
        <v>0.42799999999999999</v>
      </c>
      <c r="AC3182" s="7">
        <v>21.5</v>
      </c>
      <c r="AD3182" s="7">
        <v>101</v>
      </c>
      <c r="AE3182" s="7" t="s">
        <v>39</v>
      </c>
      <c r="AH3182" s="7" t="s">
        <v>419</v>
      </c>
      <c r="AI3182" s="7" t="s">
        <v>420</v>
      </c>
      <c r="AJ3182" s="7">
        <v>1.9470000000000001</v>
      </c>
      <c r="AK3182" s="7">
        <v>-0.28899999999999998</v>
      </c>
      <c r="AL3182" s="7" t="s">
        <v>408</v>
      </c>
      <c r="AM3182" s="7">
        <v>0.55600000000000005</v>
      </c>
      <c r="AN3182" s="7">
        <v>7.4999999999999997E-2</v>
      </c>
      <c r="AR3182" s="7">
        <v>5.9930000000000003</v>
      </c>
      <c r="AS3182" s="7">
        <v>2.2999999999999998</v>
      </c>
      <c r="AT3182" s="7">
        <v>2.109</v>
      </c>
      <c r="AU3182" s="7">
        <v>2.5550000000000002</v>
      </c>
      <c r="AV3182" s="7" t="s">
        <v>659</v>
      </c>
      <c r="AW3182" s="7" t="s">
        <v>528</v>
      </c>
      <c r="AX3182" s="7" t="s">
        <v>14</v>
      </c>
      <c r="AY3182" s="7" t="s">
        <v>562</v>
      </c>
      <c r="AZ3182" s="7" t="s">
        <v>123</v>
      </c>
    </row>
    <row r="3183" spans="1:52" x14ac:dyDescent="0.2">
      <c r="A3183" s="7">
        <v>3167</v>
      </c>
      <c r="B3183" s="7">
        <v>20003</v>
      </c>
      <c r="C3183" s="7" t="s">
        <v>69</v>
      </c>
      <c r="D3183" s="7" t="s">
        <v>512</v>
      </c>
      <c r="E3183" s="7" t="s">
        <v>118</v>
      </c>
      <c r="F3183" s="7">
        <v>2.3780000000000001</v>
      </c>
      <c r="I3183" s="7">
        <v>2.4649999999999999</v>
      </c>
      <c r="J3183" s="7">
        <v>2005</v>
      </c>
      <c r="K3183" s="7">
        <v>10</v>
      </c>
      <c r="L3183" s="7">
        <v>274</v>
      </c>
      <c r="M3183" s="7">
        <v>33.466000000000001</v>
      </c>
      <c r="N3183" s="7">
        <v>111.916</v>
      </c>
      <c r="O3183" s="7">
        <v>33.25</v>
      </c>
      <c r="P3183" s="7">
        <v>111.75</v>
      </c>
      <c r="Q3183" s="7">
        <v>10.531000000000001</v>
      </c>
      <c r="S3183" s="7">
        <v>39.65</v>
      </c>
      <c r="V3183" s="7" t="s">
        <v>26</v>
      </c>
      <c r="W3183" s="7">
        <v>1.488</v>
      </c>
      <c r="X3183" s="7">
        <f t="shared" si="104"/>
        <v>1.488</v>
      </c>
      <c r="Y3183" s="7">
        <v>0.97699999999999998</v>
      </c>
      <c r="Z3183" s="7">
        <f t="shared" si="105"/>
        <v>0.97699999999999998</v>
      </c>
      <c r="AA3183" s="7">
        <v>0.60299999999999998</v>
      </c>
      <c r="AB3183" s="7">
        <v>0.39600000000000002</v>
      </c>
      <c r="AC3183" s="7">
        <v>15.1</v>
      </c>
      <c r="AD3183" s="7">
        <v>27.6</v>
      </c>
      <c r="AE3183" s="7" t="s">
        <v>39</v>
      </c>
      <c r="AH3183" s="7" t="s">
        <v>419</v>
      </c>
      <c r="AI3183" s="7" t="s">
        <v>420</v>
      </c>
      <c r="AJ3183" s="7">
        <v>1.9470000000000001</v>
      </c>
      <c r="AK3183" s="7">
        <v>-0.28899999999999998</v>
      </c>
      <c r="AL3183" s="7" t="s">
        <v>408</v>
      </c>
      <c r="AM3183" s="7">
        <v>0.55600000000000005</v>
      </c>
      <c r="AN3183" s="7">
        <v>7.4999999999999997E-2</v>
      </c>
      <c r="AR3183" s="7">
        <v>5.9930000000000003</v>
      </c>
      <c r="AS3183" s="7">
        <v>2.2999999999999998</v>
      </c>
      <c r="AT3183" s="7">
        <v>2.109</v>
      </c>
      <c r="AU3183" s="7">
        <v>2.5550000000000002</v>
      </c>
      <c r="AV3183" s="7" t="s">
        <v>659</v>
      </c>
      <c r="AW3183" s="7" t="s">
        <v>528</v>
      </c>
      <c r="AX3183" s="7" t="s">
        <v>14</v>
      </c>
      <c r="AY3183" s="7" t="s">
        <v>562</v>
      </c>
      <c r="AZ3183" s="7" t="s">
        <v>123</v>
      </c>
    </row>
    <row r="3184" spans="1:52" x14ac:dyDescent="0.2">
      <c r="A3184" s="7">
        <v>3168</v>
      </c>
      <c r="B3184" s="7">
        <v>20003</v>
      </c>
      <c r="C3184" s="7" t="s">
        <v>69</v>
      </c>
      <c r="D3184" s="7" t="s">
        <v>512</v>
      </c>
      <c r="E3184" s="7" t="s">
        <v>118</v>
      </c>
      <c r="F3184" s="7">
        <v>2.0659999999999998</v>
      </c>
      <c r="I3184" s="7">
        <v>2.1419999999999999</v>
      </c>
      <c r="J3184" s="7">
        <v>2005</v>
      </c>
      <c r="K3184" s="7">
        <v>10</v>
      </c>
      <c r="L3184" s="7">
        <v>288</v>
      </c>
      <c r="M3184" s="7">
        <v>33.466000000000001</v>
      </c>
      <c r="N3184" s="7">
        <v>111.916</v>
      </c>
      <c r="O3184" s="7">
        <v>33.25</v>
      </c>
      <c r="P3184" s="7">
        <v>111.75</v>
      </c>
      <c r="Q3184" s="7">
        <v>9.7420000000000009</v>
      </c>
      <c r="S3184" s="7">
        <v>35.274999999999999</v>
      </c>
      <c r="V3184" s="7" t="s">
        <v>26</v>
      </c>
      <c r="W3184" s="7">
        <v>1.3080000000000001</v>
      </c>
      <c r="X3184" s="7">
        <f t="shared" si="104"/>
        <v>1.3080000000000001</v>
      </c>
      <c r="Y3184" s="7">
        <v>0.83399999999999996</v>
      </c>
      <c r="Z3184" s="7">
        <f t="shared" si="105"/>
        <v>0.83399999999999996</v>
      </c>
      <c r="AA3184" s="7">
        <v>0.61</v>
      </c>
      <c r="AB3184" s="7">
        <v>0.38900000000000001</v>
      </c>
      <c r="AC3184" s="7">
        <v>15.1</v>
      </c>
      <c r="AD3184" s="7">
        <v>27.6</v>
      </c>
      <c r="AE3184" s="7" t="s">
        <v>39</v>
      </c>
      <c r="AH3184" s="7" t="s">
        <v>419</v>
      </c>
      <c r="AI3184" s="7" t="s">
        <v>420</v>
      </c>
      <c r="AJ3184" s="7">
        <v>1.9470000000000001</v>
      </c>
      <c r="AK3184" s="7">
        <v>-0.28899999999999998</v>
      </c>
      <c r="AL3184" s="7" t="s">
        <v>408</v>
      </c>
      <c r="AM3184" s="7">
        <v>0.55600000000000005</v>
      </c>
      <c r="AN3184" s="7">
        <v>7.4999999999999997E-2</v>
      </c>
      <c r="AR3184" s="7">
        <v>5.9930000000000003</v>
      </c>
      <c r="AS3184" s="7">
        <v>2.2999999999999998</v>
      </c>
      <c r="AT3184" s="7">
        <v>2.109</v>
      </c>
      <c r="AU3184" s="7">
        <v>2.5550000000000002</v>
      </c>
      <c r="AV3184" s="7" t="s">
        <v>659</v>
      </c>
      <c r="AW3184" s="7" t="s">
        <v>528</v>
      </c>
      <c r="AX3184" s="7" t="s">
        <v>14</v>
      </c>
      <c r="AY3184" s="7" t="s">
        <v>562</v>
      </c>
      <c r="AZ3184" s="7" t="s">
        <v>123</v>
      </c>
    </row>
    <row r="3185" spans="1:52" x14ac:dyDescent="0.2">
      <c r="A3185" s="7">
        <v>3169</v>
      </c>
      <c r="B3185" s="7">
        <v>20003</v>
      </c>
      <c r="C3185" s="7" t="s">
        <v>69</v>
      </c>
      <c r="D3185" s="7" t="s">
        <v>512</v>
      </c>
      <c r="E3185" s="7" t="s">
        <v>118</v>
      </c>
      <c r="F3185" s="7">
        <v>1.496</v>
      </c>
      <c r="I3185" s="7">
        <v>1.5509999999999999</v>
      </c>
      <c r="J3185" s="7">
        <v>2005</v>
      </c>
      <c r="K3185" s="7">
        <v>10</v>
      </c>
      <c r="L3185" s="7">
        <v>300</v>
      </c>
      <c r="M3185" s="7">
        <v>33.466000000000001</v>
      </c>
      <c r="N3185" s="7">
        <v>111.916</v>
      </c>
      <c r="O3185" s="7">
        <v>33.25</v>
      </c>
      <c r="P3185" s="7">
        <v>111.75</v>
      </c>
      <c r="Q3185" s="7">
        <v>5.1749999999999998</v>
      </c>
      <c r="S3185" s="7">
        <v>30.155000000000001</v>
      </c>
      <c r="V3185" s="7" t="s">
        <v>26</v>
      </c>
      <c r="W3185" s="7">
        <v>0.98599999999999999</v>
      </c>
      <c r="X3185" s="7">
        <f t="shared" si="104"/>
        <v>0.98599999999999999</v>
      </c>
      <c r="Y3185" s="7">
        <v>0.56499999999999995</v>
      </c>
      <c r="Z3185" s="7">
        <f t="shared" si="105"/>
        <v>0.56499999999999995</v>
      </c>
      <c r="AA3185" s="7">
        <v>0.63500000000000001</v>
      </c>
      <c r="AB3185" s="7">
        <v>0.36399999999999999</v>
      </c>
      <c r="AC3185" s="7">
        <v>15.1</v>
      </c>
      <c r="AD3185" s="7">
        <v>27.6</v>
      </c>
      <c r="AE3185" s="7" t="s">
        <v>39</v>
      </c>
      <c r="AH3185" s="7" t="s">
        <v>419</v>
      </c>
      <c r="AI3185" s="7" t="s">
        <v>420</v>
      </c>
      <c r="AJ3185" s="7">
        <v>1.9470000000000001</v>
      </c>
      <c r="AK3185" s="7">
        <v>-0.28899999999999998</v>
      </c>
      <c r="AL3185" s="7" t="s">
        <v>408</v>
      </c>
      <c r="AM3185" s="7">
        <v>0.55600000000000005</v>
      </c>
      <c r="AN3185" s="7">
        <v>7.4999999999999997E-2</v>
      </c>
      <c r="AR3185" s="7">
        <v>5.9930000000000003</v>
      </c>
      <c r="AS3185" s="7">
        <v>2.2999999999999998</v>
      </c>
      <c r="AT3185" s="7">
        <v>2.109</v>
      </c>
      <c r="AU3185" s="7">
        <v>2.5550000000000002</v>
      </c>
      <c r="AV3185" s="7" t="s">
        <v>659</v>
      </c>
      <c r="AW3185" s="7" t="s">
        <v>528</v>
      </c>
      <c r="AX3185" s="7" t="s">
        <v>14</v>
      </c>
      <c r="AY3185" s="7" t="s">
        <v>562</v>
      </c>
      <c r="AZ3185" s="7" t="s">
        <v>123</v>
      </c>
    </row>
    <row r="3186" spans="1:52" x14ac:dyDescent="0.2">
      <c r="A3186" s="7">
        <v>3170</v>
      </c>
      <c r="B3186" s="7">
        <v>20003</v>
      </c>
      <c r="C3186" s="7" t="s">
        <v>69</v>
      </c>
      <c r="D3186" s="7" t="s">
        <v>512</v>
      </c>
      <c r="E3186" s="7" t="s">
        <v>118</v>
      </c>
      <c r="F3186" s="7">
        <v>1.3740000000000001</v>
      </c>
      <c r="I3186" s="7">
        <v>1.4239999999999999</v>
      </c>
      <c r="J3186" s="7">
        <v>2005</v>
      </c>
      <c r="K3186" s="7">
        <v>11</v>
      </c>
      <c r="L3186" s="7">
        <v>317</v>
      </c>
      <c r="M3186" s="7">
        <v>33.466000000000001</v>
      </c>
      <c r="N3186" s="7">
        <v>111.916</v>
      </c>
      <c r="O3186" s="7">
        <v>33.25</v>
      </c>
      <c r="P3186" s="7">
        <v>111.75</v>
      </c>
      <c r="Q3186" s="7">
        <v>3.3929999999999998</v>
      </c>
      <c r="S3186" s="7">
        <v>27.186</v>
      </c>
      <c r="V3186" s="7" t="s">
        <v>26</v>
      </c>
      <c r="W3186" s="7">
        <v>0.84199999999999997</v>
      </c>
      <c r="X3186" s="7">
        <f t="shared" si="104"/>
        <v>0.84199999999999997</v>
      </c>
      <c r="Y3186" s="7">
        <v>0.58199999999999996</v>
      </c>
      <c r="Z3186" s="7">
        <f t="shared" si="105"/>
        <v>0.58199999999999996</v>
      </c>
      <c r="AA3186" s="7">
        <v>0.59099999999999997</v>
      </c>
      <c r="AB3186" s="7">
        <v>0.40799999999999997</v>
      </c>
      <c r="AC3186" s="7">
        <v>11.4</v>
      </c>
      <c r="AD3186" s="7">
        <v>51.6</v>
      </c>
      <c r="AE3186" s="7" t="s">
        <v>39</v>
      </c>
      <c r="AH3186" s="7" t="s">
        <v>419</v>
      </c>
      <c r="AI3186" s="7" t="s">
        <v>420</v>
      </c>
      <c r="AJ3186" s="7">
        <v>1.9470000000000001</v>
      </c>
      <c r="AK3186" s="7">
        <v>-0.28899999999999998</v>
      </c>
      <c r="AL3186" s="7" t="s">
        <v>408</v>
      </c>
      <c r="AM3186" s="7">
        <v>0.55600000000000005</v>
      </c>
      <c r="AN3186" s="7">
        <v>7.4999999999999997E-2</v>
      </c>
      <c r="AR3186" s="7">
        <v>5.9930000000000003</v>
      </c>
      <c r="AS3186" s="7">
        <v>2.2999999999999998</v>
      </c>
      <c r="AT3186" s="7">
        <v>2.109</v>
      </c>
      <c r="AU3186" s="7">
        <v>2.5550000000000002</v>
      </c>
      <c r="AV3186" s="7" t="s">
        <v>659</v>
      </c>
      <c r="AW3186" s="7" t="s">
        <v>528</v>
      </c>
      <c r="AX3186" s="7" t="s">
        <v>14</v>
      </c>
      <c r="AY3186" s="7" t="s">
        <v>562</v>
      </c>
      <c r="AZ3186" s="7" t="s">
        <v>123</v>
      </c>
    </row>
    <row r="3187" spans="1:52" x14ac:dyDescent="0.2">
      <c r="A3187" s="7">
        <v>3171</v>
      </c>
      <c r="B3187" s="7">
        <v>20003</v>
      </c>
      <c r="C3187" s="7" t="s">
        <v>69</v>
      </c>
      <c r="D3187" s="7" t="s">
        <v>512</v>
      </c>
      <c r="E3187" s="7" t="s">
        <v>118</v>
      </c>
      <c r="F3187" s="7">
        <v>1.08</v>
      </c>
      <c r="I3187" s="7">
        <v>1.119</v>
      </c>
      <c r="J3187" s="7">
        <v>2005</v>
      </c>
      <c r="K3187" s="7">
        <v>11</v>
      </c>
      <c r="L3187" s="7">
        <v>331</v>
      </c>
      <c r="M3187" s="7">
        <v>33.466000000000001</v>
      </c>
      <c r="N3187" s="7">
        <v>111.916</v>
      </c>
      <c r="O3187" s="7">
        <v>33.25</v>
      </c>
      <c r="P3187" s="7">
        <v>111.75</v>
      </c>
      <c r="Q3187" s="7">
        <v>0.218</v>
      </c>
      <c r="V3187" s="7" t="s">
        <v>26</v>
      </c>
      <c r="W3187" s="7">
        <v>0.66300000000000003</v>
      </c>
      <c r="X3187" s="7">
        <f t="shared" si="104"/>
        <v>0.66300000000000003</v>
      </c>
      <c r="Y3187" s="7">
        <v>0.45600000000000002</v>
      </c>
      <c r="Z3187" s="7">
        <f t="shared" si="105"/>
        <v>0.45600000000000002</v>
      </c>
      <c r="AA3187" s="7">
        <v>0.59199999999999997</v>
      </c>
      <c r="AB3187" s="7">
        <v>0.40699999999999997</v>
      </c>
      <c r="AC3187" s="7">
        <v>11.4</v>
      </c>
      <c r="AD3187" s="7">
        <v>51.6</v>
      </c>
      <c r="AE3187" s="7" t="s">
        <v>39</v>
      </c>
      <c r="AH3187" s="7" t="s">
        <v>419</v>
      </c>
      <c r="AI3187" s="7" t="s">
        <v>420</v>
      </c>
      <c r="AJ3187" s="7">
        <v>1.9470000000000001</v>
      </c>
      <c r="AK3187" s="7">
        <v>-0.28899999999999998</v>
      </c>
      <c r="AL3187" s="7" t="s">
        <v>408</v>
      </c>
      <c r="AM3187" s="7">
        <v>0.55600000000000005</v>
      </c>
      <c r="AN3187" s="7">
        <v>7.4999999999999997E-2</v>
      </c>
      <c r="AR3187" s="7">
        <v>5.9930000000000003</v>
      </c>
      <c r="AS3187" s="7">
        <v>2.2999999999999998</v>
      </c>
      <c r="AT3187" s="7">
        <v>2.109</v>
      </c>
      <c r="AU3187" s="7">
        <v>2.5550000000000002</v>
      </c>
      <c r="AV3187" s="7" t="s">
        <v>659</v>
      </c>
      <c r="AW3187" s="7" t="s">
        <v>528</v>
      </c>
      <c r="AX3187" s="7" t="s">
        <v>14</v>
      </c>
      <c r="AY3187" s="7" t="s">
        <v>562</v>
      </c>
      <c r="AZ3187" s="7" t="s">
        <v>123</v>
      </c>
    </row>
    <row r="3188" spans="1:52" x14ac:dyDescent="0.2">
      <c r="A3188" s="7">
        <v>3172</v>
      </c>
      <c r="B3188" s="7">
        <v>20003</v>
      </c>
      <c r="C3188" s="7" t="s">
        <v>69</v>
      </c>
      <c r="D3188" s="7" t="s">
        <v>512</v>
      </c>
      <c r="E3188" s="7" t="s">
        <v>118</v>
      </c>
      <c r="F3188" s="7">
        <v>0.49199999999999999</v>
      </c>
      <c r="I3188" s="7">
        <v>0.51</v>
      </c>
      <c r="J3188" s="7">
        <v>2005</v>
      </c>
      <c r="K3188" s="7">
        <v>12</v>
      </c>
      <c r="L3188" s="7">
        <v>345</v>
      </c>
      <c r="M3188" s="7">
        <v>33.466000000000001</v>
      </c>
      <c r="N3188" s="7">
        <v>111.916</v>
      </c>
      <c r="O3188" s="7">
        <v>33.25</v>
      </c>
      <c r="P3188" s="7">
        <v>111.75</v>
      </c>
      <c r="Q3188" s="7">
        <v>-1.3660000000000001</v>
      </c>
      <c r="V3188" s="7" t="s">
        <v>26</v>
      </c>
      <c r="W3188" s="7">
        <v>0.32200000000000001</v>
      </c>
      <c r="X3188" s="7">
        <f t="shared" si="104"/>
        <v>0.32200000000000001</v>
      </c>
      <c r="Y3188" s="7">
        <v>0.188</v>
      </c>
      <c r="Z3188" s="7">
        <f t="shared" si="105"/>
        <v>0.188</v>
      </c>
      <c r="AA3188" s="7">
        <v>0.63100000000000001</v>
      </c>
      <c r="AB3188" s="7">
        <v>0.36799999999999999</v>
      </c>
      <c r="AC3188" s="7">
        <v>1.9</v>
      </c>
      <c r="AD3188" s="7">
        <v>30</v>
      </c>
      <c r="AE3188" s="7" t="s">
        <v>39</v>
      </c>
      <c r="AH3188" s="7" t="s">
        <v>419</v>
      </c>
      <c r="AI3188" s="7" t="s">
        <v>420</v>
      </c>
      <c r="AJ3188" s="7">
        <v>1.9470000000000001</v>
      </c>
      <c r="AK3188" s="7">
        <v>-0.28899999999999998</v>
      </c>
      <c r="AL3188" s="7" t="s">
        <v>408</v>
      </c>
      <c r="AM3188" s="7">
        <v>0.55600000000000005</v>
      </c>
      <c r="AN3188" s="7">
        <v>7.4999999999999997E-2</v>
      </c>
      <c r="AR3188" s="7">
        <v>5.9930000000000003</v>
      </c>
      <c r="AS3188" s="7">
        <v>2.2999999999999998</v>
      </c>
      <c r="AT3188" s="7">
        <v>2.109</v>
      </c>
      <c r="AU3188" s="7">
        <v>2.5550000000000002</v>
      </c>
      <c r="AV3188" s="7" t="s">
        <v>659</v>
      </c>
      <c r="AW3188" s="7" t="s">
        <v>528</v>
      </c>
      <c r="AX3188" s="7" t="s">
        <v>14</v>
      </c>
      <c r="AY3188" s="7" t="s">
        <v>562</v>
      </c>
      <c r="AZ3188" s="7" t="s">
        <v>123</v>
      </c>
    </row>
    <row r="3189" spans="1:52" x14ac:dyDescent="0.2">
      <c r="A3189" s="7">
        <v>3173</v>
      </c>
      <c r="B3189" s="7">
        <v>20007</v>
      </c>
      <c r="C3189" s="7" t="s">
        <v>69</v>
      </c>
      <c r="D3189" s="7" t="s">
        <v>241</v>
      </c>
      <c r="E3189" s="7" t="s">
        <v>242</v>
      </c>
      <c r="F3189" s="7">
        <v>6.8959999999999999</v>
      </c>
      <c r="I3189" s="7">
        <v>7.149</v>
      </c>
      <c r="J3189" s="7">
        <v>2008</v>
      </c>
      <c r="K3189" s="7">
        <v>4</v>
      </c>
      <c r="L3189" s="7">
        <v>97</v>
      </c>
      <c r="M3189" s="7">
        <v>36.950000000000003</v>
      </c>
      <c r="N3189" s="7">
        <v>116.633</v>
      </c>
      <c r="O3189" s="7">
        <v>36.75</v>
      </c>
      <c r="P3189" s="7">
        <v>116.75</v>
      </c>
      <c r="Q3189" s="7">
        <v>13.106999999999999</v>
      </c>
      <c r="V3189" s="7" t="s">
        <v>26</v>
      </c>
      <c r="W3189" s="7">
        <v>6.5</v>
      </c>
      <c r="X3189" s="7">
        <f t="shared" si="104"/>
        <v>6.5</v>
      </c>
      <c r="Y3189" s="7">
        <v>0.64900000000000002</v>
      </c>
      <c r="Z3189" s="7">
        <f t="shared" si="105"/>
        <v>0.64900000000000002</v>
      </c>
      <c r="AA3189" s="7">
        <v>0.90900000000000003</v>
      </c>
      <c r="AB3189" s="7">
        <v>0.09</v>
      </c>
      <c r="AC3189" s="7">
        <v>15.7</v>
      </c>
      <c r="AD3189" s="7">
        <v>37.799999999999997</v>
      </c>
      <c r="AE3189" s="7" t="s">
        <v>132</v>
      </c>
      <c r="AH3189" s="7" t="s">
        <v>419</v>
      </c>
      <c r="AI3189" s="7" t="s">
        <v>420</v>
      </c>
      <c r="AJ3189" s="7">
        <v>-0.52500000000000002</v>
      </c>
      <c r="AK3189" s="7">
        <v>-8.4000000000000005E-2</v>
      </c>
      <c r="AL3189" s="7" t="s">
        <v>408</v>
      </c>
      <c r="AS3189" s="7">
        <v>2.411</v>
      </c>
      <c r="AV3189" s="7" t="s">
        <v>658</v>
      </c>
      <c r="AW3189" s="7" t="s">
        <v>528</v>
      </c>
    </row>
    <row r="3190" spans="1:52" x14ac:dyDescent="0.2">
      <c r="A3190" s="7">
        <v>3174</v>
      </c>
      <c r="B3190" s="7">
        <v>20007</v>
      </c>
      <c r="C3190" s="7" t="s">
        <v>69</v>
      </c>
      <c r="D3190" s="7" t="s">
        <v>241</v>
      </c>
      <c r="E3190" s="7" t="s">
        <v>242</v>
      </c>
      <c r="F3190" s="7">
        <v>6.141</v>
      </c>
      <c r="I3190" s="7">
        <v>6.367</v>
      </c>
      <c r="J3190" s="7">
        <v>2008</v>
      </c>
      <c r="K3190" s="7">
        <v>4</v>
      </c>
      <c r="L3190" s="7">
        <v>106</v>
      </c>
      <c r="M3190" s="7">
        <v>36.950000000000003</v>
      </c>
      <c r="N3190" s="7">
        <v>116.633</v>
      </c>
      <c r="O3190" s="7">
        <v>36.75</v>
      </c>
      <c r="P3190" s="7">
        <v>116.75</v>
      </c>
      <c r="Q3190" s="7">
        <v>13.952</v>
      </c>
      <c r="V3190" s="7" t="s">
        <v>26</v>
      </c>
      <c r="W3190" s="7">
        <v>6.25</v>
      </c>
      <c r="X3190" s="7">
        <f t="shared" si="104"/>
        <v>6.25</v>
      </c>
      <c r="Y3190" s="7">
        <v>0.11700000000000001</v>
      </c>
      <c r="Z3190" s="7">
        <f t="shared" si="105"/>
        <v>0.11700000000000001</v>
      </c>
      <c r="AA3190" s="7">
        <v>0.98099999999999998</v>
      </c>
      <c r="AB3190" s="7">
        <v>1.7999999999999999E-2</v>
      </c>
      <c r="AC3190" s="7">
        <v>15.7</v>
      </c>
      <c r="AD3190" s="7">
        <v>37.799999999999997</v>
      </c>
      <c r="AE3190" s="7" t="s">
        <v>132</v>
      </c>
      <c r="AH3190" s="7" t="s">
        <v>419</v>
      </c>
      <c r="AI3190" s="7" t="s">
        <v>420</v>
      </c>
      <c r="AJ3190" s="7">
        <v>-0.52500000000000002</v>
      </c>
      <c r="AK3190" s="7">
        <v>-8.4000000000000005E-2</v>
      </c>
      <c r="AL3190" s="7" t="s">
        <v>408</v>
      </c>
      <c r="AS3190" s="7">
        <v>2.411</v>
      </c>
      <c r="AV3190" s="7" t="s">
        <v>658</v>
      </c>
      <c r="AW3190" s="7" t="s">
        <v>528</v>
      </c>
    </row>
    <row r="3191" spans="1:52" x14ac:dyDescent="0.2">
      <c r="A3191" s="7">
        <v>3175</v>
      </c>
      <c r="B3191" s="7">
        <v>20007</v>
      </c>
      <c r="C3191" s="7" t="s">
        <v>69</v>
      </c>
      <c r="D3191" s="7" t="s">
        <v>241</v>
      </c>
      <c r="E3191" s="7" t="s">
        <v>242</v>
      </c>
      <c r="F3191" s="7">
        <v>5.9539999999999997</v>
      </c>
      <c r="I3191" s="7">
        <v>6.173</v>
      </c>
      <c r="J3191" s="7">
        <v>2008</v>
      </c>
      <c r="K3191" s="7">
        <v>4</v>
      </c>
      <c r="L3191" s="7">
        <v>113</v>
      </c>
      <c r="M3191" s="7">
        <v>36.950000000000003</v>
      </c>
      <c r="N3191" s="7">
        <v>116.633</v>
      </c>
      <c r="O3191" s="7">
        <v>36.75</v>
      </c>
      <c r="P3191" s="7">
        <v>116.75</v>
      </c>
      <c r="Q3191" s="7">
        <v>12.403</v>
      </c>
      <c r="V3191" s="7" t="s">
        <v>26</v>
      </c>
      <c r="W3191" s="7">
        <v>5.0730000000000004</v>
      </c>
      <c r="X3191" s="7">
        <f t="shared" si="104"/>
        <v>5.0730000000000004</v>
      </c>
      <c r="Y3191" s="7">
        <v>1.1000000000000001</v>
      </c>
      <c r="Z3191" s="7">
        <f t="shared" si="105"/>
        <v>1.1000000000000001</v>
      </c>
      <c r="AA3191" s="7">
        <v>0.82099999999999995</v>
      </c>
      <c r="AB3191" s="7">
        <v>0.17799999999999999</v>
      </c>
      <c r="AC3191" s="7">
        <v>15.7</v>
      </c>
      <c r="AD3191" s="7">
        <v>37.799999999999997</v>
      </c>
      <c r="AE3191" s="7" t="s">
        <v>132</v>
      </c>
      <c r="AH3191" s="7" t="s">
        <v>419</v>
      </c>
      <c r="AI3191" s="7" t="s">
        <v>420</v>
      </c>
      <c r="AJ3191" s="7">
        <v>-0.52500000000000002</v>
      </c>
      <c r="AK3191" s="7">
        <v>-8.4000000000000005E-2</v>
      </c>
      <c r="AL3191" s="7" t="s">
        <v>408</v>
      </c>
      <c r="AS3191" s="7">
        <v>2.411</v>
      </c>
      <c r="AV3191" s="7" t="s">
        <v>658</v>
      </c>
      <c r="AW3191" s="7" t="s">
        <v>528</v>
      </c>
    </row>
    <row r="3192" spans="1:52" x14ac:dyDescent="0.2">
      <c r="A3192" s="7">
        <v>3176</v>
      </c>
      <c r="B3192" s="7">
        <v>20007</v>
      </c>
      <c r="C3192" s="7" t="s">
        <v>69</v>
      </c>
      <c r="D3192" s="7" t="s">
        <v>241</v>
      </c>
      <c r="E3192" s="7" t="s">
        <v>242</v>
      </c>
      <c r="F3192" s="7">
        <v>8.9459999999999997</v>
      </c>
      <c r="I3192" s="7">
        <v>9.2750000000000004</v>
      </c>
      <c r="J3192" s="7">
        <v>2008</v>
      </c>
      <c r="K3192" s="7">
        <v>5</v>
      </c>
      <c r="L3192" s="7">
        <v>127</v>
      </c>
      <c r="M3192" s="7">
        <v>36.950000000000003</v>
      </c>
      <c r="N3192" s="7">
        <v>116.633</v>
      </c>
      <c r="O3192" s="7">
        <v>36.75</v>
      </c>
      <c r="P3192" s="7">
        <v>116.75</v>
      </c>
      <c r="Q3192" s="7">
        <v>16.64</v>
      </c>
      <c r="V3192" s="7" t="s">
        <v>26</v>
      </c>
      <c r="W3192" s="7">
        <v>7.36</v>
      </c>
      <c r="X3192" s="7">
        <f t="shared" si="104"/>
        <v>7.36</v>
      </c>
      <c r="Y3192" s="7">
        <v>1.915</v>
      </c>
      <c r="Z3192" s="7">
        <f t="shared" si="105"/>
        <v>1.915</v>
      </c>
      <c r="AA3192" s="7">
        <v>0.79300000000000004</v>
      </c>
      <c r="AB3192" s="7">
        <v>0.20599999999999999</v>
      </c>
      <c r="AC3192" s="7">
        <v>22</v>
      </c>
      <c r="AD3192" s="7">
        <v>31.3</v>
      </c>
      <c r="AE3192" s="7" t="s">
        <v>132</v>
      </c>
      <c r="AH3192" s="7" t="s">
        <v>419</v>
      </c>
      <c r="AI3192" s="7" t="s">
        <v>420</v>
      </c>
      <c r="AJ3192" s="7">
        <v>-0.52500000000000002</v>
      </c>
      <c r="AK3192" s="7">
        <v>-8.4000000000000005E-2</v>
      </c>
      <c r="AL3192" s="7" t="s">
        <v>408</v>
      </c>
      <c r="AS3192" s="7">
        <v>2.411</v>
      </c>
      <c r="AV3192" s="7" t="s">
        <v>658</v>
      </c>
      <c r="AW3192" s="7" t="s">
        <v>528</v>
      </c>
    </row>
    <row r="3193" spans="1:52" x14ac:dyDescent="0.2">
      <c r="A3193" s="7">
        <v>3177</v>
      </c>
      <c r="B3193" s="7">
        <v>20007</v>
      </c>
      <c r="C3193" s="7" t="s">
        <v>69</v>
      </c>
      <c r="D3193" s="7" t="s">
        <v>241</v>
      </c>
      <c r="E3193" s="7" t="s">
        <v>242</v>
      </c>
      <c r="F3193" s="7">
        <v>8.7590000000000003</v>
      </c>
      <c r="I3193" s="7">
        <v>9.0809999999999995</v>
      </c>
      <c r="J3193" s="7">
        <v>2008</v>
      </c>
      <c r="K3193" s="7">
        <v>5</v>
      </c>
      <c r="L3193" s="7">
        <v>136</v>
      </c>
      <c r="M3193" s="7">
        <v>36.950000000000003</v>
      </c>
      <c r="N3193" s="7">
        <v>116.633</v>
      </c>
      <c r="O3193" s="7">
        <v>36.75</v>
      </c>
      <c r="P3193" s="7">
        <v>116.75</v>
      </c>
      <c r="Q3193" s="7">
        <v>15.722</v>
      </c>
      <c r="V3193" s="7" t="s">
        <v>26</v>
      </c>
      <c r="W3193" s="7">
        <v>6.2960000000000003</v>
      </c>
      <c r="X3193" s="7">
        <f t="shared" si="104"/>
        <v>6.2960000000000003</v>
      </c>
      <c r="Y3193" s="7">
        <v>2.7850000000000001</v>
      </c>
      <c r="Z3193" s="7">
        <f t="shared" si="105"/>
        <v>2.7850000000000001</v>
      </c>
      <c r="AA3193" s="7">
        <v>0.69299999999999995</v>
      </c>
      <c r="AB3193" s="7">
        <v>0.30599999999999999</v>
      </c>
      <c r="AC3193" s="7">
        <v>22</v>
      </c>
      <c r="AD3193" s="7">
        <v>31.3</v>
      </c>
      <c r="AE3193" s="7" t="s">
        <v>132</v>
      </c>
      <c r="AH3193" s="7" t="s">
        <v>419</v>
      </c>
      <c r="AI3193" s="7" t="s">
        <v>420</v>
      </c>
      <c r="AJ3193" s="7">
        <v>-0.52500000000000002</v>
      </c>
      <c r="AK3193" s="7">
        <v>-8.4000000000000005E-2</v>
      </c>
      <c r="AL3193" s="7" t="s">
        <v>408</v>
      </c>
      <c r="AS3193" s="7">
        <v>2.411</v>
      </c>
      <c r="AV3193" s="7" t="s">
        <v>658</v>
      </c>
      <c r="AW3193" s="7" t="s">
        <v>528</v>
      </c>
    </row>
    <row r="3194" spans="1:52" x14ac:dyDescent="0.2">
      <c r="A3194" s="7">
        <v>3178</v>
      </c>
      <c r="B3194" s="7">
        <v>20007</v>
      </c>
      <c r="C3194" s="7" t="s">
        <v>69</v>
      </c>
      <c r="D3194" s="7" t="s">
        <v>241</v>
      </c>
      <c r="E3194" s="7" t="s">
        <v>242</v>
      </c>
      <c r="F3194" s="7">
        <v>7.8650000000000002</v>
      </c>
      <c r="I3194" s="7">
        <v>8.1539999999999999</v>
      </c>
      <c r="J3194" s="7">
        <v>2008</v>
      </c>
      <c r="K3194" s="7">
        <v>5</v>
      </c>
      <c r="L3194" s="7">
        <v>146</v>
      </c>
      <c r="M3194" s="7">
        <v>36.950000000000003</v>
      </c>
      <c r="N3194" s="7">
        <v>116.633</v>
      </c>
      <c r="O3194" s="7">
        <v>36.75</v>
      </c>
      <c r="P3194" s="7">
        <v>116.75</v>
      </c>
      <c r="Q3194" s="7">
        <v>19.013999999999999</v>
      </c>
      <c r="V3194" s="7" t="s">
        <v>26</v>
      </c>
      <c r="W3194" s="7">
        <v>5.851</v>
      </c>
      <c r="X3194" s="7">
        <f t="shared" si="104"/>
        <v>5.851</v>
      </c>
      <c r="Y3194" s="7">
        <v>2.3029999999999999</v>
      </c>
      <c r="Z3194" s="7">
        <f t="shared" si="105"/>
        <v>2.3029999999999999</v>
      </c>
      <c r="AA3194" s="7">
        <v>0.71699999999999997</v>
      </c>
      <c r="AB3194" s="7">
        <v>0.28199999999999997</v>
      </c>
      <c r="AC3194" s="7">
        <v>22</v>
      </c>
      <c r="AD3194" s="7">
        <v>31.3</v>
      </c>
      <c r="AE3194" s="7" t="s">
        <v>132</v>
      </c>
      <c r="AH3194" s="7" t="s">
        <v>419</v>
      </c>
      <c r="AI3194" s="7" t="s">
        <v>420</v>
      </c>
      <c r="AJ3194" s="7">
        <v>-0.52500000000000002</v>
      </c>
      <c r="AK3194" s="7">
        <v>-8.4000000000000005E-2</v>
      </c>
      <c r="AL3194" s="7" t="s">
        <v>408</v>
      </c>
      <c r="AS3194" s="7">
        <v>2.411</v>
      </c>
      <c r="AV3194" s="7" t="s">
        <v>658</v>
      </c>
      <c r="AW3194" s="7" t="s">
        <v>528</v>
      </c>
    </row>
    <row r="3195" spans="1:52" x14ac:dyDescent="0.2">
      <c r="A3195" s="7">
        <v>3179</v>
      </c>
      <c r="B3195" s="7">
        <v>20007</v>
      </c>
      <c r="C3195" s="7" t="s">
        <v>69</v>
      </c>
      <c r="D3195" s="7" t="s">
        <v>241</v>
      </c>
      <c r="E3195" s="7" t="s">
        <v>242</v>
      </c>
      <c r="F3195" s="7">
        <v>7.7779999999999996</v>
      </c>
      <c r="I3195" s="7">
        <v>8.0640000000000001</v>
      </c>
      <c r="J3195" s="7">
        <v>2008</v>
      </c>
      <c r="K3195" s="7">
        <v>6</v>
      </c>
      <c r="L3195" s="7">
        <v>153</v>
      </c>
      <c r="M3195" s="7">
        <v>36.950000000000003</v>
      </c>
      <c r="N3195" s="7">
        <v>116.633</v>
      </c>
      <c r="O3195" s="7">
        <v>36.75</v>
      </c>
      <c r="P3195" s="7">
        <v>116.75</v>
      </c>
      <c r="Q3195" s="7">
        <v>17.675000000000001</v>
      </c>
      <c r="V3195" s="7" t="s">
        <v>26</v>
      </c>
      <c r="W3195" s="7">
        <v>6.032</v>
      </c>
      <c r="X3195" s="7">
        <f t="shared" si="104"/>
        <v>6.032</v>
      </c>
      <c r="Y3195" s="7">
        <v>2.032</v>
      </c>
      <c r="Z3195" s="7">
        <f t="shared" si="105"/>
        <v>2.032</v>
      </c>
      <c r="AA3195" s="7">
        <v>0.747</v>
      </c>
      <c r="AB3195" s="7">
        <v>0.252</v>
      </c>
      <c r="AC3195" s="7">
        <v>25.4</v>
      </c>
      <c r="AD3195" s="7">
        <v>0</v>
      </c>
      <c r="AE3195" s="7" t="s">
        <v>132</v>
      </c>
      <c r="AH3195" s="7" t="s">
        <v>419</v>
      </c>
      <c r="AI3195" s="7" t="s">
        <v>420</v>
      </c>
      <c r="AJ3195" s="7">
        <v>-0.52500000000000002</v>
      </c>
      <c r="AK3195" s="7">
        <v>-8.4000000000000005E-2</v>
      </c>
      <c r="AL3195" s="7" t="s">
        <v>408</v>
      </c>
      <c r="AS3195" s="7">
        <v>2.411</v>
      </c>
      <c r="AV3195" s="7" t="s">
        <v>658</v>
      </c>
      <c r="AW3195" s="7" t="s">
        <v>528</v>
      </c>
    </row>
    <row r="3196" spans="1:52" x14ac:dyDescent="0.2">
      <c r="A3196" s="7">
        <v>3180</v>
      </c>
      <c r="B3196" s="7">
        <v>20016</v>
      </c>
      <c r="C3196" s="7" t="s">
        <v>69</v>
      </c>
      <c r="D3196" s="7" t="s">
        <v>513</v>
      </c>
      <c r="E3196" s="7" t="s">
        <v>348</v>
      </c>
      <c r="F3196" s="7">
        <v>1.4630000000000001</v>
      </c>
      <c r="I3196" s="7">
        <v>1.4630000000000001</v>
      </c>
      <c r="J3196" s="7">
        <v>2002</v>
      </c>
      <c r="K3196" s="7">
        <v>11</v>
      </c>
      <c r="L3196" s="7">
        <v>317</v>
      </c>
      <c r="M3196" s="7">
        <v>31.265999999999998</v>
      </c>
      <c r="N3196" s="7">
        <v>105.45</v>
      </c>
      <c r="O3196" s="7">
        <v>31.25</v>
      </c>
      <c r="P3196" s="7">
        <v>105.25</v>
      </c>
      <c r="V3196" s="7" t="s">
        <v>37</v>
      </c>
      <c r="W3196" s="7">
        <v>1.359</v>
      </c>
      <c r="X3196" s="7">
        <f t="shared" si="104"/>
        <v>1.359</v>
      </c>
      <c r="Y3196" s="7">
        <v>0.104</v>
      </c>
      <c r="Z3196" s="7">
        <f t="shared" si="105"/>
        <v>0.104</v>
      </c>
      <c r="AA3196" s="7">
        <v>0.92800000000000005</v>
      </c>
      <c r="AB3196" s="7">
        <v>7.0999999999999994E-2</v>
      </c>
      <c r="AC3196" s="7">
        <v>12.6</v>
      </c>
      <c r="AD3196" s="7">
        <v>35.5</v>
      </c>
      <c r="AE3196" s="7" t="s">
        <v>132</v>
      </c>
      <c r="AH3196" s="7" t="s">
        <v>419</v>
      </c>
      <c r="AI3196" s="7" t="s">
        <v>420</v>
      </c>
      <c r="AJ3196" s="7">
        <v>0.435</v>
      </c>
      <c r="AK3196" s="7">
        <v>-0.80900000000000005</v>
      </c>
      <c r="AL3196" s="7" t="s">
        <v>408</v>
      </c>
      <c r="AS3196" s="7">
        <v>1.7589999999999999</v>
      </c>
      <c r="AV3196" s="7" t="s">
        <v>675</v>
      </c>
      <c r="AW3196" s="7" t="s">
        <v>528</v>
      </c>
      <c r="AZ3196" s="7" t="s">
        <v>349</v>
      </c>
    </row>
    <row r="3197" spans="1:52" x14ac:dyDescent="0.2">
      <c r="A3197" s="7">
        <v>3181</v>
      </c>
      <c r="B3197" s="7">
        <v>20016</v>
      </c>
      <c r="C3197" s="7" t="s">
        <v>69</v>
      </c>
      <c r="D3197" s="7" t="s">
        <v>513</v>
      </c>
      <c r="E3197" s="7" t="s">
        <v>348</v>
      </c>
      <c r="F3197" s="7">
        <v>1.236</v>
      </c>
      <c r="I3197" s="7">
        <v>1.236</v>
      </c>
      <c r="J3197" s="7">
        <v>2002</v>
      </c>
      <c r="K3197" s="7">
        <v>11</v>
      </c>
      <c r="L3197" s="7">
        <v>322</v>
      </c>
      <c r="M3197" s="7">
        <v>31.265999999999998</v>
      </c>
      <c r="N3197" s="7">
        <v>105.45</v>
      </c>
      <c r="O3197" s="7">
        <v>31.25</v>
      </c>
      <c r="P3197" s="7">
        <v>105.25</v>
      </c>
      <c r="V3197" s="7" t="s">
        <v>37</v>
      </c>
      <c r="W3197" s="7">
        <v>1.1559999999999999</v>
      </c>
      <c r="X3197" s="7">
        <f t="shared" si="104"/>
        <v>1.1559999999999999</v>
      </c>
      <c r="Y3197" s="7">
        <v>0.08</v>
      </c>
      <c r="Z3197" s="7">
        <f t="shared" si="105"/>
        <v>0.08</v>
      </c>
      <c r="AA3197" s="7">
        <v>0.93500000000000005</v>
      </c>
      <c r="AB3197" s="7">
        <v>6.4000000000000001E-2</v>
      </c>
      <c r="AC3197" s="7">
        <v>12.6</v>
      </c>
      <c r="AD3197" s="7">
        <v>35.5</v>
      </c>
      <c r="AE3197" s="7" t="s">
        <v>132</v>
      </c>
      <c r="AH3197" s="7" t="s">
        <v>419</v>
      </c>
      <c r="AI3197" s="7" t="s">
        <v>420</v>
      </c>
      <c r="AJ3197" s="7">
        <v>0.435</v>
      </c>
      <c r="AK3197" s="7">
        <v>-0.80900000000000005</v>
      </c>
      <c r="AL3197" s="7" t="s">
        <v>408</v>
      </c>
      <c r="AS3197" s="7">
        <v>1.7589999999999999</v>
      </c>
      <c r="AV3197" s="7" t="s">
        <v>675</v>
      </c>
      <c r="AW3197" s="7" t="s">
        <v>528</v>
      </c>
      <c r="AZ3197" s="7" t="s">
        <v>349</v>
      </c>
    </row>
    <row r="3198" spans="1:52" x14ac:dyDescent="0.2">
      <c r="A3198" s="7">
        <v>3182</v>
      </c>
      <c r="B3198" s="7">
        <v>20016</v>
      </c>
      <c r="C3198" s="7" t="s">
        <v>69</v>
      </c>
      <c r="D3198" s="7" t="s">
        <v>513</v>
      </c>
      <c r="E3198" s="7" t="s">
        <v>348</v>
      </c>
      <c r="F3198" s="7">
        <v>1.6439999999999999</v>
      </c>
      <c r="I3198" s="7">
        <v>1.6439999999999999</v>
      </c>
      <c r="J3198" s="7">
        <v>2002</v>
      </c>
      <c r="K3198" s="7">
        <v>11</v>
      </c>
      <c r="L3198" s="7">
        <v>327</v>
      </c>
      <c r="M3198" s="7">
        <v>31.265999999999998</v>
      </c>
      <c r="N3198" s="7">
        <v>105.45</v>
      </c>
      <c r="O3198" s="7">
        <v>31.25</v>
      </c>
      <c r="P3198" s="7">
        <v>105.25</v>
      </c>
      <c r="V3198" s="7" t="s">
        <v>37</v>
      </c>
      <c r="W3198" s="7">
        <v>1.1040000000000001</v>
      </c>
      <c r="X3198" s="7">
        <f t="shared" si="104"/>
        <v>1.1040000000000001</v>
      </c>
      <c r="Y3198" s="7">
        <v>0.54</v>
      </c>
      <c r="Z3198" s="7">
        <f t="shared" si="105"/>
        <v>0.54</v>
      </c>
      <c r="AA3198" s="7">
        <v>0.67100000000000004</v>
      </c>
      <c r="AB3198" s="7">
        <v>0.32800000000000001</v>
      </c>
      <c r="AC3198" s="7">
        <v>12.6</v>
      </c>
      <c r="AD3198" s="7">
        <v>35.5</v>
      </c>
      <c r="AE3198" s="7" t="s">
        <v>132</v>
      </c>
      <c r="AH3198" s="7" t="s">
        <v>419</v>
      </c>
      <c r="AI3198" s="7" t="s">
        <v>420</v>
      </c>
      <c r="AJ3198" s="7">
        <v>0.435</v>
      </c>
      <c r="AK3198" s="7">
        <v>-0.80900000000000005</v>
      </c>
      <c r="AL3198" s="7" t="s">
        <v>408</v>
      </c>
      <c r="AS3198" s="7">
        <v>1.7589999999999999</v>
      </c>
      <c r="AV3198" s="7" t="s">
        <v>675</v>
      </c>
      <c r="AW3198" s="7" t="s">
        <v>528</v>
      </c>
      <c r="AZ3198" s="7" t="s">
        <v>349</v>
      </c>
    </row>
    <row r="3199" spans="1:52" x14ac:dyDescent="0.2">
      <c r="A3199" s="7">
        <v>3183</v>
      </c>
      <c r="B3199" s="7">
        <v>20016</v>
      </c>
      <c r="C3199" s="7" t="s">
        <v>69</v>
      </c>
      <c r="D3199" s="7" t="s">
        <v>513</v>
      </c>
      <c r="E3199" s="7" t="s">
        <v>348</v>
      </c>
      <c r="F3199" s="7">
        <v>1.34</v>
      </c>
      <c r="I3199" s="7">
        <v>1.34</v>
      </c>
      <c r="J3199" s="7">
        <v>2002</v>
      </c>
      <c r="K3199" s="7">
        <v>11</v>
      </c>
      <c r="L3199" s="7">
        <v>332</v>
      </c>
      <c r="M3199" s="7">
        <v>31.265999999999998</v>
      </c>
      <c r="N3199" s="7">
        <v>105.45</v>
      </c>
      <c r="O3199" s="7">
        <v>31.25</v>
      </c>
      <c r="P3199" s="7">
        <v>105.25</v>
      </c>
      <c r="V3199" s="7" t="s">
        <v>37</v>
      </c>
      <c r="W3199" s="7">
        <v>1.0269999999999999</v>
      </c>
      <c r="X3199" s="7">
        <f t="shared" si="104"/>
        <v>1.0269999999999999</v>
      </c>
      <c r="Y3199" s="7">
        <v>0.313</v>
      </c>
      <c r="Z3199" s="7">
        <f t="shared" si="105"/>
        <v>0.313</v>
      </c>
      <c r="AA3199" s="7">
        <v>0.76600000000000001</v>
      </c>
      <c r="AB3199" s="7">
        <v>0.23300000000000001</v>
      </c>
      <c r="AC3199" s="7">
        <v>12.6</v>
      </c>
      <c r="AD3199" s="7">
        <v>35.5</v>
      </c>
      <c r="AE3199" s="7" t="s">
        <v>132</v>
      </c>
      <c r="AH3199" s="7" t="s">
        <v>419</v>
      </c>
      <c r="AI3199" s="7" t="s">
        <v>420</v>
      </c>
      <c r="AJ3199" s="7">
        <v>0.435</v>
      </c>
      <c r="AK3199" s="7">
        <v>-0.80900000000000005</v>
      </c>
      <c r="AL3199" s="7" t="s">
        <v>408</v>
      </c>
      <c r="AS3199" s="7">
        <v>1.7589999999999999</v>
      </c>
      <c r="AV3199" s="7" t="s">
        <v>675</v>
      </c>
      <c r="AW3199" s="7" t="s">
        <v>528</v>
      </c>
      <c r="AZ3199" s="7" t="s">
        <v>349</v>
      </c>
    </row>
    <row r="3200" spans="1:52" x14ac:dyDescent="0.2">
      <c r="A3200" s="7">
        <v>3184</v>
      </c>
      <c r="B3200" s="7">
        <v>20016</v>
      </c>
      <c r="C3200" s="7" t="s">
        <v>69</v>
      </c>
      <c r="D3200" s="7" t="s">
        <v>513</v>
      </c>
      <c r="E3200" s="7" t="s">
        <v>348</v>
      </c>
      <c r="F3200" s="7">
        <v>1.1890000000000001</v>
      </c>
      <c r="I3200" s="7">
        <v>1.1890000000000001</v>
      </c>
      <c r="J3200" s="7">
        <v>2002</v>
      </c>
      <c r="K3200" s="7">
        <v>12</v>
      </c>
      <c r="L3200" s="7">
        <v>337</v>
      </c>
      <c r="M3200" s="7">
        <v>31.265999999999998</v>
      </c>
      <c r="N3200" s="7">
        <v>105.45</v>
      </c>
      <c r="O3200" s="7">
        <v>31.25</v>
      </c>
      <c r="P3200" s="7">
        <v>105.25</v>
      </c>
      <c r="V3200" s="7" t="s">
        <v>37</v>
      </c>
      <c r="W3200" s="7">
        <v>0.746</v>
      </c>
      <c r="X3200" s="7">
        <f t="shared" si="104"/>
        <v>0.746</v>
      </c>
      <c r="Y3200" s="7">
        <v>0.443</v>
      </c>
      <c r="Z3200" s="7">
        <f t="shared" si="105"/>
        <v>0.443</v>
      </c>
      <c r="AA3200" s="7">
        <v>0.627</v>
      </c>
      <c r="AB3200" s="7">
        <v>0.372</v>
      </c>
      <c r="AC3200" s="7">
        <v>7.1</v>
      </c>
      <c r="AD3200" s="7">
        <v>16.2</v>
      </c>
      <c r="AE3200" s="7" t="s">
        <v>132</v>
      </c>
      <c r="AH3200" s="7" t="s">
        <v>419</v>
      </c>
      <c r="AI3200" s="7" t="s">
        <v>420</v>
      </c>
      <c r="AJ3200" s="7">
        <v>0.435</v>
      </c>
      <c r="AK3200" s="7">
        <v>-0.80900000000000005</v>
      </c>
      <c r="AL3200" s="7" t="s">
        <v>408</v>
      </c>
      <c r="AS3200" s="7">
        <v>1.7589999999999999</v>
      </c>
      <c r="AV3200" s="7" t="s">
        <v>675</v>
      </c>
      <c r="AW3200" s="7" t="s">
        <v>528</v>
      </c>
      <c r="AZ3200" s="7" t="s">
        <v>349</v>
      </c>
    </row>
    <row r="3201" spans="1:52" x14ac:dyDescent="0.2">
      <c r="A3201" s="7">
        <v>3185</v>
      </c>
      <c r="B3201" s="7">
        <v>20016</v>
      </c>
      <c r="C3201" s="7" t="s">
        <v>69</v>
      </c>
      <c r="D3201" s="7" t="s">
        <v>513</v>
      </c>
      <c r="E3201" s="7" t="s">
        <v>348</v>
      </c>
      <c r="F3201" s="7">
        <v>1.877</v>
      </c>
      <c r="I3201" s="7">
        <v>1.877</v>
      </c>
      <c r="J3201" s="7">
        <v>2002</v>
      </c>
      <c r="K3201" s="7">
        <v>12</v>
      </c>
      <c r="L3201" s="7">
        <v>342</v>
      </c>
      <c r="M3201" s="7">
        <v>31.265999999999998</v>
      </c>
      <c r="N3201" s="7">
        <v>105.45</v>
      </c>
      <c r="O3201" s="7">
        <v>31.25</v>
      </c>
      <c r="P3201" s="7">
        <v>105.25</v>
      </c>
      <c r="V3201" s="7" t="s">
        <v>37</v>
      </c>
      <c r="W3201" s="7">
        <v>0.77</v>
      </c>
      <c r="X3201" s="7">
        <f t="shared" si="104"/>
        <v>0.77</v>
      </c>
      <c r="Y3201" s="7">
        <v>1.107</v>
      </c>
      <c r="Z3201" s="7">
        <f t="shared" si="105"/>
        <v>1.107</v>
      </c>
      <c r="AA3201" s="7">
        <v>0.41</v>
      </c>
      <c r="AB3201" s="7">
        <v>0.58899999999999997</v>
      </c>
      <c r="AC3201" s="7">
        <v>7.1</v>
      </c>
      <c r="AD3201" s="7">
        <v>16.2</v>
      </c>
      <c r="AE3201" s="7" t="s">
        <v>132</v>
      </c>
      <c r="AH3201" s="7" t="s">
        <v>419</v>
      </c>
      <c r="AI3201" s="7" t="s">
        <v>420</v>
      </c>
      <c r="AJ3201" s="7">
        <v>0.435</v>
      </c>
      <c r="AK3201" s="7">
        <v>-0.80900000000000005</v>
      </c>
      <c r="AL3201" s="7" t="s">
        <v>408</v>
      </c>
      <c r="AS3201" s="7">
        <v>1.7589999999999999</v>
      </c>
      <c r="AV3201" s="7" t="s">
        <v>675</v>
      </c>
      <c r="AW3201" s="7" t="s">
        <v>528</v>
      </c>
      <c r="AZ3201" s="7" t="s">
        <v>349</v>
      </c>
    </row>
    <row r="3202" spans="1:52" x14ac:dyDescent="0.2">
      <c r="A3202" s="7">
        <v>3186</v>
      </c>
      <c r="B3202" s="7">
        <v>20016</v>
      </c>
      <c r="C3202" s="7" t="s">
        <v>69</v>
      </c>
      <c r="D3202" s="7" t="s">
        <v>513</v>
      </c>
      <c r="E3202" s="7" t="s">
        <v>348</v>
      </c>
      <c r="F3202" s="7">
        <v>1.8779999999999999</v>
      </c>
      <c r="I3202" s="7">
        <v>1.8779999999999999</v>
      </c>
      <c r="J3202" s="7">
        <v>2002</v>
      </c>
      <c r="K3202" s="7">
        <v>12</v>
      </c>
      <c r="L3202" s="7">
        <v>346</v>
      </c>
      <c r="M3202" s="7">
        <v>31.265999999999998</v>
      </c>
      <c r="N3202" s="7">
        <v>105.45</v>
      </c>
      <c r="O3202" s="7">
        <v>31.25</v>
      </c>
      <c r="P3202" s="7">
        <v>105.25</v>
      </c>
      <c r="V3202" s="7" t="s">
        <v>37</v>
      </c>
      <c r="W3202" s="7">
        <v>0.66800000000000004</v>
      </c>
      <c r="X3202" s="7">
        <f t="shared" si="104"/>
        <v>0.66800000000000004</v>
      </c>
      <c r="Y3202" s="7">
        <v>1.21</v>
      </c>
      <c r="Z3202" s="7">
        <f t="shared" si="105"/>
        <v>1.21</v>
      </c>
      <c r="AA3202" s="7">
        <v>0.35499999999999998</v>
      </c>
      <c r="AB3202" s="7">
        <v>0.64400000000000002</v>
      </c>
      <c r="AC3202" s="7">
        <v>7.1</v>
      </c>
      <c r="AD3202" s="7">
        <v>16.2</v>
      </c>
      <c r="AE3202" s="7" t="s">
        <v>132</v>
      </c>
      <c r="AH3202" s="7" t="s">
        <v>419</v>
      </c>
      <c r="AI3202" s="7" t="s">
        <v>420</v>
      </c>
      <c r="AJ3202" s="7">
        <v>0.435</v>
      </c>
      <c r="AK3202" s="7">
        <v>-0.80900000000000005</v>
      </c>
      <c r="AL3202" s="7" t="s">
        <v>408</v>
      </c>
      <c r="AS3202" s="7">
        <v>1.7589999999999999</v>
      </c>
      <c r="AV3202" s="7" t="s">
        <v>675</v>
      </c>
      <c r="AW3202" s="7" t="s">
        <v>528</v>
      </c>
      <c r="AZ3202" s="7" t="s">
        <v>349</v>
      </c>
    </row>
    <row r="3203" spans="1:52" x14ac:dyDescent="0.2">
      <c r="A3203" s="7">
        <v>3187</v>
      </c>
      <c r="B3203" s="7">
        <v>20016</v>
      </c>
      <c r="C3203" s="7" t="s">
        <v>69</v>
      </c>
      <c r="D3203" s="7" t="s">
        <v>513</v>
      </c>
      <c r="E3203" s="7" t="s">
        <v>348</v>
      </c>
      <c r="F3203" s="7">
        <v>1.472</v>
      </c>
      <c r="I3203" s="7">
        <v>1.472</v>
      </c>
      <c r="J3203" s="7">
        <v>2002</v>
      </c>
      <c r="K3203" s="7">
        <v>12</v>
      </c>
      <c r="L3203" s="7">
        <v>352</v>
      </c>
      <c r="M3203" s="7">
        <v>31.265999999999998</v>
      </c>
      <c r="N3203" s="7">
        <v>105.45</v>
      </c>
      <c r="O3203" s="7">
        <v>31.25</v>
      </c>
      <c r="P3203" s="7">
        <v>105.25</v>
      </c>
      <c r="V3203" s="7" t="s">
        <v>37</v>
      </c>
      <c r="W3203" s="7">
        <v>0.71699999999999997</v>
      </c>
      <c r="X3203" s="7">
        <f t="shared" si="104"/>
        <v>0.71699999999999997</v>
      </c>
      <c r="Y3203" s="7">
        <v>0.755</v>
      </c>
      <c r="Z3203" s="7">
        <f t="shared" si="105"/>
        <v>0.755</v>
      </c>
      <c r="AA3203" s="7">
        <v>0.48699999999999999</v>
      </c>
      <c r="AB3203" s="7">
        <v>0.51200000000000001</v>
      </c>
      <c r="AC3203" s="7">
        <v>7.1</v>
      </c>
      <c r="AD3203" s="7">
        <v>16.2</v>
      </c>
      <c r="AE3203" s="7" t="s">
        <v>132</v>
      </c>
      <c r="AH3203" s="7" t="s">
        <v>419</v>
      </c>
      <c r="AI3203" s="7" t="s">
        <v>420</v>
      </c>
      <c r="AJ3203" s="7">
        <v>0.435</v>
      </c>
      <c r="AK3203" s="7">
        <v>-0.80900000000000005</v>
      </c>
      <c r="AL3203" s="7" t="s">
        <v>408</v>
      </c>
      <c r="AS3203" s="7">
        <v>1.7589999999999999</v>
      </c>
      <c r="AV3203" s="7" t="s">
        <v>675</v>
      </c>
      <c r="AW3203" s="7" t="s">
        <v>528</v>
      </c>
      <c r="AZ3203" s="7" t="s">
        <v>349</v>
      </c>
    </row>
    <row r="3204" spans="1:52" x14ac:dyDescent="0.2">
      <c r="A3204" s="7">
        <v>3188</v>
      </c>
      <c r="B3204" s="7">
        <v>20016</v>
      </c>
      <c r="C3204" s="7" t="s">
        <v>69</v>
      </c>
      <c r="D3204" s="7" t="s">
        <v>513</v>
      </c>
      <c r="E3204" s="7" t="s">
        <v>348</v>
      </c>
      <c r="F3204" s="7">
        <v>1.83</v>
      </c>
      <c r="I3204" s="7">
        <v>1.83</v>
      </c>
      <c r="J3204" s="7">
        <v>2002</v>
      </c>
      <c r="K3204" s="7">
        <v>12</v>
      </c>
      <c r="L3204" s="7">
        <v>356</v>
      </c>
      <c r="M3204" s="7">
        <v>31.265999999999998</v>
      </c>
      <c r="N3204" s="7">
        <v>105.45</v>
      </c>
      <c r="O3204" s="7">
        <v>31.25</v>
      </c>
      <c r="P3204" s="7">
        <v>105.25</v>
      </c>
      <c r="V3204" s="7" t="s">
        <v>37</v>
      </c>
      <c r="W3204" s="7">
        <v>0.28399999999999997</v>
      </c>
      <c r="X3204" s="7">
        <f t="shared" si="104"/>
        <v>0.28399999999999997</v>
      </c>
      <c r="Y3204" s="7">
        <v>1.546</v>
      </c>
      <c r="Z3204" s="7">
        <f t="shared" si="105"/>
        <v>1.546</v>
      </c>
      <c r="AA3204" s="7">
        <v>0.155</v>
      </c>
      <c r="AB3204" s="7">
        <v>0.84399999999999997</v>
      </c>
      <c r="AC3204" s="7">
        <v>7.1</v>
      </c>
      <c r="AD3204" s="7">
        <v>16.2</v>
      </c>
      <c r="AE3204" s="7" t="s">
        <v>132</v>
      </c>
      <c r="AH3204" s="7" t="s">
        <v>419</v>
      </c>
      <c r="AI3204" s="7" t="s">
        <v>420</v>
      </c>
      <c r="AJ3204" s="7">
        <v>0.435</v>
      </c>
      <c r="AK3204" s="7">
        <v>-0.80900000000000005</v>
      </c>
      <c r="AL3204" s="7" t="s">
        <v>408</v>
      </c>
      <c r="AS3204" s="7">
        <v>1.7589999999999999</v>
      </c>
      <c r="AV3204" s="7" t="s">
        <v>675</v>
      </c>
      <c r="AW3204" s="7" t="s">
        <v>528</v>
      </c>
      <c r="AZ3204" s="7" t="s">
        <v>349</v>
      </c>
    </row>
    <row r="3205" spans="1:52" x14ac:dyDescent="0.2">
      <c r="A3205" s="7">
        <v>3189</v>
      </c>
      <c r="B3205" s="7">
        <v>20016</v>
      </c>
      <c r="C3205" s="7" t="s">
        <v>69</v>
      </c>
      <c r="D3205" s="7" t="s">
        <v>513</v>
      </c>
      <c r="E3205" s="7" t="s">
        <v>348</v>
      </c>
      <c r="F3205" s="7">
        <v>0.86499999999999999</v>
      </c>
      <c r="I3205" s="7">
        <v>0.86499999999999999</v>
      </c>
      <c r="J3205" s="7">
        <v>2002</v>
      </c>
      <c r="K3205" s="7">
        <v>12</v>
      </c>
      <c r="L3205" s="7">
        <v>362</v>
      </c>
      <c r="M3205" s="7">
        <v>31.265999999999998</v>
      </c>
      <c r="N3205" s="7">
        <v>105.45</v>
      </c>
      <c r="O3205" s="7">
        <v>31.25</v>
      </c>
      <c r="P3205" s="7">
        <v>105.25</v>
      </c>
      <c r="V3205" s="7" t="s">
        <v>37</v>
      </c>
      <c r="W3205" s="7">
        <v>0.63900000000000001</v>
      </c>
      <c r="X3205" s="7">
        <f t="shared" si="104"/>
        <v>0.63900000000000001</v>
      </c>
      <c r="Y3205" s="7">
        <v>0.22600000000000001</v>
      </c>
      <c r="Z3205" s="7">
        <f t="shared" si="105"/>
        <v>0.22600000000000001</v>
      </c>
      <c r="AA3205" s="7">
        <v>0.73799999999999999</v>
      </c>
      <c r="AB3205" s="7">
        <v>0.26100000000000001</v>
      </c>
      <c r="AC3205" s="7">
        <v>7.1</v>
      </c>
      <c r="AD3205" s="7">
        <v>16.2</v>
      </c>
      <c r="AE3205" s="7" t="s">
        <v>132</v>
      </c>
      <c r="AH3205" s="7" t="s">
        <v>419</v>
      </c>
      <c r="AI3205" s="7" t="s">
        <v>420</v>
      </c>
      <c r="AJ3205" s="7">
        <v>0.435</v>
      </c>
      <c r="AK3205" s="7">
        <v>-0.80900000000000005</v>
      </c>
      <c r="AL3205" s="7" t="s">
        <v>408</v>
      </c>
      <c r="AS3205" s="7">
        <v>1.7589999999999999</v>
      </c>
      <c r="AV3205" s="7" t="s">
        <v>675</v>
      </c>
      <c r="AW3205" s="7" t="s">
        <v>528</v>
      </c>
      <c r="AZ3205" s="7" t="s">
        <v>349</v>
      </c>
    </row>
    <row r="3206" spans="1:52" x14ac:dyDescent="0.2">
      <c r="A3206" s="7">
        <v>3190</v>
      </c>
      <c r="B3206" s="7">
        <v>20016</v>
      </c>
      <c r="C3206" s="7" t="s">
        <v>69</v>
      </c>
      <c r="D3206" s="7" t="s">
        <v>513</v>
      </c>
      <c r="E3206" s="7" t="s">
        <v>348</v>
      </c>
      <c r="F3206" s="7">
        <v>1.5529999999999999</v>
      </c>
      <c r="I3206" s="7">
        <v>1.5529999999999999</v>
      </c>
      <c r="J3206" s="7">
        <v>2003</v>
      </c>
      <c r="K3206" s="7">
        <v>1</v>
      </c>
      <c r="L3206" s="7">
        <v>1</v>
      </c>
      <c r="M3206" s="7">
        <v>31.265999999999998</v>
      </c>
      <c r="N3206" s="7">
        <v>105.45</v>
      </c>
      <c r="O3206" s="7">
        <v>31.25</v>
      </c>
      <c r="P3206" s="7">
        <v>105.25</v>
      </c>
      <c r="V3206" s="7" t="s">
        <v>37</v>
      </c>
      <c r="W3206" s="7">
        <v>0.48399999999999999</v>
      </c>
      <c r="X3206" s="7">
        <f t="shared" si="104"/>
        <v>0.48399999999999999</v>
      </c>
      <c r="Y3206" s="7">
        <v>1.069</v>
      </c>
      <c r="Z3206" s="7">
        <f t="shared" si="105"/>
        <v>1.069</v>
      </c>
      <c r="AA3206" s="7">
        <v>0.311</v>
      </c>
      <c r="AB3206" s="7">
        <v>0.68799999999999994</v>
      </c>
      <c r="AC3206" s="7">
        <v>6.3</v>
      </c>
      <c r="AD3206" s="7">
        <v>5</v>
      </c>
      <c r="AE3206" s="7" t="s">
        <v>132</v>
      </c>
      <c r="AH3206" s="7" t="s">
        <v>419</v>
      </c>
      <c r="AI3206" s="7" t="s">
        <v>420</v>
      </c>
      <c r="AJ3206" s="7">
        <v>0.435</v>
      </c>
      <c r="AK3206" s="7">
        <v>7.0000000000000007E-2</v>
      </c>
      <c r="AL3206" s="7" t="s">
        <v>408</v>
      </c>
      <c r="AS3206" s="7">
        <v>1.7589999999999999</v>
      </c>
      <c r="AV3206" s="7" t="s">
        <v>675</v>
      </c>
      <c r="AW3206" s="7" t="s">
        <v>528</v>
      </c>
      <c r="AZ3206" s="7" t="s">
        <v>349</v>
      </c>
    </row>
    <row r="3207" spans="1:52" x14ac:dyDescent="0.2">
      <c r="A3207" s="7">
        <v>3191</v>
      </c>
      <c r="B3207" s="7">
        <v>20016</v>
      </c>
      <c r="C3207" s="7" t="s">
        <v>69</v>
      </c>
      <c r="D3207" s="7" t="s">
        <v>513</v>
      </c>
      <c r="E3207" s="7" t="s">
        <v>348</v>
      </c>
      <c r="F3207" s="7">
        <v>1.8080000000000001</v>
      </c>
      <c r="I3207" s="7">
        <v>1.8080000000000001</v>
      </c>
      <c r="J3207" s="7">
        <v>2003</v>
      </c>
      <c r="K3207" s="7">
        <v>1</v>
      </c>
      <c r="L3207" s="7">
        <v>6</v>
      </c>
      <c r="M3207" s="7">
        <v>31.265999999999998</v>
      </c>
      <c r="N3207" s="7">
        <v>105.45</v>
      </c>
      <c r="O3207" s="7">
        <v>31.25</v>
      </c>
      <c r="P3207" s="7">
        <v>105.25</v>
      </c>
      <c r="V3207" s="7" t="s">
        <v>37</v>
      </c>
      <c r="W3207" s="7">
        <v>0.48399999999999999</v>
      </c>
      <c r="X3207" s="7">
        <f t="shared" si="104"/>
        <v>0.48399999999999999</v>
      </c>
      <c r="Y3207" s="7">
        <v>1.3240000000000001</v>
      </c>
      <c r="Z3207" s="7">
        <f t="shared" si="105"/>
        <v>1.3240000000000001</v>
      </c>
      <c r="AA3207" s="7">
        <v>0.26700000000000002</v>
      </c>
      <c r="AB3207" s="7">
        <v>0.73199999999999998</v>
      </c>
      <c r="AC3207" s="7">
        <v>6.3</v>
      </c>
      <c r="AD3207" s="7">
        <v>5</v>
      </c>
      <c r="AE3207" s="7" t="s">
        <v>132</v>
      </c>
      <c r="AH3207" s="7" t="s">
        <v>419</v>
      </c>
      <c r="AI3207" s="7" t="s">
        <v>420</v>
      </c>
      <c r="AJ3207" s="7">
        <v>0.435</v>
      </c>
      <c r="AK3207" s="7">
        <v>7.0000000000000007E-2</v>
      </c>
      <c r="AL3207" s="7" t="s">
        <v>408</v>
      </c>
      <c r="AS3207" s="7">
        <v>1.7589999999999999</v>
      </c>
      <c r="AV3207" s="7" t="s">
        <v>675</v>
      </c>
      <c r="AW3207" s="7" t="s">
        <v>528</v>
      </c>
      <c r="AZ3207" s="7" t="s">
        <v>349</v>
      </c>
    </row>
    <row r="3208" spans="1:52" x14ac:dyDescent="0.2">
      <c r="A3208" s="7">
        <v>3192</v>
      </c>
      <c r="B3208" s="7">
        <v>20016</v>
      </c>
      <c r="C3208" s="7" t="s">
        <v>69</v>
      </c>
      <c r="D3208" s="7" t="s">
        <v>513</v>
      </c>
      <c r="E3208" s="7" t="s">
        <v>348</v>
      </c>
      <c r="F3208" s="7">
        <v>1.2749999999999999</v>
      </c>
      <c r="I3208" s="7">
        <v>1.2749999999999999</v>
      </c>
      <c r="J3208" s="7">
        <v>2003</v>
      </c>
      <c r="K3208" s="7">
        <v>1</v>
      </c>
      <c r="L3208" s="7">
        <v>11</v>
      </c>
      <c r="M3208" s="7">
        <v>31.265999999999998</v>
      </c>
      <c r="N3208" s="7">
        <v>105.45</v>
      </c>
      <c r="O3208" s="7">
        <v>31.25</v>
      </c>
      <c r="P3208" s="7">
        <v>105.25</v>
      </c>
      <c r="V3208" s="7" t="s">
        <v>37</v>
      </c>
      <c r="W3208" s="7">
        <v>0.22900000000000001</v>
      </c>
      <c r="X3208" s="7">
        <f t="shared" si="104"/>
        <v>0.22900000000000001</v>
      </c>
      <c r="Y3208" s="7">
        <v>1.046</v>
      </c>
      <c r="Z3208" s="7">
        <f t="shared" si="105"/>
        <v>1.046</v>
      </c>
      <c r="AA3208" s="7">
        <v>0.17899999999999999</v>
      </c>
      <c r="AB3208" s="7">
        <v>0.82</v>
      </c>
      <c r="AC3208" s="7">
        <v>6.3</v>
      </c>
      <c r="AD3208" s="7">
        <v>5</v>
      </c>
      <c r="AE3208" s="7" t="s">
        <v>132</v>
      </c>
      <c r="AH3208" s="7" t="s">
        <v>419</v>
      </c>
      <c r="AI3208" s="7" t="s">
        <v>420</v>
      </c>
      <c r="AJ3208" s="7">
        <v>0.435</v>
      </c>
      <c r="AK3208" s="7">
        <v>7.0000000000000007E-2</v>
      </c>
      <c r="AL3208" s="7" t="s">
        <v>408</v>
      </c>
      <c r="AS3208" s="7">
        <v>1.7589999999999999</v>
      </c>
      <c r="AV3208" s="7" t="s">
        <v>675</v>
      </c>
      <c r="AW3208" s="7" t="s">
        <v>528</v>
      </c>
      <c r="AZ3208" s="7" t="s">
        <v>349</v>
      </c>
    </row>
    <row r="3209" spans="1:52" x14ac:dyDescent="0.2">
      <c r="A3209" s="7">
        <v>3193</v>
      </c>
      <c r="B3209" s="7">
        <v>20016</v>
      </c>
      <c r="C3209" s="7" t="s">
        <v>69</v>
      </c>
      <c r="D3209" s="7" t="s">
        <v>513</v>
      </c>
      <c r="E3209" s="7" t="s">
        <v>348</v>
      </c>
      <c r="F3209" s="7">
        <v>1.786</v>
      </c>
      <c r="I3209" s="7">
        <v>1.786</v>
      </c>
      <c r="J3209" s="7">
        <v>2003</v>
      </c>
      <c r="K3209" s="7">
        <v>1</v>
      </c>
      <c r="L3209" s="7">
        <v>16</v>
      </c>
      <c r="M3209" s="7">
        <v>31.265999999999998</v>
      </c>
      <c r="N3209" s="7">
        <v>105.45</v>
      </c>
      <c r="O3209" s="7">
        <v>31.25</v>
      </c>
      <c r="P3209" s="7">
        <v>105.25</v>
      </c>
      <c r="V3209" s="7" t="s">
        <v>37</v>
      </c>
      <c r="W3209" s="7">
        <v>0.38100000000000001</v>
      </c>
      <c r="X3209" s="7">
        <f t="shared" si="104"/>
        <v>0.38100000000000001</v>
      </c>
      <c r="Y3209" s="7">
        <v>1.405</v>
      </c>
      <c r="Z3209" s="7">
        <f t="shared" si="105"/>
        <v>1.405</v>
      </c>
      <c r="AA3209" s="7">
        <v>0.21299999999999999</v>
      </c>
      <c r="AB3209" s="7">
        <v>0.78600000000000003</v>
      </c>
      <c r="AC3209" s="7">
        <v>6.3</v>
      </c>
      <c r="AD3209" s="7">
        <v>5</v>
      </c>
      <c r="AE3209" s="7" t="s">
        <v>132</v>
      </c>
      <c r="AH3209" s="7" t="s">
        <v>419</v>
      </c>
      <c r="AI3209" s="7" t="s">
        <v>420</v>
      </c>
      <c r="AJ3209" s="7">
        <v>0.435</v>
      </c>
      <c r="AK3209" s="7">
        <v>7.0000000000000007E-2</v>
      </c>
      <c r="AL3209" s="7" t="s">
        <v>408</v>
      </c>
      <c r="AS3209" s="7">
        <v>1.7589999999999999</v>
      </c>
      <c r="AV3209" s="7" t="s">
        <v>675</v>
      </c>
      <c r="AW3209" s="7" t="s">
        <v>528</v>
      </c>
      <c r="AZ3209" s="7" t="s">
        <v>349</v>
      </c>
    </row>
    <row r="3210" spans="1:52" x14ac:dyDescent="0.2">
      <c r="A3210" s="7">
        <v>3194</v>
      </c>
      <c r="B3210" s="7">
        <v>20016</v>
      </c>
      <c r="C3210" s="7" t="s">
        <v>69</v>
      </c>
      <c r="D3210" s="7" t="s">
        <v>513</v>
      </c>
      <c r="E3210" s="7" t="s">
        <v>348</v>
      </c>
      <c r="F3210" s="7">
        <v>1.863</v>
      </c>
      <c r="I3210" s="7">
        <v>1.863</v>
      </c>
      <c r="J3210" s="7">
        <v>2003</v>
      </c>
      <c r="K3210" s="7">
        <v>1</v>
      </c>
      <c r="L3210" s="7">
        <v>21</v>
      </c>
      <c r="M3210" s="7">
        <v>31.265999999999998</v>
      </c>
      <c r="N3210" s="7">
        <v>105.45</v>
      </c>
      <c r="O3210" s="7">
        <v>31.25</v>
      </c>
      <c r="P3210" s="7">
        <v>105.25</v>
      </c>
      <c r="V3210" s="7" t="s">
        <v>37</v>
      </c>
      <c r="W3210" s="7">
        <v>0.50700000000000001</v>
      </c>
      <c r="X3210" s="7">
        <f t="shared" si="104"/>
        <v>0.50700000000000001</v>
      </c>
      <c r="Y3210" s="7">
        <v>1.3560000000000001</v>
      </c>
      <c r="Z3210" s="7">
        <f t="shared" si="105"/>
        <v>1.3560000000000001</v>
      </c>
      <c r="AA3210" s="7">
        <v>0.27200000000000002</v>
      </c>
      <c r="AB3210" s="7">
        <v>0.72699999999999998</v>
      </c>
      <c r="AC3210" s="7">
        <v>6.3</v>
      </c>
      <c r="AD3210" s="7">
        <v>5</v>
      </c>
      <c r="AE3210" s="7" t="s">
        <v>132</v>
      </c>
      <c r="AH3210" s="7" t="s">
        <v>419</v>
      </c>
      <c r="AI3210" s="7" t="s">
        <v>420</v>
      </c>
      <c r="AJ3210" s="7">
        <v>0.435</v>
      </c>
      <c r="AK3210" s="7">
        <v>7.0000000000000007E-2</v>
      </c>
      <c r="AL3210" s="7" t="s">
        <v>408</v>
      </c>
      <c r="AS3210" s="7">
        <v>1.7589999999999999</v>
      </c>
      <c r="AV3210" s="7" t="s">
        <v>675</v>
      </c>
      <c r="AW3210" s="7" t="s">
        <v>528</v>
      </c>
      <c r="AZ3210" s="7" t="s">
        <v>349</v>
      </c>
    </row>
    <row r="3211" spans="1:52" x14ac:dyDescent="0.2">
      <c r="A3211" s="7">
        <v>3195</v>
      </c>
      <c r="B3211" s="7">
        <v>20016</v>
      </c>
      <c r="C3211" s="7" t="s">
        <v>69</v>
      </c>
      <c r="D3211" s="7" t="s">
        <v>513</v>
      </c>
      <c r="E3211" s="7" t="s">
        <v>348</v>
      </c>
      <c r="F3211" s="7">
        <v>2.6269999999999998</v>
      </c>
      <c r="I3211" s="7">
        <v>2.6269999999999998</v>
      </c>
      <c r="J3211" s="7">
        <v>2003</v>
      </c>
      <c r="K3211" s="7">
        <v>1</v>
      </c>
      <c r="L3211" s="7">
        <v>25</v>
      </c>
      <c r="M3211" s="7">
        <v>31.265999999999998</v>
      </c>
      <c r="N3211" s="7">
        <v>105.45</v>
      </c>
      <c r="O3211" s="7">
        <v>31.25</v>
      </c>
      <c r="P3211" s="7">
        <v>105.25</v>
      </c>
      <c r="V3211" s="7" t="s">
        <v>37</v>
      </c>
      <c r="W3211" s="7">
        <v>0.35299999999999998</v>
      </c>
      <c r="X3211" s="7">
        <f t="shared" si="104"/>
        <v>0.35299999999999998</v>
      </c>
      <c r="Y3211" s="7">
        <v>2.274</v>
      </c>
      <c r="Z3211" s="7">
        <f t="shared" si="105"/>
        <v>2.274</v>
      </c>
      <c r="AA3211" s="7">
        <v>0.13400000000000001</v>
      </c>
      <c r="AB3211" s="7">
        <v>0.86499999999999999</v>
      </c>
      <c r="AC3211" s="7">
        <v>6.3</v>
      </c>
      <c r="AD3211" s="7">
        <v>5</v>
      </c>
      <c r="AE3211" s="7" t="s">
        <v>132</v>
      </c>
      <c r="AH3211" s="7" t="s">
        <v>419</v>
      </c>
      <c r="AI3211" s="7" t="s">
        <v>420</v>
      </c>
      <c r="AJ3211" s="7">
        <v>0.435</v>
      </c>
      <c r="AK3211" s="7">
        <v>7.0000000000000007E-2</v>
      </c>
      <c r="AL3211" s="7" t="s">
        <v>408</v>
      </c>
      <c r="AS3211" s="7">
        <v>1.7589999999999999</v>
      </c>
      <c r="AV3211" s="7" t="s">
        <v>675</v>
      </c>
      <c r="AW3211" s="7" t="s">
        <v>528</v>
      </c>
      <c r="AZ3211" s="7" t="s">
        <v>349</v>
      </c>
    </row>
    <row r="3212" spans="1:52" x14ac:dyDescent="0.2">
      <c r="A3212" s="7">
        <v>3196</v>
      </c>
      <c r="B3212" s="7">
        <v>20016</v>
      </c>
      <c r="C3212" s="7" t="s">
        <v>69</v>
      </c>
      <c r="D3212" s="7" t="s">
        <v>513</v>
      </c>
      <c r="E3212" s="7" t="s">
        <v>348</v>
      </c>
      <c r="F3212" s="7">
        <v>5.1470000000000002</v>
      </c>
      <c r="I3212" s="7">
        <v>5.1470000000000002</v>
      </c>
      <c r="J3212" s="7">
        <v>2003</v>
      </c>
      <c r="K3212" s="7">
        <v>1</v>
      </c>
      <c r="L3212" s="7">
        <v>30</v>
      </c>
      <c r="M3212" s="7">
        <v>31.265999999999998</v>
      </c>
      <c r="N3212" s="7">
        <v>105.45</v>
      </c>
      <c r="O3212" s="7">
        <v>31.25</v>
      </c>
      <c r="P3212" s="7">
        <v>105.25</v>
      </c>
      <c r="V3212" s="7" t="s">
        <v>37</v>
      </c>
      <c r="W3212" s="7">
        <v>0.53</v>
      </c>
      <c r="X3212" s="7">
        <f t="shared" si="104"/>
        <v>0.53</v>
      </c>
      <c r="Y3212" s="7">
        <v>4.617</v>
      </c>
      <c r="Z3212" s="7">
        <f t="shared" si="105"/>
        <v>4.617</v>
      </c>
      <c r="AA3212" s="7">
        <v>0.10199999999999999</v>
      </c>
      <c r="AB3212" s="7">
        <v>0.89700000000000002</v>
      </c>
      <c r="AC3212" s="7">
        <v>6.3</v>
      </c>
      <c r="AD3212" s="7">
        <v>5</v>
      </c>
      <c r="AE3212" s="7" t="s">
        <v>132</v>
      </c>
      <c r="AH3212" s="7" t="s">
        <v>419</v>
      </c>
      <c r="AI3212" s="7" t="s">
        <v>420</v>
      </c>
      <c r="AJ3212" s="7">
        <v>0.435</v>
      </c>
      <c r="AK3212" s="7">
        <v>7.0000000000000007E-2</v>
      </c>
      <c r="AL3212" s="7" t="s">
        <v>408</v>
      </c>
      <c r="AS3212" s="7">
        <v>1.7589999999999999</v>
      </c>
      <c r="AV3212" s="7" t="s">
        <v>675</v>
      </c>
      <c r="AW3212" s="7" t="s">
        <v>528</v>
      </c>
      <c r="AZ3212" s="7" t="s">
        <v>349</v>
      </c>
    </row>
    <row r="3213" spans="1:52" x14ac:dyDescent="0.2">
      <c r="A3213" s="7">
        <v>3197</v>
      </c>
      <c r="B3213" s="7">
        <v>20016</v>
      </c>
      <c r="C3213" s="7" t="s">
        <v>69</v>
      </c>
      <c r="D3213" s="7" t="s">
        <v>513</v>
      </c>
      <c r="E3213" s="7" t="s">
        <v>348</v>
      </c>
      <c r="F3213" s="7">
        <v>3.4950000000000001</v>
      </c>
      <c r="I3213" s="7">
        <v>3.4950000000000001</v>
      </c>
      <c r="J3213" s="7">
        <v>2003</v>
      </c>
      <c r="K3213" s="7">
        <v>2</v>
      </c>
      <c r="L3213" s="7">
        <v>35</v>
      </c>
      <c r="M3213" s="7">
        <v>31.265999999999998</v>
      </c>
      <c r="N3213" s="7">
        <v>105.45</v>
      </c>
      <c r="O3213" s="7">
        <v>31.25</v>
      </c>
      <c r="P3213" s="7">
        <v>105.25</v>
      </c>
      <c r="V3213" s="7" t="s">
        <v>37</v>
      </c>
      <c r="W3213" s="7">
        <v>0.60499999999999998</v>
      </c>
      <c r="X3213" s="7">
        <f t="shared" si="104"/>
        <v>0.60499999999999998</v>
      </c>
      <c r="Y3213" s="7">
        <v>2.89</v>
      </c>
      <c r="Z3213" s="7">
        <f t="shared" si="105"/>
        <v>2.89</v>
      </c>
      <c r="AA3213" s="7">
        <v>0.17299999999999999</v>
      </c>
      <c r="AB3213" s="7">
        <v>0.82599999999999996</v>
      </c>
      <c r="AC3213" s="7">
        <v>10</v>
      </c>
      <c r="AD3213" s="7">
        <v>3.3</v>
      </c>
      <c r="AE3213" s="7" t="s">
        <v>132</v>
      </c>
      <c r="AH3213" s="7" t="s">
        <v>419</v>
      </c>
      <c r="AI3213" s="7" t="s">
        <v>420</v>
      </c>
      <c r="AJ3213" s="7">
        <v>0.435</v>
      </c>
      <c r="AK3213" s="7">
        <v>7.0000000000000007E-2</v>
      </c>
      <c r="AL3213" s="7" t="s">
        <v>408</v>
      </c>
      <c r="AS3213" s="7">
        <v>1.7589999999999999</v>
      </c>
      <c r="AV3213" s="7" t="s">
        <v>675</v>
      </c>
      <c r="AW3213" s="7" t="s">
        <v>528</v>
      </c>
      <c r="AZ3213" s="7" t="s">
        <v>349</v>
      </c>
    </row>
    <row r="3214" spans="1:52" x14ac:dyDescent="0.2">
      <c r="A3214" s="7">
        <v>3198</v>
      </c>
      <c r="B3214" s="7">
        <v>20016</v>
      </c>
      <c r="C3214" s="7" t="s">
        <v>69</v>
      </c>
      <c r="D3214" s="7" t="s">
        <v>513</v>
      </c>
      <c r="E3214" s="7" t="s">
        <v>348</v>
      </c>
      <c r="F3214" s="7">
        <v>3.0640000000000001</v>
      </c>
      <c r="I3214" s="7">
        <v>3.0640000000000001</v>
      </c>
      <c r="J3214" s="7">
        <v>2003</v>
      </c>
      <c r="K3214" s="7">
        <v>2</v>
      </c>
      <c r="L3214" s="7">
        <v>40</v>
      </c>
      <c r="M3214" s="7">
        <v>31.265999999999998</v>
      </c>
      <c r="N3214" s="7">
        <v>105.45</v>
      </c>
      <c r="O3214" s="7">
        <v>31.25</v>
      </c>
      <c r="P3214" s="7">
        <v>105.25</v>
      </c>
      <c r="V3214" s="7" t="s">
        <v>37</v>
      </c>
      <c r="W3214" s="7">
        <v>0.503</v>
      </c>
      <c r="X3214" s="7">
        <f t="shared" si="104"/>
        <v>0.503</v>
      </c>
      <c r="Y3214" s="7">
        <v>2.5609999999999999</v>
      </c>
      <c r="Z3214" s="7">
        <f t="shared" si="105"/>
        <v>2.5609999999999999</v>
      </c>
      <c r="AA3214" s="7">
        <v>0.16400000000000001</v>
      </c>
      <c r="AB3214" s="7">
        <v>0.83499999999999996</v>
      </c>
      <c r="AC3214" s="7">
        <v>10</v>
      </c>
      <c r="AD3214" s="7">
        <v>3.3</v>
      </c>
      <c r="AE3214" s="7" t="s">
        <v>132</v>
      </c>
      <c r="AH3214" s="7" t="s">
        <v>419</v>
      </c>
      <c r="AI3214" s="7" t="s">
        <v>420</v>
      </c>
      <c r="AJ3214" s="7">
        <v>0.435</v>
      </c>
      <c r="AK3214" s="7">
        <v>7.0000000000000007E-2</v>
      </c>
      <c r="AL3214" s="7" t="s">
        <v>408</v>
      </c>
      <c r="AS3214" s="7">
        <v>1.7589999999999999</v>
      </c>
      <c r="AV3214" s="7" t="s">
        <v>675</v>
      </c>
      <c r="AW3214" s="7" t="s">
        <v>528</v>
      </c>
      <c r="AZ3214" s="7" t="s">
        <v>349</v>
      </c>
    </row>
    <row r="3215" spans="1:52" x14ac:dyDescent="0.2">
      <c r="A3215" s="7">
        <v>3199</v>
      </c>
      <c r="B3215" s="7">
        <v>20016</v>
      </c>
      <c r="C3215" s="7" t="s">
        <v>69</v>
      </c>
      <c r="D3215" s="7" t="s">
        <v>513</v>
      </c>
      <c r="E3215" s="7" t="s">
        <v>348</v>
      </c>
      <c r="F3215" s="7">
        <v>3.827</v>
      </c>
      <c r="I3215" s="7">
        <v>3.827</v>
      </c>
      <c r="J3215" s="7">
        <v>2003</v>
      </c>
      <c r="K3215" s="7">
        <v>2</v>
      </c>
      <c r="L3215" s="7">
        <v>44</v>
      </c>
      <c r="M3215" s="7">
        <v>31.265999999999998</v>
      </c>
      <c r="N3215" s="7">
        <v>105.45</v>
      </c>
      <c r="O3215" s="7">
        <v>31.25</v>
      </c>
      <c r="P3215" s="7">
        <v>105.25</v>
      </c>
      <c r="V3215" s="7" t="s">
        <v>37</v>
      </c>
      <c r="W3215" s="7">
        <v>0.90900000000000003</v>
      </c>
      <c r="X3215" s="7">
        <f t="shared" si="104"/>
        <v>0.90900000000000003</v>
      </c>
      <c r="Y3215" s="7">
        <v>2.9180000000000001</v>
      </c>
      <c r="Z3215" s="7">
        <f t="shared" si="105"/>
        <v>2.9180000000000001</v>
      </c>
      <c r="AA3215" s="7">
        <v>0.23699999999999999</v>
      </c>
      <c r="AB3215" s="7">
        <v>0.76200000000000001</v>
      </c>
      <c r="AC3215" s="7">
        <v>10</v>
      </c>
      <c r="AD3215" s="7">
        <v>3.3</v>
      </c>
      <c r="AE3215" s="7" t="s">
        <v>132</v>
      </c>
      <c r="AH3215" s="7" t="s">
        <v>419</v>
      </c>
      <c r="AI3215" s="7" t="s">
        <v>420</v>
      </c>
      <c r="AJ3215" s="7">
        <v>0.435</v>
      </c>
      <c r="AK3215" s="7">
        <v>7.0000000000000007E-2</v>
      </c>
      <c r="AL3215" s="7" t="s">
        <v>408</v>
      </c>
      <c r="AS3215" s="7">
        <v>1.7589999999999999</v>
      </c>
      <c r="AV3215" s="7" t="s">
        <v>675</v>
      </c>
      <c r="AW3215" s="7" t="s">
        <v>528</v>
      </c>
      <c r="AZ3215" s="7" t="s">
        <v>349</v>
      </c>
    </row>
    <row r="3216" spans="1:52" x14ac:dyDescent="0.2">
      <c r="A3216" s="7">
        <v>3200</v>
      </c>
      <c r="B3216" s="7">
        <v>20016</v>
      </c>
      <c r="C3216" s="7" t="s">
        <v>69</v>
      </c>
      <c r="D3216" s="7" t="s">
        <v>513</v>
      </c>
      <c r="E3216" s="7" t="s">
        <v>348</v>
      </c>
      <c r="F3216" s="7">
        <v>6.8550000000000004</v>
      </c>
      <c r="I3216" s="7">
        <v>6.8550000000000004</v>
      </c>
      <c r="J3216" s="7">
        <v>2003</v>
      </c>
      <c r="K3216" s="7">
        <v>2</v>
      </c>
      <c r="L3216" s="7">
        <v>49</v>
      </c>
      <c r="M3216" s="7">
        <v>31.265999999999998</v>
      </c>
      <c r="N3216" s="7">
        <v>105.45</v>
      </c>
      <c r="O3216" s="7">
        <v>31.25</v>
      </c>
      <c r="P3216" s="7">
        <v>105.25</v>
      </c>
      <c r="V3216" s="7" t="s">
        <v>37</v>
      </c>
      <c r="W3216" s="7">
        <v>0.98399999999999999</v>
      </c>
      <c r="X3216" s="7">
        <f t="shared" si="104"/>
        <v>0.98399999999999999</v>
      </c>
      <c r="Y3216" s="7">
        <v>5.8710000000000004</v>
      </c>
      <c r="Z3216" s="7">
        <f t="shared" si="105"/>
        <v>5.8710000000000004</v>
      </c>
      <c r="AA3216" s="7">
        <v>0.14299999999999999</v>
      </c>
      <c r="AB3216" s="7">
        <v>0.85599999999999998</v>
      </c>
      <c r="AC3216" s="7">
        <v>10</v>
      </c>
      <c r="AD3216" s="7">
        <v>3.3</v>
      </c>
      <c r="AE3216" s="7" t="s">
        <v>132</v>
      </c>
      <c r="AH3216" s="7" t="s">
        <v>419</v>
      </c>
      <c r="AI3216" s="7" t="s">
        <v>420</v>
      </c>
      <c r="AJ3216" s="7">
        <v>0.435</v>
      </c>
      <c r="AK3216" s="7">
        <v>7.0000000000000007E-2</v>
      </c>
      <c r="AL3216" s="7" t="s">
        <v>408</v>
      </c>
      <c r="AS3216" s="7">
        <v>1.7589999999999999</v>
      </c>
      <c r="AV3216" s="7" t="s">
        <v>675</v>
      </c>
      <c r="AW3216" s="7" t="s">
        <v>528</v>
      </c>
      <c r="AZ3216" s="7" t="s">
        <v>349</v>
      </c>
    </row>
    <row r="3217" spans="1:52" x14ac:dyDescent="0.2">
      <c r="A3217" s="7">
        <v>3201</v>
      </c>
      <c r="B3217" s="7">
        <v>20016</v>
      </c>
      <c r="C3217" s="7" t="s">
        <v>69</v>
      </c>
      <c r="D3217" s="7" t="s">
        <v>513</v>
      </c>
      <c r="E3217" s="7" t="s">
        <v>348</v>
      </c>
      <c r="F3217" s="7">
        <v>5.23</v>
      </c>
      <c r="I3217" s="7">
        <v>5.23</v>
      </c>
      <c r="J3217" s="7">
        <v>2003</v>
      </c>
      <c r="K3217" s="7">
        <v>2</v>
      </c>
      <c r="L3217" s="7">
        <v>54</v>
      </c>
      <c r="M3217" s="7">
        <v>31.265999999999998</v>
      </c>
      <c r="N3217" s="7">
        <v>105.45</v>
      </c>
      <c r="O3217" s="7">
        <v>31.25</v>
      </c>
      <c r="P3217" s="7">
        <v>105.25</v>
      </c>
      <c r="V3217" s="7" t="s">
        <v>37</v>
      </c>
      <c r="W3217" s="7">
        <v>0.5</v>
      </c>
      <c r="X3217" s="7">
        <f t="shared" si="104"/>
        <v>0.5</v>
      </c>
      <c r="Y3217" s="7">
        <v>4.7300000000000004</v>
      </c>
      <c r="Z3217" s="7">
        <f t="shared" si="105"/>
        <v>4.7300000000000004</v>
      </c>
      <c r="AA3217" s="7">
        <v>9.5000000000000001E-2</v>
      </c>
      <c r="AB3217" s="7">
        <v>0.90400000000000003</v>
      </c>
      <c r="AC3217" s="7">
        <v>10</v>
      </c>
      <c r="AD3217" s="7">
        <v>3.3</v>
      </c>
      <c r="AE3217" s="7" t="s">
        <v>132</v>
      </c>
      <c r="AH3217" s="7" t="s">
        <v>419</v>
      </c>
      <c r="AI3217" s="7" t="s">
        <v>420</v>
      </c>
      <c r="AJ3217" s="7">
        <v>0.435</v>
      </c>
      <c r="AK3217" s="7">
        <v>7.0000000000000007E-2</v>
      </c>
      <c r="AL3217" s="7" t="s">
        <v>408</v>
      </c>
      <c r="AS3217" s="7">
        <v>1.7589999999999999</v>
      </c>
      <c r="AV3217" s="7" t="s">
        <v>675</v>
      </c>
      <c r="AW3217" s="7" t="s">
        <v>528</v>
      </c>
      <c r="AZ3217" s="7" t="s">
        <v>349</v>
      </c>
    </row>
    <row r="3218" spans="1:52" x14ac:dyDescent="0.2">
      <c r="A3218" s="7">
        <v>3202</v>
      </c>
      <c r="B3218" s="7">
        <v>20016</v>
      </c>
      <c r="C3218" s="7" t="s">
        <v>69</v>
      </c>
      <c r="D3218" s="7" t="s">
        <v>513</v>
      </c>
      <c r="E3218" s="7" t="s">
        <v>348</v>
      </c>
      <c r="F3218" s="7">
        <v>4.1369999999999996</v>
      </c>
      <c r="I3218" s="7">
        <v>4.1369999999999996</v>
      </c>
      <c r="J3218" s="7">
        <v>2003</v>
      </c>
      <c r="K3218" s="7">
        <v>2</v>
      </c>
      <c r="L3218" s="7">
        <v>59</v>
      </c>
      <c r="M3218" s="7">
        <v>31.265999999999998</v>
      </c>
      <c r="N3218" s="7">
        <v>105.45</v>
      </c>
      <c r="O3218" s="7">
        <v>31.25</v>
      </c>
      <c r="P3218" s="7">
        <v>105.25</v>
      </c>
      <c r="V3218" s="7" t="s">
        <v>37</v>
      </c>
      <c r="W3218" s="7">
        <v>0.47199999999999998</v>
      </c>
      <c r="X3218" s="7">
        <f t="shared" ref="X3218:X3281" si="106">IF(ISBLANK(W3218), "", W3218)</f>
        <v>0.47199999999999998</v>
      </c>
      <c r="Y3218" s="7">
        <v>3.665</v>
      </c>
      <c r="Z3218" s="7">
        <f t="shared" ref="Z3218:Z3281" si="107">IF(ISBLANK(Y3218), "", Y3218)</f>
        <v>3.665</v>
      </c>
      <c r="AA3218" s="7">
        <v>0.114</v>
      </c>
      <c r="AB3218" s="7">
        <v>0.88500000000000001</v>
      </c>
      <c r="AC3218" s="7">
        <v>10</v>
      </c>
      <c r="AD3218" s="7">
        <v>3.3</v>
      </c>
      <c r="AE3218" s="7" t="s">
        <v>132</v>
      </c>
      <c r="AH3218" s="7" t="s">
        <v>419</v>
      </c>
      <c r="AI3218" s="7" t="s">
        <v>420</v>
      </c>
      <c r="AJ3218" s="7">
        <v>0.435</v>
      </c>
      <c r="AK3218" s="7">
        <v>7.0000000000000007E-2</v>
      </c>
      <c r="AL3218" s="7" t="s">
        <v>408</v>
      </c>
      <c r="AS3218" s="7">
        <v>1.7589999999999999</v>
      </c>
      <c r="AV3218" s="7" t="s">
        <v>675</v>
      </c>
      <c r="AW3218" s="7" t="s">
        <v>528</v>
      </c>
      <c r="AZ3218" s="7" t="s">
        <v>349</v>
      </c>
    </row>
    <row r="3219" spans="1:52" x14ac:dyDescent="0.2">
      <c r="A3219" s="7">
        <v>3203</v>
      </c>
      <c r="B3219" s="7">
        <v>20016</v>
      </c>
      <c r="C3219" s="7" t="s">
        <v>69</v>
      </c>
      <c r="D3219" s="7" t="s">
        <v>513</v>
      </c>
      <c r="E3219" s="7" t="s">
        <v>348</v>
      </c>
      <c r="F3219" s="7">
        <v>4.3170000000000002</v>
      </c>
      <c r="I3219" s="7">
        <v>4.3170000000000002</v>
      </c>
      <c r="J3219" s="7">
        <v>2003</v>
      </c>
      <c r="K3219" s="7">
        <v>3</v>
      </c>
      <c r="L3219" s="7">
        <v>64</v>
      </c>
      <c r="M3219" s="7">
        <v>31.265999999999998</v>
      </c>
      <c r="N3219" s="7">
        <v>105.45</v>
      </c>
      <c r="O3219" s="7">
        <v>31.25</v>
      </c>
      <c r="P3219" s="7">
        <v>105.25</v>
      </c>
      <c r="V3219" s="7" t="s">
        <v>37</v>
      </c>
      <c r="W3219" s="7">
        <v>0.80300000000000005</v>
      </c>
      <c r="X3219" s="7">
        <f t="shared" si="106"/>
        <v>0.80300000000000005</v>
      </c>
      <c r="Y3219" s="7">
        <v>3.5139999999999998</v>
      </c>
      <c r="Z3219" s="7">
        <f t="shared" si="107"/>
        <v>3.5139999999999998</v>
      </c>
      <c r="AA3219" s="7">
        <v>0.186</v>
      </c>
      <c r="AB3219" s="7">
        <v>0.81299999999999994</v>
      </c>
      <c r="AC3219" s="7">
        <v>12.4</v>
      </c>
      <c r="AD3219" s="7">
        <v>23.8</v>
      </c>
      <c r="AE3219" s="7" t="s">
        <v>132</v>
      </c>
      <c r="AH3219" s="7" t="s">
        <v>419</v>
      </c>
      <c r="AI3219" s="7" t="s">
        <v>420</v>
      </c>
      <c r="AJ3219" s="7">
        <v>0.435</v>
      </c>
      <c r="AK3219" s="7">
        <v>7.0000000000000007E-2</v>
      </c>
      <c r="AL3219" s="7" t="s">
        <v>408</v>
      </c>
      <c r="AS3219" s="7">
        <v>1.7589999999999999</v>
      </c>
      <c r="AV3219" s="7" t="s">
        <v>675</v>
      </c>
      <c r="AW3219" s="7" t="s">
        <v>528</v>
      </c>
      <c r="AZ3219" s="7" t="s">
        <v>349</v>
      </c>
    </row>
    <row r="3220" spans="1:52" x14ac:dyDescent="0.2">
      <c r="A3220" s="7">
        <v>3204</v>
      </c>
      <c r="B3220" s="7">
        <v>20016</v>
      </c>
      <c r="C3220" s="7" t="s">
        <v>69</v>
      </c>
      <c r="D3220" s="7" t="s">
        <v>513</v>
      </c>
      <c r="E3220" s="7" t="s">
        <v>348</v>
      </c>
      <c r="F3220" s="7">
        <v>4.3689999999999998</v>
      </c>
      <c r="I3220" s="7">
        <v>4.3689999999999998</v>
      </c>
      <c r="J3220" s="7">
        <v>2003</v>
      </c>
      <c r="K3220" s="7">
        <v>3</v>
      </c>
      <c r="L3220" s="7">
        <v>69</v>
      </c>
      <c r="M3220" s="7">
        <v>31.265999999999998</v>
      </c>
      <c r="N3220" s="7">
        <v>105.45</v>
      </c>
      <c r="O3220" s="7">
        <v>31.25</v>
      </c>
      <c r="P3220" s="7">
        <v>105.25</v>
      </c>
      <c r="V3220" s="7" t="s">
        <v>37</v>
      </c>
      <c r="W3220" s="7">
        <v>0.54</v>
      </c>
      <c r="X3220" s="7">
        <f t="shared" si="106"/>
        <v>0.54</v>
      </c>
      <c r="Y3220" s="7">
        <v>3.8290000000000002</v>
      </c>
      <c r="Z3220" s="7">
        <f t="shared" si="107"/>
        <v>3.8290000000000002</v>
      </c>
      <c r="AA3220" s="7">
        <v>0.123</v>
      </c>
      <c r="AB3220" s="7">
        <v>0.876</v>
      </c>
      <c r="AC3220" s="7">
        <v>12.4</v>
      </c>
      <c r="AD3220" s="7">
        <v>23.8</v>
      </c>
      <c r="AE3220" s="7" t="s">
        <v>132</v>
      </c>
      <c r="AH3220" s="7" t="s">
        <v>419</v>
      </c>
      <c r="AI3220" s="7" t="s">
        <v>420</v>
      </c>
      <c r="AJ3220" s="7">
        <v>0.435</v>
      </c>
      <c r="AK3220" s="7">
        <v>7.0000000000000007E-2</v>
      </c>
      <c r="AL3220" s="7" t="s">
        <v>408</v>
      </c>
      <c r="AS3220" s="7">
        <v>1.7589999999999999</v>
      </c>
      <c r="AV3220" s="7" t="s">
        <v>675</v>
      </c>
      <c r="AW3220" s="7" t="s">
        <v>528</v>
      </c>
      <c r="AZ3220" s="7" t="s">
        <v>349</v>
      </c>
    </row>
    <row r="3221" spans="1:52" x14ac:dyDescent="0.2">
      <c r="A3221" s="7">
        <v>3205</v>
      </c>
      <c r="B3221" s="7">
        <v>20016</v>
      </c>
      <c r="C3221" s="7" t="s">
        <v>69</v>
      </c>
      <c r="D3221" s="7" t="s">
        <v>513</v>
      </c>
      <c r="E3221" s="7" t="s">
        <v>348</v>
      </c>
      <c r="F3221" s="7">
        <v>4.1669999999999998</v>
      </c>
      <c r="I3221" s="7">
        <v>4.1669999999999998</v>
      </c>
      <c r="J3221" s="7">
        <v>2003</v>
      </c>
      <c r="K3221" s="7">
        <v>3</v>
      </c>
      <c r="L3221" s="7">
        <v>74</v>
      </c>
      <c r="M3221" s="7">
        <v>31.265999999999998</v>
      </c>
      <c r="N3221" s="7">
        <v>105.45</v>
      </c>
      <c r="O3221" s="7">
        <v>31.25</v>
      </c>
      <c r="P3221" s="7">
        <v>105.25</v>
      </c>
      <c r="V3221" s="7" t="s">
        <v>37</v>
      </c>
      <c r="W3221" s="7">
        <v>0.95399999999999996</v>
      </c>
      <c r="X3221" s="7">
        <f t="shared" si="106"/>
        <v>0.95399999999999996</v>
      </c>
      <c r="Y3221" s="7">
        <v>3.2130000000000001</v>
      </c>
      <c r="Z3221" s="7">
        <f t="shared" si="107"/>
        <v>3.2130000000000001</v>
      </c>
      <c r="AA3221" s="7">
        <v>0.22800000000000001</v>
      </c>
      <c r="AB3221" s="7">
        <v>0.77100000000000002</v>
      </c>
      <c r="AC3221" s="7">
        <v>12.4</v>
      </c>
      <c r="AD3221" s="7">
        <v>23.8</v>
      </c>
      <c r="AE3221" s="7" t="s">
        <v>132</v>
      </c>
      <c r="AH3221" s="7" t="s">
        <v>419</v>
      </c>
      <c r="AI3221" s="7" t="s">
        <v>420</v>
      </c>
      <c r="AJ3221" s="7">
        <v>0.435</v>
      </c>
      <c r="AK3221" s="7">
        <v>7.0000000000000007E-2</v>
      </c>
      <c r="AL3221" s="7" t="s">
        <v>408</v>
      </c>
      <c r="AS3221" s="7">
        <v>1.7589999999999999</v>
      </c>
      <c r="AV3221" s="7" t="s">
        <v>675</v>
      </c>
      <c r="AW3221" s="7" t="s">
        <v>528</v>
      </c>
      <c r="AZ3221" s="7" t="s">
        <v>349</v>
      </c>
    </row>
    <row r="3222" spans="1:52" x14ac:dyDescent="0.2">
      <c r="A3222" s="7">
        <v>3206</v>
      </c>
      <c r="B3222" s="7">
        <v>20016</v>
      </c>
      <c r="C3222" s="7" t="s">
        <v>69</v>
      </c>
      <c r="D3222" s="7" t="s">
        <v>513</v>
      </c>
      <c r="E3222" s="7" t="s">
        <v>348</v>
      </c>
      <c r="F3222" s="7">
        <v>4.88</v>
      </c>
      <c r="I3222" s="7">
        <v>4.88</v>
      </c>
      <c r="J3222" s="7">
        <v>2003</v>
      </c>
      <c r="K3222" s="7">
        <v>3</v>
      </c>
      <c r="L3222" s="7">
        <v>79</v>
      </c>
      <c r="M3222" s="7">
        <v>31.265999999999998</v>
      </c>
      <c r="N3222" s="7">
        <v>105.45</v>
      </c>
      <c r="O3222" s="7">
        <v>31.25</v>
      </c>
      <c r="P3222" s="7">
        <v>105.25</v>
      </c>
      <c r="V3222" s="7" t="s">
        <v>37</v>
      </c>
      <c r="W3222" s="7">
        <v>1.004</v>
      </c>
      <c r="X3222" s="7">
        <f t="shared" si="106"/>
        <v>1.004</v>
      </c>
      <c r="Y3222" s="7">
        <v>3.8759999999999999</v>
      </c>
      <c r="Z3222" s="7">
        <f t="shared" si="107"/>
        <v>3.8759999999999999</v>
      </c>
      <c r="AA3222" s="7">
        <v>0.20499999999999999</v>
      </c>
      <c r="AB3222" s="7">
        <v>0.79400000000000004</v>
      </c>
      <c r="AC3222" s="7">
        <v>12.4</v>
      </c>
      <c r="AD3222" s="7">
        <v>23.8</v>
      </c>
      <c r="AE3222" s="7" t="s">
        <v>132</v>
      </c>
      <c r="AH3222" s="7" t="s">
        <v>419</v>
      </c>
      <c r="AI3222" s="7" t="s">
        <v>420</v>
      </c>
      <c r="AJ3222" s="7">
        <v>0.435</v>
      </c>
      <c r="AK3222" s="7">
        <v>7.0000000000000007E-2</v>
      </c>
      <c r="AL3222" s="7" t="s">
        <v>408</v>
      </c>
      <c r="AS3222" s="7">
        <v>1.7589999999999999</v>
      </c>
      <c r="AV3222" s="7" t="s">
        <v>675</v>
      </c>
      <c r="AW3222" s="7" t="s">
        <v>528</v>
      </c>
      <c r="AZ3222" s="7" t="s">
        <v>349</v>
      </c>
    </row>
    <row r="3223" spans="1:52" x14ac:dyDescent="0.2">
      <c r="A3223" s="7">
        <v>3207</v>
      </c>
      <c r="B3223" s="7">
        <v>20016</v>
      </c>
      <c r="C3223" s="7" t="s">
        <v>69</v>
      </c>
      <c r="D3223" s="7" t="s">
        <v>513</v>
      </c>
      <c r="E3223" s="7" t="s">
        <v>348</v>
      </c>
      <c r="F3223" s="7">
        <v>5.7210000000000001</v>
      </c>
      <c r="I3223" s="7">
        <v>5.7210000000000001</v>
      </c>
      <c r="J3223" s="7">
        <v>2003</v>
      </c>
      <c r="K3223" s="7">
        <v>3</v>
      </c>
      <c r="L3223" s="7">
        <v>84</v>
      </c>
      <c r="M3223" s="7">
        <v>31.265999999999998</v>
      </c>
      <c r="N3223" s="7">
        <v>105.45</v>
      </c>
      <c r="O3223" s="7">
        <v>31.25</v>
      </c>
      <c r="P3223" s="7">
        <v>105.25</v>
      </c>
      <c r="V3223" s="7" t="s">
        <v>37</v>
      </c>
      <c r="W3223" s="7">
        <v>1.155</v>
      </c>
      <c r="X3223" s="7">
        <f t="shared" si="106"/>
        <v>1.155</v>
      </c>
      <c r="Y3223" s="7">
        <v>4.5659999999999998</v>
      </c>
      <c r="Z3223" s="7">
        <f t="shared" si="107"/>
        <v>4.5659999999999998</v>
      </c>
      <c r="AA3223" s="7">
        <v>0.20100000000000001</v>
      </c>
      <c r="AB3223" s="7">
        <v>0.79800000000000004</v>
      </c>
      <c r="AC3223" s="7">
        <v>12.4</v>
      </c>
      <c r="AD3223" s="7">
        <v>23.8</v>
      </c>
      <c r="AE3223" s="7" t="s">
        <v>132</v>
      </c>
      <c r="AH3223" s="7" t="s">
        <v>419</v>
      </c>
      <c r="AI3223" s="7" t="s">
        <v>420</v>
      </c>
      <c r="AJ3223" s="7">
        <v>0.435</v>
      </c>
      <c r="AK3223" s="7">
        <v>7.0000000000000007E-2</v>
      </c>
      <c r="AL3223" s="7" t="s">
        <v>408</v>
      </c>
      <c r="AS3223" s="7">
        <v>1.7589999999999999</v>
      </c>
      <c r="AV3223" s="7" t="s">
        <v>675</v>
      </c>
      <c r="AW3223" s="7" t="s">
        <v>528</v>
      </c>
      <c r="AZ3223" s="7" t="s">
        <v>349</v>
      </c>
    </row>
    <row r="3224" spans="1:52" x14ac:dyDescent="0.2">
      <c r="A3224" s="7">
        <v>3208</v>
      </c>
      <c r="B3224" s="7">
        <v>20016</v>
      </c>
      <c r="C3224" s="7" t="s">
        <v>69</v>
      </c>
      <c r="D3224" s="7" t="s">
        <v>513</v>
      </c>
      <c r="E3224" s="7" t="s">
        <v>348</v>
      </c>
      <c r="F3224" s="7">
        <v>6.5620000000000003</v>
      </c>
      <c r="I3224" s="7">
        <v>6.5620000000000003</v>
      </c>
      <c r="J3224" s="7">
        <v>2003</v>
      </c>
      <c r="K3224" s="7">
        <v>3</v>
      </c>
      <c r="L3224" s="7">
        <v>88</v>
      </c>
      <c r="M3224" s="7">
        <v>31.265999999999998</v>
      </c>
      <c r="N3224" s="7">
        <v>105.45</v>
      </c>
      <c r="O3224" s="7">
        <v>31.25</v>
      </c>
      <c r="P3224" s="7">
        <v>105.25</v>
      </c>
      <c r="V3224" s="7" t="s">
        <v>37</v>
      </c>
      <c r="W3224" s="7">
        <v>1.129</v>
      </c>
      <c r="X3224" s="7">
        <f t="shared" si="106"/>
        <v>1.129</v>
      </c>
      <c r="Y3224" s="7">
        <v>5.4329999999999998</v>
      </c>
      <c r="Z3224" s="7">
        <f t="shared" si="107"/>
        <v>5.4329999999999998</v>
      </c>
      <c r="AA3224" s="7">
        <v>0.17199999999999999</v>
      </c>
      <c r="AB3224" s="7">
        <v>0.82699999999999996</v>
      </c>
      <c r="AC3224" s="7">
        <v>12.4</v>
      </c>
      <c r="AD3224" s="7">
        <v>23.8</v>
      </c>
      <c r="AE3224" s="7" t="s">
        <v>132</v>
      </c>
      <c r="AH3224" s="7" t="s">
        <v>419</v>
      </c>
      <c r="AI3224" s="7" t="s">
        <v>420</v>
      </c>
      <c r="AJ3224" s="7">
        <v>0.435</v>
      </c>
      <c r="AK3224" s="7">
        <v>7.0000000000000007E-2</v>
      </c>
      <c r="AL3224" s="7" t="s">
        <v>408</v>
      </c>
      <c r="AS3224" s="7">
        <v>1.7589999999999999</v>
      </c>
      <c r="AV3224" s="7" t="s">
        <v>675</v>
      </c>
      <c r="AW3224" s="7" t="s">
        <v>528</v>
      </c>
      <c r="AZ3224" s="7" t="s">
        <v>349</v>
      </c>
    </row>
    <row r="3225" spans="1:52" x14ac:dyDescent="0.2">
      <c r="A3225" s="7">
        <v>3209</v>
      </c>
      <c r="B3225" s="7">
        <v>20016</v>
      </c>
      <c r="C3225" s="7" t="s">
        <v>69</v>
      </c>
      <c r="D3225" s="7" t="s">
        <v>513</v>
      </c>
      <c r="E3225" s="7" t="s">
        <v>348</v>
      </c>
      <c r="F3225" s="7">
        <v>7.5549999999999997</v>
      </c>
      <c r="I3225" s="7">
        <v>7.5549999999999997</v>
      </c>
      <c r="J3225" s="7">
        <v>2003</v>
      </c>
      <c r="K3225" s="7">
        <v>4</v>
      </c>
      <c r="L3225" s="7">
        <v>93</v>
      </c>
      <c r="M3225" s="7">
        <v>31.265999999999998</v>
      </c>
      <c r="N3225" s="7">
        <v>105.45</v>
      </c>
      <c r="O3225" s="7">
        <v>31.25</v>
      </c>
      <c r="P3225" s="7">
        <v>105.25</v>
      </c>
      <c r="V3225" s="7" t="s">
        <v>37</v>
      </c>
      <c r="W3225" s="7">
        <v>0.97499999999999998</v>
      </c>
      <c r="X3225" s="7">
        <f t="shared" si="106"/>
        <v>0.97499999999999998</v>
      </c>
      <c r="Y3225" s="7">
        <v>6.58</v>
      </c>
      <c r="Z3225" s="7">
        <f t="shared" si="107"/>
        <v>6.58</v>
      </c>
      <c r="AA3225" s="7">
        <v>0.129</v>
      </c>
      <c r="AB3225" s="7">
        <v>0.87</v>
      </c>
      <c r="AC3225" s="7">
        <v>17.399999999999999</v>
      </c>
      <c r="AD3225" s="7">
        <v>33.799999999999997</v>
      </c>
      <c r="AE3225" s="7" t="s">
        <v>132</v>
      </c>
      <c r="AH3225" s="7" t="s">
        <v>419</v>
      </c>
      <c r="AI3225" s="7" t="s">
        <v>420</v>
      </c>
      <c r="AJ3225" s="7">
        <v>0.435</v>
      </c>
      <c r="AK3225" s="7">
        <v>7.0000000000000007E-2</v>
      </c>
      <c r="AL3225" s="7" t="s">
        <v>408</v>
      </c>
      <c r="AS3225" s="7">
        <v>1.7589999999999999</v>
      </c>
      <c r="AV3225" s="7" t="s">
        <v>675</v>
      </c>
      <c r="AW3225" s="7" t="s">
        <v>528</v>
      </c>
      <c r="AZ3225" s="7" t="s">
        <v>349</v>
      </c>
    </row>
    <row r="3226" spans="1:52" x14ac:dyDescent="0.2">
      <c r="A3226" s="7">
        <v>3210</v>
      </c>
      <c r="B3226" s="7">
        <v>20016</v>
      </c>
      <c r="C3226" s="7" t="s">
        <v>69</v>
      </c>
      <c r="D3226" s="7" t="s">
        <v>513</v>
      </c>
      <c r="E3226" s="7" t="s">
        <v>348</v>
      </c>
      <c r="F3226" s="7">
        <v>3.6389999999999998</v>
      </c>
      <c r="I3226" s="7">
        <v>3.6389999999999998</v>
      </c>
      <c r="J3226" s="7">
        <v>2003</v>
      </c>
      <c r="K3226" s="7">
        <v>4</v>
      </c>
      <c r="L3226" s="7">
        <v>98</v>
      </c>
      <c r="M3226" s="7">
        <v>31.265999999999998</v>
      </c>
      <c r="N3226" s="7">
        <v>105.45</v>
      </c>
      <c r="O3226" s="7">
        <v>31.25</v>
      </c>
      <c r="P3226" s="7">
        <v>105.25</v>
      </c>
      <c r="V3226" s="7" t="s">
        <v>37</v>
      </c>
      <c r="W3226" s="7">
        <v>0.95299999999999996</v>
      </c>
      <c r="X3226" s="7">
        <f t="shared" si="106"/>
        <v>0.95299999999999996</v>
      </c>
      <c r="Y3226" s="7">
        <v>2.6859999999999999</v>
      </c>
      <c r="Z3226" s="7">
        <f t="shared" si="107"/>
        <v>2.6859999999999999</v>
      </c>
      <c r="AA3226" s="7">
        <v>0.26100000000000001</v>
      </c>
      <c r="AB3226" s="7">
        <v>0.73799999999999999</v>
      </c>
      <c r="AC3226" s="7">
        <v>17.399999999999999</v>
      </c>
      <c r="AD3226" s="7">
        <v>33.799999999999997</v>
      </c>
      <c r="AE3226" s="7" t="s">
        <v>132</v>
      </c>
      <c r="AH3226" s="7" t="s">
        <v>419</v>
      </c>
      <c r="AI3226" s="7" t="s">
        <v>420</v>
      </c>
      <c r="AJ3226" s="7">
        <v>0.435</v>
      </c>
      <c r="AK3226" s="7">
        <v>7.0000000000000007E-2</v>
      </c>
      <c r="AL3226" s="7" t="s">
        <v>408</v>
      </c>
      <c r="AS3226" s="7">
        <v>1.7589999999999999</v>
      </c>
      <c r="AV3226" s="7" t="s">
        <v>675</v>
      </c>
      <c r="AW3226" s="7" t="s">
        <v>528</v>
      </c>
      <c r="AZ3226" s="7" t="s">
        <v>349</v>
      </c>
    </row>
    <row r="3227" spans="1:52" x14ac:dyDescent="0.2">
      <c r="A3227" s="7">
        <v>3211</v>
      </c>
      <c r="B3227" s="7">
        <v>20016</v>
      </c>
      <c r="C3227" s="7" t="s">
        <v>69</v>
      </c>
      <c r="D3227" s="7" t="s">
        <v>513</v>
      </c>
      <c r="E3227" s="7" t="s">
        <v>348</v>
      </c>
      <c r="F3227" s="7">
        <v>5.9039999999999999</v>
      </c>
      <c r="I3227" s="7">
        <v>5.9039999999999999</v>
      </c>
      <c r="J3227" s="7">
        <v>2003</v>
      </c>
      <c r="K3227" s="7">
        <v>4</v>
      </c>
      <c r="L3227" s="7">
        <v>103</v>
      </c>
      <c r="M3227" s="7">
        <v>31.265999999999998</v>
      </c>
      <c r="N3227" s="7">
        <v>105.45</v>
      </c>
      <c r="O3227" s="7">
        <v>31.25</v>
      </c>
      <c r="P3227" s="7">
        <v>105.25</v>
      </c>
      <c r="V3227" s="7" t="s">
        <v>37</v>
      </c>
      <c r="W3227" s="7">
        <v>1.5329999999999999</v>
      </c>
      <c r="X3227" s="7">
        <f t="shared" si="106"/>
        <v>1.5329999999999999</v>
      </c>
      <c r="Y3227" s="7">
        <v>4.3710000000000004</v>
      </c>
      <c r="Z3227" s="7">
        <f t="shared" si="107"/>
        <v>4.3710000000000004</v>
      </c>
      <c r="AA3227" s="7">
        <v>0.25900000000000001</v>
      </c>
      <c r="AB3227" s="7">
        <v>0.74</v>
      </c>
      <c r="AC3227" s="7">
        <v>17.399999999999999</v>
      </c>
      <c r="AD3227" s="7">
        <v>33.799999999999997</v>
      </c>
      <c r="AE3227" s="7" t="s">
        <v>132</v>
      </c>
      <c r="AH3227" s="7" t="s">
        <v>419</v>
      </c>
      <c r="AI3227" s="7" t="s">
        <v>420</v>
      </c>
      <c r="AJ3227" s="7">
        <v>0.435</v>
      </c>
      <c r="AK3227" s="7">
        <v>7.0000000000000007E-2</v>
      </c>
      <c r="AL3227" s="7" t="s">
        <v>408</v>
      </c>
      <c r="AS3227" s="7">
        <v>1.7589999999999999</v>
      </c>
      <c r="AV3227" s="7" t="s">
        <v>675</v>
      </c>
      <c r="AW3227" s="7" t="s">
        <v>528</v>
      </c>
      <c r="AZ3227" s="7" t="s">
        <v>349</v>
      </c>
    </row>
    <row r="3228" spans="1:52" x14ac:dyDescent="0.2">
      <c r="A3228" s="7">
        <v>3212</v>
      </c>
      <c r="B3228" s="7">
        <v>20016</v>
      </c>
      <c r="C3228" s="7" t="s">
        <v>69</v>
      </c>
      <c r="D3228" s="7" t="s">
        <v>513</v>
      </c>
      <c r="E3228" s="7" t="s">
        <v>348</v>
      </c>
      <c r="F3228" s="7">
        <v>7.05</v>
      </c>
      <c r="I3228" s="7">
        <v>7.05</v>
      </c>
      <c r="J3228" s="7">
        <v>2003</v>
      </c>
      <c r="K3228" s="7">
        <v>4</v>
      </c>
      <c r="L3228" s="7">
        <v>108</v>
      </c>
      <c r="M3228" s="7">
        <v>31.265999999999998</v>
      </c>
      <c r="N3228" s="7">
        <v>105.45</v>
      </c>
      <c r="O3228" s="7">
        <v>31.25</v>
      </c>
      <c r="P3228" s="7">
        <v>105.25</v>
      </c>
      <c r="V3228" s="7" t="s">
        <v>37</v>
      </c>
      <c r="W3228" s="7">
        <v>1.6839999999999999</v>
      </c>
      <c r="X3228" s="7">
        <f t="shared" si="106"/>
        <v>1.6839999999999999</v>
      </c>
      <c r="Y3228" s="7">
        <v>5.3659999999999997</v>
      </c>
      <c r="Z3228" s="7">
        <f t="shared" si="107"/>
        <v>5.3659999999999997</v>
      </c>
      <c r="AA3228" s="7">
        <v>0.23799999999999999</v>
      </c>
      <c r="AB3228" s="7">
        <v>0.76100000000000001</v>
      </c>
      <c r="AC3228" s="7">
        <v>17.399999999999999</v>
      </c>
      <c r="AD3228" s="7">
        <v>33.799999999999997</v>
      </c>
      <c r="AE3228" s="7" t="s">
        <v>132</v>
      </c>
      <c r="AH3228" s="7" t="s">
        <v>419</v>
      </c>
      <c r="AI3228" s="7" t="s">
        <v>420</v>
      </c>
      <c r="AJ3228" s="7">
        <v>0.435</v>
      </c>
      <c r="AK3228" s="7">
        <v>7.0000000000000007E-2</v>
      </c>
      <c r="AL3228" s="7" t="s">
        <v>408</v>
      </c>
      <c r="AS3228" s="7">
        <v>1.7589999999999999</v>
      </c>
      <c r="AV3228" s="7" t="s">
        <v>675</v>
      </c>
      <c r="AW3228" s="7" t="s">
        <v>528</v>
      </c>
      <c r="AZ3228" s="7" t="s">
        <v>349</v>
      </c>
    </row>
    <row r="3229" spans="1:52" x14ac:dyDescent="0.2">
      <c r="A3229" s="7">
        <v>3213</v>
      </c>
      <c r="B3229" s="7">
        <v>20016</v>
      </c>
      <c r="C3229" s="7" t="s">
        <v>69</v>
      </c>
      <c r="D3229" s="7" t="s">
        <v>513</v>
      </c>
      <c r="E3229" s="7" t="s">
        <v>348</v>
      </c>
      <c r="F3229" s="7">
        <v>7.8650000000000002</v>
      </c>
      <c r="I3229" s="7">
        <v>7.8650000000000002</v>
      </c>
      <c r="J3229" s="7">
        <v>2003</v>
      </c>
      <c r="K3229" s="7">
        <v>4</v>
      </c>
      <c r="L3229" s="7">
        <v>113</v>
      </c>
      <c r="M3229" s="7">
        <v>31.265999999999998</v>
      </c>
      <c r="N3229" s="7">
        <v>105.45</v>
      </c>
      <c r="O3229" s="7">
        <v>31.25</v>
      </c>
      <c r="P3229" s="7">
        <v>105.25</v>
      </c>
      <c r="V3229" s="7" t="s">
        <v>37</v>
      </c>
      <c r="W3229" s="7">
        <v>1.7849999999999999</v>
      </c>
      <c r="X3229" s="7">
        <f t="shared" si="106"/>
        <v>1.7849999999999999</v>
      </c>
      <c r="Y3229" s="7">
        <v>6.08</v>
      </c>
      <c r="Z3229" s="7">
        <f t="shared" si="107"/>
        <v>6.08</v>
      </c>
      <c r="AA3229" s="7">
        <v>0.22600000000000001</v>
      </c>
      <c r="AB3229" s="7">
        <v>0.77300000000000002</v>
      </c>
      <c r="AC3229" s="7">
        <v>17.399999999999999</v>
      </c>
      <c r="AD3229" s="7">
        <v>33.799999999999997</v>
      </c>
      <c r="AE3229" s="7" t="s">
        <v>132</v>
      </c>
      <c r="AH3229" s="7" t="s">
        <v>419</v>
      </c>
      <c r="AI3229" s="7" t="s">
        <v>420</v>
      </c>
      <c r="AJ3229" s="7">
        <v>0.435</v>
      </c>
      <c r="AK3229" s="7">
        <v>7.0000000000000007E-2</v>
      </c>
      <c r="AL3229" s="7" t="s">
        <v>408</v>
      </c>
      <c r="AS3229" s="7">
        <v>1.7589999999999999</v>
      </c>
      <c r="AV3229" s="7" t="s">
        <v>675</v>
      </c>
      <c r="AW3229" s="7" t="s">
        <v>528</v>
      </c>
      <c r="AZ3229" s="7" t="s">
        <v>349</v>
      </c>
    </row>
    <row r="3230" spans="1:52" x14ac:dyDescent="0.2">
      <c r="A3230" s="7">
        <v>3214</v>
      </c>
      <c r="B3230" s="7">
        <v>20016</v>
      </c>
      <c r="C3230" s="7" t="s">
        <v>69</v>
      </c>
      <c r="D3230" s="7" t="s">
        <v>513</v>
      </c>
      <c r="E3230" s="7" t="s">
        <v>348</v>
      </c>
      <c r="F3230" s="7">
        <v>4.992</v>
      </c>
      <c r="I3230" s="7">
        <v>4.992</v>
      </c>
      <c r="J3230" s="7">
        <v>2003</v>
      </c>
      <c r="K3230" s="7">
        <v>4</v>
      </c>
      <c r="L3230" s="7">
        <v>117</v>
      </c>
      <c r="M3230" s="7">
        <v>31.265999999999998</v>
      </c>
      <c r="N3230" s="7">
        <v>105.45</v>
      </c>
      <c r="O3230" s="7">
        <v>31.25</v>
      </c>
      <c r="P3230" s="7">
        <v>105.25</v>
      </c>
      <c r="V3230" s="7" t="s">
        <v>37</v>
      </c>
      <c r="W3230" s="7">
        <v>1.097</v>
      </c>
      <c r="X3230" s="7">
        <f t="shared" si="106"/>
        <v>1.097</v>
      </c>
      <c r="Y3230" s="7">
        <v>3.895</v>
      </c>
      <c r="Z3230" s="7">
        <f t="shared" si="107"/>
        <v>3.895</v>
      </c>
      <c r="AA3230" s="7">
        <v>0.219</v>
      </c>
      <c r="AB3230" s="7">
        <v>0.78</v>
      </c>
      <c r="AC3230" s="7">
        <v>17.399999999999999</v>
      </c>
      <c r="AD3230" s="7">
        <v>33.799999999999997</v>
      </c>
      <c r="AE3230" s="7" t="s">
        <v>132</v>
      </c>
      <c r="AH3230" s="7" t="s">
        <v>419</v>
      </c>
      <c r="AI3230" s="7" t="s">
        <v>420</v>
      </c>
      <c r="AJ3230" s="7">
        <v>0.435</v>
      </c>
      <c r="AK3230" s="7">
        <v>7.0000000000000007E-2</v>
      </c>
      <c r="AL3230" s="7" t="s">
        <v>408</v>
      </c>
      <c r="AS3230" s="7">
        <v>1.7589999999999999</v>
      </c>
      <c r="AV3230" s="7" t="s">
        <v>675</v>
      </c>
      <c r="AW3230" s="7" t="s">
        <v>528</v>
      </c>
      <c r="AZ3230" s="7" t="s">
        <v>349</v>
      </c>
    </row>
    <row r="3231" spans="1:52" x14ac:dyDescent="0.2">
      <c r="A3231" s="7">
        <v>3215</v>
      </c>
      <c r="B3231" s="7">
        <v>20016</v>
      </c>
      <c r="C3231" s="7" t="s">
        <v>69</v>
      </c>
      <c r="D3231" s="7" t="s">
        <v>513</v>
      </c>
      <c r="E3231" s="7" t="s">
        <v>348</v>
      </c>
      <c r="F3231" s="7">
        <v>4.7649999999999997</v>
      </c>
      <c r="I3231" s="7">
        <v>4.7649999999999997</v>
      </c>
      <c r="J3231" s="7">
        <v>2003</v>
      </c>
      <c r="K3231" s="7">
        <v>5</v>
      </c>
      <c r="L3231" s="7">
        <v>122</v>
      </c>
      <c r="M3231" s="7">
        <v>31.265999999999998</v>
      </c>
      <c r="N3231" s="7">
        <v>105.45</v>
      </c>
      <c r="O3231" s="7">
        <v>31.25</v>
      </c>
      <c r="P3231" s="7">
        <v>105.25</v>
      </c>
      <c r="V3231" s="7" t="s">
        <v>37</v>
      </c>
      <c r="W3231" s="7">
        <v>0.79100000000000004</v>
      </c>
      <c r="X3231" s="7">
        <f t="shared" si="106"/>
        <v>0.79100000000000004</v>
      </c>
      <c r="Y3231" s="7">
        <v>3.9740000000000002</v>
      </c>
      <c r="Z3231" s="7">
        <f t="shared" si="107"/>
        <v>3.9740000000000002</v>
      </c>
      <c r="AA3231" s="7">
        <v>0.16600000000000001</v>
      </c>
      <c r="AB3231" s="7">
        <v>0.83299999999999996</v>
      </c>
      <c r="AC3231" s="7">
        <v>21.5</v>
      </c>
      <c r="AD3231" s="7">
        <v>143.19999999999999</v>
      </c>
      <c r="AE3231" s="7" t="s">
        <v>132</v>
      </c>
      <c r="AH3231" s="7" t="s">
        <v>419</v>
      </c>
      <c r="AI3231" s="7" t="s">
        <v>420</v>
      </c>
      <c r="AJ3231" s="7">
        <v>0.435</v>
      </c>
      <c r="AK3231" s="7">
        <v>7.0000000000000007E-2</v>
      </c>
      <c r="AL3231" s="7" t="s">
        <v>408</v>
      </c>
      <c r="AS3231" s="7">
        <v>1.7589999999999999</v>
      </c>
      <c r="AV3231" s="7" t="s">
        <v>675</v>
      </c>
      <c r="AW3231" s="7" t="s">
        <v>528</v>
      </c>
      <c r="AZ3231" s="7" t="s">
        <v>349</v>
      </c>
    </row>
    <row r="3232" spans="1:52" x14ac:dyDescent="0.2">
      <c r="A3232" s="7">
        <v>3216</v>
      </c>
      <c r="B3232" s="7">
        <v>20016</v>
      </c>
      <c r="C3232" s="7" t="s">
        <v>69</v>
      </c>
      <c r="D3232" s="7" t="s">
        <v>513</v>
      </c>
      <c r="E3232" s="7" t="s">
        <v>348</v>
      </c>
      <c r="F3232" s="7">
        <v>6.3689999999999998</v>
      </c>
      <c r="I3232" s="7">
        <v>6.3689999999999998</v>
      </c>
      <c r="J3232" s="7">
        <v>2003</v>
      </c>
      <c r="K3232" s="7">
        <v>5</v>
      </c>
      <c r="L3232" s="7">
        <v>127</v>
      </c>
      <c r="M3232" s="7">
        <v>31.265999999999998</v>
      </c>
      <c r="N3232" s="7">
        <v>105.45</v>
      </c>
      <c r="O3232" s="7">
        <v>31.25</v>
      </c>
      <c r="P3232" s="7">
        <v>105.25</v>
      </c>
      <c r="V3232" s="7" t="s">
        <v>37</v>
      </c>
      <c r="W3232" s="7">
        <v>1.528</v>
      </c>
      <c r="X3232" s="7">
        <f t="shared" si="106"/>
        <v>1.528</v>
      </c>
      <c r="Y3232" s="7">
        <v>4.8410000000000002</v>
      </c>
      <c r="Z3232" s="7">
        <f t="shared" si="107"/>
        <v>4.8410000000000002</v>
      </c>
      <c r="AA3232" s="7">
        <v>0.23899999999999999</v>
      </c>
      <c r="AB3232" s="7">
        <v>0.76</v>
      </c>
      <c r="AC3232" s="7">
        <v>21.5</v>
      </c>
      <c r="AD3232" s="7">
        <v>143.19999999999999</v>
      </c>
      <c r="AE3232" s="7" t="s">
        <v>132</v>
      </c>
      <c r="AH3232" s="7" t="s">
        <v>419</v>
      </c>
      <c r="AI3232" s="7" t="s">
        <v>420</v>
      </c>
      <c r="AJ3232" s="7">
        <v>0.435</v>
      </c>
      <c r="AK3232" s="7">
        <v>7.0000000000000007E-2</v>
      </c>
      <c r="AL3232" s="7" t="s">
        <v>408</v>
      </c>
      <c r="AS3232" s="7">
        <v>1.7589999999999999</v>
      </c>
      <c r="AV3232" s="7" t="s">
        <v>675</v>
      </c>
      <c r="AW3232" s="7" t="s">
        <v>528</v>
      </c>
      <c r="AZ3232" s="7" t="s">
        <v>349</v>
      </c>
    </row>
    <row r="3233" spans="1:52" x14ac:dyDescent="0.2">
      <c r="A3233" s="7">
        <v>3217</v>
      </c>
      <c r="B3233" s="7">
        <v>20016</v>
      </c>
      <c r="C3233" s="7" t="s">
        <v>69</v>
      </c>
      <c r="D3233" s="7" t="s">
        <v>513</v>
      </c>
      <c r="E3233" s="7" t="s">
        <v>348</v>
      </c>
      <c r="F3233" s="7">
        <v>4.9960000000000004</v>
      </c>
      <c r="I3233" s="7">
        <v>4.9960000000000004</v>
      </c>
      <c r="J3233" s="7">
        <v>2003</v>
      </c>
      <c r="K3233" s="7">
        <v>5</v>
      </c>
      <c r="L3233" s="7">
        <v>132</v>
      </c>
      <c r="M3233" s="7">
        <v>31.265999999999998</v>
      </c>
      <c r="N3233" s="7">
        <v>105.45</v>
      </c>
      <c r="O3233" s="7">
        <v>31.25</v>
      </c>
      <c r="P3233" s="7">
        <v>105.25</v>
      </c>
      <c r="V3233" s="7" t="s">
        <v>37</v>
      </c>
      <c r="W3233" s="7">
        <v>1.171</v>
      </c>
      <c r="X3233" s="7">
        <f t="shared" si="106"/>
        <v>1.171</v>
      </c>
      <c r="Y3233" s="7">
        <v>3.8250000000000002</v>
      </c>
      <c r="Z3233" s="7">
        <f t="shared" si="107"/>
        <v>3.8250000000000002</v>
      </c>
      <c r="AA3233" s="7">
        <v>0.23400000000000001</v>
      </c>
      <c r="AB3233" s="7">
        <v>0.76500000000000001</v>
      </c>
      <c r="AC3233" s="7">
        <v>21.5</v>
      </c>
      <c r="AD3233" s="7">
        <v>143.19999999999999</v>
      </c>
      <c r="AE3233" s="7" t="s">
        <v>132</v>
      </c>
      <c r="AH3233" s="7" t="s">
        <v>419</v>
      </c>
      <c r="AI3233" s="7" t="s">
        <v>420</v>
      </c>
      <c r="AJ3233" s="7">
        <v>0.435</v>
      </c>
      <c r="AK3233" s="7">
        <v>7.0000000000000007E-2</v>
      </c>
      <c r="AL3233" s="7" t="s">
        <v>408</v>
      </c>
      <c r="AS3233" s="7">
        <v>1.7589999999999999</v>
      </c>
      <c r="AV3233" s="7" t="s">
        <v>675</v>
      </c>
      <c r="AW3233" s="7" t="s">
        <v>528</v>
      </c>
      <c r="AZ3233" s="7" t="s">
        <v>349</v>
      </c>
    </row>
    <row r="3234" spans="1:52" x14ac:dyDescent="0.2">
      <c r="A3234" s="7">
        <v>3218</v>
      </c>
      <c r="B3234" s="7">
        <v>20016</v>
      </c>
      <c r="C3234" s="7" t="s">
        <v>69</v>
      </c>
      <c r="D3234" s="7" t="s">
        <v>513</v>
      </c>
      <c r="E3234" s="7" t="s">
        <v>348</v>
      </c>
      <c r="F3234" s="7">
        <v>5.4</v>
      </c>
      <c r="I3234" s="7">
        <v>5.4</v>
      </c>
      <c r="J3234" s="7">
        <v>2003</v>
      </c>
      <c r="K3234" s="7">
        <v>5</v>
      </c>
      <c r="L3234" s="7">
        <v>137</v>
      </c>
      <c r="M3234" s="7">
        <v>31.265999999999998</v>
      </c>
      <c r="N3234" s="7">
        <v>105.45</v>
      </c>
      <c r="O3234" s="7">
        <v>31.25</v>
      </c>
      <c r="P3234" s="7">
        <v>105.25</v>
      </c>
      <c r="V3234" s="7" t="s">
        <v>37</v>
      </c>
      <c r="W3234" s="7">
        <v>1.7549999999999999</v>
      </c>
      <c r="X3234" s="7">
        <f t="shared" si="106"/>
        <v>1.7549999999999999</v>
      </c>
      <c r="Y3234" s="7">
        <v>3.645</v>
      </c>
      <c r="Z3234" s="7">
        <f t="shared" si="107"/>
        <v>3.645</v>
      </c>
      <c r="AA3234" s="7">
        <v>0.32500000000000001</v>
      </c>
      <c r="AB3234" s="7">
        <v>0.67500000000000004</v>
      </c>
      <c r="AC3234" s="7">
        <v>21.5</v>
      </c>
      <c r="AD3234" s="7">
        <v>143.19999999999999</v>
      </c>
      <c r="AE3234" s="7" t="s">
        <v>132</v>
      </c>
      <c r="AH3234" s="7" t="s">
        <v>419</v>
      </c>
      <c r="AI3234" s="7" t="s">
        <v>420</v>
      </c>
      <c r="AJ3234" s="7">
        <v>0.435</v>
      </c>
      <c r="AK3234" s="7">
        <v>7.0000000000000007E-2</v>
      </c>
      <c r="AL3234" s="7" t="s">
        <v>408</v>
      </c>
      <c r="AS3234" s="7">
        <v>1.7589999999999999</v>
      </c>
      <c r="AV3234" s="7" t="s">
        <v>675</v>
      </c>
      <c r="AW3234" s="7" t="s">
        <v>528</v>
      </c>
      <c r="AZ3234" s="7" t="s">
        <v>349</v>
      </c>
    </row>
    <row r="3235" spans="1:52" x14ac:dyDescent="0.2">
      <c r="A3235" s="7">
        <v>3219</v>
      </c>
      <c r="B3235" s="7">
        <v>20016</v>
      </c>
      <c r="C3235" s="7" t="s">
        <v>69</v>
      </c>
      <c r="D3235" s="7" t="s">
        <v>514</v>
      </c>
      <c r="E3235" s="7" t="s">
        <v>348</v>
      </c>
      <c r="F3235" s="7">
        <v>0.878</v>
      </c>
      <c r="I3235" s="7">
        <v>0.878</v>
      </c>
      <c r="J3235" s="7">
        <v>2002</v>
      </c>
      <c r="K3235" s="7">
        <v>11</v>
      </c>
      <c r="L3235" s="7">
        <v>317</v>
      </c>
      <c r="M3235" s="7">
        <v>31.265999999999998</v>
      </c>
      <c r="N3235" s="7">
        <v>105.45</v>
      </c>
      <c r="O3235" s="7">
        <v>31.25</v>
      </c>
      <c r="P3235" s="7">
        <v>105.25</v>
      </c>
      <c r="V3235" s="7" t="s">
        <v>37</v>
      </c>
      <c r="W3235" s="7">
        <v>0.8</v>
      </c>
      <c r="X3235" s="7">
        <f t="shared" si="106"/>
        <v>0.8</v>
      </c>
      <c r="Y3235" s="7">
        <v>7.8E-2</v>
      </c>
      <c r="Z3235" s="7">
        <f t="shared" si="107"/>
        <v>7.8E-2</v>
      </c>
      <c r="AA3235" s="7">
        <v>0.91100000000000003</v>
      </c>
      <c r="AB3235" s="7">
        <v>8.7999999999999995E-2</v>
      </c>
      <c r="AC3235" s="7">
        <v>12.6</v>
      </c>
      <c r="AD3235" s="7">
        <v>35.5</v>
      </c>
      <c r="AE3235" s="7" t="s">
        <v>132</v>
      </c>
      <c r="AH3235" s="7" t="s">
        <v>419</v>
      </c>
      <c r="AI3235" s="7" t="s">
        <v>420</v>
      </c>
      <c r="AJ3235" s="7">
        <v>0.435</v>
      </c>
      <c r="AK3235" s="7">
        <v>-0.80900000000000005</v>
      </c>
      <c r="AL3235" s="7" t="s">
        <v>408</v>
      </c>
      <c r="AS3235" s="7">
        <v>1.7589999999999999</v>
      </c>
      <c r="AV3235" s="7" t="s">
        <v>675</v>
      </c>
      <c r="AW3235" s="7" t="s">
        <v>528</v>
      </c>
      <c r="AZ3235" s="7" t="s">
        <v>350</v>
      </c>
    </row>
    <row r="3236" spans="1:52" x14ac:dyDescent="0.2">
      <c r="A3236" s="7">
        <v>3220</v>
      </c>
      <c r="B3236" s="7">
        <v>20016</v>
      </c>
      <c r="C3236" s="7" t="s">
        <v>69</v>
      </c>
      <c r="D3236" s="7" t="s">
        <v>514</v>
      </c>
      <c r="E3236" s="7" t="s">
        <v>348</v>
      </c>
      <c r="F3236" s="7">
        <v>0.82899999999999996</v>
      </c>
      <c r="I3236" s="7">
        <v>0.82899999999999996</v>
      </c>
      <c r="J3236" s="7">
        <v>2002</v>
      </c>
      <c r="K3236" s="7">
        <v>11</v>
      </c>
      <c r="L3236" s="7">
        <v>322</v>
      </c>
      <c r="M3236" s="7">
        <v>31.265999999999998</v>
      </c>
      <c r="N3236" s="7">
        <v>105.45</v>
      </c>
      <c r="O3236" s="7">
        <v>31.25</v>
      </c>
      <c r="P3236" s="7">
        <v>105.25</v>
      </c>
      <c r="V3236" s="7" t="s">
        <v>37</v>
      </c>
      <c r="W3236" s="7">
        <v>0.8</v>
      </c>
      <c r="X3236" s="7">
        <f t="shared" si="106"/>
        <v>0.8</v>
      </c>
      <c r="Y3236" s="7">
        <v>2.8000000000000001E-2</v>
      </c>
      <c r="Z3236" s="7">
        <f t="shared" si="107"/>
        <v>2.8000000000000001E-2</v>
      </c>
      <c r="AA3236" s="7">
        <v>0.96499999999999997</v>
      </c>
      <c r="AB3236" s="7">
        <v>3.4000000000000002E-2</v>
      </c>
      <c r="AC3236" s="7">
        <v>12.6</v>
      </c>
      <c r="AD3236" s="7">
        <v>35.5</v>
      </c>
      <c r="AE3236" s="7" t="s">
        <v>132</v>
      </c>
      <c r="AH3236" s="7" t="s">
        <v>419</v>
      </c>
      <c r="AI3236" s="7" t="s">
        <v>420</v>
      </c>
      <c r="AJ3236" s="7">
        <v>0.435</v>
      </c>
      <c r="AK3236" s="7">
        <v>-0.80900000000000005</v>
      </c>
      <c r="AL3236" s="7" t="s">
        <v>408</v>
      </c>
      <c r="AS3236" s="7">
        <v>1.7589999999999999</v>
      </c>
      <c r="AV3236" s="7" t="s">
        <v>675</v>
      </c>
      <c r="AW3236" s="7" t="s">
        <v>528</v>
      </c>
      <c r="AZ3236" s="7" t="s">
        <v>350</v>
      </c>
    </row>
    <row r="3237" spans="1:52" x14ac:dyDescent="0.2">
      <c r="A3237" s="7">
        <v>3221</v>
      </c>
      <c r="B3237" s="7">
        <v>20016</v>
      </c>
      <c r="C3237" s="7" t="s">
        <v>69</v>
      </c>
      <c r="D3237" s="7" t="s">
        <v>514</v>
      </c>
      <c r="E3237" s="7" t="s">
        <v>348</v>
      </c>
      <c r="F3237" s="7">
        <v>0.93200000000000005</v>
      </c>
      <c r="I3237" s="7">
        <v>0.93200000000000005</v>
      </c>
      <c r="J3237" s="7">
        <v>2002</v>
      </c>
      <c r="K3237" s="7">
        <v>11</v>
      </c>
      <c r="L3237" s="7">
        <v>327</v>
      </c>
      <c r="M3237" s="7">
        <v>31.265999999999998</v>
      </c>
      <c r="N3237" s="7">
        <v>105.45</v>
      </c>
      <c r="O3237" s="7">
        <v>31.25</v>
      </c>
      <c r="P3237" s="7">
        <v>105.25</v>
      </c>
      <c r="V3237" s="7" t="s">
        <v>37</v>
      </c>
      <c r="W3237" s="7">
        <v>0.9</v>
      </c>
      <c r="X3237" s="7">
        <f t="shared" si="106"/>
        <v>0.9</v>
      </c>
      <c r="Y3237" s="7">
        <v>3.2000000000000001E-2</v>
      </c>
      <c r="Z3237" s="7">
        <f t="shared" si="107"/>
        <v>3.2000000000000001E-2</v>
      </c>
      <c r="AA3237" s="7">
        <v>0.96499999999999997</v>
      </c>
      <c r="AB3237" s="7">
        <v>3.4000000000000002E-2</v>
      </c>
      <c r="AC3237" s="7">
        <v>12.6</v>
      </c>
      <c r="AD3237" s="7">
        <v>35.5</v>
      </c>
      <c r="AE3237" s="7" t="s">
        <v>132</v>
      </c>
      <c r="AH3237" s="7" t="s">
        <v>419</v>
      </c>
      <c r="AI3237" s="7" t="s">
        <v>420</v>
      </c>
      <c r="AJ3237" s="7">
        <v>0.435</v>
      </c>
      <c r="AK3237" s="7">
        <v>-0.80900000000000005</v>
      </c>
      <c r="AL3237" s="7" t="s">
        <v>408</v>
      </c>
      <c r="AS3237" s="7">
        <v>1.7589999999999999</v>
      </c>
      <c r="AV3237" s="7" t="s">
        <v>675</v>
      </c>
      <c r="AW3237" s="7" t="s">
        <v>528</v>
      </c>
      <c r="AZ3237" s="7" t="s">
        <v>350</v>
      </c>
    </row>
    <row r="3238" spans="1:52" x14ac:dyDescent="0.2">
      <c r="A3238" s="7">
        <v>3222</v>
      </c>
      <c r="B3238" s="7">
        <v>20016</v>
      </c>
      <c r="C3238" s="7" t="s">
        <v>69</v>
      </c>
      <c r="D3238" s="7" t="s">
        <v>514</v>
      </c>
      <c r="E3238" s="7" t="s">
        <v>348</v>
      </c>
      <c r="F3238" s="7">
        <v>1.0089999999999999</v>
      </c>
      <c r="I3238" s="7">
        <v>1.0089999999999999</v>
      </c>
      <c r="J3238" s="7">
        <v>2002</v>
      </c>
      <c r="K3238" s="7">
        <v>11</v>
      </c>
      <c r="L3238" s="7">
        <v>332</v>
      </c>
      <c r="M3238" s="7">
        <v>31.265999999999998</v>
      </c>
      <c r="N3238" s="7">
        <v>105.45</v>
      </c>
      <c r="O3238" s="7">
        <v>31.25</v>
      </c>
      <c r="P3238" s="7">
        <v>105.25</v>
      </c>
      <c r="V3238" s="7" t="s">
        <v>37</v>
      </c>
      <c r="W3238" s="7">
        <v>0.9</v>
      </c>
      <c r="X3238" s="7">
        <f t="shared" si="106"/>
        <v>0.9</v>
      </c>
      <c r="Y3238" s="7">
        <v>0.109</v>
      </c>
      <c r="Z3238" s="7">
        <f t="shared" si="107"/>
        <v>0.109</v>
      </c>
      <c r="AA3238" s="7">
        <v>0.89100000000000001</v>
      </c>
      <c r="AB3238" s="7">
        <v>0.108</v>
      </c>
      <c r="AC3238" s="7">
        <v>12.6</v>
      </c>
      <c r="AD3238" s="7">
        <v>35.5</v>
      </c>
      <c r="AE3238" s="7" t="s">
        <v>132</v>
      </c>
      <c r="AH3238" s="7" t="s">
        <v>419</v>
      </c>
      <c r="AI3238" s="7" t="s">
        <v>420</v>
      </c>
      <c r="AJ3238" s="7">
        <v>0.435</v>
      </c>
      <c r="AK3238" s="7">
        <v>-0.80900000000000005</v>
      </c>
      <c r="AL3238" s="7" t="s">
        <v>408</v>
      </c>
      <c r="AS3238" s="7">
        <v>1.7589999999999999</v>
      </c>
      <c r="AV3238" s="7" t="s">
        <v>675</v>
      </c>
      <c r="AW3238" s="7" t="s">
        <v>528</v>
      </c>
      <c r="AZ3238" s="7" t="s">
        <v>350</v>
      </c>
    </row>
    <row r="3239" spans="1:52" x14ac:dyDescent="0.2">
      <c r="A3239" s="7">
        <v>3223</v>
      </c>
      <c r="B3239" s="7">
        <v>20016</v>
      </c>
      <c r="C3239" s="7" t="s">
        <v>69</v>
      </c>
      <c r="D3239" s="7" t="s">
        <v>514</v>
      </c>
      <c r="E3239" s="7" t="s">
        <v>348</v>
      </c>
      <c r="F3239" s="7">
        <v>0.75600000000000001</v>
      </c>
      <c r="I3239" s="7">
        <v>0.75600000000000001</v>
      </c>
      <c r="J3239" s="7">
        <v>2002</v>
      </c>
      <c r="K3239" s="7">
        <v>12</v>
      </c>
      <c r="L3239" s="7">
        <v>337</v>
      </c>
      <c r="M3239" s="7">
        <v>31.265999999999998</v>
      </c>
      <c r="N3239" s="7">
        <v>105.45</v>
      </c>
      <c r="O3239" s="7">
        <v>31.25</v>
      </c>
      <c r="P3239" s="7">
        <v>105.25</v>
      </c>
      <c r="V3239" s="7" t="s">
        <v>37</v>
      </c>
      <c r="W3239" s="7">
        <v>0.7</v>
      </c>
      <c r="X3239" s="7">
        <f t="shared" si="106"/>
        <v>0.7</v>
      </c>
      <c r="Y3239" s="7">
        <v>5.6000000000000001E-2</v>
      </c>
      <c r="Z3239" s="7">
        <f t="shared" si="107"/>
        <v>5.6000000000000001E-2</v>
      </c>
      <c r="AA3239" s="7">
        <v>0.92500000000000004</v>
      </c>
      <c r="AB3239" s="7">
        <v>7.3999999999999996E-2</v>
      </c>
      <c r="AC3239" s="7">
        <v>7.1</v>
      </c>
      <c r="AD3239" s="7">
        <v>16.2</v>
      </c>
      <c r="AE3239" s="7" t="s">
        <v>132</v>
      </c>
      <c r="AH3239" s="7" t="s">
        <v>419</v>
      </c>
      <c r="AI3239" s="7" t="s">
        <v>420</v>
      </c>
      <c r="AJ3239" s="7">
        <v>0.435</v>
      </c>
      <c r="AK3239" s="7">
        <v>-0.80900000000000005</v>
      </c>
      <c r="AL3239" s="7" t="s">
        <v>408</v>
      </c>
      <c r="AS3239" s="7">
        <v>1.7589999999999999</v>
      </c>
      <c r="AV3239" s="7" t="s">
        <v>675</v>
      </c>
      <c r="AW3239" s="7" t="s">
        <v>528</v>
      </c>
      <c r="AZ3239" s="7" t="s">
        <v>350</v>
      </c>
    </row>
    <row r="3240" spans="1:52" x14ac:dyDescent="0.2">
      <c r="A3240" s="7">
        <v>3224</v>
      </c>
      <c r="B3240" s="7">
        <v>20016</v>
      </c>
      <c r="C3240" s="7" t="s">
        <v>69</v>
      </c>
      <c r="D3240" s="7" t="s">
        <v>514</v>
      </c>
      <c r="E3240" s="7" t="s">
        <v>348</v>
      </c>
      <c r="F3240" s="7">
        <v>0.73199999999999998</v>
      </c>
      <c r="I3240" s="7">
        <v>0.73199999999999998</v>
      </c>
      <c r="J3240" s="7">
        <v>2002</v>
      </c>
      <c r="K3240" s="7">
        <v>12</v>
      </c>
      <c r="L3240" s="7">
        <v>342</v>
      </c>
      <c r="M3240" s="7">
        <v>31.265999999999998</v>
      </c>
      <c r="N3240" s="7">
        <v>105.45</v>
      </c>
      <c r="O3240" s="7">
        <v>31.25</v>
      </c>
      <c r="P3240" s="7">
        <v>105.25</v>
      </c>
      <c r="V3240" s="7" t="s">
        <v>37</v>
      </c>
      <c r="W3240" s="7">
        <v>0.65</v>
      </c>
      <c r="X3240" s="7">
        <f t="shared" si="106"/>
        <v>0.65</v>
      </c>
      <c r="Y3240" s="7">
        <v>8.2000000000000003E-2</v>
      </c>
      <c r="Z3240" s="7">
        <f t="shared" si="107"/>
        <v>8.2000000000000003E-2</v>
      </c>
      <c r="AA3240" s="7">
        <v>0.88700000000000001</v>
      </c>
      <c r="AB3240" s="7">
        <v>0.112</v>
      </c>
      <c r="AC3240" s="7">
        <v>7.1</v>
      </c>
      <c r="AD3240" s="7">
        <v>16.2</v>
      </c>
      <c r="AE3240" s="7" t="s">
        <v>132</v>
      </c>
      <c r="AH3240" s="7" t="s">
        <v>419</v>
      </c>
      <c r="AI3240" s="7" t="s">
        <v>420</v>
      </c>
      <c r="AJ3240" s="7">
        <v>0.435</v>
      </c>
      <c r="AK3240" s="7">
        <v>-0.80900000000000005</v>
      </c>
      <c r="AL3240" s="7" t="s">
        <v>408</v>
      </c>
      <c r="AS3240" s="7">
        <v>1.7589999999999999</v>
      </c>
      <c r="AV3240" s="7" t="s">
        <v>675</v>
      </c>
      <c r="AW3240" s="7" t="s">
        <v>528</v>
      </c>
      <c r="AZ3240" s="7" t="s">
        <v>350</v>
      </c>
    </row>
    <row r="3241" spans="1:52" x14ac:dyDescent="0.2">
      <c r="A3241" s="7">
        <v>3225</v>
      </c>
      <c r="B3241" s="7">
        <v>20016</v>
      </c>
      <c r="C3241" s="7" t="s">
        <v>69</v>
      </c>
      <c r="D3241" s="7" t="s">
        <v>514</v>
      </c>
      <c r="E3241" s="7" t="s">
        <v>348</v>
      </c>
      <c r="F3241" s="7">
        <v>0.25</v>
      </c>
      <c r="I3241" s="7">
        <v>0.25</v>
      </c>
      <c r="J3241" s="7">
        <v>2002</v>
      </c>
      <c r="K3241" s="7">
        <v>12</v>
      </c>
      <c r="L3241" s="7">
        <v>346</v>
      </c>
      <c r="M3241" s="7">
        <v>31.265999999999998</v>
      </c>
      <c r="N3241" s="7">
        <v>105.45</v>
      </c>
      <c r="O3241" s="7">
        <v>31.25</v>
      </c>
      <c r="P3241" s="7">
        <v>105.25</v>
      </c>
      <c r="V3241" s="7" t="s">
        <v>37</v>
      </c>
      <c r="W3241" s="7">
        <v>0.12</v>
      </c>
      <c r="X3241" s="7">
        <f t="shared" si="106"/>
        <v>0.12</v>
      </c>
      <c r="Y3241" s="7">
        <v>0.13</v>
      </c>
      <c r="Z3241" s="7">
        <f t="shared" si="107"/>
        <v>0.13</v>
      </c>
      <c r="AA3241" s="7">
        <v>0.48</v>
      </c>
      <c r="AB3241" s="7">
        <v>0.52</v>
      </c>
      <c r="AC3241" s="7">
        <v>7.1</v>
      </c>
      <c r="AD3241" s="7">
        <v>16.2</v>
      </c>
      <c r="AE3241" s="7" t="s">
        <v>132</v>
      </c>
      <c r="AH3241" s="7" t="s">
        <v>419</v>
      </c>
      <c r="AI3241" s="7" t="s">
        <v>420</v>
      </c>
      <c r="AJ3241" s="7">
        <v>0.435</v>
      </c>
      <c r="AK3241" s="7">
        <v>-0.80900000000000005</v>
      </c>
      <c r="AL3241" s="7" t="s">
        <v>408</v>
      </c>
      <c r="AS3241" s="7">
        <v>1.7589999999999999</v>
      </c>
      <c r="AV3241" s="7" t="s">
        <v>675</v>
      </c>
      <c r="AW3241" s="7" t="s">
        <v>528</v>
      </c>
      <c r="AZ3241" s="7" t="s">
        <v>350</v>
      </c>
    </row>
    <row r="3242" spans="1:52" x14ac:dyDescent="0.2">
      <c r="A3242" s="7">
        <v>3226</v>
      </c>
      <c r="B3242" s="7">
        <v>20016</v>
      </c>
      <c r="C3242" s="7" t="s">
        <v>69</v>
      </c>
      <c r="D3242" s="7" t="s">
        <v>514</v>
      </c>
      <c r="E3242" s="7" t="s">
        <v>348</v>
      </c>
      <c r="F3242" s="7">
        <v>0.60799999999999998</v>
      </c>
      <c r="I3242" s="7">
        <v>0.60799999999999998</v>
      </c>
      <c r="J3242" s="7">
        <v>2002</v>
      </c>
      <c r="K3242" s="7">
        <v>12</v>
      </c>
      <c r="L3242" s="7">
        <v>352</v>
      </c>
      <c r="M3242" s="7">
        <v>31.265999999999998</v>
      </c>
      <c r="N3242" s="7">
        <v>105.45</v>
      </c>
      <c r="O3242" s="7">
        <v>31.25</v>
      </c>
      <c r="P3242" s="7">
        <v>105.25</v>
      </c>
      <c r="V3242" s="7" t="s">
        <v>37</v>
      </c>
      <c r="W3242" s="7">
        <v>0.5</v>
      </c>
      <c r="X3242" s="7">
        <f t="shared" si="106"/>
        <v>0.5</v>
      </c>
      <c r="Y3242" s="7">
        <v>0.108</v>
      </c>
      <c r="Z3242" s="7">
        <f t="shared" si="107"/>
        <v>0.108</v>
      </c>
      <c r="AA3242" s="7">
        <v>0.82199999999999995</v>
      </c>
      <c r="AB3242" s="7">
        <v>0.17699999999999999</v>
      </c>
      <c r="AC3242" s="7">
        <v>7.1</v>
      </c>
      <c r="AD3242" s="7">
        <v>16.2</v>
      </c>
      <c r="AE3242" s="7" t="s">
        <v>132</v>
      </c>
      <c r="AH3242" s="7" t="s">
        <v>419</v>
      </c>
      <c r="AI3242" s="7" t="s">
        <v>420</v>
      </c>
      <c r="AJ3242" s="7">
        <v>0.435</v>
      </c>
      <c r="AK3242" s="7">
        <v>-0.80900000000000005</v>
      </c>
      <c r="AL3242" s="7" t="s">
        <v>408</v>
      </c>
      <c r="AS3242" s="7">
        <v>1.7589999999999999</v>
      </c>
      <c r="AV3242" s="7" t="s">
        <v>675</v>
      </c>
      <c r="AW3242" s="7" t="s">
        <v>528</v>
      </c>
      <c r="AZ3242" s="7" t="s">
        <v>350</v>
      </c>
    </row>
    <row r="3243" spans="1:52" x14ac:dyDescent="0.2">
      <c r="A3243" s="7">
        <v>3227</v>
      </c>
      <c r="B3243" s="7">
        <v>20016</v>
      </c>
      <c r="C3243" s="7" t="s">
        <v>69</v>
      </c>
      <c r="D3243" s="7" t="s">
        <v>514</v>
      </c>
      <c r="E3243" s="7" t="s">
        <v>348</v>
      </c>
      <c r="F3243" s="7">
        <v>0.66</v>
      </c>
      <c r="I3243" s="7">
        <v>0.66</v>
      </c>
      <c r="J3243" s="7">
        <v>2002</v>
      </c>
      <c r="K3243" s="7">
        <v>12</v>
      </c>
      <c r="L3243" s="7">
        <v>356</v>
      </c>
      <c r="M3243" s="7">
        <v>31.265999999999998</v>
      </c>
      <c r="N3243" s="7">
        <v>105.45</v>
      </c>
      <c r="O3243" s="7">
        <v>31.25</v>
      </c>
      <c r="P3243" s="7">
        <v>105.25</v>
      </c>
      <c r="V3243" s="7" t="s">
        <v>37</v>
      </c>
      <c r="W3243" s="7">
        <v>0.28399999999999997</v>
      </c>
      <c r="X3243" s="7">
        <f t="shared" si="106"/>
        <v>0.28399999999999997</v>
      </c>
      <c r="Y3243" s="7">
        <v>0.376</v>
      </c>
      <c r="Z3243" s="7">
        <f t="shared" si="107"/>
        <v>0.376</v>
      </c>
      <c r="AA3243" s="7">
        <v>0.43</v>
      </c>
      <c r="AB3243" s="7">
        <v>0.56899999999999995</v>
      </c>
      <c r="AC3243" s="7">
        <v>7.1</v>
      </c>
      <c r="AD3243" s="7">
        <v>16.2</v>
      </c>
      <c r="AE3243" s="7" t="s">
        <v>132</v>
      </c>
      <c r="AH3243" s="7" t="s">
        <v>419</v>
      </c>
      <c r="AI3243" s="7" t="s">
        <v>420</v>
      </c>
      <c r="AJ3243" s="7">
        <v>0.435</v>
      </c>
      <c r="AK3243" s="7">
        <v>-0.80900000000000005</v>
      </c>
      <c r="AL3243" s="7" t="s">
        <v>408</v>
      </c>
      <c r="AS3243" s="7">
        <v>1.7589999999999999</v>
      </c>
      <c r="AV3243" s="7" t="s">
        <v>675</v>
      </c>
      <c r="AW3243" s="7" t="s">
        <v>528</v>
      </c>
      <c r="AZ3243" s="7" t="s">
        <v>350</v>
      </c>
    </row>
    <row r="3244" spans="1:52" x14ac:dyDescent="0.2">
      <c r="A3244" s="7">
        <v>3228</v>
      </c>
      <c r="B3244" s="7">
        <v>20016</v>
      </c>
      <c r="C3244" s="7" t="s">
        <v>69</v>
      </c>
      <c r="D3244" s="7" t="s">
        <v>514</v>
      </c>
      <c r="E3244" s="7" t="s">
        <v>348</v>
      </c>
      <c r="F3244" s="7">
        <v>0.60899999999999999</v>
      </c>
      <c r="I3244" s="7">
        <v>0.60899999999999999</v>
      </c>
      <c r="J3244" s="7">
        <v>2002</v>
      </c>
      <c r="K3244" s="7">
        <v>12</v>
      </c>
      <c r="L3244" s="7">
        <v>362</v>
      </c>
      <c r="M3244" s="7">
        <v>31.265999999999998</v>
      </c>
      <c r="N3244" s="7">
        <v>105.45</v>
      </c>
      <c r="O3244" s="7">
        <v>31.25</v>
      </c>
      <c r="P3244" s="7">
        <v>105.25</v>
      </c>
      <c r="V3244" s="7" t="s">
        <v>37</v>
      </c>
      <c r="W3244" s="7">
        <v>0.39</v>
      </c>
      <c r="X3244" s="7">
        <f t="shared" si="106"/>
        <v>0.39</v>
      </c>
      <c r="Y3244" s="7">
        <v>0.219</v>
      </c>
      <c r="Z3244" s="7">
        <f t="shared" si="107"/>
        <v>0.219</v>
      </c>
      <c r="AA3244" s="7">
        <v>0.64</v>
      </c>
      <c r="AB3244" s="7">
        <v>0.35899999999999999</v>
      </c>
      <c r="AC3244" s="7">
        <v>7.1</v>
      </c>
      <c r="AD3244" s="7">
        <v>16.2</v>
      </c>
      <c r="AE3244" s="7" t="s">
        <v>132</v>
      </c>
      <c r="AH3244" s="7" t="s">
        <v>419</v>
      </c>
      <c r="AI3244" s="7" t="s">
        <v>420</v>
      </c>
      <c r="AJ3244" s="7">
        <v>0.435</v>
      </c>
      <c r="AK3244" s="7">
        <v>-0.80900000000000005</v>
      </c>
      <c r="AL3244" s="7" t="s">
        <v>408</v>
      </c>
      <c r="AS3244" s="7">
        <v>1.7589999999999999</v>
      </c>
      <c r="AV3244" s="7" t="s">
        <v>675</v>
      </c>
      <c r="AW3244" s="7" t="s">
        <v>528</v>
      </c>
      <c r="AZ3244" s="7" t="s">
        <v>350</v>
      </c>
    </row>
    <row r="3245" spans="1:52" x14ac:dyDescent="0.2">
      <c r="A3245" s="7">
        <v>3229</v>
      </c>
      <c r="B3245" s="7">
        <v>20016</v>
      </c>
      <c r="C3245" s="7" t="s">
        <v>69</v>
      </c>
      <c r="D3245" s="7" t="s">
        <v>514</v>
      </c>
      <c r="E3245" s="7" t="s">
        <v>348</v>
      </c>
      <c r="F3245" s="7">
        <v>0.66200000000000003</v>
      </c>
      <c r="I3245" s="7">
        <v>0.66200000000000003</v>
      </c>
      <c r="J3245" s="7">
        <v>2003</v>
      </c>
      <c r="K3245" s="7">
        <v>1</v>
      </c>
      <c r="L3245" s="7">
        <v>1</v>
      </c>
      <c r="M3245" s="7">
        <v>31.265999999999998</v>
      </c>
      <c r="N3245" s="7">
        <v>105.45</v>
      </c>
      <c r="O3245" s="7">
        <v>31.25</v>
      </c>
      <c r="P3245" s="7">
        <v>105.25</v>
      </c>
      <c r="V3245" s="7" t="s">
        <v>37</v>
      </c>
      <c r="W3245" s="7">
        <v>0.48399999999999999</v>
      </c>
      <c r="X3245" s="7">
        <f t="shared" si="106"/>
        <v>0.48399999999999999</v>
      </c>
      <c r="Y3245" s="7">
        <v>0.17799999999999999</v>
      </c>
      <c r="Z3245" s="7">
        <f t="shared" si="107"/>
        <v>0.17799999999999999</v>
      </c>
      <c r="AA3245" s="7">
        <v>0.73099999999999998</v>
      </c>
      <c r="AB3245" s="7">
        <v>0.26800000000000002</v>
      </c>
      <c r="AC3245" s="7">
        <v>6.3</v>
      </c>
      <c r="AD3245" s="7">
        <v>5</v>
      </c>
      <c r="AE3245" s="7" t="s">
        <v>132</v>
      </c>
      <c r="AH3245" s="7" t="s">
        <v>419</v>
      </c>
      <c r="AI3245" s="7" t="s">
        <v>420</v>
      </c>
      <c r="AJ3245" s="7">
        <v>0.435</v>
      </c>
      <c r="AK3245" s="7">
        <v>7.0000000000000007E-2</v>
      </c>
      <c r="AL3245" s="7" t="s">
        <v>408</v>
      </c>
      <c r="AS3245" s="7">
        <v>1.7589999999999999</v>
      </c>
      <c r="AV3245" s="7" t="s">
        <v>675</v>
      </c>
      <c r="AW3245" s="7" t="s">
        <v>528</v>
      </c>
      <c r="AZ3245" s="7" t="s">
        <v>350</v>
      </c>
    </row>
    <row r="3246" spans="1:52" x14ac:dyDescent="0.2">
      <c r="A3246" s="7">
        <v>3230</v>
      </c>
      <c r="B3246" s="7">
        <v>20016</v>
      </c>
      <c r="C3246" s="7" t="s">
        <v>69</v>
      </c>
      <c r="D3246" s="7" t="s">
        <v>514</v>
      </c>
      <c r="E3246" s="7" t="s">
        <v>348</v>
      </c>
      <c r="F3246" s="7">
        <v>0.56200000000000006</v>
      </c>
      <c r="I3246" s="7">
        <v>0.56200000000000006</v>
      </c>
      <c r="J3246" s="7">
        <v>2003</v>
      </c>
      <c r="K3246" s="7">
        <v>1</v>
      </c>
      <c r="L3246" s="7">
        <v>6</v>
      </c>
      <c r="M3246" s="7">
        <v>31.265999999999998</v>
      </c>
      <c r="N3246" s="7">
        <v>105.45</v>
      </c>
      <c r="O3246" s="7">
        <v>31.25</v>
      </c>
      <c r="P3246" s="7">
        <v>105.25</v>
      </c>
      <c r="V3246" s="7" t="s">
        <v>37</v>
      </c>
      <c r="W3246" s="7">
        <v>0.48399999999999999</v>
      </c>
      <c r="X3246" s="7">
        <f t="shared" si="106"/>
        <v>0.48399999999999999</v>
      </c>
      <c r="Y3246" s="7">
        <v>7.8E-2</v>
      </c>
      <c r="Z3246" s="7">
        <f t="shared" si="107"/>
        <v>7.8E-2</v>
      </c>
      <c r="AA3246" s="7">
        <v>0.86099999999999999</v>
      </c>
      <c r="AB3246" s="7">
        <v>0.13800000000000001</v>
      </c>
      <c r="AC3246" s="7">
        <v>6.3</v>
      </c>
      <c r="AD3246" s="7">
        <v>5</v>
      </c>
      <c r="AE3246" s="7" t="s">
        <v>132</v>
      </c>
      <c r="AH3246" s="7" t="s">
        <v>419</v>
      </c>
      <c r="AI3246" s="7" t="s">
        <v>420</v>
      </c>
      <c r="AJ3246" s="7">
        <v>0.435</v>
      </c>
      <c r="AK3246" s="7">
        <v>7.0000000000000007E-2</v>
      </c>
      <c r="AL3246" s="7" t="s">
        <v>408</v>
      </c>
      <c r="AS3246" s="7">
        <v>1.7589999999999999</v>
      </c>
      <c r="AV3246" s="7" t="s">
        <v>675</v>
      </c>
      <c r="AW3246" s="7" t="s">
        <v>528</v>
      </c>
      <c r="AZ3246" s="7" t="s">
        <v>350</v>
      </c>
    </row>
    <row r="3247" spans="1:52" x14ac:dyDescent="0.2">
      <c r="A3247" s="7">
        <v>3231</v>
      </c>
      <c r="B3247" s="7">
        <v>20016</v>
      </c>
      <c r="C3247" s="7" t="s">
        <v>69</v>
      </c>
      <c r="D3247" s="7" t="s">
        <v>514</v>
      </c>
      <c r="E3247" s="7" t="s">
        <v>348</v>
      </c>
      <c r="F3247" s="7">
        <v>0.33400000000000002</v>
      </c>
      <c r="I3247" s="7">
        <v>0.33400000000000002</v>
      </c>
      <c r="J3247" s="7">
        <v>2003</v>
      </c>
      <c r="K3247" s="7">
        <v>1</v>
      </c>
      <c r="L3247" s="7">
        <v>11</v>
      </c>
      <c r="M3247" s="7">
        <v>31.265999999999998</v>
      </c>
      <c r="N3247" s="7">
        <v>105.45</v>
      </c>
      <c r="O3247" s="7">
        <v>31.25</v>
      </c>
      <c r="P3247" s="7">
        <v>105.25</v>
      </c>
      <c r="V3247" s="7" t="s">
        <v>37</v>
      </c>
      <c r="W3247" s="7">
        <v>0.22900000000000001</v>
      </c>
      <c r="X3247" s="7">
        <f t="shared" si="106"/>
        <v>0.22900000000000001</v>
      </c>
      <c r="Y3247" s="7">
        <v>0.105</v>
      </c>
      <c r="Z3247" s="7">
        <f t="shared" si="107"/>
        <v>0.105</v>
      </c>
      <c r="AA3247" s="7">
        <v>0.68500000000000005</v>
      </c>
      <c r="AB3247" s="7">
        <v>0.314</v>
      </c>
      <c r="AC3247" s="7">
        <v>6.3</v>
      </c>
      <c r="AD3247" s="7">
        <v>5</v>
      </c>
      <c r="AE3247" s="7" t="s">
        <v>132</v>
      </c>
      <c r="AH3247" s="7" t="s">
        <v>419</v>
      </c>
      <c r="AI3247" s="7" t="s">
        <v>420</v>
      </c>
      <c r="AJ3247" s="7">
        <v>0.435</v>
      </c>
      <c r="AK3247" s="7">
        <v>7.0000000000000007E-2</v>
      </c>
      <c r="AL3247" s="7" t="s">
        <v>408</v>
      </c>
      <c r="AS3247" s="7">
        <v>1.7589999999999999</v>
      </c>
      <c r="AV3247" s="7" t="s">
        <v>675</v>
      </c>
      <c r="AW3247" s="7" t="s">
        <v>528</v>
      </c>
      <c r="AZ3247" s="7" t="s">
        <v>350</v>
      </c>
    </row>
    <row r="3248" spans="1:52" x14ac:dyDescent="0.2">
      <c r="A3248" s="7">
        <v>3232</v>
      </c>
      <c r="B3248" s="7">
        <v>20016</v>
      </c>
      <c r="C3248" s="7" t="s">
        <v>69</v>
      </c>
      <c r="D3248" s="7" t="s">
        <v>514</v>
      </c>
      <c r="E3248" s="7" t="s">
        <v>348</v>
      </c>
      <c r="F3248" s="7">
        <v>0.48799999999999999</v>
      </c>
      <c r="I3248" s="7">
        <v>0.48799999999999999</v>
      </c>
      <c r="J3248" s="7">
        <v>2003</v>
      </c>
      <c r="K3248" s="7">
        <v>1</v>
      </c>
      <c r="L3248" s="7">
        <v>16</v>
      </c>
      <c r="M3248" s="7">
        <v>31.265999999999998</v>
      </c>
      <c r="N3248" s="7">
        <v>105.45</v>
      </c>
      <c r="O3248" s="7">
        <v>31.25</v>
      </c>
      <c r="P3248" s="7">
        <v>105.25</v>
      </c>
      <c r="V3248" s="7" t="s">
        <v>37</v>
      </c>
      <c r="W3248" s="7">
        <v>0.38100000000000001</v>
      </c>
      <c r="X3248" s="7">
        <f t="shared" si="106"/>
        <v>0.38100000000000001</v>
      </c>
      <c r="Y3248" s="7">
        <v>0.107</v>
      </c>
      <c r="Z3248" s="7">
        <f t="shared" si="107"/>
        <v>0.107</v>
      </c>
      <c r="AA3248" s="7">
        <v>0.78</v>
      </c>
      <c r="AB3248" s="7">
        <v>0.219</v>
      </c>
      <c r="AC3248" s="7">
        <v>6.3</v>
      </c>
      <c r="AD3248" s="7">
        <v>5</v>
      </c>
      <c r="AE3248" s="7" t="s">
        <v>132</v>
      </c>
      <c r="AH3248" s="7" t="s">
        <v>419</v>
      </c>
      <c r="AI3248" s="7" t="s">
        <v>420</v>
      </c>
      <c r="AJ3248" s="7">
        <v>0.435</v>
      </c>
      <c r="AK3248" s="7">
        <v>7.0000000000000007E-2</v>
      </c>
      <c r="AL3248" s="7" t="s">
        <v>408</v>
      </c>
      <c r="AS3248" s="7">
        <v>1.7589999999999999</v>
      </c>
      <c r="AV3248" s="7" t="s">
        <v>675</v>
      </c>
      <c r="AW3248" s="7" t="s">
        <v>528</v>
      </c>
      <c r="AZ3248" s="7" t="s">
        <v>350</v>
      </c>
    </row>
    <row r="3249" spans="1:52" x14ac:dyDescent="0.2">
      <c r="A3249" s="7">
        <v>3233</v>
      </c>
      <c r="B3249" s="7">
        <v>20016</v>
      </c>
      <c r="C3249" s="7" t="s">
        <v>69</v>
      </c>
      <c r="D3249" s="7" t="s">
        <v>514</v>
      </c>
      <c r="E3249" s="7" t="s">
        <v>348</v>
      </c>
      <c r="F3249" s="7">
        <v>0.69299999999999995</v>
      </c>
      <c r="I3249" s="7">
        <v>0.69299999999999995</v>
      </c>
      <c r="J3249" s="7">
        <v>2003</v>
      </c>
      <c r="K3249" s="7">
        <v>1</v>
      </c>
      <c r="L3249" s="7">
        <v>21</v>
      </c>
      <c r="M3249" s="7">
        <v>31.265999999999998</v>
      </c>
      <c r="N3249" s="7">
        <v>105.45</v>
      </c>
      <c r="O3249" s="7">
        <v>31.25</v>
      </c>
      <c r="P3249" s="7">
        <v>105.25</v>
      </c>
      <c r="V3249" s="7" t="s">
        <v>37</v>
      </c>
      <c r="W3249" s="7">
        <v>0.50700000000000001</v>
      </c>
      <c r="X3249" s="7">
        <f t="shared" si="106"/>
        <v>0.50700000000000001</v>
      </c>
      <c r="Y3249" s="7">
        <v>0.186</v>
      </c>
      <c r="Z3249" s="7">
        <f t="shared" si="107"/>
        <v>0.186</v>
      </c>
      <c r="AA3249" s="7">
        <v>0.73099999999999998</v>
      </c>
      <c r="AB3249" s="7">
        <v>0.26800000000000002</v>
      </c>
      <c r="AC3249" s="7">
        <v>6.3</v>
      </c>
      <c r="AD3249" s="7">
        <v>5</v>
      </c>
      <c r="AE3249" s="7" t="s">
        <v>132</v>
      </c>
      <c r="AH3249" s="7" t="s">
        <v>419</v>
      </c>
      <c r="AI3249" s="7" t="s">
        <v>420</v>
      </c>
      <c r="AJ3249" s="7">
        <v>0.435</v>
      </c>
      <c r="AK3249" s="7">
        <v>7.0000000000000007E-2</v>
      </c>
      <c r="AL3249" s="7" t="s">
        <v>408</v>
      </c>
      <c r="AS3249" s="7">
        <v>1.7589999999999999</v>
      </c>
      <c r="AV3249" s="7" t="s">
        <v>675</v>
      </c>
      <c r="AW3249" s="7" t="s">
        <v>528</v>
      </c>
      <c r="AZ3249" s="7" t="s">
        <v>350</v>
      </c>
    </row>
    <row r="3250" spans="1:52" x14ac:dyDescent="0.2">
      <c r="A3250" s="7">
        <v>3234</v>
      </c>
      <c r="B3250" s="7">
        <v>20016</v>
      </c>
      <c r="C3250" s="7" t="s">
        <v>69</v>
      </c>
      <c r="D3250" s="7" t="s">
        <v>514</v>
      </c>
      <c r="E3250" s="7" t="s">
        <v>348</v>
      </c>
      <c r="F3250" s="7">
        <v>0.79600000000000004</v>
      </c>
      <c r="I3250" s="7">
        <v>0.79600000000000004</v>
      </c>
      <c r="J3250" s="7">
        <v>2003</v>
      </c>
      <c r="K3250" s="7">
        <v>1</v>
      </c>
      <c r="L3250" s="7">
        <v>25</v>
      </c>
      <c r="M3250" s="7">
        <v>31.265999999999998</v>
      </c>
      <c r="N3250" s="7">
        <v>105.45</v>
      </c>
      <c r="O3250" s="7">
        <v>31.25</v>
      </c>
      <c r="P3250" s="7">
        <v>105.25</v>
      </c>
      <c r="V3250" s="7" t="s">
        <v>37</v>
      </c>
      <c r="W3250" s="7">
        <v>0.35299999999999998</v>
      </c>
      <c r="X3250" s="7">
        <f t="shared" si="106"/>
        <v>0.35299999999999998</v>
      </c>
      <c r="Y3250" s="7">
        <v>0.443</v>
      </c>
      <c r="Z3250" s="7">
        <f t="shared" si="107"/>
        <v>0.443</v>
      </c>
      <c r="AA3250" s="7">
        <v>0.443</v>
      </c>
      <c r="AB3250" s="7">
        <v>0.55600000000000005</v>
      </c>
      <c r="AC3250" s="7">
        <v>6.3</v>
      </c>
      <c r="AD3250" s="7">
        <v>5</v>
      </c>
      <c r="AE3250" s="7" t="s">
        <v>132</v>
      </c>
      <c r="AH3250" s="7" t="s">
        <v>419</v>
      </c>
      <c r="AI3250" s="7" t="s">
        <v>420</v>
      </c>
      <c r="AJ3250" s="7">
        <v>0.435</v>
      </c>
      <c r="AK3250" s="7">
        <v>7.0000000000000007E-2</v>
      </c>
      <c r="AL3250" s="7" t="s">
        <v>408</v>
      </c>
      <c r="AS3250" s="7">
        <v>1.7589999999999999</v>
      </c>
      <c r="AV3250" s="7" t="s">
        <v>675</v>
      </c>
      <c r="AW3250" s="7" t="s">
        <v>528</v>
      </c>
      <c r="AZ3250" s="7" t="s">
        <v>350</v>
      </c>
    </row>
    <row r="3251" spans="1:52" x14ac:dyDescent="0.2">
      <c r="A3251" s="7">
        <v>3235</v>
      </c>
      <c r="B3251" s="7">
        <v>20016</v>
      </c>
      <c r="C3251" s="7" t="s">
        <v>69</v>
      </c>
      <c r="D3251" s="7" t="s">
        <v>514</v>
      </c>
      <c r="E3251" s="7" t="s">
        <v>348</v>
      </c>
      <c r="F3251" s="7">
        <v>1.4330000000000001</v>
      </c>
      <c r="I3251" s="7">
        <v>1.4330000000000001</v>
      </c>
      <c r="J3251" s="7">
        <v>2003</v>
      </c>
      <c r="K3251" s="7">
        <v>1</v>
      </c>
      <c r="L3251" s="7">
        <v>30</v>
      </c>
      <c r="M3251" s="7">
        <v>31.265999999999998</v>
      </c>
      <c r="N3251" s="7">
        <v>105.45</v>
      </c>
      <c r="O3251" s="7">
        <v>31.25</v>
      </c>
      <c r="P3251" s="7">
        <v>105.25</v>
      </c>
      <c r="V3251" s="7" t="s">
        <v>37</v>
      </c>
      <c r="W3251" s="7">
        <v>0.53</v>
      </c>
      <c r="X3251" s="7">
        <f t="shared" si="106"/>
        <v>0.53</v>
      </c>
      <c r="Y3251" s="7">
        <v>0.90300000000000002</v>
      </c>
      <c r="Z3251" s="7">
        <f t="shared" si="107"/>
        <v>0.90300000000000002</v>
      </c>
      <c r="AA3251" s="7">
        <v>0.36899999999999999</v>
      </c>
      <c r="AB3251" s="7">
        <v>0.63</v>
      </c>
      <c r="AC3251" s="7">
        <v>6.3</v>
      </c>
      <c r="AD3251" s="7">
        <v>5</v>
      </c>
      <c r="AE3251" s="7" t="s">
        <v>132</v>
      </c>
      <c r="AH3251" s="7" t="s">
        <v>419</v>
      </c>
      <c r="AI3251" s="7" t="s">
        <v>420</v>
      </c>
      <c r="AJ3251" s="7">
        <v>0.435</v>
      </c>
      <c r="AK3251" s="7">
        <v>7.0000000000000007E-2</v>
      </c>
      <c r="AL3251" s="7" t="s">
        <v>408</v>
      </c>
      <c r="AS3251" s="7">
        <v>1.7589999999999999</v>
      </c>
      <c r="AV3251" s="7" t="s">
        <v>675</v>
      </c>
      <c r="AW3251" s="7" t="s">
        <v>528</v>
      </c>
      <c r="AZ3251" s="7" t="s">
        <v>350</v>
      </c>
    </row>
    <row r="3252" spans="1:52" x14ac:dyDescent="0.2">
      <c r="A3252" s="7">
        <v>3236</v>
      </c>
      <c r="B3252" s="7">
        <v>20016</v>
      </c>
      <c r="C3252" s="7" t="s">
        <v>69</v>
      </c>
      <c r="D3252" s="7" t="s">
        <v>514</v>
      </c>
      <c r="E3252" s="7" t="s">
        <v>348</v>
      </c>
      <c r="F3252" s="7">
        <v>1.0780000000000001</v>
      </c>
      <c r="I3252" s="7">
        <v>1.0780000000000001</v>
      </c>
      <c r="J3252" s="7">
        <v>2003</v>
      </c>
      <c r="K3252" s="7">
        <v>2</v>
      </c>
      <c r="L3252" s="7">
        <v>35</v>
      </c>
      <c r="M3252" s="7">
        <v>31.265999999999998</v>
      </c>
      <c r="N3252" s="7">
        <v>105.45</v>
      </c>
      <c r="O3252" s="7">
        <v>31.25</v>
      </c>
      <c r="P3252" s="7">
        <v>105.25</v>
      </c>
      <c r="V3252" s="7" t="s">
        <v>37</v>
      </c>
      <c r="W3252" s="7">
        <v>0.60499999999999998</v>
      </c>
      <c r="X3252" s="7">
        <f t="shared" si="106"/>
        <v>0.60499999999999998</v>
      </c>
      <c r="Y3252" s="7">
        <v>0.47299999999999998</v>
      </c>
      <c r="Z3252" s="7">
        <f t="shared" si="107"/>
        <v>0.47299999999999998</v>
      </c>
      <c r="AA3252" s="7">
        <v>0.56100000000000005</v>
      </c>
      <c r="AB3252" s="7">
        <v>0.438</v>
      </c>
      <c r="AC3252" s="7">
        <v>10</v>
      </c>
      <c r="AD3252" s="7">
        <v>3.3</v>
      </c>
      <c r="AE3252" s="7" t="s">
        <v>132</v>
      </c>
      <c r="AH3252" s="7" t="s">
        <v>419</v>
      </c>
      <c r="AI3252" s="7" t="s">
        <v>420</v>
      </c>
      <c r="AJ3252" s="7">
        <v>0.435</v>
      </c>
      <c r="AK3252" s="7">
        <v>7.0000000000000007E-2</v>
      </c>
      <c r="AL3252" s="7" t="s">
        <v>408</v>
      </c>
      <c r="AS3252" s="7">
        <v>1.7589999999999999</v>
      </c>
      <c r="AV3252" s="7" t="s">
        <v>675</v>
      </c>
      <c r="AW3252" s="7" t="s">
        <v>528</v>
      </c>
      <c r="AZ3252" s="7" t="s">
        <v>350</v>
      </c>
    </row>
    <row r="3253" spans="1:52" x14ac:dyDescent="0.2">
      <c r="A3253" s="7">
        <v>3237</v>
      </c>
      <c r="B3253" s="7">
        <v>20016</v>
      </c>
      <c r="C3253" s="7" t="s">
        <v>69</v>
      </c>
      <c r="D3253" s="7" t="s">
        <v>514</v>
      </c>
      <c r="E3253" s="7" t="s">
        <v>348</v>
      </c>
      <c r="F3253" s="7">
        <v>1.1559999999999999</v>
      </c>
      <c r="I3253" s="7">
        <v>1.1559999999999999</v>
      </c>
      <c r="J3253" s="7">
        <v>2003</v>
      </c>
      <c r="K3253" s="7">
        <v>2</v>
      </c>
      <c r="L3253" s="7">
        <v>40</v>
      </c>
      <c r="M3253" s="7">
        <v>31.265999999999998</v>
      </c>
      <c r="N3253" s="7">
        <v>105.45</v>
      </c>
      <c r="O3253" s="7">
        <v>31.25</v>
      </c>
      <c r="P3253" s="7">
        <v>105.25</v>
      </c>
      <c r="V3253" s="7" t="s">
        <v>37</v>
      </c>
      <c r="W3253" s="7">
        <v>0.503</v>
      </c>
      <c r="X3253" s="7">
        <f t="shared" si="106"/>
        <v>0.503</v>
      </c>
      <c r="Y3253" s="7">
        <v>0.65300000000000002</v>
      </c>
      <c r="Z3253" s="7">
        <f t="shared" si="107"/>
        <v>0.65300000000000002</v>
      </c>
      <c r="AA3253" s="7">
        <v>0.435</v>
      </c>
      <c r="AB3253" s="7">
        <v>0.56399999999999995</v>
      </c>
      <c r="AC3253" s="7">
        <v>10</v>
      </c>
      <c r="AD3253" s="7">
        <v>3.3</v>
      </c>
      <c r="AE3253" s="7" t="s">
        <v>132</v>
      </c>
      <c r="AH3253" s="7" t="s">
        <v>419</v>
      </c>
      <c r="AI3253" s="7" t="s">
        <v>420</v>
      </c>
      <c r="AJ3253" s="7">
        <v>0.435</v>
      </c>
      <c r="AK3253" s="7">
        <v>7.0000000000000007E-2</v>
      </c>
      <c r="AL3253" s="7" t="s">
        <v>408</v>
      </c>
      <c r="AS3253" s="7">
        <v>1.7589999999999999</v>
      </c>
      <c r="AV3253" s="7" t="s">
        <v>675</v>
      </c>
      <c r="AW3253" s="7" t="s">
        <v>528</v>
      </c>
      <c r="AZ3253" s="7" t="s">
        <v>350</v>
      </c>
    </row>
    <row r="3254" spans="1:52" x14ac:dyDescent="0.2">
      <c r="A3254" s="7">
        <v>3238</v>
      </c>
      <c r="B3254" s="7">
        <v>20016</v>
      </c>
      <c r="C3254" s="7" t="s">
        <v>69</v>
      </c>
      <c r="D3254" s="7" t="s">
        <v>514</v>
      </c>
      <c r="E3254" s="7" t="s">
        <v>348</v>
      </c>
      <c r="F3254" s="7">
        <v>1.2589999999999999</v>
      </c>
      <c r="I3254" s="7">
        <v>1.2589999999999999</v>
      </c>
      <c r="J3254" s="7">
        <v>2003</v>
      </c>
      <c r="K3254" s="7">
        <v>2</v>
      </c>
      <c r="L3254" s="7">
        <v>44</v>
      </c>
      <c r="M3254" s="7">
        <v>31.265999999999998</v>
      </c>
      <c r="N3254" s="7">
        <v>105.45</v>
      </c>
      <c r="O3254" s="7">
        <v>31.25</v>
      </c>
      <c r="P3254" s="7">
        <v>105.25</v>
      </c>
      <c r="V3254" s="7" t="s">
        <v>37</v>
      </c>
      <c r="W3254" s="7">
        <v>0.90900000000000003</v>
      </c>
      <c r="X3254" s="7">
        <f t="shared" si="106"/>
        <v>0.90900000000000003</v>
      </c>
      <c r="Y3254" s="7">
        <v>0.35</v>
      </c>
      <c r="Z3254" s="7">
        <f t="shared" si="107"/>
        <v>0.35</v>
      </c>
      <c r="AA3254" s="7">
        <v>0.72199999999999998</v>
      </c>
      <c r="AB3254" s="7">
        <v>0.27700000000000002</v>
      </c>
      <c r="AC3254" s="7">
        <v>10</v>
      </c>
      <c r="AD3254" s="7">
        <v>3.3</v>
      </c>
      <c r="AE3254" s="7" t="s">
        <v>132</v>
      </c>
      <c r="AH3254" s="7" t="s">
        <v>419</v>
      </c>
      <c r="AI3254" s="7" t="s">
        <v>420</v>
      </c>
      <c r="AJ3254" s="7">
        <v>0.435</v>
      </c>
      <c r="AK3254" s="7">
        <v>7.0000000000000007E-2</v>
      </c>
      <c r="AL3254" s="7" t="s">
        <v>408</v>
      </c>
      <c r="AS3254" s="7">
        <v>1.7589999999999999</v>
      </c>
      <c r="AV3254" s="7" t="s">
        <v>675</v>
      </c>
      <c r="AW3254" s="7" t="s">
        <v>528</v>
      </c>
      <c r="AZ3254" s="7" t="s">
        <v>350</v>
      </c>
    </row>
    <row r="3255" spans="1:52" x14ac:dyDescent="0.2">
      <c r="A3255" s="7">
        <v>3239</v>
      </c>
      <c r="B3255" s="7">
        <v>20016</v>
      </c>
      <c r="C3255" s="7" t="s">
        <v>69</v>
      </c>
      <c r="D3255" s="7" t="s">
        <v>514</v>
      </c>
      <c r="E3255" s="7" t="s">
        <v>348</v>
      </c>
      <c r="F3255" s="7">
        <v>2.71</v>
      </c>
      <c r="I3255" s="7">
        <v>2.71</v>
      </c>
      <c r="J3255" s="7">
        <v>2003</v>
      </c>
      <c r="K3255" s="7">
        <v>2</v>
      </c>
      <c r="L3255" s="7">
        <v>49</v>
      </c>
      <c r="M3255" s="7">
        <v>31.265999999999998</v>
      </c>
      <c r="N3255" s="7">
        <v>105.45</v>
      </c>
      <c r="O3255" s="7">
        <v>31.25</v>
      </c>
      <c r="P3255" s="7">
        <v>105.25</v>
      </c>
      <c r="V3255" s="7" t="s">
        <v>37</v>
      </c>
      <c r="W3255" s="7">
        <v>0.98399999999999999</v>
      </c>
      <c r="X3255" s="7">
        <f t="shared" si="106"/>
        <v>0.98399999999999999</v>
      </c>
      <c r="Y3255" s="7">
        <v>1.726</v>
      </c>
      <c r="Z3255" s="7">
        <f t="shared" si="107"/>
        <v>1.726</v>
      </c>
      <c r="AA3255" s="7">
        <v>0.36299999999999999</v>
      </c>
      <c r="AB3255" s="7">
        <v>0.63600000000000001</v>
      </c>
      <c r="AC3255" s="7">
        <v>10</v>
      </c>
      <c r="AD3255" s="7">
        <v>3.3</v>
      </c>
      <c r="AE3255" s="7" t="s">
        <v>132</v>
      </c>
      <c r="AH3255" s="7" t="s">
        <v>419</v>
      </c>
      <c r="AI3255" s="7" t="s">
        <v>420</v>
      </c>
      <c r="AJ3255" s="7">
        <v>0.435</v>
      </c>
      <c r="AK3255" s="7">
        <v>7.0000000000000007E-2</v>
      </c>
      <c r="AL3255" s="7" t="s">
        <v>408</v>
      </c>
      <c r="AS3255" s="7">
        <v>1.7589999999999999</v>
      </c>
      <c r="AV3255" s="7" t="s">
        <v>675</v>
      </c>
      <c r="AW3255" s="7" t="s">
        <v>528</v>
      </c>
      <c r="AZ3255" s="7" t="s">
        <v>350</v>
      </c>
    </row>
    <row r="3256" spans="1:52" x14ac:dyDescent="0.2">
      <c r="A3256" s="7">
        <v>3240</v>
      </c>
      <c r="B3256" s="7">
        <v>20016</v>
      </c>
      <c r="C3256" s="7" t="s">
        <v>69</v>
      </c>
      <c r="D3256" s="7" t="s">
        <v>514</v>
      </c>
      <c r="E3256" s="7" t="s">
        <v>348</v>
      </c>
      <c r="F3256" s="7">
        <v>2.2789999999999999</v>
      </c>
      <c r="I3256" s="7">
        <v>2.2789999999999999</v>
      </c>
      <c r="J3256" s="7">
        <v>2003</v>
      </c>
      <c r="K3256" s="7">
        <v>2</v>
      </c>
      <c r="L3256" s="7">
        <v>54</v>
      </c>
      <c r="M3256" s="7">
        <v>31.265999999999998</v>
      </c>
      <c r="N3256" s="7">
        <v>105.45</v>
      </c>
      <c r="O3256" s="7">
        <v>31.25</v>
      </c>
      <c r="P3256" s="7">
        <v>105.25</v>
      </c>
      <c r="V3256" s="7" t="s">
        <v>37</v>
      </c>
      <c r="W3256" s="7">
        <v>0.5</v>
      </c>
      <c r="X3256" s="7">
        <f t="shared" si="106"/>
        <v>0.5</v>
      </c>
      <c r="Y3256" s="7">
        <v>1.7789999999999999</v>
      </c>
      <c r="Z3256" s="7">
        <f t="shared" si="107"/>
        <v>1.7789999999999999</v>
      </c>
      <c r="AA3256" s="7">
        <v>0.219</v>
      </c>
      <c r="AB3256" s="7">
        <v>0.78</v>
      </c>
      <c r="AC3256" s="7">
        <v>10</v>
      </c>
      <c r="AD3256" s="7">
        <v>3.3</v>
      </c>
      <c r="AE3256" s="7" t="s">
        <v>132</v>
      </c>
      <c r="AH3256" s="7" t="s">
        <v>419</v>
      </c>
      <c r="AI3256" s="7" t="s">
        <v>420</v>
      </c>
      <c r="AJ3256" s="7">
        <v>0.435</v>
      </c>
      <c r="AK3256" s="7">
        <v>7.0000000000000007E-2</v>
      </c>
      <c r="AL3256" s="7" t="s">
        <v>408</v>
      </c>
      <c r="AS3256" s="7">
        <v>1.7589999999999999</v>
      </c>
      <c r="AV3256" s="7" t="s">
        <v>675</v>
      </c>
      <c r="AW3256" s="7" t="s">
        <v>528</v>
      </c>
      <c r="AZ3256" s="7" t="s">
        <v>350</v>
      </c>
    </row>
    <row r="3257" spans="1:52" x14ac:dyDescent="0.2">
      <c r="A3257" s="7">
        <v>3241</v>
      </c>
      <c r="B3257" s="7">
        <v>20016</v>
      </c>
      <c r="C3257" s="7" t="s">
        <v>69</v>
      </c>
      <c r="D3257" s="7" t="s">
        <v>514</v>
      </c>
      <c r="E3257" s="7" t="s">
        <v>348</v>
      </c>
      <c r="F3257" s="7">
        <v>1.645</v>
      </c>
      <c r="I3257" s="7">
        <v>1.645</v>
      </c>
      <c r="J3257" s="7">
        <v>2003</v>
      </c>
      <c r="K3257" s="7">
        <v>2</v>
      </c>
      <c r="L3257" s="7">
        <v>59</v>
      </c>
      <c r="M3257" s="7">
        <v>31.265999999999998</v>
      </c>
      <c r="N3257" s="7">
        <v>105.45</v>
      </c>
      <c r="O3257" s="7">
        <v>31.25</v>
      </c>
      <c r="P3257" s="7">
        <v>105.25</v>
      </c>
      <c r="V3257" s="7" t="s">
        <v>37</v>
      </c>
      <c r="W3257" s="7">
        <v>0.47199999999999998</v>
      </c>
      <c r="X3257" s="7">
        <f t="shared" si="106"/>
        <v>0.47199999999999998</v>
      </c>
      <c r="Y3257" s="7">
        <v>1.173</v>
      </c>
      <c r="Z3257" s="7">
        <f t="shared" si="107"/>
        <v>1.173</v>
      </c>
      <c r="AA3257" s="7">
        <v>0.28599999999999998</v>
      </c>
      <c r="AB3257" s="7">
        <v>0.71299999999999997</v>
      </c>
      <c r="AC3257" s="7">
        <v>10</v>
      </c>
      <c r="AD3257" s="7">
        <v>3.3</v>
      </c>
      <c r="AE3257" s="7" t="s">
        <v>132</v>
      </c>
      <c r="AH3257" s="7" t="s">
        <v>419</v>
      </c>
      <c r="AI3257" s="7" t="s">
        <v>420</v>
      </c>
      <c r="AJ3257" s="7">
        <v>0.435</v>
      </c>
      <c r="AK3257" s="7">
        <v>7.0000000000000007E-2</v>
      </c>
      <c r="AL3257" s="7" t="s">
        <v>408</v>
      </c>
      <c r="AS3257" s="7">
        <v>1.7589999999999999</v>
      </c>
      <c r="AV3257" s="7" t="s">
        <v>675</v>
      </c>
      <c r="AW3257" s="7" t="s">
        <v>528</v>
      </c>
      <c r="AZ3257" s="7" t="s">
        <v>350</v>
      </c>
    </row>
    <row r="3258" spans="1:52" x14ac:dyDescent="0.2">
      <c r="A3258" s="7">
        <v>3242</v>
      </c>
      <c r="B3258" s="7">
        <v>20016</v>
      </c>
      <c r="C3258" s="7" t="s">
        <v>69</v>
      </c>
      <c r="D3258" s="7" t="s">
        <v>514</v>
      </c>
      <c r="E3258" s="7" t="s">
        <v>348</v>
      </c>
      <c r="F3258" s="7">
        <v>1.9</v>
      </c>
      <c r="I3258" s="7">
        <v>1.9</v>
      </c>
      <c r="J3258" s="7">
        <v>2003</v>
      </c>
      <c r="K3258" s="7">
        <v>3</v>
      </c>
      <c r="L3258" s="7">
        <v>64</v>
      </c>
      <c r="M3258" s="7">
        <v>31.265999999999998</v>
      </c>
      <c r="N3258" s="7">
        <v>105.45</v>
      </c>
      <c r="O3258" s="7">
        <v>31.25</v>
      </c>
      <c r="P3258" s="7">
        <v>105.25</v>
      </c>
      <c r="V3258" s="7" t="s">
        <v>37</v>
      </c>
      <c r="W3258" s="7">
        <v>0.80300000000000005</v>
      </c>
      <c r="X3258" s="7">
        <f t="shared" si="106"/>
        <v>0.80300000000000005</v>
      </c>
      <c r="Y3258" s="7">
        <v>1.097</v>
      </c>
      <c r="Z3258" s="7">
        <f t="shared" si="107"/>
        <v>1.097</v>
      </c>
      <c r="AA3258" s="7">
        <v>0.42199999999999999</v>
      </c>
      <c r="AB3258" s="7">
        <v>0.57699999999999996</v>
      </c>
      <c r="AC3258" s="7">
        <v>12.4</v>
      </c>
      <c r="AD3258" s="7">
        <v>23.8</v>
      </c>
      <c r="AE3258" s="7" t="s">
        <v>132</v>
      </c>
      <c r="AH3258" s="7" t="s">
        <v>419</v>
      </c>
      <c r="AI3258" s="7" t="s">
        <v>420</v>
      </c>
      <c r="AJ3258" s="7">
        <v>0.435</v>
      </c>
      <c r="AK3258" s="7">
        <v>7.0000000000000007E-2</v>
      </c>
      <c r="AL3258" s="7" t="s">
        <v>408</v>
      </c>
      <c r="AS3258" s="7">
        <v>1.7589999999999999</v>
      </c>
      <c r="AV3258" s="7" t="s">
        <v>675</v>
      </c>
      <c r="AW3258" s="7" t="s">
        <v>528</v>
      </c>
      <c r="AZ3258" s="7" t="s">
        <v>350</v>
      </c>
    </row>
    <row r="3259" spans="1:52" x14ac:dyDescent="0.2">
      <c r="A3259" s="7">
        <v>3243</v>
      </c>
      <c r="B3259" s="7">
        <v>20016</v>
      </c>
      <c r="C3259" s="7" t="s">
        <v>69</v>
      </c>
      <c r="D3259" s="7" t="s">
        <v>514</v>
      </c>
      <c r="E3259" s="7" t="s">
        <v>348</v>
      </c>
      <c r="F3259" s="7">
        <v>2.1560000000000001</v>
      </c>
      <c r="I3259" s="7">
        <v>2.1560000000000001</v>
      </c>
      <c r="J3259" s="7">
        <v>2003</v>
      </c>
      <c r="K3259" s="7">
        <v>3</v>
      </c>
      <c r="L3259" s="7">
        <v>69</v>
      </c>
      <c r="M3259" s="7">
        <v>31.265999999999998</v>
      </c>
      <c r="N3259" s="7">
        <v>105.45</v>
      </c>
      <c r="O3259" s="7">
        <v>31.25</v>
      </c>
      <c r="P3259" s="7">
        <v>105.25</v>
      </c>
      <c r="V3259" s="7" t="s">
        <v>37</v>
      </c>
      <c r="W3259" s="7">
        <v>0.54</v>
      </c>
      <c r="X3259" s="7">
        <f t="shared" si="106"/>
        <v>0.54</v>
      </c>
      <c r="Y3259" s="7">
        <v>1.6160000000000001</v>
      </c>
      <c r="Z3259" s="7">
        <f t="shared" si="107"/>
        <v>1.6160000000000001</v>
      </c>
      <c r="AA3259" s="7">
        <v>0.25</v>
      </c>
      <c r="AB3259" s="7">
        <v>0.749</v>
      </c>
      <c r="AC3259" s="7">
        <v>12.4</v>
      </c>
      <c r="AD3259" s="7">
        <v>23.8</v>
      </c>
      <c r="AE3259" s="7" t="s">
        <v>132</v>
      </c>
      <c r="AH3259" s="7" t="s">
        <v>419</v>
      </c>
      <c r="AI3259" s="7" t="s">
        <v>420</v>
      </c>
      <c r="AJ3259" s="7">
        <v>0.435</v>
      </c>
      <c r="AK3259" s="7">
        <v>7.0000000000000007E-2</v>
      </c>
      <c r="AL3259" s="7" t="s">
        <v>408</v>
      </c>
      <c r="AS3259" s="7">
        <v>1.7589999999999999</v>
      </c>
      <c r="AV3259" s="7" t="s">
        <v>675</v>
      </c>
      <c r="AW3259" s="7" t="s">
        <v>528</v>
      </c>
      <c r="AZ3259" s="7" t="s">
        <v>350</v>
      </c>
    </row>
    <row r="3260" spans="1:52" x14ac:dyDescent="0.2">
      <c r="A3260" s="7">
        <v>3244</v>
      </c>
      <c r="B3260" s="7">
        <v>20016</v>
      </c>
      <c r="C3260" s="7" t="s">
        <v>69</v>
      </c>
      <c r="D3260" s="7" t="s">
        <v>514</v>
      </c>
      <c r="E3260" s="7" t="s">
        <v>348</v>
      </c>
      <c r="F3260" s="7">
        <v>1.8260000000000001</v>
      </c>
      <c r="I3260" s="7">
        <v>1.8260000000000001</v>
      </c>
      <c r="J3260" s="7">
        <v>2003</v>
      </c>
      <c r="K3260" s="7">
        <v>3</v>
      </c>
      <c r="L3260" s="7">
        <v>74</v>
      </c>
      <c r="M3260" s="7">
        <v>31.265999999999998</v>
      </c>
      <c r="N3260" s="7">
        <v>105.45</v>
      </c>
      <c r="O3260" s="7">
        <v>31.25</v>
      </c>
      <c r="P3260" s="7">
        <v>105.25</v>
      </c>
      <c r="V3260" s="7" t="s">
        <v>37</v>
      </c>
      <c r="W3260" s="7">
        <v>0.95399999999999996</v>
      </c>
      <c r="X3260" s="7">
        <f t="shared" si="106"/>
        <v>0.95399999999999996</v>
      </c>
      <c r="Y3260" s="7">
        <v>0.872</v>
      </c>
      <c r="Z3260" s="7">
        <f t="shared" si="107"/>
        <v>0.872</v>
      </c>
      <c r="AA3260" s="7">
        <v>0.52200000000000002</v>
      </c>
      <c r="AB3260" s="7">
        <v>0.47699999999999998</v>
      </c>
      <c r="AC3260" s="7">
        <v>12.4</v>
      </c>
      <c r="AD3260" s="7">
        <v>23.8</v>
      </c>
      <c r="AE3260" s="7" t="s">
        <v>132</v>
      </c>
      <c r="AH3260" s="7" t="s">
        <v>419</v>
      </c>
      <c r="AI3260" s="7" t="s">
        <v>420</v>
      </c>
      <c r="AJ3260" s="7">
        <v>0.435</v>
      </c>
      <c r="AK3260" s="7">
        <v>7.0000000000000007E-2</v>
      </c>
      <c r="AL3260" s="7" t="s">
        <v>408</v>
      </c>
      <c r="AS3260" s="7">
        <v>1.7589999999999999</v>
      </c>
      <c r="AV3260" s="7" t="s">
        <v>675</v>
      </c>
      <c r="AW3260" s="7" t="s">
        <v>528</v>
      </c>
      <c r="AZ3260" s="7" t="s">
        <v>350</v>
      </c>
    </row>
    <row r="3261" spans="1:52" x14ac:dyDescent="0.2">
      <c r="A3261" s="7">
        <v>3245</v>
      </c>
      <c r="B3261" s="7">
        <v>20016</v>
      </c>
      <c r="C3261" s="7" t="s">
        <v>69</v>
      </c>
      <c r="D3261" s="7" t="s">
        <v>514</v>
      </c>
      <c r="E3261" s="7" t="s">
        <v>348</v>
      </c>
      <c r="F3261" s="7">
        <v>1.98</v>
      </c>
      <c r="I3261" s="7">
        <v>1.98</v>
      </c>
      <c r="J3261" s="7">
        <v>2003</v>
      </c>
      <c r="K3261" s="7">
        <v>3</v>
      </c>
      <c r="L3261" s="7">
        <v>79</v>
      </c>
      <c r="M3261" s="7">
        <v>31.265999999999998</v>
      </c>
      <c r="N3261" s="7">
        <v>105.45</v>
      </c>
      <c r="O3261" s="7">
        <v>31.25</v>
      </c>
      <c r="P3261" s="7">
        <v>105.25</v>
      </c>
      <c r="V3261" s="7" t="s">
        <v>37</v>
      </c>
      <c r="W3261" s="7">
        <v>1.004</v>
      </c>
      <c r="X3261" s="7">
        <f t="shared" si="106"/>
        <v>1.004</v>
      </c>
      <c r="Y3261" s="7">
        <v>0.97599999999999998</v>
      </c>
      <c r="Z3261" s="7">
        <f t="shared" si="107"/>
        <v>0.97599999999999998</v>
      </c>
      <c r="AA3261" s="7">
        <v>0.50700000000000001</v>
      </c>
      <c r="AB3261" s="7">
        <v>0.49199999999999999</v>
      </c>
      <c r="AC3261" s="7">
        <v>12.4</v>
      </c>
      <c r="AD3261" s="7">
        <v>23.8</v>
      </c>
      <c r="AE3261" s="7" t="s">
        <v>132</v>
      </c>
      <c r="AH3261" s="7" t="s">
        <v>419</v>
      </c>
      <c r="AI3261" s="7" t="s">
        <v>420</v>
      </c>
      <c r="AJ3261" s="7">
        <v>0.435</v>
      </c>
      <c r="AK3261" s="7">
        <v>7.0000000000000007E-2</v>
      </c>
      <c r="AL3261" s="7" t="s">
        <v>408</v>
      </c>
      <c r="AS3261" s="7">
        <v>1.7589999999999999</v>
      </c>
      <c r="AV3261" s="7" t="s">
        <v>675</v>
      </c>
      <c r="AW3261" s="7" t="s">
        <v>528</v>
      </c>
      <c r="AZ3261" s="7" t="s">
        <v>350</v>
      </c>
    </row>
    <row r="3262" spans="1:52" x14ac:dyDescent="0.2">
      <c r="A3262" s="7">
        <v>3246</v>
      </c>
      <c r="B3262" s="7">
        <v>20016</v>
      </c>
      <c r="C3262" s="7" t="s">
        <v>69</v>
      </c>
      <c r="D3262" s="7" t="s">
        <v>514</v>
      </c>
      <c r="E3262" s="7" t="s">
        <v>348</v>
      </c>
      <c r="F3262" s="7">
        <v>2.2610000000000001</v>
      </c>
      <c r="I3262" s="7">
        <v>2.2610000000000001</v>
      </c>
      <c r="J3262" s="7">
        <v>2003</v>
      </c>
      <c r="K3262" s="7">
        <v>3</v>
      </c>
      <c r="L3262" s="7">
        <v>84</v>
      </c>
      <c r="M3262" s="7">
        <v>31.265999999999998</v>
      </c>
      <c r="N3262" s="7">
        <v>105.45</v>
      </c>
      <c r="O3262" s="7">
        <v>31.25</v>
      </c>
      <c r="P3262" s="7">
        <v>105.25</v>
      </c>
      <c r="V3262" s="7" t="s">
        <v>37</v>
      </c>
      <c r="W3262" s="7">
        <v>1.155</v>
      </c>
      <c r="X3262" s="7">
        <f t="shared" si="106"/>
        <v>1.155</v>
      </c>
      <c r="Y3262" s="7">
        <v>1.1060000000000001</v>
      </c>
      <c r="Z3262" s="7">
        <f t="shared" si="107"/>
        <v>1.1060000000000001</v>
      </c>
      <c r="AA3262" s="7">
        <v>0.51</v>
      </c>
      <c r="AB3262" s="7">
        <v>0.48899999999999999</v>
      </c>
      <c r="AC3262" s="7">
        <v>12.4</v>
      </c>
      <c r="AD3262" s="7">
        <v>23.8</v>
      </c>
      <c r="AE3262" s="7" t="s">
        <v>132</v>
      </c>
      <c r="AH3262" s="7" t="s">
        <v>419</v>
      </c>
      <c r="AI3262" s="7" t="s">
        <v>420</v>
      </c>
      <c r="AJ3262" s="7">
        <v>0.435</v>
      </c>
      <c r="AK3262" s="7">
        <v>7.0000000000000007E-2</v>
      </c>
      <c r="AL3262" s="7" t="s">
        <v>408</v>
      </c>
      <c r="AS3262" s="7">
        <v>1.7589999999999999</v>
      </c>
      <c r="AV3262" s="7" t="s">
        <v>675</v>
      </c>
      <c r="AW3262" s="7" t="s">
        <v>528</v>
      </c>
      <c r="AZ3262" s="7" t="s">
        <v>350</v>
      </c>
    </row>
    <row r="3263" spans="1:52" x14ac:dyDescent="0.2">
      <c r="A3263" s="7">
        <v>3247</v>
      </c>
      <c r="B3263" s="7">
        <v>20016</v>
      </c>
      <c r="C3263" s="7" t="s">
        <v>69</v>
      </c>
      <c r="D3263" s="7" t="s">
        <v>514</v>
      </c>
      <c r="E3263" s="7" t="s">
        <v>348</v>
      </c>
      <c r="F3263" s="7">
        <v>2.3140000000000001</v>
      </c>
      <c r="I3263" s="7">
        <v>2.3140000000000001</v>
      </c>
      <c r="J3263" s="7">
        <v>2003</v>
      </c>
      <c r="K3263" s="7">
        <v>3</v>
      </c>
      <c r="L3263" s="7">
        <v>88</v>
      </c>
      <c r="M3263" s="7">
        <v>31.265999999999998</v>
      </c>
      <c r="N3263" s="7">
        <v>105.45</v>
      </c>
      <c r="O3263" s="7">
        <v>31.25</v>
      </c>
      <c r="P3263" s="7">
        <v>105.25</v>
      </c>
      <c r="V3263" s="7" t="s">
        <v>37</v>
      </c>
      <c r="W3263" s="7">
        <v>1.129</v>
      </c>
      <c r="X3263" s="7">
        <f t="shared" si="106"/>
        <v>1.129</v>
      </c>
      <c r="Y3263" s="7">
        <v>1.1850000000000001</v>
      </c>
      <c r="Z3263" s="7">
        <f t="shared" si="107"/>
        <v>1.1850000000000001</v>
      </c>
      <c r="AA3263" s="7">
        <v>0.48699999999999999</v>
      </c>
      <c r="AB3263" s="7">
        <v>0.51200000000000001</v>
      </c>
      <c r="AC3263" s="7">
        <v>12.4</v>
      </c>
      <c r="AD3263" s="7">
        <v>23.8</v>
      </c>
      <c r="AE3263" s="7" t="s">
        <v>132</v>
      </c>
      <c r="AH3263" s="7" t="s">
        <v>419</v>
      </c>
      <c r="AI3263" s="7" t="s">
        <v>420</v>
      </c>
      <c r="AJ3263" s="7">
        <v>0.435</v>
      </c>
      <c r="AK3263" s="7">
        <v>7.0000000000000007E-2</v>
      </c>
      <c r="AL3263" s="7" t="s">
        <v>408</v>
      </c>
      <c r="AS3263" s="7">
        <v>1.7589999999999999</v>
      </c>
      <c r="AV3263" s="7" t="s">
        <v>675</v>
      </c>
      <c r="AW3263" s="7" t="s">
        <v>528</v>
      </c>
      <c r="AZ3263" s="7" t="s">
        <v>350</v>
      </c>
    </row>
    <row r="3264" spans="1:52" x14ac:dyDescent="0.2">
      <c r="A3264" s="7">
        <v>3248</v>
      </c>
      <c r="B3264" s="7">
        <v>20016</v>
      </c>
      <c r="C3264" s="7" t="s">
        <v>69</v>
      </c>
      <c r="D3264" s="7" t="s">
        <v>514</v>
      </c>
      <c r="E3264" s="7" t="s">
        <v>348</v>
      </c>
      <c r="F3264" s="7">
        <v>2.62</v>
      </c>
      <c r="I3264" s="7">
        <v>2.62</v>
      </c>
      <c r="J3264" s="7">
        <v>2003</v>
      </c>
      <c r="K3264" s="7">
        <v>4</v>
      </c>
      <c r="L3264" s="7">
        <v>93</v>
      </c>
      <c r="M3264" s="7">
        <v>31.265999999999998</v>
      </c>
      <c r="N3264" s="7">
        <v>105.45</v>
      </c>
      <c r="O3264" s="7">
        <v>31.25</v>
      </c>
      <c r="P3264" s="7">
        <v>105.25</v>
      </c>
      <c r="V3264" s="7" t="s">
        <v>37</v>
      </c>
      <c r="W3264" s="7">
        <v>0.97499999999999998</v>
      </c>
      <c r="X3264" s="7">
        <f t="shared" si="106"/>
        <v>0.97499999999999998</v>
      </c>
      <c r="Y3264" s="7">
        <v>1.645</v>
      </c>
      <c r="Z3264" s="7">
        <f t="shared" si="107"/>
        <v>1.645</v>
      </c>
      <c r="AA3264" s="7">
        <v>0.372</v>
      </c>
      <c r="AB3264" s="7">
        <v>0.627</v>
      </c>
      <c r="AC3264" s="7">
        <v>17.399999999999999</v>
      </c>
      <c r="AD3264" s="7">
        <v>33.799999999999997</v>
      </c>
      <c r="AE3264" s="7" t="s">
        <v>132</v>
      </c>
      <c r="AH3264" s="7" t="s">
        <v>419</v>
      </c>
      <c r="AI3264" s="7" t="s">
        <v>420</v>
      </c>
      <c r="AJ3264" s="7">
        <v>0.435</v>
      </c>
      <c r="AK3264" s="7">
        <v>7.0000000000000007E-2</v>
      </c>
      <c r="AL3264" s="7" t="s">
        <v>408</v>
      </c>
      <c r="AS3264" s="7">
        <v>1.7589999999999999</v>
      </c>
      <c r="AV3264" s="7" t="s">
        <v>675</v>
      </c>
      <c r="AW3264" s="7" t="s">
        <v>528</v>
      </c>
      <c r="AZ3264" s="7" t="s">
        <v>350</v>
      </c>
    </row>
    <row r="3265" spans="1:52" x14ac:dyDescent="0.2">
      <c r="A3265" s="7">
        <v>3249</v>
      </c>
      <c r="B3265" s="7">
        <v>20016</v>
      </c>
      <c r="C3265" s="7" t="s">
        <v>69</v>
      </c>
      <c r="D3265" s="7" t="s">
        <v>514</v>
      </c>
      <c r="E3265" s="7" t="s">
        <v>348</v>
      </c>
      <c r="F3265" s="7">
        <v>1.96</v>
      </c>
      <c r="I3265" s="7">
        <v>1.96</v>
      </c>
      <c r="J3265" s="7">
        <v>2003</v>
      </c>
      <c r="K3265" s="7">
        <v>4</v>
      </c>
      <c r="L3265" s="7">
        <v>98</v>
      </c>
      <c r="M3265" s="7">
        <v>31.265999999999998</v>
      </c>
      <c r="N3265" s="7">
        <v>105.45</v>
      </c>
      <c r="O3265" s="7">
        <v>31.25</v>
      </c>
      <c r="P3265" s="7">
        <v>105.25</v>
      </c>
      <c r="V3265" s="7" t="s">
        <v>37</v>
      </c>
      <c r="W3265" s="7">
        <v>0.95299999999999996</v>
      </c>
      <c r="X3265" s="7">
        <f t="shared" si="106"/>
        <v>0.95299999999999996</v>
      </c>
      <c r="Y3265" s="7">
        <v>1.0069999999999999</v>
      </c>
      <c r="Z3265" s="7">
        <f t="shared" si="107"/>
        <v>1.0069999999999999</v>
      </c>
      <c r="AA3265" s="7">
        <v>0.48599999999999999</v>
      </c>
      <c r="AB3265" s="7">
        <v>0.51300000000000001</v>
      </c>
      <c r="AC3265" s="7">
        <v>17.399999999999999</v>
      </c>
      <c r="AD3265" s="7">
        <v>33.799999999999997</v>
      </c>
      <c r="AE3265" s="7" t="s">
        <v>132</v>
      </c>
      <c r="AH3265" s="7" t="s">
        <v>419</v>
      </c>
      <c r="AI3265" s="7" t="s">
        <v>420</v>
      </c>
      <c r="AJ3265" s="7">
        <v>0.435</v>
      </c>
      <c r="AK3265" s="7">
        <v>7.0000000000000007E-2</v>
      </c>
      <c r="AL3265" s="7" t="s">
        <v>408</v>
      </c>
      <c r="AS3265" s="7">
        <v>1.7589999999999999</v>
      </c>
      <c r="AV3265" s="7" t="s">
        <v>675</v>
      </c>
      <c r="AW3265" s="7" t="s">
        <v>528</v>
      </c>
      <c r="AZ3265" s="7" t="s">
        <v>350</v>
      </c>
    </row>
    <row r="3266" spans="1:52" x14ac:dyDescent="0.2">
      <c r="A3266" s="7">
        <v>3250</v>
      </c>
      <c r="B3266" s="7">
        <v>20016</v>
      </c>
      <c r="C3266" s="7" t="s">
        <v>69</v>
      </c>
      <c r="D3266" s="7" t="s">
        <v>514</v>
      </c>
      <c r="E3266" s="7" t="s">
        <v>348</v>
      </c>
      <c r="F3266" s="7">
        <v>2.4449999999999998</v>
      </c>
      <c r="I3266" s="7">
        <v>2.4449999999999998</v>
      </c>
      <c r="J3266" s="7">
        <v>2003</v>
      </c>
      <c r="K3266" s="7">
        <v>4</v>
      </c>
      <c r="L3266" s="7">
        <v>103</v>
      </c>
      <c r="M3266" s="7">
        <v>31.265999999999998</v>
      </c>
      <c r="N3266" s="7">
        <v>105.45</v>
      </c>
      <c r="O3266" s="7">
        <v>31.25</v>
      </c>
      <c r="P3266" s="7">
        <v>105.25</v>
      </c>
      <c r="V3266" s="7" t="s">
        <v>37</v>
      </c>
      <c r="W3266" s="7">
        <v>1.5329999999999999</v>
      </c>
      <c r="X3266" s="7">
        <f t="shared" si="106"/>
        <v>1.5329999999999999</v>
      </c>
      <c r="Y3266" s="7">
        <v>0.91200000000000003</v>
      </c>
      <c r="Z3266" s="7">
        <f t="shared" si="107"/>
        <v>0.91200000000000003</v>
      </c>
      <c r="AA3266" s="7">
        <v>0.626</v>
      </c>
      <c r="AB3266" s="7">
        <v>0.373</v>
      </c>
      <c r="AC3266" s="7">
        <v>17.399999999999999</v>
      </c>
      <c r="AD3266" s="7">
        <v>33.799999999999997</v>
      </c>
      <c r="AE3266" s="7" t="s">
        <v>132</v>
      </c>
      <c r="AH3266" s="7" t="s">
        <v>419</v>
      </c>
      <c r="AI3266" s="7" t="s">
        <v>420</v>
      </c>
      <c r="AJ3266" s="7">
        <v>0.435</v>
      </c>
      <c r="AK3266" s="7">
        <v>7.0000000000000007E-2</v>
      </c>
      <c r="AL3266" s="7" t="s">
        <v>408</v>
      </c>
      <c r="AS3266" s="7">
        <v>1.7589999999999999</v>
      </c>
      <c r="AV3266" s="7" t="s">
        <v>675</v>
      </c>
      <c r="AW3266" s="7" t="s">
        <v>528</v>
      </c>
      <c r="AZ3266" s="7" t="s">
        <v>350</v>
      </c>
    </row>
    <row r="3267" spans="1:52" x14ac:dyDescent="0.2">
      <c r="A3267" s="7">
        <v>3251</v>
      </c>
      <c r="B3267" s="7">
        <v>20016</v>
      </c>
      <c r="C3267" s="7" t="s">
        <v>69</v>
      </c>
      <c r="D3267" s="7" t="s">
        <v>514</v>
      </c>
      <c r="E3267" s="7" t="s">
        <v>348</v>
      </c>
      <c r="F3267" s="7">
        <v>3.464</v>
      </c>
      <c r="I3267" s="7">
        <v>3.464</v>
      </c>
      <c r="J3267" s="7">
        <v>2003</v>
      </c>
      <c r="K3267" s="7">
        <v>4</v>
      </c>
      <c r="L3267" s="7">
        <v>108</v>
      </c>
      <c r="M3267" s="7">
        <v>31.265999999999998</v>
      </c>
      <c r="N3267" s="7">
        <v>105.45</v>
      </c>
      <c r="O3267" s="7">
        <v>31.25</v>
      </c>
      <c r="P3267" s="7">
        <v>105.25</v>
      </c>
      <c r="V3267" s="7" t="s">
        <v>37</v>
      </c>
      <c r="W3267" s="7">
        <v>1.6839999999999999</v>
      </c>
      <c r="X3267" s="7">
        <f t="shared" si="106"/>
        <v>1.6839999999999999</v>
      </c>
      <c r="Y3267" s="7">
        <v>1.78</v>
      </c>
      <c r="Z3267" s="7">
        <f t="shared" si="107"/>
        <v>1.78</v>
      </c>
      <c r="AA3267" s="7">
        <v>0.48599999999999999</v>
      </c>
      <c r="AB3267" s="7">
        <v>0.51300000000000001</v>
      </c>
      <c r="AC3267" s="7">
        <v>17.399999999999999</v>
      </c>
      <c r="AD3267" s="7">
        <v>33.799999999999997</v>
      </c>
      <c r="AE3267" s="7" t="s">
        <v>132</v>
      </c>
      <c r="AH3267" s="7" t="s">
        <v>419</v>
      </c>
      <c r="AI3267" s="7" t="s">
        <v>420</v>
      </c>
      <c r="AJ3267" s="7">
        <v>0.435</v>
      </c>
      <c r="AK3267" s="7">
        <v>7.0000000000000007E-2</v>
      </c>
      <c r="AL3267" s="7" t="s">
        <v>408</v>
      </c>
      <c r="AS3267" s="7">
        <v>1.7589999999999999</v>
      </c>
      <c r="AV3267" s="7" t="s">
        <v>675</v>
      </c>
      <c r="AW3267" s="7" t="s">
        <v>528</v>
      </c>
      <c r="AZ3267" s="7" t="s">
        <v>350</v>
      </c>
    </row>
    <row r="3268" spans="1:52" x14ac:dyDescent="0.2">
      <c r="A3268" s="7">
        <v>3252</v>
      </c>
      <c r="B3268" s="7">
        <v>20016</v>
      </c>
      <c r="C3268" s="7" t="s">
        <v>69</v>
      </c>
      <c r="D3268" s="7" t="s">
        <v>514</v>
      </c>
      <c r="E3268" s="7" t="s">
        <v>348</v>
      </c>
      <c r="F3268" s="7">
        <v>5.0670000000000002</v>
      </c>
      <c r="I3268" s="7">
        <v>5.0670000000000002</v>
      </c>
      <c r="J3268" s="7">
        <v>2003</v>
      </c>
      <c r="K3268" s="7">
        <v>4</v>
      </c>
      <c r="L3268" s="7">
        <v>113</v>
      </c>
      <c r="M3268" s="7">
        <v>31.265999999999998</v>
      </c>
      <c r="N3268" s="7">
        <v>105.45</v>
      </c>
      <c r="O3268" s="7">
        <v>31.25</v>
      </c>
      <c r="P3268" s="7">
        <v>105.25</v>
      </c>
      <c r="V3268" s="7" t="s">
        <v>37</v>
      </c>
      <c r="W3268" s="7">
        <v>1.7849999999999999</v>
      </c>
      <c r="X3268" s="7">
        <f t="shared" si="106"/>
        <v>1.7849999999999999</v>
      </c>
      <c r="Y3268" s="7">
        <v>3.282</v>
      </c>
      <c r="Z3268" s="7">
        <f t="shared" si="107"/>
        <v>3.282</v>
      </c>
      <c r="AA3268" s="7">
        <v>0.35199999999999998</v>
      </c>
      <c r="AB3268" s="7">
        <v>0.64700000000000002</v>
      </c>
      <c r="AC3268" s="7">
        <v>17.399999999999999</v>
      </c>
      <c r="AD3268" s="7">
        <v>33.799999999999997</v>
      </c>
      <c r="AE3268" s="7" t="s">
        <v>132</v>
      </c>
      <c r="AH3268" s="7" t="s">
        <v>419</v>
      </c>
      <c r="AI3268" s="7" t="s">
        <v>420</v>
      </c>
      <c r="AJ3268" s="7">
        <v>0.435</v>
      </c>
      <c r="AK3268" s="7">
        <v>7.0000000000000007E-2</v>
      </c>
      <c r="AL3268" s="7" t="s">
        <v>408</v>
      </c>
      <c r="AS3268" s="7">
        <v>1.7589999999999999</v>
      </c>
      <c r="AV3268" s="7" t="s">
        <v>675</v>
      </c>
      <c r="AW3268" s="7" t="s">
        <v>528</v>
      </c>
      <c r="AZ3268" s="7" t="s">
        <v>350</v>
      </c>
    </row>
    <row r="3269" spans="1:52" x14ac:dyDescent="0.2">
      <c r="A3269" s="7">
        <v>3253</v>
      </c>
      <c r="B3269" s="7">
        <v>20016</v>
      </c>
      <c r="C3269" s="7" t="s">
        <v>69</v>
      </c>
      <c r="D3269" s="7" t="s">
        <v>514</v>
      </c>
      <c r="E3269" s="7" t="s">
        <v>348</v>
      </c>
      <c r="F3269" s="7">
        <v>1.5069999999999999</v>
      </c>
      <c r="I3269" s="7">
        <v>1.5069999999999999</v>
      </c>
      <c r="J3269" s="7">
        <v>2003</v>
      </c>
      <c r="K3269" s="7">
        <v>4</v>
      </c>
      <c r="L3269" s="7">
        <v>117</v>
      </c>
      <c r="M3269" s="7">
        <v>31.265999999999998</v>
      </c>
      <c r="N3269" s="7">
        <v>105.45</v>
      </c>
      <c r="O3269" s="7">
        <v>31.25</v>
      </c>
      <c r="P3269" s="7">
        <v>105.25</v>
      </c>
      <c r="V3269" s="7" t="s">
        <v>37</v>
      </c>
      <c r="W3269" s="7">
        <v>1.097</v>
      </c>
      <c r="X3269" s="7">
        <f t="shared" si="106"/>
        <v>1.097</v>
      </c>
      <c r="Y3269" s="7">
        <v>0.41</v>
      </c>
      <c r="Z3269" s="7">
        <f t="shared" si="107"/>
        <v>0.41</v>
      </c>
      <c r="AA3269" s="7">
        <v>0.72699999999999998</v>
      </c>
      <c r="AB3269" s="7">
        <v>0.27200000000000002</v>
      </c>
      <c r="AC3269" s="7">
        <v>17.399999999999999</v>
      </c>
      <c r="AD3269" s="7">
        <v>33.799999999999997</v>
      </c>
      <c r="AE3269" s="7" t="s">
        <v>132</v>
      </c>
      <c r="AH3269" s="7" t="s">
        <v>419</v>
      </c>
      <c r="AI3269" s="7" t="s">
        <v>420</v>
      </c>
      <c r="AJ3269" s="7">
        <v>0.435</v>
      </c>
      <c r="AK3269" s="7">
        <v>7.0000000000000007E-2</v>
      </c>
      <c r="AL3269" s="7" t="s">
        <v>408</v>
      </c>
      <c r="AS3269" s="7">
        <v>1.7589999999999999</v>
      </c>
      <c r="AV3269" s="7" t="s">
        <v>675</v>
      </c>
      <c r="AW3269" s="7" t="s">
        <v>528</v>
      </c>
      <c r="AZ3269" s="7" t="s">
        <v>350</v>
      </c>
    </row>
    <row r="3270" spans="1:52" x14ac:dyDescent="0.2">
      <c r="A3270" s="7">
        <v>3254</v>
      </c>
      <c r="B3270" s="7">
        <v>20016</v>
      </c>
      <c r="C3270" s="7" t="s">
        <v>69</v>
      </c>
      <c r="D3270" s="7" t="s">
        <v>514</v>
      </c>
      <c r="E3270" s="7" t="s">
        <v>348</v>
      </c>
      <c r="F3270" s="7">
        <v>1.4319999999999999</v>
      </c>
      <c r="I3270" s="7">
        <v>1.4319999999999999</v>
      </c>
      <c r="J3270" s="7">
        <v>2003</v>
      </c>
      <c r="K3270" s="7">
        <v>5</v>
      </c>
      <c r="L3270" s="7">
        <v>122</v>
      </c>
      <c r="M3270" s="7">
        <v>31.265999999999998</v>
      </c>
      <c r="N3270" s="7">
        <v>105.45</v>
      </c>
      <c r="O3270" s="7">
        <v>31.25</v>
      </c>
      <c r="P3270" s="7">
        <v>105.25</v>
      </c>
      <c r="V3270" s="7" t="s">
        <v>37</v>
      </c>
      <c r="W3270" s="7">
        <v>0.79100000000000004</v>
      </c>
      <c r="X3270" s="7">
        <f t="shared" si="106"/>
        <v>0.79100000000000004</v>
      </c>
      <c r="Y3270" s="7">
        <v>0.64100000000000001</v>
      </c>
      <c r="Z3270" s="7">
        <f t="shared" si="107"/>
        <v>0.64100000000000001</v>
      </c>
      <c r="AA3270" s="7">
        <v>0.55200000000000005</v>
      </c>
      <c r="AB3270" s="7">
        <v>0.44700000000000001</v>
      </c>
      <c r="AC3270" s="7">
        <v>21.5</v>
      </c>
      <c r="AD3270" s="7">
        <v>143.19999999999999</v>
      </c>
      <c r="AE3270" s="7" t="s">
        <v>132</v>
      </c>
      <c r="AH3270" s="7" t="s">
        <v>419</v>
      </c>
      <c r="AI3270" s="7" t="s">
        <v>420</v>
      </c>
      <c r="AJ3270" s="7">
        <v>0.435</v>
      </c>
      <c r="AK3270" s="7">
        <v>7.0000000000000007E-2</v>
      </c>
      <c r="AL3270" s="7" t="s">
        <v>408</v>
      </c>
      <c r="AS3270" s="7">
        <v>1.7589999999999999</v>
      </c>
      <c r="AV3270" s="7" t="s">
        <v>675</v>
      </c>
      <c r="AW3270" s="7" t="s">
        <v>528</v>
      </c>
      <c r="AZ3270" s="7" t="s">
        <v>350</v>
      </c>
    </row>
    <row r="3271" spans="1:52" x14ac:dyDescent="0.2">
      <c r="A3271" s="7">
        <v>3255</v>
      </c>
      <c r="B3271" s="7">
        <v>20016</v>
      </c>
      <c r="C3271" s="7" t="s">
        <v>69</v>
      </c>
      <c r="D3271" s="7" t="s">
        <v>514</v>
      </c>
      <c r="E3271" s="7" t="s">
        <v>348</v>
      </c>
      <c r="F3271" s="7">
        <v>2.8839999999999999</v>
      </c>
      <c r="I3271" s="7">
        <v>2.8839999999999999</v>
      </c>
      <c r="J3271" s="7">
        <v>2003</v>
      </c>
      <c r="K3271" s="7">
        <v>5</v>
      </c>
      <c r="L3271" s="7">
        <v>127</v>
      </c>
      <c r="M3271" s="7">
        <v>31.265999999999998</v>
      </c>
      <c r="N3271" s="7">
        <v>105.45</v>
      </c>
      <c r="O3271" s="7">
        <v>31.25</v>
      </c>
      <c r="P3271" s="7">
        <v>105.25</v>
      </c>
      <c r="V3271" s="7" t="s">
        <v>37</v>
      </c>
      <c r="W3271" s="7">
        <v>1.528</v>
      </c>
      <c r="X3271" s="7">
        <f t="shared" si="106"/>
        <v>1.528</v>
      </c>
      <c r="Y3271" s="7">
        <v>1.3560000000000001</v>
      </c>
      <c r="Z3271" s="7">
        <f t="shared" si="107"/>
        <v>1.3560000000000001</v>
      </c>
      <c r="AA3271" s="7">
        <v>0.52900000000000003</v>
      </c>
      <c r="AB3271" s="7">
        <v>0.47</v>
      </c>
      <c r="AC3271" s="7">
        <v>21.5</v>
      </c>
      <c r="AD3271" s="7">
        <v>143.19999999999999</v>
      </c>
      <c r="AE3271" s="7" t="s">
        <v>132</v>
      </c>
      <c r="AH3271" s="7" t="s">
        <v>419</v>
      </c>
      <c r="AI3271" s="7" t="s">
        <v>420</v>
      </c>
      <c r="AJ3271" s="7">
        <v>0.435</v>
      </c>
      <c r="AK3271" s="7">
        <v>7.0000000000000007E-2</v>
      </c>
      <c r="AL3271" s="7" t="s">
        <v>408</v>
      </c>
      <c r="AS3271" s="7">
        <v>1.7589999999999999</v>
      </c>
      <c r="AV3271" s="7" t="s">
        <v>675</v>
      </c>
      <c r="AW3271" s="7" t="s">
        <v>528</v>
      </c>
      <c r="AZ3271" s="7" t="s">
        <v>350</v>
      </c>
    </row>
    <row r="3272" spans="1:52" x14ac:dyDescent="0.2">
      <c r="A3272" s="7">
        <v>3256</v>
      </c>
      <c r="B3272" s="7">
        <v>20016</v>
      </c>
      <c r="C3272" s="7" t="s">
        <v>69</v>
      </c>
      <c r="D3272" s="7" t="s">
        <v>514</v>
      </c>
      <c r="E3272" s="7" t="s">
        <v>348</v>
      </c>
      <c r="F3272" s="7">
        <v>2.4020000000000001</v>
      </c>
      <c r="I3272" s="7">
        <v>2.4020000000000001</v>
      </c>
      <c r="J3272" s="7">
        <v>2003</v>
      </c>
      <c r="K3272" s="7">
        <v>5</v>
      </c>
      <c r="L3272" s="7">
        <v>132</v>
      </c>
      <c r="M3272" s="7">
        <v>31.265999999999998</v>
      </c>
      <c r="N3272" s="7">
        <v>105.45</v>
      </c>
      <c r="O3272" s="7">
        <v>31.25</v>
      </c>
      <c r="P3272" s="7">
        <v>105.25</v>
      </c>
      <c r="V3272" s="7" t="s">
        <v>37</v>
      </c>
      <c r="W3272" s="7">
        <v>1.171</v>
      </c>
      <c r="X3272" s="7">
        <f t="shared" si="106"/>
        <v>1.171</v>
      </c>
      <c r="Y3272" s="7">
        <v>1.2310000000000001</v>
      </c>
      <c r="Z3272" s="7">
        <f t="shared" si="107"/>
        <v>1.2310000000000001</v>
      </c>
      <c r="AA3272" s="7">
        <v>0.48699999999999999</v>
      </c>
      <c r="AB3272" s="7">
        <v>0.51200000000000001</v>
      </c>
      <c r="AC3272" s="7">
        <v>21.5</v>
      </c>
      <c r="AD3272" s="7">
        <v>143.19999999999999</v>
      </c>
      <c r="AE3272" s="7" t="s">
        <v>132</v>
      </c>
      <c r="AH3272" s="7" t="s">
        <v>419</v>
      </c>
      <c r="AI3272" s="7" t="s">
        <v>420</v>
      </c>
      <c r="AJ3272" s="7">
        <v>0.435</v>
      </c>
      <c r="AK3272" s="7">
        <v>7.0000000000000007E-2</v>
      </c>
      <c r="AL3272" s="7" t="s">
        <v>408</v>
      </c>
      <c r="AS3272" s="7">
        <v>1.7589999999999999</v>
      </c>
      <c r="AV3272" s="7" t="s">
        <v>675</v>
      </c>
      <c r="AW3272" s="7" t="s">
        <v>528</v>
      </c>
      <c r="AZ3272" s="7" t="s">
        <v>350</v>
      </c>
    </row>
    <row r="3273" spans="1:52" x14ac:dyDescent="0.2">
      <c r="A3273" s="7">
        <v>3257</v>
      </c>
      <c r="B3273" s="7">
        <v>20016</v>
      </c>
      <c r="C3273" s="7" t="s">
        <v>69</v>
      </c>
      <c r="D3273" s="7" t="s">
        <v>514</v>
      </c>
      <c r="E3273" s="7" t="s">
        <v>348</v>
      </c>
      <c r="F3273" s="7">
        <v>2.9</v>
      </c>
      <c r="I3273" s="7">
        <v>2.9</v>
      </c>
      <c r="J3273" s="7">
        <v>2003</v>
      </c>
      <c r="K3273" s="7">
        <v>5</v>
      </c>
      <c r="L3273" s="7">
        <v>137</v>
      </c>
      <c r="M3273" s="7">
        <v>31.265999999999998</v>
      </c>
      <c r="N3273" s="7">
        <v>105.45</v>
      </c>
      <c r="O3273" s="7">
        <v>31.25</v>
      </c>
      <c r="P3273" s="7">
        <v>105.25</v>
      </c>
      <c r="V3273" s="7" t="s">
        <v>37</v>
      </c>
      <c r="W3273" s="7">
        <v>1.7549999999999999</v>
      </c>
      <c r="X3273" s="7">
        <f t="shared" si="106"/>
        <v>1.7549999999999999</v>
      </c>
      <c r="Y3273" s="7">
        <v>1.145</v>
      </c>
      <c r="Z3273" s="7">
        <f t="shared" si="107"/>
        <v>1.145</v>
      </c>
      <c r="AA3273" s="7">
        <v>0.60499999999999998</v>
      </c>
      <c r="AB3273" s="7">
        <v>0.39400000000000002</v>
      </c>
      <c r="AC3273" s="7">
        <v>21.5</v>
      </c>
      <c r="AD3273" s="7">
        <v>143.19999999999999</v>
      </c>
      <c r="AE3273" s="7" t="s">
        <v>132</v>
      </c>
      <c r="AH3273" s="7" t="s">
        <v>419</v>
      </c>
      <c r="AI3273" s="7" t="s">
        <v>420</v>
      </c>
      <c r="AJ3273" s="7">
        <v>0.435</v>
      </c>
      <c r="AK3273" s="7">
        <v>7.0000000000000007E-2</v>
      </c>
      <c r="AL3273" s="7" t="s">
        <v>408</v>
      </c>
      <c r="AS3273" s="7">
        <v>1.7589999999999999</v>
      </c>
      <c r="AV3273" s="7" t="s">
        <v>675</v>
      </c>
      <c r="AW3273" s="7" t="s">
        <v>528</v>
      </c>
      <c r="AZ3273" s="7" t="s">
        <v>350</v>
      </c>
    </row>
    <row r="3274" spans="1:52" x14ac:dyDescent="0.2">
      <c r="A3274" s="7">
        <v>3258</v>
      </c>
      <c r="B3274" s="7">
        <v>20017</v>
      </c>
      <c r="C3274" s="7" t="s">
        <v>69</v>
      </c>
      <c r="D3274" s="7" t="s">
        <v>497</v>
      </c>
      <c r="E3274" s="7" t="s">
        <v>106</v>
      </c>
      <c r="F3274" s="7">
        <v>2.4020000000000001</v>
      </c>
      <c r="I3274" s="7">
        <v>2.4900000000000002</v>
      </c>
      <c r="J3274" s="7">
        <v>2009</v>
      </c>
      <c r="K3274" s="7">
        <v>8</v>
      </c>
      <c r="L3274" s="7">
        <v>225</v>
      </c>
      <c r="M3274" s="7">
        <v>23.152999999999999</v>
      </c>
      <c r="N3274" s="7">
        <v>112.506</v>
      </c>
      <c r="O3274" s="7">
        <v>23.25</v>
      </c>
      <c r="P3274" s="7">
        <v>112.75</v>
      </c>
      <c r="S3274" s="7">
        <v>31.585000000000001</v>
      </c>
      <c r="V3274" s="7" t="s">
        <v>26</v>
      </c>
      <c r="W3274" s="7">
        <v>1.903</v>
      </c>
      <c r="X3274" s="7">
        <f t="shared" si="106"/>
        <v>1.903</v>
      </c>
      <c r="Y3274" s="7">
        <v>0.58699999999999997</v>
      </c>
      <c r="Z3274" s="7">
        <f t="shared" si="107"/>
        <v>0.58699999999999997</v>
      </c>
      <c r="AA3274" s="7">
        <v>0.76400000000000001</v>
      </c>
      <c r="AB3274" s="7">
        <v>0.23499999999999999</v>
      </c>
      <c r="AC3274" s="7">
        <v>29.8</v>
      </c>
      <c r="AD3274" s="7">
        <v>248.8</v>
      </c>
      <c r="AE3274" s="7" t="s">
        <v>28</v>
      </c>
      <c r="AH3274" s="7" t="s">
        <v>409</v>
      </c>
      <c r="AI3274" s="7" t="s">
        <v>407</v>
      </c>
      <c r="AJ3274" s="7">
        <v>-0.48099999999999998</v>
      </c>
      <c r="AK3274" s="7">
        <v>-0.53900000000000003</v>
      </c>
      <c r="AL3274" s="7" t="s">
        <v>408</v>
      </c>
      <c r="AS3274" s="7">
        <v>2.36</v>
      </c>
      <c r="AT3274" s="7">
        <v>2.16</v>
      </c>
      <c r="AU3274" s="7">
        <v>3.16</v>
      </c>
      <c r="AV3274" s="7" t="s">
        <v>659</v>
      </c>
      <c r="AW3274" s="7" t="s">
        <v>528</v>
      </c>
      <c r="AX3274" s="7" t="s">
        <v>14</v>
      </c>
      <c r="AY3274" s="7" t="s">
        <v>558</v>
      </c>
      <c r="AZ3274" s="7" t="s">
        <v>107</v>
      </c>
    </row>
    <row r="3275" spans="1:52" x14ac:dyDescent="0.2">
      <c r="A3275" s="7">
        <v>3259</v>
      </c>
      <c r="B3275" s="7">
        <v>20017</v>
      </c>
      <c r="C3275" s="7" t="s">
        <v>69</v>
      </c>
      <c r="D3275" s="7" t="s">
        <v>497</v>
      </c>
      <c r="E3275" s="7" t="s">
        <v>106</v>
      </c>
      <c r="F3275" s="7">
        <v>3.0129999999999999</v>
      </c>
      <c r="I3275" s="7">
        <v>3.1230000000000002</v>
      </c>
      <c r="J3275" s="7">
        <v>2009</v>
      </c>
      <c r="K3275" s="7">
        <v>9</v>
      </c>
      <c r="L3275" s="7">
        <v>255</v>
      </c>
      <c r="M3275" s="7">
        <v>23.152999999999999</v>
      </c>
      <c r="N3275" s="7">
        <v>112.506</v>
      </c>
      <c r="O3275" s="7">
        <v>23.25</v>
      </c>
      <c r="P3275" s="7">
        <v>112.75</v>
      </c>
      <c r="S3275" s="7">
        <v>31.559000000000001</v>
      </c>
      <c r="V3275" s="7" t="s">
        <v>26</v>
      </c>
      <c r="W3275" s="7">
        <v>2.0449999999999999</v>
      </c>
      <c r="X3275" s="7">
        <f t="shared" si="106"/>
        <v>2.0449999999999999</v>
      </c>
      <c r="Y3275" s="7">
        <v>1.0780000000000001</v>
      </c>
      <c r="Z3275" s="7">
        <f t="shared" si="107"/>
        <v>1.0780000000000001</v>
      </c>
      <c r="AA3275" s="7">
        <v>0.65400000000000003</v>
      </c>
      <c r="AB3275" s="7">
        <v>0.34499999999999997</v>
      </c>
      <c r="AC3275" s="7">
        <v>29.1</v>
      </c>
      <c r="AD3275" s="7">
        <v>106.5</v>
      </c>
      <c r="AE3275" s="7" t="s">
        <v>28</v>
      </c>
      <c r="AH3275" s="7" t="s">
        <v>409</v>
      </c>
      <c r="AI3275" s="7" t="s">
        <v>407</v>
      </c>
      <c r="AJ3275" s="7">
        <v>-0.48099999999999998</v>
      </c>
      <c r="AK3275" s="7">
        <v>-0.53900000000000003</v>
      </c>
      <c r="AL3275" s="7" t="s">
        <v>408</v>
      </c>
      <c r="AS3275" s="7">
        <v>2.36</v>
      </c>
      <c r="AT3275" s="7">
        <v>2.16</v>
      </c>
      <c r="AU3275" s="7">
        <v>3.16</v>
      </c>
      <c r="AV3275" s="7" t="s">
        <v>659</v>
      </c>
      <c r="AW3275" s="7" t="s">
        <v>528</v>
      </c>
      <c r="AX3275" s="7" t="s">
        <v>14</v>
      </c>
      <c r="AY3275" s="7" t="s">
        <v>558</v>
      </c>
      <c r="AZ3275" s="7" t="s">
        <v>107</v>
      </c>
    </row>
    <row r="3276" spans="1:52" x14ac:dyDescent="0.2">
      <c r="A3276" s="7">
        <v>3260</v>
      </c>
      <c r="B3276" s="7">
        <v>20017</v>
      </c>
      <c r="C3276" s="7" t="s">
        <v>69</v>
      </c>
      <c r="D3276" s="7" t="s">
        <v>497</v>
      </c>
      <c r="E3276" s="7" t="s">
        <v>106</v>
      </c>
      <c r="F3276" s="7">
        <v>2.5009999999999999</v>
      </c>
      <c r="I3276" s="7">
        <v>2.593</v>
      </c>
      <c r="J3276" s="7">
        <v>2009</v>
      </c>
      <c r="K3276" s="7">
        <v>10</v>
      </c>
      <c r="L3276" s="7">
        <v>285</v>
      </c>
      <c r="M3276" s="7">
        <v>23.152999999999999</v>
      </c>
      <c r="N3276" s="7">
        <v>112.506</v>
      </c>
      <c r="O3276" s="7">
        <v>23.25</v>
      </c>
      <c r="P3276" s="7">
        <v>112.75</v>
      </c>
      <c r="S3276" s="7">
        <v>25.391999999999999</v>
      </c>
      <c r="V3276" s="7" t="s">
        <v>26</v>
      </c>
      <c r="W3276" s="7">
        <v>1.45</v>
      </c>
      <c r="X3276" s="7">
        <f t="shared" si="106"/>
        <v>1.45</v>
      </c>
      <c r="Y3276" s="7">
        <v>1.143</v>
      </c>
      <c r="Z3276" s="7">
        <f t="shared" si="107"/>
        <v>1.143</v>
      </c>
      <c r="AA3276" s="7">
        <v>0.55900000000000005</v>
      </c>
      <c r="AB3276" s="7">
        <v>0.44</v>
      </c>
      <c r="AC3276" s="7">
        <v>25.2</v>
      </c>
      <c r="AD3276" s="7">
        <v>46.7</v>
      </c>
      <c r="AE3276" s="7" t="s">
        <v>28</v>
      </c>
      <c r="AH3276" s="7" t="s">
        <v>409</v>
      </c>
      <c r="AI3276" s="7" t="s">
        <v>407</v>
      </c>
      <c r="AJ3276" s="7">
        <v>-0.48099999999999998</v>
      </c>
      <c r="AK3276" s="7">
        <v>-0.53900000000000003</v>
      </c>
      <c r="AL3276" s="7" t="s">
        <v>408</v>
      </c>
      <c r="AS3276" s="7">
        <v>2.36</v>
      </c>
      <c r="AT3276" s="7">
        <v>2.16</v>
      </c>
      <c r="AU3276" s="7">
        <v>3.16</v>
      </c>
      <c r="AV3276" s="7" t="s">
        <v>659</v>
      </c>
      <c r="AW3276" s="7" t="s">
        <v>528</v>
      </c>
      <c r="AX3276" s="7" t="s">
        <v>14</v>
      </c>
      <c r="AY3276" s="7" t="s">
        <v>558</v>
      </c>
      <c r="AZ3276" s="7" t="s">
        <v>107</v>
      </c>
    </row>
    <row r="3277" spans="1:52" x14ac:dyDescent="0.2">
      <c r="A3277" s="7">
        <v>3261</v>
      </c>
      <c r="B3277" s="7">
        <v>20017</v>
      </c>
      <c r="C3277" s="7" t="s">
        <v>69</v>
      </c>
      <c r="D3277" s="7" t="s">
        <v>497</v>
      </c>
      <c r="E3277" s="7" t="s">
        <v>106</v>
      </c>
      <c r="F3277" s="7">
        <v>1.91</v>
      </c>
      <c r="I3277" s="7">
        <v>1.98</v>
      </c>
      <c r="J3277" s="7">
        <v>2009</v>
      </c>
      <c r="K3277" s="7">
        <v>11</v>
      </c>
      <c r="L3277" s="7">
        <v>315</v>
      </c>
      <c r="M3277" s="7">
        <v>23.152999999999999</v>
      </c>
      <c r="N3277" s="7">
        <v>112.506</v>
      </c>
      <c r="O3277" s="7">
        <v>23.25</v>
      </c>
      <c r="P3277" s="7">
        <v>112.75</v>
      </c>
      <c r="S3277" s="7">
        <v>11.657</v>
      </c>
      <c r="V3277" s="7" t="s">
        <v>26</v>
      </c>
      <c r="W3277" s="7">
        <v>0.83499999999999996</v>
      </c>
      <c r="X3277" s="7">
        <f t="shared" si="106"/>
        <v>0.83499999999999996</v>
      </c>
      <c r="Y3277" s="7">
        <v>1.145</v>
      </c>
      <c r="Z3277" s="7">
        <f t="shared" si="107"/>
        <v>1.145</v>
      </c>
      <c r="AA3277" s="7">
        <v>0.42099999999999999</v>
      </c>
      <c r="AB3277" s="7">
        <v>0.57799999999999996</v>
      </c>
      <c r="AC3277" s="7">
        <v>17.3</v>
      </c>
      <c r="AD3277" s="7">
        <v>85</v>
      </c>
      <c r="AE3277" s="7" t="s">
        <v>28</v>
      </c>
      <c r="AH3277" s="7" t="s">
        <v>409</v>
      </c>
      <c r="AI3277" s="7" t="s">
        <v>407</v>
      </c>
      <c r="AJ3277" s="7">
        <v>-0.48099999999999998</v>
      </c>
      <c r="AK3277" s="7">
        <v>-0.53900000000000003</v>
      </c>
      <c r="AL3277" s="7" t="s">
        <v>408</v>
      </c>
      <c r="AS3277" s="7">
        <v>2.36</v>
      </c>
      <c r="AT3277" s="7">
        <v>2.16</v>
      </c>
      <c r="AU3277" s="7">
        <v>3.16</v>
      </c>
      <c r="AV3277" s="7" t="s">
        <v>659</v>
      </c>
      <c r="AW3277" s="7" t="s">
        <v>528</v>
      </c>
      <c r="AX3277" s="7" t="s">
        <v>14</v>
      </c>
      <c r="AY3277" s="7" t="s">
        <v>558</v>
      </c>
      <c r="AZ3277" s="7" t="s">
        <v>107</v>
      </c>
    </row>
    <row r="3278" spans="1:52" x14ac:dyDescent="0.2">
      <c r="A3278" s="7">
        <v>3262</v>
      </c>
      <c r="B3278" s="7">
        <v>20017</v>
      </c>
      <c r="C3278" s="7" t="s">
        <v>69</v>
      </c>
      <c r="D3278" s="7" t="s">
        <v>497</v>
      </c>
      <c r="E3278" s="7" t="s">
        <v>106</v>
      </c>
      <c r="F3278" s="7">
        <v>1.988</v>
      </c>
      <c r="I3278" s="7">
        <v>2.0609999999999999</v>
      </c>
      <c r="J3278" s="7">
        <v>2009</v>
      </c>
      <c r="K3278" s="7">
        <v>12</v>
      </c>
      <c r="L3278" s="7">
        <v>345</v>
      </c>
      <c r="M3278" s="7">
        <v>23.152999999999999</v>
      </c>
      <c r="N3278" s="7">
        <v>112.506</v>
      </c>
      <c r="O3278" s="7">
        <v>23.25</v>
      </c>
      <c r="P3278" s="7">
        <v>112.75</v>
      </c>
      <c r="S3278" s="7">
        <v>15.97</v>
      </c>
      <c r="V3278" s="7" t="s">
        <v>26</v>
      </c>
      <c r="W3278" s="7">
        <v>0.95599999999999996</v>
      </c>
      <c r="X3278" s="7">
        <f t="shared" si="106"/>
        <v>0.95599999999999996</v>
      </c>
      <c r="Y3278" s="7">
        <v>1.105</v>
      </c>
      <c r="Z3278" s="7">
        <f t="shared" si="107"/>
        <v>1.105</v>
      </c>
      <c r="AA3278" s="7">
        <v>0.46300000000000002</v>
      </c>
      <c r="AB3278" s="7">
        <v>0.53600000000000003</v>
      </c>
      <c r="AC3278" s="7">
        <v>14.9</v>
      </c>
      <c r="AD3278" s="7">
        <v>63.5</v>
      </c>
      <c r="AE3278" s="7" t="s">
        <v>28</v>
      </c>
      <c r="AH3278" s="7" t="s">
        <v>409</v>
      </c>
      <c r="AI3278" s="7" t="s">
        <v>407</v>
      </c>
      <c r="AJ3278" s="7">
        <v>-0.48099999999999998</v>
      </c>
      <c r="AK3278" s="7">
        <v>-0.53900000000000003</v>
      </c>
      <c r="AL3278" s="7" t="s">
        <v>408</v>
      </c>
      <c r="AS3278" s="7">
        <v>2.36</v>
      </c>
      <c r="AT3278" s="7">
        <v>2.16</v>
      </c>
      <c r="AU3278" s="7">
        <v>3.16</v>
      </c>
      <c r="AV3278" s="7" t="s">
        <v>659</v>
      </c>
      <c r="AW3278" s="7" t="s">
        <v>528</v>
      </c>
      <c r="AX3278" s="7" t="s">
        <v>14</v>
      </c>
      <c r="AY3278" s="7" t="s">
        <v>558</v>
      </c>
      <c r="AZ3278" s="7" t="s">
        <v>107</v>
      </c>
    </row>
    <row r="3279" spans="1:52" x14ac:dyDescent="0.2">
      <c r="A3279" s="7">
        <v>3263</v>
      </c>
      <c r="B3279" s="7">
        <v>20017</v>
      </c>
      <c r="C3279" s="7" t="s">
        <v>69</v>
      </c>
      <c r="D3279" s="7" t="s">
        <v>497</v>
      </c>
      <c r="E3279" s="7" t="s">
        <v>106</v>
      </c>
      <c r="F3279" s="7">
        <v>1.3979999999999999</v>
      </c>
      <c r="I3279" s="7">
        <v>1.4490000000000001</v>
      </c>
      <c r="J3279" s="7">
        <v>2010</v>
      </c>
      <c r="K3279" s="7">
        <v>1</v>
      </c>
      <c r="L3279" s="7">
        <v>1</v>
      </c>
      <c r="M3279" s="7">
        <v>23.152999999999999</v>
      </c>
      <c r="N3279" s="7">
        <v>112.506</v>
      </c>
      <c r="O3279" s="7">
        <v>23.25</v>
      </c>
      <c r="P3279" s="7">
        <v>112.75</v>
      </c>
      <c r="S3279" s="7">
        <v>30.853000000000002</v>
      </c>
      <c r="V3279" s="7" t="s">
        <v>26</v>
      </c>
      <c r="W3279" s="7">
        <v>0.91400000000000003</v>
      </c>
      <c r="X3279" s="7">
        <f t="shared" si="106"/>
        <v>0.91400000000000003</v>
      </c>
      <c r="Y3279" s="7">
        <v>0.53500000000000003</v>
      </c>
      <c r="Z3279" s="7">
        <f t="shared" si="107"/>
        <v>0.53500000000000003</v>
      </c>
      <c r="AA3279" s="7">
        <v>0.63</v>
      </c>
      <c r="AB3279" s="7">
        <v>0.36899999999999999</v>
      </c>
      <c r="AC3279" s="7">
        <v>13.6</v>
      </c>
      <c r="AD3279" s="7">
        <v>78.099999999999994</v>
      </c>
      <c r="AE3279" s="7" t="s">
        <v>28</v>
      </c>
      <c r="AH3279" s="7" t="s">
        <v>409</v>
      </c>
      <c r="AI3279" s="7" t="s">
        <v>407</v>
      </c>
      <c r="AJ3279" s="7">
        <v>-0.48099999999999998</v>
      </c>
      <c r="AK3279" s="7">
        <v>0.48599999999999999</v>
      </c>
      <c r="AL3279" s="7" t="s">
        <v>408</v>
      </c>
      <c r="AS3279" s="7">
        <v>2.36</v>
      </c>
      <c r="AT3279" s="7">
        <v>2.16</v>
      </c>
      <c r="AU3279" s="7">
        <v>3.16</v>
      </c>
      <c r="AV3279" s="7" t="s">
        <v>659</v>
      </c>
      <c r="AW3279" s="7" t="s">
        <v>528</v>
      </c>
      <c r="AX3279" s="7" t="s">
        <v>14</v>
      </c>
      <c r="AY3279" s="7" t="s">
        <v>558</v>
      </c>
      <c r="AZ3279" s="7" t="s">
        <v>107</v>
      </c>
    </row>
    <row r="3280" spans="1:52" x14ac:dyDescent="0.2">
      <c r="A3280" s="7">
        <v>3264</v>
      </c>
      <c r="B3280" s="7">
        <v>20017</v>
      </c>
      <c r="C3280" s="7" t="s">
        <v>69</v>
      </c>
      <c r="D3280" s="7" t="s">
        <v>497</v>
      </c>
      <c r="E3280" s="7" t="s">
        <v>106</v>
      </c>
      <c r="F3280" s="7">
        <v>1.831</v>
      </c>
      <c r="I3280" s="7">
        <v>1.8979999999999999</v>
      </c>
      <c r="J3280" s="7">
        <v>2010</v>
      </c>
      <c r="K3280" s="7">
        <v>2</v>
      </c>
      <c r="L3280" s="7">
        <v>36</v>
      </c>
      <c r="M3280" s="7">
        <v>23.152999999999999</v>
      </c>
      <c r="N3280" s="7">
        <v>112.506</v>
      </c>
      <c r="O3280" s="7">
        <v>23.25</v>
      </c>
      <c r="P3280" s="7">
        <v>112.75</v>
      </c>
      <c r="S3280" s="7">
        <v>42.762</v>
      </c>
      <c r="V3280" s="7" t="s">
        <v>26</v>
      </c>
      <c r="W3280" s="7">
        <v>1.3220000000000001</v>
      </c>
      <c r="X3280" s="7">
        <f t="shared" si="106"/>
        <v>1.3220000000000001</v>
      </c>
      <c r="Y3280" s="7">
        <v>0.57599999999999996</v>
      </c>
      <c r="Z3280" s="7">
        <f t="shared" si="107"/>
        <v>0.57599999999999996</v>
      </c>
      <c r="AA3280" s="7">
        <v>0.69599999999999995</v>
      </c>
      <c r="AB3280" s="7">
        <v>0.30299999999999999</v>
      </c>
      <c r="AC3280" s="7">
        <v>15.4</v>
      </c>
      <c r="AD3280" s="7">
        <v>57.7</v>
      </c>
      <c r="AE3280" s="7" t="s">
        <v>28</v>
      </c>
      <c r="AH3280" s="7" t="s">
        <v>409</v>
      </c>
      <c r="AI3280" s="7" t="s">
        <v>407</v>
      </c>
      <c r="AJ3280" s="7">
        <v>-0.48099999999999998</v>
      </c>
      <c r="AK3280" s="7">
        <v>0.48599999999999999</v>
      </c>
      <c r="AL3280" s="7" t="s">
        <v>408</v>
      </c>
      <c r="AS3280" s="7">
        <v>2.36</v>
      </c>
      <c r="AT3280" s="7">
        <v>2.16</v>
      </c>
      <c r="AU3280" s="7">
        <v>3.16</v>
      </c>
      <c r="AV3280" s="7" t="s">
        <v>659</v>
      </c>
      <c r="AW3280" s="7" t="s">
        <v>528</v>
      </c>
      <c r="AX3280" s="7" t="s">
        <v>14</v>
      </c>
      <c r="AY3280" s="7" t="s">
        <v>558</v>
      </c>
      <c r="AZ3280" s="7" t="s">
        <v>107</v>
      </c>
    </row>
    <row r="3281" spans="1:52" x14ac:dyDescent="0.2">
      <c r="A3281" s="7">
        <v>3265</v>
      </c>
      <c r="B3281" s="7">
        <v>20017</v>
      </c>
      <c r="C3281" s="7" t="s">
        <v>69</v>
      </c>
      <c r="D3281" s="7" t="s">
        <v>497</v>
      </c>
      <c r="E3281" s="7" t="s">
        <v>106</v>
      </c>
      <c r="F3281" s="7">
        <v>3.2490000000000001</v>
      </c>
      <c r="I3281" s="7">
        <v>3.3679999999999999</v>
      </c>
      <c r="J3281" s="7">
        <v>2010</v>
      </c>
      <c r="K3281" s="7">
        <v>3</v>
      </c>
      <c r="L3281" s="7">
        <v>66</v>
      </c>
      <c r="M3281" s="7">
        <v>23.152999999999999</v>
      </c>
      <c r="N3281" s="7">
        <v>112.506</v>
      </c>
      <c r="O3281" s="7">
        <v>23.25</v>
      </c>
      <c r="P3281" s="7">
        <v>112.75</v>
      </c>
      <c r="S3281" s="7">
        <v>25.524999999999999</v>
      </c>
      <c r="V3281" s="7" t="s">
        <v>26</v>
      </c>
      <c r="W3281" s="7">
        <v>2.5489999999999999</v>
      </c>
      <c r="X3281" s="7">
        <f t="shared" si="106"/>
        <v>2.5489999999999999</v>
      </c>
      <c r="Y3281" s="7">
        <v>0.81899999999999995</v>
      </c>
      <c r="Z3281" s="7">
        <f t="shared" si="107"/>
        <v>0.81899999999999995</v>
      </c>
      <c r="AA3281" s="7">
        <v>0.75600000000000001</v>
      </c>
      <c r="AB3281" s="7">
        <v>0.24299999999999999</v>
      </c>
      <c r="AC3281" s="7">
        <v>18.3</v>
      </c>
      <c r="AD3281" s="7">
        <v>25.3</v>
      </c>
      <c r="AE3281" s="7" t="s">
        <v>28</v>
      </c>
      <c r="AH3281" s="7" t="s">
        <v>409</v>
      </c>
      <c r="AI3281" s="7" t="s">
        <v>407</v>
      </c>
      <c r="AJ3281" s="7">
        <v>-0.48099999999999998</v>
      </c>
      <c r="AK3281" s="7">
        <v>0.48599999999999999</v>
      </c>
      <c r="AL3281" s="7" t="s">
        <v>408</v>
      </c>
      <c r="AS3281" s="7">
        <v>2.36</v>
      </c>
      <c r="AT3281" s="7">
        <v>2.16</v>
      </c>
      <c r="AU3281" s="7">
        <v>3.16</v>
      </c>
      <c r="AV3281" s="7" t="s">
        <v>659</v>
      </c>
      <c r="AW3281" s="7" t="s">
        <v>528</v>
      </c>
      <c r="AX3281" s="7" t="s">
        <v>14</v>
      </c>
      <c r="AY3281" s="7" t="s">
        <v>558</v>
      </c>
      <c r="AZ3281" s="7" t="s">
        <v>107</v>
      </c>
    </row>
    <row r="3282" spans="1:52" x14ac:dyDescent="0.2">
      <c r="A3282" s="7">
        <v>3266</v>
      </c>
      <c r="B3282" s="7">
        <v>20017</v>
      </c>
      <c r="C3282" s="7" t="s">
        <v>69</v>
      </c>
      <c r="D3282" s="7" t="s">
        <v>497</v>
      </c>
      <c r="E3282" s="7" t="s">
        <v>106</v>
      </c>
      <c r="F3282" s="7">
        <v>3.1309999999999998</v>
      </c>
      <c r="I3282" s="7">
        <v>3.246</v>
      </c>
      <c r="J3282" s="7">
        <v>2010</v>
      </c>
      <c r="K3282" s="7">
        <v>4</v>
      </c>
      <c r="L3282" s="7">
        <v>105</v>
      </c>
      <c r="M3282" s="7">
        <v>23.152999999999999</v>
      </c>
      <c r="N3282" s="7">
        <v>112.506</v>
      </c>
      <c r="O3282" s="7">
        <v>23.25</v>
      </c>
      <c r="P3282" s="7">
        <v>112.75</v>
      </c>
      <c r="S3282" s="7">
        <v>25.806999999999999</v>
      </c>
      <c r="V3282" s="7" t="s">
        <v>26</v>
      </c>
      <c r="W3282" s="7">
        <v>2.5070000000000001</v>
      </c>
      <c r="X3282" s="7">
        <f t="shared" ref="X3282:X3345" si="108">IF(ISBLANK(W3282), "", W3282)</f>
        <v>2.5070000000000001</v>
      </c>
      <c r="Y3282" s="7">
        <v>0.73899999999999999</v>
      </c>
      <c r="Z3282" s="7">
        <f t="shared" ref="Z3282:Z3345" si="109">IF(ISBLANK(Y3282), "", Y3282)</f>
        <v>0.73899999999999999</v>
      </c>
      <c r="AA3282" s="7">
        <v>0.77200000000000002</v>
      </c>
      <c r="AB3282" s="7">
        <v>0.22700000000000001</v>
      </c>
      <c r="AC3282" s="7">
        <v>19.399999999999999</v>
      </c>
      <c r="AD3282" s="7">
        <v>229</v>
      </c>
      <c r="AE3282" s="7" t="s">
        <v>28</v>
      </c>
      <c r="AH3282" s="7" t="s">
        <v>409</v>
      </c>
      <c r="AI3282" s="7" t="s">
        <v>407</v>
      </c>
      <c r="AJ3282" s="7">
        <v>-0.48099999999999998</v>
      </c>
      <c r="AK3282" s="7">
        <v>0.48599999999999999</v>
      </c>
      <c r="AL3282" s="7" t="s">
        <v>408</v>
      </c>
      <c r="AS3282" s="7">
        <v>2.36</v>
      </c>
      <c r="AT3282" s="7">
        <v>2.16</v>
      </c>
      <c r="AU3282" s="7">
        <v>3.16</v>
      </c>
      <c r="AV3282" s="7" t="s">
        <v>659</v>
      </c>
      <c r="AW3282" s="7" t="s">
        <v>528</v>
      </c>
      <c r="AX3282" s="7" t="s">
        <v>14</v>
      </c>
      <c r="AY3282" s="7" t="s">
        <v>558</v>
      </c>
      <c r="AZ3282" s="7" t="s">
        <v>107</v>
      </c>
    </row>
    <row r="3283" spans="1:52" x14ac:dyDescent="0.2">
      <c r="A3283" s="7">
        <v>3267</v>
      </c>
      <c r="B3283" s="7">
        <v>20017</v>
      </c>
      <c r="C3283" s="7" t="s">
        <v>69</v>
      </c>
      <c r="D3283" s="7" t="s">
        <v>497</v>
      </c>
      <c r="E3283" s="7" t="s">
        <v>106</v>
      </c>
      <c r="F3283" s="7">
        <v>3.996</v>
      </c>
      <c r="I3283" s="7">
        <v>4.1429999999999998</v>
      </c>
      <c r="J3283" s="7">
        <v>2010</v>
      </c>
      <c r="K3283" s="7">
        <v>5</v>
      </c>
      <c r="L3283" s="7">
        <v>135</v>
      </c>
      <c r="M3283" s="7">
        <v>23.152999999999999</v>
      </c>
      <c r="N3283" s="7">
        <v>112.506</v>
      </c>
      <c r="O3283" s="7">
        <v>23.25</v>
      </c>
      <c r="P3283" s="7">
        <v>112.75</v>
      </c>
      <c r="S3283" s="7">
        <v>27.95</v>
      </c>
      <c r="V3283" s="7" t="s">
        <v>26</v>
      </c>
      <c r="W3283" s="7">
        <v>2.67</v>
      </c>
      <c r="X3283" s="7">
        <f t="shared" si="108"/>
        <v>2.67</v>
      </c>
      <c r="Y3283" s="7">
        <v>1.4730000000000001</v>
      </c>
      <c r="Z3283" s="7">
        <f t="shared" si="109"/>
        <v>1.4730000000000001</v>
      </c>
      <c r="AA3283" s="7">
        <v>0.64400000000000002</v>
      </c>
      <c r="AB3283" s="7">
        <v>0.35499999999999998</v>
      </c>
      <c r="AC3283" s="7">
        <v>25.9</v>
      </c>
      <c r="AD3283" s="7">
        <v>349.6</v>
      </c>
      <c r="AE3283" s="7" t="s">
        <v>28</v>
      </c>
      <c r="AH3283" s="7" t="s">
        <v>409</v>
      </c>
      <c r="AI3283" s="7" t="s">
        <v>407</v>
      </c>
      <c r="AJ3283" s="7">
        <v>-0.48099999999999998</v>
      </c>
      <c r="AK3283" s="7">
        <v>0.48599999999999999</v>
      </c>
      <c r="AL3283" s="7" t="s">
        <v>408</v>
      </c>
      <c r="AS3283" s="7">
        <v>2.36</v>
      </c>
      <c r="AT3283" s="7">
        <v>2.16</v>
      </c>
      <c r="AU3283" s="7">
        <v>3.16</v>
      </c>
      <c r="AV3283" s="7" t="s">
        <v>659</v>
      </c>
      <c r="AW3283" s="7" t="s">
        <v>528</v>
      </c>
      <c r="AX3283" s="7" t="s">
        <v>14</v>
      </c>
      <c r="AY3283" s="7" t="s">
        <v>558</v>
      </c>
      <c r="AZ3283" s="7" t="s">
        <v>107</v>
      </c>
    </row>
    <row r="3284" spans="1:52" x14ac:dyDescent="0.2">
      <c r="A3284" s="7">
        <v>3268</v>
      </c>
      <c r="B3284" s="7">
        <v>20017</v>
      </c>
      <c r="C3284" s="7" t="s">
        <v>69</v>
      </c>
      <c r="D3284" s="7" t="s">
        <v>497</v>
      </c>
      <c r="E3284" s="7" t="s">
        <v>106</v>
      </c>
      <c r="F3284" s="7">
        <v>5.6120000000000001</v>
      </c>
      <c r="I3284" s="7">
        <v>5.8179999999999996</v>
      </c>
      <c r="J3284" s="7">
        <v>2010</v>
      </c>
      <c r="K3284" s="7">
        <v>6</v>
      </c>
      <c r="L3284" s="7">
        <v>165</v>
      </c>
      <c r="M3284" s="7">
        <v>23.152999999999999</v>
      </c>
      <c r="N3284" s="7">
        <v>112.506</v>
      </c>
      <c r="O3284" s="7">
        <v>23.25</v>
      </c>
      <c r="P3284" s="7">
        <v>112.75</v>
      </c>
      <c r="S3284" s="7">
        <v>22.03</v>
      </c>
      <c r="V3284" s="7" t="s">
        <v>26</v>
      </c>
      <c r="W3284" s="7">
        <v>3.488</v>
      </c>
      <c r="X3284" s="7">
        <f t="shared" si="108"/>
        <v>3.488</v>
      </c>
      <c r="Y3284" s="7">
        <v>2.33</v>
      </c>
      <c r="Z3284" s="7">
        <f t="shared" si="109"/>
        <v>2.33</v>
      </c>
      <c r="AA3284" s="7">
        <v>0.59899999999999998</v>
      </c>
      <c r="AB3284" s="7">
        <v>0.4</v>
      </c>
      <c r="AC3284" s="7">
        <v>26.4</v>
      </c>
      <c r="AD3284" s="7">
        <v>307.60000000000002</v>
      </c>
      <c r="AE3284" s="7" t="s">
        <v>28</v>
      </c>
      <c r="AH3284" s="7" t="s">
        <v>409</v>
      </c>
      <c r="AI3284" s="7" t="s">
        <v>407</v>
      </c>
      <c r="AJ3284" s="7">
        <v>-0.48099999999999998</v>
      </c>
      <c r="AK3284" s="7">
        <v>0.48599999999999999</v>
      </c>
      <c r="AL3284" s="7" t="s">
        <v>408</v>
      </c>
      <c r="AS3284" s="7">
        <v>2.36</v>
      </c>
      <c r="AT3284" s="7">
        <v>2.16</v>
      </c>
      <c r="AU3284" s="7">
        <v>3.16</v>
      </c>
      <c r="AV3284" s="7" t="s">
        <v>659</v>
      </c>
      <c r="AW3284" s="7" t="s">
        <v>528</v>
      </c>
      <c r="AX3284" s="7" t="s">
        <v>14</v>
      </c>
      <c r="AY3284" s="7" t="s">
        <v>558</v>
      </c>
      <c r="AZ3284" s="7" t="s">
        <v>107</v>
      </c>
    </row>
    <row r="3285" spans="1:52" x14ac:dyDescent="0.2">
      <c r="A3285" s="7">
        <v>3269</v>
      </c>
      <c r="B3285" s="7">
        <v>20017</v>
      </c>
      <c r="C3285" s="7" t="s">
        <v>69</v>
      </c>
      <c r="D3285" s="7" t="s">
        <v>497</v>
      </c>
      <c r="E3285" s="7" t="s">
        <v>106</v>
      </c>
      <c r="F3285" s="7">
        <v>6.359</v>
      </c>
      <c r="I3285" s="7">
        <v>6.593</v>
      </c>
      <c r="J3285" s="7">
        <v>2010</v>
      </c>
      <c r="K3285" s="7">
        <v>7</v>
      </c>
      <c r="L3285" s="7">
        <v>195</v>
      </c>
      <c r="M3285" s="7">
        <v>23.152999999999999</v>
      </c>
      <c r="N3285" s="7">
        <v>112.506</v>
      </c>
      <c r="O3285" s="7">
        <v>23.25</v>
      </c>
      <c r="P3285" s="7">
        <v>112.75</v>
      </c>
      <c r="S3285" s="7">
        <v>23.552</v>
      </c>
      <c r="V3285" s="7" t="s">
        <v>26</v>
      </c>
      <c r="W3285" s="7">
        <v>3.9780000000000002</v>
      </c>
      <c r="X3285" s="7">
        <f t="shared" si="108"/>
        <v>3.9780000000000002</v>
      </c>
      <c r="Y3285" s="7">
        <v>2.6150000000000002</v>
      </c>
      <c r="Z3285" s="7">
        <f t="shared" si="109"/>
        <v>2.6150000000000002</v>
      </c>
      <c r="AA3285" s="7">
        <v>0.60299999999999998</v>
      </c>
      <c r="AB3285" s="7">
        <v>0.39600000000000002</v>
      </c>
      <c r="AC3285" s="7">
        <v>29.3</v>
      </c>
      <c r="AD3285" s="7">
        <v>176.6</v>
      </c>
      <c r="AE3285" s="7" t="s">
        <v>28</v>
      </c>
      <c r="AH3285" s="7" t="s">
        <v>409</v>
      </c>
      <c r="AI3285" s="7" t="s">
        <v>407</v>
      </c>
      <c r="AJ3285" s="7">
        <v>-0.48099999999999998</v>
      </c>
      <c r="AK3285" s="7">
        <v>0.48599999999999999</v>
      </c>
      <c r="AL3285" s="7" t="s">
        <v>408</v>
      </c>
      <c r="AS3285" s="7">
        <v>2.36</v>
      </c>
      <c r="AT3285" s="7">
        <v>2.16</v>
      </c>
      <c r="AU3285" s="7">
        <v>3.16</v>
      </c>
      <c r="AV3285" s="7" t="s">
        <v>659</v>
      </c>
      <c r="AW3285" s="7" t="s">
        <v>528</v>
      </c>
      <c r="AX3285" s="7" t="s">
        <v>14</v>
      </c>
      <c r="AY3285" s="7" t="s">
        <v>558</v>
      </c>
      <c r="AZ3285" s="7" t="s">
        <v>107</v>
      </c>
    </row>
    <row r="3286" spans="1:52" x14ac:dyDescent="0.2">
      <c r="A3286" s="7">
        <v>3270</v>
      </c>
      <c r="B3286" s="7">
        <v>20017</v>
      </c>
      <c r="C3286" s="7" t="s">
        <v>69</v>
      </c>
      <c r="D3286" s="7" t="s">
        <v>497</v>
      </c>
      <c r="E3286" s="7" t="s">
        <v>106</v>
      </c>
      <c r="F3286" s="7">
        <v>5.0599999999999996</v>
      </c>
      <c r="I3286" s="7">
        <v>5.2460000000000004</v>
      </c>
      <c r="J3286" s="7">
        <v>2010</v>
      </c>
      <c r="K3286" s="7">
        <v>8</v>
      </c>
      <c r="L3286" s="7">
        <v>235</v>
      </c>
      <c r="M3286" s="7">
        <v>23.152999999999999</v>
      </c>
      <c r="N3286" s="7">
        <v>112.506</v>
      </c>
      <c r="O3286" s="7">
        <v>23.25</v>
      </c>
      <c r="P3286" s="7">
        <v>112.75</v>
      </c>
      <c r="S3286" s="7">
        <v>31.585000000000001</v>
      </c>
      <c r="V3286" s="7" t="s">
        <v>26</v>
      </c>
      <c r="W3286" s="7">
        <v>2.5430000000000001</v>
      </c>
      <c r="X3286" s="7">
        <f t="shared" si="108"/>
        <v>2.5430000000000001</v>
      </c>
      <c r="Y3286" s="7">
        <v>2.7029999999999998</v>
      </c>
      <c r="Z3286" s="7">
        <f t="shared" si="109"/>
        <v>2.7029999999999998</v>
      </c>
      <c r="AA3286" s="7">
        <v>0.48399999999999999</v>
      </c>
      <c r="AB3286" s="7">
        <v>0.51500000000000001</v>
      </c>
      <c r="AC3286" s="7">
        <v>28.9</v>
      </c>
      <c r="AD3286" s="7">
        <v>163.80000000000001</v>
      </c>
      <c r="AE3286" s="7" t="s">
        <v>28</v>
      </c>
      <c r="AH3286" s="7" t="s">
        <v>409</v>
      </c>
      <c r="AI3286" s="7" t="s">
        <v>407</v>
      </c>
      <c r="AJ3286" s="7">
        <v>-0.48099999999999998</v>
      </c>
      <c r="AK3286" s="7">
        <v>0.48599999999999999</v>
      </c>
      <c r="AL3286" s="7" t="s">
        <v>408</v>
      </c>
      <c r="AS3286" s="7">
        <v>2.36</v>
      </c>
      <c r="AT3286" s="7">
        <v>2.16</v>
      </c>
      <c r="AU3286" s="7">
        <v>3.16</v>
      </c>
      <c r="AV3286" s="7" t="s">
        <v>659</v>
      </c>
      <c r="AW3286" s="7" t="s">
        <v>528</v>
      </c>
      <c r="AX3286" s="7" t="s">
        <v>14</v>
      </c>
      <c r="AY3286" s="7" t="s">
        <v>558</v>
      </c>
      <c r="AZ3286" s="7" t="s">
        <v>107</v>
      </c>
    </row>
    <row r="3287" spans="1:52" x14ac:dyDescent="0.2">
      <c r="A3287" s="7">
        <v>3271</v>
      </c>
      <c r="B3287" s="7">
        <v>20017</v>
      </c>
      <c r="C3287" s="7" t="s">
        <v>69</v>
      </c>
      <c r="D3287" s="7" t="s">
        <v>497</v>
      </c>
      <c r="E3287" s="7" t="s">
        <v>106</v>
      </c>
      <c r="F3287" s="7">
        <v>5.8869999999999996</v>
      </c>
      <c r="I3287" s="7">
        <v>6.1029999999999998</v>
      </c>
      <c r="J3287" s="7">
        <v>2010</v>
      </c>
      <c r="K3287" s="7">
        <v>9</v>
      </c>
      <c r="L3287" s="7">
        <v>265</v>
      </c>
      <c r="M3287" s="7">
        <v>23.152999999999999</v>
      </c>
      <c r="N3287" s="7">
        <v>112.506</v>
      </c>
      <c r="O3287" s="7">
        <v>23.25</v>
      </c>
      <c r="P3287" s="7">
        <v>112.75</v>
      </c>
      <c r="S3287" s="7">
        <v>31.559000000000001</v>
      </c>
      <c r="V3287" s="7" t="s">
        <v>26</v>
      </c>
      <c r="W3287" s="7">
        <v>3.7709999999999999</v>
      </c>
      <c r="X3287" s="7">
        <f t="shared" si="108"/>
        <v>3.7709999999999999</v>
      </c>
      <c r="Y3287" s="7">
        <v>2.3319999999999999</v>
      </c>
      <c r="Z3287" s="7">
        <f t="shared" si="109"/>
        <v>2.3319999999999999</v>
      </c>
      <c r="AA3287" s="7">
        <v>0.61699999999999999</v>
      </c>
      <c r="AB3287" s="7">
        <v>0.38200000000000001</v>
      </c>
      <c r="AC3287" s="7">
        <v>27.8</v>
      </c>
      <c r="AD3287" s="7">
        <v>367.2</v>
      </c>
      <c r="AE3287" s="7" t="s">
        <v>28</v>
      </c>
      <c r="AH3287" s="7" t="s">
        <v>409</v>
      </c>
      <c r="AI3287" s="7" t="s">
        <v>407</v>
      </c>
      <c r="AJ3287" s="7">
        <v>-0.48099999999999998</v>
      </c>
      <c r="AK3287" s="7">
        <v>0.48599999999999999</v>
      </c>
      <c r="AL3287" s="7" t="s">
        <v>408</v>
      </c>
      <c r="AS3287" s="7">
        <v>2.36</v>
      </c>
      <c r="AT3287" s="7">
        <v>2.16</v>
      </c>
      <c r="AU3287" s="7">
        <v>3.16</v>
      </c>
      <c r="AV3287" s="7" t="s">
        <v>659</v>
      </c>
      <c r="AW3287" s="7" t="s">
        <v>528</v>
      </c>
      <c r="AX3287" s="7" t="s">
        <v>14</v>
      </c>
      <c r="AY3287" s="7" t="s">
        <v>558</v>
      </c>
      <c r="AZ3287" s="7" t="s">
        <v>107</v>
      </c>
    </row>
    <row r="3288" spans="1:52" x14ac:dyDescent="0.2">
      <c r="A3288" s="7">
        <v>3272</v>
      </c>
      <c r="B3288" s="7">
        <v>20017</v>
      </c>
      <c r="C3288" s="7" t="s">
        <v>69</v>
      </c>
      <c r="D3288" s="7" t="s">
        <v>497</v>
      </c>
      <c r="E3288" s="7" t="s">
        <v>106</v>
      </c>
      <c r="F3288" s="7">
        <v>4.1150000000000002</v>
      </c>
      <c r="I3288" s="7">
        <v>4.266</v>
      </c>
      <c r="J3288" s="7">
        <v>2010</v>
      </c>
      <c r="K3288" s="7">
        <v>10</v>
      </c>
      <c r="L3288" s="7">
        <v>295</v>
      </c>
      <c r="M3288" s="7">
        <v>23.152999999999999</v>
      </c>
      <c r="N3288" s="7">
        <v>112.506</v>
      </c>
      <c r="O3288" s="7">
        <v>23.25</v>
      </c>
      <c r="P3288" s="7">
        <v>112.75</v>
      </c>
      <c r="S3288" s="7">
        <v>25.391999999999999</v>
      </c>
      <c r="V3288" s="7" t="s">
        <v>26</v>
      </c>
      <c r="W3288" s="7">
        <v>2.581</v>
      </c>
      <c r="X3288" s="7">
        <f t="shared" si="108"/>
        <v>2.581</v>
      </c>
      <c r="Y3288" s="7">
        <v>1.6850000000000001</v>
      </c>
      <c r="Z3288" s="7">
        <f t="shared" si="109"/>
        <v>1.6850000000000001</v>
      </c>
      <c r="AA3288" s="7">
        <v>0.60399999999999998</v>
      </c>
      <c r="AB3288" s="7">
        <v>0.39500000000000002</v>
      </c>
      <c r="AC3288" s="7">
        <v>23.2</v>
      </c>
      <c r="AD3288" s="7">
        <v>56</v>
      </c>
      <c r="AE3288" s="7" t="s">
        <v>28</v>
      </c>
      <c r="AH3288" s="7" t="s">
        <v>409</v>
      </c>
      <c r="AI3288" s="7" t="s">
        <v>407</v>
      </c>
      <c r="AJ3288" s="7">
        <v>-0.48099999999999998</v>
      </c>
      <c r="AK3288" s="7">
        <v>0.48599999999999999</v>
      </c>
      <c r="AL3288" s="7" t="s">
        <v>408</v>
      </c>
      <c r="AS3288" s="7">
        <v>2.36</v>
      </c>
      <c r="AT3288" s="7">
        <v>2.16</v>
      </c>
      <c r="AU3288" s="7">
        <v>3.16</v>
      </c>
      <c r="AV3288" s="7" t="s">
        <v>659</v>
      </c>
      <c r="AW3288" s="7" t="s">
        <v>528</v>
      </c>
      <c r="AX3288" s="7" t="s">
        <v>14</v>
      </c>
      <c r="AY3288" s="7" t="s">
        <v>558</v>
      </c>
      <c r="AZ3288" s="7" t="s">
        <v>107</v>
      </c>
    </row>
    <row r="3289" spans="1:52" x14ac:dyDescent="0.2">
      <c r="A3289" s="7">
        <v>3273</v>
      </c>
      <c r="B3289" s="7">
        <v>20017</v>
      </c>
      <c r="C3289" s="7" t="s">
        <v>69</v>
      </c>
      <c r="D3289" s="7" t="s">
        <v>497</v>
      </c>
      <c r="E3289" s="7" t="s">
        <v>106</v>
      </c>
      <c r="F3289" s="7">
        <v>3.21</v>
      </c>
      <c r="I3289" s="7">
        <v>3.3279999999999998</v>
      </c>
      <c r="J3289" s="7">
        <v>2010</v>
      </c>
      <c r="K3289" s="7">
        <v>11</v>
      </c>
      <c r="L3289" s="7">
        <v>325</v>
      </c>
      <c r="M3289" s="7">
        <v>23.152999999999999</v>
      </c>
      <c r="N3289" s="7">
        <v>112.506</v>
      </c>
      <c r="O3289" s="7">
        <v>23.25</v>
      </c>
      <c r="P3289" s="7">
        <v>112.75</v>
      </c>
      <c r="S3289" s="7">
        <v>11.657</v>
      </c>
      <c r="V3289" s="7" t="s">
        <v>26</v>
      </c>
      <c r="W3289" s="7">
        <v>1.639</v>
      </c>
      <c r="X3289" s="7">
        <f t="shared" si="108"/>
        <v>1.639</v>
      </c>
      <c r="Y3289" s="7">
        <v>1.6890000000000001</v>
      </c>
      <c r="Z3289" s="7">
        <f t="shared" si="109"/>
        <v>1.6890000000000001</v>
      </c>
      <c r="AA3289" s="7">
        <v>0.49199999999999999</v>
      </c>
      <c r="AB3289" s="7">
        <v>0.50700000000000001</v>
      </c>
      <c r="AC3289" s="7">
        <v>19.7</v>
      </c>
      <c r="AD3289" s="7">
        <v>5.6</v>
      </c>
      <c r="AE3289" s="7" t="s">
        <v>28</v>
      </c>
      <c r="AH3289" s="7" t="s">
        <v>409</v>
      </c>
      <c r="AI3289" s="7" t="s">
        <v>407</v>
      </c>
      <c r="AJ3289" s="7">
        <v>-0.48099999999999998</v>
      </c>
      <c r="AK3289" s="7">
        <v>0.48599999999999999</v>
      </c>
      <c r="AL3289" s="7" t="s">
        <v>408</v>
      </c>
      <c r="AS3289" s="7">
        <v>2.36</v>
      </c>
      <c r="AT3289" s="7">
        <v>2.16</v>
      </c>
      <c r="AU3289" s="7">
        <v>3.16</v>
      </c>
      <c r="AV3289" s="7" t="s">
        <v>659</v>
      </c>
      <c r="AW3289" s="7" t="s">
        <v>528</v>
      </c>
      <c r="AX3289" s="7" t="s">
        <v>14</v>
      </c>
      <c r="AY3289" s="7" t="s">
        <v>558</v>
      </c>
      <c r="AZ3289" s="7" t="s">
        <v>107</v>
      </c>
    </row>
    <row r="3290" spans="1:52" x14ac:dyDescent="0.2">
      <c r="A3290" s="7">
        <v>3274</v>
      </c>
      <c r="B3290" s="7">
        <v>20017</v>
      </c>
      <c r="C3290" s="7" t="s">
        <v>69</v>
      </c>
      <c r="D3290" s="7" t="s">
        <v>497</v>
      </c>
      <c r="E3290" s="7" t="s">
        <v>106</v>
      </c>
      <c r="F3290" s="7">
        <v>2.028</v>
      </c>
      <c r="I3290" s="7">
        <v>2.1019999999999999</v>
      </c>
      <c r="J3290" s="7">
        <v>2010</v>
      </c>
      <c r="K3290" s="7">
        <v>12</v>
      </c>
      <c r="L3290" s="7">
        <v>355</v>
      </c>
      <c r="M3290" s="7">
        <v>23.152999999999999</v>
      </c>
      <c r="N3290" s="7">
        <v>112.506</v>
      </c>
      <c r="O3290" s="7">
        <v>23.25</v>
      </c>
      <c r="P3290" s="7">
        <v>112.75</v>
      </c>
      <c r="S3290" s="7">
        <v>15.97</v>
      </c>
      <c r="V3290" s="7" t="s">
        <v>26</v>
      </c>
      <c r="W3290" s="7">
        <v>0.85899999999999999</v>
      </c>
      <c r="X3290" s="7">
        <f t="shared" si="108"/>
        <v>0.85899999999999999</v>
      </c>
      <c r="Y3290" s="7">
        <v>1.2430000000000001</v>
      </c>
      <c r="Z3290" s="7">
        <f t="shared" si="109"/>
        <v>1.2430000000000001</v>
      </c>
      <c r="AA3290" s="7">
        <v>0.40799999999999997</v>
      </c>
      <c r="AB3290" s="7">
        <v>0.59099999999999997</v>
      </c>
      <c r="AC3290" s="7">
        <v>15.3</v>
      </c>
      <c r="AD3290" s="7">
        <v>37.1</v>
      </c>
      <c r="AE3290" s="7" t="s">
        <v>28</v>
      </c>
      <c r="AH3290" s="7" t="s">
        <v>409</v>
      </c>
      <c r="AI3290" s="7" t="s">
        <v>407</v>
      </c>
      <c r="AJ3290" s="7">
        <v>-0.48099999999999998</v>
      </c>
      <c r="AK3290" s="7">
        <v>0.48599999999999999</v>
      </c>
      <c r="AL3290" s="7" t="s">
        <v>408</v>
      </c>
      <c r="AS3290" s="7">
        <v>2.36</v>
      </c>
      <c r="AT3290" s="7">
        <v>2.16</v>
      </c>
      <c r="AU3290" s="7">
        <v>3.16</v>
      </c>
      <c r="AV3290" s="7" t="s">
        <v>659</v>
      </c>
      <c r="AW3290" s="7" t="s">
        <v>528</v>
      </c>
      <c r="AX3290" s="7" t="s">
        <v>14</v>
      </c>
      <c r="AY3290" s="7" t="s">
        <v>558</v>
      </c>
      <c r="AZ3290" s="7" t="s">
        <v>107</v>
      </c>
    </row>
    <row r="3291" spans="1:52" x14ac:dyDescent="0.2">
      <c r="A3291" s="7">
        <v>3275</v>
      </c>
      <c r="B3291" s="7">
        <v>20017</v>
      </c>
      <c r="C3291" s="7" t="s">
        <v>69</v>
      </c>
      <c r="D3291" s="7" t="s">
        <v>498</v>
      </c>
      <c r="E3291" s="7" t="s">
        <v>106</v>
      </c>
      <c r="F3291" s="7">
        <v>2.0790000000000002</v>
      </c>
      <c r="I3291" s="7">
        <v>2.1549999999999998</v>
      </c>
      <c r="J3291" s="7">
        <v>2009</v>
      </c>
      <c r="K3291" s="7">
        <v>8</v>
      </c>
      <c r="L3291" s="7">
        <v>225</v>
      </c>
      <c r="M3291" s="7">
        <v>23.152999999999999</v>
      </c>
      <c r="N3291" s="7">
        <v>112.506</v>
      </c>
      <c r="O3291" s="7">
        <v>23.25</v>
      </c>
      <c r="P3291" s="7">
        <v>112.75</v>
      </c>
      <c r="S3291" s="7">
        <v>35.616</v>
      </c>
      <c r="V3291" s="7" t="s">
        <v>26</v>
      </c>
      <c r="W3291" s="7">
        <v>2</v>
      </c>
      <c r="X3291" s="7">
        <f t="shared" si="108"/>
        <v>2</v>
      </c>
      <c r="Y3291" s="7">
        <v>0.155</v>
      </c>
      <c r="Z3291" s="7">
        <f t="shared" si="109"/>
        <v>0.155</v>
      </c>
      <c r="AA3291" s="7">
        <v>0.92700000000000005</v>
      </c>
      <c r="AB3291" s="7">
        <v>7.1999999999999995E-2</v>
      </c>
      <c r="AC3291" s="7">
        <v>29.8</v>
      </c>
      <c r="AD3291" s="7">
        <v>248.8</v>
      </c>
      <c r="AE3291" s="7" t="s">
        <v>55</v>
      </c>
      <c r="AH3291" s="7" t="s">
        <v>409</v>
      </c>
      <c r="AI3291" s="7" t="s">
        <v>407</v>
      </c>
      <c r="AJ3291" s="7">
        <v>-0.48099999999999998</v>
      </c>
      <c r="AK3291" s="7">
        <v>-0.53900000000000003</v>
      </c>
      <c r="AL3291" s="7" t="s">
        <v>408</v>
      </c>
      <c r="AS3291" s="7">
        <v>2.39</v>
      </c>
      <c r="AT3291" s="7">
        <v>2.1800000000000002</v>
      </c>
      <c r="AU3291" s="7">
        <v>3.56</v>
      </c>
      <c r="AV3291" s="7" t="s">
        <v>659</v>
      </c>
      <c r="AW3291" s="7" t="s">
        <v>528</v>
      </c>
      <c r="AX3291" s="7" t="s">
        <v>14</v>
      </c>
      <c r="AY3291" s="7" t="s">
        <v>558</v>
      </c>
      <c r="AZ3291" s="7" t="s">
        <v>55</v>
      </c>
    </row>
    <row r="3292" spans="1:52" x14ac:dyDescent="0.2">
      <c r="A3292" s="7">
        <v>3276</v>
      </c>
      <c r="B3292" s="7">
        <v>20017</v>
      </c>
      <c r="C3292" s="7" t="s">
        <v>69</v>
      </c>
      <c r="D3292" s="7" t="s">
        <v>498</v>
      </c>
      <c r="E3292" s="7" t="s">
        <v>106</v>
      </c>
      <c r="F3292" s="7">
        <v>2.7519999999999998</v>
      </c>
      <c r="I3292" s="7">
        <v>2.8530000000000002</v>
      </c>
      <c r="J3292" s="7">
        <v>2009</v>
      </c>
      <c r="K3292" s="7">
        <v>9</v>
      </c>
      <c r="L3292" s="7">
        <v>255</v>
      </c>
      <c r="M3292" s="7">
        <v>23.152999999999999</v>
      </c>
      <c r="N3292" s="7">
        <v>112.506</v>
      </c>
      <c r="O3292" s="7">
        <v>23.25</v>
      </c>
      <c r="P3292" s="7">
        <v>112.75</v>
      </c>
      <c r="S3292" s="7">
        <v>39.311</v>
      </c>
      <c r="V3292" s="7" t="s">
        <v>26</v>
      </c>
      <c r="W3292" s="7">
        <v>2.5569999999999999</v>
      </c>
      <c r="X3292" s="7">
        <f t="shared" si="108"/>
        <v>2.5569999999999999</v>
      </c>
      <c r="Y3292" s="7">
        <v>0.29599999999999999</v>
      </c>
      <c r="Z3292" s="7">
        <f t="shared" si="109"/>
        <v>0.29599999999999999</v>
      </c>
      <c r="AA3292" s="7">
        <v>0.89600000000000002</v>
      </c>
      <c r="AB3292" s="7">
        <v>0.10299999999999999</v>
      </c>
      <c r="AC3292" s="7">
        <v>29.1</v>
      </c>
      <c r="AD3292" s="7">
        <v>106.5</v>
      </c>
      <c r="AE3292" s="7" t="s">
        <v>55</v>
      </c>
      <c r="AH3292" s="7" t="s">
        <v>409</v>
      </c>
      <c r="AI3292" s="7" t="s">
        <v>407</v>
      </c>
      <c r="AJ3292" s="7">
        <v>-0.48099999999999998</v>
      </c>
      <c r="AK3292" s="7">
        <v>-0.53900000000000003</v>
      </c>
      <c r="AL3292" s="7" t="s">
        <v>408</v>
      </c>
      <c r="AS3292" s="7">
        <v>2.39</v>
      </c>
      <c r="AT3292" s="7">
        <v>2.1800000000000002</v>
      </c>
      <c r="AU3292" s="7">
        <v>3.56</v>
      </c>
      <c r="AV3292" s="7" t="s">
        <v>659</v>
      </c>
      <c r="AW3292" s="7" t="s">
        <v>528</v>
      </c>
      <c r="AX3292" s="7" t="s">
        <v>14</v>
      </c>
      <c r="AY3292" s="7" t="s">
        <v>558</v>
      </c>
      <c r="AZ3292" s="7" t="s">
        <v>55</v>
      </c>
    </row>
    <row r="3293" spans="1:52" x14ac:dyDescent="0.2">
      <c r="A3293" s="7">
        <v>3277</v>
      </c>
      <c r="B3293" s="7">
        <v>20017</v>
      </c>
      <c r="C3293" s="7" t="s">
        <v>69</v>
      </c>
      <c r="D3293" s="7" t="s">
        <v>498</v>
      </c>
      <c r="E3293" s="7" t="s">
        <v>106</v>
      </c>
      <c r="F3293" s="7">
        <v>2.5510000000000002</v>
      </c>
      <c r="I3293" s="7">
        <v>2.6440000000000001</v>
      </c>
      <c r="J3293" s="7">
        <v>2009</v>
      </c>
      <c r="K3293" s="7">
        <v>10</v>
      </c>
      <c r="L3293" s="7">
        <v>285</v>
      </c>
      <c r="M3293" s="7">
        <v>23.152999999999999</v>
      </c>
      <c r="N3293" s="7">
        <v>112.506</v>
      </c>
      <c r="O3293" s="7">
        <v>23.25</v>
      </c>
      <c r="P3293" s="7">
        <v>112.75</v>
      </c>
      <c r="S3293" s="7">
        <v>41.143000000000001</v>
      </c>
      <c r="V3293" s="7" t="s">
        <v>26</v>
      </c>
      <c r="W3293" s="7">
        <v>1.696</v>
      </c>
      <c r="X3293" s="7">
        <f t="shared" si="108"/>
        <v>1.696</v>
      </c>
      <c r="Y3293" s="7">
        <v>0.94799999999999995</v>
      </c>
      <c r="Z3293" s="7">
        <f t="shared" si="109"/>
        <v>0.94799999999999995</v>
      </c>
      <c r="AA3293" s="7">
        <v>0.64100000000000001</v>
      </c>
      <c r="AB3293" s="7">
        <v>0.35799999999999998</v>
      </c>
      <c r="AC3293" s="7">
        <v>25.2</v>
      </c>
      <c r="AD3293" s="7">
        <v>46.7</v>
      </c>
      <c r="AE3293" s="7" t="s">
        <v>55</v>
      </c>
      <c r="AH3293" s="7" t="s">
        <v>409</v>
      </c>
      <c r="AI3293" s="7" t="s">
        <v>407</v>
      </c>
      <c r="AJ3293" s="7">
        <v>-0.48099999999999998</v>
      </c>
      <c r="AK3293" s="7">
        <v>-0.53900000000000003</v>
      </c>
      <c r="AL3293" s="7" t="s">
        <v>408</v>
      </c>
      <c r="AS3293" s="7">
        <v>2.39</v>
      </c>
      <c r="AT3293" s="7">
        <v>2.1800000000000002</v>
      </c>
      <c r="AU3293" s="7">
        <v>3.56</v>
      </c>
      <c r="AV3293" s="7" t="s">
        <v>659</v>
      </c>
      <c r="AW3293" s="7" t="s">
        <v>528</v>
      </c>
      <c r="AX3293" s="7" t="s">
        <v>14</v>
      </c>
      <c r="AY3293" s="7" t="s">
        <v>558</v>
      </c>
      <c r="AZ3293" s="7" t="s">
        <v>55</v>
      </c>
    </row>
    <row r="3294" spans="1:52" x14ac:dyDescent="0.2">
      <c r="A3294" s="7">
        <v>3278</v>
      </c>
      <c r="B3294" s="7">
        <v>20017</v>
      </c>
      <c r="C3294" s="7" t="s">
        <v>69</v>
      </c>
      <c r="D3294" s="7" t="s">
        <v>498</v>
      </c>
      <c r="E3294" s="7" t="s">
        <v>106</v>
      </c>
      <c r="F3294" s="7">
        <v>1.881</v>
      </c>
      <c r="I3294" s="7">
        <v>1.95</v>
      </c>
      <c r="J3294" s="7">
        <v>2009</v>
      </c>
      <c r="K3294" s="7">
        <v>11</v>
      </c>
      <c r="L3294" s="7">
        <v>315</v>
      </c>
      <c r="M3294" s="7">
        <v>23.152999999999999</v>
      </c>
      <c r="N3294" s="7">
        <v>112.506</v>
      </c>
      <c r="O3294" s="7">
        <v>23.25</v>
      </c>
      <c r="P3294" s="7">
        <v>112.75</v>
      </c>
      <c r="S3294" s="7">
        <v>26.231000000000002</v>
      </c>
      <c r="V3294" s="7" t="s">
        <v>26</v>
      </c>
      <c r="W3294" s="7">
        <v>1.2030000000000001</v>
      </c>
      <c r="X3294" s="7">
        <f t="shared" si="108"/>
        <v>1.2030000000000001</v>
      </c>
      <c r="Y3294" s="7">
        <v>0.747</v>
      </c>
      <c r="Z3294" s="7">
        <f t="shared" si="109"/>
        <v>0.747</v>
      </c>
      <c r="AA3294" s="7">
        <v>0.61599999999999999</v>
      </c>
      <c r="AB3294" s="7">
        <v>0.38300000000000001</v>
      </c>
      <c r="AC3294" s="7">
        <v>17.3</v>
      </c>
      <c r="AD3294" s="7">
        <v>85</v>
      </c>
      <c r="AE3294" s="7" t="s">
        <v>55</v>
      </c>
      <c r="AH3294" s="7" t="s">
        <v>409</v>
      </c>
      <c r="AI3294" s="7" t="s">
        <v>407</v>
      </c>
      <c r="AJ3294" s="7">
        <v>-0.48099999999999998</v>
      </c>
      <c r="AK3294" s="7">
        <v>-0.53900000000000003</v>
      </c>
      <c r="AL3294" s="7" t="s">
        <v>408</v>
      </c>
      <c r="AS3294" s="7">
        <v>2.39</v>
      </c>
      <c r="AT3294" s="7">
        <v>2.1800000000000002</v>
      </c>
      <c r="AU3294" s="7">
        <v>3.56</v>
      </c>
      <c r="AV3294" s="7" t="s">
        <v>659</v>
      </c>
      <c r="AW3294" s="7" t="s">
        <v>528</v>
      </c>
      <c r="AX3294" s="7" t="s">
        <v>14</v>
      </c>
      <c r="AY3294" s="7" t="s">
        <v>558</v>
      </c>
      <c r="AZ3294" s="7" t="s">
        <v>55</v>
      </c>
    </row>
    <row r="3295" spans="1:52" x14ac:dyDescent="0.2">
      <c r="A3295" s="7">
        <v>3279</v>
      </c>
      <c r="B3295" s="7">
        <v>20017</v>
      </c>
      <c r="C3295" s="7" t="s">
        <v>69</v>
      </c>
      <c r="D3295" s="7" t="s">
        <v>498</v>
      </c>
      <c r="E3295" s="7" t="s">
        <v>106</v>
      </c>
      <c r="F3295" s="7">
        <v>1.4059999999999999</v>
      </c>
      <c r="I3295" s="7">
        <v>1.4570000000000001</v>
      </c>
      <c r="J3295" s="7">
        <v>2009</v>
      </c>
      <c r="K3295" s="7">
        <v>12</v>
      </c>
      <c r="L3295" s="7">
        <v>345</v>
      </c>
      <c r="M3295" s="7">
        <v>23.152999999999999</v>
      </c>
      <c r="N3295" s="7">
        <v>112.506</v>
      </c>
      <c r="O3295" s="7">
        <v>23.25</v>
      </c>
      <c r="P3295" s="7">
        <v>112.75</v>
      </c>
      <c r="S3295" s="7">
        <v>26.513000000000002</v>
      </c>
      <c r="V3295" s="7" t="s">
        <v>26</v>
      </c>
      <c r="W3295" s="7">
        <v>0.996</v>
      </c>
      <c r="X3295" s="7">
        <f t="shared" si="108"/>
        <v>0.996</v>
      </c>
      <c r="Y3295" s="7">
        <v>0.46100000000000002</v>
      </c>
      <c r="Z3295" s="7">
        <f t="shared" si="109"/>
        <v>0.46100000000000002</v>
      </c>
      <c r="AA3295" s="7">
        <v>0.68300000000000005</v>
      </c>
      <c r="AB3295" s="7">
        <v>0.316</v>
      </c>
      <c r="AC3295" s="7">
        <v>14.9</v>
      </c>
      <c r="AD3295" s="7">
        <v>63.5</v>
      </c>
      <c r="AE3295" s="7" t="s">
        <v>55</v>
      </c>
      <c r="AH3295" s="7" t="s">
        <v>409</v>
      </c>
      <c r="AI3295" s="7" t="s">
        <v>407</v>
      </c>
      <c r="AJ3295" s="7">
        <v>-0.48099999999999998</v>
      </c>
      <c r="AK3295" s="7">
        <v>-0.53900000000000003</v>
      </c>
      <c r="AL3295" s="7" t="s">
        <v>408</v>
      </c>
      <c r="AS3295" s="7">
        <v>2.39</v>
      </c>
      <c r="AT3295" s="7">
        <v>2.1800000000000002</v>
      </c>
      <c r="AU3295" s="7">
        <v>3.56</v>
      </c>
      <c r="AV3295" s="7" t="s">
        <v>659</v>
      </c>
      <c r="AW3295" s="7" t="s">
        <v>528</v>
      </c>
      <c r="AX3295" s="7" t="s">
        <v>14</v>
      </c>
      <c r="AY3295" s="7" t="s">
        <v>558</v>
      </c>
      <c r="AZ3295" s="7" t="s">
        <v>55</v>
      </c>
    </row>
    <row r="3296" spans="1:52" x14ac:dyDescent="0.2">
      <c r="A3296" s="7">
        <v>3280</v>
      </c>
      <c r="B3296" s="7">
        <v>20017</v>
      </c>
      <c r="C3296" s="7" t="s">
        <v>69</v>
      </c>
      <c r="D3296" s="7" t="s">
        <v>498</v>
      </c>
      <c r="E3296" s="7" t="s">
        <v>106</v>
      </c>
      <c r="F3296" s="7">
        <v>1.96</v>
      </c>
      <c r="I3296" s="7">
        <v>2.032</v>
      </c>
      <c r="J3296" s="7">
        <v>2010</v>
      </c>
      <c r="K3296" s="7">
        <v>1</v>
      </c>
      <c r="L3296" s="7">
        <v>1</v>
      </c>
      <c r="M3296" s="7">
        <v>23.152999999999999</v>
      </c>
      <c r="N3296" s="7">
        <v>112.506</v>
      </c>
      <c r="O3296" s="7">
        <v>23.25</v>
      </c>
      <c r="P3296" s="7">
        <v>112.75</v>
      </c>
      <c r="S3296" s="7">
        <v>26.512</v>
      </c>
      <c r="V3296" s="7" t="s">
        <v>26</v>
      </c>
      <c r="W3296" s="7">
        <v>1.363</v>
      </c>
      <c r="X3296" s="7">
        <f t="shared" si="108"/>
        <v>1.363</v>
      </c>
      <c r="Y3296" s="7">
        <v>0.66900000000000004</v>
      </c>
      <c r="Z3296" s="7">
        <f t="shared" si="109"/>
        <v>0.66900000000000004</v>
      </c>
      <c r="AA3296" s="7">
        <v>0.67</v>
      </c>
      <c r="AB3296" s="7">
        <v>0.32900000000000001</v>
      </c>
      <c r="AC3296" s="7">
        <v>13.6</v>
      </c>
      <c r="AD3296" s="7">
        <v>78.099999999999994</v>
      </c>
      <c r="AE3296" s="7" t="s">
        <v>55</v>
      </c>
      <c r="AH3296" s="7" t="s">
        <v>409</v>
      </c>
      <c r="AI3296" s="7" t="s">
        <v>407</v>
      </c>
      <c r="AJ3296" s="7">
        <v>-0.48099999999999998</v>
      </c>
      <c r="AK3296" s="7">
        <v>0.48599999999999999</v>
      </c>
      <c r="AL3296" s="7" t="s">
        <v>408</v>
      </c>
      <c r="AS3296" s="7">
        <v>2.39</v>
      </c>
      <c r="AT3296" s="7">
        <v>2.1800000000000002</v>
      </c>
      <c r="AU3296" s="7">
        <v>3.56</v>
      </c>
      <c r="AV3296" s="7" t="s">
        <v>659</v>
      </c>
      <c r="AW3296" s="7" t="s">
        <v>528</v>
      </c>
      <c r="AX3296" s="7" t="s">
        <v>14</v>
      </c>
      <c r="AY3296" s="7" t="s">
        <v>558</v>
      </c>
      <c r="AZ3296" s="7" t="s">
        <v>55</v>
      </c>
    </row>
    <row r="3297" spans="1:52" x14ac:dyDescent="0.2">
      <c r="A3297" s="7">
        <v>3281</v>
      </c>
      <c r="B3297" s="7">
        <v>20017</v>
      </c>
      <c r="C3297" s="7" t="s">
        <v>69</v>
      </c>
      <c r="D3297" s="7" t="s">
        <v>498</v>
      </c>
      <c r="E3297" s="7" t="s">
        <v>106</v>
      </c>
      <c r="F3297" s="7">
        <v>1.762</v>
      </c>
      <c r="I3297" s="7">
        <v>1.8260000000000001</v>
      </c>
      <c r="J3297" s="7">
        <v>2010</v>
      </c>
      <c r="K3297" s="7">
        <v>2</v>
      </c>
      <c r="L3297" s="7">
        <v>36</v>
      </c>
      <c r="M3297" s="7">
        <v>23.152999999999999</v>
      </c>
      <c r="N3297" s="7">
        <v>112.506</v>
      </c>
      <c r="O3297" s="7">
        <v>23.25</v>
      </c>
      <c r="P3297" s="7">
        <v>112.75</v>
      </c>
      <c r="S3297" s="7">
        <v>29.741</v>
      </c>
      <c r="V3297" s="7" t="s">
        <v>26</v>
      </c>
      <c r="W3297" s="7">
        <v>1.117</v>
      </c>
      <c r="X3297" s="7">
        <f t="shared" si="108"/>
        <v>1.117</v>
      </c>
      <c r="Y3297" s="7">
        <v>0.70899999999999996</v>
      </c>
      <c r="Z3297" s="7">
        <f t="shared" si="109"/>
        <v>0.70899999999999996</v>
      </c>
      <c r="AA3297" s="7">
        <v>0.61099999999999999</v>
      </c>
      <c r="AB3297" s="7">
        <v>0.38800000000000001</v>
      </c>
      <c r="AC3297" s="7">
        <v>15.4</v>
      </c>
      <c r="AD3297" s="7">
        <v>57.7</v>
      </c>
      <c r="AE3297" s="7" t="s">
        <v>55</v>
      </c>
      <c r="AH3297" s="7" t="s">
        <v>409</v>
      </c>
      <c r="AI3297" s="7" t="s">
        <v>407</v>
      </c>
      <c r="AJ3297" s="7">
        <v>-0.48099999999999998</v>
      </c>
      <c r="AK3297" s="7">
        <v>0.48599999999999999</v>
      </c>
      <c r="AL3297" s="7" t="s">
        <v>408</v>
      </c>
      <c r="AS3297" s="7">
        <v>2.39</v>
      </c>
      <c r="AT3297" s="7">
        <v>2.1800000000000002</v>
      </c>
      <c r="AU3297" s="7">
        <v>3.56</v>
      </c>
      <c r="AV3297" s="7" t="s">
        <v>659</v>
      </c>
      <c r="AW3297" s="7" t="s">
        <v>528</v>
      </c>
      <c r="AX3297" s="7" t="s">
        <v>14</v>
      </c>
      <c r="AY3297" s="7" t="s">
        <v>558</v>
      </c>
      <c r="AZ3297" s="7" t="s">
        <v>55</v>
      </c>
    </row>
    <row r="3298" spans="1:52" x14ac:dyDescent="0.2">
      <c r="A3298" s="7">
        <v>3282</v>
      </c>
      <c r="B3298" s="7">
        <v>20017</v>
      </c>
      <c r="C3298" s="7" t="s">
        <v>69</v>
      </c>
      <c r="D3298" s="7" t="s">
        <v>498</v>
      </c>
      <c r="E3298" s="7" t="s">
        <v>106</v>
      </c>
      <c r="F3298" s="7">
        <v>2.99</v>
      </c>
      <c r="I3298" s="7">
        <v>3.1</v>
      </c>
      <c r="J3298" s="7">
        <v>2010</v>
      </c>
      <c r="K3298" s="7">
        <v>3</v>
      </c>
      <c r="L3298" s="7">
        <v>66</v>
      </c>
      <c r="M3298" s="7">
        <v>23.152999999999999</v>
      </c>
      <c r="N3298" s="7">
        <v>112.506</v>
      </c>
      <c r="O3298" s="7">
        <v>23.25</v>
      </c>
      <c r="P3298" s="7">
        <v>112.75</v>
      </c>
      <c r="S3298" s="7">
        <v>28.315999999999999</v>
      </c>
      <c r="V3298" s="7" t="s">
        <v>26</v>
      </c>
      <c r="W3298" s="7">
        <v>2.589</v>
      </c>
      <c r="X3298" s="7">
        <f t="shared" si="108"/>
        <v>2.589</v>
      </c>
      <c r="Y3298" s="7">
        <v>0.51100000000000001</v>
      </c>
      <c r="Z3298" s="7">
        <f t="shared" si="109"/>
        <v>0.51100000000000001</v>
      </c>
      <c r="AA3298" s="7">
        <v>0.83499999999999996</v>
      </c>
      <c r="AB3298" s="7">
        <v>0.16400000000000001</v>
      </c>
      <c r="AC3298" s="7">
        <v>18.3</v>
      </c>
      <c r="AD3298" s="7">
        <v>25.3</v>
      </c>
      <c r="AE3298" s="7" t="s">
        <v>55</v>
      </c>
      <c r="AH3298" s="7" t="s">
        <v>409</v>
      </c>
      <c r="AI3298" s="7" t="s">
        <v>407</v>
      </c>
      <c r="AJ3298" s="7">
        <v>-0.48099999999999998</v>
      </c>
      <c r="AK3298" s="7">
        <v>0.48599999999999999</v>
      </c>
      <c r="AL3298" s="7" t="s">
        <v>408</v>
      </c>
      <c r="AS3298" s="7">
        <v>2.39</v>
      </c>
      <c r="AT3298" s="7">
        <v>2.1800000000000002</v>
      </c>
      <c r="AU3298" s="7">
        <v>3.56</v>
      </c>
      <c r="AV3298" s="7" t="s">
        <v>659</v>
      </c>
      <c r="AW3298" s="7" t="s">
        <v>528</v>
      </c>
      <c r="AX3298" s="7" t="s">
        <v>14</v>
      </c>
      <c r="AY3298" s="7" t="s">
        <v>558</v>
      </c>
      <c r="AZ3298" s="7" t="s">
        <v>55</v>
      </c>
    </row>
    <row r="3299" spans="1:52" x14ac:dyDescent="0.2">
      <c r="A3299" s="7">
        <v>3283</v>
      </c>
      <c r="B3299" s="7">
        <v>20017</v>
      </c>
      <c r="C3299" s="7" t="s">
        <v>69</v>
      </c>
      <c r="D3299" s="7" t="s">
        <v>498</v>
      </c>
      <c r="E3299" s="7" t="s">
        <v>106</v>
      </c>
      <c r="F3299" s="7">
        <v>2.7919999999999998</v>
      </c>
      <c r="I3299" s="7">
        <v>2.8940000000000001</v>
      </c>
      <c r="J3299" s="7">
        <v>2010</v>
      </c>
      <c r="K3299" s="7">
        <v>4</v>
      </c>
      <c r="L3299" s="7">
        <v>105</v>
      </c>
      <c r="M3299" s="7">
        <v>23.152999999999999</v>
      </c>
      <c r="N3299" s="7">
        <v>112.506</v>
      </c>
      <c r="O3299" s="7">
        <v>23.25</v>
      </c>
      <c r="P3299" s="7">
        <v>112.75</v>
      </c>
      <c r="S3299" s="7">
        <v>40.070999999999998</v>
      </c>
      <c r="V3299" s="7" t="s">
        <v>26</v>
      </c>
      <c r="W3299" s="7">
        <v>2.4249999999999998</v>
      </c>
      <c r="X3299" s="7">
        <f t="shared" si="108"/>
        <v>2.4249999999999998</v>
      </c>
      <c r="Y3299" s="7">
        <v>0.46899999999999997</v>
      </c>
      <c r="Z3299" s="7">
        <f t="shared" si="109"/>
        <v>0.46899999999999997</v>
      </c>
      <c r="AA3299" s="7">
        <v>0.83699999999999997</v>
      </c>
      <c r="AB3299" s="7">
        <v>0.16200000000000001</v>
      </c>
      <c r="AC3299" s="7">
        <v>19.399999999999999</v>
      </c>
      <c r="AD3299" s="7">
        <v>229</v>
      </c>
      <c r="AE3299" s="7" t="s">
        <v>55</v>
      </c>
      <c r="AH3299" s="7" t="s">
        <v>409</v>
      </c>
      <c r="AI3299" s="7" t="s">
        <v>407</v>
      </c>
      <c r="AJ3299" s="7">
        <v>-0.48099999999999998</v>
      </c>
      <c r="AK3299" s="7">
        <v>0.48599999999999999</v>
      </c>
      <c r="AL3299" s="7" t="s">
        <v>408</v>
      </c>
      <c r="AS3299" s="7">
        <v>2.39</v>
      </c>
      <c r="AT3299" s="7">
        <v>2.1800000000000002</v>
      </c>
      <c r="AU3299" s="7">
        <v>3.56</v>
      </c>
      <c r="AV3299" s="7" t="s">
        <v>659</v>
      </c>
      <c r="AW3299" s="7" t="s">
        <v>528</v>
      </c>
      <c r="AX3299" s="7" t="s">
        <v>14</v>
      </c>
      <c r="AY3299" s="7" t="s">
        <v>558</v>
      </c>
      <c r="AZ3299" s="7" t="s">
        <v>55</v>
      </c>
    </row>
    <row r="3300" spans="1:52" x14ac:dyDescent="0.2">
      <c r="A3300" s="7">
        <v>3284</v>
      </c>
      <c r="B3300" s="7">
        <v>20017</v>
      </c>
      <c r="C3300" s="7" t="s">
        <v>69</v>
      </c>
      <c r="D3300" s="7" t="s">
        <v>498</v>
      </c>
      <c r="E3300" s="7" t="s">
        <v>106</v>
      </c>
      <c r="F3300" s="7">
        <v>3.5840000000000001</v>
      </c>
      <c r="I3300" s="7">
        <v>3.7149999999999999</v>
      </c>
      <c r="J3300" s="7">
        <v>2010</v>
      </c>
      <c r="K3300" s="7">
        <v>5</v>
      </c>
      <c r="L3300" s="7">
        <v>135</v>
      </c>
      <c r="M3300" s="7">
        <v>23.152999999999999</v>
      </c>
      <c r="N3300" s="7">
        <v>112.506</v>
      </c>
      <c r="O3300" s="7">
        <v>23.25</v>
      </c>
      <c r="P3300" s="7">
        <v>112.75</v>
      </c>
      <c r="S3300" s="7">
        <v>38.491999999999997</v>
      </c>
      <c r="V3300" s="7" t="s">
        <v>26</v>
      </c>
      <c r="W3300" s="7">
        <v>3.202</v>
      </c>
      <c r="X3300" s="7">
        <f t="shared" si="108"/>
        <v>3.202</v>
      </c>
      <c r="Y3300" s="7">
        <v>0.51300000000000001</v>
      </c>
      <c r="Z3300" s="7">
        <f t="shared" si="109"/>
        <v>0.51300000000000001</v>
      </c>
      <c r="AA3300" s="7">
        <v>0.86099999999999999</v>
      </c>
      <c r="AB3300" s="7">
        <v>0.13800000000000001</v>
      </c>
      <c r="AC3300" s="7">
        <v>25.9</v>
      </c>
      <c r="AD3300" s="7">
        <v>349.6</v>
      </c>
      <c r="AE3300" s="7" t="s">
        <v>55</v>
      </c>
      <c r="AH3300" s="7" t="s">
        <v>409</v>
      </c>
      <c r="AI3300" s="7" t="s">
        <v>407</v>
      </c>
      <c r="AJ3300" s="7">
        <v>-0.48099999999999998</v>
      </c>
      <c r="AK3300" s="7">
        <v>0.48599999999999999</v>
      </c>
      <c r="AL3300" s="7" t="s">
        <v>408</v>
      </c>
      <c r="AS3300" s="7">
        <v>2.39</v>
      </c>
      <c r="AT3300" s="7">
        <v>2.1800000000000002</v>
      </c>
      <c r="AU3300" s="7">
        <v>3.56</v>
      </c>
      <c r="AV3300" s="7" t="s">
        <v>659</v>
      </c>
      <c r="AW3300" s="7" t="s">
        <v>528</v>
      </c>
      <c r="AX3300" s="7" t="s">
        <v>14</v>
      </c>
      <c r="AY3300" s="7" t="s">
        <v>558</v>
      </c>
      <c r="AZ3300" s="7" t="s">
        <v>55</v>
      </c>
    </row>
    <row r="3301" spans="1:52" x14ac:dyDescent="0.2">
      <c r="A3301" s="7">
        <v>3285</v>
      </c>
      <c r="B3301" s="7">
        <v>20017</v>
      </c>
      <c r="C3301" s="7" t="s">
        <v>69</v>
      </c>
      <c r="D3301" s="7" t="s">
        <v>498</v>
      </c>
      <c r="E3301" s="7" t="s">
        <v>106</v>
      </c>
      <c r="F3301" s="7">
        <v>4.3760000000000003</v>
      </c>
      <c r="I3301" s="7">
        <v>4.5369999999999999</v>
      </c>
      <c r="J3301" s="7">
        <v>2010</v>
      </c>
      <c r="K3301" s="7">
        <v>6</v>
      </c>
      <c r="L3301" s="7">
        <v>165</v>
      </c>
      <c r="M3301" s="7">
        <v>23.152999999999999</v>
      </c>
      <c r="N3301" s="7">
        <v>112.506</v>
      </c>
      <c r="O3301" s="7">
        <v>23.25</v>
      </c>
      <c r="P3301" s="7">
        <v>112.75</v>
      </c>
      <c r="S3301" s="7">
        <v>40.636000000000003</v>
      </c>
      <c r="V3301" s="7" t="s">
        <v>26</v>
      </c>
      <c r="W3301" s="7">
        <v>3.4470000000000001</v>
      </c>
      <c r="X3301" s="7">
        <f t="shared" si="108"/>
        <v>3.4470000000000001</v>
      </c>
      <c r="Y3301" s="7">
        <v>1.0900000000000001</v>
      </c>
      <c r="Z3301" s="7">
        <f t="shared" si="109"/>
        <v>1.0900000000000001</v>
      </c>
      <c r="AA3301" s="7">
        <v>0.75900000000000001</v>
      </c>
      <c r="AB3301" s="7">
        <v>0.24</v>
      </c>
      <c r="AC3301" s="7">
        <v>26.4</v>
      </c>
      <c r="AD3301" s="7">
        <v>307.60000000000002</v>
      </c>
      <c r="AE3301" s="7" t="s">
        <v>55</v>
      </c>
      <c r="AH3301" s="7" t="s">
        <v>409</v>
      </c>
      <c r="AI3301" s="7" t="s">
        <v>407</v>
      </c>
      <c r="AJ3301" s="7">
        <v>-0.48099999999999998</v>
      </c>
      <c r="AK3301" s="7">
        <v>0.48599999999999999</v>
      </c>
      <c r="AL3301" s="7" t="s">
        <v>408</v>
      </c>
      <c r="AS3301" s="7">
        <v>2.39</v>
      </c>
      <c r="AT3301" s="7">
        <v>2.1800000000000002</v>
      </c>
      <c r="AU3301" s="7">
        <v>3.56</v>
      </c>
      <c r="AV3301" s="7" t="s">
        <v>659</v>
      </c>
      <c r="AW3301" s="7" t="s">
        <v>528</v>
      </c>
      <c r="AX3301" s="7" t="s">
        <v>14</v>
      </c>
      <c r="AY3301" s="7" t="s">
        <v>558</v>
      </c>
      <c r="AZ3301" s="7" t="s">
        <v>55</v>
      </c>
    </row>
    <row r="3302" spans="1:52" x14ac:dyDescent="0.2">
      <c r="A3302" s="7">
        <v>3286</v>
      </c>
      <c r="B3302" s="7">
        <v>20017</v>
      </c>
      <c r="C3302" s="7" t="s">
        <v>69</v>
      </c>
      <c r="D3302" s="7" t="s">
        <v>498</v>
      </c>
      <c r="E3302" s="7" t="s">
        <v>106</v>
      </c>
      <c r="F3302" s="7">
        <v>8.6530000000000005</v>
      </c>
      <c r="I3302" s="7">
        <v>8.9710000000000001</v>
      </c>
      <c r="J3302" s="7">
        <v>2010</v>
      </c>
      <c r="K3302" s="7">
        <v>7</v>
      </c>
      <c r="L3302" s="7">
        <v>195</v>
      </c>
      <c r="M3302" s="7">
        <v>23.152999999999999</v>
      </c>
      <c r="N3302" s="7">
        <v>112.506</v>
      </c>
      <c r="O3302" s="7">
        <v>23.25</v>
      </c>
      <c r="P3302" s="7">
        <v>112.75</v>
      </c>
      <c r="S3302" s="7">
        <v>37.506</v>
      </c>
      <c r="V3302" s="7" t="s">
        <v>26</v>
      </c>
      <c r="W3302" s="7">
        <v>4.2640000000000002</v>
      </c>
      <c r="X3302" s="7">
        <f t="shared" si="108"/>
        <v>4.2640000000000002</v>
      </c>
      <c r="Y3302" s="7">
        <v>4.7069999999999999</v>
      </c>
      <c r="Z3302" s="7">
        <f t="shared" si="109"/>
        <v>4.7069999999999999</v>
      </c>
      <c r="AA3302" s="7">
        <v>0.47499999999999998</v>
      </c>
      <c r="AB3302" s="7">
        <v>0.52400000000000002</v>
      </c>
      <c r="AC3302" s="7">
        <v>29.3</v>
      </c>
      <c r="AD3302" s="7">
        <v>176.6</v>
      </c>
      <c r="AE3302" s="7" t="s">
        <v>55</v>
      </c>
      <c r="AH3302" s="7" t="s">
        <v>409</v>
      </c>
      <c r="AI3302" s="7" t="s">
        <v>407</v>
      </c>
      <c r="AJ3302" s="7">
        <v>-0.48099999999999998</v>
      </c>
      <c r="AK3302" s="7">
        <v>0.48599999999999999</v>
      </c>
      <c r="AL3302" s="7" t="s">
        <v>408</v>
      </c>
      <c r="AS3302" s="7">
        <v>2.39</v>
      </c>
      <c r="AT3302" s="7">
        <v>2.1800000000000002</v>
      </c>
      <c r="AU3302" s="7">
        <v>3.56</v>
      </c>
      <c r="AV3302" s="7" t="s">
        <v>659</v>
      </c>
      <c r="AW3302" s="7" t="s">
        <v>528</v>
      </c>
      <c r="AX3302" s="7" t="s">
        <v>14</v>
      </c>
      <c r="AY3302" s="7" t="s">
        <v>558</v>
      </c>
      <c r="AZ3302" s="7" t="s">
        <v>55</v>
      </c>
    </row>
    <row r="3303" spans="1:52" x14ac:dyDescent="0.2">
      <c r="A3303" s="7">
        <v>3287</v>
      </c>
      <c r="B3303" s="7">
        <v>20017</v>
      </c>
      <c r="C3303" s="7" t="s">
        <v>69</v>
      </c>
      <c r="D3303" s="7" t="s">
        <v>498</v>
      </c>
      <c r="E3303" s="7" t="s">
        <v>106</v>
      </c>
      <c r="F3303" s="7">
        <v>5.5250000000000004</v>
      </c>
      <c r="I3303" s="7">
        <v>5.7279999999999998</v>
      </c>
      <c r="J3303" s="7">
        <v>2010</v>
      </c>
      <c r="K3303" s="7">
        <v>8</v>
      </c>
      <c r="L3303" s="7">
        <v>235</v>
      </c>
      <c r="M3303" s="7">
        <v>23.152999999999999</v>
      </c>
      <c r="N3303" s="7">
        <v>112.506</v>
      </c>
      <c r="O3303" s="7">
        <v>23.25</v>
      </c>
      <c r="P3303" s="7">
        <v>112.75</v>
      </c>
      <c r="S3303" s="7">
        <v>35.616</v>
      </c>
      <c r="V3303" s="7" t="s">
        <v>26</v>
      </c>
      <c r="W3303" s="7">
        <v>3.8130000000000002</v>
      </c>
      <c r="X3303" s="7">
        <f t="shared" si="108"/>
        <v>3.8130000000000002</v>
      </c>
      <c r="Y3303" s="7">
        <v>1.915</v>
      </c>
      <c r="Z3303" s="7">
        <f t="shared" si="109"/>
        <v>1.915</v>
      </c>
      <c r="AA3303" s="7">
        <v>0.66500000000000004</v>
      </c>
      <c r="AB3303" s="7">
        <v>0.33400000000000002</v>
      </c>
      <c r="AC3303" s="7">
        <v>28.9</v>
      </c>
      <c r="AD3303" s="7">
        <v>163.80000000000001</v>
      </c>
      <c r="AE3303" s="7" t="s">
        <v>55</v>
      </c>
      <c r="AH3303" s="7" t="s">
        <v>409</v>
      </c>
      <c r="AI3303" s="7" t="s">
        <v>407</v>
      </c>
      <c r="AJ3303" s="7">
        <v>-0.48099999999999998</v>
      </c>
      <c r="AK3303" s="7">
        <v>0.48599999999999999</v>
      </c>
      <c r="AL3303" s="7" t="s">
        <v>408</v>
      </c>
      <c r="AS3303" s="7">
        <v>2.39</v>
      </c>
      <c r="AT3303" s="7">
        <v>2.1800000000000002</v>
      </c>
      <c r="AU3303" s="7">
        <v>3.56</v>
      </c>
      <c r="AV3303" s="7" t="s">
        <v>659</v>
      </c>
      <c r="AW3303" s="7" t="s">
        <v>528</v>
      </c>
      <c r="AX3303" s="7" t="s">
        <v>14</v>
      </c>
      <c r="AY3303" s="7" t="s">
        <v>558</v>
      </c>
      <c r="AZ3303" s="7" t="s">
        <v>55</v>
      </c>
    </row>
    <row r="3304" spans="1:52" x14ac:dyDescent="0.2">
      <c r="A3304" s="7">
        <v>3288</v>
      </c>
      <c r="B3304" s="7">
        <v>20017</v>
      </c>
      <c r="C3304" s="7" t="s">
        <v>69</v>
      </c>
      <c r="D3304" s="7" t="s">
        <v>498</v>
      </c>
      <c r="E3304" s="7" t="s">
        <v>106</v>
      </c>
      <c r="F3304" s="7">
        <v>5.01</v>
      </c>
      <c r="I3304" s="7">
        <v>5.194</v>
      </c>
      <c r="J3304" s="7">
        <v>2010</v>
      </c>
      <c r="K3304" s="7">
        <v>9</v>
      </c>
      <c r="L3304" s="7">
        <v>265</v>
      </c>
      <c r="M3304" s="7">
        <v>23.152999999999999</v>
      </c>
      <c r="N3304" s="7">
        <v>112.506</v>
      </c>
      <c r="O3304" s="7">
        <v>23.25</v>
      </c>
      <c r="P3304" s="7">
        <v>112.75</v>
      </c>
      <c r="S3304" s="7">
        <v>39.311</v>
      </c>
      <c r="V3304" s="7" t="s">
        <v>26</v>
      </c>
      <c r="W3304" s="7">
        <v>3.5649999999999999</v>
      </c>
      <c r="X3304" s="7">
        <f t="shared" si="108"/>
        <v>3.5649999999999999</v>
      </c>
      <c r="Y3304" s="7">
        <v>1.629</v>
      </c>
      <c r="Z3304" s="7">
        <f t="shared" si="109"/>
        <v>1.629</v>
      </c>
      <c r="AA3304" s="7">
        <v>0.68600000000000005</v>
      </c>
      <c r="AB3304" s="7">
        <v>0.313</v>
      </c>
      <c r="AC3304" s="7">
        <v>27.8</v>
      </c>
      <c r="AD3304" s="7">
        <v>367.2</v>
      </c>
      <c r="AE3304" s="7" t="s">
        <v>55</v>
      </c>
      <c r="AH3304" s="7" t="s">
        <v>409</v>
      </c>
      <c r="AI3304" s="7" t="s">
        <v>407</v>
      </c>
      <c r="AJ3304" s="7">
        <v>-0.48099999999999998</v>
      </c>
      <c r="AK3304" s="7">
        <v>0.48599999999999999</v>
      </c>
      <c r="AL3304" s="7" t="s">
        <v>408</v>
      </c>
      <c r="AS3304" s="7">
        <v>2.39</v>
      </c>
      <c r="AT3304" s="7">
        <v>2.1800000000000002</v>
      </c>
      <c r="AU3304" s="7">
        <v>3.56</v>
      </c>
      <c r="AV3304" s="7" t="s">
        <v>659</v>
      </c>
      <c r="AW3304" s="7" t="s">
        <v>528</v>
      </c>
      <c r="AX3304" s="7" t="s">
        <v>14</v>
      </c>
      <c r="AY3304" s="7" t="s">
        <v>558</v>
      </c>
      <c r="AZ3304" s="7" t="s">
        <v>55</v>
      </c>
    </row>
    <row r="3305" spans="1:52" x14ac:dyDescent="0.2">
      <c r="A3305" s="7">
        <v>3289</v>
      </c>
      <c r="B3305" s="7">
        <v>20017</v>
      </c>
      <c r="C3305" s="7" t="s">
        <v>69</v>
      </c>
      <c r="D3305" s="7" t="s">
        <v>498</v>
      </c>
      <c r="E3305" s="7" t="s">
        <v>106</v>
      </c>
      <c r="F3305" s="7">
        <v>3.149</v>
      </c>
      <c r="I3305" s="7">
        <v>3.2639999999999998</v>
      </c>
      <c r="J3305" s="7">
        <v>2010</v>
      </c>
      <c r="K3305" s="7">
        <v>10</v>
      </c>
      <c r="L3305" s="7">
        <v>295</v>
      </c>
      <c r="M3305" s="7">
        <v>23.152999999999999</v>
      </c>
      <c r="N3305" s="7">
        <v>112.506</v>
      </c>
      <c r="O3305" s="7">
        <v>23.25</v>
      </c>
      <c r="P3305" s="7">
        <v>112.75</v>
      </c>
      <c r="S3305" s="7">
        <v>41.143000000000001</v>
      </c>
      <c r="V3305" s="7" t="s">
        <v>26</v>
      </c>
      <c r="W3305" s="7">
        <v>2.746</v>
      </c>
      <c r="X3305" s="7">
        <f t="shared" si="108"/>
        <v>2.746</v>
      </c>
      <c r="Y3305" s="7">
        <v>0.51800000000000002</v>
      </c>
      <c r="Z3305" s="7">
        <f t="shared" si="109"/>
        <v>0.51800000000000002</v>
      </c>
      <c r="AA3305" s="7">
        <v>0.84099999999999997</v>
      </c>
      <c r="AB3305" s="7">
        <v>0.158</v>
      </c>
      <c r="AC3305" s="7">
        <v>23.2</v>
      </c>
      <c r="AD3305" s="7">
        <v>56</v>
      </c>
      <c r="AE3305" s="7" t="s">
        <v>55</v>
      </c>
      <c r="AH3305" s="7" t="s">
        <v>409</v>
      </c>
      <c r="AI3305" s="7" t="s">
        <v>407</v>
      </c>
      <c r="AJ3305" s="7">
        <v>-0.48099999999999998</v>
      </c>
      <c r="AK3305" s="7">
        <v>0.48599999999999999</v>
      </c>
      <c r="AL3305" s="7" t="s">
        <v>408</v>
      </c>
      <c r="AS3305" s="7">
        <v>2.39</v>
      </c>
      <c r="AT3305" s="7">
        <v>2.1800000000000002</v>
      </c>
      <c r="AU3305" s="7">
        <v>3.56</v>
      </c>
      <c r="AV3305" s="7" t="s">
        <v>659</v>
      </c>
      <c r="AW3305" s="7" t="s">
        <v>528</v>
      </c>
      <c r="AX3305" s="7" t="s">
        <v>14</v>
      </c>
      <c r="AY3305" s="7" t="s">
        <v>558</v>
      </c>
      <c r="AZ3305" s="7" t="s">
        <v>55</v>
      </c>
    </row>
    <row r="3306" spans="1:52" x14ac:dyDescent="0.2">
      <c r="A3306" s="7">
        <v>3290</v>
      </c>
      <c r="B3306" s="7">
        <v>20017</v>
      </c>
      <c r="C3306" s="7" t="s">
        <v>69</v>
      </c>
      <c r="D3306" s="7" t="s">
        <v>498</v>
      </c>
      <c r="E3306" s="7" t="s">
        <v>106</v>
      </c>
      <c r="F3306" s="7">
        <v>1.6439999999999999</v>
      </c>
      <c r="I3306" s="7">
        <v>1.704</v>
      </c>
      <c r="J3306" s="7">
        <v>2010</v>
      </c>
      <c r="K3306" s="7">
        <v>11</v>
      </c>
      <c r="L3306" s="7">
        <v>325</v>
      </c>
      <c r="M3306" s="7">
        <v>23.152999999999999</v>
      </c>
      <c r="N3306" s="7">
        <v>112.506</v>
      </c>
      <c r="O3306" s="7">
        <v>23.25</v>
      </c>
      <c r="P3306" s="7">
        <v>112.75</v>
      </c>
      <c r="S3306" s="7">
        <v>26.231000000000002</v>
      </c>
      <c r="V3306" s="7" t="s">
        <v>26</v>
      </c>
      <c r="W3306" s="7">
        <v>0.94299999999999995</v>
      </c>
      <c r="X3306" s="7">
        <f t="shared" si="108"/>
        <v>0.94299999999999995</v>
      </c>
      <c r="Y3306" s="7">
        <v>0.76100000000000001</v>
      </c>
      <c r="Z3306" s="7">
        <f t="shared" si="109"/>
        <v>0.76100000000000001</v>
      </c>
      <c r="AA3306" s="7">
        <v>0.55300000000000005</v>
      </c>
      <c r="AB3306" s="7">
        <v>0.44600000000000001</v>
      </c>
      <c r="AC3306" s="7">
        <v>19.7</v>
      </c>
      <c r="AD3306" s="7">
        <v>5.6</v>
      </c>
      <c r="AE3306" s="7" t="s">
        <v>55</v>
      </c>
      <c r="AH3306" s="7" t="s">
        <v>409</v>
      </c>
      <c r="AI3306" s="7" t="s">
        <v>407</v>
      </c>
      <c r="AJ3306" s="7">
        <v>-0.48099999999999998</v>
      </c>
      <c r="AK3306" s="7">
        <v>0.48599999999999999</v>
      </c>
      <c r="AL3306" s="7" t="s">
        <v>408</v>
      </c>
      <c r="AS3306" s="7">
        <v>2.39</v>
      </c>
      <c r="AT3306" s="7">
        <v>2.1800000000000002</v>
      </c>
      <c r="AU3306" s="7">
        <v>3.56</v>
      </c>
      <c r="AV3306" s="7" t="s">
        <v>659</v>
      </c>
      <c r="AW3306" s="7" t="s">
        <v>528</v>
      </c>
      <c r="AX3306" s="7" t="s">
        <v>14</v>
      </c>
      <c r="AY3306" s="7" t="s">
        <v>558</v>
      </c>
      <c r="AZ3306" s="7" t="s">
        <v>55</v>
      </c>
    </row>
    <row r="3307" spans="1:52" x14ac:dyDescent="0.2">
      <c r="A3307" s="7">
        <v>3291</v>
      </c>
      <c r="B3307" s="7">
        <v>20017</v>
      </c>
      <c r="C3307" s="7" t="s">
        <v>69</v>
      </c>
      <c r="D3307" s="7" t="s">
        <v>498</v>
      </c>
      <c r="E3307" s="7" t="s">
        <v>106</v>
      </c>
      <c r="F3307" s="7">
        <v>2.1579999999999999</v>
      </c>
      <c r="I3307" s="7">
        <v>2.2370000000000001</v>
      </c>
      <c r="J3307" s="7">
        <v>2010</v>
      </c>
      <c r="K3307" s="7">
        <v>12</v>
      </c>
      <c r="L3307" s="7">
        <v>355</v>
      </c>
      <c r="M3307" s="7">
        <v>23.152999999999999</v>
      </c>
      <c r="N3307" s="7">
        <v>112.506</v>
      </c>
      <c r="O3307" s="7">
        <v>23.25</v>
      </c>
      <c r="P3307" s="7">
        <v>112.75</v>
      </c>
      <c r="S3307" s="7">
        <v>26.513000000000002</v>
      </c>
      <c r="V3307" s="7" t="s">
        <v>26</v>
      </c>
      <c r="W3307" s="7">
        <v>0.94199999999999995</v>
      </c>
      <c r="X3307" s="7">
        <f t="shared" si="108"/>
        <v>0.94199999999999995</v>
      </c>
      <c r="Y3307" s="7">
        <v>1.2949999999999999</v>
      </c>
      <c r="Z3307" s="7">
        <f t="shared" si="109"/>
        <v>1.2949999999999999</v>
      </c>
      <c r="AA3307" s="7">
        <v>0.42099999999999999</v>
      </c>
      <c r="AB3307" s="7">
        <v>0.57799999999999996</v>
      </c>
      <c r="AC3307" s="7">
        <v>15.3</v>
      </c>
      <c r="AD3307" s="7">
        <v>37.1</v>
      </c>
      <c r="AE3307" s="7" t="s">
        <v>55</v>
      </c>
      <c r="AH3307" s="7" t="s">
        <v>409</v>
      </c>
      <c r="AI3307" s="7" t="s">
        <v>407</v>
      </c>
      <c r="AJ3307" s="7">
        <v>-0.48099999999999998</v>
      </c>
      <c r="AK3307" s="7">
        <v>0.48599999999999999</v>
      </c>
      <c r="AL3307" s="7" t="s">
        <v>408</v>
      </c>
      <c r="AS3307" s="7">
        <v>2.39</v>
      </c>
      <c r="AT3307" s="7">
        <v>2.1800000000000002</v>
      </c>
      <c r="AU3307" s="7">
        <v>3.56</v>
      </c>
      <c r="AV3307" s="7" t="s">
        <v>659</v>
      </c>
      <c r="AW3307" s="7" t="s">
        <v>528</v>
      </c>
      <c r="AX3307" s="7" t="s">
        <v>14</v>
      </c>
      <c r="AY3307" s="7" t="s">
        <v>558</v>
      </c>
      <c r="AZ3307" s="7" t="s">
        <v>55</v>
      </c>
    </row>
    <row r="3308" spans="1:52" x14ac:dyDescent="0.2">
      <c r="A3308" s="7">
        <v>3292</v>
      </c>
      <c r="B3308" s="7">
        <v>20017</v>
      </c>
      <c r="C3308" s="7" t="s">
        <v>69</v>
      </c>
      <c r="D3308" s="7" t="s">
        <v>499</v>
      </c>
      <c r="E3308" s="7" t="s">
        <v>106</v>
      </c>
      <c r="F3308" s="7">
        <v>3.3370000000000002</v>
      </c>
      <c r="I3308" s="7">
        <v>3.4590000000000001</v>
      </c>
      <c r="J3308" s="7">
        <v>2009</v>
      </c>
      <c r="K3308" s="7">
        <v>8</v>
      </c>
      <c r="L3308" s="7">
        <v>225</v>
      </c>
      <c r="M3308" s="7">
        <v>23.152999999999999</v>
      </c>
      <c r="N3308" s="7">
        <v>112.506</v>
      </c>
      <c r="O3308" s="7">
        <v>23.25</v>
      </c>
      <c r="P3308" s="7">
        <v>112.75</v>
      </c>
      <c r="S3308" s="7">
        <v>35.616</v>
      </c>
      <c r="V3308" s="7" t="s">
        <v>26</v>
      </c>
      <c r="W3308" s="7">
        <v>2.972</v>
      </c>
      <c r="X3308" s="7">
        <f t="shared" si="108"/>
        <v>2.972</v>
      </c>
      <c r="Y3308" s="7">
        <v>0.48699999999999999</v>
      </c>
      <c r="Z3308" s="7">
        <f t="shared" si="109"/>
        <v>0.48699999999999999</v>
      </c>
      <c r="AA3308" s="7">
        <v>0.85899999999999999</v>
      </c>
      <c r="AB3308" s="7">
        <v>0.14000000000000001</v>
      </c>
      <c r="AC3308" s="7">
        <v>29.8</v>
      </c>
      <c r="AD3308" s="7">
        <v>248.8</v>
      </c>
      <c r="AE3308" s="7" t="s">
        <v>39</v>
      </c>
      <c r="AH3308" s="7" t="s">
        <v>409</v>
      </c>
      <c r="AI3308" s="7" t="s">
        <v>407</v>
      </c>
      <c r="AJ3308" s="7">
        <v>-0.48099999999999998</v>
      </c>
      <c r="AK3308" s="7">
        <v>-0.53900000000000003</v>
      </c>
      <c r="AL3308" s="7" t="s">
        <v>408</v>
      </c>
      <c r="AS3308" s="7">
        <v>2.95</v>
      </c>
      <c r="AT3308" s="7">
        <v>2.25</v>
      </c>
      <c r="AU3308" s="7">
        <v>4.0199999999999996</v>
      </c>
      <c r="AV3308" s="7" t="s">
        <v>659</v>
      </c>
      <c r="AW3308" s="7" t="s">
        <v>528</v>
      </c>
      <c r="AX3308" s="7" t="s">
        <v>14</v>
      </c>
      <c r="AY3308" s="7" t="s">
        <v>558</v>
      </c>
      <c r="AZ3308" s="7" t="s">
        <v>108</v>
      </c>
    </row>
    <row r="3309" spans="1:52" x14ac:dyDescent="0.2">
      <c r="A3309" s="7">
        <v>3293</v>
      </c>
      <c r="B3309" s="7">
        <v>20017</v>
      </c>
      <c r="C3309" s="7" t="s">
        <v>69</v>
      </c>
      <c r="D3309" s="7" t="s">
        <v>499</v>
      </c>
      <c r="E3309" s="7" t="s">
        <v>106</v>
      </c>
      <c r="F3309" s="7">
        <v>3.0609999999999999</v>
      </c>
      <c r="I3309" s="7">
        <v>3.173</v>
      </c>
      <c r="J3309" s="7">
        <v>2009</v>
      </c>
      <c r="K3309" s="7">
        <v>9</v>
      </c>
      <c r="L3309" s="7">
        <v>255</v>
      </c>
      <c r="M3309" s="7">
        <v>23.152999999999999</v>
      </c>
      <c r="N3309" s="7">
        <v>112.506</v>
      </c>
      <c r="O3309" s="7">
        <v>23.25</v>
      </c>
      <c r="P3309" s="7">
        <v>112.75</v>
      </c>
      <c r="S3309" s="7">
        <v>42.411999999999999</v>
      </c>
      <c r="V3309" s="7" t="s">
        <v>26</v>
      </c>
      <c r="W3309" s="7">
        <v>2.3620000000000001</v>
      </c>
      <c r="X3309" s="7">
        <f t="shared" si="108"/>
        <v>2.3620000000000001</v>
      </c>
      <c r="Y3309" s="7">
        <v>0.81100000000000005</v>
      </c>
      <c r="Z3309" s="7">
        <f t="shared" si="109"/>
        <v>0.81100000000000005</v>
      </c>
      <c r="AA3309" s="7">
        <v>0.74399999999999999</v>
      </c>
      <c r="AB3309" s="7">
        <v>0.255</v>
      </c>
      <c r="AC3309" s="7">
        <v>29.1</v>
      </c>
      <c r="AD3309" s="7">
        <v>106.5</v>
      </c>
      <c r="AE3309" s="7" t="s">
        <v>39</v>
      </c>
      <c r="AH3309" s="7" t="s">
        <v>409</v>
      </c>
      <c r="AI3309" s="7" t="s">
        <v>407</v>
      </c>
      <c r="AJ3309" s="7">
        <v>-0.48099999999999998</v>
      </c>
      <c r="AK3309" s="7">
        <v>-0.53900000000000003</v>
      </c>
      <c r="AL3309" s="7" t="s">
        <v>408</v>
      </c>
      <c r="AS3309" s="7">
        <v>2.95</v>
      </c>
      <c r="AT3309" s="7">
        <v>2.25</v>
      </c>
      <c r="AU3309" s="7">
        <v>4.0199999999999996</v>
      </c>
      <c r="AV3309" s="7" t="s">
        <v>659</v>
      </c>
      <c r="AW3309" s="7" t="s">
        <v>528</v>
      </c>
      <c r="AX3309" s="7" t="s">
        <v>14</v>
      </c>
      <c r="AY3309" s="7" t="s">
        <v>558</v>
      </c>
      <c r="AZ3309" s="7" t="s">
        <v>108</v>
      </c>
    </row>
    <row r="3310" spans="1:52" x14ac:dyDescent="0.2">
      <c r="A3310" s="7">
        <v>3294</v>
      </c>
      <c r="B3310" s="7">
        <v>20017</v>
      </c>
      <c r="C3310" s="7" t="s">
        <v>69</v>
      </c>
      <c r="D3310" s="7" t="s">
        <v>499</v>
      </c>
      <c r="E3310" s="7" t="s">
        <v>106</v>
      </c>
      <c r="F3310" s="7">
        <v>2.3889999999999998</v>
      </c>
      <c r="I3310" s="7">
        <v>2.476</v>
      </c>
      <c r="J3310" s="7">
        <v>2009</v>
      </c>
      <c r="K3310" s="7">
        <v>10</v>
      </c>
      <c r="L3310" s="7">
        <v>285</v>
      </c>
      <c r="M3310" s="7">
        <v>23.152999999999999</v>
      </c>
      <c r="N3310" s="7">
        <v>112.506</v>
      </c>
      <c r="O3310" s="7">
        <v>23.25</v>
      </c>
      <c r="P3310" s="7">
        <v>112.75</v>
      </c>
      <c r="S3310" s="7">
        <v>37.732999999999997</v>
      </c>
      <c r="V3310" s="7" t="s">
        <v>26</v>
      </c>
      <c r="W3310" s="7">
        <v>1.7509999999999999</v>
      </c>
      <c r="X3310" s="7">
        <f t="shared" si="108"/>
        <v>1.7509999999999999</v>
      </c>
      <c r="Y3310" s="7">
        <v>0.72499999999999998</v>
      </c>
      <c r="Z3310" s="7">
        <f t="shared" si="109"/>
        <v>0.72499999999999998</v>
      </c>
      <c r="AA3310" s="7">
        <v>0.70599999999999996</v>
      </c>
      <c r="AB3310" s="7">
        <v>0.29299999999999998</v>
      </c>
      <c r="AC3310" s="7">
        <v>25.2</v>
      </c>
      <c r="AD3310" s="7">
        <v>46.7</v>
      </c>
      <c r="AE3310" s="7" t="s">
        <v>39</v>
      </c>
      <c r="AH3310" s="7" t="s">
        <v>409</v>
      </c>
      <c r="AI3310" s="7" t="s">
        <v>407</v>
      </c>
      <c r="AJ3310" s="7">
        <v>-0.48099999999999998</v>
      </c>
      <c r="AK3310" s="7">
        <v>-0.53900000000000003</v>
      </c>
      <c r="AL3310" s="7" t="s">
        <v>408</v>
      </c>
      <c r="AS3310" s="7">
        <v>2.95</v>
      </c>
      <c r="AT3310" s="7">
        <v>2.25</v>
      </c>
      <c r="AU3310" s="7">
        <v>4.0199999999999996</v>
      </c>
      <c r="AV3310" s="7" t="s">
        <v>659</v>
      </c>
      <c r="AW3310" s="7" t="s">
        <v>528</v>
      </c>
      <c r="AX3310" s="7" t="s">
        <v>14</v>
      </c>
      <c r="AY3310" s="7" t="s">
        <v>558</v>
      </c>
      <c r="AZ3310" s="7" t="s">
        <v>108</v>
      </c>
    </row>
    <row r="3311" spans="1:52" x14ac:dyDescent="0.2">
      <c r="A3311" s="7">
        <v>3295</v>
      </c>
      <c r="B3311" s="7">
        <v>20017</v>
      </c>
      <c r="C3311" s="7" t="s">
        <v>69</v>
      </c>
      <c r="D3311" s="7" t="s">
        <v>499</v>
      </c>
      <c r="E3311" s="7" t="s">
        <v>106</v>
      </c>
      <c r="F3311" s="7">
        <v>1.994</v>
      </c>
      <c r="I3311" s="7">
        <v>2.0670000000000002</v>
      </c>
      <c r="J3311" s="7">
        <v>2009</v>
      </c>
      <c r="K3311" s="7">
        <v>11</v>
      </c>
      <c r="L3311" s="7">
        <v>315</v>
      </c>
      <c r="M3311" s="7">
        <v>23.152999999999999</v>
      </c>
      <c r="N3311" s="7">
        <v>112.506</v>
      </c>
      <c r="O3311" s="7">
        <v>23.25</v>
      </c>
      <c r="P3311" s="7">
        <v>112.75</v>
      </c>
      <c r="S3311" s="7">
        <v>26.541</v>
      </c>
      <c r="V3311" s="7" t="s">
        <v>26</v>
      </c>
      <c r="W3311" s="7">
        <v>1.1399999999999999</v>
      </c>
      <c r="X3311" s="7">
        <f t="shared" si="108"/>
        <v>1.1399999999999999</v>
      </c>
      <c r="Y3311" s="7">
        <v>0.92700000000000005</v>
      </c>
      <c r="Z3311" s="7">
        <f t="shared" si="109"/>
        <v>0.92700000000000005</v>
      </c>
      <c r="AA3311" s="7">
        <v>0.55100000000000005</v>
      </c>
      <c r="AB3311" s="7">
        <v>0.44800000000000001</v>
      </c>
      <c r="AC3311" s="7">
        <v>17.3</v>
      </c>
      <c r="AD3311" s="7">
        <v>85</v>
      </c>
      <c r="AE3311" s="7" t="s">
        <v>39</v>
      </c>
      <c r="AH3311" s="7" t="s">
        <v>409</v>
      </c>
      <c r="AI3311" s="7" t="s">
        <v>407</v>
      </c>
      <c r="AJ3311" s="7">
        <v>-0.48099999999999998</v>
      </c>
      <c r="AK3311" s="7">
        <v>-0.53900000000000003</v>
      </c>
      <c r="AL3311" s="7" t="s">
        <v>408</v>
      </c>
      <c r="AS3311" s="7">
        <v>2.95</v>
      </c>
      <c r="AT3311" s="7">
        <v>2.25</v>
      </c>
      <c r="AU3311" s="7">
        <v>4.0199999999999996</v>
      </c>
      <c r="AV3311" s="7" t="s">
        <v>659</v>
      </c>
      <c r="AW3311" s="7" t="s">
        <v>528</v>
      </c>
      <c r="AX3311" s="7" t="s">
        <v>14</v>
      </c>
      <c r="AY3311" s="7" t="s">
        <v>558</v>
      </c>
      <c r="AZ3311" s="7" t="s">
        <v>108</v>
      </c>
    </row>
    <row r="3312" spans="1:52" x14ac:dyDescent="0.2">
      <c r="A3312" s="7">
        <v>3296</v>
      </c>
      <c r="B3312" s="7">
        <v>20017</v>
      </c>
      <c r="C3312" s="7" t="s">
        <v>69</v>
      </c>
      <c r="D3312" s="7" t="s">
        <v>499</v>
      </c>
      <c r="E3312" s="7" t="s">
        <v>106</v>
      </c>
      <c r="F3312" s="7">
        <v>2.35</v>
      </c>
      <c r="I3312" s="7">
        <v>2.4359999999999999</v>
      </c>
      <c r="J3312" s="7">
        <v>2009</v>
      </c>
      <c r="K3312" s="7">
        <v>12</v>
      </c>
      <c r="L3312" s="7">
        <v>345</v>
      </c>
      <c r="M3312" s="7">
        <v>23.152999999999999</v>
      </c>
      <c r="N3312" s="7">
        <v>112.506</v>
      </c>
      <c r="O3312" s="7">
        <v>23.25</v>
      </c>
      <c r="P3312" s="7">
        <v>112.75</v>
      </c>
      <c r="S3312" s="7">
        <v>24.341999999999999</v>
      </c>
      <c r="V3312" s="7" t="s">
        <v>26</v>
      </c>
      <c r="W3312" s="7">
        <v>1.39</v>
      </c>
      <c r="X3312" s="7">
        <f t="shared" si="108"/>
        <v>1.39</v>
      </c>
      <c r="Y3312" s="7">
        <v>1.046</v>
      </c>
      <c r="Z3312" s="7">
        <f t="shared" si="109"/>
        <v>1.046</v>
      </c>
      <c r="AA3312" s="7">
        <v>0.56999999999999995</v>
      </c>
      <c r="AB3312" s="7">
        <v>0.42899999999999999</v>
      </c>
      <c r="AC3312" s="7">
        <v>14.9</v>
      </c>
      <c r="AD3312" s="7">
        <v>63.5</v>
      </c>
      <c r="AE3312" s="7" t="s">
        <v>39</v>
      </c>
      <c r="AH3312" s="7" t="s">
        <v>409</v>
      </c>
      <c r="AI3312" s="7" t="s">
        <v>407</v>
      </c>
      <c r="AJ3312" s="7">
        <v>-0.48099999999999998</v>
      </c>
      <c r="AK3312" s="7">
        <v>-0.53900000000000003</v>
      </c>
      <c r="AL3312" s="7" t="s">
        <v>408</v>
      </c>
      <c r="AS3312" s="7">
        <v>2.95</v>
      </c>
      <c r="AT3312" s="7">
        <v>2.25</v>
      </c>
      <c r="AU3312" s="7">
        <v>4.0199999999999996</v>
      </c>
      <c r="AV3312" s="7" t="s">
        <v>659</v>
      </c>
      <c r="AW3312" s="7" t="s">
        <v>528</v>
      </c>
      <c r="AX3312" s="7" t="s">
        <v>14</v>
      </c>
      <c r="AY3312" s="7" t="s">
        <v>558</v>
      </c>
      <c r="AZ3312" s="7" t="s">
        <v>108</v>
      </c>
    </row>
    <row r="3313" spans="1:52" x14ac:dyDescent="0.2">
      <c r="A3313" s="7">
        <v>3297</v>
      </c>
      <c r="B3313" s="7">
        <v>20017</v>
      </c>
      <c r="C3313" s="7" t="s">
        <v>69</v>
      </c>
      <c r="D3313" s="7" t="s">
        <v>499</v>
      </c>
      <c r="E3313" s="7" t="s">
        <v>106</v>
      </c>
      <c r="F3313" s="7">
        <v>1.915</v>
      </c>
      <c r="I3313" s="7">
        <v>1.9850000000000001</v>
      </c>
      <c r="J3313" s="7">
        <v>2010</v>
      </c>
      <c r="K3313" s="7">
        <v>1</v>
      </c>
      <c r="L3313" s="7">
        <v>1</v>
      </c>
      <c r="M3313" s="7">
        <v>23.152999999999999</v>
      </c>
      <c r="N3313" s="7">
        <v>112.506</v>
      </c>
      <c r="O3313" s="7">
        <v>23.25</v>
      </c>
      <c r="P3313" s="7">
        <v>112.75</v>
      </c>
      <c r="S3313" s="7">
        <v>37.984000000000002</v>
      </c>
      <c r="V3313" s="7" t="s">
        <v>26</v>
      </c>
      <c r="W3313" s="7">
        <v>1.1479999999999999</v>
      </c>
      <c r="X3313" s="7">
        <f t="shared" si="108"/>
        <v>1.1479999999999999</v>
      </c>
      <c r="Y3313" s="7">
        <v>0.83699999999999997</v>
      </c>
      <c r="Z3313" s="7">
        <f t="shared" si="109"/>
        <v>0.83699999999999997</v>
      </c>
      <c r="AA3313" s="7">
        <v>0.57799999999999996</v>
      </c>
      <c r="AB3313" s="7">
        <v>0.42099999999999999</v>
      </c>
      <c r="AC3313" s="7">
        <v>13.6</v>
      </c>
      <c r="AD3313" s="7">
        <v>78.099999999999994</v>
      </c>
      <c r="AE3313" s="7" t="s">
        <v>39</v>
      </c>
      <c r="AH3313" s="7" t="s">
        <v>409</v>
      </c>
      <c r="AI3313" s="7" t="s">
        <v>407</v>
      </c>
      <c r="AJ3313" s="7">
        <v>-0.48099999999999998</v>
      </c>
      <c r="AK3313" s="7">
        <v>0.48599999999999999</v>
      </c>
      <c r="AL3313" s="7" t="s">
        <v>408</v>
      </c>
      <c r="AS3313" s="7">
        <v>2.95</v>
      </c>
      <c r="AT3313" s="7">
        <v>2.25</v>
      </c>
      <c r="AU3313" s="7">
        <v>4.0199999999999996</v>
      </c>
      <c r="AV3313" s="7" t="s">
        <v>659</v>
      </c>
      <c r="AW3313" s="7" t="s">
        <v>528</v>
      </c>
      <c r="AX3313" s="7" t="s">
        <v>14</v>
      </c>
      <c r="AY3313" s="7" t="s">
        <v>558</v>
      </c>
      <c r="AZ3313" s="7" t="s">
        <v>108</v>
      </c>
    </row>
    <row r="3314" spans="1:52" x14ac:dyDescent="0.2">
      <c r="A3314" s="7">
        <v>3298</v>
      </c>
      <c r="B3314" s="7">
        <v>20017</v>
      </c>
      <c r="C3314" s="7" t="s">
        <v>69</v>
      </c>
      <c r="D3314" s="7" t="s">
        <v>499</v>
      </c>
      <c r="E3314" s="7" t="s">
        <v>106</v>
      </c>
      <c r="F3314" s="7">
        <v>2.7839999999999998</v>
      </c>
      <c r="I3314" s="7">
        <v>2.8860000000000001</v>
      </c>
      <c r="J3314" s="7">
        <v>2010</v>
      </c>
      <c r="K3314" s="7">
        <v>2</v>
      </c>
      <c r="L3314" s="7">
        <v>36</v>
      </c>
      <c r="M3314" s="7">
        <v>23.152999999999999</v>
      </c>
      <c r="N3314" s="7">
        <v>112.506</v>
      </c>
      <c r="O3314" s="7">
        <v>23.25</v>
      </c>
      <c r="P3314" s="7">
        <v>112.75</v>
      </c>
      <c r="S3314" s="7">
        <v>45.554000000000002</v>
      </c>
      <c r="V3314" s="7" t="s">
        <v>26</v>
      </c>
      <c r="W3314" s="7">
        <v>1.929</v>
      </c>
      <c r="X3314" s="7">
        <f t="shared" si="108"/>
        <v>1.929</v>
      </c>
      <c r="Y3314" s="7">
        <v>0.95699999999999996</v>
      </c>
      <c r="Z3314" s="7">
        <f t="shared" si="109"/>
        <v>0.95699999999999996</v>
      </c>
      <c r="AA3314" s="7">
        <v>0.66800000000000004</v>
      </c>
      <c r="AB3314" s="7">
        <v>0.33100000000000002</v>
      </c>
      <c r="AC3314" s="7">
        <v>15.4</v>
      </c>
      <c r="AD3314" s="7">
        <v>57.7</v>
      </c>
      <c r="AE3314" s="7" t="s">
        <v>39</v>
      </c>
      <c r="AH3314" s="7" t="s">
        <v>409</v>
      </c>
      <c r="AI3314" s="7" t="s">
        <v>407</v>
      </c>
      <c r="AJ3314" s="7">
        <v>-0.48099999999999998</v>
      </c>
      <c r="AK3314" s="7">
        <v>0.48599999999999999</v>
      </c>
      <c r="AL3314" s="7" t="s">
        <v>408</v>
      </c>
      <c r="AS3314" s="7">
        <v>2.95</v>
      </c>
      <c r="AT3314" s="7">
        <v>2.25</v>
      </c>
      <c r="AU3314" s="7">
        <v>4.0199999999999996</v>
      </c>
      <c r="AV3314" s="7" t="s">
        <v>659</v>
      </c>
      <c r="AW3314" s="7" t="s">
        <v>528</v>
      </c>
      <c r="AX3314" s="7" t="s">
        <v>14</v>
      </c>
      <c r="AY3314" s="7" t="s">
        <v>558</v>
      </c>
      <c r="AZ3314" s="7" t="s">
        <v>108</v>
      </c>
    </row>
    <row r="3315" spans="1:52" x14ac:dyDescent="0.2">
      <c r="A3315" s="7">
        <v>3299</v>
      </c>
      <c r="B3315" s="7">
        <v>20017</v>
      </c>
      <c r="C3315" s="7" t="s">
        <v>69</v>
      </c>
      <c r="D3315" s="7" t="s">
        <v>499</v>
      </c>
      <c r="E3315" s="7" t="s">
        <v>106</v>
      </c>
      <c r="F3315" s="7">
        <v>3.573</v>
      </c>
      <c r="I3315" s="7">
        <v>3.7040000000000002</v>
      </c>
      <c r="J3315" s="7">
        <v>2010</v>
      </c>
      <c r="K3315" s="7">
        <v>3</v>
      </c>
      <c r="L3315" s="7">
        <v>66</v>
      </c>
      <c r="M3315" s="7">
        <v>23.152999999999999</v>
      </c>
      <c r="N3315" s="7">
        <v>112.506</v>
      </c>
      <c r="O3315" s="7">
        <v>23.25</v>
      </c>
      <c r="P3315" s="7">
        <v>112.75</v>
      </c>
      <c r="S3315" s="7">
        <v>57.463000000000001</v>
      </c>
      <c r="V3315" s="7" t="s">
        <v>26</v>
      </c>
      <c r="W3315" s="7">
        <v>2.1779999999999999</v>
      </c>
      <c r="X3315" s="7">
        <f t="shared" si="108"/>
        <v>2.1779999999999999</v>
      </c>
      <c r="Y3315" s="7">
        <v>1.526</v>
      </c>
      <c r="Z3315" s="7">
        <f t="shared" si="109"/>
        <v>1.526</v>
      </c>
      <c r="AA3315" s="7">
        <v>0.58699999999999997</v>
      </c>
      <c r="AB3315" s="7">
        <v>0.41199999999999998</v>
      </c>
      <c r="AC3315" s="7">
        <v>18.3</v>
      </c>
      <c r="AD3315" s="7">
        <v>25.3</v>
      </c>
      <c r="AE3315" s="7" t="s">
        <v>39</v>
      </c>
      <c r="AH3315" s="7" t="s">
        <v>409</v>
      </c>
      <c r="AI3315" s="7" t="s">
        <v>407</v>
      </c>
      <c r="AJ3315" s="7">
        <v>-0.48099999999999998</v>
      </c>
      <c r="AK3315" s="7">
        <v>0.48599999999999999</v>
      </c>
      <c r="AL3315" s="7" t="s">
        <v>408</v>
      </c>
      <c r="AS3315" s="7">
        <v>2.95</v>
      </c>
      <c r="AT3315" s="7">
        <v>2.25</v>
      </c>
      <c r="AU3315" s="7">
        <v>4.0199999999999996</v>
      </c>
      <c r="AV3315" s="7" t="s">
        <v>659</v>
      </c>
      <c r="AW3315" s="7" t="s">
        <v>528</v>
      </c>
      <c r="AX3315" s="7" t="s">
        <v>14</v>
      </c>
      <c r="AY3315" s="7" t="s">
        <v>558</v>
      </c>
      <c r="AZ3315" s="7" t="s">
        <v>108</v>
      </c>
    </row>
    <row r="3316" spans="1:52" x14ac:dyDescent="0.2">
      <c r="A3316" s="7">
        <v>3300</v>
      </c>
      <c r="B3316" s="7">
        <v>20017</v>
      </c>
      <c r="C3316" s="7" t="s">
        <v>69</v>
      </c>
      <c r="D3316" s="7" t="s">
        <v>499</v>
      </c>
      <c r="E3316" s="7" t="s">
        <v>106</v>
      </c>
      <c r="F3316" s="7">
        <v>3.3370000000000002</v>
      </c>
      <c r="I3316" s="7">
        <v>3.4590000000000001</v>
      </c>
      <c r="J3316" s="7">
        <v>2010</v>
      </c>
      <c r="K3316" s="7">
        <v>4</v>
      </c>
      <c r="L3316" s="7">
        <v>105</v>
      </c>
      <c r="M3316" s="7">
        <v>23.152999999999999</v>
      </c>
      <c r="N3316" s="7">
        <v>112.506</v>
      </c>
      <c r="O3316" s="7">
        <v>23.25</v>
      </c>
      <c r="P3316" s="7">
        <v>112.75</v>
      </c>
      <c r="S3316" s="7">
        <v>50.613</v>
      </c>
      <c r="V3316" s="7" t="s">
        <v>26</v>
      </c>
      <c r="W3316" s="7">
        <v>2.4279999999999999</v>
      </c>
      <c r="X3316" s="7">
        <f t="shared" si="108"/>
        <v>2.4279999999999999</v>
      </c>
      <c r="Y3316" s="7">
        <v>1.0309999999999999</v>
      </c>
      <c r="Z3316" s="7">
        <f t="shared" si="109"/>
        <v>1.0309999999999999</v>
      </c>
      <c r="AA3316" s="7">
        <v>0.70099999999999996</v>
      </c>
      <c r="AB3316" s="7">
        <v>0.29799999999999999</v>
      </c>
      <c r="AC3316" s="7">
        <v>19.399999999999999</v>
      </c>
      <c r="AD3316" s="7">
        <v>229</v>
      </c>
      <c r="AE3316" s="7" t="s">
        <v>39</v>
      </c>
      <c r="AH3316" s="7" t="s">
        <v>409</v>
      </c>
      <c r="AI3316" s="7" t="s">
        <v>407</v>
      </c>
      <c r="AJ3316" s="7">
        <v>-0.48099999999999998</v>
      </c>
      <c r="AK3316" s="7">
        <v>0.48599999999999999</v>
      </c>
      <c r="AL3316" s="7" t="s">
        <v>408</v>
      </c>
      <c r="AS3316" s="7">
        <v>2.95</v>
      </c>
      <c r="AT3316" s="7">
        <v>2.25</v>
      </c>
      <c r="AU3316" s="7">
        <v>4.0199999999999996</v>
      </c>
      <c r="AV3316" s="7" t="s">
        <v>659</v>
      </c>
      <c r="AW3316" s="7" t="s">
        <v>528</v>
      </c>
      <c r="AX3316" s="7" t="s">
        <v>14</v>
      </c>
      <c r="AY3316" s="7" t="s">
        <v>558</v>
      </c>
      <c r="AZ3316" s="7" t="s">
        <v>108</v>
      </c>
    </row>
    <row r="3317" spans="1:52" x14ac:dyDescent="0.2">
      <c r="A3317" s="7">
        <v>3301</v>
      </c>
      <c r="B3317" s="7">
        <v>20017</v>
      </c>
      <c r="C3317" s="7" t="s">
        <v>69</v>
      </c>
      <c r="D3317" s="7" t="s">
        <v>499</v>
      </c>
      <c r="E3317" s="7" t="s">
        <v>106</v>
      </c>
      <c r="F3317" s="7">
        <v>3.968</v>
      </c>
      <c r="I3317" s="7">
        <v>4.1139999999999999</v>
      </c>
      <c r="J3317" s="7">
        <v>2010</v>
      </c>
      <c r="K3317" s="7">
        <v>5</v>
      </c>
      <c r="L3317" s="7">
        <v>135</v>
      </c>
      <c r="M3317" s="7">
        <v>23.152999999999999</v>
      </c>
      <c r="N3317" s="7">
        <v>112.506</v>
      </c>
      <c r="O3317" s="7">
        <v>23.25</v>
      </c>
      <c r="P3317" s="7">
        <v>112.75</v>
      </c>
      <c r="S3317" s="7">
        <v>53.375999999999998</v>
      </c>
      <c r="V3317" s="7" t="s">
        <v>26</v>
      </c>
      <c r="W3317" s="7">
        <v>2.5539999999999998</v>
      </c>
      <c r="X3317" s="7">
        <f t="shared" si="108"/>
        <v>2.5539999999999998</v>
      </c>
      <c r="Y3317" s="7">
        <v>1.56</v>
      </c>
      <c r="Z3317" s="7">
        <f t="shared" si="109"/>
        <v>1.56</v>
      </c>
      <c r="AA3317" s="7">
        <v>0.62</v>
      </c>
      <c r="AB3317" s="7">
        <v>0.379</v>
      </c>
      <c r="AC3317" s="7">
        <v>25.9</v>
      </c>
      <c r="AD3317" s="7">
        <v>349.6</v>
      </c>
      <c r="AE3317" s="7" t="s">
        <v>39</v>
      </c>
      <c r="AH3317" s="7" t="s">
        <v>409</v>
      </c>
      <c r="AI3317" s="7" t="s">
        <v>407</v>
      </c>
      <c r="AJ3317" s="7">
        <v>-0.48099999999999998</v>
      </c>
      <c r="AK3317" s="7">
        <v>0.48599999999999999</v>
      </c>
      <c r="AL3317" s="7" t="s">
        <v>408</v>
      </c>
      <c r="AS3317" s="7">
        <v>2.95</v>
      </c>
      <c r="AT3317" s="7">
        <v>2.25</v>
      </c>
      <c r="AU3317" s="7">
        <v>4.0199999999999996</v>
      </c>
      <c r="AV3317" s="7" t="s">
        <v>659</v>
      </c>
      <c r="AW3317" s="7" t="s">
        <v>528</v>
      </c>
      <c r="AX3317" s="7" t="s">
        <v>14</v>
      </c>
      <c r="AY3317" s="7" t="s">
        <v>558</v>
      </c>
      <c r="AZ3317" s="7" t="s">
        <v>108</v>
      </c>
    </row>
    <row r="3318" spans="1:52" x14ac:dyDescent="0.2">
      <c r="A3318" s="7">
        <v>3302</v>
      </c>
      <c r="B3318" s="7">
        <v>20017</v>
      </c>
      <c r="C3318" s="7" t="s">
        <v>69</v>
      </c>
      <c r="D3318" s="7" t="s">
        <v>499</v>
      </c>
      <c r="E3318" s="7" t="s">
        <v>106</v>
      </c>
      <c r="F3318" s="7">
        <v>6.891</v>
      </c>
      <c r="I3318" s="7">
        <v>7.1440000000000001</v>
      </c>
      <c r="J3318" s="7">
        <v>2010</v>
      </c>
      <c r="K3318" s="7">
        <v>6</v>
      </c>
      <c r="L3318" s="7">
        <v>165</v>
      </c>
      <c r="M3318" s="7">
        <v>23.152999999999999</v>
      </c>
      <c r="N3318" s="7">
        <v>112.506</v>
      </c>
      <c r="O3318" s="7">
        <v>23.25</v>
      </c>
      <c r="P3318" s="7">
        <v>112.75</v>
      </c>
      <c r="S3318" s="7">
        <v>56.76</v>
      </c>
      <c r="V3318" s="7" t="s">
        <v>26</v>
      </c>
      <c r="W3318" s="7">
        <v>4.1950000000000003</v>
      </c>
      <c r="X3318" s="7">
        <f t="shared" si="108"/>
        <v>4.1950000000000003</v>
      </c>
      <c r="Y3318" s="7">
        <v>2.9489999999999998</v>
      </c>
      <c r="Z3318" s="7">
        <f t="shared" si="109"/>
        <v>2.9489999999999998</v>
      </c>
      <c r="AA3318" s="7">
        <v>0.58699999999999997</v>
      </c>
      <c r="AB3318" s="7">
        <v>0.41199999999999998</v>
      </c>
      <c r="AC3318" s="7">
        <v>26.4</v>
      </c>
      <c r="AD3318" s="7">
        <v>307.60000000000002</v>
      </c>
      <c r="AE3318" s="7" t="s">
        <v>39</v>
      </c>
      <c r="AH3318" s="7" t="s">
        <v>409</v>
      </c>
      <c r="AI3318" s="7" t="s">
        <v>407</v>
      </c>
      <c r="AJ3318" s="7">
        <v>-0.48099999999999998</v>
      </c>
      <c r="AK3318" s="7">
        <v>0.48599999999999999</v>
      </c>
      <c r="AL3318" s="7" t="s">
        <v>408</v>
      </c>
      <c r="AS3318" s="7">
        <v>2.95</v>
      </c>
      <c r="AT3318" s="7">
        <v>2.25</v>
      </c>
      <c r="AU3318" s="7">
        <v>4.0199999999999996</v>
      </c>
      <c r="AV3318" s="7" t="s">
        <v>659</v>
      </c>
      <c r="AW3318" s="7" t="s">
        <v>528</v>
      </c>
      <c r="AX3318" s="7" t="s">
        <v>14</v>
      </c>
      <c r="AY3318" s="7" t="s">
        <v>558</v>
      </c>
      <c r="AZ3318" s="7" t="s">
        <v>108</v>
      </c>
    </row>
    <row r="3319" spans="1:52" x14ac:dyDescent="0.2">
      <c r="A3319" s="7">
        <v>3303</v>
      </c>
      <c r="B3319" s="7">
        <v>20017</v>
      </c>
      <c r="C3319" s="7" t="s">
        <v>69</v>
      </c>
      <c r="D3319" s="7" t="s">
        <v>499</v>
      </c>
      <c r="E3319" s="7" t="s">
        <v>106</v>
      </c>
      <c r="F3319" s="7">
        <v>8.984</v>
      </c>
      <c r="I3319" s="7">
        <v>9.3140000000000001</v>
      </c>
      <c r="J3319" s="7">
        <v>2010</v>
      </c>
      <c r="K3319" s="7">
        <v>7</v>
      </c>
      <c r="L3319" s="7">
        <v>195</v>
      </c>
      <c r="M3319" s="7">
        <v>23.152999999999999</v>
      </c>
      <c r="N3319" s="7">
        <v>112.506</v>
      </c>
      <c r="O3319" s="7">
        <v>23.25</v>
      </c>
      <c r="P3319" s="7">
        <v>112.75</v>
      </c>
      <c r="S3319" s="7">
        <v>33.786000000000001</v>
      </c>
      <c r="V3319" s="7" t="s">
        <v>26</v>
      </c>
      <c r="W3319" s="7">
        <v>4.0759999999999996</v>
      </c>
      <c r="X3319" s="7">
        <f t="shared" si="108"/>
        <v>4.0759999999999996</v>
      </c>
      <c r="Y3319" s="7">
        <v>5.2380000000000004</v>
      </c>
      <c r="Z3319" s="7">
        <f t="shared" si="109"/>
        <v>5.2380000000000004</v>
      </c>
      <c r="AA3319" s="7">
        <v>0.437</v>
      </c>
      <c r="AB3319" s="7">
        <v>0.56200000000000006</v>
      </c>
      <c r="AC3319" s="7">
        <v>29.3</v>
      </c>
      <c r="AD3319" s="7">
        <v>176.6</v>
      </c>
      <c r="AE3319" s="7" t="s">
        <v>39</v>
      </c>
      <c r="AH3319" s="7" t="s">
        <v>409</v>
      </c>
      <c r="AI3319" s="7" t="s">
        <v>407</v>
      </c>
      <c r="AJ3319" s="7">
        <v>-0.48099999999999998</v>
      </c>
      <c r="AK3319" s="7">
        <v>0.48599999999999999</v>
      </c>
      <c r="AL3319" s="7" t="s">
        <v>408</v>
      </c>
      <c r="AS3319" s="7">
        <v>2.95</v>
      </c>
      <c r="AT3319" s="7">
        <v>2.25</v>
      </c>
      <c r="AU3319" s="7">
        <v>4.0199999999999996</v>
      </c>
      <c r="AV3319" s="7" t="s">
        <v>659</v>
      </c>
      <c r="AW3319" s="7" t="s">
        <v>528</v>
      </c>
      <c r="AX3319" s="7" t="s">
        <v>14</v>
      </c>
      <c r="AY3319" s="7" t="s">
        <v>558</v>
      </c>
      <c r="AZ3319" s="7" t="s">
        <v>108</v>
      </c>
    </row>
    <row r="3320" spans="1:52" x14ac:dyDescent="0.2">
      <c r="A3320" s="7">
        <v>3304</v>
      </c>
      <c r="B3320" s="7">
        <v>20017</v>
      </c>
      <c r="C3320" s="7" t="s">
        <v>69</v>
      </c>
      <c r="D3320" s="7" t="s">
        <v>499</v>
      </c>
      <c r="E3320" s="7" t="s">
        <v>106</v>
      </c>
      <c r="F3320" s="7">
        <v>7.7210000000000001</v>
      </c>
      <c r="I3320" s="7">
        <v>8.0050000000000008</v>
      </c>
      <c r="J3320" s="7">
        <v>2010</v>
      </c>
      <c r="K3320" s="7">
        <v>8</v>
      </c>
      <c r="L3320" s="7">
        <v>235</v>
      </c>
      <c r="M3320" s="7">
        <v>23.152999999999999</v>
      </c>
      <c r="N3320" s="7">
        <v>112.506</v>
      </c>
      <c r="O3320" s="7">
        <v>23.25</v>
      </c>
      <c r="P3320" s="7">
        <v>112.75</v>
      </c>
      <c r="S3320" s="7">
        <v>35.616</v>
      </c>
      <c r="V3320" s="7" t="s">
        <v>26</v>
      </c>
      <c r="W3320" s="7">
        <v>3.67</v>
      </c>
      <c r="X3320" s="7">
        <f t="shared" si="108"/>
        <v>3.67</v>
      </c>
      <c r="Y3320" s="7">
        <v>4.335</v>
      </c>
      <c r="Z3320" s="7">
        <f t="shared" si="109"/>
        <v>4.335</v>
      </c>
      <c r="AA3320" s="7">
        <v>0.45800000000000002</v>
      </c>
      <c r="AB3320" s="7">
        <v>0.54100000000000004</v>
      </c>
      <c r="AC3320" s="7">
        <v>28.9</v>
      </c>
      <c r="AD3320" s="7">
        <v>163.80000000000001</v>
      </c>
      <c r="AE3320" s="7" t="s">
        <v>39</v>
      </c>
      <c r="AH3320" s="7" t="s">
        <v>409</v>
      </c>
      <c r="AI3320" s="7" t="s">
        <v>407</v>
      </c>
      <c r="AJ3320" s="7">
        <v>-0.48099999999999998</v>
      </c>
      <c r="AK3320" s="7">
        <v>0.48599999999999999</v>
      </c>
      <c r="AL3320" s="7" t="s">
        <v>408</v>
      </c>
      <c r="AS3320" s="7">
        <v>2.95</v>
      </c>
      <c r="AT3320" s="7">
        <v>2.25</v>
      </c>
      <c r="AU3320" s="7">
        <v>4.0199999999999996</v>
      </c>
      <c r="AV3320" s="7" t="s">
        <v>659</v>
      </c>
      <c r="AW3320" s="7" t="s">
        <v>528</v>
      </c>
      <c r="AX3320" s="7" t="s">
        <v>14</v>
      </c>
      <c r="AY3320" s="7" t="s">
        <v>558</v>
      </c>
      <c r="AZ3320" s="7" t="s">
        <v>108</v>
      </c>
    </row>
    <row r="3321" spans="1:52" x14ac:dyDescent="0.2">
      <c r="A3321" s="7">
        <v>3305</v>
      </c>
      <c r="B3321" s="7">
        <v>20017</v>
      </c>
      <c r="C3321" s="7" t="s">
        <v>69</v>
      </c>
      <c r="D3321" s="7" t="s">
        <v>499</v>
      </c>
      <c r="E3321" s="7" t="s">
        <v>106</v>
      </c>
      <c r="F3321" s="7">
        <v>6.5750000000000002</v>
      </c>
      <c r="I3321" s="7">
        <v>6.8170000000000002</v>
      </c>
      <c r="J3321" s="7">
        <v>2010</v>
      </c>
      <c r="K3321" s="7">
        <v>9</v>
      </c>
      <c r="L3321" s="7">
        <v>265</v>
      </c>
      <c r="M3321" s="7">
        <v>23.152999999999999</v>
      </c>
      <c r="N3321" s="7">
        <v>112.506</v>
      </c>
      <c r="O3321" s="7">
        <v>23.25</v>
      </c>
      <c r="P3321" s="7">
        <v>112.75</v>
      </c>
      <c r="S3321" s="7">
        <v>42.411999999999999</v>
      </c>
      <c r="V3321" s="7" t="s">
        <v>26</v>
      </c>
      <c r="W3321" s="7">
        <v>4.0430000000000001</v>
      </c>
      <c r="X3321" s="7">
        <f t="shared" si="108"/>
        <v>4.0430000000000001</v>
      </c>
      <c r="Y3321" s="7">
        <v>2.774</v>
      </c>
      <c r="Z3321" s="7">
        <f t="shared" si="109"/>
        <v>2.774</v>
      </c>
      <c r="AA3321" s="7">
        <v>0.59299999999999997</v>
      </c>
      <c r="AB3321" s="7">
        <v>0.40600000000000003</v>
      </c>
      <c r="AC3321" s="7">
        <v>27.8</v>
      </c>
      <c r="AD3321" s="7">
        <v>367.2</v>
      </c>
      <c r="AE3321" s="7" t="s">
        <v>39</v>
      </c>
      <c r="AH3321" s="7" t="s">
        <v>409</v>
      </c>
      <c r="AI3321" s="7" t="s">
        <v>407</v>
      </c>
      <c r="AJ3321" s="7">
        <v>-0.48099999999999998</v>
      </c>
      <c r="AK3321" s="7">
        <v>0.48599999999999999</v>
      </c>
      <c r="AL3321" s="7" t="s">
        <v>408</v>
      </c>
      <c r="AS3321" s="7">
        <v>2.95</v>
      </c>
      <c r="AT3321" s="7">
        <v>2.25</v>
      </c>
      <c r="AU3321" s="7">
        <v>4.0199999999999996</v>
      </c>
      <c r="AV3321" s="7" t="s">
        <v>659</v>
      </c>
      <c r="AW3321" s="7" t="s">
        <v>528</v>
      </c>
      <c r="AX3321" s="7" t="s">
        <v>14</v>
      </c>
      <c r="AY3321" s="7" t="s">
        <v>558</v>
      </c>
      <c r="AZ3321" s="7" t="s">
        <v>108</v>
      </c>
    </row>
    <row r="3322" spans="1:52" x14ac:dyDescent="0.2">
      <c r="A3322" s="7">
        <v>3306</v>
      </c>
      <c r="B3322" s="7">
        <v>20017</v>
      </c>
      <c r="C3322" s="7" t="s">
        <v>69</v>
      </c>
      <c r="D3322" s="7" t="s">
        <v>499</v>
      </c>
      <c r="E3322" s="7" t="s">
        <v>106</v>
      </c>
      <c r="F3322" s="7">
        <v>4.718</v>
      </c>
      <c r="I3322" s="7">
        <v>4.891</v>
      </c>
      <c r="J3322" s="7">
        <v>2010</v>
      </c>
      <c r="K3322" s="7">
        <v>10</v>
      </c>
      <c r="L3322" s="7">
        <v>295</v>
      </c>
      <c r="M3322" s="7">
        <v>23.152999999999999</v>
      </c>
      <c r="N3322" s="7">
        <v>112.506</v>
      </c>
      <c r="O3322" s="7">
        <v>23.25</v>
      </c>
      <c r="P3322" s="7">
        <v>112.75</v>
      </c>
      <c r="S3322" s="7">
        <v>37.732999999999997</v>
      </c>
      <c r="V3322" s="7" t="s">
        <v>26</v>
      </c>
      <c r="W3322" s="7">
        <v>3.0640000000000001</v>
      </c>
      <c r="X3322" s="7">
        <f t="shared" si="108"/>
        <v>3.0640000000000001</v>
      </c>
      <c r="Y3322" s="7">
        <v>1.827</v>
      </c>
      <c r="Z3322" s="7">
        <f t="shared" si="109"/>
        <v>1.827</v>
      </c>
      <c r="AA3322" s="7">
        <v>0.626</v>
      </c>
      <c r="AB3322" s="7">
        <v>0.373</v>
      </c>
      <c r="AC3322" s="7">
        <v>23.2</v>
      </c>
      <c r="AD3322" s="7">
        <v>56</v>
      </c>
      <c r="AE3322" s="7" t="s">
        <v>39</v>
      </c>
      <c r="AH3322" s="7" t="s">
        <v>409</v>
      </c>
      <c r="AI3322" s="7" t="s">
        <v>407</v>
      </c>
      <c r="AJ3322" s="7">
        <v>-0.48099999999999998</v>
      </c>
      <c r="AK3322" s="7">
        <v>0.48599999999999999</v>
      </c>
      <c r="AL3322" s="7" t="s">
        <v>408</v>
      </c>
      <c r="AS3322" s="7">
        <v>2.95</v>
      </c>
      <c r="AT3322" s="7">
        <v>2.25</v>
      </c>
      <c r="AU3322" s="7">
        <v>4.0199999999999996</v>
      </c>
      <c r="AV3322" s="7" t="s">
        <v>659</v>
      </c>
      <c r="AW3322" s="7" t="s">
        <v>528</v>
      </c>
      <c r="AX3322" s="7" t="s">
        <v>14</v>
      </c>
      <c r="AY3322" s="7" t="s">
        <v>558</v>
      </c>
      <c r="AZ3322" s="7" t="s">
        <v>108</v>
      </c>
    </row>
    <row r="3323" spans="1:52" x14ac:dyDescent="0.2">
      <c r="A3323" s="7">
        <v>3307</v>
      </c>
      <c r="B3323" s="7">
        <v>20017</v>
      </c>
      <c r="C3323" s="7" t="s">
        <v>69</v>
      </c>
      <c r="D3323" s="7" t="s">
        <v>499</v>
      </c>
      <c r="E3323" s="7" t="s">
        <v>106</v>
      </c>
      <c r="F3323" s="7">
        <v>2.113</v>
      </c>
      <c r="I3323" s="7">
        <v>2.19</v>
      </c>
      <c r="J3323" s="7">
        <v>2010</v>
      </c>
      <c r="K3323" s="7">
        <v>11</v>
      </c>
      <c r="L3323" s="7">
        <v>325</v>
      </c>
      <c r="M3323" s="7">
        <v>23.152999999999999</v>
      </c>
      <c r="N3323" s="7">
        <v>112.506</v>
      </c>
      <c r="O3323" s="7">
        <v>23.25</v>
      </c>
      <c r="P3323" s="7">
        <v>112.75</v>
      </c>
      <c r="S3323" s="7">
        <v>26.541</v>
      </c>
      <c r="V3323" s="7" t="s">
        <v>26</v>
      </c>
      <c r="W3323" s="7">
        <v>1.47</v>
      </c>
      <c r="X3323" s="7">
        <f t="shared" si="108"/>
        <v>1.47</v>
      </c>
      <c r="Y3323" s="7">
        <v>0.72</v>
      </c>
      <c r="Z3323" s="7">
        <f t="shared" si="109"/>
        <v>0.72</v>
      </c>
      <c r="AA3323" s="7">
        <v>0.67</v>
      </c>
      <c r="AB3323" s="7">
        <v>0.32900000000000001</v>
      </c>
      <c r="AC3323" s="7">
        <v>19.7</v>
      </c>
      <c r="AD3323" s="7">
        <v>5.6</v>
      </c>
      <c r="AE3323" s="7" t="s">
        <v>39</v>
      </c>
      <c r="AH3323" s="7" t="s">
        <v>409</v>
      </c>
      <c r="AI3323" s="7" t="s">
        <v>407</v>
      </c>
      <c r="AJ3323" s="7">
        <v>-0.48099999999999998</v>
      </c>
      <c r="AK3323" s="7">
        <v>0.48599999999999999</v>
      </c>
      <c r="AL3323" s="7" t="s">
        <v>408</v>
      </c>
      <c r="AS3323" s="7">
        <v>2.95</v>
      </c>
      <c r="AT3323" s="7">
        <v>2.25</v>
      </c>
      <c r="AU3323" s="7">
        <v>4.0199999999999996</v>
      </c>
      <c r="AV3323" s="7" t="s">
        <v>659</v>
      </c>
      <c r="AW3323" s="7" t="s">
        <v>528</v>
      </c>
      <c r="AX3323" s="7" t="s">
        <v>14</v>
      </c>
      <c r="AY3323" s="7" t="s">
        <v>558</v>
      </c>
      <c r="AZ3323" s="7" t="s">
        <v>108</v>
      </c>
    </row>
    <row r="3324" spans="1:52" x14ac:dyDescent="0.2">
      <c r="A3324" s="7">
        <v>3308</v>
      </c>
      <c r="B3324" s="7">
        <v>20017</v>
      </c>
      <c r="C3324" s="7" t="s">
        <v>69</v>
      </c>
      <c r="D3324" s="7" t="s">
        <v>499</v>
      </c>
      <c r="E3324" s="7" t="s">
        <v>106</v>
      </c>
      <c r="F3324" s="7">
        <v>2.1520000000000001</v>
      </c>
      <c r="I3324" s="7">
        <v>2.2309999999999999</v>
      </c>
      <c r="J3324" s="7">
        <v>2010</v>
      </c>
      <c r="K3324" s="7">
        <v>12</v>
      </c>
      <c r="L3324" s="7">
        <v>355</v>
      </c>
      <c r="M3324" s="7">
        <v>23.152999999999999</v>
      </c>
      <c r="N3324" s="7">
        <v>112.506</v>
      </c>
      <c r="O3324" s="7">
        <v>23.25</v>
      </c>
      <c r="P3324" s="7">
        <v>112.75</v>
      </c>
      <c r="S3324" s="7">
        <v>24.341999999999999</v>
      </c>
      <c r="V3324" s="7" t="s">
        <v>26</v>
      </c>
      <c r="W3324" s="7">
        <v>1.556</v>
      </c>
      <c r="X3324" s="7">
        <f t="shared" si="108"/>
        <v>1.556</v>
      </c>
      <c r="Y3324" s="7">
        <v>0.67500000000000004</v>
      </c>
      <c r="Z3324" s="7">
        <f t="shared" si="109"/>
        <v>0.67500000000000004</v>
      </c>
      <c r="AA3324" s="7">
        <v>0.69699999999999995</v>
      </c>
      <c r="AB3324" s="7">
        <v>0.30199999999999999</v>
      </c>
      <c r="AC3324" s="7">
        <v>15.3</v>
      </c>
      <c r="AD3324" s="7">
        <v>37.1</v>
      </c>
      <c r="AE3324" s="7" t="s">
        <v>39</v>
      </c>
      <c r="AH3324" s="7" t="s">
        <v>409</v>
      </c>
      <c r="AI3324" s="7" t="s">
        <v>407</v>
      </c>
      <c r="AJ3324" s="7">
        <v>-0.48099999999999998</v>
      </c>
      <c r="AK3324" s="7">
        <v>0.48599999999999999</v>
      </c>
      <c r="AL3324" s="7" t="s">
        <v>408</v>
      </c>
      <c r="AS3324" s="7">
        <v>2.95</v>
      </c>
      <c r="AT3324" s="7">
        <v>2.25</v>
      </c>
      <c r="AU3324" s="7">
        <v>4.0199999999999996</v>
      </c>
      <c r="AV3324" s="7" t="s">
        <v>659</v>
      </c>
      <c r="AW3324" s="7" t="s">
        <v>528</v>
      </c>
      <c r="AX3324" s="7" t="s">
        <v>14</v>
      </c>
      <c r="AY3324" s="7" t="s">
        <v>558</v>
      </c>
      <c r="AZ3324" s="7" t="s">
        <v>108</v>
      </c>
    </row>
    <row r="3325" spans="1:52" x14ac:dyDescent="0.2">
      <c r="A3325" s="7">
        <v>3309</v>
      </c>
      <c r="B3325" s="7">
        <v>20022</v>
      </c>
      <c r="C3325" s="7" t="s">
        <v>69</v>
      </c>
      <c r="D3325" s="7" t="s">
        <v>230</v>
      </c>
      <c r="E3325" s="7" t="s">
        <v>231</v>
      </c>
      <c r="F3325" s="7">
        <v>1.7549999999999999</v>
      </c>
      <c r="I3325" s="7">
        <v>1.7549999999999999</v>
      </c>
      <c r="J3325" s="7">
        <v>2004</v>
      </c>
      <c r="K3325" s="7">
        <v>10</v>
      </c>
      <c r="L3325" s="7">
        <v>281</v>
      </c>
      <c r="M3325" s="7">
        <v>36.866</v>
      </c>
      <c r="N3325" s="7">
        <v>115.01600000000001</v>
      </c>
      <c r="O3325" s="7">
        <v>36.75</v>
      </c>
      <c r="P3325" s="7">
        <v>115.25</v>
      </c>
      <c r="Q3325" s="7">
        <v>16.216999999999999</v>
      </c>
      <c r="V3325" s="7" t="s">
        <v>37</v>
      </c>
      <c r="W3325" s="7">
        <v>0.77200000000000002</v>
      </c>
      <c r="X3325" s="7">
        <f t="shared" si="108"/>
        <v>0.77200000000000002</v>
      </c>
      <c r="Y3325" s="7">
        <v>0.98299999999999998</v>
      </c>
      <c r="Z3325" s="7">
        <f t="shared" si="109"/>
        <v>0.98299999999999998</v>
      </c>
      <c r="AA3325" s="7">
        <v>0.439</v>
      </c>
      <c r="AB3325" s="7">
        <v>0.56000000000000005</v>
      </c>
      <c r="AC3325" s="7">
        <v>15.9</v>
      </c>
      <c r="AD3325" s="7">
        <v>0</v>
      </c>
      <c r="AE3325" s="7" t="s">
        <v>132</v>
      </c>
      <c r="AH3325" s="7" t="s">
        <v>463</v>
      </c>
      <c r="AI3325" s="7" t="s">
        <v>463</v>
      </c>
      <c r="AJ3325" s="7">
        <v>-0.35399999999999998</v>
      </c>
      <c r="AK3325" s="7">
        <v>0.38200000000000001</v>
      </c>
      <c r="AV3325" s="7" t="s">
        <v>675</v>
      </c>
      <c r="AW3325" s="7" t="s">
        <v>528</v>
      </c>
      <c r="AZ3325" s="7" t="s">
        <v>232</v>
      </c>
    </row>
    <row r="3326" spans="1:52" x14ac:dyDescent="0.2">
      <c r="A3326" s="7">
        <v>3310</v>
      </c>
      <c r="B3326" s="7">
        <v>20022</v>
      </c>
      <c r="C3326" s="7" t="s">
        <v>69</v>
      </c>
      <c r="D3326" s="7" t="s">
        <v>230</v>
      </c>
      <c r="E3326" s="7" t="s">
        <v>231</v>
      </c>
      <c r="F3326" s="7">
        <v>1.5640000000000001</v>
      </c>
      <c r="I3326" s="7">
        <v>1.5640000000000001</v>
      </c>
      <c r="J3326" s="7">
        <v>2004</v>
      </c>
      <c r="K3326" s="7">
        <v>11</v>
      </c>
      <c r="L3326" s="7">
        <v>311</v>
      </c>
      <c r="M3326" s="7">
        <v>36.866</v>
      </c>
      <c r="N3326" s="7">
        <v>115.01600000000001</v>
      </c>
      <c r="O3326" s="7">
        <v>36.75</v>
      </c>
      <c r="P3326" s="7">
        <v>115.25</v>
      </c>
      <c r="Q3326" s="7">
        <v>16.29</v>
      </c>
      <c r="V3326" s="7" t="s">
        <v>37</v>
      </c>
      <c r="W3326" s="7">
        <v>1.0089999999999999</v>
      </c>
      <c r="X3326" s="7">
        <f t="shared" si="108"/>
        <v>1.0089999999999999</v>
      </c>
      <c r="Y3326" s="7">
        <v>0.55500000000000005</v>
      </c>
      <c r="Z3326" s="7">
        <f t="shared" si="109"/>
        <v>0.55500000000000005</v>
      </c>
      <c r="AA3326" s="7">
        <v>0.64500000000000002</v>
      </c>
      <c r="AB3326" s="7">
        <v>0.35399999999999998</v>
      </c>
      <c r="AC3326" s="7">
        <v>7.7</v>
      </c>
      <c r="AD3326" s="7">
        <v>15.4</v>
      </c>
      <c r="AE3326" s="7" t="s">
        <v>132</v>
      </c>
      <c r="AH3326" s="7" t="s">
        <v>463</v>
      </c>
      <c r="AI3326" s="7" t="s">
        <v>463</v>
      </c>
      <c r="AJ3326" s="7">
        <v>-0.35399999999999998</v>
      </c>
      <c r="AK3326" s="7">
        <v>0.38200000000000001</v>
      </c>
      <c r="AV3326" s="7" t="s">
        <v>675</v>
      </c>
      <c r="AW3326" s="7" t="s">
        <v>528</v>
      </c>
      <c r="AZ3326" s="7" t="s">
        <v>232</v>
      </c>
    </row>
    <row r="3327" spans="1:52" x14ac:dyDescent="0.2">
      <c r="A3327" s="7">
        <v>3311</v>
      </c>
      <c r="B3327" s="7">
        <v>20022</v>
      </c>
      <c r="C3327" s="7" t="s">
        <v>69</v>
      </c>
      <c r="D3327" s="7" t="s">
        <v>230</v>
      </c>
      <c r="E3327" s="7" t="s">
        <v>231</v>
      </c>
      <c r="F3327" s="7">
        <v>1.4179999999999999</v>
      </c>
      <c r="I3327" s="7">
        <v>1.4179999999999999</v>
      </c>
      <c r="J3327" s="7">
        <v>2004</v>
      </c>
      <c r="K3327" s="7">
        <v>12</v>
      </c>
      <c r="L3327" s="7">
        <v>343</v>
      </c>
      <c r="M3327" s="7">
        <v>36.866</v>
      </c>
      <c r="N3327" s="7">
        <v>115.01600000000001</v>
      </c>
      <c r="O3327" s="7">
        <v>36.75</v>
      </c>
      <c r="P3327" s="7">
        <v>115.25</v>
      </c>
      <c r="Q3327" s="7">
        <v>6.6630000000000003</v>
      </c>
      <c r="V3327" s="7" t="s">
        <v>37</v>
      </c>
      <c r="W3327" s="7">
        <v>0.67100000000000004</v>
      </c>
      <c r="X3327" s="7">
        <f t="shared" si="108"/>
        <v>0.67100000000000004</v>
      </c>
      <c r="Y3327" s="7">
        <v>0.747</v>
      </c>
      <c r="Z3327" s="7">
        <f t="shared" si="109"/>
        <v>0.747</v>
      </c>
      <c r="AA3327" s="7">
        <v>0.47299999999999998</v>
      </c>
      <c r="AB3327" s="7">
        <v>0.52600000000000002</v>
      </c>
      <c r="AC3327" s="7">
        <v>0.4</v>
      </c>
      <c r="AD3327" s="7">
        <v>20.2</v>
      </c>
      <c r="AE3327" s="7" t="s">
        <v>132</v>
      </c>
      <c r="AH3327" s="7" t="s">
        <v>463</v>
      </c>
      <c r="AI3327" s="7" t="s">
        <v>463</v>
      </c>
      <c r="AJ3327" s="7">
        <v>-0.35399999999999998</v>
      </c>
      <c r="AK3327" s="7">
        <v>0.38200000000000001</v>
      </c>
      <c r="AV3327" s="7" t="s">
        <v>675</v>
      </c>
      <c r="AW3327" s="7" t="s">
        <v>528</v>
      </c>
      <c r="AZ3327" s="7" t="s">
        <v>232</v>
      </c>
    </row>
    <row r="3328" spans="1:52" x14ac:dyDescent="0.2">
      <c r="A3328" s="7">
        <v>3312</v>
      </c>
      <c r="B3328" s="7">
        <v>20022</v>
      </c>
      <c r="C3328" s="7" t="s">
        <v>69</v>
      </c>
      <c r="D3328" s="7" t="s">
        <v>230</v>
      </c>
      <c r="E3328" s="7" t="s">
        <v>231</v>
      </c>
      <c r="F3328" s="7">
        <v>0.28999999999999998</v>
      </c>
      <c r="I3328" s="7">
        <v>0.28999999999999998</v>
      </c>
      <c r="J3328" s="7">
        <v>2005</v>
      </c>
      <c r="K3328" s="7">
        <v>1</v>
      </c>
      <c r="L3328" s="7">
        <v>7</v>
      </c>
      <c r="M3328" s="7">
        <v>36.866</v>
      </c>
      <c r="N3328" s="7">
        <v>115.01600000000001</v>
      </c>
      <c r="O3328" s="7">
        <v>36.75</v>
      </c>
      <c r="P3328" s="7">
        <v>115.25</v>
      </c>
      <c r="Q3328" s="7">
        <v>6.859</v>
      </c>
      <c r="V3328" s="7" t="s">
        <v>37</v>
      </c>
      <c r="W3328" s="7">
        <v>0.21</v>
      </c>
      <c r="X3328" s="7">
        <f t="shared" si="108"/>
        <v>0.21</v>
      </c>
      <c r="Y3328" s="7">
        <v>0.08</v>
      </c>
      <c r="Z3328" s="7">
        <f t="shared" si="109"/>
        <v>0.08</v>
      </c>
      <c r="AA3328" s="7">
        <v>0.72399999999999998</v>
      </c>
      <c r="AB3328" s="7">
        <v>0.27500000000000002</v>
      </c>
      <c r="AC3328" s="7">
        <v>-2.6</v>
      </c>
      <c r="AD3328" s="7">
        <v>0.3</v>
      </c>
      <c r="AE3328" s="7" t="s">
        <v>132</v>
      </c>
      <c r="AH3328" s="7" t="s">
        <v>463</v>
      </c>
      <c r="AI3328" s="7" t="s">
        <v>463</v>
      </c>
      <c r="AJ3328" s="7">
        <v>-0.35399999999999998</v>
      </c>
      <c r="AK3328" s="7">
        <v>0.38200000000000001</v>
      </c>
      <c r="AV3328" s="7" t="s">
        <v>675</v>
      </c>
      <c r="AW3328" s="7" t="s">
        <v>528</v>
      </c>
      <c r="AZ3328" s="7" t="s">
        <v>232</v>
      </c>
    </row>
    <row r="3329" spans="1:52" x14ac:dyDescent="0.2">
      <c r="A3329" s="7">
        <v>3313</v>
      </c>
      <c r="B3329" s="7">
        <v>20022</v>
      </c>
      <c r="C3329" s="7" t="s">
        <v>69</v>
      </c>
      <c r="D3329" s="7" t="s">
        <v>230</v>
      </c>
      <c r="E3329" s="7" t="s">
        <v>231</v>
      </c>
      <c r="F3329" s="7">
        <v>1.125</v>
      </c>
      <c r="I3329" s="7">
        <v>1.125</v>
      </c>
      <c r="J3329" s="7">
        <v>2005</v>
      </c>
      <c r="K3329" s="7">
        <v>2</v>
      </c>
      <c r="L3329" s="7">
        <v>36</v>
      </c>
      <c r="M3329" s="7">
        <v>36.866</v>
      </c>
      <c r="N3329" s="7">
        <v>115.01600000000001</v>
      </c>
      <c r="O3329" s="7">
        <v>36.75</v>
      </c>
      <c r="P3329" s="7">
        <v>115.25</v>
      </c>
      <c r="Q3329" s="7">
        <v>10.262</v>
      </c>
      <c r="V3329" s="7" t="s">
        <v>37</v>
      </c>
      <c r="W3329" s="7">
        <v>1.05</v>
      </c>
      <c r="X3329" s="7">
        <f t="shared" si="108"/>
        <v>1.05</v>
      </c>
      <c r="Y3329" s="7">
        <v>7.4999999999999997E-2</v>
      </c>
      <c r="Z3329" s="7">
        <f t="shared" si="109"/>
        <v>7.4999999999999997E-2</v>
      </c>
      <c r="AA3329" s="7">
        <v>0.93300000000000005</v>
      </c>
      <c r="AB3329" s="7">
        <v>6.6000000000000003E-2</v>
      </c>
      <c r="AC3329" s="7">
        <v>-1.5</v>
      </c>
      <c r="AD3329" s="7">
        <v>10.8</v>
      </c>
      <c r="AE3329" s="7" t="s">
        <v>132</v>
      </c>
      <c r="AH3329" s="7" t="s">
        <v>463</v>
      </c>
      <c r="AI3329" s="7" t="s">
        <v>463</v>
      </c>
      <c r="AJ3329" s="7">
        <v>-0.35399999999999998</v>
      </c>
      <c r="AK3329" s="7">
        <v>0.38200000000000001</v>
      </c>
      <c r="AV3329" s="7" t="s">
        <v>675</v>
      </c>
      <c r="AW3329" s="7" t="s">
        <v>528</v>
      </c>
      <c r="AZ3329" s="7" t="s">
        <v>232</v>
      </c>
    </row>
    <row r="3330" spans="1:52" x14ac:dyDescent="0.2">
      <c r="A3330" s="7">
        <v>3314</v>
      </c>
      <c r="B3330" s="7">
        <v>20022</v>
      </c>
      <c r="C3330" s="7" t="s">
        <v>69</v>
      </c>
      <c r="D3330" s="7" t="s">
        <v>230</v>
      </c>
      <c r="E3330" s="7" t="s">
        <v>231</v>
      </c>
      <c r="F3330" s="7">
        <v>3.121</v>
      </c>
      <c r="I3330" s="7">
        <v>3.121</v>
      </c>
      <c r="J3330" s="7">
        <v>2005</v>
      </c>
      <c r="K3330" s="7">
        <v>3</v>
      </c>
      <c r="L3330" s="7">
        <v>67</v>
      </c>
      <c r="M3330" s="7">
        <v>36.866</v>
      </c>
      <c r="N3330" s="7">
        <v>115.01600000000001</v>
      </c>
      <c r="O3330" s="7">
        <v>36.75</v>
      </c>
      <c r="P3330" s="7">
        <v>115.25</v>
      </c>
      <c r="Q3330" s="7">
        <v>19.238</v>
      </c>
      <c r="V3330" s="7" t="s">
        <v>37</v>
      </c>
      <c r="W3330" s="7">
        <v>1.2649999999999999</v>
      </c>
      <c r="X3330" s="7">
        <f t="shared" si="108"/>
        <v>1.2649999999999999</v>
      </c>
      <c r="Y3330" s="7">
        <v>1.8560000000000001</v>
      </c>
      <c r="Z3330" s="7">
        <f t="shared" si="109"/>
        <v>1.8560000000000001</v>
      </c>
      <c r="AA3330" s="7">
        <v>0.40500000000000003</v>
      </c>
      <c r="AB3330" s="7">
        <v>0.59399999999999997</v>
      </c>
      <c r="AC3330" s="7">
        <v>7.2</v>
      </c>
      <c r="AD3330" s="7">
        <v>0</v>
      </c>
      <c r="AE3330" s="7" t="s">
        <v>132</v>
      </c>
      <c r="AH3330" s="7" t="s">
        <v>463</v>
      </c>
      <c r="AI3330" s="7" t="s">
        <v>463</v>
      </c>
      <c r="AJ3330" s="7">
        <v>-0.35399999999999998</v>
      </c>
      <c r="AK3330" s="7">
        <v>0.38200000000000001</v>
      </c>
      <c r="AV3330" s="7" t="s">
        <v>675</v>
      </c>
      <c r="AW3330" s="7" t="s">
        <v>528</v>
      </c>
      <c r="AZ3330" s="7" t="s">
        <v>232</v>
      </c>
    </row>
    <row r="3331" spans="1:52" x14ac:dyDescent="0.2">
      <c r="A3331" s="7">
        <v>3315</v>
      </c>
      <c r="B3331" s="7">
        <v>20022</v>
      </c>
      <c r="C3331" s="7" t="s">
        <v>69</v>
      </c>
      <c r="D3331" s="7" t="s">
        <v>230</v>
      </c>
      <c r="E3331" s="7" t="s">
        <v>231</v>
      </c>
      <c r="F3331" s="7">
        <v>2.2010000000000001</v>
      </c>
      <c r="I3331" s="7">
        <v>2.2010000000000001</v>
      </c>
      <c r="J3331" s="7">
        <v>2005</v>
      </c>
      <c r="K3331" s="7">
        <v>4</v>
      </c>
      <c r="L3331" s="7">
        <v>101</v>
      </c>
      <c r="M3331" s="7">
        <v>36.866</v>
      </c>
      <c r="N3331" s="7">
        <v>115.01600000000001</v>
      </c>
      <c r="O3331" s="7">
        <v>36.75</v>
      </c>
      <c r="P3331" s="7">
        <v>115.25</v>
      </c>
      <c r="Q3331" s="7">
        <v>19.702000000000002</v>
      </c>
      <c r="V3331" s="7" t="s">
        <v>37</v>
      </c>
      <c r="W3331" s="7">
        <v>1.413</v>
      </c>
      <c r="X3331" s="7">
        <f t="shared" si="108"/>
        <v>1.413</v>
      </c>
      <c r="Y3331" s="7">
        <v>0.78800000000000003</v>
      </c>
      <c r="Z3331" s="7">
        <f t="shared" si="109"/>
        <v>0.78800000000000003</v>
      </c>
      <c r="AA3331" s="7">
        <v>0.64100000000000001</v>
      </c>
      <c r="AB3331" s="7">
        <v>0.35799999999999998</v>
      </c>
      <c r="AC3331" s="7">
        <v>17.2</v>
      </c>
      <c r="AD3331" s="7">
        <v>15.6</v>
      </c>
      <c r="AE3331" s="7" t="s">
        <v>132</v>
      </c>
      <c r="AH3331" s="7" t="s">
        <v>463</v>
      </c>
      <c r="AI3331" s="7" t="s">
        <v>463</v>
      </c>
      <c r="AJ3331" s="7">
        <v>-0.35399999999999998</v>
      </c>
      <c r="AK3331" s="7">
        <v>0.38200000000000001</v>
      </c>
      <c r="AV3331" s="7" t="s">
        <v>675</v>
      </c>
      <c r="AW3331" s="7" t="s">
        <v>528</v>
      </c>
      <c r="AZ3331" s="7" t="s">
        <v>232</v>
      </c>
    </row>
    <row r="3332" spans="1:52" x14ac:dyDescent="0.2">
      <c r="A3332" s="7">
        <v>3316</v>
      </c>
      <c r="B3332" s="7">
        <v>20022</v>
      </c>
      <c r="C3332" s="7" t="s">
        <v>69</v>
      </c>
      <c r="D3332" s="7" t="s">
        <v>230</v>
      </c>
      <c r="E3332" s="7" t="s">
        <v>231</v>
      </c>
      <c r="F3332" s="7">
        <v>1.401</v>
      </c>
      <c r="I3332" s="7">
        <v>1.401</v>
      </c>
      <c r="J3332" s="7">
        <v>2005</v>
      </c>
      <c r="K3332" s="7">
        <v>5</v>
      </c>
      <c r="L3332" s="7">
        <v>129</v>
      </c>
      <c r="M3332" s="7">
        <v>36.866</v>
      </c>
      <c r="N3332" s="7">
        <v>115.01600000000001</v>
      </c>
      <c r="O3332" s="7">
        <v>36.75</v>
      </c>
      <c r="P3332" s="7">
        <v>115.25</v>
      </c>
      <c r="Q3332" s="7">
        <v>28.146000000000001</v>
      </c>
      <c r="V3332" s="7" t="s">
        <v>37</v>
      </c>
      <c r="W3332" s="7">
        <v>1.171</v>
      </c>
      <c r="X3332" s="7">
        <f t="shared" si="108"/>
        <v>1.171</v>
      </c>
      <c r="Y3332" s="7">
        <v>0.23</v>
      </c>
      <c r="Z3332" s="7">
        <f t="shared" si="109"/>
        <v>0.23</v>
      </c>
      <c r="AA3332" s="7">
        <v>0.83499999999999996</v>
      </c>
      <c r="AB3332" s="7">
        <v>0.16400000000000001</v>
      </c>
      <c r="AC3332" s="7">
        <v>21.9</v>
      </c>
      <c r="AD3332" s="7">
        <v>65.099999999999994</v>
      </c>
      <c r="AE3332" s="7" t="s">
        <v>132</v>
      </c>
      <c r="AH3332" s="7" t="s">
        <v>463</v>
      </c>
      <c r="AI3332" s="7" t="s">
        <v>463</v>
      </c>
      <c r="AJ3332" s="7">
        <v>-0.35399999999999998</v>
      </c>
      <c r="AK3332" s="7">
        <v>0.38200000000000001</v>
      </c>
      <c r="AV3332" s="7" t="s">
        <v>675</v>
      </c>
      <c r="AW3332" s="7" t="s">
        <v>528</v>
      </c>
      <c r="AZ3332" s="7" t="s">
        <v>232</v>
      </c>
    </row>
    <row r="3333" spans="1:52" x14ac:dyDescent="0.2">
      <c r="A3333" s="7">
        <v>3317</v>
      </c>
      <c r="B3333" s="7">
        <v>20022</v>
      </c>
      <c r="C3333" s="7" t="s">
        <v>69</v>
      </c>
      <c r="D3333" s="7" t="s">
        <v>230</v>
      </c>
      <c r="E3333" s="7" t="s">
        <v>231</v>
      </c>
      <c r="F3333" s="7">
        <v>1.909</v>
      </c>
      <c r="I3333" s="7">
        <v>1.909</v>
      </c>
      <c r="J3333" s="7">
        <v>2005</v>
      </c>
      <c r="K3333" s="7">
        <v>6</v>
      </c>
      <c r="L3333" s="7">
        <v>163</v>
      </c>
      <c r="M3333" s="7">
        <v>36.866</v>
      </c>
      <c r="N3333" s="7">
        <v>115.01600000000001</v>
      </c>
      <c r="O3333" s="7">
        <v>36.75</v>
      </c>
      <c r="P3333" s="7">
        <v>115.25</v>
      </c>
      <c r="Q3333" s="7">
        <v>28.082999999999998</v>
      </c>
      <c r="V3333" s="7" t="s">
        <v>37</v>
      </c>
      <c r="W3333" s="7">
        <v>1.74</v>
      </c>
      <c r="X3333" s="7">
        <f t="shared" si="108"/>
        <v>1.74</v>
      </c>
      <c r="Y3333" s="7">
        <v>0.16900000000000001</v>
      </c>
      <c r="Z3333" s="7">
        <f t="shared" si="109"/>
        <v>0.16900000000000001</v>
      </c>
      <c r="AA3333" s="7">
        <v>0.91100000000000003</v>
      </c>
      <c r="AB3333" s="7">
        <v>8.7999999999999995E-2</v>
      </c>
      <c r="AC3333" s="7">
        <v>28.9</v>
      </c>
      <c r="AD3333" s="7">
        <v>111.2</v>
      </c>
      <c r="AE3333" s="7" t="s">
        <v>132</v>
      </c>
      <c r="AH3333" s="7" t="s">
        <v>463</v>
      </c>
      <c r="AI3333" s="7" t="s">
        <v>463</v>
      </c>
      <c r="AJ3333" s="7">
        <v>-0.35399999999999998</v>
      </c>
      <c r="AK3333" s="7">
        <v>0.38200000000000001</v>
      </c>
      <c r="AV3333" s="7" t="s">
        <v>675</v>
      </c>
      <c r="AW3333" s="7" t="s">
        <v>528</v>
      </c>
      <c r="AZ3333" s="7" t="s">
        <v>232</v>
      </c>
    </row>
    <row r="3334" spans="1:52" x14ac:dyDescent="0.2">
      <c r="A3334" s="7">
        <v>3318</v>
      </c>
      <c r="B3334" s="7">
        <v>20022</v>
      </c>
      <c r="C3334" s="7" t="s">
        <v>69</v>
      </c>
      <c r="D3334" s="7" t="s">
        <v>230</v>
      </c>
      <c r="E3334" s="7" t="s">
        <v>231</v>
      </c>
      <c r="F3334" s="7">
        <v>1.613</v>
      </c>
      <c r="I3334" s="7">
        <v>1.613</v>
      </c>
      <c r="J3334" s="7">
        <v>2005</v>
      </c>
      <c r="K3334" s="7">
        <v>7</v>
      </c>
      <c r="L3334" s="7">
        <v>191</v>
      </c>
      <c r="M3334" s="7">
        <v>36.866</v>
      </c>
      <c r="N3334" s="7">
        <v>115.01600000000001</v>
      </c>
      <c r="O3334" s="7">
        <v>36.75</v>
      </c>
      <c r="P3334" s="7">
        <v>115.25</v>
      </c>
      <c r="Q3334" s="7">
        <v>24.039000000000001</v>
      </c>
      <c r="V3334" s="7" t="s">
        <v>37</v>
      </c>
      <c r="W3334" s="7">
        <v>1.5640000000000001</v>
      </c>
      <c r="X3334" s="7">
        <f t="shared" si="108"/>
        <v>1.5640000000000001</v>
      </c>
      <c r="Y3334" s="7">
        <v>4.8000000000000001E-2</v>
      </c>
      <c r="Z3334" s="7">
        <f t="shared" si="109"/>
        <v>4.8000000000000001E-2</v>
      </c>
      <c r="AA3334" s="7">
        <v>0.96899999999999997</v>
      </c>
      <c r="AB3334" s="7">
        <v>0.03</v>
      </c>
      <c r="AC3334" s="7">
        <v>29.1</v>
      </c>
      <c r="AD3334" s="7">
        <v>110.3</v>
      </c>
      <c r="AE3334" s="7" t="s">
        <v>132</v>
      </c>
      <c r="AH3334" s="7" t="s">
        <v>463</v>
      </c>
      <c r="AI3334" s="7" t="s">
        <v>463</v>
      </c>
      <c r="AJ3334" s="7">
        <v>-0.35399999999999998</v>
      </c>
      <c r="AK3334" s="7">
        <v>0.38200000000000001</v>
      </c>
      <c r="AV3334" s="7" t="s">
        <v>675</v>
      </c>
      <c r="AW3334" s="7" t="s">
        <v>528</v>
      </c>
      <c r="AZ3334" s="7" t="s">
        <v>232</v>
      </c>
    </row>
    <row r="3335" spans="1:52" x14ac:dyDescent="0.2">
      <c r="A3335" s="7">
        <v>3319</v>
      </c>
      <c r="B3335" s="7">
        <v>20022</v>
      </c>
      <c r="C3335" s="7" t="s">
        <v>69</v>
      </c>
      <c r="D3335" s="7" t="s">
        <v>230</v>
      </c>
      <c r="E3335" s="7" t="s">
        <v>231</v>
      </c>
      <c r="F3335" s="7">
        <v>2.33</v>
      </c>
      <c r="I3335" s="7">
        <v>2.33</v>
      </c>
      <c r="J3335" s="7">
        <v>2005</v>
      </c>
      <c r="K3335" s="7">
        <v>8</v>
      </c>
      <c r="L3335" s="7">
        <v>223</v>
      </c>
      <c r="M3335" s="7">
        <v>36.866</v>
      </c>
      <c r="N3335" s="7">
        <v>115.01600000000001</v>
      </c>
      <c r="O3335" s="7">
        <v>36.75</v>
      </c>
      <c r="P3335" s="7">
        <v>115.25</v>
      </c>
      <c r="Q3335" s="7">
        <v>23.71</v>
      </c>
      <c r="V3335" s="7" t="s">
        <v>37</v>
      </c>
      <c r="W3335" s="7">
        <v>1.5649999999999999</v>
      </c>
      <c r="X3335" s="7">
        <f t="shared" si="108"/>
        <v>1.5649999999999999</v>
      </c>
      <c r="Y3335" s="7">
        <v>0.76500000000000001</v>
      </c>
      <c r="Z3335" s="7">
        <f t="shared" si="109"/>
        <v>0.76500000000000001</v>
      </c>
      <c r="AA3335" s="7">
        <v>0.67100000000000004</v>
      </c>
      <c r="AB3335" s="7">
        <v>0.32800000000000001</v>
      </c>
      <c r="AC3335" s="7">
        <v>26.3</v>
      </c>
      <c r="AD3335" s="7">
        <v>116.2</v>
      </c>
      <c r="AE3335" s="7" t="s">
        <v>132</v>
      </c>
      <c r="AH3335" s="7" t="s">
        <v>463</v>
      </c>
      <c r="AI3335" s="7" t="s">
        <v>463</v>
      </c>
      <c r="AJ3335" s="7">
        <v>-0.35399999999999998</v>
      </c>
      <c r="AK3335" s="7">
        <v>0.38200000000000001</v>
      </c>
      <c r="AV3335" s="7" t="s">
        <v>675</v>
      </c>
      <c r="AW3335" s="7" t="s">
        <v>528</v>
      </c>
      <c r="AZ3335" s="7" t="s">
        <v>232</v>
      </c>
    </row>
    <row r="3336" spans="1:52" x14ac:dyDescent="0.2">
      <c r="A3336" s="7">
        <v>3320</v>
      </c>
      <c r="B3336" s="7">
        <v>20022</v>
      </c>
      <c r="C3336" s="7" t="s">
        <v>69</v>
      </c>
      <c r="D3336" s="7" t="s">
        <v>230</v>
      </c>
      <c r="E3336" s="7" t="s">
        <v>231</v>
      </c>
      <c r="F3336" s="7">
        <v>3.4630000000000001</v>
      </c>
      <c r="I3336" s="7">
        <v>3.4630000000000001</v>
      </c>
      <c r="J3336" s="7">
        <v>2005</v>
      </c>
      <c r="K3336" s="7">
        <v>9</v>
      </c>
      <c r="L3336" s="7">
        <v>253</v>
      </c>
      <c r="M3336" s="7">
        <v>36.866</v>
      </c>
      <c r="N3336" s="7">
        <v>115.01600000000001</v>
      </c>
      <c r="O3336" s="7">
        <v>36.75</v>
      </c>
      <c r="P3336" s="7">
        <v>115.25</v>
      </c>
      <c r="Q3336" s="7">
        <v>20.992000000000001</v>
      </c>
      <c r="V3336" s="7" t="s">
        <v>37</v>
      </c>
      <c r="W3336" s="7">
        <v>1.39</v>
      </c>
      <c r="X3336" s="7">
        <f t="shared" si="108"/>
        <v>1.39</v>
      </c>
      <c r="Y3336" s="7">
        <v>2.073</v>
      </c>
      <c r="Z3336" s="7">
        <f t="shared" si="109"/>
        <v>2.073</v>
      </c>
      <c r="AA3336" s="7">
        <v>0.40100000000000002</v>
      </c>
      <c r="AB3336" s="7">
        <v>0.59799999999999998</v>
      </c>
      <c r="AC3336" s="7">
        <v>23.2</v>
      </c>
      <c r="AD3336" s="7">
        <v>51.4</v>
      </c>
      <c r="AE3336" s="7" t="s">
        <v>132</v>
      </c>
      <c r="AH3336" s="7" t="s">
        <v>463</v>
      </c>
      <c r="AI3336" s="7" t="s">
        <v>463</v>
      </c>
      <c r="AJ3336" s="7">
        <v>-0.35399999999999998</v>
      </c>
      <c r="AK3336" s="7">
        <v>0.38200000000000001</v>
      </c>
      <c r="AV3336" s="7" t="s">
        <v>675</v>
      </c>
      <c r="AW3336" s="7" t="s">
        <v>528</v>
      </c>
      <c r="AZ3336" s="7" t="s">
        <v>232</v>
      </c>
    </row>
    <row r="3337" spans="1:52" x14ac:dyDescent="0.2">
      <c r="A3337" s="7">
        <v>3321</v>
      </c>
      <c r="B3337" s="7">
        <v>20022</v>
      </c>
      <c r="C3337" s="7" t="s">
        <v>69</v>
      </c>
      <c r="D3337" s="7" t="s">
        <v>230</v>
      </c>
      <c r="E3337" s="7" t="s">
        <v>231</v>
      </c>
      <c r="F3337" s="7">
        <v>1.145</v>
      </c>
      <c r="I3337" s="7">
        <v>1.145</v>
      </c>
      <c r="J3337" s="7">
        <v>2005</v>
      </c>
      <c r="K3337" s="7">
        <v>10</v>
      </c>
      <c r="L3337" s="7">
        <v>282</v>
      </c>
      <c r="M3337" s="7">
        <v>36.866</v>
      </c>
      <c r="N3337" s="7">
        <v>115.01600000000001</v>
      </c>
      <c r="O3337" s="7">
        <v>36.75</v>
      </c>
      <c r="P3337" s="7">
        <v>115.25</v>
      </c>
      <c r="Q3337" s="7">
        <v>20.135000000000002</v>
      </c>
      <c r="V3337" s="7" t="s">
        <v>37</v>
      </c>
      <c r="W3337" s="7">
        <v>0.44600000000000001</v>
      </c>
      <c r="X3337" s="7">
        <f t="shared" si="108"/>
        <v>0.44600000000000001</v>
      </c>
      <c r="Y3337" s="7">
        <v>0.69899999999999995</v>
      </c>
      <c r="Z3337" s="7">
        <f t="shared" si="109"/>
        <v>0.69899999999999995</v>
      </c>
      <c r="AA3337" s="7">
        <v>0.38900000000000001</v>
      </c>
      <c r="AB3337" s="7">
        <v>0.61</v>
      </c>
      <c r="AC3337" s="7">
        <v>16.2</v>
      </c>
      <c r="AD3337" s="7">
        <v>0</v>
      </c>
      <c r="AE3337" s="7" t="s">
        <v>132</v>
      </c>
      <c r="AH3337" s="7" t="s">
        <v>463</v>
      </c>
      <c r="AI3337" s="7" t="s">
        <v>463</v>
      </c>
      <c r="AJ3337" s="7">
        <v>-0.35399999999999998</v>
      </c>
      <c r="AK3337" s="7">
        <v>0.38200000000000001</v>
      </c>
      <c r="AV3337" s="7" t="s">
        <v>675</v>
      </c>
      <c r="AW3337" s="7" t="s">
        <v>528</v>
      </c>
      <c r="AZ3337" s="7" t="s">
        <v>232</v>
      </c>
    </row>
    <row r="3338" spans="1:52" x14ac:dyDescent="0.2">
      <c r="A3338" s="7">
        <v>3322</v>
      </c>
      <c r="B3338" s="7">
        <v>20022</v>
      </c>
      <c r="C3338" s="7" t="s">
        <v>69</v>
      </c>
      <c r="D3338" s="7" t="s">
        <v>230</v>
      </c>
      <c r="E3338" s="7" t="s">
        <v>231</v>
      </c>
      <c r="F3338" s="7">
        <v>2.6</v>
      </c>
      <c r="I3338" s="7">
        <v>2.6</v>
      </c>
      <c r="J3338" s="7">
        <v>2004</v>
      </c>
      <c r="K3338" s="7">
        <v>10</v>
      </c>
      <c r="L3338" s="7">
        <v>281</v>
      </c>
      <c r="M3338" s="7">
        <v>36.866</v>
      </c>
      <c r="N3338" s="7">
        <v>115.01600000000001</v>
      </c>
      <c r="O3338" s="7">
        <v>36.75</v>
      </c>
      <c r="P3338" s="7">
        <v>115.25</v>
      </c>
      <c r="Q3338" s="7">
        <v>14.698</v>
      </c>
      <c r="V3338" s="7" t="s">
        <v>37</v>
      </c>
      <c r="W3338" s="7">
        <v>2.0129999999999999</v>
      </c>
      <c r="X3338" s="7">
        <f t="shared" si="108"/>
        <v>2.0129999999999999</v>
      </c>
      <c r="Y3338" s="7">
        <v>0.58699999999999997</v>
      </c>
      <c r="Z3338" s="7">
        <f t="shared" si="109"/>
        <v>0.58699999999999997</v>
      </c>
      <c r="AA3338" s="7">
        <v>0.77400000000000002</v>
      </c>
      <c r="AB3338" s="7">
        <v>0.22500000000000001</v>
      </c>
      <c r="AC3338" s="7">
        <v>15.9</v>
      </c>
      <c r="AD3338" s="7">
        <v>0</v>
      </c>
      <c r="AE3338" s="7" t="s">
        <v>132</v>
      </c>
      <c r="AH3338" s="7" t="s">
        <v>463</v>
      </c>
      <c r="AI3338" s="7" t="s">
        <v>463</v>
      </c>
      <c r="AJ3338" s="7">
        <v>-0.35399999999999998</v>
      </c>
      <c r="AK3338" s="7">
        <v>0.38200000000000001</v>
      </c>
      <c r="AV3338" s="7" t="s">
        <v>675</v>
      </c>
      <c r="AW3338" s="7" t="s">
        <v>528</v>
      </c>
      <c r="AZ3338" s="7" t="s">
        <v>233</v>
      </c>
    </row>
    <row r="3339" spans="1:52" x14ac:dyDescent="0.2">
      <c r="A3339" s="7">
        <v>3323</v>
      </c>
      <c r="B3339" s="7">
        <v>20022</v>
      </c>
      <c r="C3339" s="7" t="s">
        <v>69</v>
      </c>
      <c r="D3339" s="7" t="s">
        <v>230</v>
      </c>
      <c r="E3339" s="7" t="s">
        <v>231</v>
      </c>
      <c r="F3339" s="7">
        <v>2.0670000000000002</v>
      </c>
      <c r="I3339" s="7">
        <v>2.0670000000000002</v>
      </c>
      <c r="J3339" s="7">
        <v>2004</v>
      </c>
      <c r="K3339" s="7">
        <v>11</v>
      </c>
      <c r="L3339" s="7">
        <v>311</v>
      </c>
      <c r="M3339" s="7">
        <v>36.866</v>
      </c>
      <c r="N3339" s="7">
        <v>115.01600000000001</v>
      </c>
      <c r="O3339" s="7">
        <v>36.75</v>
      </c>
      <c r="P3339" s="7">
        <v>115.25</v>
      </c>
      <c r="Q3339" s="7">
        <v>17.346</v>
      </c>
      <c r="V3339" s="7" t="s">
        <v>37</v>
      </c>
      <c r="W3339" s="7">
        <v>1.698</v>
      </c>
      <c r="X3339" s="7">
        <f t="shared" si="108"/>
        <v>1.698</v>
      </c>
      <c r="Y3339" s="7">
        <v>0.36899999999999999</v>
      </c>
      <c r="Z3339" s="7">
        <f t="shared" si="109"/>
        <v>0.36899999999999999</v>
      </c>
      <c r="AA3339" s="7">
        <v>0.82099999999999995</v>
      </c>
      <c r="AB3339" s="7">
        <v>0.17799999999999999</v>
      </c>
      <c r="AC3339" s="7">
        <v>7.7</v>
      </c>
      <c r="AD3339" s="7">
        <v>15.4</v>
      </c>
      <c r="AE3339" s="7" t="s">
        <v>132</v>
      </c>
      <c r="AH3339" s="7" t="s">
        <v>463</v>
      </c>
      <c r="AI3339" s="7" t="s">
        <v>463</v>
      </c>
      <c r="AJ3339" s="7">
        <v>-0.35399999999999998</v>
      </c>
      <c r="AK3339" s="7">
        <v>0.38200000000000001</v>
      </c>
      <c r="AV3339" s="7" t="s">
        <v>675</v>
      </c>
      <c r="AW3339" s="7" t="s">
        <v>528</v>
      </c>
      <c r="AZ3339" s="7" t="s">
        <v>233</v>
      </c>
    </row>
    <row r="3340" spans="1:52" x14ac:dyDescent="0.2">
      <c r="A3340" s="7">
        <v>3324</v>
      </c>
      <c r="B3340" s="7">
        <v>20022</v>
      </c>
      <c r="C3340" s="7" t="s">
        <v>69</v>
      </c>
      <c r="D3340" s="7" t="s">
        <v>230</v>
      </c>
      <c r="E3340" s="7" t="s">
        <v>231</v>
      </c>
      <c r="F3340" s="7">
        <v>1.7130000000000001</v>
      </c>
      <c r="I3340" s="7">
        <v>1.7130000000000001</v>
      </c>
      <c r="J3340" s="7">
        <v>2004</v>
      </c>
      <c r="K3340" s="7">
        <v>12</v>
      </c>
      <c r="L3340" s="7">
        <v>343</v>
      </c>
      <c r="M3340" s="7">
        <v>36.866</v>
      </c>
      <c r="N3340" s="7">
        <v>115.01600000000001</v>
      </c>
      <c r="O3340" s="7">
        <v>36.75</v>
      </c>
      <c r="P3340" s="7">
        <v>115.25</v>
      </c>
      <c r="Q3340" s="7">
        <v>6.1740000000000004</v>
      </c>
      <c r="V3340" s="7" t="s">
        <v>37</v>
      </c>
      <c r="W3340" s="7">
        <v>1.1839999999999999</v>
      </c>
      <c r="X3340" s="7">
        <f t="shared" si="108"/>
        <v>1.1839999999999999</v>
      </c>
      <c r="Y3340" s="7">
        <v>0.52900000000000003</v>
      </c>
      <c r="Z3340" s="7">
        <f t="shared" si="109"/>
        <v>0.52900000000000003</v>
      </c>
      <c r="AA3340" s="7">
        <v>0.69099999999999995</v>
      </c>
      <c r="AB3340" s="7">
        <v>0.308</v>
      </c>
      <c r="AC3340" s="7">
        <v>0.4</v>
      </c>
      <c r="AD3340" s="7">
        <v>20.2</v>
      </c>
      <c r="AE3340" s="7" t="s">
        <v>132</v>
      </c>
      <c r="AH3340" s="7" t="s">
        <v>463</v>
      </c>
      <c r="AI3340" s="7" t="s">
        <v>463</v>
      </c>
      <c r="AJ3340" s="7">
        <v>-0.35399999999999998</v>
      </c>
      <c r="AK3340" s="7">
        <v>0.38200000000000001</v>
      </c>
      <c r="AV3340" s="7" t="s">
        <v>675</v>
      </c>
      <c r="AW3340" s="7" t="s">
        <v>528</v>
      </c>
      <c r="AZ3340" s="7" t="s">
        <v>233</v>
      </c>
    </row>
    <row r="3341" spans="1:52" x14ac:dyDescent="0.2">
      <c r="A3341" s="7">
        <v>3325</v>
      </c>
      <c r="B3341" s="7">
        <v>20022</v>
      </c>
      <c r="C3341" s="7" t="s">
        <v>69</v>
      </c>
      <c r="D3341" s="7" t="s">
        <v>230</v>
      </c>
      <c r="E3341" s="7" t="s">
        <v>231</v>
      </c>
      <c r="F3341" s="7">
        <v>1.1200000000000001</v>
      </c>
      <c r="I3341" s="7">
        <v>1.1200000000000001</v>
      </c>
      <c r="J3341" s="7">
        <v>2005</v>
      </c>
      <c r="K3341" s="7">
        <v>1</v>
      </c>
      <c r="L3341" s="7">
        <v>7</v>
      </c>
      <c r="M3341" s="7">
        <v>36.866</v>
      </c>
      <c r="N3341" s="7">
        <v>115.01600000000001</v>
      </c>
      <c r="O3341" s="7">
        <v>36.75</v>
      </c>
      <c r="P3341" s="7">
        <v>115.25</v>
      </c>
      <c r="Q3341" s="7">
        <v>2.859</v>
      </c>
      <c r="V3341" s="7" t="s">
        <v>37</v>
      </c>
      <c r="W3341" s="7">
        <v>0.32600000000000001</v>
      </c>
      <c r="X3341" s="7">
        <f t="shared" si="108"/>
        <v>0.32600000000000001</v>
      </c>
      <c r="Y3341" s="7">
        <v>0.79400000000000004</v>
      </c>
      <c r="Z3341" s="7">
        <f t="shared" si="109"/>
        <v>0.79400000000000004</v>
      </c>
      <c r="AA3341" s="7">
        <v>0.29099999999999998</v>
      </c>
      <c r="AB3341" s="7">
        <v>0.70799999999999996</v>
      </c>
      <c r="AC3341" s="7">
        <v>-2.6</v>
      </c>
      <c r="AD3341" s="7">
        <v>0.3</v>
      </c>
      <c r="AE3341" s="7" t="s">
        <v>132</v>
      </c>
      <c r="AH3341" s="7" t="s">
        <v>463</v>
      </c>
      <c r="AI3341" s="7" t="s">
        <v>463</v>
      </c>
      <c r="AJ3341" s="7">
        <v>-0.35399999999999998</v>
      </c>
      <c r="AK3341" s="7">
        <v>0.38200000000000001</v>
      </c>
      <c r="AV3341" s="7" t="s">
        <v>675</v>
      </c>
      <c r="AW3341" s="7" t="s">
        <v>528</v>
      </c>
      <c r="AZ3341" s="7" t="s">
        <v>233</v>
      </c>
    </row>
    <row r="3342" spans="1:52" x14ac:dyDescent="0.2">
      <c r="A3342" s="7">
        <v>3326</v>
      </c>
      <c r="B3342" s="7">
        <v>20022</v>
      </c>
      <c r="C3342" s="7" t="s">
        <v>69</v>
      </c>
      <c r="D3342" s="7" t="s">
        <v>230</v>
      </c>
      <c r="E3342" s="7" t="s">
        <v>231</v>
      </c>
      <c r="F3342" s="7">
        <v>1.361</v>
      </c>
      <c r="I3342" s="7">
        <v>1.361</v>
      </c>
      <c r="J3342" s="7">
        <v>2005</v>
      </c>
      <c r="K3342" s="7">
        <v>2</v>
      </c>
      <c r="L3342" s="7">
        <v>36</v>
      </c>
      <c r="M3342" s="7">
        <v>36.866</v>
      </c>
      <c r="N3342" s="7">
        <v>115.01600000000001</v>
      </c>
      <c r="O3342" s="7">
        <v>36.75</v>
      </c>
      <c r="P3342" s="7">
        <v>115.25</v>
      </c>
      <c r="Q3342" s="7">
        <v>10.923</v>
      </c>
      <c r="V3342" s="7" t="s">
        <v>37</v>
      </c>
      <c r="W3342" s="7">
        <v>1.02</v>
      </c>
      <c r="X3342" s="7">
        <f t="shared" si="108"/>
        <v>1.02</v>
      </c>
      <c r="Y3342" s="7">
        <v>0.34100000000000003</v>
      </c>
      <c r="Z3342" s="7">
        <f t="shared" si="109"/>
        <v>0.34100000000000003</v>
      </c>
      <c r="AA3342" s="7">
        <v>0.749</v>
      </c>
      <c r="AB3342" s="7">
        <v>0.25</v>
      </c>
      <c r="AC3342" s="7">
        <v>-1.5</v>
      </c>
      <c r="AD3342" s="7">
        <v>10.8</v>
      </c>
      <c r="AE3342" s="7" t="s">
        <v>132</v>
      </c>
      <c r="AH3342" s="7" t="s">
        <v>463</v>
      </c>
      <c r="AI3342" s="7" t="s">
        <v>463</v>
      </c>
      <c r="AJ3342" s="7">
        <v>-0.35399999999999998</v>
      </c>
      <c r="AK3342" s="7">
        <v>0.38200000000000001</v>
      </c>
      <c r="AV3342" s="7" t="s">
        <v>675</v>
      </c>
      <c r="AW3342" s="7" t="s">
        <v>528</v>
      </c>
      <c r="AZ3342" s="7" t="s">
        <v>233</v>
      </c>
    </row>
    <row r="3343" spans="1:52" x14ac:dyDescent="0.2">
      <c r="A3343" s="7">
        <v>3327</v>
      </c>
      <c r="B3343" s="7">
        <v>20022</v>
      </c>
      <c r="C3343" s="7" t="s">
        <v>69</v>
      </c>
      <c r="D3343" s="7" t="s">
        <v>230</v>
      </c>
      <c r="E3343" s="7" t="s">
        <v>231</v>
      </c>
      <c r="F3343" s="7">
        <v>2.6720000000000002</v>
      </c>
      <c r="I3343" s="7">
        <v>2.6720000000000002</v>
      </c>
      <c r="J3343" s="7">
        <v>2005</v>
      </c>
      <c r="K3343" s="7">
        <v>3</v>
      </c>
      <c r="L3343" s="7">
        <v>67</v>
      </c>
      <c r="M3343" s="7">
        <v>36.866</v>
      </c>
      <c r="N3343" s="7">
        <v>115.01600000000001</v>
      </c>
      <c r="O3343" s="7">
        <v>36.75</v>
      </c>
      <c r="P3343" s="7">
        <v>115.25</v>
      </c>
      <c r="Q3343" s="7">
        <v>16.829000000000001</v>
      </c>
      <c r="V3343" s="7" t="s">
        <v>37</v>
      </c>
      <c r="W3343" s="7">
        <v>1.173</v>
      </c>
      <c r="X3343" s="7">
        <f t="shared" si="108"/>
        <v>1.173</v>
      </c>
      <c r="Y3343" s="7">
        <v>1.4990000000000001</v>
      </c>
      <c r="Z3343" s="7">
        <f t="shared" si="109"/>
        <v>1.4990000000000001</v>
      </c>
      <c r="AA3343" s="7">
        <v>0.438</v>
      </c>
      <c r="AB3343" s="7">
        <v>0.56100000000000005</v>
      </c>
      <c r="AC3343" s="7">
        <v>7.2</v>
      </c>
      <c r="AD3343" s="7">
        <v>0</v>
      </c>
      <c r="AE3343" s="7" t="s">
        <v>132</v>
      </c>
      <c r="AH3343" s="7" t="s">
        <v>463</v>
      </c>
      <c r="AI3343" s="7" t="s">
        <v>463</v>
      </c>
      <c r="AJ3343" s="7">
        <v>-0.35399999999999998</v>
      </c>
      <c r="AK3343" s="7">
        <v>0.38200000000000001</v>
      </c>
      <c r="AV3343" s="7" t="s">
        <v>675</v>
      </c>
      <c r="AW3343" s="7" t="s">
        <v>528</v>
      </c>
      <c r="AZ3343" s="7" t="s">
        <v>233</v>
      </c>
    </row>
    <row r="3344" spans="1:52" x14ac:dyDescent="0.2">
      <c r="A3344" s="7">
        <v>3328</v>
      </c>
      <c r="B3344" s="7">
        <v>20022</v>
      </c>
      <c r="C3344" s="7" t="s">
        <v>69</v>
      </c>
      <c r="D3344" s="7" t="s">
        <v>230</v>
      </c>
      <c r="E3344" s="7" t="s">
        <v>231</v>
      </c>
      <c r="F3344" s="7">
        <v>3.8940000000000001</v>
      </c>
      <c r="I3344" s="7">
        <v>3.8940000000000001</v>
      </c>
      <c r="J3344" s="7">
        <v>2005</v>
      </c>
      <c r="K3344" s="7">
        <v>4</v>
      </c>
      <c r="L3344" s="7">
        <v>101</v>
      </c>
      <c r="M3344" s="7">
        <v>36.866</v>
      </c>
      <c r="N3344" s="7">
        <v>115.01600000000001</v>
      </c>
      <c r="O3344" s="7">
        <v>36.75</v>
      </c>
      <c r="P3344" s="7">
        <v>115.25</v>
      </c>
      <c r="Q3344" s="7">
        <v>18.388999999999999</v>
      </c>
      <c r="V3344" s="7" t="s">
        <v>37</v>
      </c>
      <c r="W3344" s="7">
        <v>2.8370000000000002</v>
      </c>
      <c r="X3344" s="7">
        <f t="shared" si="108"/>
        <v>2.8370000000000002</v>
      </c>
      <c r="Y3344" s="7">
        <v>1.0569999999999999</v>
      </c>
      <c r="Z3344" s="7">
        <f t="shared" si="109"/>
        <v>1.0569999999999999</v>
      </c>
      <c r="AA3344" s="7">
        <v>0.72799999999999998</v>
      </c>
      <c r="AB3344" s="7">
        <v>0.27100000000000002</v>
      </c>
      <c r="AC3344" s="7">
        <v>17.2</v>
      </c>
      <c r="AD3344" s="7">
        <v>15.6</v>
      </c>
      <c r="AE3344" s="7" t="s">
        <v>132</v>
      </c>
      <c r="AH3344" s="7" t="s">
        <v>463</v>
      </c>
      <c r="AI3344" s="7" t="s">
        <v>463</v>
      </c>
      <c r="AJ3344" s="7">
        <v>-0.35399999999999998</v>
      </c>
      <c r="AK3344" s="7">
        <v>0.38200000000000001</v>
      </c>
      <c r="AV3344" s="7" t="s">
        <v>675</v>
      </c>
      <c r="AW3344" s="7" t="s">
        <v>528</v>
      </c>
      <c r="AZ3344" s="7" t="s">
        <v>233</v>
      </c>
    </row>
    <row r="3345" spans="1:52" x14ac:dyDescent="0.2">
      <c r="A3345" s="7">
        <v>3329</v>
      </c>
      <c r="B3345" s="7">
        <v>20022</v>
      </c>
      <c r="C3345" s="7" t="s">
        <v>69</v>
      </c>
      <c r="D3345" s="7" t="s">
        <v>230</v>
      </c>
      <c r="E3345" s="7" t="s">
        <v>231</v>
      </c>
      <c r="F3345" s="7">
        <v>3.3610000000000002</v>
      </c>
      <c r="I3345" s="7">
        <v>3.3610000000000002</v>
      </c>
      <c r="J3345" s="7">
        <v>2005</v>
      </c>
      <c r="K3345" s="7">
        <v>5</v>
      </c>
      <c r="L3345" s="7">
        <v>129</v>
      </c>
      <c r="M3345" s="7">
        <v>36.866</v>
      </c>
      <c r="N3345" s="7">
        <v>115.01600000000001</v>
      </c>
      <c r="O3345" s="7">
        <v>36.75</v>
      </c>
      <c r="P3345" s="7">
        <v>115.25</v>
      </c>
      <c r="Q3345" s="7">
        <v>24.838000000000001</v>
      </c>
      <c r="V3345" s="7" t="s">
        <v>37</v>
      </c>
      <c r="W3345" s="7">
        <v>3.0960000000000001</v>
      </c>
      <c r="X3345" s="7">
        <f t="shared" si="108"/>
        <v>3.0960000000000001</v>
      </c>
      <c r="Y3345" s="7">
        <v>0.26500000000000001</v>
      </c>
      <c r="Z3345" s="7">
        <f t="shared" si="109"/>
        <v>0.26500000000000001</v>
      </c>
      <c r="AA3345" s="7">
        <v>0.92100000000000004</v>
      </c>
      <c r="AB3345" s="7">
        <v>7.8E-2</v>
      </c>
      <c r="AC3345" s="7">
        <v>21.9</v>
      </c>
      <c r="AD3345" s="7">
        <v>65.099999999999994</v>
      </c>
      <c r="AE3345" s="7" t="s">
        <v>132</v>
      </c>
      <c r="AH3345" s="7" t="s">
        <v>463</v>
      </c>
      <c r="AI3345" s="7" t="s">
        <v>463</v>
      </c>
      <c r="AJ3345" s="7">
        <v>-0.35399999999999998</v>
      </c>
      <c r="AK3345" s="7">
        <v>0.38200000000000001</v>
      </c>
      <c r="AV3345" s="7" t="s">
        <v>675</v>
      </c>
      <c r="AW3345" s="7" t="s">
        <v>528</v>
      </c>
      <c r="AZ3345" s="7" t="s">
        <v>233</v>
      </c>
    </row>
    <row r="3346" spans="1:52" x14ac:dyDescent="0.2">
      <c r="A3346" s="7">
        <v>3330</v>
      </c>
      <c r="B3346" s="7">
        <v>20022</v>
      </c>
      <c r="C3346" s="7" t="s">
        <v>69</v>
      </c>
      <c r="D3346" s="7" t="s">
        <v>230</v>
      </c>
      <c r="E3346" s="7" t="s">
        <v>231</v>
      </c>
      <c r="F3346" s="7">
        <v>7.3490000000000002</v>
      </c>
      <c r="I3346" s="7">
        <v>7.3490000000000002</v>
      </c>
      <c r="J3346" s="7">
        <v>2005</v>
      </c>
      <c r="K3346" s="7">
        <v>6</v>
      </c>
      <c r="L3346" s="7">
        <v>163</v>
      </c>
      <c r="M3346" s="7">
        <v>36.866</v>
      </c>
      <c r="N3346" s="7">
        <v>115.01600000000001</v>
      </c>
      <c r="O3346" s="7">
        <v>36.75</v>
      </c>
      <c r="P3346" s="7">
        <v>115.25</v>
      </c>
      <c r="Q3346" s="7">
        <v>26.405000000000001</v>
      </c>
      <c r="V3346" s="7" t="s">
        <v>37</v>
      </c>
      <c r="W3346" s="7">
        <v>6.6980000000000004</v>
      </c>
      <c r="X3346" s="7">
        <f t="shared" ref="X3346:X3409" si="110">IF(ISBLANK(W3346), "", W3346)</f>
        <v>6.6980000000000004</v>
      </c>
      <c r="Y3346" s="7">
        <v>0.65</v>
      </c>
      <c r="Z3346" s="7">
        <f t="shared" ref="Z3346:Z3409" si="111">IF(ISBLANK(Y3346), "", Y3346)</f>
        <v>0.65</v>
      </c>
      <c r="AA3346" s="7">
        <v>0.91100000000000003</v>
      </c>
      <c r="AB3346" s="7">
        <v>8.7999999999999995E-2</v>
      </c>
      <c r="AC3346" s="7">
        <v>28.9</v>
      </c>
      <c r="AD3346" s="7">
        <v>111.2</v>
      </c>
      <c r="AE3346" s="7" t="s">
        <v>132</v>
      </c>
      <c r="AH3346" s="7" t="s">
        <v>463</v>
      </c>
      <c r="AI3346" s="7" t="s">
        <v>463</v>
      </c>
      <c r="AJ3346" s="7">
        <v>-0.35399999999999998</v>
      </c>
      <c r="AK3346" s="7">
        <v>0.38200000000000001</v>
      </c>
      <c r="AV3346" s="7" t="s">
        <v>675</v>
      </c>
      <c r="AW3346" s="7" t="s">
        <v>528</v>
      </c>
      <c r="AZ3346" s="7" t="s">
        <v>233</v>
      </c>
    </row>
    <row r="3347" spans="1:52" x14ac:dyDescent="0.2">
      <c r="A3347" s="7">
        <v>3331</v>
      </c>
      <c r="B3347" s="7">
        <v>20022</v>
      </c>
      <c r="C3347" s="7" t="s">
        <v>69</v>
      </c>
      <c r="D3347" s="7" t="s">
        <v>230</v>
      </c>
      <c r="E3347" s="7" t="s">
        <v>231</v>
      </c>
      <c r="F3347" s="7">
        <v>4.4660000000000002</v>
      </c>
      <c r="I3347" s="7">
        <v>4.4660000000000002</v>
      </c>
      <c r="J3347" s="7">
        <v>2005</v>
      </c>
      <c r="K3347" s="7">
        <v>7</v>
      </c>
      <c r="L3347" s="7">
        <v>191</v>
      </c>
      <c r="M3347" s="7">
        <v>36.866</v>
      </c>
      <c r="N3347" s="7">
        <v>115.01600000000001</v>
      </c>
      <c r="O3347" s="7">
        <v>36.75</v>
      </c>
      <c r="P3347" s="7">
        <v>115.25</v>
      </c>
      <c r="Q3347" s="7">
        <v>22.274000000000001</v>
      </c>
      <c r="V3347" s="7" t="s">
        <v>37</v>
      </c>
      <c r="W3347" s="7">
        <v>4.33</v>
      </c>
      <c r="X3347" s="7">
        <f t="shared" si="110"/>
        <v>4.33</v>
      </c>
      <c r="Y3347" s="7">
        <v>0.13500000000000001</v>
      </c>
      <c r="Z3347" s="7">
        <f t="shared" si="111"/>
        <v>0.13500000000000001</v>
      </c>
      <c r="AA3347" s="7">
        <v>0.96899999999999997</v>
      </c>
      <c r="AB3347" s="7">
        <v>0.03</v>
      </c>
      <c r="AC3347" s="7">
        <v>29.1</v>
      </c>
      <c r="AD3347" s="7">
        <v>110.3</v>
      </c>
      <c r="AE3347" s="7" t="s">
        <v>132</v>
      </c>
      <c r="AH3347" s="7" t="s">
        <v>463</v>
      </c>
      <c r="AI3347" s="7" t="s">
        <v>463</v>
      </c>
      <c r="AJ3347" s="7">
        <v>-0.35399999999999998</v>
      </c>
      <c r="AK3347" s="7">
        <v>0.38200000000000001</v>
      </c>
      <c r="AV3347" s="7" t="s">
        <v>675</v>
      </c>
      <c r="AW3347" s="7" t="s">
        <v>528</v>
      </c>
      <c r="AZ3347" s="7" t="s">
        <v>233</v>
      </c>
    </row>
    <row r="3348" spans="1:52" x14ac:dyDescent="0.2">
      <c r="A3348" s="7">
        <v>3332</v>
      </c>
      <c r="B3348" s="7">
        <v>20022</v>
      </c>
      <c r="C3348" s="7" t="s">
        <v>69</v>
      </c>
      <c r="D3348" s="7" t="s">
        <v>230</v>
      </c>
      <c r="E3348" s="7" t="s">
        <v>231</v>
      </c>
      <c r="F3348" s="7">
        <v>5.867</v>
      </c>
      <c r="I3348" s="7">
        <v>5.867</v>
      </c>
      <c r="J3348" s="7">
        <v>2005</v>
      </c>
      <c r="K3348" s="7">
        <v>8</v>
      </c>
      <c r="L3348" s="7">
        <v>223</v>
      </c>
      <c r="M3348" s="7">
        <v>36.866</v>
      </c>
      <c r="N3348" s="7">
        <v>115.01600000000001</v>
      </c>
      <c r="O3348" s="7">
        <v>36.75</v>
      </c>
      <c r="P3348" s="7">
        <v>115.25</v>
      </c>
      <c r="Q3348" s="7">
        <v>23.297000000000001</v>
      </c>
      <c r="V3348" s="7" t="s">
        <v>37</v>
      </c>
      <c r="W3348" s="7">
        <v>3.94</v>
      </c>
      <c r="X3348" s="7">
        <f t="shared" si="110"/>
        <v>3.94</v>
      </c>
      <c r="Y3348" s="7">
        <v>1.9259999999999999</v>
      </c>
      <c r="Z3348" s="7">
        <f t="shared" si="111"/>
        <v>1.9259999999999999</v>
      </c>
      <c r="AA3348" s="7">
        <v>0.67100000000000004</v>
      </c>
      <c r="AB3348" s="7">
        <v>0.32800000000000001</v>
      </c>
      <c r="AC3348" s="7">
        <v>26.3</v>
      </c>
      <c r="AD3348" s="7">
        <v>116.2</v>
      </c>
      <c r="AE3348" s="7" t="s">
        <v>132</v>
      </c>
      <c r="AH3348" s="7" t="s">
        <v>463</v>
      </c>
      <c r="AI3348" s="7" t="s">
        <v>463</v>
      </c>
      <c r="AJ3348" s="7">
        <v>-0.35399999999999998</v>
      </c>
      <c r="AK3348" s="7">
        <v>0.38200000000000001</v>
      </c>
      <c r="AV3348" s="7" t="s">
        <v>675</v>
      </c>
      <c r="AW3348" s="7" t="s">
        <v>528</v>
      </c>
      <c r="AZ3348" s="7" t="s">
        <v>233</v>
      </c>
    </row>
    <row r="3349" spans="1:52" x14ac:dyDescent="0.2">
      <c r="A3349" s="7">
        <v>3333</v>
      </c>
      <c r="B3349" s="7">
        <v>20022</v>
      </c>
      <c r="C3349" s="7" t="s">
        <v>69</v>
      </c>
      <c r="D3349" s="7" t="s">
        <v>230</v>
      </c>
      <c r="E3349" s="7" t="s">
        <v>231</v>
      </c>
      <c r="F3349" s="7">
        <v>3.2519999999999998</v>
      </c>
      <c r="I3349" s="7">
        <v>3.2519999999999998</v>
      </c>
      <c r="J3349" s="7">
        <v>2005</v>
      </c>
      <c r="K3349" s="7">
        <v>9</v>
      </c>
      <c r="L3349" s="7">
        <v>253</v>
      </c>
      <c r="M3349" s="7">
        <v>36.866</v>
      </c>
      <c r="N3349" s="7">
        <v>115.01600000000001</v>
      </c>
      <c r="O3349" s="7">
        <v>36.75</v>
      </c>
      <c r="P3349" s="7">
        <v>115.25</v>
      </c>
      <c r="Q3349" s="7">
        <v>19.440999999999999</v>
      </c>
      <c r="V3349" s="7" t="s">
        <v>37</v>
      </c>
      <c r="W3349" s="7">
        <v>1.3049999999999999</v>
      </c>
      <c r="X3349" s="7">
        <f t="shared" si="110"/>
        <v>1.3049999999999999</v>
      </c>
      <c r="Y3349" s="7">
        <v>1.946</v>
      </c>
      <c r="Z3349" s="7">
        <f t="shared" si="111"/>
        <v>1.946</v>
      </c>
      <c r="AA3349" s="7">
        <v>0.40100000000000002</v>
      </c>
      <c r="AB3349" s="7">
        <v>0.59799999999999998</v>
      </c>
      <c r="AC3349" s="7">
        <v>23.2</v>
      </c>
      <c r="AD3349" s="7">
        <v>51.4</v>
      </c>
      <c r="AE3349" s="7" t="s">
        <v>132</v>
      </c>
      <c r="AH3349" s="7" t="s">
        <v>463</v>
      </c>
      <c r="AI3349" s="7" t="s">
        <v>463</v>
      </c>
      <c r="AJ3349" s="7">
        <v>-0.35399999999999998</v>
      </c>
      <c r="AK3349" s="7">
        <v>0.38200000000000001</v>
      </c>
      <c r="AV3349" s="7" t="s">
        <v>675</v>
      </c>
      <c r="AW3349" s="7" t="s">
        <v>528</v>
      </c>
      <c r="AZ3349" s="7" t="s">
        <v>233</v>
      </c>
    </row>
    <row r="3350" spans="1:52" x14ac:dyDescent="0.2">
      <c r="A3350" s="7">
        <v>3334</v>
      </c>
      <c r="B3350" s="7">
        <v>20022</v>
      </c>
      <c r="C3350" s="7" t="s">
        <v>69</v>
      </c>
      <c r="D3350" s="7" t="s">
        <v>230</v>
      </c>
      <c r="E3350" s="7" t="s">
        <v>231</v>
      </c>
      <c r="F3350" s="7">
        <v>1.4390000000000001</v>
      </c>
      <c r="I3350" s="7">
        <v>1.4390000000000001</v>
      </c>
      <c r="J3350" s="7">
        <v>2005</v>
      </c>
      <c r="K3350" s="7">
        <v>10</v>
      </c>
      <c r="L3350" s="7">
        <v>282</v>
      </c>
      <c r="M3350" s="7">
        <v>36.866</v>
      </c>
      <c r="N3350" s="7">
        <v>115.01600000000001</v>
      </c>
      <c r="O3350" s="7">
        <v>36.75</v>
      </c>
      <c r="P3350" s="7">
        <v>115.25</v>
      </c>
      <c r="Q3350" s="7">
        <v>18.568999999999999</v>
      </c>
      <c r="V3350" s="7" t="s">
        <v>37</v>
      </c>
      <c r="W3350" s="7">
        <v>0.56000000000000005</v>
      </c>
      <c r="X3350" s="7">
        <f t="shared" si="110"/>
        <v>0.56000000000000005</v>
      </c>
      <c r="Y3350" s="7">
        <v>0.878</v>
      </c>
      <c r="Z3350" s="7">
        <f t="shared" si="111"/>
        <v>0.878</v>
      </c>
      <c r="AA3350" s="7">
        <v>0.38900000000000001</v>
      </c>
      <c r="AB3350" s="7">
        <v>0.61</v>
      </c>
      <c r="AC3350" s="7">
        <v>16.2</v>
      </c>
      <c r="AD3350" s="7">
        <v>0</v>
      </c>
      <c r="AE3350" s="7" t="s">
        <v>132</v>
      </c>
      <c r="AH3350" s="7" t="s">
        <v>463</v>
      </c>
      <c r="AI3350" s="7" t="s">
        <v>463</v>
      </c>
      <c r="AJ3350" s="7">
        <v>-0.35399999999999998</v>
      </c>
      <c r="AK3350" s="7">
        <v>0.38200000000000001</v>
      </c>
      <c r="AV3350" s="7" t="s">
        <v>675</v>
      </c>
      <c r="AW3350" s="7" t="s">
        <v>528</v>
      </c>
      <c r="AZ3350" s="7" t="s">
        <v>233</v>
      </c>
    </row>
    <row r="3351" spans="1:52" x14ac:dyDescent="0.2">
      <c r="A3351" s="7">
        <v>3335</v>
      </c>
      <c r="B3351" s="7">
        <v>20031</v>
      </c>
      <c r="C3351" s="7" t="s">
        <v>69</v>
      </c>
      <c r="D3351" s="7" t="s">
        <v>515</v>
      </c>
      <c r="E3351" s="7" t="s">
        <v>340</v>
      </c>
      <c r="F3351" s="7">
        <v>1.9330000000000001</v>
      </c>
      <c r="I3351" s="7">
        <v>2.004</v>
      </c>
      <c r="J3351" s="7">
        <v>2008</v>
      </c>
      <c r="K3351" s="7">
        <v>3</v>
      </c>
      <c r="L3351" s="7">
        <v>63</v>
      </c>
      <c r="M3351" s="7">
        <v>21.5</v>
      </c>
      <c r="N3351" s="7">
        <v>100.833</v>
      </c>
      <c r="O3351" s="7">
        <v>21.75</v>
      </c>
      <c r="P3351" s="7">
        <v>100.75</v>
      </c>
      <c r="V3351" s="7" t="s">
        <v>26</v>
      </c>
      <c r="W3351" s="7">
        <v>1.7949999999999999</v>
      </c>
      <c r="X3351" s="7">
        <f t="shared" si="110"/>
        <v>1.7949999999999999</v>
      </c>
      <c r="Y3351" s="7">
        <v>0.20899999999999999</v>
      </c>
      <c r="Z3351" s="7">
        <f t="shared" si="111"/>
        <v>0.20899999999999999</v>
      </c>
      <c r="AA3351" s="7">
        <v>0.89500000000000002</v>
      </c>
      <c r="AB3351" s="7">
        <v>0.104</v>
      </c>
      <c r="AC3351" s="7">
        <v>20</v>
      </c>
      <c r="AD3351" s="7">
        <v>84.2</v>
      </c>
      <c r="AE3351" s="7" t="s">
        <v>55</v>
      </c>
      <c r="AH3351" s="7" t="s">
        <v>419</v>
      </c>
      <c r="AI3351" s="7" t="s">
        <v>420</v>
      </c>
      <c r="AJ3351" s="7">
        <v>-2.5310000000000001</v>
      </c>
      <c r="AK3351" s="7">
        <v>1.978</v>
      </c>
      <c r="AL3351" s="7" t="s">
        <v>408</v>
      </c>
      <c r="AS3351" s="7">
        <v>2.948</v>
      </c>
      <c r="AT3351" s="7">
        <v>3.9</v>
      </c>
      <c r="AU3351" s="7">
        <v>1.4550000000000001</v>
      </c>
      <c r="AV3351" s="7" t="s">
        <v>659</v>
      </c>
      <c r="AW3351" s="7" t="s">
        <v>528</v>
      </c>
      <c r="AX3351" s="7" t="s">
        <v>14</v>
      </c>
      <c r="AY3351" s="7" t="s">
        <v>562</v>
      </c>
      <c r="AZ3351" s="7" t="s">
        <v>341</v>
      </c>
    </row>
    <row r="3352" spans="1:52" x14ac:dyDescent="0.2">
      <c r="A3352" s="7">
        <v>3336</v>
      </c>
      <c r="B3352" s="7">
        <v>20031</v>
      </c>
      <c r="C3352" s="7" t="s">
        <v>69</v>
      </c>
      <c r="D3352" s="7" t="s">
        <v>515</v>
      </c>
      <c r="E3352" s="7" t="s">
        <v>340</v>
      </c>
      <c r="F3352" s="7">
        <v>2.1</v>
      </c>
      <c r="I3352" s="7">
        <v>2.177</v>
      </c>
      <c r="J3352" s="7">
        <v>2008</v>
      </c>
      <c r="K3352" s="7">
        <v>3</v>
      </c>
      <c r="L3352" s="7">
        <v>77</v>
      </c>
      <c r="M3352" s="7">
        <v>21.5</v>
      </c>
      <c r="N3352" s="7">
        <v>100.833</v>
      </c>
      <c r="O3352" s="7">
        <v>21.75</v>
      </c>
      <c r="P3352" s="7">
        <v>100.75</v>
      </c>
      <c r="V3352" s="7" t="s">
        <v>26</v>
      </c>
      <c r="W3352" s="7">
        <v>1.722</v>
      </c>
      <c r="X3352" s="7">
        <f t="shared" si="110"/>
        <v>1.722</v>
      </c>
      <c r="Y3352" s="7">
        <v>0.45500000000000002</v>
      </c>
      <c r="Z3352" s="7">
        <f t="shared" si="111"/>
        <v>0.45500000000000002</v>
      </c>
      <c r="AA3352" s="7">
        <v>0.79</v>
      </c>
      <c r="AB3352" s="7">
        <v>0.20899999999999999</v>
      </c>
      <c r="AC3352" s="7">
        <v>20</v>
      </c>
      <c r="AD3352" s="7">
        <v>84.2</v>
      </c>
      <c r="AE3352" s="7" t="s">
        <v>55</v>
      </c>
      <c r="AH3352" s="7" t="s">
        <v>419</v>
      </c>
      <c r="AI3352" s="7" t="s">
        <v>420</v>
      </c>
      <c r="AJ3352" s="7">
        <v>-2.5310000000000001</v>
      </c>
      <c r="AK3352" s="7">
        <v>1.978</v>
      </c>
      <c r="AL3352" s="7" t="s">
        <v>408</v>
      </c>
      <c r="AS3352" s="7">
        <v>2.948</v>
      </c>
      <c r="AT3352" s="7">
        <v>3.9</v>
      </c>
      <c r="AU3352" s="7">
        <v>1.4550000000000001</v>
      </c>
      <c r="AV3352" s="7" t="s">
        <v>659</v>
      </c>
      <c r="AW3352" s="7" t="s">
        <v>528</v>
      </c>
      <c r="AX3352" s="7" t="s">
        <v>14</v>
      </c>
      <c r="AY3352" s="7" t="s">
        <v>562</v>
      </c>
      <c r="AZ3352" s="7" t="s">
        <v>341</v>
      </c>
    </row>
    <row r="3353" spans="1:52" x14ac:dyDescent="0.2">
      <c r="A3353" s="7">
        <v>3337</v>
      </c>
      <c r="B3353" s="7">
        <v>20031</v>
      </c>
      <c r="C3353" s="7" t="s">
        <v>69</v>
      </c>
      <c r="D3353" s="7" t="s">
        <v>515</v>
      </c>
      <c r="E3353" s="7" t="s">
        <v>340</v>
      </c>
      <c r="F3353" s="7">
        <v>2.7629999999999999</v>
      </c>
      <c r="I3353" s="7">
        <v>2.8639999999999999</v>
      </c>
      <c r="J3353" s="7">
        <v>2008</v>
      </c>
      <c r="K3353" s="7">
        <v>4</v>
      </c>
      <c r="L3353" s="7">
        <v>98</v>
      </c>
      <c r="M3353" s="7">
        <v>21.5</v>
      </c>
      <c r="N3353" s="7">
        <v>100.833</v>
      </c>
      <c r="O3353" s="7">
        <v>21.75</v>
      </c>
      <c r="P3353" s="7">
        <v>100.75</v>
      </c>
      <c r="V3353" s="7" t="s">
        <v>26</v>
      </c>
      <c r="W3353" s="7">
        <v>2.4740000000000002</v>
      </c>
      <c r="X3353" s="7">
        <f t="shared" si="110"/>
        <v>2.4740000000000002</v>
      </c>
      <c r="Y3353" s="7">
        <v>0.39</v>
      </c>
      <c r="Z3353" s="7">
        <f t="shared" si="111"/>
        <v>0.39</v>
      </c>
      <c r="AA3353" s="7">
        <v>0.86299999999999999</v>
      </c>
      <c r="AB3353" s="7">
        <v>0.13600000000000001</v>
      </c>
      <c r="AC3353" s="7">
        <v>23.5</v>
      </c>
      <c r="AD3353" s="7">
        <v>61.3</v>
      </c>
      <c r="AE3353" s="7" t="s">
        <v>55</v>
      </c>
      <c r="AH3353" s="7" t="s">
        <v>419</v>
      </c>
      <c r="AI3353" s="7" t="s">
        <v>420</v>
      </c>
      <c r="AJ3353" s="7">
        <v>-2.5310000000000001</v>
      </c>
      <c r="AK3353" s="7">
        <v>1.978</v>
      </c>
      <c r="AL3353" s="7" t="s">
        <v>408</v>
      </c>
      <c r="AS3353" s="7">
        <v>2.948</v>
      </c>
      <c r="AT3353" s="7">
        <v>3.9</v>
      </c>
      <c r="AU3353" s="7">
        <v>1.4550000000000001</v>
      </c>
      <c r="AV3353" s="7" t="s">
        <v>659</v>
      </c>
      <c r="AW3353" s="7" t="s">
        <v>528</v>
      </c>
      <c r="AX3353" s="7" t="s">
        <v>14</v>
      </c>
      <c r="AY3353" s="7" t="s">
        <v>562</v>
      </c>
      <c r="AZ3353" s="7" t="s">
        <v>341</v>
      </c>
    </row>
    <row r="3354" spans="1:52" x14ac:dyDescent="0.2">
      <c r="A3354" s="7">
        <v>3338</v>
      </c>
      <c r="B3354" s="7">
        <v>20031</v>
      </c>
      <c r="C3354" s="7" t="s">
        <v>69</v>
      </c>
      <c r="D3354" s="7" t="s">
        <v>515</v>
      </c>
      <c r="E3354" s="7" t="s">
        <v>340</v>
      </c>
      <c r="F3354" s="7">
        <v>3.2490000000000001</v>
      </c>
      <c r="I3354" s="7">
        <v>3.3679999999999999</v>
      </c>
      <c r="J3354" s="7">
        <v>2008</v>
      </c>
      <c r="K3354" s="7">
        <v>4</v>
      </c>
      <c r="L3354" s="7">
        <v>111</v>
      </c>
      <c r="M3354" s="7">
        <v>21.5</v>
      </c>
      <c r="N3354" s="7">
        <v>100.833</v>
      </c>
      <c r="O3354" s="7">
        <v>21.75</v>
      </c>
      <c r="P3354" s="7">
        <v>100.75</v>
      </c>
      <c r="V3354" s="7" t="s">
        <v>26</v>
      </c>
      <c r="W3354" s="7">
        <v>2.617</v>
      </c>
      <c r="X3354" s="7">
        <f t="shared" si="110"/>
        <v>2.617</v>
      </c>
      <c r="Y3354" s="7">
        <v>0.751</v>
      </c>
      <c r="Z3354" s="7">
        <f t="shared" si="111"/>
        <v>0.751</v>
      </c>
      <c r="AA3354" s="7">
        <v>0.77600000000000002</v>
      </c>
      <c r="AB3354" s="7">
        <v>0.223</v>
      </c>
      <c r="AC3354" s="7">
        <v>23.5</v>
      </c>
      <c r="AD3354" s="7">
        <v>61.3</v>
      </c>
      <c r="AE3354" s="7" t="s">
        <v>55</v>
      </c>
      <c r="AH3354" s="7" t="s">
        <v>419</v>
      </c>
      <c r="AI3354" s="7" t="s">
        <v>420</v>
      </c>
      <c r="AJ3354" s="7">
        <v>-2.5310000000000001</v>
      </c>
      <c r="AK3354" s="7">
        <v>1.978</v>
      </c>
      <c r="AL3354" s="7" t="s">
        <v>408</v>
      </c>
      <c r="AS3354" s="7">
        <v>2.948</v>
      </c>
      <c r="AT3354" s="7">
        <v>3.9</v>
      </c>
      <c r="AU3354" s="7">
        <v>1.4550000000000001</v>
      </c>
      <c r="AV3354" s="7" t="s">
        <v>659</v>
      </c>
      <c r="AW3354" s="7" t="s">
        <v>528</v>
      </c>
      <c r="AX3354" s="7" t="s">
        <v>14</v>
      </c>
      <c r="AY3354" s="7" t="s">
        <v>562</v>
      </c>
      <c r="AZ3354" s="7" t="s">
        <v>341</v>
      </c>
    </row>
    <row r="3355" spans="1:52" x14ac:dyDescent="0.2">
      <c r="A3355" s="7">
        <v>3339</v>
      </c>
      <c r="B3355" s="7">
        <v>20031</v>
      </c>
      <c r="C3355" s="7" t="s">
        <v>69</v>
      </c>
      <c r="D3355" s="7" t="s">
        <v>515</v>
      </c>
      <c r="E3355" s="7" t="s">
        <v>340</v>
      </c>
      <c r="F3355" s="7">
        <v>3.6040000000000001</v>
      </c>
      <c r="I3355" s="7">
        <v>3.7360000000000002</v>
      </c>
      <c r="J3355" s="7">
        <v>2008</v>
      </c>
      <c r="K3355" s="7">
        <v>5</v>
      </c>
      <c r="L3355" s="7">
        <v>125</v>
      </c>
      <c r="M3355" s="7">
        <v>21.5</v>
      </c>
      <c r="N3355" s="7">
        <v>100.833</v>
      </c>
      <c r="O3355" s="7">
        <v>21.75</v>
      </c>
      <c r="P3355" s="7">
        <v>100.75</v>
      </c>
      <c r="V3355" s="7" t="s">
        <v>26</v>
      </c>
      <c r="W3355" s="7">
        <v>2.76</v>
      </c>
      <c r="X3355" s="7">
        <f t="shared" si="110"/>
        <v>2.76</v>
      </c>
      <c r="Y3355" s="7">
        <v>0.97599999999999998</v>
      </c>
      <c r="Z3355" s="7">
        <f t="shared" si="111"/>
        <v>0.97599999999999998</v>
      </c>
      <c r="AA3355" s="7">
        <v>0.73799999999999999</v>
      </c>
      <c r="AB3355" s="7">
        <v>0.26100000000000001</v>
      </c>
      <c r="AC3355" s="7">
        <v>23.8</v>
      </c>
      <c r="AD3355" s="7">
        <v>174.1</v>
      </c>
      <c r="AE3355" s="7" t="s">
        <v>55</v>
      </c>
      <c r="AH3355" s="7" t="s">
        <v>419</v>
      </c>
      <c r="AI3355" s="7" t="s">
        <v>420</v>
      </c>
      <c r="AJ3355" s="7">
        <v>-2.5310000000000001</v>
      </c>
      <c r="AK3355" s="7">
        <v>1.978</v>
      </c>
      <c r="AL3355" s="7" t="s">
        <v>408</v>
      </c>
      <c r="AS3355" s="7">
        <v>2.948</v>
      </c>
      <c r="AT3355" s="7">
        <v>3.9</v>
      </c>
      <c r="AU3355" s="7">
        <v>1.4550000000000001</v>
      </c>
      <c r="AV3355" s="7" t="s">
        <v>659</v>
      </c>
      <c r="AW3355" s="7" t="s">
        <v>528</v>
      </c>
      <c r="AX3355" s="7" t="s">
        <v>14</v>
      </c>
      <c r="AY3355" s="7" t="s">
        <v>562</v>
      </c>
      <c r="AZ3355" s="7" t="s">
        <v>341</v>
      </c>
    </row>
    <row r="3356" spans="1:52" x14ac:dyDescent="0.2">
      <c r="A3356" s="7">
        <v>3340</v>
      </c>
      <c r="B3356" s="7">
        <v>20031</v>
      </c>
      <c r="C3356" s="7" t="s">
        <v>69</v>
      </c>
      <c r="D3356" s="7" t="s">
        <v>515</v>
      </c>
      <c r="E3356" s="7" t="s">
        <v>340</v>
      </c>
      <c r="F3356" s="7">
        <v>3.4870000000000001</v>
      </c>
      <c r="I3356" s="7">
        <v>3.6150000000000002</v>
      </c>
      <c r="J3356" s="7">
        <v>2008</v>
      </c>
      <c r="K3356" s="7">
        <v>5</v>
      </c>
      <c r="L3356" s="7">
        <v>140</v>
      </c>
      <c r="M3356" s="7">
        <v>21.5</v>
      </c>
      <c r="N3356" s="7">
        <v>100.833</v>
      </c>
      <c r="O3356" s="7">
        <v>21.75</v>
      </c>
      <c r="P3356" s="7">
        <v>100.75</v>
      </c>
      <c r="V3356" s="7" t="s">
        <v>26</v>
      </c>
      <c r="W3356" s="7">
        <v>2.867</v>
      </c>
      <c r="X3356" s="7">
        <f t="shared" si="110"/>
        <v>2.867</v>
      </c>
      <c r="Y3356" s="7">
        <v>0.748</v>
      </c>
      <c r="Z3356" s="7">
        <f t="shared" si="111"/>
        <v>0.748</v>
      </c>
      <c r="AA3356" s="7">
        <v>0.79300000000000004</v>
      </c>
      <c r="AB3356" s="7">
        <v>0.20599999999999999</v>
      </c>
      <c r="AC3356" s="7">
        <v>23.8</v>
      </c>
      <c r="AD3356" s="7">
        <v>174.1</v>
      </c>
      <c r="AE3356" s="7" t="s">
        <v>55</v>
      </c>
      <c r="AH3356" s="7" t="s">
        <v>419</v>
      </c>
      <c r="AI3356" s="7" t="s">
        <v>420</v>
      </c>
      <c r="AJ3356" s="7">
        <v>-2.5310000000000001</v>
      </c>
      <c r="AK3356" s="7">
        <v>1.978</v>
      </c>
      <c r="AL3356" s="7" t="s">
        <v>408</v>
      </c>
      <c r="AS3356" s="7">
        <v>2.948</v>
      </c>
      <c r="AT3356" s="7">
        <v>3.9</v>
      </c>
      <c r="AU3356" s="7">
        <v>1.4550000000000001</v>
      </c>
      <c r="AV3356" s="7" t="s">
        <v>659</v>
      </c>
      <c r="AW3356" s="7" t="s">
        <v>528</v>
      </c>
      <c r="AX3356" s="7" t="s">
        <v>14</v>
      </c>
      <c r="AY3356" s="7" t="s">
        <v>562</v>
      </c>
      <c r="AZ3356" s="7" t="s">
        <v>341</v>
      </c>
    </row>
    <row r="3357" spans="1:52" x14ac:dyDescent="0.2">
      <c r="A3357" s="7">
        <v>3341</v>
      </c>
      <c r="B3357" s="7">
        <v>20031</v>
      </c>
      <c r="C3357" s="7" t="s">
        <v>69</v>
      </c>
      <c r="D3357" s="7" t="s">
        <v>515</v>
      </c>
      <c r="E3357" s="7" t="s">
        <v>340</v>
      </c>
      <c r="F3357" s="7">
        <v>3.8540000000000001</v>
      </c>
      <c r="I3357" s="7">
        <v>3.9950000000000001</v>
      </c>
      <c r="J3357" s="7">
        <v>2008</v>
      </c>
      <c r="K3357" s="7">
        <v>6</v>
      </c>
      <c r="L3357" s="7">
        <v>153</v>
      </c>
      <c r="M3357" s="7">
        <v>21.5</v>
      </c>
      <c r="N3357" s="7">
        <v>100.833</v>
      </c>
      <c r="O3357" s="7">
        <v>21.75</v>
      </c>
      <c r="P3357" s="7">
        <v>100.75</v>
      </c>
      <c r="V3357" s="7" t="s">
        <v>26</v>
      </c>
      <c r="W3357" s="7">
        <v>2.9620000000000002</v>
      </c>
      <c r="X3357" s="7">
        <f t="shared" si="110"/>
        <v>2.9620000000000002</v>
      </c>
      <c r="Y3357" s="7">
        <v>1.0329999999999999</v>
      </c>
      <c r="Z3357" s="7">
        <f t="shared" si="111"/>
        <v>1.0329999999999999</v>
      </c>
      <c r="AA3357" s="7">
        <v>0.74099999999999999</v>
      </c>
      <c r="AB3357" s="7">
        <v>0.25800000000000001</v>
      </c>
      <c r="AC3357" s="7">
        <v>24.2</v>
      </c>
      <c r="AD3357" s="7">
        <v>173.6</v>
      </c>
      <c r="AE3357" s="7" t="s">
        <v>55</v>
      </c>
      <c r="AH3357" s="7" t="s">
        <v>419</v>
      </c>
      <c r="AI3357" s="7" t="s">
        <v>420</v>
      </c>
      <c r="AJ3357" s="7">
        <v>-2.5310000000000001</v>
      </c>
      <c r="AK3357" s="7">
        <v>1.978</v>
      </c>
      <c r="AL3357" s="7" t="s">
        <v>408</v>
      </c>
      <c r="AS3357" s="7">
        <v>2.948</v>
      </c>
      <c r="AT3357" s="7">
        <v>3.9</v>
      </c>
      <c r="AU3357" s="7">
        <v>1.4550000000000001</v>
      </c>
      <c r="AV3357" s="7" t="s">
        <v>659</v>
      </c>
      <c r="AW3357" s="7" t="s">
        <v>528</v>
      </c>
      <c r="AX3357" s="7" t="s">
        <v>14</v>
      </c>
      <c r="AY3357" s="7" t="s">
        <v>562</v>
      </c>
      <c r="AZ3357" s="7" t="s">
        <v>341</v>
      </c>
    </row>
    <row r="3358" spans="1:52" x14ac:dyDescent="0.2">
      <c r="A3358" s="7">
        <v>3342</v>
      </c>
      <c r="B3358" s="7">
        <v>20031</v>
      </c>
      <c r="C3358" s="7" t="s">
        <v>69</v>
      </c>
      <c r="D3358" s="7" t="s">
        <v>515</v>
      </c>
      <c r="E3358" s="7" t="s">
        <v>340</v>
      </c>
      <c r="F3358" s="7">
        <v>3.855</v>
      </c>
      <c r="I3358" s="7">
        <v>3.996</v>
      </c>
      <c r="J3358" s="7">
        <v>2008</v>
      </c>
      <c r="K3358" s="7">
        <v>6</v>
      </c>
      <c r="L3358" s="7">
        <v>167</v>
      </c>
      <c r="M3358" s="7">
        <v>21.5</v>
      </c>
      <c r="N3358" s="7">
        <v>100.833</v>
      </c>
      <c r="O3358" s="7">
        <v>21.75</v>
      </c>
      <c r="P3358" s="7">
        <v>100.75</v>
      </c>
      <c r="V3358" s="7" t="s">
        <v>26</v>
      </c>
      <c r="W3358" s="7">
        <v>2.734</v>
      </c>
      <c r="X3358" s="7">
        <f t="shared" si="110"/>
        <v>2.734</v>
      </c>
      <c r="Y3358" s="7">
        <v>1.262</v>
      </c>
      <c r="Z3358" s="7">
        <f t="shared" si="111"/>
        <v>1.262</v>
      </c>
      <c r="AA3358" s="7">
        <v>0.68400000000000005</v>
      </c>
      <c r="AB3358" s="7">
        <v>0.315</v>
      </c>
      <c r="AC3358" s="7">
        <v>24.2</v>
      </c>
      <c r="AD3358" s="7">
        <v>173.6</v>
      </c>
      <c r="AE3358" s="7" t="s">
        <v>55</v>
      </c>
      <c r="AH3358" s="7" t="s">
        <v>419</v>
      </c>
      <c r="AI3358" s="7" t="s">
        <v>420</v>
      </c>
      <c r="AJ3358" s="7">
        <v>-2.5310000000000001</v>
      </c>
      <c r="AK3358" s="7">
        <v>1.978</v>
      </c>
      <c r="AL3358" s="7" t="s">
        <v>408</v>
      </c>
      <c r="AS3358" s="7">
        <v>2.948</v>
      </c>
      <c r="AT3358" s="7">
        <v>3.9</v>
      </c>
      <c r="AU3358" s="7">
        <v>1.4550000000000001</v>
      </c>
      <c r="AV3358" s="7" t="s">
        <v>659</v>
      </c>
      <c r="AW3358" s="7" t="s">
        <v>528</v>
      </c>
      <c r="AX3358" s="7" t="s">
        <v>14</v>
      </c>
      <c r="AY3358" s="7" t="s">
        <v>562</v>
      </c>
      <c r="AZ3358" s="7" t="s">
        <v>341</v>
      </c>
    </row>
    <row r="3359" spans="1:52" x14ac:dyDescent="0.2">
      <c r="A3359" s="7">
        <v>3343</v>
      </c>
      <c r="B3359" s="7">
        <v>20031</v>
      </c>
      <c r="C3359" s="7" t="s">
        <v>69</v>
      </c>
      <c r="D3359" s="7" t="s">
        <v>515</v>
      </c>
      <c r="E3359" s="7" t="s">
        <v>340</v>
      </c>
      <c r="F3359" s="7">
        <v>3.5489999999999999</v>
      </c>
      <c r="I3359" s="7">
        <v>3.6789999999999998</v>
      </c>
      <c r="J3359" s="7">
        <v>2008</v>
      </c>
      <c r="K3359" s="7">
        <v>6</v>
      </c>
      <c r="L3359" s="7">
        <v>180</v>
      </c>
      <c r="M3359" s="7">
        <v>21.5</v>
      </c>
      <c r="N3359" s="7">
        <v>100.833</v>
      </c>
      <c r="O3359" s="7">
        <v>21.75</v>
      </c>
      <c r="P3359" s="7">
        <v>100.75</v>
      </c>
      <c r="V3359" s="7" t="s">
        <v>26</v>
      </c>
      <c r="W3359" s="7">
        <v>3.2240000000000002</v>
      </c>
      <c r="X3359" s="7">
        <f t="shared" si="110"/>
        <v>3.2240000000000002</v>
      </c>
      <c r="Y3359" s="7">
        <v>0.45500000000000002</v>
      </c>
      <c r="Z3359" s="7">
        <f t="shared" si="111"/>
        <v>0.45500000000000002</v>
      </c>
      <c r="AA3359" s="7">
        <v>0.876</v>
      </c>
      <c r="AB3359" s="7">
        <v>0.123</v>
      </c>
      <c r="AC3359" s="7">
        <v>24.2</v>
      </c>
      <c r="AD3359" s="7">
        <v>173.6</v>
      </c>
      <c r="AE3359" s="7" t="s">
        <v>55</v>
      </c>
      <c r="AH3359" s="7" t="s">
        <v>419</v>
      </c>
      <c r="AI3359" s="7" t="s">
        <v>420</v>
      </c>
      <c r="AJ3359" s="7">
        <v>-2.5310000000000001</v>
      </c>
      <c r="AK3359" s="7">
        <v>1.978</v>
      </c>
      <c r="AL3359" s="7" t="s">
        <v>408</v>
      </c>
      <c r="AS3359" s="7">
        <v>2.948</v>
      </c>
      <c r="AT3359" s="7">
        <v>3.9</v>
      </c>
      <c r="AU3359" s="7">
        <v>1.4550000000000001</v>
      </c>
      <c r="AV3359" s="7" t="s">
        <v>659</v>
      </c>
      <c r="AW3359" s="7" t="s">
        <v>528</v>
      </c>
      <c r="AX3359" s="7" t="s">
        <v>14</v>
      </c>
      <c r="AY3359" s="7" t="s">
        <v>562</v>
      </c>
      <c r="AZ3359" s="7" t="s">
        <v>341</v>
      </c>
    </row>
    <row r="3360" spans="1:52" x14ac:dyDescent="0.2">
      <c r="A3360" s="7">
        <v>3344</v>
      </c>
      <c r="B3360" s="7">
        <v>20031</v>
      </c>
      <c r="C3360" s="7" t="s">
        <v>69</v>
      </c>
      <c r="D3360" s="7" t="s">
        <v>515</v>
      </c>
      <c r="E3360" s="7" t="s">
        <v>340</v>
      </c>
      <c r="F3360" s="7">
        <v>3.101</v>
      </c>
      <c r="I3360" s="7">
        <v>3.2149999999999999</v>
      </c>
      <c r="J3360" s="7">
        <v>2008</v>
      </c>
      <c r="K3360" s="7">
        <v>7</v>
      </c>
      <c r="L3360" s="7">
        <v>197</v>
      </c>
      <c r="M3360" s="7">
        <v>21.5</v>
      </c>
      <c r="N3360" s="7">
        <v>100.833</v>
      </c>
      <c r="O3360" s="7">
        <v>21.75</v>
      </c>
      <c r="P3360" s="7">
        <v>100.75</v>
      </c>
      <c r="V3360" s="7" t="s">
        <v>26</v>
      </c>
      <c r="W3360" s="7">
        <v>2.782</v>
      </c>
      <c r="X3360" s="7">
        <f t="shared" si="110"/>
        <v>2.782</v>
      </c>
      <c r="Y3360" s="7">
        <v>0.433</v>
      </c>
      <c r="Z3360" s="7">
        <f t="shared" si="111"/>
        <v>0.433</v>
      </c>
      <c r="AA3360" s="7">
        <v>0.86499999999999999</v>
      </c>
      <c r="AB3360" s="7">
        <v>0.13400000000000001</v>
      </c>
      <c r="AC3360" s="7">
        <v>23.8</v>
      </c>
      <c r="AD3360" s="7">
        <v>318.8</v>
      </c>
      <c r="AE3360" s="7" t="s">
        <v>55</v>
      </c>
      <c r="AH3360" s="7" t="s">
        <v>419</v>
      </c>
      <c r="AI3360" s="7" t="s">
        <v>420</v>
      </c>
      <c r="AJ3360" s="7">
        <v>-2.5310000000000001</v>
      </c>
      <c r="AK3360" s="7">
        <v>1.978</v>
      </c>
      <c r="AL3360" s="7" t="s">
        <v>408</v>
      </c>
      <c r="AS3360" s="7">
        <v>2.948</v>
      </c>
      <c r="AT3360" s="7">
        <v>3.9</v>
      </c>
      <c r="AU3360" s="7">
        <v>1.4550000000000001</v>
      </c>
      <c r="AV3360" s="7" t="s">
        <v>659</v>
      </c>
      <c r="AW3360" s="7" t="s">
        <v>528</v>
      </c>
      <c r="AX3360" s="7" t="s">
        <v>14</v>
      </c>
      <c r="AY3360" s="7" t="s">
        <v>562</v>
      </c>
      <c r="AZ3360" s="7" t="s">
        <v>341</v>
      </c>
    </row>
    <row r="3361" spans="1:52" x14ac:dyDescent="0.2">
      <c r="A3361" s="7">
        <v>3345</v>
      </c>
      <c r="B3361" s="7">
        <v>20031</v>
      </c>
      <c r="C3361" s="7" t="s">
        <v>69</v>
      </c>
      <c r="D3361" s="7" t="s">
        <v>515</v>
      </c>
      <c r="E3361" s="7" t="s">
        <v>340</v>
      </c>
      <c r="F3361" s="7">
        <v>3.669</v>
      </c>
      <c r="I3361" s="7">
        <v>3.8039999999999998</v>
      </c>
      <c r="J3361" s="7">
        <v>2008</v>
      </c>
      <c r="K3361" s="7">
        <v>7</v>
      </c>
      <c r="L3361" s="7">
        <v>211</v>
      </c>
      <c r="M3361" s="7">
        <v>21.5</v>
      </c>
      <c r="N3361" s="7">
        <v>100.833</v>
      </c>
      <c r="O3361" s="7">
        <v>21.75</v>
      </c>
      <c r="P3361" s="7">
        <v>100.75</v>
      </c>
      <c r="V3361" s="7" t="s">
        <v>26</v>
      </c>
      <c r="W3361" s="7">
        <v>2.9129999999999998</v>
      </c>
      <c r="X3361" s="7">
        <f t="shared" si="110"/>
        <v>2.9129999999999998</v>
      </c>
      <c r="Y3361" s="7">
        <v>0.89100000000000001</v>
      </c>
      <c r="Z3361" s="7">
        <f t="shared" si="111"/>
        <v>0.89100000000000001</v>
      </c>
      <c r="AA3361" s="7">
        <v>0.76500000000000001</v>
      </c>
      <c r="AB3361" s="7">
        <v>0.23400000000000001</v>
      </c>
      <c r="AC3361" s="7">
        <v>23.8</v>
      </c>
      <c r="AD3361" s="7">
        <v>318.8</v>
      </c>
      <c r="AE3361" s="7" t="s">
        <v>55</v>
      </c>
      <c r="AH3361" s="7" t="s">
        <v>419</v>
      </c>
      <c r="AI3361" s="7" t="s">
        <v>420</v>
      </c>
      <c r="AJ3361" s="7">
        <v>-2.5310000000000001</v>
      </c>
      <c r="AK3361" s="7">
        <v>1.978</v>
      </c>
      <c r="AL3361" s="7" t="s">
        <v>408</v>
      </c>
      <c r="AS3361" s="7">
        <v>2.948</v>
      </c>
      <c r="AT3361" s="7">
        <v>3.9</v>
      </c>
      <c r="AU3361" s="7">
        <v>1.4550000000000001</v>
      </c>
      <c r="AV3361" s="7" t="s">
        <v>659</v>
      </c>
      <c r="AW3361" s="7" t="s">
        <v>528</v>
      </c>
      <c r="AX3361" s="7" t="s">
        <v>14</v>
      </c>
      <c r="AY3361" s="7" t="s">
        <v>562</v>
      </c>
      <c r="AZ3361" s="7" t="s">
        <v>341</v>
      </c>
    </row>
    <row r="3362" spans="1:52" x14ac:dyDescent="0.2">
      <c r="A3362" s="7">
        <v>3346</v>
      </c>
      <c r="B3362" s="7">
        <v>20031</v>
      </c>
      <c r="C3362" s="7" t="s">
        <v>69</v>
      </c>
      <c r="D3362" s="7" t="s">
        <v>515</v>
      </c>
      <c r="E3362" s="7" t="s">
        <v>340</v>
      </c>
      <c r="F3362" s="7">
        <v>3.339</v>
      </c>
      <c r="I3362" s="7">
        <v>3.4609999999999999</v>
      </c>
      <c r="J3362" s="7">
        <v>2008</v>
      </c>
      <c r="K3362" s="7">
        <v>8</v>
      </c>
      <c r="L3362" s="7">
        <v>228</v>
      </c>
      <c r="M3362" s="7">
        <v>21.5</v>
      </c>
      <c r="N3362" s="7">
        <v>100.833</v>
      </c>
      <c r="O3362" s="7">
        <v>21.75</v>
      </c>
      <c r="P3362" s="7">
        <v>100.75</v>
      </c>
      <c r="V3362" s="7" t="s">
        <v>26</v>
      </c>
      <c r="W3362" s="7">
        <v>3.032</v>
      </c>
      <c r="X3362" s="7">
        <f t="shared" si="110"/>
        <v>3.032</v>
      </c>
      <c r="Y3362" s="7">
        <v>0.42899999999999999</v>
      </c>
      <c r="Z3362" s="7">
        <f t="shared" si="111"/>
        <v>0.42899999999999999</v>
      </c>
      <c r="AA3362" s="7">
        <v>0.875</v>
      </c>
      <c r="AB3362" s="7">
        <v>0.124</v>
      </c>
      <c r="AC3362" s="7">
        <v>23.8</v>
      </c>
      <c r="AD3362" s="7">
        <v>407.8</v>
      </c>
      <c r="AE3362" s="7" t="s">
        <v>55</v>
      </c>
      <c r="AH3362" s="7" t="s">
        <v>419</v>
      </c>
      <c r="AI3362" s="7" t="s">
        <v>420</v>
      </c>
      <c r="AJ3362" s="7">
        <v>-2.5310000000000001</v>
      </c>
      <c r="AK3362" s="7">
        <v>1.978</v>
      </c>
      <c r="AL3362" s="7" t="s">
        <v>408</v>
      </c>
      <c r="AS3362" s="7">
        <v>2.948</v>
      </c>
      <c r="AT3362" s="7">
        <v>3.9</v>
      </c>
      <c r="AU3362" s="7">
        <v>1.4550000000000001</v>
      </c>
      <c r="AV3362" s="7" t="s">
        <v>659</v>
      </c>
      <c r="AW3362" s="7" t="s">
        <v>528</v>
      </c>
      <c r="AX3362" s="7" t="s">
        <v>14</v>
      </c>
      <c r="AY3362" s="7" t="s">
        <v>562</v>
      </c>
      <c r="AZ3362" s="7" t="s">
        <v>341</v>
      </c>
    </row>
    <row r="3363" spans="1:52" x14ac:dyDescent="0.2">
      <c r="A3363" s="7">
        <v>3347</v>
      </c>
      <c r="B3363" s="7">
        <v>20031</v>
      </c>
      <c r="C3363" s="7" t="s">
        <v>69</v>
      </c>
      <c r="D3363" s="7" t="s">
        <v>515</v>
      </c>
      <c r="E3363" s="7" t="s">
        <v>340</v>
      </c>
      <c r="F3363" s="7">
        <v>3.1040000000000001</v>
      </c>
      <c r="I3363" s="7">
        <v>3.218</v>
      </c>
      <c r="J3363" s="7">
        <v>2008</v>
      </c>
      <c r="K3363" s="7">
        <v>8</v>
      </c>
      <c r="L3363" s="7">
        <v>243</v>
      </c>
      <c r="M3363" s="7">
        <v>21.5</v>
      </c>
      <c r="N3363" s="7">
        <v>100.833</v>
      </c>
      <c r="O3363" s="7">
        <v>21.75</v>
      </c>
      <c r="P3363" s="7">
        <v>100.75</v>
      </c>
      <c r="V3363" s="7" t="s">
        <v>26</v>
      </c>
      <c r="W3363" s="7">
        <v>2.9249999999999998</v>
      </c>
      <c r="X3363" s="7">
        <f t="shared" si="110"/>
        <v>2.9249999999999998</v>
      </c>
      <c r="Y3363" s="7">
        <v>0.29299999999999998</v>
      </c>
      <c r="Z3363" s="7">
        <f t="shared" si="111"/>
        <v>0.29299999999999998</v>
      </c>
      <c r="AA3363" s="7">
        <v>0.90800000000000003</v>
      </c>
      <c r="AB3363" s="7">
        <v>9.0999999999999998E-2</v>
      </c>
      <c r="AC3363" s="7">
        <v>23.8</v>
      </c>
      <c r="AD3363" s="7">
        <v>407.8</v>
      </c>
      <c r="AE3363" s="7" t="s">
        <v>55</v>
      </c>
      <c r="AH3363" s="7" t="s">
        <v>419</v>
      </c>
      <c r="AI3363" s="7" t="s">
        <v>420</v>
      </c>
      <c r="AJ3363" s="7">
        <v>-2.5310000000000001</v>
      </c>
      <c r="AK3363" s="7">
        <v>1.978</v>
      </c>
      <c r="AL3363" s="7" t="s">
        <v>408</v>
      </c>
      <c r="AS3363" s="7">
        <v>2.948</v>
      </c>
      <c r="AT3363" s="7">
        <v>3.9</v>
      </c>
      <c r="AU3363" s="7">
        <v>1.4550000000000001</v>
      </c>
      <c r="AV3363" s="7" t="s">
        <v>659</v>
      </c>
      <c r="AW3363" s="7" t="s">
        <v>528</v>
      </c>
      <c r="AX3363" s="7" t="s">
        <v>14</v>
      </c>
      <c r="AY3363" s="7" t="s">
        <v>562</v>
      </c>
      <c r="AZ3363" s="7" t="s">
        <v>341</v>
      </c>
    </row>
    <row r="3364" spans="1:52" x14ac:dyDescent="0.2">
      <c r="A3364" s="7">
        <v>3348</v>
      </c>
      <c r="B3364" s="7">
        <v>20031</v>
      </c>
      <c r="C3364" s="7" t="s">
        <v>69</v>
      </c>
      <c r="D3364" s="7" t="s">
        <v>515</v>
      </c>
      <c r="E3364" s="7" t="s">
        <v>340</v>
      </c>
      <c r="F3364" s="7">
        <v>4.2279999999999998</v>
      </c>
      <c r="I3364" s="7">
        <v>4.383</v>
      </c>
      <c r="J3364" s="7">
        <v>2008</v>
      </c>
      <c r="K3364" s="7">
        <v>9</v>
      </c>
      <c r="L3364" s="7">
        <v>256</v>
      </c>
      <c r="M3364" s="7">
        <v>21.5</v>
      </c>
      <c r="N3364" s="7">
        <v>100.833</v>
      </c>
      <c r="O3364" s="7">
        <v>21.75</v>
      </c>
      <c r="P3364" s="7">
        <v>100.75</v>
      </c>
      <c r="V3364" s="7" t="s">
        <v>26</v>
      </c>
      <c r="W3364" s="7">
        <v>2.8170000000000002</v>
      </c>
      <c r="X3364" s="7">
        <f t="shared" si="110"/>
        <v>2.8170000000000002</v>
      </c>
      <c r="Y3364" s="7">
        <v>1.5660000000000001</v>
      </c>
      <c r="Z3364" s="7">
        <f t="shared" si="111"/>
        <v>1.5660000000000001</v>
      </c>
      <c r="AA3364" s="7">
        <v>0.64200000000000002</v>
      </c>
      <c r="AB3364" s="7">
        <v>0.35699999999999998</v>
      </c>
      <c r="AC3364" s="7">
        <v>23.8</v>
      </c>
      <c r="AD3364" s="7">
        <v>190.3</v>
      </c>
      <c r="AE3364" s="7" t="s">
        <v>55</v>
      </c>
      <c r="AH3364" s="7" t="s">
        <v>419</v>
      </c>
      <c r="AI3364" s="7" t="s">
        <v>420</v>
      </c>
      <c r="AJ3364" s="7">
        <v>-2.5310000000000001</v>
      </c>
      <c r="AK3364" s="7">
        <v>1.978</v>
      </c>
      <c r="AL3364" s="7" t="s">
        <v>408</v>
      </c>
      <c r="AS3364" s="7">
        <v>2.948</v>
      </c>
      <c r="AT3364" s="7">
        <v>3.9</v>
      </c>
      <c r="AU3364" s="7">
        <v>1.4550000000000001</v>
      </c>
      <c r="AV3364" s="7" t="s">
        <v>659</v>
      </c>
      <c r="AW3364" s="7" t="s">
        <v>528</v>
      </c>
      <c r="AX3364" s="7" t="s">
        <v>14</v>
      </c>
      <c r="AY3364" s="7" t="s">
        <v>562</v>
      </c>
      <c r="AZ3364" s="7" t="s">
        <v>341</v>
      </c>
    </row>
    <row r="3365" spans="1:52" x14ac:dyDescent="0.2">
      <c r="A3365" s="7">
        <v>3349</v>
      </c>
      <c r="B3365" s="7">
        <v>20031</v>
      </c>
      <c r="C3365" s="7" t="s">
        <v>69</v>
      </c>
      <c r="D3365" s="7" t="s">
        <v>515</v>
      </c>
      <c r="E3365" s="7" t="s">
        <v>340</v>
      </c>
      <c r="F3365" s="7">
        <v>3.3420000000000001</v>
      </c>
      <c r="I3365" s="7">
        <v>3.4649999999999999</v>
      </c>
      <c r="J3365" s="7">
        <v>2008</v>
      </c>
      <c r="K3365" s="7">
        <v>9</v>
      </c>
      <c r="L3365" s="7">
        <v>270</v>
      </c>
      <c r="M3365" s="7">
        <v>21.5</v>
      </c>
      <c r="N3365" s="7">
        <v>100.833</v>
      </c>
      <c r="O3365" s="7">
        <v>21.75</v>
      </c>
      <c r="P3365" s="7">
        <v>100.75</v>
      </c>
      <c r="V3365" s="7" t="s">
        <v>26</v>
      </c>
      <c r="W3365" s="7">
        <v>1.982</v>
      </c>
      <c r="X3365" s="7">
        <f t="shared" si="110"/>
        <v>1.982</v>
      </c>
      <c r="Y3365" s="7">
        <v>1.4830000000000001</v>
      </c>
      <c r="Z3365" s="7">
        <f t="shared" si="111"/>
        <v>1.4830000000000001</v>
      </c>
      <c r="AA3365" s="7">
        <v>0.57199999999999995</v>
      </c>
      <c r="AB3365" s="7">
        <v>0.42699999999999999</v>
      </c>
      <c r="AC3365" s="7">
        <v>23.8</v>
      </c>
      <c r="AD3365" s="7">
        <v>190.3</v>
      </c>
      <c r="AE3365" s="7" t="s">
        <v>55</v>
      </c>
      <c r="AH3365" s="7" t="s">
        <v>419</v>
      </c>
      <c r="AI3365" s="7" t="s">
        <v>420</v>
      </c>
      <c r="AJ3365" s="7">
        <v>-2.5310000000000001</v>
      </c>
      <c r="AK3365" s="7">
        <v>1.978</v>
      </c>
      <c r="AL3365" s="7" t="s">
        <v>408</v>
      </c>
      <c r="AS3365" s="7">
        <v>2.948</v>
      </c>
      <c r="AT3365" s="7">
        <v>3.9</v>
      </c>
      <c r="AU3365" s="7">
        <v>1.4550000000000001</v>
      </c>
      <c r="AV3365" s="7" t="s">
        <v>659</v>
      </c>
      <c r="AW3365" s="7" t="s">
        <v>528</v>
      </c>
      <c r="AX3365" s="7" t="s">
        <v>14</v>
      </c>
      <c r="AY3365" s="7" t="s">
        <v>562</v>
      </c>
      <c r="AZ3365" s="7" t="s">
        <v>341</v>
      </c>
    </row>
    <row r="3366" spans="1:52" x14ac:dyDescent="0.2">
      <c r="A3366" s="7">
        <v>3350</v>
      </c>
      <c r="B3366" s="7">
        <v>20031</v>
      </c>
      <c r="C3366" s="7" t="s">
        <v>69</v>
      </c>
      <c r="D3366" s="7" t="s">
        <v>515</v>
      </c>
      <c r="E3366" s="7" t="s">
        <v>340</v>
      </c>
      <c r="F3366" s="7">
        <v>3.532</v>
      </c>
      <c r="I3366" s="7">
        <v>3.6619999999999999</v>
      </c>
      <c r="J3366" s="7">
        <v>2008</v>
      </c>
      <c r="K3366" s="7">
        <v>10</v>
      </c>
      <c r="L3366" s="7">
        <v>288</v>
      </c>
      <c r="M3366" s="7">
        <v>21.5</v>
      </c>
      <c r="N3366" s="7">
        <v>100.833</v>
      </c>
      <c r="O3366" s="7">
        <v>21.75</v>
      </c>
      <c r="P3366" s="7">
        <v>100.75</v>
      </c>
      <c r="V3366" s="7" t="s">
        <v>26</v>
      </c>
      <c r="W3366" s="7">
        <v>2.113</v>
      </c>
      <c r="X3366" s="7">
        <f t="shared" si="110"/>
        <v>2.113</v>
      </c>
      <c r="Y3366" s="7">
        <v>1.5489999999999999</v>
      </c>
      <c r="Z3366" s="7">
        <f t="shared" si="111"/>
        <v>1.5489999999999999</v>
      </c>
      <c r="AA3366" s="7">
        <v>0.57699999999999996</v>
      </c>
      <c r="AB3366" s="7">
        <v>0.42199999999999999</v>
      </c>
      <c r="AC3366" s="7">
        <v>22.6</v>
      </c>
      <c r="AD3366" s="7">
        <v>107.2</v>
      </c>
      <c r="AE3366" s="7" t="s">
        <v>55</v>
      </c>
      <c r="AH3366" s="7" t="s">
        <v>419</v>
      </c>
      <c r="AI3366" s="7" t="s">
        <v>420</v>
      </c>
      <c r="AJ3366" s="7">
        <v>-2.5310000000000001</v>
      </c>
      <c r="AK3366" s="7">
        <v>1.978</v>
      </c>
      <c r="AL3366" s="7" t="s">
        <v>408</v>
      </c>
      <c r="AS3366" s="7">
        <v>2.948</v>
      </c>
      <c r="AT3366" s="7">
        <v>3.9</v>
      </c>
      <c r="AU3366" s="7">
        <v>1.4550000000000001</v>
      </c>
      <c r="AV3366" s="7" t="s">
        <v>659</v>
      </c>
      <c r="AW3366" s="7" t="s">
        <v>528</v>
      </c>
      <c r="AX3366" s="7" t="s">
        <v>14</v>
      </c>
      <c r="AY3366" s="7" t="s">
        <v>562</v>
      </c>
      <c r="AZ3366" s="7" t="s">
        <v>341</v>
      </c>
    </row>
    <row r="3367" spans="1:52" x14ac:dyDescent="0.2">
      <c r="A3367" s="7">
        <v>3351</v>
      </c>
      <c r="B3367" s="7">
        <v>20031</v>
      </c>
      <c r="C3367" s="7" t="s">
        <v>69</v>
      </c>
      <c r="D3367" s="7" t="s">
        <v>515</v>
      </c>
      <c r="E3367" s="7" t="s">
        <v>340</v>
      </c>
      <c r="F3367" s="7">
        <v>2.7050000000000001</v>
      </c>
      <c r="I3367" s="7">
        <v>2.8039999999999998</v>
      </c>
      <c r="J3367" s="7">
        <v>2008</v>
      </c>
      <c r="K3367" s="7">
        <v>10</v>
      </c>
      <c r="L3367" s="7">
        <v>301</v>
      </c>
      <c r="M3367" s="7">
        <v>21.5</v>
      </c>
      <c r="N3367" s="7">
        <v>100.833</v>
      </c>
      <c r="O3367" s="7">
        <v>21.75</v>
      </c>
      <c r="P3367" s="7">
        <v>100.75</v>
      </c>
      <c r="V3367" s="7" t="s">
        <v>26</v>
      </c>
      <c r="W3367" s="7">
        <v>1.552</v>
      </c>
      <c r="X3367" s="7">
        <f t="shared" si="110"/>
        <v>1.552</v>
      </c>
      <c r="Y3367" s="7">
        <v>1.252</v>
      </c>
      <c r="Z3367" s="7">
        <f t="shared" si="111"/>
        <v>1.252</v>
      </c>
      <c r="AA3367" s="7">
        <v>0.55300000000000005</v>
      </c>
      <c r="AB3367" s="7">
        <v>0.44600000000000001</v>
      </c>
      <c r="AC3367" s="7">
        <v>22.6</v>
      </c>
      <c r="AD3367" s="7">
        <v>107.2</v>
      </c>
      <c r="AE3367" s="7" t="s">
        <v>55</v>
      </c>
      <c r="AH3367" s="7" t="s">
        <v>419</v>
      </c>
      <c r="AI3367" s="7" t="s">
        <v>420</v>
      </c>
      <c r="AJ3367" s="7">
        <v>-2.5310000000000001</v>
      </c>
      <c r="AK3367" s="7">
        <v>1.978</v>
      </c>
      <c r="AL3367" s="7" t="s">
        <v>408</v>
      </c>
      <c r="AS3367" s="7">
        <v>2.948</v>
      </c>
      <c r="AT3367" s="7">
        <v>3.9</v>
      </c>
      <c r="AU3367" s="7">
        <v>1.4550000000000001</v>
      </c>
      <c r="AV3367" s="7" t="s">
        <v>659</v>
      </c>
      <c r="AW3367" s="7" t="s">
        <v>528</v>
      </c>
      <c r="AX3367" s="7" t="s">
        <v>14</v>
      </c>
      <c r="AY3367" s="7" t="s">
        <v>562</v>
      </c>
      <c r="AZ3367" s="7" t="s">
        <v>341</v>
      </c>
    </row>
    <row r="3368" spans="1:52" x14ac:dyDescent="0.2">
      <c r="A3368" s="7">
        <v>3352</v>
      </c>
      <c r="B3368" s="7">
        <v>20031</v>
      </c>
      <c r="C3368" s="7" t="s">
        <v>69</v>
      </c>
      <c r="D3368" s="7" t="s">
        <v>515</v>
      </c>
      <c r="E3368" s="7" t="s">
        <v>340</v>
      </c>
      <c r="F3368" s="7">
        <v>1.891</v>
      </c>
      <c r="I3368" s="7">
        <v>1.96</v>
      </c>
      <c r="J3368" s="7">
        <v>2008</v>
      </c>
      <c r="K3368" s="7">
        <v>11</v>
      </c>
      <c r="L3368" s="7">
        <v>317</v>
      </c>
      <c r="M3368" s="7">
        <v>21.5</v>
      </c>
      <c r="N3368" s="7">
        <v>100.833</v>
      </c>
      <c r="O3368" s="7">
        <v>21.75</v>
      </c>
      <c r="P3368" s="7">
        <v>100.75</v>
      </c>
      <c r="V3368" s="7" t="s">
        <v>26</v>
      </c>
      <c r="W3368" s="7">
        <v>1.0149999999999999</v>
      </c>
      <c r="X3368" s="7">
        <f t="shared" si="110"/>
        <v>1.0149999999999999</v>
      </c>
      <c r="Y3368" s="7">
        <v>0.94499999999999995</v>
      </c>
      <c r="Z3368" s="7">
        <f t="shared" si="111"/>
        <v>0.94499999999999995</v>
      </c>
      <c r="AA3368" s="7">
        <v>0.51700000000000002</v>
      </c>
      <c r="AB3368" s="7">
        <v>0.48199999999999998</v>
      </c>
      <c r="AC3368" s="7">
        <v>18.2</v>
      </c>
      <c r="AD3368" s="7">
        <v>72.599999999999994</v>
      </c>
      <c r="AE3368" s="7" t="s">
        <v>55</v>
      </c>
      <c r="AH3368" s="7" t="s">
        <v>419</v>
      </c>
      <c r="AI3368" s="7" t="s">
        <v>420</v>
      </c>
      <c r="AJ3368" s="7">
        <v>-2.5310000000000001</v>
      </c>
      <c r="AK3368" s="7">
        <v>1.978</v>
      </c>
      <c r="AL3368" s="7" t="s">
        <v>408</v>
      </c>
      <c r="AS3368" s="7">
        <v>2.948</v>
      </c>
      <c r="AT3368" s="7">
        <v>3.9</v>
      </c>
      <c r="AU3368" s="7">
        <v>1.4550000000000001</v>
      </c>
      <c r="AV3368" s="7" t="s">
        <v>659</v>
      </c>
      <c r="AW3368" s="7" t="s">
        <v>528</v>
      </c>
      <c r="AX3368" s="7" t="s">
        <v>14</v>
      </c>
      <c r="AY3368" s="7" t="s">
        <v>562</v>
      </c>
      <c r="AZ3368" s="7" t="s">
        <v>341</v>
      </c>
    </row>
    <row r="3369" spans="1:52" x14ac:dyDescent="0.2">
      <c r="A3369" s="7">
        <v>3353</v>
      </c>
      <c r="B3369" s="7">
        <v>20031</v>
      </c>
      <c r="C3369" s="7" t="s">
        <v>69</v>
      </c>
      <c r="D3369" s="7" t="s">
        <v>515</v>
      </c>
      <c r="E3369" s="7" t="s">
        <v>340</v>
      </c>
      <c r="F3369" s="7">
        <v>2.0329999999999999</v>
      </c>
      <c r="I3369" s="7">
        <v>2.1070000000000002</v>
      </c>
      <c r="J3369" s="7">
        <v>2008</v>
      </c>
      <c r="K3369" s="7">
        <v>11</v>
      </c>
      <c r="L3369" s="7">
        <v>330</v>
      </c>
      <c r="M3369" s="7">
        <v>21.5</v>
      </c>
      <c r="N3369" s="7">
        <v>100.833</v>
      </c>
      <c r="O3369" s="7">
        <v>21.75</v>
      </c>
      <c r="P3369" s="7">
        <v>100.75</v>
      </c>
      <c r="V3369" s="7" t="s">
        <v>26</v>
      </c>
      <c r="W3369" s="7">
        <v>1.099</v>
      </c>
      <c r="X3369" s="7">
        <f t="shared" si="110"/>
        <v>1.099</v>
      </c>
      <c r="Y3369" s="7">
        <v>1.008</v>
      </c>
      <c r="Z3369" s="7">
        <f t="shared" si="111"/>
        <v>1.008</v>
      </c>
      <c r="AA3369" s="7">
        <v>0.52100000000000002</v>
      </c>
      <c r="AB3369" s="7">
        <v>0.47799999999999998</v>
      </c>
      <c r="AC3369" s="7">
        <v>18.2</v>
      </c>
      <c r="AD3369" s="7">
        <v>72.599999999999994</v>
      </c>
      <c r="AE3369" s="7" t="s">
        <v>55</v>
      </c>
      <c r="AH3369" s="7" t="s">
        <v>419</v>
      </c>
      <c r="AI3369" s="7" t="s">
        <v>420</v>
      </c>
      <c r="AJ3369" s="7">
        <v>-2.5310000000000001</v>
      </c>
      <c r="AK3369" s="7">
        <v>1.978</v>
      </c>
      <c r="AL3369" s="7" t="s">
        <v>408</v>
      </c>
      <c r="AS3369" s="7">
        <v>2.948</v>
      </c>
      <c r="AT3369" s="7">
        <v>3.9</v>
      </c>
      <c r="AU3369" s="7">
        <v>1.4550000000000001</v>
      </c>
      <c r="AV3369" s="7" t="s">
        <v>659</v>
      </c>
      <c r="AW3369" s="7" t="s">
        <v>528</v>
      </c>
      <c r="AX3369" s="7" t="s">
        <v>14</v>
      </c>
      <c r="AY3369" s="7" t="s">
        <v>562</v>
      </c>
      <c r="AZ3369" s="7" t="s">
        <v>341</v>
      </c>
    </row>
    <row r="3370" spans="1:52" x14ac:dyDescent="0.2">
      <c r="A3370" s="7">
        <v>3354</v>
      </c>
      <c r="B3370" s="7">
        <v>20031</v>
      </c>
      <c r="C3370" s="7" t="s">
        <v>69</v>
      </c>
      <c r="D3370" s="7" t="s">
        <v>515</v>
      </c>
      <c r="E3370" s="7" t="s">
        <v>340</v>
      </c>
      <c r="F3370" s="7">
        <v>1.573</v>
      </c>
      <c r="I3370" s="7">
        <v>1.63</v>
      </c>
      <c r="J3370" s="7">
        <v>2008</v>
      </c>
      <c r="K3370" s="7">
        <v>12</v>
      </c>
      <c r="L3370" s="7">
        <v>343</v>
      </c>
      <c r="M3370" s="7">
        <v>21.5</v>
      </c>
      <c r="N3370" s="7">
        <v>100.833</v>
      </c>
      <c r="O3370" s="7">
        <v>21.75</v>
      </c>
      <c r="P3370" s="7">
        <v>100.75</v>
      </c>
      <c r="V3370" s="7" t="s">
        <v>26</v>
      </c>
      <c r="W3370" s="7">
        <v>0.90800000000000003</v>
      </c>
      <c r="X3370" s="7">
        <f t="shared" si="110"/>
        <v>0.90800000000000003</v>
      </c>
      <c r="Y3370" s="7">
        <v>0.72199999999999998</v>
      </c>
      <c r="Z3370" s="7">
        <f t="shared" si="111"/>
        <v>0.72199999999999998</v>
      </c>
      <c r="AA3370" s="7">
        <v>0.55600000000000005</v>
      </c>
      <c r="AB3370" s="7">
        <v>0.443</v>
      </c>
      <c r="AC3370" s="7">
        <v>15.1</v>
      </c>
      <c r="AD3370" s="7">
        <v>10.5</v>
      </c>
      <c r="AE3370" s="7" t="s">
        <v>55</v>
      </c>
      <c r="AH3370" s="7" t="s">
        <v>419</v>
      </c>
      <c r="AI3370" s="7" t="s">
        <v>420</v>
      </c>
      <c r="AJ3370" s="7">
        <v>-2.5310000000000001</v>
      </c>
      <c r="AK3370" s="7">
        <v>1.978</v>
      </c>
      <c r="AL3370" s="7" t="s">
        <v>408</v>
      </c>
      <c r="AS3370" s="7">
        <v>2.948</v>
      </c>
      <c r="AT3370" s="7">
        <v>3.9</v>
      </c>
      <c r="AU3370" s="7">
        <v>1.4550000000000001</v>
      </c>
      <c r="AV3370" s="7" t="s">
        <v>659</v>
      </c>
      <c r="AW3370" s="7" t="s">
        <v>528</v>
      </c>
      <c r="AX3370" s="7" t="s">
        <v>14</v>
      </c>
      <c r="AY3370" s="7" t="s">
        <v>562</v>
      </c>
      <c r="AZ3370" s="7" t="s">
        <v>341</v>
      </c>
    </row>
    <row r="3371" spans="1:52" x14ac:dyDescent="0.2">
      <c r="A3371" s="7">
        <v>3355</v>
      </c>
      <c r="B3371" s="7">
        <v>20031</v>
      </c>
      <c r="C3371" s="7" t="s">
        <v>69</v>
      </c>
      <c r="D3371" s="7" t="s">
        <v>515</v>
      </c>
      <c r="E3371" s="7" t="s">
        <v>340</v>
      </c>
      <c r="F3371" s="7">
        <v>1.905</v>
      </c>
      <c r="I3371" s="7">
        <v>1.9750000000000001</v>
      </c>
      <c r="J3371" s="7">
        <v>2008</v>
      </c>
      <c r="K3371" s="7">
        <v>12</v>
      </c>
      <c r="L3371" s="7">
        <v>360</v>
      </c>
      <c r="M3371" s="7">
        <v>21.5</v>
      </c>
      <c r="N3371" s="7">
        <v>100.833</v>
      </c>
      <c r="O3371" s="7">
        <v>21.75</v>
      </c>
      <c r="P3371" s="7">
        <v>100.75</v>
      </c>
      <c r="V3371" s="7" t="s">
        <v>26</v>
      </c>
      <c r="W3371" s="7">
        <v>0.96699999999999997</v>
      </c>
      <c r="X3371" s="7">
        <f t="shared" si="110"/>
        <v>0.96699999999999997</v>
      </c>
      <c r="Y3371" s="7">
        <v>1.008</v>
      </c>
      <c r="Z3371" s="7">
        <f t="shared" si="111"/>
        <v>1.008</v>
      </c>
      <c r="AA3371" s="7">
        <v>0.48899999999999999</v>
      </c>
      <c r="AB3371" s="7">
        <v>0.51</v>
      </c>
      <c r="AC3371" s="7">
        <v>15.1</v>
      </c>
      <c r="AD3371" s="7">
        <v>10.5</v>
      </c>
      <c r="AE3371" s="7" t="s">
        <v>55</v>
      </c>
      <c r="AH3371" s="7" t="s">
        <v>419</v>
      </c>
      <c r="AI3371" s="7" t="s">
        <v>420</v>
      </c>
      <c r="AJ3371" s="7">
        <v>-2.5310000000000001</v>
      </c>
      <c r="AK3371" s="7">
        <v>1.978</v>
      </c>
      <c r="AL3371" s="7" t="s">
        <v>408</v>
      </c>
      <c r="AS3371" s="7">
        <v>2.948</v>
      </c>
      <c r="AT3371" s="7">
        <v>3.9</v>
      </c>
      <c r="AU3371" s="7">
        <v>1.4550000000000001</v>
      </c>
      <c r="AV3371" s="7" t="s">
        <v>659</v>
      </c>
      <c r="AW3371" s="7" t="s">
        <v>528</v>
      </c>
      <c r="AX3371" s="7" t="s">
        <v>14</v>
      </c>
      <c r="AY3371" s="7" t="s">
        <v>562</v>
      </c>
      <c r="AZ3371" s="7" t="s">
        <v>341</v>
      </c>
    </row>
    <row r="3372" spans="1:52" x14ac:dyDescent="0.2">
      <c r="A3372" s="7">
        <v>3356</v>
      </c>
      <c r="B3372" s="7">
        <v>20031</v>
      </c>
      <c r="C3372" s="7" t="s">
        <v>69</v>
      </c>
      <c r="D3372" s="7" t="s">
        <v>515</v>
      </c>
      <c r="E3372" s="7" t="s">
        <v>340</v>
      </c>
      <c r="F3372" s="7">
        <v>1.609</v>
      </c>
      <c r="I3372" s="7">
        <v>1.6679999999999999</v>
      </c>
      <c r="J3372" s="7">
        <v>2009</v>
      </c>
      <c r="K3372" s="7">
        <v>1</v>
      </c>
      <c r="L3372" s="7">
        <v>7</v>
      </c>
      <c r="M3372" s="7">
        <v>21.5</v>
      </c>
      <c r="N3372" s="7">
        <v>100.833</v>
      </c>
      <c r="O3372" s="7">
        <v>21.75</v>
      </c>
      <c r="P3372" s="7">
        <v>100.75</v>
      </c>
      <c r="V3372" s="7" t="s">
        <v>26</v>
      </c>
      <c r="W3372" s="7">
        <v>0.93100000000000005</v>
      </c>
      <c r="X3372" s="7">
        <f t="shared" si="110"/>
        <v>0.93100000000000005</v>
      </c>
      <c r="Y3372" s="7">
        <v>0.73699999999999999</v>
      </c>
      <c r="Z3372" s="7">
        <f t="shared" si="111"/>
        <v>0.73699999999999999</v>
      </c>
      <c r="AA3372" s="7">
        <v>0.55800000000000005</v>
      </c>
      <c r="AB3372" s="7">
        <v>0.441</v>
      </c>
      <c r="AC3372" s="7">
        <v>15.6</v>
      </c>
      <c r="AD3372" s="7">
        <v>2.2999999999999998</v>
      </c>
      <c r="AE3372" s="7" t="s">
        <v>55</v>
      </c>
      <c r="AH3372" s="7" t="s">
        <v>419</v>
      </c>
      <c r="AI3372" s="7" t="s">
        <v>420</v>
      </c>
      <c r="AJ3372" s="7">
        <v>-2.5310000000000001</v>
      </c>
      <c r="AK3372" s="7">
        <v>-0.76700000000000002</v>
      </c>
      <c r="AL3372" s="7" t="s">
        <v>408</v>
      </c>
      <c r="AS3372" s="7">
        <v>2.948</v>
      </c>
      <c r="AT3372" s="7">
        <v>3.9</v>
      </c>
      <c r="AU3372" s="7">
        <v>1.4550000000000001</v>
      </c>
      <c r="AV3372" s="7" t="s">
        <v>659</v>
      </c>
      <c r="AW3372" s="7" t="s">
        <v>528</v>
      </c>
      <c r="AX3372" s="7" t="s">
        <v>14</v>
      </c>
      <c r="AY3372" s="7" t="s">
        <v>562</v>
      </c>
      <c r="AZ3372" s="7" t="s">
        <v>341</v>
      </c>
    </row>
    <row r="3373" spans="1:52" x14ac:dyDescent="0.2">
      <c r="A3373" s="7">
        <v>3357</v>
      </c>
      <c r="B3373" s="7">
        <v>20031</v>
      </c>
      <c r="C3373" s="7" t="s">
        <v>69</v>
      </c>
      <c r="D3373" s="7" t="s">
        <v>515</v>
      </c>
      <c r="E3373" s="7" t="s">
        <v>340</v>
      </c>
      <c r="F3373" s="7">
        <v>0.94799999999999995</v>
      </c>
      <c r="I3373" s="7">
        <v>0.98199999999999998</v>
      </c>
      <c r="J3373" s="7">
        <v>2009</v>
      </c>
      <c r="K3373" s="7">
        <v>1</v>
      </c>
      <c r="L3373" s="7">
        <v>19</v>
      </c>
      <c r="M3373" s="7">
        <v>21.5</v>
      </c>
      <c r="N3373" s="7">
        <v>100.833</v>
      </c>
      <c r="O3373" s="7">
        <v>21.75</v>
      </c>
      <c r="P3373" s="7">
        <v>100.75</v>
      </c>
      <c r="V3373" s="7" t="s">
        <v>26</v>
      </c>
      <c r="W3373" s="7">
        <v>0.502</v>
      </c>
      <c r="X3373" s="7">
        <f t="shared" si="110"/>
        <v>0.502</v>
      </c>
      <c r="Y3373" s="7">
        <v>0.48</v>
      </c>
      <c r="Z3373" s="7">
        <f t="shared" si="111"/>
        <v>0.48</v>
      </c>
      <c r="AA3373" s="7">
        <v>0.51</v>
      </c>
      <c r="AB3373" s="7">
        <v>0.48899999999999999</v>
      </c>
      <c r="AC3373" s="7">
        <v>15.6</v>
      </c>
      <c r="AD3373" s="7">
        <v>2.2999999999999998</v>
      </c>
      <c r="AE3373" s="7" t="s">
        <v>55</v>
      </c>
      <c r="AH3373" s="7" t="s">
        <v>419</v>
      </c>
      <c r="AI3373" s="7" t="s">
        <v>420</v>
      </c>
      <c r="AJ3373" s="7">
        <v>-2.5310000000000001</v>
      </c>
      <c r="AK3373" s="7">
        <v>-0.76700000000000002</v>
      </c>
      <c r="AL3373" s="7" t="s">
        <v>408</v>
      </c>
      <c r="AS3373" s="7">
        <v>2.948</v>
      </c>
      <c r="AT3373" s="7">
        <v>3.9</v>
      </c>
      <c r="AU3373" s="7">
        <v>1.4550000000000001</v>
      </c>
      <c r="AV3373" s="7" t="s">
        <v>659</v>
      </c>
      <c r="AW3373" s="7" t="s">
        <v>528</v>
      </c>
      <c r="AX3373" s="7" t="s">
        <v>14</v>
      </c>
      <c r="AY3373" s="7" t="s">
        <v>562</v>
      </c>
      <c r="AZ3373" s="7" t="s">
        <v>341</v>
      </c>
    </row>
    <row r="3374" spans="1:52" x14ac:dyDescent="0.2">
      <c r="A3374" s="7">
        <v>3358</v>
      </c>
      <c r="B3374" s="7">
        <v>20031</v>
      </c>
      <c r="C3374" s="7" t="s">
        <v>69</v>
      </c>
      <c r="D3374" s="7" t="s">
        <v>515</v>
      </c>
      <c r="E3374" s="7" t="s">
        <v>340</v>
      </c>
      <c r="F3374" s="7">
        <v>1.6240000000000001</v>
      </c>
      <c r="I3374" s="7">
        <v>1.6830000000000001</v>
      </c>
      <c r="J3374" s="7">
        <v>2009</v>
      </c>
      <c r="K3374" s="7">
        <v>2</v>
      </c>
      <c r="L3374" s="7">
        <v>39</v>
      </c>
      <c r="M3374" s="7">
        <v>21.5</v>
      </c>
      <c r="N3374" s="7">
        <v>100.833</v>
      </c>
      <c r="O3374" s="7">
        <v>21.75</v>
      </c>
      <c r="P3374" s="7">
        <v>100.75</v>
      </c>
      <c r="V3374" s="7" t="s">
        <v>26</v>
      </c>
      <c r="W3374" s="7">
        <v>0.82</v>
      </c>
      <c r="X3374" s="7">
        <f t="shared" si="110"/>
        <v>0.82</v>
      </c>
      <c r="Y3374" s="7">
        <v>0.86299999999999999</v>
      </c>
      <c r="Z3374" s="7">
        <f t="shared" si="111"/>
        <v>0.86299999999999999</v>
      </c>
      <c r="AA3374" s="7">
        <v>0.48699999999999999</v>
      </c>
      <c r="AB3374" s="7">
        <v>0.51200000000000001</v>
      </c>
      <c r="AC3374" s="7">
        <v>18.8</v>
      </c>
      <c r="AD3374" s="7">
        <v>3.5</v>
      </c>
      <c r="AE3374" s="7" t="s">
        <v>55</v>
      </c>
      <c r="AH3374" s="7" t="s">
        <v>419</v>
      </c>
      <c r="AI3374" s="7" t="s">
        <v>420</v>
      </c>
      <c r="AJ3374" s="7">
        <v>-2.5310000000000001</v>
      </c>
      <c r="AK3374" s="7">
        <v>-0.76700000000000002</v>
      </c>
      <c r="AL3374" s="7" t="s">
        <v>408</v>
      </c>
      <c r="AS3374" s="7">
        <v>2.948</v>
      </c>
      <c r="AT3374" s="7">
        <v>3.9</v>
      </c>
      <c r="AU3374" s="7">
        <v>1.4550000000000001</v>
      </c>
      <c r="AV3374" s="7" t="s">
        <v>659</v>
      </c>
      <c r="AW3374" s="7" t="s">
        <v>528</v>
      </c>
      <c r="AX3374" s="7" t="s">
        <v>14</v>
      </c>
      <c r="AY3374" s="7" t="s">
        <v>562</v>
      </c>
      <c r="AZ3374" s="7" t="s">
        <v>341</v>
      </c>
    </row>
    <row r="3375" spans="1:52" x14ac:dyDescent="0.2">
      <c r="A3375" s="7">
        <v>3359</v>
      </c>
      <c r="B3375" s="7">
        <v>20031</v>
      </c>
      <c r="C3375" s="7" t="s">
        <v>69</v>
      </c>
      <c r="D3375" s="7" t="s">
        <v>515</v>
      </c>
      <c r="E3375" s="7" t="s">
        <v>340</v>
      </c>
      <c r="F3375" s="7">
        <v>1.554</v>
      </c>
      <c r="I3375" s="7">
        <v>1.611</v>
      </c>
      <c r="J3375" s="7">
        <v>2009</v>
      </c>
      <c r="K3375" s="7">
        <v>2</v>
      </c>
      <c r="L3375" s="7">
        <v>54</v>
      </c>
      <c r="M3375" s="7">
        <v>21.5</v>
      </c>
      <c r="N3375" s="7">
        <v>100.833</v>
      </c>
      <c r="O3375" s="7">
        <v>21.75</v>
      </c>
      <c r="P3375" s="7">
        <v>100.75</v>
      </c>
      <c r="V3375" s="7" t="s">
        <v>26</v>
      </c>
      <c r="W3375" s="7">
        <v>0.81100000000000005</v>
      </c>
      <c r="X3375" s="7">
        <f t="shared" si="110"/>
        <v>0.81100000000000005</v>
      </c>
      <c r="Y3375" s="7">
        <v>0.8</v>
      </c>
      <c r="Z3375" s="7">
        <f t="shared" si="111"/>
        <v>0.8</v>
      </c>
      <c r="AA3375" s="7">
        <v>0.503</v>
      </c>
      <c r="AB3375" s="7">
        <v>0.496</v>
      </c>
      <c r="AC3375" s="7">
        <v>18.8</v>
      </c>
      <c r="AD3375" s="7">
        <v>3.5</v>
      </c>
      <c r="AE3375" s="7" t="s">
        <v>55</v>
      </c>
      <c r="AH3375" s="7" t="s">
        <v>419</v>
      </c>
      <c r="AI3375" s="7" t="s">
        <v>420</v>
      </c>
      <c r="AJ3375" s="7">
        <v>-2.5310000000000001</v>
      </c>
      <c r="AK3375" s="7">
        <v>-0.76700000000000002</v>
      </c>
      <c r="AL3375" s="7" t="s">
        <v>408</v>
      </c>
      <c r="AS3375" s="7">
        <v>2.948</v>
      </c>
      <c r="AT3375" s="7">
        <v>3.9</v>
      </c>
      <c r="AU3375" s="7">
        <v>1.4550000000000001</v>
      </c>
      <c r="AV3375" s="7" t="s">
        <v>659</v>
      </c>
      <c r="AW3375" s="7" t="s">
        <v>528</v>
      </c>
      <c r="AX3375" s="7" t="s">
        <v>14</v>
      </c>
      <c r="AY3375" s="7" t="s">
        <v>562</v>
      </c>
      <c r="AZ3375" s="7" t="s">
        <v>341</v>
      </c>
    </row>
    <row r="3376" spans="1:52" x14ac:dyDescent="0.2">
      <c r="A3376" s="7">
        <v>3360</v>
      </c>
      <c r="B3376" s="7">
        <v>20031</v>
      </c>
      <c r="C3376" s="7" t="s">
        <v>69</v>
      </c>
      <c r="D3376" s="7" t="s">
        <v>516</v>
      </c>
      <c r="E3376" s="7" t="s">
        <v>340</v>
      </c>
      <c r="F3376" s="7">
        <v>1.885</v>
      </c>
      <c r="I3376" s="7">
        <v>1.954</v>
      </c>
      <c r="J3376" s="7">
        <v>2008</v>
      </c>
      <c r="K3376" s="7">
        <v>3</v>
      </c>
      <c r="L3376" s="7">
        <v>63</v>
      </c>
      <c r="M3376" s="7">
        <v>21.5</v>
      </c>
      <c r="N3376" s="7">
        <v>100.833</v>
      </c>
      <c r="O3376" s="7">
        <v>21.75</v>
      </c>
      <c r="P3376" s="7">
        <v>100.75</v>
      </c>
      <c r="V3376" s="7" t="s">
        <v>26</v>
      </c>
      <c r="W3376" s="7">
        <v>1.357</v>
      </c>
      <c r="X3376" s="7">
        <f t="shared" si="110"/>
        <v>1.357</v>
      </c>
      <c r="Y3376" s="7">
        <v>0.59699999999999998</v>
      </c>
      <c r="Z3376" s="7">
        <f t="shared" si="111"/>
        <v>0.59699999999999998</v>
      </c>
      <c r="AA3376" s="7">
        <v>0.69399999999999995</v>
      </c>
      <c r="AB3376" s="7">
        <v>0.30499999999999999</v>
      </c>
      <c r="AC3376" s="7">
        <v>20</v>
      </c>
      <c r="AD3376" s="7">
        <v>84.2</v>
      </c>
      <c r="AE3376" s="7" t="s">
        <v>55</v>
      </c>
      <c r="AH3376" s="7" t="s">
        <v>419</v>
      </c>
      <c r="AI3376" s="7" t="s">
        <v>420</v>
      </c>
      <c r="AJ3376" s="7">
        <v>-2.5310000000000001</v>
      </c>
      <c r="AK3376" s="7">
        <v>1.978</v>
      </c>
      <c r="AL3376" s="7" t="s">
        <v>408</v>
      </c>
      <c r="AS3376" s="7">
        <v>1.4390000000000001</v>
      </c>
      <c r="AT3376" s="7">
        <v>2.3279999999999998</v>
      </c>
      <c r="AV3376" s="7" t="s">
        <v>659</v>
      </c>
      <c r="AW3376" s="7" t="s">
        <v>528</v>
      </c>
      <c r="AX3376" s="7" t="s">
        <v>14</v>
      </c>
      <c r="AY3376" s="7" t="s">
        <v>562</v>
      </c>
      <c r="AZ3376" s="7" t="s">
        <v>342</v>
      </c>
    </row>
    <row r="3377" spans="1:52" x14ac:dyDescent="0.2">
      <c r="A3377" s="7">
        <v>3361</v>
      </c>
      <c r="B3377" s="7">
        <v>20031</v>
      </c>
      <c r="C3377" s="7" t="s">
        <v>69</v>
      </c>
      <c r="D3377" s="7" t="s">
        <v>516</v>
      </c>
      <c r="E3377" s="7" t="s">
        <v>340</v>
      </c>
      <c r="F3377" s="7">
        <v>2.0270000000000001</v>
      </c>
      <c r="I3377" s="7">
        <v>2.101</v>
      </c>
      <c r="J3377" s="7">
        <v>2008</v>
      </c>
      <c r="K3377" s="7">
        <v>3</v>
      </c>
      <c r="L3377" s="7">
        <v>77</v>
      </c>
      <c r="M3377" s="7">
        <v>21.5</v>
      </c>
      <c r="N3377" s="7">
        <v>100.833</v>
      </c>
      <c r="O3377" s="7">
        <v>21.75</v>
      </c>
      <c r="P3377" s="7">
        <v>100.75</v>
      </c>
      <c r="V3377" s="7" t="s">
        <v>26</v>
      </c>
      <c r="W3377" s="7">
        <v>1.357</v>
      </c>
      <c r="X3377" s="7">
        <f t="shared" si="110"/>
        <v>1.357</v>
      </c>
      <c r="Y3377" s="7">
        <v>0.74399999999999999</v>
      </c>
      <c r="Z3377" s="7">
        <f t="shared" si="111"/>
        <v>0.74399999999999999</v>
      </c>
      <c r="AA3377" s="7">
        <v>0.64500000000000002</v>
      </c>
      <c r="AB3377" s="7">
        <v>0.35399999999999998</v>
      </c>
      <c r="AC3377" s="7">
        <v>20</v>
      </c>
      <c r="AD3377" s="7">
        <v>84.2</v>
      </c>
      <c r="AE3377" s="7" t="s">
        <v>55</v>
      </c>
      <c r="AH3377" s="7" t="s">
        <v>419</v>
      </c>
      <c r="AI3377" s="7" t="s">
        <v>420</v>
      </c>
      <c r="AJ3377" s="7">
        <v>-2.5310000000000001</v>
      </c>
      <c r="AK3377" s="7">
        <v>1.978</v>
      </c>
      <c r="AL3377" s="7" t="s">
        <v>408</v>
      </c>
      <c r="AS3377" s="7">
        <v>1.4390000000000001</v>
      </c>
      <c r="AT3377" s="7">
        <v>2.3279999999999998</v>
      </c>
      <c r="AV3377" s="7" t="s">
        <v>659</v>
      </c>
      <c r="AW3377" s="7" t="s">
        <v>528</v>
      </c>
      <c r="AX3377" s="7" t="s">
        <v>14</v>
      </c>
      <c r="AY3377" s="7" t="s">
        <v>562</v>
      </c>
      <c r="AZ3377" s="7" t="s">
        <v>342</v>
      </c>
    </row>
    <row r="3378" spans="1:52" x14ac:dyDescent="0.2">
      <c r="A3378" s="7">
        <v>3362</v>
      </c>
      <c r="B3378" s="7">
        <v>20031</v>
      </c>
      <c r="C3378" s="7" t="s">
        <v>69</v>
      </c>
      <c r="D3378" s="7" t="s">
        <v>516</v>
      </c>
      <c r="E3378" s="7" t="s">
        <v>340</v>
      </c>
      <c r="F3378" s="7">
        <v>2.0619999999999998</v>
      </c>
      <c r="I3378" s="7">
        <v>2.137</v>
      </c>
      <c r="J3378" s="7">
        <v>2008</v>
      </c>
      <c r="K3378" s="7">
        <v>4</v>
      </c>
      <c r="L3378" s="7">
        <v>98</v>
      </c>
      <c r="M3378" s="7">
        <v>21.5</v>
      </c>
      <c r="N3378" s="7">
        <v>100.833</v>
      </c>
      <c r="O3378" s="7">
        <v>21.75</v>
      </c>
      <c r="P3378" s="7">
        <v>100.75</v>
      </c>
      <c r="V3378" s="7" t="s">
        <v>26</v>
      </c>
      <c r="W3378" s="7">
        <v>1.272</v>
      </c>
      <c r="X3378" s="7">
        <f t="shared" si="110"/>
        <v>1.272</v>
      </c>
      <c r="Y3378" s="7">
        <v>0.86499999999999999</v>
      </c>
      <c r="Z3378" s="7">
        <f t="shared" si="111"/>
        <v>0.86499999999999999</v>
      </c>
      <c r="AA3378" s="7">
        <v>0.59399999999999997</v>
      </c>
      <c r="AB3378" s="7">
        <v>0.40500000000000003</v>
      </c>
      <c r="AC3378" s="7">
        <v>23.5</v>
      </c>
      <c r="AD3378" s="7">
        <v>61.3</v>
      </c>
      <c r="AE3378" s="7" t="s">
        <v>55</v>
      </c>
      <c r="AH3378" s="7" t="s">
        <v>419</v>
      </c>
      <c r="AI3378" s="7" t="s">
        <v>420</v>
      </c>
      <c r="AJ3378" s="7">
        <v>-2.5310000000000001</v>
      </c>
      <c r="AK3378" s="7">
        <v>1.978</v>
      </c>
      <c r="AL3378" s="7" t="s">
        <v>408</v>
      </c>
      <c r="AS3378" s="7">
        <v>1.4390000000000001</v>
      </c>
      <c r="AT3378" s="7">
        <v>2.3279999999999998</v>
      </c>
      <c r="AV3378" s="7" t="s">
        <v>659</v>
      </c>
      <c r="AW3378" s="7" t="s">
        <v>528</v>
      </c>
      <c r="AX3378" s="7" t="s">
        <v>14</v>
      </c>
      <c r="AY3378" s="7" t="s">
        <v>562</v>
      </c>
      <c r="AZ3378" s="7" t="s">
        <v>342</v>
      </c>
    </row>
    <row r="3379" spans="1:52" x14ac:dyDescent="0.2">
      <c r="A3379" s="7">
        <v>3363</v>
      </c>
      <c r="B3379" s="7">
        <v>20031</v>
      </c>
      <c r="C3379" s="7" t="s">
        <v>69</v>
      </c>
      <c r="D3379" s="7" t="s">
        <v>516</v>
      </c>
      <c r="E3379" s="7" t="s">
        <v>340</v>
      </c>
      <c r="F3379" s="7">
        <v>2.2040000000000002</v>
      </c>
      <c r="I3379" s="7">
        <v>2.2850000000000001</v>
      </c>
      <c r="J3379" s="7">
        <v>2008</v>
      </c>
      <c r="K3379" s="7">
        <v>4</v>
      </c>
      <c r="L3379" s="7">
        <v>111</v>
      </c>
      <c r="M3379" s="7">
        <v>21.5</v>
      </c>
      <c r="N3379" s="7">
        <v>100.833</v>
      </c>
      <c r="O3379" s="7">
        <v>21.75</v>
      </c>
      <c r="P3379" s="7">
        <v>100.75</v>
      </c>
      <c r="V3379" s="7" t="s">
        <v>26</v>
      </c>
      <c r="W3379" s="7">
        <v>1.488</v>
      </c>
      <c r="X3379" s="7">
        <f t="shared" si="110"/>
        <v>1.488</v>
      </c>
      <c r="Y3379" s="7">
        <v>0.79700000000000004</v>
      </c>
      <c r="Z3379" s="7">
        <f t="shared" si="111"/>
        <v>0.79700000000000004</v>
      </c>
      <c r="AA3379" s="7">
        <v>0.65100000000000002</v>
      </c>
      <c r="AB3379" s="7">
        <v>0.34799999999999998</v>
      </c>
      <c r="AC3379" s="7">
        <v>23.5</v>
      </c>
      <c r="AD3379" s="7">
        <v>61.3</v>
      </c>
      <c r="AE3379" s="7" t="s">
        <v>55</v>
      </c>
      <c r="AH3379" s="7" t="s">
        <v>419</v>
      </c>
      <c r="AI3379" s="7" t="s">
        <v>420</v>
      </c>
      <c r="AJ3379" s="7">
        <v>-2.5310000000000001</v>
      </c>
      <c r="AK3379" s="7">
        <v>1.978</v>
      </c>
      <c r="AL3379" s="7" t="s">
        <v>408</v>
      </c>
      <c r="AS3379" s="7">
        <v>1.4390000000000001</v>
      </c>
      <c r="AT3379" s="7">
        <v>2.3279999999999998</v>
      </c>
      <c r="AV3379" s="7" t="s">
        <v>659</v>
      </c>
      <c r="AW3379" s="7" t="s">
        <v>528</v>
      </c>
      <c r="AX3379" s="7" t="s">
        <v>14</v>
      </c>
      <c r="AY3379" s="7" t="s">
        <v>562</v>
      </c>
      <c r="AZ3379" s="7" t="s">
        <v>342</v>
      </c>
    </row>
    <row r="3380" spans="1:52" x14ac:dyDescent="0.2">
      <c r="A3380" s="7">
        <v>3364</v>
      </c>
      <c r="B3380" s="7">
        <v>20031</v>
      </c>
      <c r="C3380" s="7" t="s">
        <v>69</v>
      </c>
      <c r="D3380" s="7" t="s">
        <v>516</v>
      </c>
      <c r="E3380" s="7" t="s">
        <v>340</v>
      </c>
      <c r="F3380" s="7">
        <v>2.323</v>
      </c>
      <c r="I3380" s="7">
        <v>2.4079999999999999</v>
      </c>
      <c r="J3380" s="7">
        <v>2008</v>
      </c>
      <c r="K3380" s="7">
        <v>5</v>
      </c>
      <c r="L3380" s="7">
        <v>125</v>
      </c>
      <c r="M3380" s="7">
        <v>21.5</v>
      </c>
      <c r="N3380" s="7">
        <v>100.833</v>
      </c>
      <c r="O3380" s="7">
        <v>21.75</v>
      </c>
      <c r="P3380" s="7">
        <v>100.75</v>
      </c>
      <c r="V3380" s="7" t="s">
        <v>26</v>
      </c>
      <c r="W3380" s="7">
        <v>1.476</v>
      </c>
      <c r="X3380" s="7">
        <f t="shared" si="110"/>
        <v>1.476</v>
      </c>
      <c r="Y3380" s="7">
        <v>0.93200000000000005</v>
      </c>
      <c r="Z3380" s="7">
        <f t="shared" si="111"/>
        <v>0.93200000000000005</v>
      </c>
      <c r="AA3380" s="7">
        <v>0.61199999999999999</v>
      </c>
      <c r="AB3380" s="7">
        <v>0.38700000000000001</v>
      </c>
      <c r="AC3380" s="7">
        <v>23.8</v>
      </c>
      <c r="AD3380" s="7">
        <v>174.1</v>
      </c>
      <c r="AE3380" s="7" t="s">
        <v>55</v>
      </c>
      <c r="AH3380" s="7" t="s">
        <v>419</v>
      </c>
      <c r="AI3380" s="7" t="s">
        <v>420</v>
      </c>
      <c r="AJ3380" s="7">
        <v>-2.5310000000000001</v>
      </c>
      <c r="AK3380" s="7">
        <v>1.978</v>
      </c>
      <c r="AL3380" s="7" t="s">
        <v>408</v>
      </c>
      <c r="AS3380" s="7">
        <v>1.4390000000000001</v>
      </c>
      <c r="AT3380" s="7">
        <v>2.3279999999999998</v>
      </c>
      <c r="AV3380" s="7" t="s">
        <v>659</v>
      </c>
      <c r="AW3380" s="7" t="s">
        <v>528</v>
      </c>
      <c r="AX3380" s="7" t="s">
        <v>14</v>
      </c>
      <c r="AY3380" s="7" t="s">
        <v>562</v>
      </c>
      <c r="AZ3380" s="7" t="s">
        <v>342</v>
      </c>
    </row>
    <row r="3381" spans="1:52" x14ac:dyDescent="0.2">
      <c r="A3381" s="7">
        <v>3365</v>
      </c>
      <c r="B3381" s="7">
        <v>20031</v>
      </c>
      <c r="C3381" s="7" t="s">
        <v>69</v>
      </c>
      <c r="D3381" s="7" t="s">
        <v>516</v>
      </c>
      <c r="E3381" s="7" t="s">
        <v>340</v>
      </c>
      <c r="F3381" s="7">
        <v>2.4529999999999998</v>
      </c>
      <c r="I3381" s="7">
        <v>2.5430000000000001</v>
      </c>
      <c r="J3381" s="7">
        <v>2008</v>
      </c>
      <c r="K3381" s="7">
        <v>5</v>
      </c>
      <c r="L3381" s="7">
        <v>140</v>
      </c>
      <c r="M3381" s="7">
        <v>21.5</v>
      </c>
      <c r="N3381" s="7">
        <v>100.833</v>
      </c>
      <c r="O3381" s="7">
        <v>21.75</v>
      </c>
      <c r="P3381" s="7">
        <v>100.75</v>
      </c>
      <c r="V3381" s="7" t="s">
        <v>26</v>
      </c>
      <c r="W3381" s="7">
        <v>1.488</v>
      </c>
      <c r="X3381" s="7">
        <f t="shared" si="110"/>
        <v>1.488</v>
      </c>
      <c r="Y3381" s="7">
        <v>1.0549999999999999</v>
      </c>
      <c r="Z3381" s="7">
        <f t="shared" si="111"/>
        <v>1.0549999999999999</v>
      </c>
      <c r="AA3381" s="7">
        <v>0.58499999999999996</v>
      </c>
      <c r="AB3381" s="7">
        <v>0.41399999999999998</v>
      </c>
      <c r="AC3381" s="7">
        <v>23.8</v>
      </c>
      <c r="AD3381" s="7">
        <v>174.1</v>
      </c>
      <c r="AE3381" s="7" t="s">
        <v>55</v>
      </c>
      <c r="AH3381" s="7" t="s">
        <v>419</v>
      </c>
      <c r="AI3381" s="7" t="s">
        <v>420</v>
      </c>
      <c r="AJ3381" s="7">
        <v>-2.5310000000000001</v>
      </c>
      <c r="AK3381" s="7">
        <v>1.978</v>
      </c>
      <c r="AL3381" s="7" t="s">
        <v>408</v>
      </c>
      <c r="AS3381" s="7">
        <v>1.4390000000000001</v>
      </c>
      <c r="AT3381" s="7">
        <v>2.3279999999999998</v>
      </c>
      <c r="AV3381" s="7" t="s">
        <v>659</v>
      </c>
      <c r="AW3381" s="7" t="s">
        <v>528</v>
      </c>
      <c r="AX3381" s="7" t="s">
        <v>14</v>
      </c>
      <c r="AY3381" s="7" t="s">
        <v>562</v>
      </c>
      <c r="AZ3381" s="7" t="s">
        <v>342</v>
      </c>
    </row>
    <row r="3382" spans="1:52" x14ac:dyDescent="0.2">
      <c r="A3382" s="7">
        <v>3366</v>
      </c>
      <c r="B3382" s="7">
        <v>20031</v>
      </c>
      <c r="C3382" s="7" t="s">
        <v>69</v>
      </c>
      <c r="D3382" s="7" t="s">
        <v>516</v>
      </c>
      <c r="E3382" s="7" t="s">
        <v>340</v>
      </c>
      <c r="F3382" s="7">
        <v>2.1909999999999998</v>
      </c>
      <c r="I3382" s="7">
        <v>2.2709999999999999</v>
      </c>
      <c r="J3382" s="7">
        <v>2008</v>
      </c>
      <c r="K3382" s="7">
        <v>6</v>
      </c>
      <c r="L3382" s="7">
        <v>153</v>
      </c>
      <c r="M3382" s="7">
        <v>21.5</v>
      </c>
      <c r="N3382" s="7">
        <v>100.833</v>
      </c>
      <c r="O3382" s="7">
        <v>21.75</v>
      </c>
      <c r="P3382" s="7">
        <v>100.75</v>
      </c>
      <c r="V3382" s="7" t="s">
        <v>26</v>
      </c>
      <c r="W3382" s="7">
        <v>1.5609999999999999</v>
      </c>
      <c r="X3382" s="7">
        <f t="shared" si="110"/>
        <v>1.5609999999999999</v>
      </c>
      <c r="Y3382" s="7">
        <v>0.71</v>
      </c>
      <c r="Z3382" s="7">
        <f t="shared" si="111"/>
        <v>0.71</v>
      </c>
      <c r="AA3382" s="7">
        <v>0.68700000000000006</v>
      </c>
      <c r="AB3382" s="7">
        <v>0.312</v>
      </c>
      <c r="AC3382" s="7">
        <v>24.2</v>
      </c>
      <c r="AD3382" s="7">
        <v>173.6</v>
      </c>
      <c r="AE3382" s="7" t="s">
        <v>55</v>
      </c>
      <c r="AH3382" s="7" t="s">
        <v>419</v>
      </c>
      <c r="AI3382" s="7" t="s">
        <v>420</v>
      </c>
      <c r="AJ3382" s="7">
        <v>-2.5310000000000001</v>
      </c>
      <c r="AK3382" s="7">
        <v>1.978</v>
      </c>
      <c r="AL3382" s="7" t="s">
        <v>408</v>
      </c>
      <c r="AS3382" s="7">
        <v>1.4390000000000001</v>
      </c>
      <c r="AT3382" s="7">
        <v>2.3279999999999998</v>
      </c>
      <c r="AV3382" s="7" t="s">
        <v>659</v>
      </c>
      <c r="AW3382" s="7" t="s">
        <v>528</v>
      </c>
      <c r="AX3382" s="7" t="s">
        <v>14</v>
      </c>
      <c r="AY3382" s="7" t="s">
        <v>562</v>
      </c>
      <c r="AZ3382" s="7" t="s">
        <v>342</v>
      </c>
    </row>
    <row r="3383" spans="1:52" x14ac:dyDescent="0.2">
      <c r="A3383" s="7">
        <v>3367</v>
      </c>
      <c r="B3383" s="7">
        <v>20031</v>
      </c>
      <c r="C3383" s="7" t="s">
        <v>69</v>
      </c>
      <c r="D3383" s="7" t="s">
        <v>516</v>
      </c>
      <c r="E3383" s="7" t="s">
        <v>340</v>
      </c>
      <c r="F3383" s="7">
        <v>2.1429999999999998</v>
      </c>
      <c r="I3383" s="7">
        <v>2.2210000000000001</v>
      </c>
      <c r="J3383" s="7">
        <v>2008</v>
      </c>
      <c r="K3383" s="7">
        <v>6</v>
      </c>
      <c r="L3383" s="7">
        <v>167</v>
      </c>
      <c r="M3383" s="7">
        <v>21.5</v>
      </c>
      <c r="N3383" s="7">
        <v>100.833</v>
      </c>
      <c r="O3383" s="7">
        <v>21.75</v>
      </c>
      <c r="P3383" s="7">
        <v>100.75</v>
      </c>
      <c r="V3383" s="7" t="s">
        <v>26</v>
      </c>
      <c r="W3383" s="7">
        <v>1.585</v>
      </c>
      <c r="X3383" s="7">
        <f t="shared" si="110"/>
        <v>1.585</v>
      </c>
      <c r="Y3383" s="7">
        <v>0.63600000000000001</v>
      </c>
      <c r="Z3383" s="7">
        <f t="shared" si="111"/>
        <v>0.63600000000000001</v>
      </c>
      <c r="AA3383" s="7">
        <v>0.71299999999999997</v>
      </c>
      <c r="AB3383" s="7">
        <v>0.28599999999999998</v>
      </c>
      <c r="AC3383" s="7">
        <v>24.2</v>
      </c>
      <c r="AD3383" s="7">
        <v>173.6</v>
      </c>
      <c r="AE3383" s="7" t="s">
        <v>55</v>
      </c>
      <c r="AH3383" s="7" t="s">
        <v>419</v>
      </c>
      <c r="AI3383" s="7" t="s">
        <v>420</v>
      </c>
      <c r="AJ3383" s="7">
        <v>-2.5310000000000001</v>
      </c>
      <c r="AK3383" s="7">
        <v>1.978</v>
      </c>
      <c r="AL3383" s="7" t="s">
        <v>408</v>
      </c>
      <c r="AS3383" s="7">
        <v>1.4390000000000001</v>
      </c>
      <c r="AT3383" s="7">
        <v>2.3279999999999998</v>
      </c>
      <c r="AV3383" s="7" t="s">
        <v>659</v>
      </c>
      <c r="AW3383" s="7" t="s">
        <v>528</v>
      </c>
      <c r="AX3383" s="7" t="s">
        <v>14</v>
      </c>
      <c r="AY3383" s="7" t="s">
        <v>562</v>
      </c>
      <c r="AZ3383" s="7" t="s">
        <v>342</v>
      </c>
    </row>
    <row r="3384" spans="1:52" x14ac:dyDescent="0.2">
      <c r="A3384" s="7">
        <v>3368</v>
      </c>
      <c r="B3384" s="7">
        <v>20031</v>
      </c>
      <c r="C3384" s="7" t="s">
        <v>69</v>
      </c>
      <c r="D3384" s="7" t="s">
        <v>516</v>
      </c>
      <c r="E3384" s="7" t="s">
        <v>340</v>
      </c>
      <c r="F3384" s="7">
        <v>2.5350000000000001</v>
      </c>
      <c r="I3384" s="7">
        <v>2.6280000000000001</v>
      </c>
      <c r="J3384" s="7">
        <v>2008</v>
      </c>
      <c r="K3384" s="7">
        <v>6</v>
      </c>
      <c r="L3384" s="7">
        <v>180</v>
      </c>
      <c r="M3384" s="7">
        <v>21.5</v>
      </c>
      <c r="N3384" s="7">
        <v>100.833</v>
      </c>
      <c r="O3384" s="7">
        <v>21.75</v>
      </c>
      <c r="P3384" s="7">
        <v>100.75</v>
      </c>
      <c r="V3384" s="7" t="s">
        <v>26</v>
      </c>
      <c r="W3384" s="7">
        <v>2.0430000000000001</v>
      </c>
      <c r="X3384" s="7">
        <f t="shared" si="110"/>
        <v>2.0430000000000001</v>
      </c>
      <c r="Y3384" s="7">
        <v>0.58499999999999996</v>
      </c>
      <c r="Z3384" s="7">
        <f t="shared" si="111"/>
        <v>0.58499999999999996</v>
      </c>
      <c r="AA3384" s="7">
        <v>0.77700000000000002</v>
      </c>
      <c r="AB3384" s="7">
        <v>0.222</v>
      </c>
      <c r="AC3384" s="7">
        <v>24.2</v>
      </c>
      <c r="AD3384" s="7">
        <v>173.6</v>
      </c>
      <c r="AE3384" s="7" t="s">
        <v>55</v>
      </c>
      <c r="AH3384" s="7" t="s">
        <v>419</v>
      </c>
      <c r="AI3384" s="7" t="s">
        <v>420</v>
      </c>
      <c r="AJ3384" s="7">
        <v>-2.5310000000000001</v>
      </c>
      <c r="AK3384" s="7">
        <v>1.978</v>
      </c>
      <c r="AL3384" s="7" t="s">
        <v>408</v>
      </c>
      <c r="AS3384" s="7">
        <v>1.4390000000000001</v>
      </c>
      <c r="AT3384" s="7">
        <v>2.3279999999999998</v>
      </c>
      <c r="AV3384" s="7" t="s">
        <v>659</v>
      </c>
      <c r="AW3384" s="7" t="s">
        <v>528</v>
      </c>
      <c r="AX3384" s="7" t="s">
        <v>14</v>
      </c>
      <c r="AY3384" s="7" t="s">
        <v>562</v>
      </c>
      <c r="AZ3384" s="7" t="s">
        <v>342</v>
      </c>
    </row>
    <row r="3385" spans="1:52" x14ac:dyDescent="0.2">
      <c r="A3385" s="7">
        <v>3369</v>
      </c>
      <c r="B3385" s="7">
        <v>20031</v>
      </c>
      <c r="C3385" s="7" t="s">
        <v>69</v>
      </c>
      <c r="D3385" s="7" t="s">
        <v>516</v>
      </c>
      <c r="E3385" s="7" t="s">
        <v>340</v>
      </c>
      <c r="F3385" s="7">
        <v>2.665</v>
      </c>
      <c r="I3385" s="7">
        <v>2.7629999999999999</v>
      </c>
      <c r="J3385" s="7">
        <v>2008</v>
      </c>
      <c r="K3385" s="7">
        <v>7</v>
      </c>
      <c r="L3385" s="7">
        <v>197</v>
      </c>
      <c r="M3385" s="7">
        <v>21.5</v>
      </c>
      <c r="N3385" s="7">
        <v>100.833</v>
      </c>
      <c r="O3385" s="7">
        <v>21.75</v>
      </c>
      <c r="P3385" s="7">
        <v>100.75</v>
      </c>
      <c r="V3385" s="7" t="s">
        <v>26</v>
      </c>
      <c r="W3385" s="7">
        <v>2.0910000000000002</v>
      </c>
      <c r="X3385" s="7">
        <f t="shared" si="110"/>
        <v>2.0910000000000002</v>
      </c>
      <c r="Y3385" s="7">
        <v>0.67200000000000004</v>
      </c>
      <c r="Z3385" s="7">
        <f t="shared" si="111"/>
        <v>0.67200000000000004</v>
      </c>
      <c r="AA3385" s="7">
        <v>0.75600000000000001</v>
      </c>
      <c r="AB3385" s="7">
        <v>0.24299999999999999</v>
      </c>
      <c r="AC3385" s="7">
        <v>23.8</v>
      </c>
      <c r="AD3385" s="7">
        <v>318.8</v>
      </c>
      <c r="AE3385" s="7" t="s">
        <v>55</v>
      </c>
      <c r="AH3385" s="7" t="s">
        <v>419</v>
      </c>
      <c r="AI3385" s="7" t="s">
        <v>420</v>
      </c>
      <c r="AJ3385" s="7">
        <v>-2.5310000000000001</v>
      </c>
      <c r="AK3385" s="7">
        <v>1.978</v>
      </c>
      <c r="AL3385" s="7" t="s">
        <v>408</v>
      </c>
      <c r="AS3385" s="7">
        <v>1.4390000000000001</v>
      </c>
      <c r="AT3385" s="7">
        <v>2.3279999999999998</v>
      </c>
      <c r="AV3385" s="7" t="s">
        <v>659</v>
      </c>
      <c r="AW3385" s="7" t="s">
        <v>528</v>
      </c>
      <c r="AX3385" s="7" t="s">
        <v>14</v>
      </c>
      <c r="AY3385" s="7" t="s">
        <v>562</v>
      </c>
      <c r="AZ3385" s="7" t="s">
        <v>342</v>
      </c>
    </row>
    <row r="3386" spans="1:52" x14ac:dyDescent="0.2">
      <c r="A3386" s="7">
        <v>3370</v>
      </c>
      <c r="B3386" s="7">
        <v>20031</v>
      </c>
      <c r="C3386" s="7" t="s">
        <v>69</v>
      </c>
      <c r="D3386" s="7" t="s">
        <v>516</v>
      </c>
      <c r="E3386" s="7" t="s">
        <v>340</v>
      </c>
      <c r="F3386" s="7">
        <v>2.2850000000000001</v>
      </c>
      <c r="I3386" s="7">
        <v>2.3690000000000002</v>
      </c>
      <c r="J3386" s="7">
        <v>2008</v>
      </c>
      <c r="K3386" s="7">
        <v>7</v>
      </c>
      <c r="L3386" s="7">
        <v>211</v>
      </c>
      <c r="M3386" s="7">
        <v>21.5</v>
      </c>
      <c r="N3386" s="7">
        <v>100.833</v>
      </c>
      <c r="O3386" s="7">
        <v>21.75</v>
      </c>
      <c r="P3386" s="7">
        <v>100.75</v>
      </c>
      <c r="V3386" s="7" t="s">
        <v>26</v>
      </c>
      <c r="W3386" s="7">
        <v>1.802</v>
      </c>
      <c r="X3386" s="7">
        <f t="shared" si="110"/>
        <v>1.802</v>
      </c>
      <c r="Y3386" s="7">
        <v>0.56699999999999995</v>
      </c>
      <c r="Z3386" s="7">
        <f t="shared" si="111"/>
        <v>0.56699999999999995</v>
      </c>
      <c r="AA3386" s="7">
        <v>0.76</v>
      </c>
      <c r="AB3386" s="7">
        <v>0.23899999999999999</v>
      </c>
      <c r="AC3386" s="7">
        <v>23.8</v>
      </c>
      <c r="AD3386" s="7">
        <v>318.8</v>
      </c>
      <c r="AE3386" s="7" t="s">
        <v>55</v>
      </c>
      <c r="AH3386" s="7" t="s">
        <v>419</v>
      </c>
      <c r="AI3386" s="7" t="s">
        <v>420</v>
      </c>
      <c r="AJ3386" s="7">
        <v>-2.5310000000000001</v>
      </c>
      <c r="AK3386" s="7">
        <v>1.978</v>
      </c>
      <c r="AL3386" s="7" t="s">
        <v>408</v>
      </c>
      <c r="AS3386" s="7">
        <v>1.4390000000000001</v>
      </c>
      <c r="AT3386" s="7">
        <v>2.3279999999999998</v>
      </c>
      <c r="AV3386" s="7" t="s">
        <v>659</v>
      </c>
      <c r="AW3386" s="7" t="s">
        <v>528</v>
      </c>
      <c r="AX3386" s="7" t="s">
        <v>14</v>
      </c>
      <c r="AY3386" s="7" t="s">
        <v>562</v>
      </c>
      <c r="AZ3386" s="7" t="s">
        <v>342</v>
      </c>
    </row>
    <row r="3387" spans="1:52" x14ac:dyDescent="0.2">
      <c r="A3387" s="7">
        <v>3371</v>
      </c>
      <c r="B3387" s="7">
        <v>20031</v>
      </c>
      <c r="C3387" s="7" t="s">
        <v>69</v>
      </c>
      <c r="D3387" s="7" t="s">
        <v>516</v>
      </c>
      <c r="E3387" s="7" t="s">
        <v>340</v>
      </c>
      <c r="F3387" s="7">
        <v>2.379</v>
      </c>
      <c r="I3387" s="7">
        <v>2.4660000000000002</v>
      </c>
      <c r="J3387" s="7">
        <v>2008</v>
      </c>
      <c r="K3387" s="7">
        <v>8</v>
      </c>
      <c r="L3387" s="7">
        <v>228</v>
      </c>
      <c r="M3387" s="7">
        <v>21.5</v>
      </c>
      <c r="N3387" s="7">
        <v>100.833</v>
      </c>
      <c r="O3387" s="7">
        <v>21.75</v>
      </c>
      <c r="P3387" s="7">
        <v>100.75</v>
      </c>
      <c r="V3387" s="7" t="s">
        <v>26</v>
      </c>
      <c r="W3387" s="7">
        <v>1.825</v>
      </c>
      <c r="X3387" s="7">
        <f t="shared" si="110"/>
        <v>1.825</v>
      </c>
      <c r="Y3387" s="7">
        <v>0.64100000000000001</v>
      </c>
      <c r="Z3387" s="7">
        <f t="shared" si="111"/>
        <v>0.64100000000000001</v>
      </c>
      <c r="AA3387" s="7">
        <v>0.73899999999999999</v>
      </c>
      <c r="AB3387" s="7">
        <v>0.26</v>
      </c>
      <c r="AC3387" s="7">
        <v>23.8</v>
      </c>
      <c r="AD3387" s="7">
        <v>407.8</v>
      </c>
      <c r="AE3387" s="7" t="s">
        <v>55</v>
      </c>
      <c r="AH3387" s="7" t="s">
        <v>419</v>
      </c>
      <c r="AI3387" s="7" t="s">
        <v>420</v>
      </c>
      <c r="AJ3387" s="7">
        <v>-2.5310000000000001</v>
      </c>
      <c r="AK3387" s="7">
        <v>1.978</v>
      </c>
      <c r="AL3387" s="7" t="s">
        <v>408</v>
      </c>
      <c r="AS3387" s="7">
        <v>1.4390000000000001</v>
      </c>
      <c r="AT3387" s="7">
        <v>2.3279999999999998</v>
      </c>
      <c r="AV3387" s="7" t="s">
        <v>659</v>
      </c>
      <c r="AW3387" s="7" t="s">
        <v>528</v>
      </c>
      <c r="AX3387" s="7" t="s">
        <v>14</v>
      </c>
      <c r="AY3387" s="7" t="s">
        <v>562</v>
      </c>
      <c r="AZ3387" s="7" t="s">
        <v>342</v>
      </c>
    </row>
    <row r="3388" spans="1:52" x14ac:dyDescent="0.2">
      <c r="A3388" s="7">
        <v>3372</v>
      </c>
      <c r="B3388" s="7">
        <v>20031</v>
      </c>
      <c r="C3388" s="7" t="s">
        <v>69</v>
      </c>
      <c r="D3388" s="7" t="s">
        <v>516</v>
      </c>
      <c r="E3388" s="7" t="s">
        <v>340</v>
      </c>
      <c r="F3388" s="7">
        <v>2.1760000000000002</v>
      </c>
      <c r="I3388" s="7">
        <v>2.2559999999999998</v>
      </c>
      <c r="J3388" s="7">
        <v>2008</v>
      </c>
      <c r="K3388" s="7">
        <v>8</v>
      </c>
      <c r="L3388" s="7">
        <v>243</v>
      </c>
      <c r="M3388" s="7">
        <v>21.5</v>
      </c>
      <c r="N3388" s="7">
        <v>100.833</v>
      </c>
      <c r="O3388" s="7">
        <v>21.75</v>
      </c>
      <c r="P3388" s="7">
        <v>100.75</v>
      </c>
      <c r="V3388" s="7" t="s">
        <v>26</v>
      </c>
      <c r="W3388" s="7">
        <v>1.6319999999999999</v>
      </c>
      <c r="X3388" s="7">
        <f t="shared" si="110"/>
        <v>1.6319999999999999</v>
      </c>
      <c r="Y3388" s="7">
        <v>0.624</v>
      </c>
      <c r="Z3388" s="7">
        <f t="shared" si="111"/>
        <v>0.624</v>
      </c>
      <c r="AA3388" s="7">
        <v>0.72299999999999998</v>
      </c>
      <c r="AB3388" s="7">
        <v>0.27600000000000002</v>
      </c>
      <c r="AC3388" s="7">
        <v>23.8</v>
      </c>
      <c r="AD3388" s="7">
        <v>407.8</v>
      </c>
      <c r="AE3388" s="7" t="s">
        <v>55</v>
      </c>
      <c r="AH3388" s="7" t="s">
        <v>419</v>
      </c>
      <c r="AI3388" s="7" t="s">
        <v>420</v>
      </c>
      <c r="AJ3388" s="7">
        <v>-2.5310000000000001</v>
      </c>
      <c r="AK3388" s="7">
        <v>1.978</v>
      </c>
      <c r="AL3388" s="7" t="s">
        <v>408</v>
      </c>
      <c r="AS3388" s="7">
        <v>1.4390000000000001</v>
      </c>
      <c r="AT3388" s="7">
        <v>2.3279999999999998</v>
      </c>
      <c r="AV3388" s="7" t="s">
        <v>659</v>
      </c>
      <c r="AW3388" s="7" t="s">
        <v>528</v>
      </c>
      <c r="AX3388" s="7" t="s">
        <v>14</v>
      </c>
      <c r="AY3388" s="7" t="s">
        <v>562</v>
      </c>
      <c r="AZ3388" s="7" t="s">
        <v>342</v>
      </c>
    </row>
    <row r="3389" spans="1:52" x14ac:dyDescent="0.2">
      <c r="A3389" s="7">
        <v>3373</v>
      </c>
      <c r="B3389" s="7">
        <v>20031</v>
      </c>
      <c r="C3389" s="7" t="s">
        <v>69</v>
      </c>
      <c r="D3389" s="7" t="s">
        <v>516</v>
      </c>
      <c r="E3389" s="7" t="s">
        <v>340</v>
      </c>
      <c r="F3389" s="7">
        <v>3.1389999999999998</v>
      </c>
      <c r="I3389" s="7">
        <v>3.254</v>
      </c>
      <c r="J3389" s="7">
        <v>2008</v>
      </c>
      <c r="K3389" s="7">
        <v>9</v>
      </c>
      <c r="L3389" s="7">
        <v>256</v>
      </c>
      <c r="M3389" s="7">
        <v>21.5</v>
      </c>
      <c r="N3389" s="7">
        <v>100.833</v>
      </c>
      <c r="O3389" s="7">
        <v>21.75</v>
      </c>
      <c r="P3389" s="7">
        <v>100.75</v>
      </c>
      <c r="V3389" s="7" t="s">
        <v>26</v>
      </c>
      <c r="W3389" s="7">
        <v>1.5960000000000001</v>
      </c>
      <c r="X3389" s="7">
        <f t="shared" si="110"/>
        <v>1.5960000000000001</v>
      </c>
      <c r="Y3389" s="7">
        <v>1.6579999999999999</v>
      </c>
      <c r="Z3389" s="7">
        <f t="shared" si="111"/>
        <v>1.6579999999999999</v>
      </c>
      <c r="AA3389" s="7">
        <v>0.49</v>
      </c>
      <c r="AB3389" s="7">
        <v>0.50900000000000001</v>
      </c>
      <c r="AC3389" s="7">
        <v>23.8</v>
      </c>
      <c r="AD3389" s="7">
        <v>190.3</v>
      </c>
      <c r="AE3389" s="7" t="s">
        <v>55</v>
      </c>
      <c r="AH3389" s="7" t="s">
        <v>419</v>
      </c>
      <c r="AI3389" s="7" t="s">
        <v>420</v>
      </c>
      <c r="AJ3389" s="7">
        <v>-2.5310000000000001</v>
      </c>
      <c r="AK3389" s="7">
        <v>1.978</v>
      </c>
      <c r="AL3389" s="7" t="s">
        <v>408</v>
      </c>
      <c r="AS3389" s="7">
        <v>1.4390000000000001</v>
      </c>
      <c r="AT3389" s="7">
        <v>2.3279999999999998</v>
      </c>
      <c r="AV3389" s="7" t="s">
        <v>659</v>
      </c>
      <c r="AW3389" s="7" t="s">
        <v>528</v>
      </c>
      <c r="AX3389" s="7" t="s">
        <v>14</v>
      </c>
      <c r="AY3389" s="7" t="s">
        <v>562</v>
      </c>
      <c r="AZ3389" s="7" t="s">
        <v>342</v>
      </c>
    </row>
    <row r="3390" spans="1:52" x14ac:dyDescent="0.2">
      <c r="A3390" s="7">
        <v>3374</v>
      </c>
      <c r="B3390" s="7">
        <v>20031</v>
      </c>
      <c r="C3390" s="7" t="s">
        <v>69</v>
      </c>
      <c r="D3390" s="7" t="s">
        <v>516</v>
      </c>
      <c r="E3390" s="7" t="s">
        <v>340</v>
      </c>
      <c r="F3390" s="7">
        <v>1.843</v>
      </c>
      <c r="I3390" s="7">
        <v>1.91</v>
      </c>
      <c r="J3390" s="7">
        <v>2008</v>
      </c>
      <c r="K3390" s="7">
        <v>9</v>
      </c>
      <c r="L3390" s="7">
        <v>270</v>
      </c>
      <c r="M3390" s="7">
        <v>21.5</v>
      </c>
      <c r="N3390" s="7">
        <v>100.833</v>
      </c>
      <c r="O3390" s="7">
        <v>21.75</v>
      </c>
      <c r="P3390" s="7">
        <v>100.75</v>
      </c>
      <c r="V3390" s="7" t="s">
        <v>26</v>
      </c>
      <c r="W3390" s="7">
        <v>1.149</v>
      </c>
      <c r="X3390" s="7">
        <f t="shared" si="110"/>
        <v>1.149</v>
      </c>
      <c r="Y3390" s="7">
        <v>0.76100000000000001</v>
      </c>
      <c r="Z3390" s="7">
        <f t="shared" si="111"/>
        <v>0.76100000000000001</v>
      </c>
      <c r="AA3390" s="7">
        <v>0.60099999999999998</v>
      </c>
      <c r="AB3390" s="7">
        <v>0.39800000000000002</v>
      </c>
      <c r="AC3390" s="7">
        <v>23.8</v>
      </c>
      <c r="AD3390" s="7">
        <v>190.3</v>
      </c>
      <c r="AE3390" s="7" t="s">
        <v>55</v>
      </c>
      <c r="AH3390" s="7" t="s">
        <v>419</v>
      </c>
      <c r="AI3390" s="7" t="s">
        <v>420</v>
      </c>
      <c r="AJ3390" s="7">
        <v>-2.5310000000000001</v>
      </c>
      <c r="AK3390" s="7">
        <v>1.978</v>
      </c>
      <c r="AL3390" s="7" t="s">
        <v>408</v>
      </c>
      <c r="AS3390" s="7">
        <v>1.4390000000000001</v>
      </c>
      <c r="AT3390" s="7">
        <v>2.3279999999999998</v>
      </c>
      <c r="AV3390" s="7" t="s">
        <v>659</v>
      </c>
      <c r="AW3390" s="7" t="s">
        <v>528</v>
      </c>
      <c r="AX3390" s="7" t="s">
        <v>14</v>
      </c>
      <c r="AY3390" s="7" t="s">
        <v>562</v>
      </c>
      <c r="AZ3390" s="7" t="s">
        <v>342</v>
      </c>
    </row>
    <row r="3391" spans="1:52" x14ac:dyDescent="0.2">
      <c r="A3391" s="7">
        <v>3375</v>
      </c>
      <c r="B3391" s="7">
        <v>20031</v>
      </c>
      <c r="C3391" s="7" t="s">
        <v>69</v>
      </c>
      <c r="D3391" s="7" t="s">
        <v>516</v>
      </c>
      <c r="E3391" s="7" t="s">
        <v>340</v>
      </c>
      <c r="F3391" s="7">
        <v>2.246</v>
      </c>
      <c r="I3391" s="7">
        <v>2.3279999999999998</v>
      </c>
      <c r="J3391" s="7">
        <v>2008</v>
      </c>
      <c r="K3391" s="7">
        <v>10</v>
      </c>
      <c r="L3391" s="7">
        <v>288</v>
      </c>
      <c r="M3391" s="7">
        <v>21.5</v>
      </c>
      <c r="N3391" s="7">
        <v>100.833</v>
      </c>
      <c r="O3391" s="7">
        <v>21.75</v>
      </c>
      <c r="P3391" s="7">
        <v>100.75</v>
      </c>
      <c r="V3391" s="7" t="s">
        <v>26</v>
      </c>
      <c r="W3391" s="7">
        <v>1.173</v>
      </c>
      <c r="X3391" s="7">
        <f t="shared" si="110"/>
        <v>1.173</v>
      </c>
      <c r="Y3391" s="7">
        <v>1.155</v>
      </c>
      <c r="Z3391" s="7">
        <f t="shared" si="111"/>
        <v>1.155</v>
      </c>
      <c r="AA3391" s="7">
        <v>0.503</v>
      </c>
      <c r="AB3391" s="7">
        <v>0.496</v>
      </c>
      <c r="AC3391" s="7">
        <v>22.6</v>
      </c>
      <c r="AD3391" s="7">
        <v>107.2</v>
      </c>
      <c r="AE3391" s="7" t="s">
        <v>55</v>
      </c>
      <c r="AH3391" s="7" t="s">
        <v>419</v>
      </c>
      <c r="AI3391" s="7" t="s">
        <v>420</v>
      </c>
      <c r="AJ3391" s="7">
        <v>-2.5310000000000001</v>
      </c>
      <c r="AK3391" s="7">
        <v>1.978</v>
      </c>
      <c r="AL3391" s="7" t="s">
        <v>408</v>
      </c>
      <c r="AS3391" s="7">
        <v>1.4390000000000001</v>
      </c>
      <c r="AT3391" s="7">
        <v>2.3279999999999998</v>
      </c>
      <c r="AV3391" s="7" t="s">
        <v>659</v>
      </c>
      <c r="AW3391" s="7" t="s">
        <v>528</v>
      </c>
      <c r="AX3391" s="7" t="s">
        <v>14</v>
      </c>
      <c r="AY3391" s="7" t="s">
        <v>562</v>
      </c>
      <c r="AZ3391" s="7" t="s">
        <v>342</v>
      </c>
    </row>
    <row r="3392" spans="1:52" x14ac:dyDescent="0.2">
      <c r="A3392" s="7">
        <v>3376</v>
      </c>
      <c r="B3392" s="7">
        <v>20031</v>
      </c>
      <c r="C3392" s="7" t="s">
        <v>69</v>
      </c>
      <c r="D3392" s="7" t="s">
        <v>516</v>
      </c>
      <c r="E3392" s="7" t="s">
        <v>340</v>
      </c>
      <c r="F3392" s="7">
        <v>2.3170000000000002</v>
      </c>
      <c r="I3392" s="7">
        <v>2.4020000000000001</v>
      </c>
      <c r="J3392" s="7">
        <v>2008</v>
      </c>
      <c r="K3392" s="7">
        <v>10</v>
      </c>
      <c r="L3392" s="7">
        <v>301</v>
      </c>
      <c r="M3392" s="7">
        <v>21.5</v>
      </c>
      <c r="N3392" s="7">
        <v>100.833</v>
      </c>
      <c r="O3392" s="7">
        <v>21.75</v>
      </c>
      <c r="P3392" s="7">
        <v>100.75</v>
      </c>
      <c r="V3392" s="7" t="s">
        <v>26</v>
      </c>
      <c r="W3392" s="7">
        <v>0.90700000000000003</v>
      </c>
      <c r="X3392" s="7">
        <f t="shared" si="110"/>
        <v>0.90700000000000003</v>
      </c>
      <c r="Y3392" s="7">
        <v>1.4950000000000001</v>
      </c>
      <c r="Z3392" s="7">
        <f t="shared" si="111"/>
        <v>1.4950000000000001</v>
      </c>
      <c r="AA3392" s="7">
        <v>0.377</v>
      </c>
      <c r="AB3392" s="7">
        <v>0.622</v>
      </c>
      <c r="AC3392" s="7">
        <v>22.6</v>
      </c>
      <c r="AD3392" s="7">
        <v>107.2</v>
      </c>
      <c r="AE3392" s="7" t="s">
        <v>55</v>
      </c>
      <c r="AH3392" s="7" t="s">
        <v>419</v>
      </c>
      <c r="AI3392" s="7" t="s">
        <v>420</v>
      </c>
      <c r="AJ3392" s="7">
        <v>-2.5310000000000001</v>
      </c>
      <c r="AK3392" s="7">
        <v>1.978</v>
      </c>
      <c r="AL3392" s="7" t="s">
        <v>408</v>
      </c>
      <c r="AS3392" s="7">
        <v>1.4390000000000001</v>
      </c>
      <c r="AT3392" s="7">
        <v>2.3279999999999998</v>
      </c>
      <c r="AV3392" s="7" t="s">
        <v>659</v>
      </c>
      <c r="AW3392" s="7" t="s">
        <v>528</v>
      </c>
      <c r="AX3392" s="7" t="s">
        <v>14</v>
      </c>
      <c r="AY3392" s="7" t="s">
        <v>562</v>
      </c>
      <c r="AZ3392" s="7" t="s">
        <v>342</v>
      </c>
    </row>
    <row r="3393" spans="1:52" x14ac:dyDescent="0.2">
      <c r="A3393" s="7">
        <v>3377</v>
      </c>
      <c r="B3393" s="7">
        <v>20031</v>
      </c>
      <c r="C3393" s="7" t="s">
        <v>69</v>
      </c>
      <c r="D3393" s="7" t="s">
        <v>516</v>
      </c>
      <c r="E3393" s="7" t="s">
        <v>340</v>
      </c>
      <c r="F3393" s="7">
        <v>1.413</v>
      </c>
      <c r="I3393" s="7">
        <v>1.4650000000000001</v>
      </c>
      <c r="J3393" s="7">
        <v>2008</v>
      </c>
      <c r="K3393" s="7">
        <v>11</v>
      </c>
      <c r="L3393" s="7">
        <v>317</v>
      </c>
      <c r="M3393" s="7">
        <v>21.5</v>
      </c>
      <c r="N3393" s="7">
        <v>100.833</v>
      </c>
      <c r="O3393" s="7">
        <v>21.75</v>
      </c>
      <c r="P3393" s="7">
        <v>100.75</v>
      </c>
      <c r="V3393" s="7" t="s">
        <v>26</v>
      </c>
      <c r="W3393" s="7">
        <v>0.78600000000000003</v>
      </c>
      <c r="X3393" s="7">
        <f t="shared" si="110"/>
        <v>0.78600000000000003</v>
      </c>
      <c r="Y3393" s="7">
        <v>0.67900000000000005</v>
      </c>
      <c r="Z3393" s="7">
        <f t="shared" si="111"/>
        <v>0.67900000000000005</v>
      </c>
      <c r="AA3393" s="7">
        <v>0.53600000000000003</v>
      </c>
      <c r="AB3393" s="7">
        <v>0.46300000000000002</v>
      </c>
      <c r="AC3393" s="7">
        <v>18.2</v>
      </c>
      <c r="AD3393" s="7">
        <v>72.599999999999994</v>
      </c>
      <c r="AE3393" s="7" t="s">
        <v>55</v>
      </c>
      <c r="AH3393" s="7" t="s">
        <v>419</v>
      </c>
      <c r="AI3393" s="7" t="s">
        <v>420</v>
      </c>
      <c r="AJ3393" s="7">
        <v>-2.5310000000000001</v>
      </c>
      <c r="AK3393" s="7">
        <v>1.978</v>
      </c>
      <c r="AL3393" s="7" t="s">
        <v>408</v>
      </c>
      <c r="AS3393" s="7">
        <v>1.4390000000000001</v>
      </c>
      <c r="AT3393" s="7">
        <v>2.3279999999999998</v>
      </c>
      <c r="AV3393" s="7" t="s">
        <v>659</v>
      </c>
      <c r="AW3393" s="7" t="s">
        <v>528</v>
      </c>
      <c r="AX3393" s="7" t="s">
        <v>14</v>
      </c>
      <c r="AY3393" s="7" t="s">
        <v>562</v>
      </c>
      <c r="AZ3393" s="7" t="s">
        <v>342</v>
      </c>
    </row>
    <row r="3394" spans="1:52" x14ac:dyDescent="0.2">
      <c r="A3394" s="7">
        <v>3378</v>
      </c>
      <c r="B3394" s="7">
        <v>20031</v>
      </c>
      <c r="C3394" s="7" t="s">
        <v>69</v>
      </c>
      <c r="D3394" s="7" t="s">
        <v>516</v>
      </c>
      <c r="E3394" s="7" t="s">
        <v>340</v>
      </c>
      <c r="F3394" s="7">
        <v>1.851</v>
      </c>
      <c r="I3394" s="7">
        <v>1.919</v>
      </c>
      <c r="J3394" s="7">
        <v>2008</v>
      </c>
      <c r="K3394" s="7">
        <v>11</v>
      </c>
      <c r="L3394" s="7">
        <v>330</v>
      </c>
      <c r="M3394" s="7">
        <v>21.5</v>
      </c>
      <c r="N3394" s="7">
        <v>100.833</v>
      </c>
      <c r="O3394" s="7">
        <v>21.75</v>
      </c>
      <c r="P3394" s="7">
        <v>100.75</v>
      </c>
      <c r="V3394" s="7" t="s">
        <v>26</v>
      </c>
      <c r="W3394" s="7">
        <v>0.94299999999999995</v>
      </c>
      <c r="X3394" s="7">
        <f t="shared" si="110"/>
        <v>0.94299999999999995</v>
      </c>
      <c r="Y3394" s="7">
        <v>0.97599999999999998</v>
      </c>
      <c r="Z3394" s="7">
        <f t="shared" si="111"/>
        <v>0.97599999999999998</v>
      </c>
      <c r="AA3394" s="7">
        <v>0.49099999999999999</v>
      </c>
      <c r="AB3394" s="7">
        <v>0.50800000000000001</v>
      </c>
      <c r="AC3394" s="7">
        <v>18.2</v>
      </c>
      <c r="AD3394" s="7">
        <v>72.599999999999994</v>
      </c>
      <c r="AE3394" s="7" t="s">
        <v>55</v>
      </c>
      <c r="AH3394" s="7" t="s">
        <v>419</v>
      </c>
      <c r="AI3394" s="7" t="s">
        <v>420</v>
      </c>
      <c r="AJ3394" s="7">
        <v>-2.5310000000000001</v>
      </c>
      <c r="AK3394" s="7">
        <v>1.978</v>
      </c>
      <c r="AL3394" s="7" t="s">
        <v>408</v>
      </c>
      <c r="AS3394" s="7">
        <v>1.4390000000000001</v>
      </c>
      <c r="AT3394" s="7">
        <v>2.3279999999999998</v>
      </c>
      <c r="AV3394" s="7" t="s">
        <v>659</v>
      </c>
      <c r="AW3394" s="7" t="s">
        <v>528</v>
      </c>
      <c r="AX3394" s="7" t="s">
        <v>14</v>
      </c>
      <c r="AY3394" s="7" t="s">
        <v>562</v>
      </c>
      <c r="AZ3394" s="7" t="s">
        <v>342</v>
      </c>
    </row>
    <row r="3395" spans="1:52" x14ac:dyDescent="0.2">
      <c r="A3395" s="7">
        <v>3379</v>
      </c>
      <c r="B3395" s="7">
        <v>20031</v>
      </c>
      <c r="C3395" s="7" t="s">
        <v>69</v>
      </c>
      <c r="D3395" s="7" t="s">
        <v>516</v>
      </c>
      <c r="E3395" s="7" t="s">
        <v>340</v>
      </c>
      <c r="F3395" s="7">
        <v>1.7210000000000001</v>
      </c>
      <c r="I3395" s="7">
        <v>1.784</v>
      </c>
      <c r="J3395" s="7">
        <v>2008</v>
      </c>
      <c r="K3395" s="7">
        <v>12</v>
      </c>
      <c r="L3395" s="7">
        <v>343</v>
      </c>
      <c r="M3395" s="7">
        <v>21.5</v>
      </c>
      <c r="N3395" s="7">
        <v>100.833</v>
      </c>
      <c r="O3395" s="7">
        <v>21.75</v>
      </c>
      <c r="P3395" s="7">
        <v>100.75</v>
      </c>
      <c r="V3395" s="7" t="s">
        <v>26</v>
      </c>
      <c r="W3395" s="7">
        <v>0.47199999999999998</v>
      </c>
      <c r="X3395" s="7">
        <f t="shared" si="110"/>
        <v>0.47199999999999998</v>
      </c>
      <c r="Y3395" s="7">
        <v>1.3120000000000001</v>
      </c>
      <c r="Z3395" s="7">
        <f t="shared" si="111"/>
        <v>1.3120000000000001</v>
      </c>
      <c r="AA3395" s="7">
        <v>0.26400000000000001</v>
      </c>
      <c r="AB3395" s="7">
        <v>0.73499999999999999</v>
      </c>
      <c r="AC3395" s="7">
        <v>15.1</v>
      </c>
      <c r="AD3395" s="7">
        <v>10.5</v>
      </c>
      <c r="AE3395" s="7" t="s">
        <v>55</v>
      </c>
      <c r="AH3395" s="7" t="s">
        <v>419</v>
      </c>
      <c r="AI3395" s="7" t="s">
        <v>420</v>
      </c>
      <c r="AJ3395" s="7">
        <v>-2.5310000000000001</v>
      </c>
      <c r="AK3395" s="7">
        <v>1.978</v>
      </c>
      <c r="AL3395" s="7" t="s">
        <v>408</v>
      </c>
      <c r="AS3395" s="7">
        <v>1.4390000000000001</v>
      </c>
      <c r="AT3395" s="7">
        <v>2.3279999999999998</v>
      </c>
      <c r="AV3395" s="7" t="s">
        <v>659</v>
      </c>
      <c r="AW3395" s="7" t="s">
        <v>528</v>
      </c>
      <c r="AX3395" s="7" t="s">
        <v>14</v>
      </c>
      <c r="AY3395" s="7" t="s">
        <v>562</v>
      </c>
      <c r="AZ3395" s="7" t="s">
        <v>342</v>
      </c>
    </row>
    <row r="3396" spans="1:52" x14ac:dyDescent="0.2">
      <c r="A3396" s="7">
        <v>3380</v>
      </c>
      <c r="B3396" s="7">
        <v>20031</v>
      </c>
      <c r="C3396" s="7" t="s">
        <v>69</v>
      </c>
      <c r="D3396" s="7" t="s">
        <v>516</v>
      </c>
      <c r="E3396" s="7" t="s">
        <v>340</v>
      </c>
      <c r="F3396" s="7">
        <v>1.7210000000000001</v>
      </c>
      <c r="I3396" s="7">
        <v>1.784</v>
      </c>
      <c r="J3396" s="7">
        <v>2008</v>
      </c>
      <c r="K3396" s="7">
        <v>12</v>
      </c>
      <c r="L3396" s="7">
        <v>360</v>
      </c>
      <c r="M3396" s="7">
        <v>21.5</v>
      </c>
      <c r="N3396" s="7">
        <v>100.833</v>
      </c>
      <c r="O3396" s="7">
        <v>21.75</v>
      </c>
      <c r="P3396" s="7">
        <v>100.75</v>
      </c>
      <c r="V3396" s="7" t="s">
        <v>26</v>
      </c>
      <c r="W3396" s="7">
        <v>0.59199999999999997</v>
      </c>
      <c r="X3396" s="7">
        <f t="shared" si="110"/>
        <v>0.59199999999999997</v>
      </c>
      <c r="Y3396" s="7">
        <v>1.1919999999999999</v>
      </c>
      <c r="Z3396" s="7">
        <f t="shared" si="111"/>
        <v>1.1919999999999999</v>
      </c>
      <c r="AA3396" s="7">
        <v>0.33100000000000002</v>
      </c>
      <c r="AB3396" s="7">
        <v>0.66800000000000004</v>
      </c>
      <c r="AC3396" s="7">
        <v>15.1</v>
      </c>
      <c r="AD3396" s="7">
        <v>10.5</v>
      </c>
      <c r="AE3396" s="7" t="s">
        <v>55</v>
      </c>
      <c r="AH3396" s="7" t="s">
        <v>419</v>
      </c>
      <c r="AI3396" s="7" t="s">
        <v>420</v>
      </c>
      <c r="AJ3396" s="7">
        <v>-2.5310000000000001</v>
      </c>
      <c r="AK3396" s="7">
        <v>1.978</v>
      </c>
      <c r="AL3396" s="7" t="s">
        <v>408</v>
      </c>
      <c r="AS3396" s="7">
        <v>1.4390000000000001</v>
      </c>
      <c r="AT3396" s="7">
        <v>2.3279999999999998</v>
      </c>
      <c r="AV3396" s="7" t="s">
        <v>659</v>
      </c>
      <c r="AW3396" s="7" t="s">
        <v>528</v>
      </c>
      <c r="AX3396" s="7" t="s">
        <v>14</v>
      </c>
      <c r="AY3396" s="7" t="s">
        <v>562</v>
      </c>
      <c r="AZ3396" s="7" t="s">
        <v>342</v>
      </c>
    </row>
    <row r="3397" spans="1:52" x14ac:dyDescent="0.2">
      <c r="A3397" s="7">
        <v>3381</v>
      </c>
      <c r="B3397" s="7">
        <v>20031</v>
      </c>
      <c r="C3397" s="7" t="s">
        <v>69</v>
      </c>
      <c r="D3397" s="7" t="s">
        <v>516</v>
      </c>
      <c r="E3397" s="7" t="s">
        <v>340</v>
      </c>
      <c r="F3397" s="7">
        <v>1.72</v>
      </c>
      <c r="I3397" s="7">
        <v>1.7829999999999999</v>
      </c>
      <c r="J3397" s="7">
        <v>2009</v>
      </c>
      <c r="K3397" s="7">
        <v>1</v>
      </c>
      <c r="L3397" s="7">
        <v>7</v>
      </c>
      <c r="M3397" s="7">
        <v>21.5</v>
      </c>
      <c r="N3397" s="7">
        <v>100.833</v>
      </c>
      <c r="O3397" s="7">
        <v>21.75</v>
      </c>
      <c r="P3397" s="7">
        <v>100.75</v>
      </c>
      <c r="V3397" s="7" t="s">
        <v>26</v>
      </c>
      <c r="W3397" s="7">
        <v>0.61599999999999999</v>
      </c>
      <c r="X3397" s="7">
        <f t="shared" si="110"/>
        <v>0.61599999999999999</v>
      </c>
      <c r="Y3397" s="7">
        <v>1.167</v>
      </c>
      <c r="Z3397" s="7">
        <f t="shared" si="111"/>
        <v>1.167</v>
      </c>
      <c r="AA3397" s="7">
        <v>0.34499999999999997</v>
      </c>
      <c r="AB3397" s="7">
        <v>0.65400000000000003</v>
      </c>
      <c r="AC3397" s="7">
        <v>15.6</v>
      </c>
      <c r="AD3397" s="7">
        <v>2.2999999999999998</v>
      </c>
      <c r="AE3397" s="7" t="s">
        <v>55</v>
      </c>
      <c r="AH3397" s="7" t="s">
        <v>419</v>
      </c>
      <c r="AI3397" s="7" t="s">
        <v>420</v>
      </c>
      <c r="AJ3397" s="7">
        <v>-2.5310000000000001</v>
      </c>
      <c r="AK3397" s="7">
        <v>-0.76700000000000002</v>
      </c>
      <c r="AL3397" s="7" t="s">
        <v>408</v>
      </c>
      <c r="AS3397" s="7">
        <v>1.4390000000000001</v>
      </c>
      <c r="AT3397" s="7">
        <v>2.3279999999999998</v>
      </c>
      <c r="AV3397" s="7" t="s">
        <v>659</v>
      </c>
      <c r="AW3397" s="7" t="s">
        <v>528</v>
      </c>
      <c r="AX3397" s="7" t="s">
        <v>14</v>
      </c>
      <c r="AY3397" s="7" t="s">
        <v>562</v>
      </c>
      <c r="AZ3397" s="7" t="s">
        <v>342</v>
      </c>
    </row>
    <row r="3398" spans="1:52" x14ac:dyDescent="0.2">
      <c r="A3398" s="7">
        <v>3382</v>
      </c>
      <c r="B3398" s="7">
        <v>20031</v>
      </c>
      <c r="C3398" s="7" t="s">
        <v>69</v>
      </c>
      <c r="D3398" s="7" t="s">
        <v>516</v>
      </c>
      <c r="E3398" s="7" t="s">
        <v>340</v>
      </c>
      <c r="F3398" s="7">
        <v>1.446</v>
      </c>
      <c r="I3398" s="7">
        <v>1.4990000000000001</v>
      </c>
      <c r="J3398" s="7">
        <v>2009</v>
      </c>
      <c r="K3398" s="7">
        <v>1</v>
      </c>
      <c r="L3398" s="7">
        <v>19</v>
      </c>
      <c r="M3398" s="7">
        <v>21.5</v>
      </c>
      <c r="N3398" s="7">
        <v>100.833</v>
      </c>
      <c r="O3398" s="7">
        <v>21.75</v>
      </c>
      <c r="P3398" s="7">
        <v>100.75</v>
      </c>
      <c r="V3398" s="7" t="s">
        <v>26</v>
      </c>
      <c r="W3398" s="7">
        <v>0.48299999999999998</v>
      </c>
      <c r="X3398" s="7">
        <f t="shared" si="110"/>
        <v>0.48299999999999998</v>
      </c>
      <c r="Y3398" s="7">
        <v>1.016</v>
      </c>
      <c r="Z3398" s="7">
        <f t="shared" si="111"/>
        <v>1.016</v>
      </c>
      <c r="AA3398" s="7">
        <v>0.32200000000000001</v>
      </c>
      <c r="AB3398" s="7">
        <v>0.67700000000000005</v>
      </c>
      <c r="AC3398" s="7">
        <v>15.6</v>
      </c>
      <c r="AD3398" s="7">
        <v>2.2999999999999998</v>
      </c>
      <c r="AE3398" s="7" t="s">
        <v>55</v>
      </c>
      <c r="AH3398" s="7" t="s">
        <v>419</v>
      </c>
      <c r="AI3398" s="7" t="s">
        <v>420</v>
      </c>
      <c r="AJ3398" s="7">
        <v>-2.5310000000000001</v>
      </c>
      <c r="AK3398" s="7">
        <v>-0.76700000000000002</v>
      </c>
      <c r="AL3398" s="7" t="s">
        <v>408</v>
      </c>
      <c r="AS3398" s="7">
        <v>1.4390000000000001</v>
      </c>
      <c r="AT3398" s="7">
        <v>2.3279999999999998</v>
      </c>
      <c r="AV3398" s="7" t="s">
        <v>659</v>
      </c>
      <c r="AW3398" s="7" t="s">
        <v>528</v>
      </c>
      <c r="AX3398" s="7" t="s">
        <v>14</v>
      </c>
      <c r="AY3398" s="7" t="s">
        <v>562</v>
      </c>
      <c r="AZ3398" s="7" t="s">
        <v>342</v>
      </c>
    </row>
    <row r="3399" spans="1:52" x14ac:dyDescent="0.2">
      <c r="A3399" s="7">
        <v>3383</v>
      </c>
      <c r="B3399" s="7">
        <v>20031</v>
      </c>
      <c r="C3399" s="7" t="s">
        <v>69</v>
      </c>
      <c r="D3399" s="7" t="s">
        <v>516</v>
      </c>
      <c r="E3399" s="7" t="s">
        <v>340</v>
      </c>
      <c r="F3399" s="7">
        <v>1.492</v>
      </c>
      <c r="I3399" s="7">
        <v>1.546</v>
      </c>
      <c r="J3399" s="7">
        <v>2009</v>
      </c>
      <c r="K3399" s="7">
        <v>2</v>
      </c>
      <c r="L3399" s="7">
        <v>39</v>
      </c>
      <c r="M3399" s="7">
        <v>21.5</v>
      </c>
      <c r="N3399" s="7">
        <v>100.833</v>
      </c>
      <c r="O3399" s="7">
        <v>21.75</v>
      </c>
      <c r="P3399" s="7">
        <v>100.75</v>
      </c>
      <c r="V3399" s="7" t="s">
        <v>26</v>
      </c>
      <c r="W3399" s="7">
        <v>0.72399999999999998</v>
      </c>
      <c r="X3399" s="7">
        <f t="shared" si="110"/>
        <v>0.72399999999999998</v>
      </c>
      <c r="Y3399" s="7">
        <v>0.82199999999999995</v>
      </c>
      <c r="Z3399" s="7">
        <f t="shared" si="111"/>
        <v>0.82199999999999995</v>
      </c>
      <c r="AA3399" s="7">
        <v>0.46800000000000003</v>
      </c>
      <c r="AB3399" s="7">
        <v>0.53100000000000003</v>
      </c>
      <c r="AC3399" s="7">
        <v>18.8</v>
      </c>
      <c r="AD3399" s="7">
        <v>3.5</v>
      </c>
      <c r="AE3399" s="7" t="s">
        <v>55</v>
      </c>
      <c r="AH3399" s="7" t="s">
        <v>419</v>
      </c>
      <c r="AI3399" s="7" t="s">
        <v>420</v>
      </c>
      <c r="AJ3399" s="7">
        <v>-2.5310000000000001</v>
      </c>
      <c r="AK3399" s="7">
        <v>-0.76700000000000002</v>
      </c>
      <c r="AL3399" s="7" t="s">
        <v>408</v>
      </c>
      <c r="AS3399" s="7">
        <v>1.4390000000000001</v>
      </c>
      <c r="AT3399" s="7">
        <v>2.3279999999999998</v>
      </c>
      <c r="AV3399" s="7" t="s">
        <v>659</v>
      </c>
      <c r="AW3399" s="7" t="s">
        <v>528</v>
      </c>
      <c r="AX3399" s="7" t="s">
        <v>14</v>
      </c>
      <c r="AY3399" s="7" t="s">
        <v>562</v>
      </c>
      <c r="AZ3399" s="7" t="s">
        <v>342</v>
      </c>
    </row>
    <row r="3400" spans="1:52" x14ac:dyDescent="0.2">
      <c r="A3400" s="7">
        <v>3384</v>
      </c>
      <c r="B3400" s="7">
        <v>20031</v>
      </c>
      <c r="C3400" s="7" t="s">
        <v>69</v>
      </c>
      <c r="D3400" s="7" t="s">
        <v>516</v>
      </c>
      <c r="E3400" s="7" t="s">
        <v>340</v>
      </c>
      <c r="F3400" s="7">
        <v>1.54</v>
      </c>
      <c r="I3400" s="7">
        <v>1.5960000000000001</v>
      </c>
      <c r="J3400" s="7">
        <v>2009</v>
      </c>
      <c r="K3400" s="7">
        <v>2</v>
      </c>
      <c r="L3400" s="7">
        <v>54</v>
      </c>
      <c r="M3400" s="7">
        <v>21.5</v>
      </c>
      <c r="N3400" s="7">
        <v>100.833</v>
      </c>
      <c r="O3400" s="7">
        <v>21.75</v>
      </c>
      <c r="P3400" s="7">
        <v>100.75</v>
      </c>
      <c r="V3400" s="7" t="s">
        <v>26</v>
      </c>
      <c r="W3400" s="7">
        <v>0.64</v>
      </c>
      <c r="X3400" s="7">
        <f t="shared" si="110"/>
        <v>0.64</v>
      </c>
      <c r="Y3400" s="7">
        <v>0.95599999999999996</v>
      </c>
      <c r="Z3400" s="7">
        <f t="shared" si="111"/>
        <v>0.95599999999999996</v>
      </c>
      <c r="AA3400" s="7">
        <v>0.4</v>
      </c>
      <c r="AB3400" s="7">
        <v>0.59899999999999998</v>
      </c>
      <c r="AC3400" s="7">
        <v>18.8</v>
      </c>
      <c r="AD3400" s="7">
        <v>3.5</v>
      </c>
      <c r="AE3400" s="7" t="s">
        <v>55</v>
      </c>
      <c r="AH3400" s="7" t="s">
        <v>419</v>
      </c>
      <c r="AI3400" s="7" t="s">
        <v>420</v>
      </c>
      <c r="AJ3400" s="7">
        <v>-2.5310000000000001</v>
      </c>
      <c r="AK3400" s="7">
        <v>-0.76700000000000002</v>
      </c>
      <c r="AL3400" s="7" t="s">
        <v>408</v>
      </c>
      <c r="AS3400" s="7">
        <v>1.4390000000000001</v>
      </c>
      <c r="AT3400" s="7">
        <v>2.3279999999999998</v>
      </c>
      <c r="AV3400" s="7" t="s">
        <v>659</v>
      </c>
      <c r="AW3400" s="7" t="s">
        <v>528</v>
      </c>
      <c r="AX3400" s="7" t="s">
        <v>14</v>
      </c>
      <c r="AY3400" s="7" t="s">
        <v>562</v>
      </c>
      <c r="AZ3400" s="7" t="s">
        <v>342</v>
      </c>
    </row>
    <row r="3401" spans="1:52" x14ac:dyDescent="0.2">
      <c r="A3401" s="7">
        <v>3385</v>
      </c>
      <c r="B3401" s="7">
        <v>20032</v>
      </c>
      <c r="C3401" s="7" t="s">
        <v>69</v>
      </c>
      <c r="D3401" s="7" t="s">
        <v>517</v>
      </c>
      <c r="E3401" s="7" t="s">
        <v>98</v>
      </c>
      <c r="F3401" s="7">
        <v>2.1110000000000002</v>
      </c>
      <c r="I3401" s="7">
        <v>2.1880000000000002</v>
      </c>
      <c r="J3401" s="7">
        <v>2009</v>
      </c>
      <c r="K3401" s="7">
        <v>5</v>
      </c>
      <c r="L3401" s="7">
        <v>133</v>
      </c>
      <c r="M3401" s="7">
        <v>31.35</v>
      </c>
      <c r="N3401" s="7">
        <v>110.51600000000001</v>
      </c>
      <c r="O3401" s="7">
        <v>31.25</v>
      </c>
      <c r="P3401" s="7">
        <v>110.75</v>
      </c>
      <c r="V3401" s="7" t="s">
        <v>26</v>
      </c>
      <c r="W3401" s="7">
        <v>1.351</v>
      </c>
      <c r="X3401" s="7">
        <f t="shared" si="110"/>
        <v>1.351</v>
      </c>
      <c r="Y3401" s="7">
        <v>0.83699999999999997</v>
      </c>
      <c r="Z3401" s="7">
        <f t="shared" si="111"/>
        <v>0.83699999999999997</v>
      </c>
      <c r="AA3401" s="7">
        <v>0.61699999999999999</v>
      </c>
      <c r="AB3401" s="7">
        <v>0.38200000000000001</v>
      </c>
      <c r="AC3401" s="7">
        <v>19.8</v>
      </c>
      <c r="AD3401" s="7">
        <v>166.5</v>
      </c>
      <c r="AE3401" s="7" t="s">
        <v>55</v>
      </c>
      <c r="AH3401" s="7" t="s">
        <v>409</v>
      </c>
      <c r="AI3401" s="7" t="s">
        <v>407</v>
      </c>
      <c r="AJ3401" s="7">
        <v>1.075</v>
      </c>
      <c r="AK3401" s="7">
        <v>-1.7000000000000001E-2</v>
      </c>
      <c r="AL3401" s="7" t="s">
        <v>408</v>
      </c>
      <c r="AS3401" s="7">
        <v>1.63</v>
      </c>
      <c r="AT3401" s="7">
        <v>1.1299999999999999</v>
      </c>
      <c r="AV3401" s="7" t="s">
        <v>659</v>
      </c>
      <c r="AW3401" s="7" t="s">
        <v>528</v>
      </c>
      <c r="AX3401" s="7" t="s">
        <v>14</v>
      </c>
      <c r="AY3401" s="7" t="s">
        <v>567</v>
      </c>
      <c r="AZ3401" s="7" t="s">
        <v>39</v>
      </c>
    </row>
    <row r="3402" spans="1:52" x14ac:dyDescent="0.2">
      <c r="A3402" s="7">
        <v>3386</v>
      </c>
      <c r="B3402" s="7">
        <v>20032</v>
      </c>
      <c r="C3402" s="7" t="s">
        <v>69</v>
      </c>
      <c r="D3402" s="7" t="s">
        <v>517</v>
      </c>
      <c r="E3402" s="7" t="s">
        <v>98</v>
      </c>
      <c r="F3402" s="7">
        <v>1.655</v>
      </c>
      <c r="I3402" s="7">
        <v>1.7150000000000001</v>
      </c>
      <c r="J3402" s="7">
        <v>2009</v>
      </c>
      <c r="K3402" s="7">
        <v>5</v>
      </c>
      <c r="L3402" s="7">
        <v>151</v>
      </c>
      <c r="M3402" s="7">
        <v>31.35</v>
      </c>
      <c r="N3402" s="7">
        <v>110.51600000000001</v>
      </c>
      <c r="O3402" s="7">
        <v>31.25</v>
      </c>
      <c r="P3402" s="7">
        <v>110.75</v>
      </c>
      <c r="V3402" s="7" t="s">
        <v>26</v>
      </c>
      <c r="W3402" s="7">
        <v>0.90300000000000002</v>
      </c>
      <c r="X3402" s="7">
        <f t="shared" si="110"/>
        <v>0.90300000000000002</v>
      </c>
      <c r="Y3402" s="7">
        <v>0.81200000000000006</v>
      </c>
      <c r="Z3402" s="7">
        <f t="shared" si="111"/>
        <v>0.81200000000000006</v>
      </c>
      <c r="AA3402" s="7">
        <v>0.52600000000000002</v>
      </c>
      <c r="AB3402" s="7">
        <v>0.47299999999999998</v>
      </c>
      <c r="AC3402" s="7">
        <v>19.8</v>
      </c>
      <c r="AD3402" s="7">
        <v>166.5</v>
      </c>
      <c r="AE3402" s="7" t="s">
        <v>55</v>
      </c>
      <c r="AH3402" s="7" t="s">
        <v>409</v>
      </c>
      <c r="AI3402" s="7" t="s">
        <v>407</v>
      </c>
      <c r="AJ3402" s="7">
        <v>1.075</v>
      </c>
      <c r="AK3402" s="7">
        <v>-1.7000000000000001E-2</v>
      </c>
      <c r="AL3402" s="7" t="s">
        <v>408</v>
      </c>
      <c r="AS3402" s="7">
        <v>1.63</v>
      </c>
      <c r="AT3402" s="7">
        <v>1.1299999999999999</v>
      </c>
      <c r="AV3402" s="7" t="s">
        <v>659</v>
      </c>
      <c r="AW3402" s="7" t="s">
        <v>528</v>
      </c>
      <c r="AX3402" s="7" t="s">
        <v>14</v>
      </c>
      <c r="AY3402" s="7" t="s">
        <v>567</v>
      </c>
      <c r="AZ3402" s="7" t="s">
        <v>39</v>
      </c>
    </row>
    <row r="3403" spans="1:52" x14ac:dyDescent="0.2">
      <c r="A3403" s="7">
        <v>3387</v>
      </c>
      <c r="B3403" s="7">
        <v>20032</v>
      </c>
      <c r="C3403" s="7" t="s">
        <v>69</v>
      </c>
      <c r="D3403" s="7" t="s">
        <v>517</v>
      </c>
      <c r="E3403" s="7" t="s">
        <v>98</v>
      </c>
      <c r="F3403" s="7">
        <v>2.9180000000000001</v>
      </c>
      <c r="I3403" s="7">
        <v>3.0249999999999999</v>
      </c>
      <c r="J3403" s="7">
        <v>2009</v>
      </c>
      <c r="K3403" s="7">
        <v>6</v>
      </c>
      <c r="L3403" s="7">
        <v>178</v>
      </c>
      <c r="M3403" s="7">
        <v>31.35</v>
      </c>
      <c r="N3403" s="7">
        <v>110.51600000000001</v>
      </c>
      <c r="O3403" s="7">
        <v>31.25</v>
      </c>
      <c r="P3403" s="7">
        <v>110.75</v>
      </c>
      <c r="V3403" s="7" t="s">
        <v>26</v>
      </c>
      <c r="W3403" s="7">
        <v>1.9830000000000001</v>
      </c>
      <c r="X3403" s="7">
        <f t="shared" si="110"/>
        <v>1.9830000000000001</v>
      </c>
      <c r="Y3403" s="7">
        <v>1.042</v>
      </c>
      <c r="Z3403" s="7">
        <f t="shared" si="111"/>
        <v>1.042</v>
      </c>
      <c r="AA3403" s="7">
        <v>0.65500000000000003</v>
      </c>
      <c r="AB3403" s="7">
        <v>0.34399999999999997</v>
      </c>
      <c r="AC3403" s="7">
        <v>25.7</v>
      </c>
      <c r="AD3403" s="7">
        <v>159.5</v>
      </c>
      <c r="AE3403" s="7" t="s">
        <v>55</v>
      </c>
      <c r="AH3403" s="7" t="s">
        <v>409</v>
      </c>
      <c r="AI3403" s="7" t="s">
        <v>407</v>
      </c>
      <c r="AJ3403" s="7">
        <v>1.075</v>
      </c>
      <c r="AK3403" s="7">
        <v>-1.7000000000000001E-2</v>
      </c>
      <c r="AL3403" s="7" t="s">
        <v>408</v>
      </c>
      <c r="AS3403" s="7">
        <v>1.63</v>
      </c>
      <c r="AT3403" s="7">
        <v>1.1299999999999999</v>
      </c>
      <c r="AV3403" s="7" t="s">
        <v>659</v>
      </c>
      <c r="AW3403" s="7" t="s">
        <v>528</v>
      </c>
      <c r="AX3403" s="7" t="s">
        <v>14</v>
      </c>
      <c r="AY3403" s="7" t="s">
        <v>567</v>
      </c>
      <c r="AZ3403" s="7" t="s">
        <v>39</v>
      </c>
    </row>
    <row r="3404" spans="1:52" x14ac:dyDescent="0.2">
      <c r="A3404" s="7">
        <v>3388</v>
      </c>
      <c r="B3404" s="7">
        <v>20032</v>
      </c>
      <c r="C3404" s="7" t="s">
        <v>69</v>
      </c>
      <c r="D3404" s="7" t="s">
        <v>517</v>
      </c>
      <c r="E3404" s="7" t="s">
        <v>98</v>
      </c>
      <c r="F3404" s="7">
        <v>3.351</v>
      </c>
      <c r="I3404" s="7">
        <v>3.4740000000000002</v>
      </c>
      <c r="J3404" s="7">
        <v>2009</v>
      </c>
      <c r="K3404" s="7">
        <v>7</v>
      </c>
      <c r="L3404" s="7">
        <v>194</v>
      </c>
      <c r="M3404" s="7">
        <v>31.35</v>
      </c>
      <c r="N3404" s="7">
        <v>110.51600000000001</v>
      </c>
      <c r="O3404" s="7">
        <v>31.25</v>
      </c>
      <c r="P3404" s="7">
        <v>110.75</v>
      </c>
      <c r="V3404" s="7" t="s">
        <v>26</v>
      </c>
      <c r="W3404" s="7">
        <v>2.383</v>
      </c>
      <c r="X3404" s="7">
        <f t="shared" si="110"/>
        <v>2.383</v>
      </c>
      <c r="Y3404" s="7">
        <v>1.091</v>
      </c>
      <c r="Z3404" s="7">
        <f t="shared" si="111"/>
        <v>1.091</v>
      </c>
      <c r="AA3404" s="7">
        <v>0.68500000000000005</v>
      </c>
      <c r="AB3404" s="7">
        <v>0.314</v>
      </c>
      <c r="AC3404" s="7">
        <v>27.2</v>
      </c>
      <c r="AD3404" s="7">
        <v>133.4</v>
      </c>
      <c r="AE3404" s="7" t="s">
        <v>55</v>
      </c>
      <c r="AH3404" s="7" t="s">
        <v>409</v>
      </c>
      <c r="AI3404" s="7" t="s">
        <v>407</v>
      </c>
      <c r="AJ3404" s="7">
        <v>1.075</v>
      </c>
      <c r="AK3404" s="7">
        <v>-1.7000000000000001E-2</v>
      </c>
      <c r="AL3404" s="7" t="s">
        <v>408</v>
      </c>
      <c r="AS3404" s="7">
        <v>1.63</v>
      </c>
      <c r="AT3404" s="7">
        <v>1.1299999999999999</v>
      </c>
      <c r="AV3404" s="7" t="s">
        <v>659</v>
      </c>
      <c r="AW3404" s="7" t="s">
        <v>528</v>
      </c>
      <c r="AX3404" s="7" t="s">
        <v>14</v>
      </c>
      <c r="AY3404" s="7" t="s">
        <v>567</v>
      </c>
      <c r="AZ3404" s="7" t="s">
        <v>39</v>
      </c>
    </row>
    <row r="3405" spans="1:52" x14ac:dyDescent="0.2">
      <c r="A3405" s="7">
        <v>3389</v>
      </c>
      <c r="B3405" s="7">
        <v>20032</v>
      </c>
      <c r="C3405" s="7" t="s">
        <v>69</v>
      </c>
      <c r="D3405" s="7" t="s">
        <v>517</v>
      </c>
      <c r="E3405" s="7" t="s">
        <v>98</v>
      </c>
      <c r="F3405" s="7">
        <v>2.661</v>
      </c>
      <c r="I3405" s="7">
        <v>2.758</v>
      </c>
      <c r="J3405" s="7">
        <v>2009</v>
      </c>
      <c r="K3405" s="7">
        <v>8</v>
      </c>
      <c r="L3405" s="7">
        <v>217</v>
      </c>
      <c r="M3405" s="7">
        <v>31.35</v>
      </c>
      <c r="N3405" s="7">
        <v>110.51600000000001</v>
      </c>
      <c r="O3405" s="7">
        <v>31.25</v>
      </c>
      <c r="P3405" s="7">
        <v>110.75</v>
      </c>
      <c r="V3405" s="7" t="s">
        <v>26</v>
      </c>
      <c r="W3405" s="7">
        <v>2.0310000000000001</v>
      </c>
      <c r="X3405" s="7">
        <f t="shared" si="110"/>
        <v>2.0310000000000001</v>
      </c>
      <c r="Y3405" s="7">
        <v>0.72699999999999998</v>
      </c>
      <c r="Z3405" s="7">
        <f t="shared" si="111"/>
        <v>0.72699999999999998</v>
      </c>
      <c r="AA3405" s="7">
        <v>0.73599999999999999</v>
      </c>
      <c r="AB3405" s="7">
        <v>0.26300000000000001</v>
      </c>
      <c r="AC3405" s="7">
        <v>25.8</v>
      </c>
      <c r="AD3405" s="7">
        <v>206.2</v>
      </c>
      <c r="AE3405" s="7" t="s">
        <v>55</v>
      </c>
      <c r="AH3405" s="7" t="s">
        <v>409</v>
      </c>
      <c r="AI3405" s="7" t="s">
        <v>407</v>
      </c>
      <c r="AJ3405" s="7">
        <v>1.075</v>
      </c>
      <c r="AK3405" s="7">
        <v>-1.7000000000000001E-2</v>
      </c>
      <c r="AL3405" s="7" t="s">
        <v>408</v>
      </c>
      <c r="AS3405" s="7">
        <v>1.63</v>
      </c>
      <c r="AT3405" s="7">
        <v>1.1299999999999999</v>
      </c>
      <c r="AV3405" s="7" t="s">
        <v>659</v>
      </c>
      <c r="AW3405" s="7" t="s">
        <v>528</v>
      </c>
      <c r="AX3405" s="7" t="s">
        <v>14</v>
      </c>
      <c r="AY3405" s="7" t="s">
        <v>567</v>
      </c>
      <c r="AZ3405" s="7" t="s">
        <v>39</v>
      </c>
    </row>
    <row r="3406" spans="1:52" x14ac:dyDescent="0.2">
      <c r="A3406" s="7">
        <v>3390</v>
      </c>
      <c r="B3406" s="7">
        <v>20032</v>
      </c>
      <c r="C3406" s="7" t="s">
        <v>69</v>
      </c>
      <c r="D3406" s="7" t="s">
        <v>517</v>
      </c>
      <c r="E3406" s="7" t="s">
        <v>98</v>
      </c>
      <c r="F3406" s="7">
        <v>3.0819999999999999</v>
      </c>
      <c r="I3406" s="7">
        <v>3.1949999999999998</v>
      </c>
      <c r="J3406" s="7">
        <v>2009</v>
      </c>
      <c r="K3406" s="7">
        <v>8</v>
      </c>
      <c r="L3406" s="7">
        <v>223</v>
      </c>
      <c r="M3406" s="7">
        <v>31.35</v>
      </c>
      <c r="N3406" s="7">
        <v>110.51600000000001</v>
      </c>
      <c r="O3406" s="7">
        <v>31.25</v>
      </c>
      <c r="P3406" s="7">
        <v>110.75</v>
      </c>
      <c r="V3406" s="7" t="s">
        <v>26</v>
      </c>
      <c r="W3406" s="7">
        <v>2.601</v>
      </c>
      <c r="X3406" s="7">
        <f t="shared" si="110"/>
        <v>2.601</v>
      </c>
      <c r="Y3406" s="7">
        <v>0.59399999999999997</v>
      </c>
      <c r="Z3406" s="7">
        <f t="shared" si="111"/>
        <v>0.59399999999999997</v>
      </c>
      <c r="AA3406" s="7">
        <v>0.81299999999999994</v>
      </c>
      <c r="AB3406" s="7">
        <v>0.186</v>
      </c>
      <c r="AC3406" s="7">
        <v>25.8</v>
      </c>
      <c r="AD3406" s="7">
        <v>206.2</v>
      </c>
      <c r="AE3406" s="7" t="s">
        <v>55</v>
      </c>
      <c r="AH3406" s="7" t="s">
        <v>409</v>
      </c>
      <c r="AI3406" s="7" t="s">
        <v>407</v>
      </c>
      <c r="AJ3406" s="7">
        <v>1.075</v>
      </c>
      <c r="AK3406" s="7">
        <v>-1.7000000000000001E-2</v>
      </c>
      <c r="AL3406" s="7" t="s">
        <v>408</v>
      </c>
      <c r="AS3406" s="7">
        <v>1.63</v>
      </c>
      <c r="AT3406" s="7">
        <v>1.1299999999999999</v>
      </c>
      <c r="AV3406" s="7" t="s">
        <v>659</v>
      </c>
      <c r="AW3406" s="7" t="s">
        <v>528</v>
      </c>
      <c r="AX3406" s="7" t="s">
        <v>14</v>
      </c>
      <c r="AY3406" s="7" t="s">
        <v>567</v>
      </c>
      <c r="AZ3406" s="7" t="s">
        <v>39</v>
      </c>
    </row>
    <row r="3407" spans="1:52" x14ac:dyDescent="0.2">
      <c r="A3407" s="7">
        <v>3391</v>
      </c>
      <c r="B3407" s="7">
        <v>20032</v>
      </c>
      <c r="C3407" s="7" t="s">
        <v>69</v>
      </c>
      <c r="D3407" s="7" t="s">
        <v>517</v>
      </c>
      <c r="E3407" s="7" t="s">
        <v>98</v>
      </c>
      <c r="F3407" s="7">
        <v>3</v>
      </c>
      <c r="I3407" s="7">
        <v>3.11</v>
      </c>
      <c r="J3407" s="7">
        <v>2009</v>
      </c>
      <c r="K3407" s="7">
        <v>8</v>
      </c>
      <c r="L3407" s="7">
        <v>242</v>
      </c>
      <c r="M3407" s="7">
        <v>31.35</v>
      </c>
      <c r="N3407" s="7">
        <v>110.51600000000001</v>
      </c>
      <c r="O3407" s="7">
        <v>31.25</v>
      </c>
      <c r="P3407" s="7">
        <v>110.75</v>
      </c>
      <c r="V3407" s="7" t="s">
        <v>26</v>
      </c>
      <c r="W3407" s="7">
        <v>2.48</v>
      </c>
      <c r="X3407" s="7">
        <f t="shared" si="110"/>
        <v>2.48</v>
      </c>
      <c r="Y3407" s="7">
        <v>0.63</v>
      </c>
      <c r="Z3407" s="7">
        <f t="shared" si="111"/>
        <v>0.63</v>
      </c>
      <c r="AA3407" s="7">
        <v>0.79700000000000004</v>
      </c>
      <c r="AB3407" s="7">
        <v>0.20200000000000001</v>
      </c>
      <c r="AC3407" s="7">
        <v>25.8</v>
      </c>
      <c r="AD3407" s="7">
        <v>206.2</v>
      </c>
      <c r="AE3407" s="7" t="s">
        <v>55</v>
      </c>
      <c r="AH3407" s="7" t="s">
        <v>409</v>
      </c>
      <c r="AI3407" s="7" t="s">
        <v>407</v>
      </c>
      <c r="AJ3407" s="7">
        <v>1.075</v>
      </c>
      <c r="AK3407" s="7">
        <v>-1.7000000000000001E-2</v>
      </c>
      <c r="AL3407" s="7" t="s">
        <v>408</v>
      </c>
      <c r="AS3407" s="7">
        <v>1.63</v>
      </c>
      <c r="AT3407" s="7">
        <v>1.1299999999999999</v>
      </c>
      <c r="AV3407" s="7" t="s">
        <v>659</v>
      </c>
      <c r="AW3407" s="7" t="s">
        <v>528</v>
      </c>
      <c r="AX3407" s="7" t="s">
        <v>14</v>
      </c>
      <c r="AY3407" s="7" t="s">
        <v>567</v>
      </c>
      <c r="AZ3407" s="7" t="s">
        <v>39</v>
      </c>
    </row>
    <row r="3408" spans="1:52" x14ac:dyDescent="0.2">
      <c r="A3408" s="7">
        <v>3392</v>
      </c>
      <c r="B3408" s="7">
        <v>20032</v>
      </c>
      <c r="C3408" s="7" t="s">
        <v>69</v>
      </c>
      <c r="D3408" s="7" t="s">
        <v>517</v>
      </c>
      <c r="E3408" s="7" t="s">
        <v>98</v>
      </c>
      <c r="F3408" s="7">
        <v>2.2869999999999999</v>
      </c>
      <c r="I3408" s="7">
        <v>2.371</v>
      </c>
      <c r="J3408" s="7">
        <v>2009</v>
      </c>
      <c r="K3408" s="7">
        <v>9</v>
      </c>
      <c r="L3408" s="7">
        <v>252</v>
      </c>
      <c r="M3408" s="7">
        <v>31.35</v>
      </c>
      <c r="N3408" s="7">
        <v>110.51600000000001</v>
      </c>
      <c r="O3408" s="7">
        <v>31.25</v>
      </c>
      <c r="P3408" s="7">
        <v>110.75</v>
      </c>
      <c r="V3408" s="7" t="s">
        <v>26</v>
      </c>
      <c r="W3408" s="7">
        <v>1.63</v>
      </c>
      <c r="X3408" s="7">
        <f t="shared" si="110"/>
        <v>1.63</v>
      </c>
      <c r="Y3408" s="7">
        <v>0.74099999999999999</v>
      </c>
      <c r="Z3408" s="7">
        <f t="shared" si="111"/>
        <v>0.74099999999999999</v>
      </c>
      <c r="AA3408" s="7">
        <v>0.68700000000000006</v>
      </c>
      <c r="AB3408" s="7">
        <v>0.312</v>
      </c>
      <c r="AC3408" s="7">
        <v>22.3</v>
      </c>
      <c r="AD3408" s="7">
        <v>88</v>
      </c>
      <c r="AE3408" s="7" t="s">
        <v>55</v>
      </c>
      <c r="AH3408" s="7" t="s">
        <v>409</v>
      </c>
      <c r="AI3408" s="7" t="s">
        <v>407</v>
      </c>
      <c r="AJ3408" s="7">
        <v>1.075</v>
      </c>
      <c r="AK3408" s="7">
        <v>-1.7000000000000001E-2</v>
      </c>
      <c r="AL3408" s="7" t="s">
        <v>408</v>
      </c>
      <c r="AS3408" s="7">
        <v>1.63</v>
      </c>
      <c r="AT3408" s="7">
        <v>1.1299999999999999</v>
      </c>
      <c r="AV3408" s="7" t="s">
        <v>659</v>
      </c>
      <c r="AW3408" s="7" t="s">
        <v>528</v>
      </c>
      <c r="AX3408" s="7" t="s">
        <v>14</v>
      </c>
      <c r="AY3408" s="7" t="s">
        <v>567</v>
      </c>
      <c r="AZ3408" s="7" t="s">
        <v>39</v>
      </c>
    </row>
    <row r="3409" spans="1:52" x14ac:dyDescent="0.2">
      <c r="A3409" s="7">
        <v>3393</v>
      </c>
      <c r="B3409" s="7">
        <v>20032</v>
      </c>
      <c r="C3409" s="7" t="s">
        <v>69</v>
      </c>
      <c r="D3409" s="7" t="s">
        <v>517</v>
      </c>
      <c r="E3409" s="7" t="s">
        <v>98</v>
      </c>
      <c r="F3409" s="7">
        <v>2.2160000000000002</v>
      </c>
      <c r="I3409" s="7">
        <v>2.2970000000000002</v>
      </c>
      <c r="J3409" s="7">
        <v>2009</v>
      </c>
      <c r="K3409" s="7">
        <v>9</v>
      </c>
      <c r="L3409" s="7">
        <v>273</v>
      </c>
      <c r="M3409" s="7">
        <v>31.35</v>
      </c>
      <c r="N3409" s="7">
        <v>110.51600000000001</v>
      </c>
      <c r="O3409" s="7">
        <v>31.25</v>
      </c>
      <c r="P3409" s="7">
        <v>110.75</v>
      </c>
      <c r="V3409" s="7" t="s">
        <v>26</v>
      </c>
      <c r="W3409" s="7">
        <v>1.617</v>
      </c>
      <c r="X3409" s="7">
        <f t="shared" si="110"/>
        <v>1.617</v>
      </c>
      <c r="Y3409" s="7">
        <v>0.68</v>
      </c>
      <c r="Z3409" s="7">
        <f t="shared" si="111"/>
        <v>0.68</v>
      </c>
      <c r="AA3409" s="7">
        <v>0.70299999999999996</v>
      </c>
      <c r="AB3409" s="7">
        <v>0.29599999999999999</v>
      </c>
      <c r="AC3409" s="7">
        <v>22.3</v>
      </c>
      <c r="AD3409" s="7">
        <v>88</v>
      </c>
      <c r="AE3409" s="7" t="s">
        <v>55</v>
      </c>
      <c r="AH3409" s="7" t="s">
        <v>409</v>
      </c>
      <c r="AI3409" s="7" t="s">
        <v>407</v>
      </c>
      <c r="AJ3409" s="7">
        <v>1.075</v>
      </c>
      <c r="AK3409" s="7">
        <v>-1.7000000000000001E-2</v>
      </c>
      <c r="AL3409" s="7" t="s">
        <v>408</v>
      </c>
      <c r="AS3409" s="7">
        <v>1.63</v>
      </c>
      <c r="AT3409" s="7">
        <v>1.1299999999999999</v>
      </c>
      <c r="AV3409" s="7" t="s">
        <v>659</v>
      </c>
      <c r="AW3409" s="7" t="s">
        <v>528</v>
      </c>
      <c r="AX3409" s="7" t="s">
        <v>14</v>
      </c>
      <c r="AY3409" s="7" t="s">
        <v>567</v>
      </c>
      <c r="AZ3409" s="7" t="s">
        <v>39</v>
      </c>
    </row>
    <row r="3410" spans="1:52" x14ac:dyDescent="0.2">
      <c r="A3410" s="7">
        <v>3394</v>
      </c>
      <c r="B3410" s="7">
        <v>20032</v>
      </c>
      <c r="C3410" s="7" t="s">
        <v>69</v>
      </c>
      <c r="D3410" s="7" t="s">
        <v>517</v>
      </c>
      <c r="E3410" s="7" t="s">
        <v>98</v>
      </c>
      <c r="F3410" s="7">
        <v>1.6080000000000001</v>
      </c>
      <c r="I3410" s="7">
        <v>1.667</v>
      </c>
      <c r="J3410" s="7">
        <v>2009</v>
      </c>
      <c r="K3410" s="7">
        <v>10</v>
      </c>
      <c r="L3410" s="7">
        <v>279</v>
      </c>
      <c r="M3410" s="7">
        <v>31.35</v>
      </c>
      <c r="N3410" s="7">
        <v>110.51600000000001</v>
      </c>
      <c r="O3410" s="7">
        <v>31.25</v>
      </c>
      <c r="P3410" s="7">
        <v>110.75</v>
      </c>
      <c r="V3410" s="7" t="s">
        <v>26</v>
      </c>
      <c r="W3410" s="7">
        <v>1.0229999999999999</v>
      </c>
      <c r="X3410" s="7">
        <f t="shared" ref="X3410:X3473" si="112">IF(ISBLANK(W3410), "", W3410)</f>
        <v>1.0229999999999999</v>
      </c>
      <c r="Y3410" s="7">
        <v>0.64400000000000002</v>
      </c>
      <c r="Z3410" s="7">
        <f t="shared" ref="Z3410:Z3473" si="113">IF(ISBLANK(Y3410), "", Y3410)</f>
        <v>0.64400000000000002</v>
      </c>
      <c r="AA3410" s="7">
        <v>0.61299999999999999</v>
      </c>
      <c r="AB3410" s="7">
        <v>0.38600000000000001</v>
      </c>
      <c r="AC3410" s="7">
        <v>18.600000000000001</v>
      </c>
      <c r="AD3410" s="7">
        <v>37.299999999999997</v>
      </c>
      <c r="AE3410" s="7" t="s">
        <v>55</v>
      </c>
      <c r="AH3410" s="7" t="s">
        <v>409</v>
      </c>
      <c r="AI3410" s="7" t="s">
        <v>407</v>
      </c>
      <c r="AJ3410" s="7">
        <v>1.075</v>
      </c>
      <c r="AK3410" s="7">
        <v>-1.7000000000000001E-2</v>
      </c>
      <c r="AL3410" s="7" t="s">
        <v>408</v>
      </c>
      <c r="AS3410" s="7">
        <v>1.63</v>
      </c>
      <c r="AT3410" s="7">
        <v>1.1299999999999999</v>
      </c>
      <c r="AV3410" s="7" t="s">
        <v>659</v>
      </c>
      <c r="AW3410" s="7" t="s">
        <v>528</v>
      </c>
      <c r="AX3410" s="7" t="s">
        <v>14</v>
      </c>
      <c r="AY3410" s="7" t="s">
        <v>567</v>
      </c>
      <c r="AZ3410" s="7" t="s">
        <v>39</v>
      </c>
    </row>
    <row r="3411" spans="1:52" x14ac:dyDescent="0.2">
      <c r="A3411" s="7">
        <v>3395</v>
      </c>
      <c r="B3411" s="7">
        <v>20032</v>
      </c>
      <c r="C3411" s="7" t="s">
        <v>69</v>
      </c>
      <c r="D3411" s="7" t="s">
        <v>517</v>
      </c>
      <c r="E3411" s="7" t="s">
        <v>98</v>
      </c>
      <c r="F3411" s="7">
        <v>1.2569999999999999</v>
      </c>
      <c r="I3411" s="7">
        <v>1.3029999999999999</v>
      </c>
      <c r="J3411" s="7">
        <v>2009</v>
      </c>
      <c r="K3411" s="7">
        <v>10</v>
      </c>
      <c r="L3411" s="7">
        <v>303</v>
      </c>
      <c r="M3411" s="7">
        <v>31.35</v>
      </c>
      <c r="N3411" s="7">
        <v>110.51600000000001</v>
      </c>
      <c r="O3411" s="7">
        <v>31.25</v>
      </c>
      <c r="P3411" s="7">
        <v>110.75</v>
      </c>
      <c r="V3411" s="7" t="s">
        <v>26</v>
      </c>
      <c r="W3411" s="7">
        <v>0.78</v>
      </c>
      <c r="X3411" s="7">
        <f t="shared" si="112"/>
        <v>0.78</v>
      </c>
      <c r="Y3411" s="7">
        <v>0.52300000000000002</v>
      </c>
      <c r="Z3411" s="7">
        <f t="shared" si="113"/>
        <v>0.52300000000000002</v>
      </c>
      <c r="AA3411" s="7">
        <v>0.59799999999999998</v>
      </c>
      <c r="AB3411" s="7">
        <v>0.40100000000000002</v>
      </c>
      <c r="AC3411" s="7">
        <v>18.600000000000001</v>
      </c>
      <c r="AD3411" s="7">
        <v>37.299999999999997</v>
      </c>
      <c r="AE3411" s="7" t="s">
        <v>55</v>
      </c>
      <c r="AH3411" s="7" t="s">
        <v>409</v>
      </c>
      <c r="AI3411" s="7" t="s">
        <v>407</v>
      </c>
      <c r="AJ3411" s="7">
        <v>1.075</v>
      </c>
      <c r="AK3411" s="7">
        <v>-1.7000000000000001E-2</v>
      </c>
      <c r="AL3411" s="7" t="s">
        <v>408</v>
      </c>
      <c r="AS3411" s="7">
        <v>1.63</v>
      </c>
      <c r="AT3411" s="7">
        <v>1.1299999999999999</v>
      </c>
      <c r="AV3411" s="7" t="s">
        <v>659</v>
      </c>
      <c r="AW3411" s="7" t="s">
        <v>528</v>
      </c>
      <c r="AX3411" s="7" t="s">
        <v>14</v>
      </c>
      <c r="AY3411" s="7" t="s">
        <v>567</v>
      </c>
      <c r="AZ3411" s="7" t="s">
        <v>39</v>
      </c>
    </row>
    <row r="3412" spans="1:52" x14ac:dyDescent="0.2">
      <c r="A3412" s="7">
        <v>3396</v>
      </c>
      <c r="B3412" s="7">
        <v>20032</v>
      </c>
      <c r="C3412" s="7" t="s">
        <v>69</v>
      </c>
      <c r="D3412" s="7" t="s">
        <v>517</v>
      </c>
      <c r="E3412" s="7" t="s">
        <v>98</v>
      </c>
      <c r="F3412" s="7">
        <v>0.60099999999999998</v>
      </c>
      <c r="I3412" s="7">
        <v>0.623</v>
      </c>
      <c r="J3412" s="7">
        <v>2009</v>
      </c>
      <c r="K3412" s="7">
        <v>11</v>
      </c>
      <c r="L3412" s="7">
        <v>312</v>
      </c>
      <c r="M3412" s="7">
        <v>31.35</v>
      </c>
      <c r="N3412" s="7">
        <v>110.51600000000001</v>
      </c>
      <c r="O3412" s="7">
        <v>31.25</v>
      </c>
      <c r="P3412" s="7">
        <v>110.75</v>
      </c>
      <c r="V3412" s="7" t="s">
        <v>26</v>
      </c>
      <c r="W3412" s="7">
        <v>0.33100000000000002</v>
      </c>
      <c r="X3412" s="7">
        <f t="shared" si="112"/>
        <v>0.33100000000000002</v>
      </c>
      <c r="Y3412" s="7">
        <v>0.29199999999999998</v>
      </c>
      <c r="Z3412" s="7">
        <f t="shared" si="113"/>
        <v>0.29199999999999998</v>
      </c>
      <c r="AA3412" s="7">
        <v>0.53100000000000003</v>
      </c>
      <c r="AB3412" s="7">
        <v>0.46800000000000003</v>
      </c>
      <c r="AC3412" s="7">
        <v>8.4</v>
      </c>
      <c r="AD3412" s="7">
        <v>49.3</v>
      </c>
      <c r="AE3412" s="7" t="s">
        <v>55</v>
      </c>
      <c r="AH3412" s="7" t="s">
        <v>409</v>
      </c>
      <c r="AI3412" s="7" t="s">
        <v>407</v>
      </c>
      <c r="AJ3412" s="7">
        <v>1.075</v>
      </c>
      <c r="AK3412" s="7">
        <v>-1.7000000000000001E-2</v>
      </c>
      <c r="AL3412" s="7" t="s">
        <v>408</v>
      </c>
      <c r="AS3412" s="7">
        <v>1.63</v>
      </c>
      <c r="AT3412" s="7">
        <v>1.1299999999999999</v>
      </c>
      <c r="AV3412" s="7" t="s">
        <v>659</v>
      </c>
      <c r="AW3412" s="7" t="s">
        <v>528</v>
      </c>
      <c r="AX3412" s="7" t="s">
        <v>14</v>
      </c>
      <c r="AY3412" s="7" t="s">
        <v>567</v>
      </c>
      <c r="AZ3412" s="7" t="s">
        <v>39</v>
      </c>
    </row>
    <row r="3413" spans="1:52" x14ac:dyDescent="0.2">
      <c r="A3413" s="7">
        <v>3397</v>
      </c>
      <c r="B3413" s="7">
        <v>20032</v>
      </c>
      <c r="C3413" s="7" t="s">
        <v>69</v>
      </c>
      <c r="D3413" s="7" t="s">
        <v>517</v>
      </c>
      <c r="E3413" s="7" t="s">
        <v>98</v>
      </c>
      <c r="F3413" s="7">
        <v>0.60099999999999998</v>
      </c>
      <c r="I3413" s="7">
        <v>0.623</v>
      </c>
      <c r="J3413" s="7">
        <v>2009</v>
      </c>
      <c r="K3413" s="7">
        <v>11</v>
      </c>
      <c r="L3413" s="7">
        <v>333</v>
      </c>
      <c r="M3413" s="7">
        <v>31.35</v>
      </c>
      <c r="N3413" s="7">
        <v>110.51600000000001</v>
      </c>
      <c r="O3413" s="7">
        <v>31.25</v>
      </c>
      <c r="P3413" s="7">
        <v>110.75</v>
      </c>
      <c r="V3413" s="7" t="s">
        <v>26</v>
      </c>
      <c r="W3413" s="7">
        <v>0.27</v>
      </c>
      <c r="X3413" s="7">
        <f t="shared" si="112"/>
        <v>0.27</v>
      </c>
      <c r="Y3413" s="7">
        <v>0.35299999999999998</v>
      </c>
      <c r="Z3413" s="7">
        <f t="shared" si="113"/>
        <v>0.35299999999999998</v>
      </c>
      <c r="AA3413" s="7">
        <v>0.433</v>
      </c>
      <c r="AB3413" s="7">
        <v>0.56599999999999995</v>
      </c>
      <c r="AC3413" s="7">
        <v>8.4</v>
      </c>
      <c r="AD3413" s="7">
        <v>49.3</v>
      </c>
      <c r="AE3413" s="7" t="s">
        <v>55</v>
      </c>
      <c r="AH3413" s="7" t="s">
        <v>409</v>
      </c>
      <c r="AI3413" s="7" t="s">
        <v>407</v>
      </c>
      <c r="AJ3413" s="7">
        <v>1.075</v>
      </c>
      <c r="AK3413" s="7">
        <v>-1.7000000000000001E-2</v>
      </c>
      <c r="AL3413" s="7" t="s">
        <v>408</v>
      </c>
      <c r="AS3413" s="7">
        <v>1.63</v>
      </c>
      <c r="AT3413" s="7">
        <v>1.1299999999999999</v>
      </c>
      <c r="AV3413" s="7" t="s">
        <v>659</v>
      </c>
      <c r="AW3413" s="7" t="s">
        <v>528</v>
      </c>
      <c r="AX3413" s="7" t="s">
        <v>14</v>
      </c>
      <c r="AY3413" s="7" t="s">
        <v>567</v>
      </c>
      <c r="AZ3413" s="7" t="s">
        <v>39</v>
      </c>
    </row>
    <row r="3414" spans="1:52" x14ac:dyDescent="0.2">
      <c r="A3414" s="7">
        <v>3398</v>
      </c>
      <c r="B3414" s="7">
        <v>20032</v>
      </c>
      <c r="C3414" s="7" t="s">
        <v>69</v>
      </c>
      <c r="D3414" s="7" t="s">
        <v>517</v>
      </c>
      <c r="E3414" s="7" t="s">
        <v>98</v>
      </c>
      <c r="F3414" s="7">
        <v>0.53200000000000003</v>
      </c>
      <c r="I3414" s="7">
        <v>0.55100000000000005</v>
      </c>
      <c r="J3414" s="7">
        <v>2009</v>
      </c>
      <c r="K3414" s="7">
        <v>12</v>
      </c>
      <c r="L3414" s="7">
        <v>359</v>
      </c>
      <c r="M3414" s="7">
        <v>31.35</v>
      </c>
      <c r="N3414" s="7">
        <v>110.51600000000001</v>
      </c>
      <c r="O3414" s="7">
        <v>31.25</v>
      </c>
      <c r="P3414" s="7">
        <v>110.75</v>
      </c>
      <c r="V3414" s="7" t="s">
        <v>26</v>
      </c>
      <c r="W3414" s="7">
        <v>0.20899999999999999</v>
      </c>
      <c r="X3414" s="7">
        <f t="shared" si="112"/>
        <v>0.20899999999999999</v>
      </c>
      <c r="Y3414" s="7">
        <v>0.34200000000000003</v>
      </c>
      <c r="Z3414" s="7">
        <f t="shared" si="113"/>
        <v>0.34200000000000003</v>
      </c>
      <c r="AA3414" s="7">
        <v>0.378</v>
      </c>
      <c r="AB3414" s="7">
        <v>0.621</v>
      </c>
      <c r="AC3414" s="7">
        <v>5.6</v>
      </c>
      <c r="AD3414" s="7">
        <v>15.4</v>
      </c>
      <c r="AE3414" s="7" t="s">
        <v>55</v>
      </c>
      <c r="AH3414" s="7" t="s">
        <v>409</v>
      </c>
      <c r="AI3414" s="7" t="s">
        <v>407</v>
      </c>
      <c r="AJ3414" s="7">
        <v>1.075</v>
      </c>
      <c r="AK3414" s="7">
        <v>-1.7000000000000001E-2</v>
      </c>
      <c r="AL3414" s="7" t="s">
        <v>408</v>
      </c>
      <c r="AS3414" s="7">
        <v>1.63</v>
      </c>
      <c r="AT3414" s="7">
        <v>1.1299999999999999</v>
      </c>
      <c r="AV3414" s="7" t="s">
        <v>659</v>
      </c>
      <c r="AW3414" s="7" t="s">
        <v>528</v>
      </c>
      <c r="AX3414" s="7" t="s">
        <v>14</v>
      </c>
      <c r="AY3414" s="7" t="s">
        <v>567</v>
      </c>
      <c r="AZ3414" s="7" t="s">
        <v>39</v>
      </c>
    </row>
    <row r="3415" spans="1:52" x14ac:dyDescent="0.2">
      <c r="A3415" s="7">
        <v>3399</v>
      </c>
      <c r="B3415" s="7">
        <v>20032</v>
      </c>
      <c r="C3415" s="7" t="s">
        <v>69</v>
      </c>
      <c r="D3415" s="7" t="s">
        <v>517</v>
      </c>
      <c r="E3415" s="7" t="s">
        <v>98</v>
      </c>
      <c r="F3415" s="7">
        <v>0.61299999999999999</v>
      </c>
      <c r="I3415" s="7">
        <v>0.63500000000000001</v>
      </c>
      <c r="J3415" s="7">
        <v>2010</v>
      </c>
      <c r="K3415" s="7">
        <v>2</v>
      </c>
      <c r="L3415" s="7">
        <v>37</v>
      </c>
      <c r="M3415" s="7">
        <v>31.35</v>
      </c>
      <c r="N3415" s="7">
        <v>110.51600000000001</v>
      </c>
      <c r="O3415" s="7">
        <v>31.25</v>
      </c>
      <c r="P3415" s="7">
        <v>110.75</v>
      </c>
      <c r="V3415" s="7" t="s">
        <v>26</v>
      </c>
      <c r="W3415" s="7">
        <v>0.40300000000000002</v>
      </c>
      <c r="X3415" s="7">
        <f t="shared" si="112"/>
        <v>0.40300000000000002</v>
      </c>
      <c r="Y3415" s="7">
        <v>0.23200000000000001</v>
      </c>
      <c r="Z3415" s="7">
        <f t="shared" si="113"/>
        <v>0.23200000000000001</v>
      </c>
      <c r="AA3415" s="7">
        <v>0.63400000000000001</v>
      </c>
      <c r="AB3415" s="7">
        <v>0.36499999999999999</v>
      </c>
      <c r="AC3415" s="7">
        <v>5.8</v>
      </c>
      <c r="AD3415" s="7">
        <v>14.7</v>
      </c>
      <c r="AE3415" s="7" t="s">
        <v>55</v>
      </c>
      <c r="AH3415" s="7" t="s">
        <v>409</v>
      </c>
      <c r="AI3415" s="7" t="s">
        <v>407</v>
      </c>
      <c r="AJ3415" s="7">
        <v>1.075</v>
      </c>
      <c r="AK3415" s="7">
        <v>0.21099999999999999</v>
      </c>
      <c r="AL3415" s="7" t="s">
        <v>408</v>
      </c>
      <c r="AS3415" s="7">
        <v>1.63</v>
      </c>
      <c r="AT3415" s="7">
        <v>1.1299999999999999</v>
      </c>
      <c r="AV3415" s="7" t="s">
        <v>659</v>
      </c>
      <c r="AW3415" s="7" t="s">
        <v>528</v>
      </c>
      <c r="AX3415" s="7" t="s">
        <v>14</v>
      </c>
      <c r="AY3415" s="7" t="s">
        <v>567</v>
      </c>
      <c r="AZ3415" s="7" t="s">
        <v>39</v>
      </c>
    </row>
    <row r="3416" spans="1:52" x14ac:dyDescent="0.2">
      <c r="A3416" s="7">
        <v>3400</v>
      </c>
      <c r="B3416" s="7">
        <v>20032</v>
      </c>
      <c r="C3416" s="7" t="s">
        <v>69</v>
      </c>
      <c r="D3416" s="7" t="s">
        <v>517</v>
      </c>
      <c r="E3416" s="7" t="s">
        <v>98</v>
      </c>
      <c r="F3416" s="7">
        <v>0.81299999999999994</v>
      </c>
      <c r="I3416" s="7">
        <v>0.84199999999999997</v>
      </c>
      <c r="J3416" s="7">
        <v>2010</v>
      </c>
      <c r="K3416" s="7">
        <v>2</v>
      </c>
      <c r="L3416" s="7">
        <v>58</v>
      </c>
      <c r="M3416" s="7">
        <v>31.35</v>
      </c>
      <c r="N3416" s="7">
        <v>110.51600000000001</v>
      </c>
      <c r="O3416" s="7">
        <v>31.25</v>
      </c>
      <c r="P3416" s="7">
        <v>110.75</v>
      </c>
      <c r="V3416" s="7" t="s">
        <v>26</v>
      </c>
      <c r="W3416" s="7">
        <v>0.56000000000000005</v>
      </c>
      <c r="X3416" s="7">
        <f t="shared" si="112"/>
        <v>0.56000000000000005</v>
      </c>
      <c r="Y3416" s="7">
        <v>0.28199999999999997</v>
      </c>
      <c r="Z3416" s="7">
        <f t="shared" si="113"/>
        <v>0.28199999999999997</v>
      </c>
      <c r="AA3416" s="7">
        <v>0.66400000000000003</v>
      </c>
      <c r="AB3416" s="7">
        <v>0.33500000000000002</v>
      </c>
      <c r="AC3416" s="7">
        <v>5.8</v>
      </c>
      <c r="AD3416" s="7">
        <v>14.7</v>
      </c>
      <c r="AE3416" s="7" t="s">
        <v>55</v>
      </c>
      <c r="AH3416" s="7" t="s">
        <v>409</v>
      </c>
      <c r="AI3416" s="7" t="s">
        <v>407</v>
      </c>
      <c r="AJ3416" s="7">
        <v>1.075</v>
      </c>
      <c r="AK3416" s="7">
        <v>0.21099999999999999</v>
      </c>
      <c r="AL3416" s="7" t="s">
        <v>408</v>
      </c>
      <c r="AS3416" s="7">
        <v>1.63</v>
      </c>
      <c r="AT3416" s="7">
        <v>1.1299999999999999</v>
      </c>
      <c r="AV3416" s="7" t="s">
        <v>659</v>
      </c>
      <c r="AW3416" s="7" t="s">
        <v>528</v>
      </c>
      <c r="AX3416" s="7" t="s">
        <v>14</v>
      </c>
      <c r="AY3416" s="7" t="s">
        <v>567</v>
      </c>
      <c r="AZ3416" s="7" t="s">
        <v>39</v>
      </c>
    </row>
    <row r="3417" spans="1:52" x14ac:dyDescent="0.2">
      <c r="A3417" s="7">
        <v>3401</v>
      </c>
      <c r="B3417" s="7">
        <v>20032</v>
      </c>
      <c r="C3417" s="7" t="s">
        <v>69</v>
      </c>
      <c r="D3417" s="7" t="s">
        <v>517</v>
      </c>
      <c r="E3417" s="7" t="s">
        <v>98</v>
      </c>
      <c r="F3417" s="7">
        <v>1</v>
      </c>
      <c r="I3417" s="7">
        <v>1.036</v>
      </c>
      <c r="J3417" s="7">
        <v>2010</v>
      </c>
      <c r="K3417" s="7">
        <v>3</v>
      </c>
      <c r="L3417" s="7">
        <v>82</v>
      </c>
      <c r="M3417" s="7">
        <v>31.35</v>
      </c>
      <c r="N3417" s="7">
        <v>110.51600000000001</v>
      </c>
      <c r="O3417" s="7">
        <v>31.25</v>
      </c>
      <c r="P3417" s="7">
        <v>110.75</v>
      </c>
      <c r="V3417" s="7" t="s">
        <v>26</v>
      </c>
      <c r="W3417" s="7">
        <v>0.70599999999999996</v>
      </c>
      <c r="X3417" s="7">
        <f t="shared" si="112"/>
        <v>0.70599999999999996</v>
      </c>
      <c r="Y3417" s="7">
        <v>0.33</v>
      </c>
      <c r="Z3417" s="7">
        <f t="shared" si="113"/>
        <v>0.33</v>
      </c>
      <c r="AA3417" s="7">
        <v>0.68</v>
      </c>
      <c r="AB3417" s="7">
        <v>0.31900000000000001</v>
      </c>
      <c r="AC3417" s="7">
        <v>10.1</v>
      </c>
      <c r="AD3417" s="7">
        <v>71.400000000000006</v>
      </c>
      <c r="AE3417" s="7" t="s">
        <v>55</v>
      </c>
      <c r="AH3417" s="7" t="s">
        <v>409</v>
      </c>
      <c r="AI3417" s="7" t="s">
        <v>407</v>
      </c>
      <c r="AJ3417" s="7">
        <v>1.075</v>
      </c>
      <c r="AK3417" s="7">
        <v>0.21099999999999999</v>
      </c>
      <c r="AL3417" s="7" t="s">
        <v>408</v>
      </c>
      <c r="AS3417" s="7">
        <v>1.63</v>
      </c>
      <c r="AT3417" s="7">
        <v>1.1299999999999999</v>
      </c>
      <c r="AV3417" s="7" t="s">
        <v>659</v>
      </c>
      <c r="AW3417" s="7" t="s">
        <v>528</v>
      </c>
      <c r="AX3417" s="7" t="s">
        <v>14</v>
      </c>
      <c r="AY3417" s="7" t="s">
        <v>567</v>
      </c>
      <c r="AZ3417" s="7" t="s">
        <v>39</v>
      </c>
    </row>
    <row r="3418" spans="1:52" x14ac:dyDescent="0.2">
      <c r="A3418" s="7">
        <v>3402</v>
      </c>
      <c r="B3418" s="7">
        <v>20032</v>
      </c>
      <c r="C3418" s="7" t="s">
        <v>69</v>
      </c>
      <c r="D3418" s="7" t="s">
        <v>517</v>
      </c>
      <c r="E3418" s="7" t="s">
        <v>98</v>
      </c>
      <c r="F3418" s="7">
        <v>1.327</v>
      </c>
      <c r="I3418" s="7">
        <v>1.375</v>
      </c>
      <c r="J3418" s="7">
        <v>2010</v>
      </c>
      <c r="K3418" s="7">
        <v>4</v>
      </c>
      <c r="L3418" s="7">
        <v>92</v>
      </c>
      <c r="M3418" s="7">
        <v>31.35</v>
      </c>
      <c r="N3418" s="7">
        <v>110.51600000000001</v>
      </c>
      <c r="O3418" s="7">
        <v>31.25</v>
      </c>
      <c r="P3418" s="7">
        <v>110.75</v>
      </c>
      <c r="V3418" s="7" t="s">
        <v>26</v>
      </c>
      <c r="W3418" s="7">
        <v>0.94799999999999995</v>
      </c>
      <c r="X3418" s="7">
        <f t="shared" si="112"/>
        <v>0.94799999999999995</v>
      </c>
      <c r="Y3418" s="7">
        <v>0.42699999999999999</v>
      </c>
      <c r="Z3418" s="7">
        <f t="shared" si="113"/>
        <v>0.42699999999999999</v>
      </c>
      <c r="AA3418" s="7">
        <v>0.68899999999999995</v>
      </c>
      <c r="AB3418" s="7">
        <v>0.31</v>
      </c>
      <c r="AC3418" s="7">
        <v>14.5</v>
      </c>
      <c r="AD3418" s="7">
        <v>64.2</v>
      </c>
      <c r="AE3418" s="7" t="s">
        <v>55</v>
      </c>
      <c r="AH3418" s="7" t="s">
        <v>409</v>
      </c>
      <c r="AI3418" s="7" t="s">
        <v>407</v>
      </c>
      <c r="AJ3418" s="7">
        <v>1.075</v>
      </c>
      <c r="AK3418" s="7">
        <v>0.21099999999999999</v>
      </c>
      <c r="AL3418" s="7" t="s">
        <v>408</v>
      </c>
      <c r="AS3418" s="7">
        <v>1.63</v>
      </c>
      <c r="AT3418" s="7">
        <v>1.1299999999999999</v>
      </c>
      <c r="AV3418" s="7" t="s">
        <v>659</v>
      </c>
      <c r="AW3418" s="7" t="s">
        <v>528</v>
      </c>
      <c r="AX3418" s="7" t="s">
        <v>14</v>
      </c>
      <c r="AY3418" s="7" t="s">
        <v>567</v>
      </c>
      <c r="AZ3418" s="7" t="s">
        <v>39</v>
      </c>
    </row>
    <row r="3419" spans="1:52" x14ac:dyDescent="0.2">
      <c r="A3419" s="7">
        <v>3403</v>
      </c>
      <c r="B3419" s="7">
        <v>20032</v>
      </c>
      <c r="C3419" s="7" t="s">
        <v>69</v>
      </c>
      <c r="D3419" s="7" t="s">
        <v>517</v>
      </c>
      <c r="E3419" s="7" t="s">
        <v>98</v>
      </c>
      <c r="F3419" s="7">
        <v>1.6319999999999999</v>
      </c>
      <c r="I3419" s="7">
        <v>1.6919999999999999</v>
      </c>
      <c r="J3419" s="7">
        <v>2010</v>
      </c>
      <c r="K3419" s="7">
        <v>4</v>
      </c>
      <c r="L3419" s="7">
        <v>115</v>
      </c>
      <c r="M3419" s="7">
        <v>31.35</v>
      </c>
      <c r="N3419" s="7">
        <v>110.51600000000001</v>
      </c>
      <c r="O3419" s="7">
        <v>31.25</v>
      </c>
      <c r="P3419" s="7">
        <v>110.75</v>
      </c>
      <c r="V3419" s="7" t="s">
        <v>26</v>
      </c>
      <c r="W3419" s="7">
        <v>1.28</v>
      </c>
      <c r="X3419" s="7">
        <f t="shared" si="112"/>
        <v>1.28</v>
      </c>
      <c r="Y3419" s="7">
        <v>0.41199999999999998</v>
      </c>
      <c r="Z3419" s="7">
        <f t="shared" si="113"/>
        <v>0.41199999999999998</v>
      </c>
      <c r="AA3419" s="7">
        <v>0.75600000000000001</v>
      </c>
      <c r="AB3419" s="7">
        <v>0.24299999999999999</v>
      </c>
      <c r="AC3419" s="7">
        <v>14.5</v>
      </c>
      <c r="AD3419" s="7">
        <v>64.2</v>
      </c>
      <c r="AE3419" s="7" t="s">
        <v>55</v>
      </c>
      <c r="AH3419" s="7" t="s">
        <v>409</v>
      </c>
      <c r="AI3419" s="7" t="s">
        <v>407</v>
      </c>
      <c r="AJ3419" s="7">
        <v>1.075</v>
      </c>
      <c r="AK3419" s="7">
        <v>0.21099999999999999</v>
      </c>
      <c r="AL3419" s="7" t="s">
        <v>408</v>
      </c>
      <c r="AS3419" s="7">
        <v>1.63</v>
      </c>
      <c r="AT3419" s="7">
        <v>1.1299999999999999</v>
      </c>
      <c r="AV3419" s="7" t="s">
        <v>659</v>
      </c>
      <c r="AW3419" s="7" t="s">
        <v>528</v>
      </c>
      <c r="AX3419" s="7" t="s">
        <v>14</v>
      </c>
      <c r="AY3419" s="7" t="s">
        <v>567</v>
      </c>
      <c r="AZ3419" s="7" t="s">
        <v>39</v>
      </c>
    </row>
    <row r="3420" spans="1:52" x14ac:dyDescent="0.2">
      <c r="A3420" s="7">
        <v>3404</v>
      </c>
      <c r="B3420" s="7">
        <v>20032</v>
      </c>
      <c r="C3420" s="7" t="s">
        <v>69</v>
      </c>
      <c r="D3420" s="7" t="s">
        <v>517</v>
      </c>
      <c r="E3420" s="7" t="s">
        <v>98</v>
      </c>
      <c r="F3420" s="7">
        <v>2.0289999999999999</v>
      </c>
      <c r="I3420" s="7">
        <v>2.1030000000000002</v>
      </c>
      <c r="J3420" s="7">
        <v>2010</v>
      </c>
      <c r="K3420" s="7">
        <v>5</v>
      </c>
      <c r="L3420" s="7">
        <v>124</v>
      </c>
      <c r="M3420" s="7">
        <v>31.35</v>
      </c>
      <c r="N3420" s="7">
        <v>110.51600000000001</v>
      </c>
      <c r="O3420" s="7">
        <v>31.25</v>
      </c>
      <c r="P3420" s="7">
        <v>110.75</v>
      </c>
      <c r="V3420" s="7" t="s">
        <v>26</v>
      </c>
      <c r="W3420" s="7">
        <v>1.47</v>
      </c>
      <c r="X3420" s="7">
        <f t="shared" si="112"/>
        <v>1.47</v>
      </c>
      <c r="Y3420" s="7">
        <v>0.63300000000000001</v>
      </c>
      <c r="Z3420" s="7">
        <f t="shared" si="113"/>
        <v>0.63300000000000001</v>
      </c>
      <c r="AA3420" s="7">
        <v>0.69799999999999995</v>
      </c>
      <c r="AB3420" s="7">
        <v>0.30099999999999999</v>
      </c>
      <c r="AC3420" s="7">
        <v>19.899999999999999</v>
      </c>
      <c r="AD3420" s="7">
        <v>137.19999999999999</v>
      </c>
      <c r="AE3420" s="7" t="s">
        <v>55</v>
      </c>
      <c r="AH3420" s="7" t="s">
        <v>409</v>
      </c>
      <c r="AI3420" s="7" t="s">
        <v>407</v>
      </c>
      <c r="AJ3420" s="7">
        <v>1.075</v>
      </c>
      <c r="AK3420" s="7">
        <v>0.21099999999999999</v>
      </c>
      <c r="AL3420" s="7" t="s">
        <v>408</v>
      </c>
      <c r="AS3420" s="7">
        <v>1.63</v>
      </c>
      <c r="AT3420" s="7">
        <v>1.1299999999999999</v>
      </c>
      <c r="AV3420" s="7" t="s">
        <v>659</v>
      </c>
      <c r="AW3420" s="7" t="s">
        <v>528</v>
      </c>
      <c r="AX3420" s="7" t="s">
        <v>14</v>
      </c>
      <c r="AY3420" s="7" t="s">
        <v>567</v>
      </c>
      <c r="AZ3420" s="7" t="s">
        <v>39</v>
      </c>
    </row>
    <row r="3421" spans="1:52" x14ac:dyDescent="0.2">
      <c r="A3421" s="7">
        <v>3405</v>
      </c>
      <c r="B3421" s="7">
        <v>20032</v>
      </c>
      <c r="C3421" s="7" t="s">
        <v>69</v>
      </c>
      <c r="D3421" s="7" t="s">
        <v>517</v>
      </c>
      <c r="E3421" s="7" t="s">
        <v>98</v>
      </c>
      <c r="F3421" s="7">
        <v>2.6960000000000002</v>
      </c>
      <c r="I3421" s="7">
        <v>2.7949999999999999</v>
      </c>
      <c r="J3421" s="7">
        <v>2010</v>
      </c>
      <c r="K3421" s="7">
        <v>5</v>
      </c>
      <c r="L3421" s="7">
        <v>138</v>
      </c>
      <c r="M3421" s="7">
        <v>31.35</v>
      </c>
      <c r="N3421" s="7">
        <v>110.51600000000001</v>
      </c>
      <c r="O3421" s="7">
        <v>31.25</v>
      </c>
      <c r="P3421" s="7">
        <v>110.75</v>
      </c>
      <c r="V3421" s="7" t="s">
        <v>26</v>
      </c>
      <c r="W3421" s="7">
        <v>2.0640000000000001</v>
      </c>
      <c r="X3421" s="7">
        <f t="shared" si="112"/>
        <v>2.0640000000000001</v>
      </c>
      <c r="Y3421" s="7">
        <v>0.73099999999999998</v>
      </c>
      <c r="Z3421" s="7">
        <f t="shared" si="113"/>
        <v>0.73099999999999998</v>
      </c>
      <c r="AA3421" s="7">
        <v>0.73799999999999999</v>
      </c>
      <c r="AB3421" s="7">
        <v>0.26100000000000001</v>
      </c>
      <c r="AC3421" s="7">
        <v>19.899999999999999</v>
      </c>
      <c r="AD3421" s="7">
        <v>137.19999999999999</v>
      </c>
      <c r="AE3421" s="7" t="s">
        <v>55</v>
      </c>
      <c r="AH3421" s="7" t="s">
        <v>409</v>
      </c>
      <c r="AI3421" s="7" t="s">
        <v>407</v>
      </c>
      <c r="AJ3421" s="7">
        <v>1.075</v>
      </c>
      <c r="AK3421" s="7">
        <v>0.21099999999999999</v>
      </c>
      <c r="AL3421" s="7" t="s">
        <v>408</v>
      </c>
      <c r="AS3421" s="7">
        <v>1.63</v>
      </c>
      <c r="AT3421" s="7">
        <v>1.1299999999999999</v>
      </c>
      <c r="AV3421" s="7" t="s">
        <v>659</v>
      </c>
      <c r="AW3421" s="7" t="s">
        <v>528</v>
      </c>
      <c r="AX3421" s="7" t="s">
        <v>14</v>
      </c>
      <c r="AY3421" s="7" t="s">
        <v>567</v>
      </c>
      <c r="AZ3421" s="7" t="s">
        <v>39</v>
      </c>
    </row>
    <row r="3422" spans="1:52" x14ac:dyDescent="0.2">
      <c r="A3422" s="7">
        <v>3406</v>
      </c>
      <c r="B3422" s="7">
        <v>20032</v>
      </c>
      <c r="C3422" s="7" t="s">
        <v>69</v>
      </c>
      <c r="D3422" s="7" t="s">
        <v>517</v>
      </c>
      <c r="E3422" s="7" t="s">
        <v>98</v>
      </c>
      <c r="F3422" s="7">
        <v>2.8250000000000002</v>
      </c>
      <c r="I3422" s="7">
        <v>2.9279999999999999</v>
      </c>
      <c r="J3422" s="7">
        <v>2010</v>
      </c>
      <c r="K3422" s="7">
        <v>5</v>
      </c>
      <c r="L3422" s="7">
        <v>148</v>
      </c>
      <c r="M3422" s="7">
        <v>31.35</v>
      </c>
      <c r="N3422" s="7">
        <v>110.51600000000001</v>
      </c>
      <c r="O3422" s="7">
        <v>31.25</v>
      </c>
      <c r="P3422" s="7">
        <v>110.75</v>
      </c>
      <c r="V3422" s="7" t="s">
        <v>26</v>
      </c>
      <c r="W3422" s="7">
        <v>2.028</v>
      </c>
      <c r="X3422" s="7">
        <f t="shared" si="112"/>
        <v>2.028</v>
      </c>
      <c r="Y3422" s="7">
        <v>0.9</v>
      </c>
      <c r="Z3422" s="7">
        <f t="shared" si="113"/>
        <v>0.9</v>
      </c>
      <c r="AA3422" s="7">
        <v>0.69199999999999995</v>
      </c>
      <c r="AB3422" s="7">
        <v>0.307</v>
      </c>
      <c r="AC3422" s="7">
        <v>19.899999999999999</v>
      </c>
      <c r="AD3422" s="7">
        <v>137.19999999999999</v>
      </c>
      <c r="AE3422" s="7" t="s">
        <v>55</v>
      </c>
      <c r="AH3422" s="7" t="s">
        <v>409</v>
      </c>
      <c r="AI3422" s="7" t="s">
        <v>407</v>
      </c>
      <c r="AJ3422" s="7">
        <v>1.075</v>
      </c>
      <c r="AK3422" s="7">
        <v>0.21099999999999999</v>
      </c>
      <c r="AL3422" s="7" t="s">
        <v>408</v>
      </c>
      <c r="AS3422" s="7">
        <v>1.63</v>
      </c>
      <c r="AT3422" s="7">
        <v>1.1299999999999999</v>
      </c>
      <c r="AV3422" s="7" t="s">
        <v>659</v>
      </c>
      <c r="AW3422" s="7" t="s">
        <v>528</v>
      </c>
      <c r="AX3422" s="7" t="s">
        <v>14</v>
      </c>
      <c r="AY3422" s="7" t="s">
        <v>567</v>
      </c>
      <c r="AZ3422" s="7" t="s">
        <v>39</v>
      </c>
    </row>
    <row r="3423" spans="1:52" x14ac:dyDescent="0.2">
      <c r="A3423" s="7">
        <v>3407</v>
      </c>
      <c r="B3423" s="7">
        <v>20032</v>
      </c>
      <c r="C3423" s="7" t="s">
        <v>69</v>
      </c>
      <c r="D3423" s="7" t="s">
        <v>517</v>
      </c>
      <c r="E3423" s="7" t="s">
        <v>98</v>
      </c>
      <c r="F3423" s="7">
        <v>2.976</v>
      </c>
      <c r="I3423" s="7">
        <v>3.085</v>
      </c>
      <c r="J3423" s="7">
        <v>2010</v>
      </c>
      <c r="K3423" s="7">
        <v>6</v>
      </c>
      <c r="L3423" s="7">
        <v>162</v>
      </c>
      <c r="M3423" s="7">
        <v>31.35</v>
      </c>
      <c r="N3423" s="7">
        <v>110.51600000000001</v>
      </c>
      <c r="O3423" s="7">
        <v>31.25</v>
      </c>
      <c r="P3423" s="7">
        <v>110.75</v>
      </c>
      <c r="V3423" s="7" t="s">
        <v>26</v>
      </c>
      <c r="W3423" s="7">
        <v>2.1120000000000001</v>
      </c>
      <c r="X3423" s="7">
        <f t="shared" si="112"/>
        <v>2.1120000000000001</v>
      </c>
      <c r="Y3423" s="7">
        <v>0.97299999999999998</v>
      </c>
      <c r="Z3423" s="7">
        <f t="shared" si="113"/>
        <v>0.97299999999999998</v>
      </c>
      <c r="AA3423" s="7">
        <v>0.68400000000000005</v>
      </c>
      <c r="AB3423" s="7">
        <v>0.315</v>
      </c>
      <c r="AC3423" s="7">
        <v>24.1</v>
      </c>
      <c r="AD3423" s="7">
        <v>92</v>
      </c>
      <c r="AE3423" s="7" t="s">
        <v>55</v>
      </c>
      <c r="AH3423" s="7" t="s">
        <v>409</v>
      </c>
      <c r="AI3423" s="7" t="s">
        <v>407</v>
      </c>
      <c r="AJ3423" s="7">
        <v>1.075</v>
      </c>
      <c r="AK3423" s="7">
        <v>0.21099999999999999</v>
      </c>
      <c r="AL3423" s="7" t="s">
        <v>408</v>
      </c>
      <c r="AS3423" s="7">
        <v>1.63</v>
      </c>
      <c r="AT3423" s="7">
        <v>1.1299999999999999</v>
      </c>
      <c r="AV3423" s="7" t="s">
        <v>659</v>
      </c>
      <c r="AW3423" s="7" t="s">
        <v>528</v>
      </c>
      <c r="AX3423" s="7" t="s">
        <v>14</v>
      </c>
      <c r="AY3423" s="7" t="s">
        <v>567</v>
      </c>
      <c r="AZ3423" s="7" t="s">
        <v>39</v>
      </c>
    </row>
    <row r="3424" spans="1:52" x14ac:dyDescent="0.2">
      <c r="A3424" s="7">
        <v>3408</v>
      </c>
      <c r="B3424" s="7">
        <v>20032</v>
      </c>
      <c r="C3424" s="7" t="s">
        <v>69</v>
      </c>
      <c r="D3424" s="7" t="s">
        <v>518</v>
      </c>
      <c r="E3424" s="7" t="s">
        <v>98</v>
      </c>
      <c r="F3424" s="7">
        <v>2.3420000000000001</v>
      </c>
      <c r="I3424" s="7">
        <v>2.4279999999999999</v>
      </c>
      <c r="J3424" s="7">
        <v>2009</v>
      </c>
      <c r="K3424" s="7">
        <v>5</v>
      </c>
      <c r="L3424" s="7">
        <v>127</v>
      </c>
      <c r="M3424" s="7">
        <v>31.315999999999999</v>
      </c>
      <c r="N3424" s="7">
        <v>110.483</v>
      </c>
      <c r="O3424" s="7">
        <v>31.25</v>
      </c>
      <c r="P3424" s="7">
        <v>110.25</v>
      </c>
      <c r="V3424" s="7" t="s">
        <v>26</v>
      </c>
      <c r="W3424" s="7">
        <v>1.619</v>
      </c>
      <c r="X3424" s="7">
        <f t="shared" si="112"/>
        <v>1.619</v>
      </c>
      <c r="Y3424" s="7">
        <v>0.80900000000000005</v>
      </c>
      <c r="Z3424" s="7">
        <f t="shared" si="113"/>
        <v>0.80900000000000005</v>
      </c>
      <c r="AA3424" s="7">
        <v>0.66600000000000004</v>
      </c>
      <c r="AB3424" s="7">
        <v>0.33300000000000002</v>
      </c>
      <c r="AC3424" s="7">
        <v>19.600000000000001</v>
      </c>
      <c r="AD3424" s="7">
        <v>187</v>
      </c>
      <c r="AE3424" s="7" t="s">
        <v>55</v>
      </c>
      <c r="AH3424" s="7" t="s">
        <v>419</v>
      </c>
      <c r="AI3424" s="7" t="s">
        <v>420</v>
      </c>
      <c r="AJ3424" s="7">
        <v>0.78</v>
      </c>
      <c r="AK3424" s="7">
        <v>-0.152</v>
      </c>
      <c r="AL3424" s="7" t="s">
        <v>408</v>
      </c>
      <c r="AS3424" s="7">
        <v>1.79</v>
      </c>
      <c r="AT3424" s="7">
        <v>1.1200000000000001</v>
      </c>
      <c r="AV3424" s="7" t="s">
        <v>659</v>
      </c>
      <c r="AW3424" s="7" t="s">
        <v>528</v>
      </c>
      <c r="AX3424" s="7" t="s">
        <v>14</v>
      </c>
      <c r="AY3424" s="7" t="s">
        <v>567</v>
      </c>
      <c r="AZ3424" s="7" t="s">
        <v>55</v>
      </c>
    </row>
    <row r="3425" spans="1:52" x14ac:dyDescent="0.2">
      <c r="A3425" s="7">
        <v>3409</v>
      </c>
      <c r="B3425" s="7">
        <v>20032</v>
      </c>
      <c r="C3425" s="7" t="s">
        <v>69</v>
      </c>
      <c r="D3425" s="7" t="s">
        <v>518</v>
      </c>
      <c r="E3425" s="7" t="s">
        <v>98</v>
      </c>
      <c r="F3425" s="7">
        <v>2.46</v>
      </c>
      <c r="I3425" s="7">
        <v>2.5499999999999998</v>
      </c>
      <c r="J3425" s="7">
        <v>2009</v>
      </c>
      <c r="K3425" s="7">
        <v>5</v>
      </c>
      <c r="L3425" s="7">
        <v>148</v>
      </c>
      <c r="M3425" s="7">
        <v>31.315999999999999</v>
      </c>
      <c r="N3425" s="7">
        <v>110.483</v>
      </c>
      <c r="O3425" s="7">
        <v>31.25</v>
      </c>
      <c r="P3425" s="7">
        <v>110.25</v>
      </c>
      <c r="V3425" s="7" t="s">
        <v>26</v>
      </c>
      <c r="W3425" s="7">
        <v>1.546</v>
      </c>
      <c r="X3425" s="7">
        <f t="shared" si="112"/>
        <v>1.546</v>
      </c>
      <c r="Y3425" s="7">
        <v>1.004</v>
      </c>
      <c r="Z3425" s="7">
        <f t="shared" si="113"/>
        <v>1.004</v>
      </c>
      <c r="AA3425" s="7">
        <v>0.60599999999999998</v>
      </c>
      <c r="AB3425" s="7">
        <v>0.39300000000000002</v>
      </c>
      <c r="AC3425" s="7">
        <v>19.600000000000001</v>
      </c>
      <c r="AD3425" s="7">
        <v>187</v>
      </c>
      <c r="AE3425" s="7" t="s">
        <v>55</v>
      </c>
      <c r="AH3425" s="7" t="s">
        <v>419</v>
      </c>
      <c r="AI3425" s="7" t="s">
        <v>420</v>
      </c>
      <c r="AJ3425" s="7">
        <v>0.78</v>
      </c>
      <c r="AK3425" s="7">
        <v>-0.152</v>
      </c>
      <c r="AL3425" s="7" t="s">
        <v>408</v>
      </c>
      <c r="AS3425" s="7">
        <v>1.79</v>
      </c>
      <c r="AT3425" s="7">
        <v>1.1200000000000001</v>
      </c>
      <c r="AV3425" s="7" t="s">
        <v>659</v>
      </c>
      <c r="AW3425" s="7" t="s">
        <v>528</v>
      </c>
      <c r="AX3425" s="7" t="s">
        <v>14</v>
      </c>
      <c r="AY3425" s="7" t="s">
        <v>567</v>
      </c>
      <c r="AZ3425" s="7" t="s">
        <v>55</v>
      </c>
    </row>
    <row r="3426" spans="1:52" x14ac:dyDescent="0.2">
      <c r="A3426" s="7">
        <v>3410</v>
      </c>
      <c r="B3426" s="7">
        <v>20032</v>
      </c>
      <c r="C3426" s="7" t="s">
        <v>69</v>
      </c>
      <c r="D3426" s="7" t="s">
        <v>518</v>
      </c>
      <c r="E3426" s="7" t="s">
        <v>98</v>
      </c>
      <c r="F3426" s="7">
        <v>3.3919999999999999</v>
      </c>
      <c r="I3426" s="7">
        <v>3.516</v>
      </c>
      <c r="J3426" s="7">
        <v>2009</v>
      </c>
      <c r="K3426" s="7">
        <v>6</v>
      </c>
      <c r="L3426" s="7">
        <v>180</v>
      </c>
      <c r="M3426" s="7">
        <v>31.315999999999999</v>
      </c>
      <c r="N3426" s="7">
        <v>110.483</v>
      </c>
      <c r="O3426" s="7">
        <v>31.25</v>
      </c>
      <c r="P3426" s="7">
        <v>110.25</v>
      </c>
      <c r="V3426" s="7" t="s">
        <v>26</v>
      </c>
      <c r="W3426" s="7">
        <v>2.149</v>
      </c>
      <c r="X3426" s="7">
        <f t="shared" si="112"/>
        <v>2.149</v>
      </c>
      <c r="Y3426" s="7">
        <v>1.367</v>
      </c>
      <c r="Z3426" s="7">
        <f t="shared" si="113"/>
        <v>1.367</v>
      </c>
      <c r="AA3426" s="7">
        <v>0.61099999999999999</v>
      </c>
      <c r="AB3426" s="7">
        <v>0.38800000000000001</v>
      </c>
      <c r="AC3426" s="7">
        <v>25</v>
      </c>
      <c r="AD3426" s="7">
        <v>178.3</v>
      </c>
      <c r="AE3426" s="7" t="s">
        <v>55</v>
      </c>
      <c r="AH3426" s="7" t="s">
        <v>419</v>
      </c>
      <c r="AI3426" s="7" t="s">
        <v>420</v>
      </c>
      <c r="AJ3426" s="7">
        <v>0.78</v>
      </c>
      <c r="AK3426" s="7">
        <v>-0.152</v>
      </c>
      <c r="AL3426" s="7" t="s">
        <v>408</v>
      </c>
      <c r="AS3426" s="7">
        <v>1.79</v>
      </c>
      <c r="AT3426" s="7">
        <v>1.1200000000000001</v>
      </c>
      <c r="AV3426" s="7" t="s">
        <v>659</v>
      </c>
      <c r="AW3426" s="7" t="s">
        <v>528</v>
      </c>
      <c r="AX3426" s="7" t="s">
        <v>14</v>
      </c>
      <c r="AY3426" s="7" t="s">
        <v>567</v>
      </c>
      <c r="AZ3426" s="7" t="s">
        <v>55</v>
      </c>
    </row>
    <row r="3427" spans="1:52" x14ac:dyDescent="0.2">
      <c r="A3427" s="7">
        <v>3411</v>
      </c>
      <c r="B3427" s="7">
        <v>20032</v>
      </c>
      <c r="C3427" s="7" t="s">
        <v>69</v>
      </c>
      <c r="D3427" s="7" t="s">
        <v>518</v>
      </c>
      <c r="E3427" s="7" t="s">
        <v>98</v>
      </c>
      <c r="F3427" s="7">
        <v>3.367</v>
      </c>
      <c r="I3427" s="7">
        <v>3.49</v>
      </c>
      <c r="J3427" s="7">
        <v>2009</v>
      </c>
      <c r="K3427" s="7">
        <v>7</v>
      </c>
      <c r="L3427" s="7">
        <v>197</v>
      </c>
      <c r="M3427" s="7">
        <v>31.315999999999999</v>
      </c>
      <c r="N3427" s="7">
        <v>110.483</v>
      </c>
      <c r="O3427" s="7">
        <v>31.25</v>
      </c>
      <c r="P3427" s="7">
        <v>110.25</v>
      </c>
      <c r="V3427" s="7" t="s">
        <v>26</v>
      </c>
      <c r="W3427" s="7">
        <v>2.3460000000000001</v>
      </c>
      <c r="X3427" s="7">
        <f t="shared" si="112"/>
        <v>2.3460000000000001</v>
      </c>
      <c r="Y3427" s="7">
        <v>1.1439999999999999</v>
      </c>
      <c r="Z3427" s="7">
        <f t="shared" si="113"/>
        <v>1.1439999999999999</v>
      </c>
      <c r="AA3427" s="7">
        <v>0.67200000000000004</v>
      </c>
      <c r="AB3427" s="7">
        <v>0.32700000000000001</v>
      </c>
      <c r="AC3427" s="7">
        <v>27.1</v>
      </c>
      <c r="AD3427" s="7">
        <v>103</v>
      </c>
      <c r="AE3427" s="7" t="s">
        <v>55</v>
      </c>
      <c r="AH3427" s="7" t="s">
        <v>419</v>
      </c>
      <c r="AI3427" s="7" t="s">
        <v>420</v>
      </c>
      <c r="AJ3427" s="7">
        <v>0.78</v>
      </c>
      <c r="AK3427" s="7">
        <v>-0.152</v>
      </c>
      <c r="AL3427" s="7" t="s">
        <v>408</v>
      </c>
      <c r="AS3427" s="7">
        <v>1.79</v>
      </c>
      <c r="AT3427" s="7">
        <v>1.1200000000000001</v>
      </c>
      <c r="AV3427" s="7" t="s">
        <v>659</v>
      </c>
      <c r="AW3427" s="7" t="s">
        <v>528</v>
      </c>
      <c r="AX3427" s="7" t="s">
        <v>14</v>
      </c>
      <c r="AY3427" s="7" t="s">
        <v>567</v>
      </c>
      <c r="AZ3427" s="7" t="s">
        <v>55</v>
      </c>
    </row>
    <row r="3428" spans="1:52" x14ac:dyDescent="0.2">
      <c r="A3428" s="7">
        <v>3412</v>
      </c>
      <c r="B3428" s="7">
        <v>20032</v>
      </c>
      <c r="C3428" s="7" t="s">
        <v>69</v>
      </c>
      <c r="D3428" s="7" t="s">
        <v>518</v>
      </c>
      <c r="E3428" s="7" t="s">
        <v>98</v>
      </c>
      <c r="F3428" s="7">
        <v>2.907</v>
      </c>
      <c r="I3428" s="7">
        <v>3.0129999999999999</v>
      </c>
      <c r="J3428" s="7">
        <v>2009</v>
      </c>
      <c r="K3428" s="7">
        <v>7</v>
      </c>
      <c r="L3428" s="7">
        <v>210</v>
      </c>
      <c r="M3428" s="7">
        <v>31.315999999999999</v>
      </c>
      <c r="N3428" s="7">
        <v>110.483</v>
      </c>
      <c r="O3428" s="7">
        <v>31.25</v>
      </c>
      <c r="P3428" s="7">
        <v>110.25</v>
      </c>
      <c r="V3428" s="7" t="s">
        <v>26</v>
      </c>
      <c r="W3428" s="7">
        <v>2.0019999999999998</v>
      </c>
      <c r="X3428" s="7">
        <f t="shared" si="112"/>
        <v>2.0019999999999998</v>
      </c>
      <c r="Y3428" s="7">
        <v>1.0109999999999999</v>
      </c>
      <c r="Z3428" s="7">
        <f t="shared" si="113"/>
        <v>1.0109999999999999</v>
      </c>
      <c r="AA3428" s="7">
        <v>0.66400000000000003</v>
      </c>
      <c r="AB3428" s="7">
        <v>0.33500000000000002</v>
      </c>
      <c r="AC3428" s="7">
        <v>27.1</v>
      </c>
      <c r="AD3428" s="7">
        <v>103</v>
      </c>
      <c r="AE3428" s="7" t="s">
        <v>55</v>
      </c>
      <c r="AH3428" s="7" t="s">
        <v>419</v>
      </c>
      <c r="AI3428" s="7" t="s">
        <v>420</v>
      </c>
      <c r="AJ3428" s="7">
        <v>0.78</v>
      </c>
      <c r="AK3428" s="7">
        <v>-0.152</v>
      </c>
      <c r="AL3428" s="7" t="s">
        <v>408</v>
      </c>
      <c r="AS3428" s="7">
        <v>1.79</v>
      </c>
      <c r="AT3428" s="7">
        <v>1.1200000000000001</v>
      </c>
      <c r="AV3428" s="7" t="s">
        <v>659</v>
      </c>
      <c r="AW3428" s="7" t="s">
        <v>528</v>
      </c>
      <c r="AX3428" s="7" t="s">
        <v>14</v>
      </c>
      <c r="AY3428" s="7" t="s">
        <v>567</v>
      </c>
      <c r="AZ3428" s="7" t="s">
        <v>55</v>
      </c>
    </row>
    <row r="3429" spans="1:52" x14ac:dyDescent="0.2">
      <c r="A3429" s="7">
        <v>3413</v>
      </c>
      <c r="B3429" s="7">
        <v>20032</v>
      </c>
      <c r="C3429" s="7" t="s">
        <v>69</v>
      </c>
      <c r="D3429" s="7" t="s">
        <v>518</v>
      </c>
      <c r="E3429" s="7" t="s">
        <v>98</v>
      </c>
      <c r="F3429" s="7">
        <v>3.306</v>
      </c>
      <c r="I3429" s="7">
        <v>3.427</v>
      </c>
      <c r="J3429" s="7">
        <v>2009</v>
      </c>
      <c r="K3429" s="7">
        <v>8</v>
      </c>
      <c r="L3429" s="7">
        <v>233</v>
      </c>
      <c r="M3429" s="7">
        <v>31.315999999999999</v>
      </c>
      <c r="N3429" s="7">
        <v>110.483</v>
      </c>
      <c r="O3429" s="7">
        <v>31.25</v>
      </c>
      <c r="P3429" s="7">
        <v>110.25</v>
      </c>
      <c r="V3429" s="7" t="s">
        <v>26</v>
      </c>
      <c r="W3429" s="7">
        <v>2.0630000000000002</v>
      </c>
      <c r="X3429" s="7">
        <f t="shared" si="112"/>
        <v>2.0630000000000002</v>
      </c>
      <c r="Y3429" s="7">
        <v>1.3640000000000001</v>
      </c>
      <c r="Z3429" s="7">
        <f t="shared" si="113"/>
        <v>1.3640000000000001</v>
      </c>
      <c r="AA3429" s="7">
        <v>0.60099999999999998</v>
      </c>
      <c r="AB3429" s="7">
        <v>0.39800000000000002</v>
      </c>
      <c r="AC3429" s="7">
        <v>25.9</v>
      </c>
      <c r="AD3429" s="7">
        <v>218.6</v>
      </c>
      <c r="AE3429" s="7" t="s">
        <v>55</v>
      </c>
      <c r="AH3429" s="7" t="s">
        <v>419</v>
      </c>
      <c r="AI3429" s="7" t="s">
        <v>420</v>
      </c>
      <c r="AJ3429" s="7">
        <v>0.78</v>
      </c>
      <c r="AK3429" s="7">
        <v>-0.152</v>
      </c>
      <c r="AL3429" s="7" t="s">
        <v>408</v>
      </c>
      <c r="AS3429" s="7">
        <v>1.79</v>
      </c>
      <c r="AT3429" s="7">
        <v>1.1200000000000001</v>
      </c>
      <c r="AV3429" s="7" t="s">
        <v>659</v>
      </c>
      <c r="AW3429" s="7" t="s">
        <v>528</v>
      </c>
      <c r="AX3429" s="7" t="s">
        <v>14</v>
      </c>
      <c r="AY3429" s="7" t="s">
        <v>567</v>
      </c>
      <c r="AZ3429" s="7" t="s">
        <v>55</v>
      </c>
    </row>
    <row r="3430" spans="1:52" x14ac:dyDescent="0.2">
      <c r="A3430" s="7">
        <v>3414</v>
      </c>
      <c r="B3430" s="7">
        <v>20032</v>
      </c>
      <c r="C3430" s="7" t="s">
        <v>69</v>
      </c>
      <c r="D3430" s="7" t="s">
        <v>518</v>
      </c>
      <c r="E3430" s="7" t="s">
        <v>98</v>
      </c>
      <c r="F3430" s="7">
        <v>3.2610000000000001</v>
      </c>
      <c r="I3430" s="7">
        <v>3.3809999999999998</v>
      </c>
      <c r="J3430" s="7">
        <v>2009</v>
      </c>
      <c r="K3430" s="7">
        <v>8</v>
      </c>
      <c r="L3430" s="7">
        <v>240</v>
      </c>
      <c r="M3430" s="7">
        <v>31.315999999999999</v>
      </c>
      <c r="N3430" s="7">
        <v>110.483</v>
      </c>
      <c r="O3430" s="7">
        <v>31.25</v>
      </c>
      <c r="P3430" s="7">
        <v>110.25</v>
      </c>
      <c r="V3430" s="7" t="s">
        <v>26</v>
      </c>
      <c r="W3430" s="7">
        <v>2.31</v>
      </c>
      <c r="X3430" s="7">
        <f t="shared" si="112"/>
        <v>2.31</v>
      </c>
      <c r="Y3430" s="7">
        <v>1.071</v>
      </c>
      <c r="Z3430" s="7">
        <f t="shared" si="113"/>
        <v>1.071</v>
      </c>
      <c r="AA3430" s="7">
        <v>0.68300000000000005</v>
      </c>
      <c r="AB3430" s="7">
        <v>0.316</v>
      </c>
      <c r="AC3430" s="7">
        <v>25.9</v>
      </c>
      <c r="AD3430" s="7">
        <v>218.6</v>
      </c>
      <c r="AE3430" s="7" t="s">
        <v>55</v>
      </c>
      <c r="AH3430" s="7" t="s">
        <v>419</v>
      </c>
      <c r="AI3430" s="7" t="s">
        <v>420</v>
      </c>
      <c r="AJ3430" s="7">
        <v>0.78</v>
      </c>
      <c r="AK3430" s="7">
        <v>-0.152</v>
      </c>
      <c r="AL3430" s="7" t="s">
        <v>408</v>
      </c>
      <c r="AS3430" s="7">
        <v>1.79</v>
      </c>
      <c r="AT3430" s="7">
        <v>1.1200000000000001</v>
      </c>
      <c r="AV3430" s="7" t="s">
        <v>659</v>
      </c>
      <c r="AW3430" s="7" t="s">
        <v>528</v>
      </c>
      <c r="AX3430" s="7" t="s">
        <v>14</v>
      </c>
      <c r="AY3430" s="7" t="s">
        <v>567</v>
      </c>
      <c r="AZ3430" s="7" t="s">
        <v>55</v>
      </c>
    </row>
    <row r="3431" spans="1:52" x14ac:dyDescent="0.2">
      <c r="A3431" s="7">
        <v>3415</v>
      </c>
      <c r="B3431" s="7">
        <v>20032</v>
      </c>
      <c r="C3431" s="7" t="s">
        <v>69</v>
      </c>
      <c r="D3431" s="7" t="s">
        <v>518</v>
      </c>
      <c r="E3431" s="7" t="s">
        <v>98</v>
      </c>
      <c r="F3431" s="7">
        <v>2.823</v>
      </c>
      <c r="I3431" s="7">
        <v>2.9260000000000002</v>
      </c>
      <c r="J3431" s="7">
        <v>2009</v>
      </c>
      <c r="K3431" s="7">
        <v>9</v>
      </c>
      <c r="L3431" s="7">
        <v>256</v>
      </c>
      <c r="M3431" s="7">
        <v>31.315999999999999</v>
      </c>
      <c r="N3431" s="7">
        <v>110.483</v>
      </c>
      <c r="O3431" s="7">
        <v>31.25</v>
      </c>
      <c r="P3431" s="7">
        <v>110.25</v>
      </c>
      <c r="V3431" s="7" t="s">
        <v>26</v>
      </c>
      <c r="W3431" s="7">
        <v>2.0270000000000001</v>
      </c>
      <c r="X3431" s="7">
        <f t="shared" si="112"/>
        <v>2.0270000000000001</v>
      </c>
      <c r="Y3431" s="7">
        <v>0.89900000000000002</v>
      </c>
      <c r="Z3431" s="7">
        <f t="shared" si="113"/>
        <v>0.89900000000000002</v>
      </c>
      <c r="AA3431" s="7">
        <v>0.69199999999999995</v>
      </c>
      <c r="AB3431" s="7">
        <v>0.307</v>
      </c>
      <c r="AC3431" s="7">
        <v>22.6</v>
      </c>
      <c r="AD3431" s="7">
        <v>109.8</v>
      </c>
      <c r="AE3431" s="7" t="s">
        <v>55</v>
      </c>
      <c r="AH3431" s="7" t="s">
        <v>419</v>
      </c>
      <c r="AI3431" s="7" t="s">
        <v>420</v>
      </c>
      <c r="AJ3431" s="7">
        <v>0.78</v>
      </c>
      <c r="AK3431" s="7">
        <v>-0.152</v>
      </c>
      <c r="AL3431" s="7" t="s">
        <v>408</v>
      </c>
      <c r="AS3431" s="7">
        <v>1.79</v>
      </c>
      <c r="AT3431" s="7">
        <v>1.1200000000000001</v>
      </c>
      <c r="AV3431" s="7" t="s">
        <v>659</v>
      </c>
      <c r="AW3431" s="7" t="s">
        <v>528</v>
      </c>
      <c r="AX3431" s="7" t="s">
        <v>14</v>
      </c>
      <c r="AY3431" s="7" t="s">
        <v>567</v>
      </c>
      <c r="AZ3431" s="7" t="s">
        <v>55</v>
      </c>
    </row>
    <row r="3432" spans="1:52" x14ac:dyDescent="0.2">
      <c r="A3432" s="7">
        <v>3416</v>
      </c>
      <c r="B3432" s="7">
        <v>20032</v>
      </c>
      <c r="C3432" s="7" t="s">
        <v>69</v>
      </c>
      <c r="D3432" s="7" t="s">
        <v>518</v>
      </c>
      <c r="E3432" s="7" t="s">
        <v>98</v>
      </c>
      <c r="F3432" s="7">
        <v>2.492</v>
      </c>
      <c r="I3432" s="7">
        <v>2.5830000000000002</v>
      </c>
      <c r="J3432" s="7">
        <v>2009</v>
      </c>
      <c r="K3432" s="7">
        <v>9</v>
      </c>
      <c r="L3432" s="7">
        <v>267</v>
      </c>
      <c r="M3432" s="7">
        <v>31.315999999999999</v>
      </c>
      <c r="N3432" s="7">
        <v>110.483</v>
      </c>
      <c r="O3432" s="7">
        <v>31.25</v>
      </c>
      <c r="P3432" s="7">
        <v>110.25</v>
      </c>
      <c r="V3432" s="7" t="s">
        <v>26</v>
      </c>
      <c r="W3432" s="7">
        <v>1.8180000000000001</v>
      </c>
      <c r="X3432" s="7">
        <f t="shared" si="112"/>
        <v>1.8180000000000001</v>
      </c>
      <c r="Y3432" s="7">
        <v>0.76500000000000001</v>
      </c>
      <c r="Z3432" s="7">
        <f t="shared" si="113"/>
        <v>0.76500000000000001</v>
      </c>
      <c r="AA3432" s="7">
        <v>0.70299999999999996</v>
      </c>
      <c r="AB3432" s="7">
        <v>0.29599999999999999</v>
      </c>
      <c r="AC3432" s="7">
        <v>22.6</v>
      </c>
      <c r="AD3432" s="7">
        <v>109.8</v>
      </c>
      <c r="AE3432" s="7" t="s">
        <v>55</v>
      </c>
      <c r="AH3432" s="7" t="s">
        <v>419</v>
      </c>
      <c r="AI3432" s="7" t="s">
        <v>420</v>
      </c>
      <c r="AJ3432" s="7">
        <v>0.78</v>
      </c>
      <c r="AK3432" s="7">
        <v>-0.152</v>
      </c>
      <c r="AL3432" s="7" t="s">
        <v>408</v>
      </c>
      <c r="AS3432" s="7">
        <v>1.79</v>
      </c>
      <c r="AT3432" s="7">
        <v>1.1200000000000001</v>
      </c>
      <c r="AV3432" s="7" t="s">
        <v>659</v>
      </c>
      <c r="AW3432" s="7" t="s">
        <v>528</v>
      </c>
      <c r="AX3432" s="7" t="s">
        <v>14</v>
      </c>
      <c r="AY3432" s="7" t="s">
        <v>567</v>
      </c>
      <c r="AZ3432" s="7" t="s">
        <v>55</v>
      </c>
    </row>
    <row r="3433" spans="1:52" x14ac:dyDescent="0.2">
      <c r="A3433" s="7">
        <v>3417</v>
      </c>
      <c r="B3433" s="7">
        <v>20032</v>
      </c>
      <c r="C3433" s="7" t="s">
        <v>69</v>
      </c>
      <c r="D3433" s="7" t="s">
        <v>518</v>
      </c>
      <c r="E3433" s="7" t="s">
        <v>98</v>
      </c>
      <c r="F3433" s="7">
        <v>2.0790000000000002</v>
      </c>
      <c r="I3433" s="7">
        <v>2.1549999999999998</v>
      </c>
      <c r="J3433" s="7">
        <v>2009</v>
      </c>
      <c r="K3433" s="7">
        <v>10</v>
      </c>
      <c r="L3433" s="7">
        <v>281</v>
      </c>
      <c r="M3433" s="7">
        <v>31.315999999999999</v>
      </c>
      <c r="N3433" s="7">
        <v>110.483</v>
      </c>
      <c r="O3433" s="7">
        <v>31.25</v>
      </c>
      <c r="P3433" s="7">
        <v>110.25</v>
      </c>
      <c r="V3433" s="7" t="s">
        <v>26</v>
      </c>
      <c r="W3433" s="7">
        <v>1.472</v>
      </c>
      <c r="X3433" s="7">
        <f t="shared" si="112"/>
        <v>1.472</v>
      </c>
      <c r="Y3433" s="7">
        <v>0.68300000000000005</v>
      </c>
      <c r="Z3433" s="7">
        <f t="shared" si="113"/>
        <v>0.68300000000000005</v>
      </c>
      <c r="AA3433" s="7">
        <v>0.68200000000000005</v>
      </c>
      <c r="AB3433" s="7">
        <v>0.317</v>
      </c>
      <c r="AC3433" s="7">
        <v>18</v>
      </c>
      <c r="AD3433" s="7">
        <v>52.5</v>
      </c>
      <c r="AE3433" s="7" t="s">
        <v>55</v>
      </c>
      <c r="AH3433" s="7" t="s">
        <v>419</v>
      </c>
      <c r="AI3433" s="7" t="s">
        <v>420</v>
      </c>
      <c r="AJ3433" s="7">
        <v>0.78</v>
      </c>
      <c r="AK3433" s="7">
        <v>-0.152</v>
      </c>
      <c r="AL3433" s="7" t="s">
        <v>408</v>
      </c>
      <c r="AS3433" s="7">
        <v>1.79</v>
      </c>
      <c r="AT3433" s="7">
        <v>1.1200000000000001</v>
      </c>
      <c r="AV3433" s="7" t="s">
        <v>659</v>
      </c>
      <c r="AW3433" s="7" t="s">
        <v>528</v>
      </c>
      <c r="AX3433" s="7" t="s">
        <v>14</v>
      </c>
      <c r="AY3433" s="7" t="s">
        <v>567</v>
      </c>
      <c r="AZ3433" s="7" t="s">
        <v>55</v>
      </c>
    </row>
    <row r="3434" spans="1:52" x14ac:dyDescent="0.2">
      <c r="A3434" s="7">
        <v>3418</v>
      </c>
      <c r="B3434" s="7">
        <v>20032</v>
      </c>
      <c r="C3434" s="7" t="s">
        <v>69</v>
      </c>
      <c r="D3434" s="7" t="s">
        <v>518</v>
      </c>
      <c r="E3434" s="7" t="s">
        <v>98</v>
      </c>
      <c r="F3434" s="7">
        <v>0.93300000000000005</v>
      </c>
      <c r="I3434" s="7">
        <v>0.96699999999999997</v>
      </c>
      <c r="J3434" s="7">
        <v>2009</v>
      </c>
      <c r="K3434" s="7">
        <v>10</v>
      </c>
      <c r="L3434" s="7">
        <v>303</v>
      </c>
      <c r="M3434" s="7">
        <v>31.315999999999999</v>
      </c>
      <c r="N3434" s="7">
        <v>110.483</v>
      </c>
      <c r="O3434" s="7">
        <v>31.25</v>
      </c>
      <c r="P3434" s="7">
        <v>110.25</v>
      </c>
      <c r="V3434" s="7" t="s">
        <v>26</v>
      </c>
      <c r="W3434" s="7">
        <v>0.53800000000000003</v>
      </c>
      <c r="X3434" s="7">
        <f t="shared" si="112"/>
        <v>0.53800000000000003</v>
      </c>
      <c r="Y3434" s="7">
        <v>0.42899999999999999</v>
      </c>
      <c r="Z3434" s="7">
        <f t="shared" si="113"/>
        <v>0.42899999999999999</v>
      </c>
      <c r="AA3434" s="7">
        <v>0.55600000000000005</v>
      </c>
      <c r="AB3434" s="7">
        <v>0.443</v>
      </c>
      <c r="AC3434" s="7">
        <v>18</v>
      </c>
      <c r="AD3434" s="7">
        <v>52.5</v>
      </c>
      <c r="AE3434" s="7" t="s">
        <v>55</v>
      </c>
      <c r="AH3434" s="7" t="s">
        <v>419</v>
      </c>
      <c r="AI3434" s="7" t="s">
        <v>420</v>
      </c>
      <c r="AJ3434" s="7">
        <v>0.78</v>
      </c>
      <c r="AK3434" s="7">
        <v>-0.152</v>
      </c>
      <c r="AL3434" s="7" t="s">
        <v>408</v>
      </c>
      <c r="AS3434" s="7">
        <v>1.79</v>
      </c>
      <c r="AT3434" s="7">
        <v>1.1200000000000001</v>
      </c>
      <c r="AV3434" s="7" t="s">
        <v>659</v>
      </c>
      <c r="AW3434" s="7" t="s">
        <v>528</v>
      </c>
      <c r="AX3434" s="7" t="s">
        <v>14</v>
      </c>
      <c r="AY3434" s="7" t="s">
        <v>567</v>
      </c>
      <c r="AZ3434" s="7" t="s">
        <v>55</v>
      </c>
    </row>
    <row r="3435" spans="1:52" x14ac:dyDescent="0.2">
      <c r="A3435" s="7">
        <v>3419</v>
      </c>
      <c r="B3435" s="7">
        <v>20032</v>
      </c>
      <c r="C3435" s="7" t="s">
        <v>69</v>
      </c>
      <c r="D3435" s="7" t="s">
        <v>518</v>
      </c>
      <c r="E3435" s="7" t="s">
        <v>98</v>
      </c>
      <c r="F3435" s="7">
        <v>0.94399999999999995</v>
      </c>
      <c r="I3435" s="7">
        <v>0.97799999999999998</v>
      </c>
      <c r="J3435" s="7">
        <v>2009</v>
      </c>
      <c r="K3435" s="7">
        <v>11</v>
      </c>
      <c r="L3435" s="7">
        <v>312</v>
      </c>
      <c r="M3435" s="7">
        <v>31.315999999999999</v>
      </c>
      <c r="N3435" s="7">
        <v>110.483</v>
      </c>
      <c r="O3435" s="7">
        <v>31.25</v>
      </c>
      <c r="P3435" s="7">
        <v>110.25</v>
      </c>
      <c r="V3435" s="7" t="s">
        <v>26</v>
      </c>
      <c r="W3435" s="7">
        <v>0.42699999999999999</v>
      </c>
      <c r="X3435" s="7">
        <f t="shared" si="112"/>
        <v>0.42699999999999999</v>
      </c>
      <c r="Y3435" s="7">
        <v>0.55100000000000005</v>
      </c>
      <c r="Z3435" s="7">
        <f t="shared" si="113"/>
        <v>0.55100000000000005</v>
      </c>
      <c r="AA3435" s="7">
        <v>0.436</v>
      </c>
      <c r="AB3435" s="7">
        <v>0.56299999999999994</v>
      </c>
      <c r="AC3435" s="7">
        <v>9.1</v>
      </c>
      <c r="AD3435" s="7">
        <v>52.2</v>
      </c>
      <c r="AE3435" s="7" t="s">
        <v>55</v>
      </c>
      <c r="AH3435" s="7" t="s">
        <v>419</v>
      </c>
      <c r="AI3435" s="7" t="s">
        <v>420</v>
      </c>
      <c r="AJ3435" s="7">
        <v>0.78</v>
      </c>
      <c r="AK3435" s="7">
        <v>-0.152</v>
      </c>
      <c r="AL3435" s="7" t="s">
        <v>408</v>
      </c>
      <c r="AS3435" s="7">
        <v>1.79</v>
      </c>
      <c r="AT3435" s="7">
        <v>1.1200000000000001</v>
      </c>
      <c r="AV3435" s="7" t="s">
        <v>659</v>
      </c>
      <c r="AW3435" s="7" t="s">
        <v>528</v>
      </c>
      <c r="AX3435" s="7" t="s">
        <v>14</v>
      </c>
      <c r="AY3435" s="7" t="s">
        <v>567</v>
      </c>
      <c r="AZ3435" s="7" t="s">
        <v>55</v>
      </c>
    </row>
    <row r="3436" spans="1:52" x14ac:dyDescent="0.2">
      <c r="A3436" s="7">
        <v>3420</v>
      </c>
      <c r="B3436" s="7">
        <v>20032</v>
      </c>
      <c r="C3436" s="7" t="s">
        <v>69</v>
      </c>
      <c r="D3436" s="7" t="s">
        <v>518</v>
      </c>
      <c r="E3436" s="7" t="s">
        <v>98</v>
      </c>
      <c r="F3436" s="7">
        <v>0.44900000000000001</v>
      </c>
      <c r="I3436" s="7">
        <v>0.46500000000000002</v>
      </c>
      <c r="J3436" s="7">
        <v>2009</v>
      </c>
      <c r="K3436" s="7">
        <v>11</v>
      </c>
      <c r="L3436" s="7">
        <v>333</v>
      </c>
      <c r="M3436" s="7">
        <v>31.315999999999999</v>
      </c>
      <c r="N3436" s="7">
        <v>110.483</v>
      </c>
      <c r="O3436" s="7">
        <v>31.25</v>
      </c>
      <c r="P3436" s="7">
        <v>110.25</v>
      </c>
      <c r="V3436" s="7" t="s">
        <v>26</v>
      </c>
      <c r="W3436" s="7">
        <v>0.157</v>
      </c>
      <c r="X3436" s="7">
        <f t="shared" si="112"/>
        <v>0.157</v>
      </c>
      <c r="Y3436" s="7">
        <v>0.308</v>
      </c>
      <c r="Z3436" s="7">
        <f t="shared" si="113"/>
        <v>0.308</v>
      </c>
      <c r="AA3436" s="7">
        <v>0.33700000000000002</v>
      </c>
      <c r="AB3436" s="7">
        <v>0.66200000000000003</v>
      </c>
      <c r="AC3436" s="7">
        <v>9.1</v>
      </c>
      <c r="AD3436" s="7">
        <v>52.2</v>
      </c>
      <c r="AE3436" s="7" t="s">
        <v>55</v>
      </c>
      <c r="AH3436" s="7" t="s">
        <v>419</v>
      </c>
      <c r="AI3436" s="7" t="s">
        <v>420</v>
      </c>
      <c r="AJ3436" s="7">
        <v>0.78</v>
      </c>
      <c r="AK3436" s="7">
        <v>-0.152</v>
      </c>
      <c r="AL3436" s="7" t="s">
        <v>408</v>
      </c>
      <c r="AS3436" s="7">
        <v>1.79</v>
      </c>
      <c r="AT3436" s="7">
        <v>1.1200000000000001</v>
      </c>
      <c r="AV3436" s="7" t="s">
        <v>659</v>
      </c>
      <c r="AW3436" s="7" t="s">
        <v>528</v>
      </c>
      <c r="AX3436" s="7" t="s">
        <v>14</v>
      </c>
      <c r="AY3436" s="7" t="s">
        <v>567</v>
      </c>
      <c r="AZ3436" s="7" t="s">
        <v>55</v>
      </c>
    </row>
    <row r="3437" spans="1:52" x14ac:dyDescent="0.2">
      <c r="A3437" s="7">
        <v>3421</v>
      </c>
      <c r="B3437" s="7">
        <v>20032</v>
      </c>
      <c r="C3437" s="7" t="s">
        <v>69</v>
      </c>
      <c r="D3437" s="7" t="s">
        <v>518</v>
      </c>
      <c r="E3437" s="7" t="s">
        <v>98</v>
      </c>
      <c r="F3437" s="7">
        <v>0.50700000000000001</v>
      </c>
      <c r="I3437" s="7">
        <v>0.52500000000000002</v>
      </c>
      <c r="J3437" s="7">
        <v>2009</v>
      </c>
      <c r="K3437" s="7">
        <v>12</v>
      </c>
      <c r="L3437" s="7">
        <v>356</v>
      </c>
      <c r="M3437" s="7">
        <v>31.315999999999999</v>
      </c>
      <c r="N3437" s="7">
        <v>110.483</v>
      </c>
      <c r="O3437" s="7">
        <v>31.25</v>
      </c>
      <c r="P3437" s="7">
        <v>110.25</v>
      </c>
      <c r="V3437" s="7" t="s">
        <v>26</v>
      </c>
      <c r="W3437" s="7">
        <v>0.24199999999999999</v>
      </c>
      <c r="X3437" s="7">
        <f t="shared" si="112"/>
        <v>0.24199999999999999</v>
      </c>
      <c r="Y3437" s="7">
        <v>0.28299999999999997</v>
      </c>
      <c r="Z3437" s="7">
        <f t="shared" si="113"/>
        <v>0.28299999999999997</v>
      </c>
      <c r="AA3437" s="7">
        <v>0.46</v>
      </c>
      <c r="AB3437" s="7">
        <v>0.53900000000000003</v>
      </c>
      <c r="AC3437" s="7">
        <v>6.2</v>
      </c>
      <c r="AD3437" s="7">
        <v>14.7</v>
      </c>
      <c r="AE3437" s="7" t="s">
        <v>55</v>
      </c>
      <c r="AH3437" s="7" t="s">
        <v>419</v>
      </c>
      <c r="AI3437" s="7" t="s">
        <v>420</v>
      </c>
      <c r="AJ3437" s="7">
        <v>0.78</v>
      </c>
      <c r="AK3437" s="7">
        <v>-0.152</v>
      </c>
      <c r="AL3437" s="7" t="s">
        <v>408</v>
      </c>
      <c r="AS3437" s="7">
        <v>1.79</v>
      </c>
      <c r="AT3437" s="7">
        <v>1.1200000000000001</v>
      </c>
      <c r="AV3437" s="7" t="s">
        <v>659</v>
      </c>
      <c r="AW3437" s="7" t="s">
        <v>528</v>
      </c>
      <c r="AX3437" s="7" t="s">
        <v>14</v>
      </c>
      <c r="AY3437" s="7" t="s">
        <v>567</v>
      </c>
      <c r="AZ3437" s="7" t="s">
        <v>55</v>
      </c>
    </row>
    <row r="3438" spans="1:52" x14ac:dyDescent="0.2">
      <c r="A3438" s="7">
        <v>3422</v>
      </c>
      <c r="B3438" s="7">
        <v>20032</v>
      </c>
      <c r="C3438" s="7" t="s">
        <v>69</v>
      </c>
      <c r="D3438" s="7" t="s">
        <v>518</v>
      </c>
      <c r="E3438" s="7" t="s">
        <v>98</v>
      </c>
      <c r="F3438" s="7">
        <v>0.93100000000000005</v>
      </c>
      <c r="I3438" s="7">
        <v>0.96499999999999997</v>
      </c>
      <c r="J3438" s="7">
        <v>2010</v>
      </c>
      <c r="K3438" s="7">
        <v>2</v>
      </c>
      <c r="L3438" s="7">
        <v>40</v>
      </c>
      <c r="M3438" s="7">
        <v>31.315999999999999</v>
      </c>
      <c r="N3438" s="7">
        <v>110.483</v>
      </c>
      <c r="O3438" s="7">
        <v>31.25</v>
      </c>
      <c r="P3438" s="7">
        <v>110.25</v>
      </c>
      <c r="V3438" s="7" t="s">
        <v>26</v>
      </c>
      <c r="W3438" s="7">
        <v>0.58799999999999997</v>
      </c>
      <c r="X3438" s="7">
        <f t="shared" si="112"/>
        <v>0.58799999999999997</v>
      </c>
      <c r="Y3438" s="7">
        <v>0.377</v>
      </c>
      <c r="Z3438" s="7">
        <f t="shared" si="113"/>
        <v>0.377</v>
      </c>
      <c r="AA3438" s="7">
        <v>0.60899999999999999</v>
      </c>
      <c r="AB3438" s="7">
        <v>0.39</v>
      </c>
      <c r="AC3438" s="7">
        <v>6.7</v>
      </c>
      <c r="AD3438" s="7">
        <v>15.6</v>
      </c>
      <c r="AE3438" s="7" t="s">
        <v>55</v>
      </c>
      <c r="AH3438" s="7" t="s">
        <v>419</v>
      </c>
      <c r="AI3438" s="7" t="s">
        <v>420</v>
      </c>
      <c r="AJ3438" s="7">
        <v>0.78</v>
      </c>
      <c r="AK3438" s="7">
        <v>-0.109</v>
      </c>
      <c r="AL3438" s="7" t="s">
        <v>408</v>
      </c>
      <c r="AS3438" s="7">
        <v>1.79</v>
      </c>
      <c r="AT3438" s="7">
        <v>1.1200000000000001</v>
      </c>
      <c r="AV3438" s="7" t="s">
        <v>659</v>
      </c>
      <c r="AW3438" s="7" t="s">
        <v>528</v>
      </c>
      <c r="AX3438" s="7" t="s">
        <v>14</v>
      </c>
      <c r="AY3438" s="7" t="s">
        <v>567</v>
      </c>
      <c r="AZ3438" s="7" t="s">
        <v>55</v>
      </c>
    </row>
    <row r="3439" spans="1:52" x14ac:dyDescent="0.2">
      <c r="A3439" s="7">
        <v>3423</v>
      </c>
      <c r="B3439" s="7">
        <v>20032</v>
      </c>
      <c r="C3439" s="7" t="s">
        <v>69</v>
      </c>
      <c r="D3439" s="7" t="s">
        <v>518</v>
      </c>
      <c r="E3439" s="7" t="s">
        <v>98</v>
      </c>
      <c r="F3439" s="7">
        <v>0.76600000000000001</v>
      </c>
      <c r="I3439" s="7">
        <v>0.79400000000000004</v>
      </c>
      <c r="J3439" s="7">
        <v>2010</v>
      </c>
      <c r="K3439" s="7">
        <v>2</v>
      </c>
      <c r="L3439" s="7">
        <v>57</v>
      </c>
      <c r="M3439" s="7">
        <v>31.315999999999999</v>
      </c>
      <c r="N3439" s="7">
        <v>110.483</v>
      </c>
      <c r="O3439" s="7">
        <v>31.25</v>
      </c>
      <c r="P3439" s="7">
        <v>110.25</v>
      </c>
      <c r="V3439" s="7" t="s">
        <v>26</v>
      </c>
      <c r="W3439" s="7">
        <v>0.49</v>
      </c>
      <c r="X3439" s="7">
        <f t="shared" si="112"/>
        <v>0.49</v>
      </c>
      <c r="Y3439" s="7">
        <v>0.30399999999999999</v>
      </c>
      <c r="Z3439" s="7">
        <f t="shared" si="113"/>
        <v>0.30399999999999999</v>
      </c>
      <c r="AA3439" s="7">
        <v>0.61599999999999999</v>
      </c>
      <c r="AB3439" s="7">
        <v>0.38300000000000001</v>
      </c>
      <c r="AC3439" s="7">
        <v>6.7</v>
      </c>
      <c r="AD3439" s="7">
        <v>15.6</v>
      </c>
      <c r="AE3439" s="7" t="s">
        <v>55</v>
      </c>
      <c r="AH3439" s="7" t="s">
        <v>419</v>
      </c>
      <c r="AI3439" s="7" t="s">
        <v>420</v>
      </c>
      <c r="AJ3439" s="7">
        <v>0.78</v>
      </c>
      <c r="AK3439" s="7">
        <v>-0.109</v>
      </c>
      <c r="AL3439" s="7" t="s">
        <v>408</v>
      </c>
      <c r="AS3439" s="7">
        <v>1.79</v>
      </c>
      <c r="AT3439" s="7">
        <v>1.1200000000000001</v>
      </c>
      <c r="AV3439" s="7" t="s">
        <v>659</v>
      </c>
      <c r="AW3439" s="7" t="s">
        <v>528</v>
      </c>
      <c r="AX3439" s="7" t="s">
        <v>14</v>
      </c>
      <c r="AY3439" s="7" t="s">
        <v>567</v>
      </c>
      <c r="AZ3439" s="7" t="s">
        <v>55</v>
      </c>
    </row>
    <row r="3440" spans="1:52" x14ac:dyDescent="0.2">
      <c r="A3440" s="7">
        <v>3424</v>
      </c>
      <c r="B3440" s="7">
        <v>20032</v>
      </c>
      <c r="C3440" s="7" t="s">
        <v>69</v>
      </c>
      <c r="D3440" s="7" t="s">
        <v>518</v>
      </c>
      <c r="E3440" s="7" t="s">
        <v>98</v>
      </c>
      <c r="F3440" s="7">
        <v>1.367</v>
      </c>
      <c r="I3440" s="7">
        <v>1.417</v>
      </c>
      <c r="J3440" s="7">
        <v>2010</v>
      </c>
      <c r="K3440" s="7">
        <v>3</v>
      </c>
      <c r="L3440" s="7">
        <v>82</v>
      </c>
      <c r="M3440" s="7">
        <v>31.315999999999999</v>
      </c>
      <c r="N3440" s="7">
        <v>110.483</v>
      </c>
      <c r="O3440" s="7">
        <v>31.25</v>
      </c>
      <c r="P3440" s="7">
        <v>110.25</v>
      </c>
      <c r="V3440" s="7" t="s">
        <v>26</v>
      </c>
      <c r="W3440" s="7">
        <v>0.72399999999999998</v>
      </c>
      <c r="X3440" s="7">
        <f t="shared" si="112"/>
        <v>0.72399999999999998</v>
      </c>
      <c r="Y3440" s="7">
        <v>0.69299999999999995</v>
      </c>
      <c r="Z3440" s="7">
        <f t="shared" si="113"/>
        <v>0.69299999999999995</v>
      </c>
      <c r="AA3440" s="7">
        <v>0.51</v>
      </c>
      <c r="AB3440" s="7">
        <v>0.48899999999999999</v>
      </c>
      <c r="AC3440" s="7">
        <v>10.7</v>
      </c>
      <c r="AD3440" s="7">
        <v>71.3</v>
      </c>
      <c r="AE3440" s="7" t="s">
        <v>55</v>
      </c>
      <c r="AH3440" s="7" t="s">
        <v>419</v>
      </c>
      <c r="AI3440" s="7" t="s">
        <v>420</v>
      </c>
      <c r="AJ3440" s="7">
        <v>0.78</v>
      </c>
      <c r="AK3440" s="7">
        <v>-0.109</v>
      </c>
      <c r="AL3440" s="7" t="s">
        <v>408</v>
      </c>
      <c r="AS3440" s="7">
        <v>1.79</v>
      </c>
      <c r="AT3440" s="7">
        <v>1.1200000000000001</v>
      </c>
      <c r="AV3440" s="7" t="s">
        <v>659</v>
      </c>
      <c r="AW3440" s="7" t="s">
        <v>528</v>
      </c>
      <c r="AX3440" s="7" t="s">
        <v>14</v>
      </c>
      <c r="AY3440" s="7" t="s">
        <v>567</v>
      </c>
      <c r="AZ3440" s="7" t="s">
        <v>55</v>
      </c>
    </row>
    <row r="3441" spans="1:52" x14ac:dyDescent="0.2">
      <c r="A3441" s="7">
        <v>3425</v>
      </c>
      <c r="B3441" s="7">
        <v>20032</v>
      </c>
      <c r="C3441" s="7" t="s">
        <v>69</v>
      </c>
      <c r="D3441" s="7" t="s">
        <v>518</v>
      </c>
      <c r="E3441" s="7" t="s">
        <v>98</v>
      </c>
      <c r="F3441" s="7">
        <v>1.4379999999999999</v>
      </c>
      <c r="I3441" s="7">
        <v>1.49</v>
      </c>
      <c r="J3441" s="7">
        <v>2010</v>
      </c>
      <c r="K3441" s="7">
        <v>4</v>
      </c>
      <c r="L3441" s="7">
        <v>93</v>
      </c>
      <c r="M3441" s="7">
        <v>31.315999999999999</v>
      </c>
      <c r="N3441" s="7">
        <v>110.483</v>
      </c>
      <c r="O3441" s="7">
        <v>31.25</v>
      </c>
      <c r="P3441" s="7">
        <v>110.25</v>
      </c>
      <c r="V3441" s="7" t="s">
        <v>26</v>
      </c>
      <c r="W3441" s="7">
        <v>0.77400000000000002</v>
      </c>
      <c r="X3441" s="7">
        <f t="shared" si="112"/>
        <v>0.77400000000000002</v>
      </c>
      <c r="Y3441" s="7">
        <v>0.71599999999999997</v>
      </c>
      <c r="Z3441" s="7">
        <f t="shared" si="113"/>
        <v>0.71599999999999997</v>
      </c>
      <c r="AA3441" s="7">
        <v>0.51900000000000002</v>
      </c>
      <c r="AB3441" s="7">
        <v>0.48</v>
      </c>
      <c r="AC3441" s="7">
        <v>14.7</v>
      </c>
      <c r="AD3441" s="7">
        <v>56.8</v>
      </c>
      <c r="AE3441" s="7" t="s">
        <v>55</v>
      </c>
      <c r="AH3441" s="7" t="s">
        <v>419</v>
      </c>
      <c r="AI3441" s="7" t="s">
        <v>420</v>
      </c>
      <c r="AJ3441" s="7">
        <v>0.78</v>
      </c>
      <c r="AK3441" s="7">
        <v>-0.109</v>
      </c>
      <c r="AL3441" s="7" t="s">
        <v>408</v>
      </c>
      <c r="AS3441" s="7">
        <v>1.79</v>
      </c>
      <c r="AT3441" s="7">
        <v>1.1200000000000001</v>
      </c>
      <c r="AV3441" s="7" t="s">
        <v>659</v>
      </c>
      <c r="AW3441" s="7" t="s">
        <v>528</v>
      </c>
      <c r="AX3441" s="7" t="s">
        <v>14</v>
      </c>
      <c r="AY3441" s="7" t="s">
        <v>567</v>
      </c>
      <c r="AZ3441" s="7" t="s">
        <v>55</v>
      </c>
    </row>
    <row r="3442" spans="1:52" x14ac:dyDescent="0.2">
      <c r="A3442" s="7">
        <v>3426</v>
      </c>
      <c r="B3442" s="7">
        <v>20032</v>
      </c>
      <c r="C3442" s="7" t="s">
        <v>69</v>
      </c>
      <c r="D3442" s="7" t="s">
        <v>518</v>
      </c>
      <c r="E3442" s="7" t="s">
        <v>98</v>
      </c>
      <c r="F3442" s="7">
        <v>1.91</v>
      </c>
      <c r="I3442" s="7">
        <v>1.98</v>
      </c>
      <c r="J3442" s="7">
        <v>2010</v>
      </c>
      <c r="K3442" s="7">
        <v>4</v>
      </c>
      <c r="L3442" s="7">
        <v>115</v>
      </c>
      <c r="M3442" s="7">
        <v>31.315999999999999</v>
      </c>
      <c r="N3442" s="7">
        <v>110.483</v>
      </c>
      <c r="O3442" s="7">
        <v>31.25</v>
      </c>
      <c r="P3442" s="7">
        <v>110.25</v>
      </c>
      <c r="V3442" s="7" t="s">
        <v>26</v>
      </c>
      <c r="W3442" s="7">
        <v>1.2170000000000001</v>
      </c>
      <c r="X3442" s="7">
        <f t="shared" si="112"/>
        <v>1.2170000000000001</v>
      </c>
      <c r="Y3442" s="7">
        <v>0.76300000000000001</v>
      </c>
      <c r="Z3442" s="7">
        <f t="shared" si="113"/>
        <v>0.76300000000000001</v>
      </c>
      <c r="AA3442" s="7">
        <v>0.61399999999999999</v>
      </c>
      <c r="AB3442" s="7">
        <v>0.38500000000000001</v>
      </c>
      <c r="AC3442" s="7">
        <v>14.7</v>
      </c>
      <c r="AD3442" s="7">
        <v>56.8</v>
      </c>
      <c r="AE3442" s="7" t="s">
        <v>55</v>
      </c>
      <c r="AH3442" s="7" t="s">
        <v>419</v>
      </c>
      <c r="AI3442" s="7" t="s">
        <v>420</v>
      </c>
      <c r="AJ3442" s="7">
        <v>0.78</v>
      </c>
      <c r="AK3442" s="7">
        <v>-0.109</v>
      </c>
      <c r="AL3442" s="7" t="s">
        <v>408</v>
      </c>
      <c r="AS3442" s="7">
        <v>1.79</v>
      </c>
      <c r="AT3442" s="7">
        <v>1.1200000000000001</v>
      </c>
      <c r="AV3442" s="7" t="s">
        <v>659</v>
      </c>
      <c r="AW3442" s="7" t="s">
        <v>528</v>
      </c>
      <c r="AX3442" s="7" t="s">
        <v>14</v>
      </c>
      <c r="AY3442" s="7" t="s">
        <v>567</v>
      </c>
      <c r="AZ3442" s="7" t="s">
        <v>55</v>
      </c>
    </row>
    <row r="3443" spans="1:52" x14ac:dyDescent="0.2">
      <c r="A3443" s="7">
        <v>3427</v>
      </c>
      <c r="B3443" s="7">
        <v>20032</v>
      </c>
      <c r="C3443" s="7" t="s">
        <v>69</v>
      </c>
      <c r="D3443" s="7" t="s">
        <v>518</v>
      </c>
      <c r="E3443" s="7" t="s">
        <v>98</v>
      </c>
      <c r="F3443" s="7">
        <v>2.157</v>
      </c>
      <c r="I3443" s="7">
        <v>2.2360000000000002</v>
      </c>
      <c r="J3443" s="7">
        <v>2010</v>
      </c>
      <c r="K3443" s="7">
        <v>5</v>
      </c>
      <c r="L3443" s="7">
        <v>127</v>
      </c>
      <c r="M3443" s="7">
        <v>31.315999999999999</v>
      </c>
      <c r="N3443" s="7">
        <v>110.483</v>
      </c>
      <c r="O3443" s="7">
        <v>31.25</v>
      </c>
      <c r="P3443" s="7">
        <v>110.25</v>
      </c>
      <c r="V3443" s="7" t="s">
        <v>26</v>
      </c>
      <c r="W3443" s="7">
        <v>1.3160000000000001</v>
      </c>
      <c r="X3443" s="7">
        <f t="shared" si="112"/>
        <v>1.3160000000000001</v>
      </c>
      <c r="Y3443" s="7">
        <v>0.92</v>
      </c>
      <c r="Z3443" s="7">
        <f t="shared" si="113"/>
        <v>0.92</v>
      </c>
      <c r="AA3443" s="7">
        <v>0.58799999999999997</v>
      </c>
      <c r="AB3443" s="7">
        <v>0.41099999999999998</v>
      </c>
      <c r="AC3443" s="7">
        <v>19.5</v>
      </c>
      <c r="AD3443" s="7">
        <v>145</v>
      </c>
      <c r="AE3443" s="7" t="s">
        <v>55</v>
      </c>
      <c r="AH3443" s="7" t="s">
        <v>419</v>
      </c>
      <c r="AI3443" s="7" t="s">
        <v>420</v>
      </c>
      <c r="AJ3443" s="7">
        <v>0.78</v>
      </c>
      <c r="AK3443" s="7">
        <v>-0.109</v>
      </c>
      <c r="AL3443" s="7" t="s">
        <v>408</v>
      </c>
      <c r="AS3443" s="7">
        <v>1.79</v>
      </c>
      <c r="AT3443" s="7">
        <v>1.1200000000000001</v>
      </c>
      <c r="AV3443" s="7" t="s">
        <v>659</v>
      </c>
      <c r="AW3443" s="7" t="s">
        <v>528</v>
      </c>
      <c r="AX3443" s="7" t="s">
        <v>14</v>
      </c>
      <c r="AY3443" s="7" t="s">
        <v>567</v>
      </c>
      <c r="AZ3443" s="7" t="s">
        <v>55</v>
      </c>
    </row>
    <row r="3444" spans="1:52" x14ac:dyDescent="0.2">
      <c r="A3444" s="7">
        <v>3428</v>
      </c>
      <c r="B3444" s="7">
        <v>20032</v>
      </c>
      <c r="C3444" s="7" t="s">
        <v>69</v>
      </c>
      <c r="D3444" s="7" t="s">
        <v>518</v>
      </c>
      <c r="E3444" s="7" t="s">
        <v>98</v>
      </c>
      <c r="F3444" s="7">
        <v>2.641</v>
      </c>
      <c r="I3444" s="7">
        <v>2.738</v>
      </c>
      <c r="J3444" s="7">
        <v>2010</v>
      </c>
      <c r="K3444" s="7">
        <v>5</v>
      </c>
      <c r="L3444" s="7">
        <v>137</v>
      </c>
      <c r="M3444" s="7">
        <v>31.315999999999999</v>
      </c>
      <c r="N3444" s="7">
        <v>110.483</v>
      </c>
      <c r="O3444" s="7">
        <v>31.25</v>
      </c>
      <c r="P3444" s="7">
        <v>110.25</v>
      </c>
      <c r="V3444" s="7" t="s">
        <v>26</v>
      </c>
      <c r="W3444" s="7">
        <v>1.833</v>
      </c>
      <c r="X3444" s="7">
        <f t="shared" si="112"/>
        <v>1.833</v>
      </c>
      <c r="Y3444" s="7">
        <v>0.90500000000000003</v>
      </c>
      <c r="Z3444" s="7">
        <f t="shared" si="113"/>
        <v>0.90500000000000003</v>
      </c>
      <c r="AA3444" s="7">
        <v>0.66900000000000004</v>
      </c>
      <c r="AB3444" s="7">
        <v>0.33</v>
      </c>
      <c r="AC3444" s="7">
        <v>19.5</v>
      </c>
      <c r="AD3444" s="7">
        <v>145</v>
      </c>
      <c r="AE3444" s="7" t="s">
        <v>55</v>
      </c>
      <c r="AH3444" s="7" t="s">
        <v>419</v>
      </c>
      <c r="AI3444" s="7" t="s">
        <v>420</v>
      </c>
      <c r="AJ3444" s="7">
        <v>0.78</v>
      </c>
      <c r="AK3444" s="7">
        <v>-0.109</v>
      </c>
      <c r="AL3444" s="7" t="s">
        <v>408</v>
      </c>
      <c r="AS3444" s="7">
        <v>1.79</v>
      </c>
      <c r="AT3444" s="7">
        <v>1.1200000000000001</v>
      </c>
      <c r="AV3444" s="7" t="s">
        <v>659</v>
      </c>
      <c r="AW3444" s="7" t="s">
        <v>528</v>
      </c>
      <c r="AX3444" s="7" t="s">
        <v>14</v>
      </c>
      <c r="AY3444" s="7" t="s">
        <v>567</v>
      </c>
      <c r="AZ3444" s="7" t="s">
        <v>55</v>
      </c>
    </row>
    <row r="3445" spans="1:52" x14ac:dyDescent="0.2">
      <c r="A3445" s="7">
        <v>3429</v>
      </c>
      <c r="B3445" s="7">
        <v>20032</v>
      </c>
      <c r="C3445" s="7" t="s">
        <v>69</v>
      </c>
      <c r="D3445" s="7" t="s">
        <v>518</v>
      </c>
      <c r="E3445" s="7" t="s">
        <v>98</v>
      </c>
      <c r="F3445" s="7">
        <v>2.8769999999999998</v>
      </c>
      <c r="I3445" s="7">
        <v>2.9820000000000002</v>
      </c>
      <c r="J3445" s="7">
        <v>2010</v>
      </c>
      <c r="K3445" s="7">
        <v>5</v>
      </c>
      <c r="L3445" s="7">
        <v>149</v>
      </c>
      <c r="M3445" s="7">
        <v>31.315999999999999</v>
      </c>
      <c r="N3445" s="7">
        <v>110.483</v>
      </c>
      <c r="O3445" s="7">
        <v>31.25</v>
      </c>
      <c r="P3445" s="7">
        <v>110.25</v>
      </c>
      <c r="V3445" s="7" t="s">
        <v>26</v>
      </c>
      <c r="W3445" s="7">
        <v>2.0169999999999999</v>
      </c>
      <c r="X3445" s="7">
        <f t="shared" si="112"/>
        <v>2.0169999999999999</v>
      </c>
      <c r="Y3445" s="7">
        <v>0.96499999999999997</v>
      </c>
      <c r="Z3445" s="7">
        <f t="shared" si="113"/>
        <v>0.96499999999999997</v>
      </c>
      <c r="AA3445" s="7">
        <v>0.67600000000000005</v>
      </c>
      <c r="AB3445" s="7">
        <v>0.32300000000000001</v>
      </c>
      <c r="AC3445" s="7">
        <v>19.5</v>
      </c>
      <c r="AD3445" s="7">
        <v>145</v>
      </c>
      <c r="AE3445" s="7" t="s">
        <v>55</v>
      </c>
      <c r="AH3445" s="7" t="s">
        <v>419</v>
      </c>
      <c r="AI3445" s="7" t="s">
        <v>420</v>
      </c>
      <c r="AJ3445" s="7">
        <v>0.78</v>
      </c>
      <c r="AK3445" s="7">
        <v>-0.109</v>
      </c>
      <c r="AL3445" s="7" t="s">
        <v>408</v>
      </c>
      <c r="AS3445" s="7">
        <v>1.79</v>
      </c>
      <c r="AT3445" s="7">
        <v>1.1200000000000001</v>
      </c>
      <c r="AV3445" s="7" t="s">
        <v>659</v>
      </c>
      <c r="AW3445" s="7" t="s">
        <v>528</v>
      </c>
      <c r="AX3445" s="7" t="s">
        <v>14</v>
      </c>
      <c r="AY3445" s="7" t="s">
        <v>567</v>
      </c>
      <c r="AZ3445" s="7" t="s">
        <v>55</v>
      </c>
    </row>
    <row r="3446" spans="1:52" x14ac:dyDescent="0.2">
      <c r="A3446" s="7">
        <v>3430</v>
      </c>
      <c r="B3446" s="7">
        <v>20032</v>
      </c>
      <c r="C3446" s="7" t="s">
        <v>69</v>
      </c>
      <c r="D3446" s="7" t="s">
        <v>518</v>
      </c>
      <c r="E3446" s="7" t="s">
        <v>98</v>
      </c>
      <c r="F3446" s="7">
        <v>3.4670000000000001</v>
      </c>
      <c r="I3446" s="7">
        <v>3.5939999999999999</v>
      </c>
      <c r="J3446" s="7">
        <v>2010</v>
      </c>
      <c r="K3446" s="7">
        <v>6</v>
      </c>
      <c r="L3446" s="7">
        <v>163</v>
      </c>
      <c r="M3446" s="7">
        <v>31.315999999999999</v>
      </c>
      <c r="N3446" s="7">
        <v>110.483</v>
      </c>
      <c r="O3446" s="7">
        <v>31.25</v>
      </c>
      <c r="P3446" s="7">
        <v>110.25</v>
      </c>
      <c r="V3446" s="7" t="s">
        <v>26</v>
      </c>
      <c r="W3446" s="7">
        <v>2.4239999999999999</v>
      </c>
      <c r="X3446" s="7">
        <f t="shared" si="112"/>
        <v>2.4239999999999999</v>
      </c>
      <c r="Y3446" s="7">
        <v>1.17</v>
      </c>
      <c r="Z3446" s="7">
        <f t="shared" si="113"/>
        <v>1.17</v>
      </c>
      <c r="AA3446" s="7">
        <v>0.67400000000000004</v>
      </c>
      <c r="AB3446" s="7">
        <v>0.32500000000000001</v>
      </c>
      <c r="AC3446" s="7">
        <v>23.4</v>
      </c>
      <c r="AD3446" s="7">
        <v>112</v>
      </c>
      <c r="AE3446" s="7" t="s">
        <v>55</v>
      </c>
      <c r="AH3446" s="7" t="s">
        <v>419</v>
      </c>
      <c r="AI3446" s="7" t="s">
        <v>420</v>
      </c>
      <c r="AJ3446" s="7">
        <v>0.78</v>
      </c>
      <c r="AK3446" s="7">
        <v>-0.109</v>
      </c>
      <c r="AL3446" s="7" t="s">
        <v>408</v>
      </c>
      <c r="AS3446" s="7">
        <v>1.79</v>
      </c>
      <c r="AT3446" s="7">
        <v>1.1200000000000001</v>
      </c>
      <c r="AV3446" s="7" t="s">
        <v>659</v>
      </c>
      <c r="AW3446" s="7" t="s">
        <v>528</v>
      </c>
      <c r="AX3446" s="7" t="s">
        <v>14</v>
      </c>
      <c r="AY3446" s="7" t="s">
        <v>567</v>
      </c>
      <c r="AZ3446" s="7" t="s">
        <v>55</v>
      </c>
    </row>
    <row r="3447" spans="1:52" x14ac:dyDescent="0.2">
      <c r="A3447" s="7">
        <v>3431</v>
      </c>
      <c r="B3447" s="7">
        <v>20032</v>
      </c>
      <c r="C3447" s="7" t="s">
        <v>69</v>
      </c>
      <c r="D3447" s="7" t="s">
        <v>519</v>
      </c>
      <c r="E3447" s="7" t="s">
        <v>98</v>
      </c>
      <c r="F3447" s="7">
        <v>2.4169999999999998</v>
      </c>
      <c r="I3447" s="7">
        <v>2.5049999999999999</v>
      </c>
      <c r="J3447" s="7">
        <v>2009</v>
      </c>
      <c r="K3447" s="7">
        <v>5</v>
      </c>
      <c r="L3447" s="7">
        <v>133</v>
      </c>
      <c r="M3447" s="7">
        <v>31.3</v>
      </c>
      <c r="N3447" s="7">
        <v>110.51600000000001</v>
      </c>
      <c r="O3447" s="7">
        <v>31.25</v>
      </c>
      <c r="P3447" s="7">
        <v>110.75</v>
      </c>
      <c r="V3447" s="7" t="s">
        <v>26</v>
      </c>
      <c r="W3447" s="7">
        <v>1.7549999999999999</v>
      </c>
      <c r="X3447" s="7">
        <f t="shared" si="112"/>
        <v>1.7549999999999999</v>
      </c>
      <c r="Y3447" s="7">
        <v>0.75</v>
      </c>
      <c r="Z3447" s="7">
        <f t="shared" si="113"/>
        <v>0.75</v>
      </c>
      <c r="AA3447" s="7">
        <v>0.7</v>
      </c>
      <c r="AB3447" s="7">
        <v>0.29899999999999999</v>
      </c>
      <c r="AC3447" s="7">
        <v>19.8</v>
      </c>
      <c r="AD3447" s="7">
        <v>166.5</v>
      </c>
      <c r="AE3447" s="7" t="s">
        <v>55</v>
      </c>
      <c r="AH3447" s="7" t="s">
        <v>409</v>
      </c>
      <c r="AI3447" s="7" t="s">
        <v>407</v>
      </c>
      <c r="AJ3447" s="7">
        <v>1.075</v>
      </c>
      <c r="AK3447" s="7">
        <v>-1.7000000000000001E-2</v>
      </c>
      <c r="AL3447" s="7" t="s">
        <v>408</v>
      </c>
      <c r="AS3447" s="7">
        <v>1.74</v>
      </c>
      <c r="AT3447" s="7">
        <v>1.1200000000000001</v>
      </c>
      <c r="AV3447" s="7" t="s">
        <v>659</v>
      </c>
      <c r="AW3447" s="7" t="s">
        <v>528</v>
      </c>
      <c r="AX3447" s="7" t="s">
        <v>14</v>
      </c>
      <c r="AY3447" s="7" t="s">
        <v>567</v>
      </c>
      <c r="AZ3447" s="7" t="s">
        <v>52</v>
      </c>
    </row>
    <row r="3448" spans="1:52" x14ac:dyDescent="0.2">
      <c r="A3448" s="7">
        <v>3432</v>
      </c>
      <c r="B3448" s="7">
        <v>20032</v>
      </c>
      <c r="C3448" s="7" t="s">
        <v>69</v>
      </c>
      <c r="D3448" s="7" t="s">
        <v>519</v>
      </c>
      <c r="E3448" s="7" t="s">
        <v>98</v>
      </c>
      <c r="F3448" s="7">
        <v>2.593</v>
      </c>
      <c r="I3448" s="7">
        <v>2.6880000000000002</v>
      </c>
      <c r="J3448" s="7">
        <v>2009</v>
      </c>
      <c r="K3448" s="7">
        <v>5</v>
      </c>
      <c r="L3448" s="7">
        <v>151</v>
      </c>
      <c r="M3448" s="7">
        <v>31.3</v>
      </c>
      <c r="N3448" s="7">
        <v>110.51600000000001</v>
      </c>
      <c r="O3448" s="7">
        <v>31.25</v>
      </c>
      <c r="P3448" s="7">
        <v>110.75</v>
      </c>
      <c r="V3448" s="7" t="s">
        <v>26</v>
      </c>
      <c r="W3448" s="7">
        <v>1.875</v>
      </c>
      <c r="X3448" s="7">
        <f t="shared" si="112"/>
        <v>1.875</v>
      </c>
      <c r="Y3448" s="7">
        <v>0.81299999999999994</v>
      </c>
      <c r="Z3448" s="7">
        <f t="shared" si="113"/>
        <v>0.81299999999999994</v>
      </c>
      <c r="AA3448" s="7">
        <v>0.69699999999999995</v>
      </c>
      <c r="AB3448" s="7">
        <v>0.30199999999999999</v>
      </c>
      <c r="AC3448" s="7">
        <v>19.8</v>
      </c>
      <c r="AD3448" s="7">
        <v>166.5</v>
      </c>
      <c r="AE3448" s="7" t="s">
        <v>55</v>
      </c>
      <c r="AH3448" s="7" t="s">
        <v>409</v>
      </c>
      <c r="AI3448" s="7" t="s">
        <v>407</v>
      </c>
      <c r="AJ3448" s="7">
        <v>1.075</v>
      </c>
      <c r="AK3448" s="7">
        <v>-1.7000000000000001E-2</v>
      </c>
      <c r="AL3448" s="7" t="s">
        <v>408</v>
      </c>
      <c r="AS3448" s="7">
        <v>1.74</v>
      </c>
      <c r="AT3448" s="7">
        <v>1.1200000000000001</v>
      </c>
      <c r="AV3448" s="7" t="s">
        <v>659</v>
      </c>
      <c r="AW3448" s="7" t="s">
        <v>528</v>
      </c>
      <c r="AX3448" s="7" t="s">
        <v>14</v>
      </c>
      <c r="AY3448" s="7" t="s">
        <v>567</v>
      </c>
      <c r="AZ3448" s="7" t="s">
        <v>52</v>
      </c>
    </row>
    <row r="3449" spans="1:52" x14ac:dyDescent="0.2">
      <c r="A3449" s="7">
        <v>3433</v>
      </c>
      <c r="B3449" s="7">
        <v>20032</v>
      </c>
      <c r="C3449" s="7" t="s">
        <v>69</v>
      </c>
      <c r="D3449" s="7" t="s">
        <v>519</v>
      </c>
      <c r="E3449" s="7" t="s">
        <v>98</v>
      </c>
      <c r="F3449" s="7">
        <v>3.7280000000000002</v>
      </c>
      <c r="I3449" s="7">
        <v>3.8650000000000002</v>
      </c>
      <c r="J3449" s="7">
        <v>2009</v>
      </c>
      <c r="K3449" s="7">
        <v>6</v>
      </c>
      <c r="L3449" s="7">
        <v>178</v>
      </c>
      <c r="M3449" s="7">
        <v>31.3</v>
      </c>
      <c r="N3449" s="7">
        <v>110.51600000000001</v>
      </c>
      <c r="O3449" s="7">
        <v>31.25</v>
      </c>
      <c r="P3449" s="7">
        <v>110.75</v>
      </c>
      <c r="V3449" s="7" t="s">
        <v>26</v>
      </c>
      <c r="W3449" s="7">
        <v>2.7320000000000002</v>
      </c>
      <c r="X3449" s="7">
        <f t="shared" si="112"/>
        <v>2.7320000000000002</v>
      </c>
      <c r="Y3449" s="7">
        <v>1.133</v>
      </c>
      <c r="Z3449" s="7">
        <f t="shared" si="113"/>
        <v>1.133</v>
      </c>
      <c r="AA3449" s="7">
        <v>0.70599999999999996</v>
      </c>
      <c r="AB3449" s="7">
        <v>0.29299999999999998</v>
      </c>
      <c r="AC3449" s="7">
        <v>25.7</v>
      </c>
      <c r="AD3449" s="7">
        <v>159.5</v>
      </c>
      <c r="AE3449" s="7" t="s">
        <v>55</v>
      </c>
      <c r="AH3449" s="7" t="s">
        <v>409</v>
      </c>
      <c r="AI3449" s="7" t="s">
        <v>407</v>
      </c>
      <c r="AJ3449" s="7">
        <v>1.075</v>
      </c>
      <c r="AK3449" s="7">
        <v>-1.7000000000000001E-2</v>
      </c>
      <c r="AL3449" s="7" t="s">
        <v>408</v>
      </c>
      <c r="AS3449" s="7">
        <v>1.74</v>
      </c>
      <c r="AT3449" s="7">
        <v>1.1200000000000001</v>
      </c>
      <c r="AV3449" s="7" t="s">
        <v>659</v>
      </c>
      <c r="AW3449" s="7" t="s">
        <v>528</v>
      </c>
      <c r="AX3449" s="7" t="s">
        <v>14</v>
      </c>
      <c r="AY3449" s="7" t="s">
        <v>567</v>
      </c>
      <c r="AZ3449" s="7" t="s">
        <v>52</v>
      </c>
    </row>
    <row r="3450" spans="1:52" x14ac:dyDescent="0.2">
      <c r="A3450" s="7">
        <v>3434</v>
      </c>
      <c r="B3450" s="7">
        <v>20032</v>
      </c>
      <c r="C3450" s="7" t="s">
        <v>69</v>
      </c>
      <c r="D3450" s="7" t="s">
        <v>519</v>
      </c>
      <c r="E3450" s="7" t="s">
        <v>98</v>
      </c>
      <c r="F3450" s="7">
        <v>3.2839999999999998</v>
      </c>
      <c r="I3450" s="7">
        <v>3.4039999999999999</v>
      </c>
      <c r="J3450" s="7">
        <v>2009</v>
      </c>
      <c r="K3450" s="7">
        <v>7</v>
      </c>
      <c r="L3450" s="7">
        <v>194</v>
      </c>
      <c r="M3450" s="7">
        <v>31.3</v>
      </c>
      <c r="N3450" s="7">
        <v>110.51600000000001</v>
      </c>
      <c r="O3450" s="7">
        <v>31.25</v>
      </c>
      <c r="P3450" s="7">
        <v>110.75</v>
      </c>
      <c r="V3450" s="7" t="s">
        <v>26</v>
      </c>
      <c r="W3450" s="7">
        <v>2.2240000000000002</v>
      </c>
      <c r="X3450" s="7">
        <f t="shared" si="112"/>
        <v>2.2240000000000002</v>
      </c>
      <c r="Y3450" s="7">
        <v>1.18</v>
      </c>
      <c r="Z3450" s="7">
        <f t="shared" si="113"/>
        <v>1.18</v>
      </c>
      <c r="AA3450" s="7">
        <v>0.65300000000000002</v>
      </c>
      <c r="AB3450" s="7">
        <v>0.34599999999999997</v>
      </c>
      <c r="AC3450" s="7">
        <v>27.2</v>
      </c>
      <c r="AD3450" s="7">
        <v>133.4</v>
      </c>
      <c r="AE3450" s="7" t="s">
        <v>55</v>
      </c>
      <c r="AH3450" s="7" t="s">
        <v>409</v>
      </c>
      <c r="AI3450" s="7" t="s">
        <v>407</v>
      </c>
      <c r="AJ3450" s="7">
        <v>1.075</v>
      </c>
      <c r="AK3450" s="7">
        <v>-1.7000000000000001E-2</v>
      </c>
      <c r="AL3450" s="7" t="s">
        <v>408</v>
      </c>
      <c r="AS3450" s="7">
        <v>1.74</v>
      </c>
      <c r="AT3450" s="7">
        <v>1.1200000000000001</v>
      </c>
      <c r="AV3450" s="7" t="s">
        <v>659</v>
      </c>
      <c r="AW3450" s="7" t="s">
        <v>528</v>
      </c>
      <c r="AX3450" s="7" t="s">
        <v>14</v>
      </c>
      <c r="AY3450" s="7" t="s">
        <v>567</v>
      </c>
      <c r="AZ3450" s="7" t="s">
        <v>52</v>
      </c>
    </row>
    <row r="3451" spans="1:52" x14ac:dyDescent="0.2">
      <c r="A3451" s="7">
        <v>3435</v>
      </c>
      <c r="B3451" s="7">
        <v>20032</v>
      </c>
      <c r="C3451" s="7" t="s">
        <v>69</v>
      </c>
      <c r="D3451" s="7" t="s">
        <v>519</v>
      </c>
      <c r="E3451" s="7" t="s">
        <v>98</v>
      </c>
      <c r="F3451" s="7">
        <v>3.2839999999999998</v>
      </c>
      <c r="I3451" s="7">
        <v>3.4039999999999999</v>
      </c>
      <c r="J3451" s="7">
        <v>2009</v>
      </c>
      <c r="K3451" s="7">
        <v>8</v>
      </c>
      <c r="L3451" s="7">
        <v>217</v>
      </c>
      <c r="M3451" s="7">
        <v>31.3</v>
      </c>
      <c r="N3451" s="7">
        <v>110.51600000000001</v>
      </c>
      <c r="O3451" s="7">
        <v>31.25</v>
      </c>
      <c r="P3451" s="7">
        <v>110.75</v>
      </c>
      <c r="V3451" s="7" t="s">
        <v>26</v>
      </c>
      <c r="W3451" s="7">
        <v>2.4289999999999998</v>
      </c>
      <c r="X3451" s="7">
        <f t="shared" si="112"/>
        <v>2.4289999999999998</v>
      </c>
      <c r="Y3451" s="7">
        <v>0.97499999999999998</v>
      </c>
      <c r="Z3451" s="7">
        <f t="shared" si="113"/>
        <v>0.97499999999999998</v>
      </c>
      <c r="AA3451" s="7">
        <v>0.71299999999999997</v>
      </c>
      <c r="AB3451" s="7">
        <v>0.28599999999999998</v>
      </c>
      <c r="AC3451" s="7">
        <v>25.8</v>
      </c>
      <c r="AD3451" s="7">
        <v>206.2</v>
      </c>
      <c r="AE3451" s="7" t="s">
        <v>55</v>
      </c>
      <c r="AH3451" s="7" t="s">
        <v>409</v>
      </c>
      <c r="AI3451" s="7" t="s">
        <v>407</v>
      </c>
      <c r="AJ3451" s="7">
        <v>1.075</v>
      </c>
      <c r="AK3451" s="7">
        <v>-1.7000000000000001E-2</v>
      </c>
      <c r="AL3451" s="7" t="s">
        <v>408</v>
      </c>
      <c r="AS3451" s="7">
        <v>1.74</v>
      </c>
      <c r="AT3451" s="7">
        <v>1.1200000000000001</v>
      </c>
      <c r="AV3451" s="7" t="s">
        <v>659</v>
      </c>
      <c r="AW3451" s="7" t="s">
        <v>528</v>
      </c>
      <c r="AX3451" s="7" t="s">
        <v>14</v>
      </c>
      <c r="AY3451" s="7" t="s">
        <v>567</v>
      </c>
      <c r="AZ3451" s="7" t="s">
        <v>52</v>
      </c>
    </row>
    <row r="3452" spans="1:52" x14ac:dyDescent="0.2">
      <c r="A3452" s="7">
        <v>3436</v>
      </c>
      <c r="B3452" s="7">
        <v>20032</v>
      </c>
      <c r="C3452" s="7" t="s">
        <v>69</v>
      </c>
      <c r="D3452" s="7" t="s">
        <v>519</v>
      </c>
      <c r="E3452" s="7" t="s">
        <v>98</v>
      </c>
      <c r="F3452" s="7">
        <v>2.6880000000000002</v>
      </c>
      <c r="I3452" s="7">
        <v>2.786</v>
      </c>
      <c r="J3452" s="7">
        <v>2009</v>
      </c>
      <c r="K3452" s="7">
        <v>8</v>
      </c>
      <c r="L3452" s="7">
        <v>223</v>
      </c>
      <c r="M3452" s="7">
        <v>31.3</v>
      </c>
      <c r="N3452" s="7">
        <v>110.51600000000001</v>
      </c>
      <c r="O3452" s="7">
        <v>31.25</v>
      </c>
      <c r="P3452" s="7">
        <v>110.75</v>
      </c>
      <c r="V3452" s="7" t="s">
        <v>26</v>
      </c>
      <c r="W3452" s="7">
        <v>2.2109999999999999</v>
      </c>
      <c r="X3452" s="7">
        <f t="shared" si="112"/>
        <v>2.2109999999999999</v>
      </c>
      <c r="Y3452" s="7">
        <v>0.57499999999999996</v>
      </c>
      <c r="Z3452" s="7">
        <f t="shared" si="113"/>
        <v>0.57499999999999996</v>
      </c>
      <c r="AA3452" s="7">
        <v>0.79300000000000004</v>
      </c>
      <c r="AB3452" s="7">
        <v>0.20599999999999999</v>
      </c>
      <c r="AC3452" s="7">
        <v>25.8</v>
      </c>
      <c r="AD3452" s="7">
        <v>206.2</v>
      </c>
      <c r="AE3452" s="7" t="s">
        <v>55</v>
      </c>
      <c r="AH3452" s="7" t="s">
        <v>409</v>
      </c>
      <c r="AI3452" s="7" t="s">
        <v>407</v>
      </c>
      <c r="AJ3452" s="7">
        <v>1.075</v>
      </c>
      <c r="AK3452" s="7">
        <v>-1.7000000000000001E-2</v>
      </c>
      <c r="AL3452" s="7" t="s">
        <v>408</v>
      </c>
      <c r="AS3452" s="7">
        <v>1.74</v>
      </c>
      <c r="AT3452" s="7">
        <v>1.1200000000000001</v>
      </c>
      <c r="AV3452" s="7" t="s">
        <v>659</v>
      </c>
      <c r="AW3452" s="7" t="s">
        <v>528</v>
      </c>
      <c r="AX3452" s="7" t="s">
        <v>14</v>
      </c>
      <c r="AY3452" s="7" t="s">
        <v>567</v>
      </c>
      <c r="AZ3452" s="7" t="s">
        <v>52</v>
      </c>
    </row>
    <row r="3453" spans="1:52" x14ac:dyDescent="0.2">
      <c r="A3453" s="7">
        <v>3437</v>
      </c>
      <c r="B3453" s="7">
        <v>20032</v>
      </c>
      <c r="C3453" s="7" t="s">
        <v>69</v>
      </c>
      <c r="D3453" s="7" t="s">
        <v>519</v>
      </c>
      <c r="E3453" s="7" t="s">
        <v>98</v>
      </c>
      <c r="F3453" s="7">
        <v>3.2029999999999998</v>
      </c>
      <c r="I3453" s="7">
        <v>3.32</v>
      </c>
      <c r="J3453" s="7">
        <v>2009</v>
      </c>
      <c r="K3453" s="7">
        <v>8</v>
      </c>
      <c r="L3453" s="7">
        <v>242</v>
      </c>
      <c r="M3453" s="7">
        <v>31.3</v>
      </c>
      <c r="N3453" s="7">
        <v>110.51600000000001</v>
      </c>
      <c r="O3453" s="7">
        <v>31.25</v>
      </c>
      <c r="P3453" s="7">
        <v>110.75</v>
      </c>
      <c r="V3453" s="7" t="s">
        <v>26</v>
      </c>
      <c r="W3453" s="7">
        <v>2.5</v>
      </c>
      <c r="X3453" s="7">
        <f t="shared" si="112"/>
        <v>2.5</v>
      </c>
      <c r="Y3453" s="7">
        <v>0.82</v>
      </c>
      <c r="Z3453" s="7">
        <f t="shared" si="113"/>
        <v>0.82</v>
      </c>
      <c r="AA3453" s="7">
        <v>0.752</v>
      </c>
      <c r="AB3453" s="7">
        <v>0.247</v>
      </c>
      <c r="AC3453" s="7">
        <v>25.8</v>
      </c>
      <c r="AD3453" s="7">
        <v>206.2</v>
      </c>
      <c r="AE3453" s="7" t="s">
        <v>55</v>
      </c>
      <c r="AH3453" s="7" t="s">
        <v>409</v>
      </c>
      <c r="AI3453" s="7" t="s">
        <v>407</v>
      </c>
      <c r="AJ3453" s="7">
        <v>1.075</v>
      </c>
      <c r="AK3453" s="7">
        <v>-1.7000000000000001E-2</v>
      </c>
      <c r="AL3453" s="7" t="s">
        <v>408</v>
      </c>
      <c r="AS3453" s="7">
        <v>1.74</v>
      </c>
      <c r="AT3453" s="7">
        <v>1.1200000000000001</v>
      </c>
      <c r="AV3453" s="7" t="s">
        <v>659</v>
      </c>
      <c r="AW3453" s="7" t="s">
        <v>528</v>
      </c>
      <c r="AX3453" s="7" t="s">
        <v>14</v>
      </c>
      <c r="AY3453" s="7" t="s">
        <v>567</v>
      </c>
      <c r="AZ3453" s="7" t="s">
        <v>52</v>
      </c>
    </row>
    <row r="3454" spans="1:52" x14ac:dyDescent="0.2">
      <c r="A3454" s="7">
        <v>3438</v>
      </c>
      <c r="B3454" s="7">
        <v>20032</v>
      </c>
      <c r="C3454" s="7" t="s">
        <v>69</v>
      </c>
      <c r="D3454" s="7" t="s">
        <v>519</v>
      </c>
      <c r="E3454" s="7" t="s">
        <v>98</v>
      </c>
      <c r="F3454" s="7">
        <v>2.2789999999999999</v>
      </c>
      <c r="I3454" s="7">
        <v>2.3620000000000001</v>
      </c>
      <c r="J3454" s="7">
        <v>2009</v>
      </c>
      <c r="K3454" s="7">
        <v>9</v>
      </c>
      <c r="L3454" s="7">
        <v>252</v>
      </c>
      <c r="M3454" s="7">
        <v>31.3</v>
      </c>
      <c r="N3454" s="7">
        <v>110.51600000000001</v>
      </c>
      <c r="O3454" s="7">
        <v>31.25</v>
      </c>
      <c r="P3454" s="7">
        <v>110.75</v>
      </c>
      <c r="V3454" s="7" t="s">
        <v>26</v>
      </c>
      <c r="W3454" s="7">
        <v>1.4490000000000001</v>
      </c>
      <c r="X3454" s="7">
        <f t="shared" si="112"/>
        <v>1.4490000000000001</v>
      </c>
      <c r="Y3454" s="7">
        <v>0.91300000000000003</v>
      </c>
      <c r="Z3454" s="7">
        <f t="shared" si="113"/>
        <v>0.91300000000000003</v>
      </c>
      <c r="AA3454" s="7">
        <v>0.61299999999999999</v>
      </c>
      <c r="AB3454" s="7">
        <v>0.38600000000000001</v>
      </c>
      <c r="AC3454" s="7">
        <v>22.3</v>
      </c>
      <c r="AD3454" s="7">
        <v>88</v>
      </c>
      <c r="AE3454" s="7" t="s">
        <v>55</v>
      </c>
      <c r="AH3454" s="7" t="s">
        <v>409</v>
      </c>
      <c r="AI3454" s="7" t="s">
        <v>407</v>
      </c>
      <c r="AJ3454" s="7">
        <v>1.075</v>
      </c>
      <c r="AK3454" s="7">
        <v>-1.7000000000000001E-2</v>
      </c>
      <c r="AL3454" s="7" t="s">
        <v>408</v>
      </c>
      <c r="AS3454" s="7">
        <v>1.74</v>
      </c>
      <c r="AT3454" s="7">
        <v>1.1200000000000001</v>
      </c>
      <c r="AV3454" s="7" t="s">
        <v>659</v>
      </c>
      <c r="AW3454" s="7" t="s">
        <v>528</v>
      </c>
      <c r="AX3454" s="7" t="s">
        <v>14</v>
      </c>
      <c r="AY3454" s="7" t="s">
        <v>567</v>
      </c>
      <c r="AZ3454" s="7" t="s">
        <v>52</v>
      </c>
    </row>
    <row r="3455" spans="1:52" x14ac:dyDescent="0.2">
      <c r="A3455" s="7">
        <v>3439</v>
      </c>
      <c r="B3455" s="7">
        <v>20032</v>
      </c>
      <c r="C3455" s="7" t="s">
        <v>69</v>
      </c>
      <c r="D3455" s="7" t="s">
        <v>519</v>
      </c>
      <c r="E3455" s="7" t="s">
        <v>98</v>
      </c>
      <c r="F3455" s="7">
        <v>1.7649999999999999</v>
      </c>
      <c r="I3455" s="7">
        <v>1.829</v>
      </c>
      <c r="J3455" s="7">
        <v>2009</v>
      </c>
      <c r="K3455" s="7">
        <v>9</v>
      </c>
      <c r="L3455" s="7">
        <v>273</v>
      </c>
      <c r="M3455" s="7">
        <v>31.3</v>
      </c>
      <c r="N3455" s="7">
        <v>110.51600000000001</v>
      </c>
      <c r="O3455" s="7">
        <v>31.25</v>
      </c>
      <c r="P3455" s="7">
        <v>110.75</v>
      </c>
      <c r="V3455" s="7" t="s">
        <v>26</v>
      </c>
      <c r="W3455" s="7">
        <v>1.242</v>
      </c>
      <c r="X3455" s="7">
        <f t="shared" si="112"/>
        <v>1.242</v>
      </c>
      <c r="Y3455" s="7">
        <v>0.58699999999999997</v>
      </c>
      <c r="Z3455" s="7">
        <f t="shared" si="113"/>
        <v>0.58699999999999997</v>
      </c>
      <c r="AA3455" s="7">
        <v>0.67800000000000005</v>
      </c>
      <c r="AB3455" s="7">
        <v>0.32100000000000001</v>
      </c>
      <c r="AC3455" s="7">
        <v>22.3</v>
      </c>
      <c r="AD3455" s="7">
        <v>88</v>
      </c>
      <c r="AE3455" s="7" t="s">
        <v>55</v>
      </c>
      <c r="AH3455" s="7" t="s">
        <v>409</v>
      </c>
      <c r="AI3455" s="7" t="s">
        <v>407</v>
      </c>
      <c r="AJ3455" s="7">
        <v>1.075</v>
      </c>
      <c r="AK3455" s="7">
        <v>-1.7000000000000001E-2</v>
      </c>
      <c r="AL3455" s="7" t="s">
        <v>408</v>
      </c>
      <c r="AS3455" s="7">
        <v>1.74</v>
      </c>
      <c r="AT3455" s="7">
        <v>1.1200000000000001</v>
      </c>
      <c r="AV3455" s="7" t="s">
        <v>659</v>
      </c>
      <c r="AW3455" s="7" t="s">
        <v>528</v>
      </c>
      <c r="AX3455" s="7" t="s">
        <v>14</v>
      </c>
      <c r="AY3455" s="7" t="s">
        <v>567</v>
      </c>
      <c r="AZ3455" s="7" t="s">
        <v>52</v>
      </c>
    </row>
    <row r="3456" spans="1:52" x14ac:dyDescent="0.2">
      <c r="A3456" s="7">
        <v>3440</v>
      </c>
      <c r="B3456" s="7">
        <v>20032</v>
      </c>
      <c r="C3456" s="7" t="s">
        <v>69</v>
      </c>
      <c r="D3456" s="7" t="s">
        <v>519</v>
      </c>
      <c r="E3456" s="7" t="s">
        <v>98</v>
      </c>
      <c r="F3456" s="7">
        <v>1.4490000000000001</v>
      </c>
      <c r="I3456" s="7">
        <v>1.502</v>
      </c>
      <c r="J3456" s="7">
        <v>2009</v>
      </c>
      <c r="K3456" s="7">
        <v>10</v>
      </c>
      <c r="L3456" s="7">
        <v>279</v>
      </c>
      <c r="M3456" s="7">
        <v>31.3</v>
      </c>
      <c r="N3456" s="7">
        <v>110.51600000000001</v>
      </c>
      <c r="O3456" s="7">
        <v>31.25</v>
      </c>
      <c r="P3456" s="7">
        <v>110.75</v>
      </c>
      <c r="V3456" s="7" t="s">
        <v>26</v>
      </c>
      <c r="W3456" s="7">
        <v>1.0860000000000001</v>
      </c>
      <c r="X3456" s="7">
        <f t="shared" si="112"/>
        <v>1.0860000000000001</v>
      </c>
      <c r="Y3456" s="7">
        <v>0.41599999999999998</v>
      </c>
      <c r="Z3456" s="7">
        <f t="shared" si="113"/>
        <v>0.41599999999999998</v>
      </c>
      <c r="AA3456" s="7">
        <v>0.72199999999999998</v>
      </c>
      <c r="AB3456" s="7">
        <v>0.27700000000000002</v>
      </c>
      <c r="AC3456" s="7">
        <v>18.600000000000001</v>
      </c>
      <c r="AD3456" s="7">
        <v>37.299999999999997</v>
      </c>
      <c r="AE3456" s="7" t="s">
        <v>55</v>
      </c>
      <c r="AH3456" s="7" t="s">
        <v>409</v>
      </c>
      <c r="AI3456" s="7" t="s">
        <v>407</v>
      </c>
      <c r="AJ3456" s="7">
        <v>1.075</v>
      </c>
      <c r="AK3456" s="7">
        <v>-1.7000000000000001E-2</v>
      </c>
      <c r="AL3456" s="7" t="s">
        <v>408</v>
      </c>
      <c r="AS3456" s="7">
        <v>1.74</v>
      </c>
      <c r="AT3456" s="7">
        <v>1.1200000000000001</v>
      </c>
      <c r="AV3456" s="7" t="s">
        <v>659</v>
      </c>
      <c r="AW3456" s="7" t="s">
        <v>528</v>
      </c>
      <c r="AX3456" s="7" t="s">
        <v>14</v>
      </c>
      <c r="AY3456" s="7" t="s">
        <v>567</v>
      </c>
      <c r="AZ3456" s="7" t="s">
        <v>52</v>
      </c>
    </row>
    <row r="3457" spans="1:52" x14ac:dyDescent="0.2">
      <c r="A3457" s="7">
        <v>3441</v>
      </c>
      <c r="B3457" s="7">
        <v>20032</v>
      </c>
      <c r="C3457" s="7" t="s">
        <v>69</v>
      </c>
      <c r="D3457" s="7" t="s">
        <v>519</v>
      </c>
      <c r="E3457" s="7" t="s">
        <v>98</v>
      </c>
      <c r="F3457" s="7">
        <v>1.121</v>
      </c>
      <c r="I3457" s="7">
        <v>1.1619999999999999</v>
      </c>
      <c r="J3457" s="7">
        <v>2009</v>
      </c>
      <c r="K3457" s="7">
        <v>10</v>
      </c>
      <c r="L3457" s="7">
        <v>303</v>
      </c>
      <c r="M3457" s="7">
        <v>31.3</v>
      </c>
      <c r="N3457" s="7">
        <v>110.51600000000001</v>
      </c>
      <c r="O3457" s="7">
        <v>31.25</v>
      </c>
      <c r="P3457" s="7">
        <v>110.75</v>
      </c>
      <c r="V3457" s="7" t="s">
        <v>26</v>
      </c>
      <c r="W3457" s="7">
        <v>0.85499999999999998</v>
      </c>
      <c r="X3457" s="7">
        <f t="shared" si="112"/>
        <v>0.85499999999999998</v>
      </c>
      <c r="Y3457" s="7">
        <v>0.307</v>
      </c>
      <c r="Z3457" s="7">
        <f t="shared" si="113"/>
        <v>0.307</v>
      </c>
      <c r="AA3457" s="7">
        <v>0.73499999999999999</v>
      </c>
      <c r="AB3457" s="7">
        <v>0.26400000000000001</v>
      </c>
      <c r="AC3457" s="7">
        <v>18.600000000000001</v>
      </c>
      <c r="AD3457" s="7">
        <v>37.299999999999997</v>
      </c>
      <c r="AE3457" s="7" t="s">
        <v>55</v>
      </c>
      <c r="AH3457" s="7" t="s">
        <v>409</v>
      </c>
      <c r="AI3457" s="7" t="s">
        <v>407</v>
      </c>
      <c r="AJ3457" s="7">
        <v>1.075</v>
      </c>
      <c r="AK3457" s="7">
        <v>-1.7000000000000001E-2</v>
      </c>
      <c r="AL3457" s="7" t="s">
        <v>408</v>
      </c>
      <c r="AS3457" s="7">
        <v>1.74</v>
      </c>
      <c r="AT3457" s="7">
        <v>1.1200000000000001</v>
      </c>
      <c r="AV3457" s="7" t="s">
        <v>659</v>
      </c>
      <c r="AW3457" s="7" t="s">
        <v>528</v>
      </c>
      <c r="AX3457" s="7" t="s">
        <v>14</v>
      </c>
      <c r="AY3457" s="7" t="s">
        <v>567</v>
      </c>
      <c r="AZ3457" s="7" t="s">
        <v>52</v>
      </c>
    </row>
    <row r="3458" spans="1:52" x14ac:dyDescent="0.2">
      <c r="A3458" s="7">
        <v>3442</v>
      </c>
      <c r="B3458" s="7">
        <v>20032</v>
      </c>
      <c r="C3458" s="7" t="s">
        <v>69</v>
      </c>
      <c r="D3458" s="7" t="s">
        <v>519</v>
      </c>
      <c r="E3458" s="7" t="s">
        <v>98</v>
      </c>
      <c r="F3458" s="7">
        <v>0.45600000000000002</v>
      </c>
      <c r="I3458" s="7">
        <v>0.47199999999999998</v>
      </c>
      <c r="J3458" s="7">
        <v>2009</v>
      </c>
      <c r="K3458" s="7">
        <v>11</v>
      </c>
      <c r="L3458" s="7">
        <v>312</v>
      </c>
      <c r="M3458" s="7">
        <v>31.3</v>
      </c>
      <c r="N3458" s="7">
        <v>110.51600000000001</v>
      </c>
      <c r="O3458" s="7">
        <v>31.25</v>
      </c>
      <c r="P3458" s="7">
        <v>110.75</v>
      </c>
      <c r="V3458" s="7" t="s">
        <v>26</v>
      </c>
      <c r="W3458" s="7">
        <v>0.106</v>
      </c>
      <c r="X3458" s="7">
        <f t="shared" si="112"/>
        <v>0.106</v>
      </c>
      <c r="Y3458" s="7">
        <v>0.36599999999999999</v>
      </c>
      <c r="Z3458" s="7">
        <f t="shared" si="113"/>
        <v>0.36599999999999999</v>
      </c>
      <c r="AA3458" s="7">
        <v>0.224</v>
      </c>
      <c r="AB3458" s="7">
        <v>0.77500000000000002</v>
      </c>
      <c r="AC3458" s="7">
        <v>8.4</v>
      </c>
      <c r="AD3458" s="7">
        <v>49.3</v>
      </c>
      <c r="AE3458" s="7" t="s">
        <v>55</v>
      </c>
      <c r="AH3458" s="7" t="s">
        <v>409</v>
      </c>
      <c r="AI3458" s="7" t="s">
        <v>407</v>
      </c>
      <c r="AJ3458" s="7">
        <v>1.075</v>
      </c>
      <c r="AK3458" s="7">
        <v>-1.7000000000000001E-2</v>
      </c>
      <c r="AL3458" s="7" t="s">
        <v>408</v>
      </c>
      <c r="AS3458" s="7">
        <v>1.74</v>
      </c>
      <c r="AT3458" s="7">
        <v>1.1200000000000001</v>
      </c>
      <c r="AV3458" s="7" t="s">
        <v>659</v>
      </c>
      <c r="AW3458" s="7" t="s">
        <v>528</v>
      </c>
      <c r="AX3458" s="7" t="s">
        <v>14</v>
      </c>
      <c r="AY3458" s="7" t="s">
        <v>567</v>
      </c>
      <c r="AZ3458" s="7" t="s">
        <v>52</v>
      </c>
    </row>
    <row r="3459" spans="1:52" x14ac:dyDescent="0.2">
      <c r="A3459" s="7">
        <v>3443</v>
      </c>
      <c r="B3459" s="7">
        <v>20032</v>
      </c>
      <c r="C3459" s="7" t="s">
        <v>69</v>
      </c>
      <c r="D3459" s="7" t="s">
        <v>519</v>
      </c>
      <c r="E3459" s="7" t="s">
        <v>98</v>
      </c>
      <c r="F3459" s="7">
        <v>0.64300000000000002</v>
      </c>
      <c r="I3459" s="7">
        <v>0.66600000000000004</v>
      </c>
      <c r="J3459" s="7">
        <v>2009</v>
      </c>
      <c r="K3459" s="7">
        <v>11</v>
      </c>
      <c r="L3459" s="7">
        <v>333</v>
      </c>
      <c r="M3459" s="7">
        <v>31.3</v>
      </c>
      <c r="N3459" s="7">
        <v>110.51600000000001</v>
      </c>
      <c r="O3459" s="7">
        <v>31.25</v>
      </c>
      <c r="P3459" s="7">
        <v>110.75</v>
      </c>
      <c r="V3459" s="7" t="s">
        <v>26</v>
      </c>
      <c r="W3459" s="7">
        <v>0.35899999999999999</v>
      </c>
      <c r="X3459" s="7">
        <f t="shared" si="112"/>
        <v>0.35899999999999999</v>
      </c>
      <c r="Y3459" s="7">
        <v>0.307</v>
      </c>
      <c r="Z3459" s="7">
        <f t="shared" si="113"/>
        <v>0.307</v>
      </c>
      <c r="AA3459" s="7">
        <v>0.53800000000000003</v>
      </c>
      <c r="AB3459" s="7">
        <v>0.46100000000000002</v>
      </c>
      <c r="AC3459" s="7">
        <v>8.4</v>
      </c>
      <c r="AD3459" s="7">
        <v>49.3</v>
      </c>
      <c r="AE3459" s="7" t="s">
        <v>55</v>
      </c>
      <c r="AH3459" s="7" t="s">
        <v>409</v>
      </c>
      <c r="AI3459" s="7" t="s">
        <v>407</v>
      </c>
      <c r="AJ3459" s="7">
        <v>1.075</v>
      </c>
      <c r="AK3459" s="7">
        <v>-1.7000000000000001E-2</v>
      </c>
      <c r="AL3459" s="7" t="s">
        <v>408</v>
      </c>
      <c r="AS3459" s="7">
        <v>1.74</v>
      </c>
      <c r="AT3459" s="7">
        <v>1.1200000000000001</v>
      </c>
      <c r="AV3459" s="7" t="s">
        <v>659</v>
      </c>
      <c r="AW3459" s="7" t="s">
        <v>528</v>
      </c>
      <c r="AX3459" s="7" t="s">
        <v>14</v>
      </c>
      <c r="AY3459" s="7" t="s">
        <v>567</v>
      </c>
      <c r="AZ3459" s="7" t="s">
        <v>52</v>
      </c>
    </row>
    <row r="3460" spans="1:52" x14ac:dyDescent="0.2">
      <c r="A3460" s="7">
        <v>3444</v>
      </c>
      <c r="B3460" s="7">
        <v>20032</v>
      </c>
      <c r="C3460" s="7" t="s">
        <v>69</v>
      </c>
      <c r="D3460" s="7" t="s">
        <v>519</v>
      </c>
      <c r="E3460" s="7" t="s">
        <v>98</v>
      </c>
      <c r="F3460" s="7">
        <v>0.878</v>
      </c>
      <c r="I3460" s="7">
        <v>0.91</v>
      </c>
      <c r="J3460" s="7">
        <v>2009</v>
      </c>
      <c r="K3460" s="7">
        <v>12</v>
      </c>
      <c r="L3460" s="7">
        <v>359</v>
      </c>
      <c r="M3460" s="7">
        <v>31.3</v>
      </c>
      <c r="N3460" s="7">
        <v>110.51600000000001</v>
      </c>
      <c r="O3460" s="7">
        <v>31.25</v>
      </c>
      <c r="P3460" s="7">
        <v>110.75</v>
      </c>
      <c r="V3460" s="7" t="s">
        <v>26</v>
      </c>
      <c r="W3460" s="7">
        <v>0.55200000000000005</v>
      </c>
      <c r="X3460" s="7">
        <f t="shared" si="112"/>
        <v>0.55200000000000005</v>
      </c>
      <c r="Y3460" s="7">
        <v>0.35799999999999998</v>
      </c>
      <c r="Z3460" s="7">
        <f t="shared" si="113"/>
        <v>0.35799999999999998</v>
      </c>
      <c r="AA3460" s="7">
        <v>0.60599999999999998</v>
      </c>
      <c r="AB3460" s="7">
        <v>0.39300000000000002</v>
      </c>
      <c r="AC3460" s="7">
        <v>5.6</v>
      </c>
      <c r="AD3460" s="7">
        <v>15.4</v>
      </c>
      <c r="AE3460" s="7" t="s">
        <v>55</v>
      </c>
      <c r="AH3460" s="7" t="s">
        <v>409</v>
      </c>
      <c r="AI3460" s="7" t="s">
        <v>407</v>
      </c>
      <c r="AJ3460" s="7">
        <v>1.075</v>
      </c>
      <c r="AK3460" s="7">
        <v>-1.7000000000000001E-2</v>
      </c>
      <c r="AL3460" s="7" t="s">
        <v>408</v>
      </c>
      <c r="AS3460" s="7">
        <v>1.74</v>
      </c>
      <c r="AT3460" s="7">
        <v>1.1200000000000001</v>
      </c>
      <c r="AV3460" s="7" t="s">
        <v>659</v>
      </c>
      <c r="AW3460" s="7" t="s">
        <v>528</v>
      </c>
      <c r="AX3460" s="7" t="s">
        <v>14</v>
      </c>
      <c r="AY3460" s="7" t="s">
        <v>567</v>
      </c>
      <c r="AZ3460" s="7" t="s">
        <v>52</v>
      </c>
    </row>
    <row r="3461" spans="1:52" x14ac:dyDescent="0.2">
      <c r="A3461" s="7">
        <v>3445</v>
      </c>
      <c r="B3461" s="7">
        <v>20032</v>
      </c>
      <c r="C3461" s="7" t="s">
        <v>69</v>
      </c>
      <c r="D3461" s="7" t="s">
        <v>519</v>
      </c>
      <c r="E3461" s="7" t="s">
        <v>98</v>
      </c>
      <c r="F3461" s="7">
        <v>1.101</v>
      </c>
      <c r="I3461" s="7">
        <v>1.141</v>
      </c>
      <c r="J3461" s="7">
        <v>2010</v>
      </c>
      <c r="K3461" s="7">
        <v>2</v>
      </c>
      <c r="L3461" s="7">
        <v>37</v>
      </c>
      <c r="M3461" s="7">
        <v>31.3</v>
      </c>
      <c r="N3461" s="7">
        <v>110.51600000000001</v>
      </c>
      <c r="O3461" s="7">
        <v>31.25</v>
      </c>
      <c r="P3461" s="7">
        <v>110.75</v>
      </c>
      <c r="V3461" s="7" t="s">
        <v>26</v>
      </c>
      <c r="W3461" s="7">
        <v>0.75600000000000001</v>
      </c>
      <c r="X3461" s="7">
        <f t="shared" si="112"/>
        <v>0.75600000000000001</v>
      </c>
      <c r="Y3461" s="7">
        <v>0.38500000000000001</v>
      </c>
      <c r="Z3461" s="7">
        <f t="shared" si="113"/>
        <v>0.38500000000000001</v>
      </c>
      <c r="AA3461" s="7">
        <v>0.66200000000000003</v>
      </c>
      <c r="AB3461" s="7">
        <v>0.33700000000000002</v>
      </c>
      <c r="AC3461" s="7">
        <v>5.8</v>
      </c>
      <c r="AD3461" s="7">
        <v>14.7</v>
      </c>
      <c r="AE3461" s="7" t="s">
        <v>55</v>
      </c>
      <c r="AH3461" s="7" t="s">
        <v>409</v>
      </c>
      <c r="AI3461" s="7" t="s">
        <v>407</v>
      </c>
      <c r="AJ3461" s="7">
        <v>1.075</v>
      </c>
      <c r="AK3461" s="7">
        <v>0.21099999999999999</v>
      </c>
      <c r="AL3461" s="7" t="s">
        <v>408</v>
      </c>
      <c r="AS3461" s="7">
        <v>1.74</v>
      </c>
      <c r="AT3461" s="7">
        <v>1.1200000000000001</v>
      </c>
      <c r="AV3461" s="7" t="s">
        <v>659</v>
      </c>
      <c r="AW3461" s="7" t="s">
        <v>528</v>
      </c>
      <c r="AX3461" s="7" t="s">
        <v>14</v>
      </c>
      <c r="AY3461" s="7" t="s">
        <v>567</v>
      </c>
      <c r="AZ3461" s="7" t="s">
        <v>52</v>
      </c>
    </row>
    <row r="3462" spans="1:52" x14ac:dyDescent="0.2">
      <c r="A3462" s="7">
        <v>3446</v>
      </c>
      <c r="B3462" s="7">
        <v>20032</v>
      </c>
      <c r="C3462" s="7" t="s">
        <v>69</v>
      </c>
      <c r="D3462" s="7" t="s">
        <v>519</v>
      </c>
      <c r="E3462" s="7" t="s">
        <v>98</v>
      </c>
      <c r="F3462" s="7">
        <v>0.66800000000000004</v>
      </c>
      <c r="I3462" s="7">
        <v>0.69199999999999995</v>
      </c>
      <c r="J3462" s="7">
        <v>2010</v>
      </c>
      <c r="K3462" s="7">
        <v>2</v>
      </c>
      <c r="L3462" s="7">
        <v>58</v>
      </c>
      <c r="M3462" s="7">
        <v>31.3</v>
      </c>
      <c r="N3462" s="7">
        <v>110.51600000000001</v>
      </c>
      <c r="O3462" s="7">
        <v>31.25</v>
      </c>
      <c r="P3462" s="7">
        <v>110.75</v>
      </c>
      <c r="V3462" s="7" t="s">
        <v>26</v>
      </c>
      <c r="W3462" s="7">
        <v>0.36899999999999999</v>
      </c>
      <c r="X3462" s="7">
        <f t="shared" si="112"/>
        <v>0.36899999999999999</v>
      </c>
      <c r="Y3462" s="7">
        <v>0.32300000000000001</v>
      </c>
      <c r="Z3462" s="7">
        <f t="shared" si="113"/>
        <v>0.32300000000000001</v>
      </c>
      <c r="AA3462" s="7">
        <v>0.53200000000000003</v>
      </c>
      <c r="AB3462" s="7">
        <v>0.46700000000000003</v>
      </c>
      <c r="AC3462" s="7">
        <v>5.8</v>
      </c>
      <c r="AD3462" s="7">
        <v>14.7</v>
      </c>
      <c r="AE3462" s="7" t="s">
        <v>55</v>
      </c>
      <c r="AH3462" s="7" t="s">
        <v>409</v>
      </c>
      <c r="AI3462" s="7" t="s">
        <v>407</v>
      </c>
      <c r="AJ3462" s="7">
        <v>1.075</v>
      </c>
      <c r="AK3462" s="7">
        <v>0.21099999999999999</v>
      </c>
      <c r="AL3462" s="7" t="s">
        <v>408</v>
      </c>
      <c r="AS3462" s="7">
        <v>1.74</v>
      </c>
      <c r="AT3462" s="7">
        <v>1.1200000000000001</v>
      </c>
      <c r="AV3462" s="7" t="s">
        <v>659</v>
      </c>
      <c r="AW3462" s="7" t="s">
        <v>528</v>
      </c>
      <c r="AX3462" s="7" t="s">
        <v>14</v>
      </c>
      <c r="AY3462" s="7" t="s">
        <v>567</v>
      </c>
      <c r="AZ3462" s="7" t="s">
        <v>52</v>
      </c>
    </row>
    <row r="3463" spans="1:52" x14ac:dyDescent="0.2">
      <c r="A3463" s="7">
        <v>3447</v>
      </c>
      <c r="B3463" s="7">
        <v>20032</v>
      </c>
      <c r="C3463" s="7" t="s">
        <v>69</v>
      </c>
      <c r="D3463" s="7" t="s">
        <v>519</v>
      </c>
      <c r="E3463" s="7" t="s">
        <v>98</v>
      </c>
      <c r="F3463" s="7">
        <v>1.032</v>
      </c>
      <c r="I3463" s="7">
        <v>1.069</v>
      </c>
      <c r="J3463" s="7">
        <v>2010</v>
      </c>
      <c r="K3463" s="7">
        <v>3</v>
      </c>
      <c r="L3463" s="7">
        <v>82</v>
      </c>
      <c r="M3463" s="7">
        <v>31.3</v>
      </c>
      <c r="N3463" s="7">
        <v>110.51600000000001</v>
      </c>
      <c r="O3463" s="7">
        <v>31.25</v>
      </c>
      <c r="P3463" s="7">
        <v>110.75</v>
      </c>
      <c r="V3463" s="7" t="s">
        <v>26</v>
      </c>
      <c r="W3463" s="7">
        <v>0.74199999999999999</v>
      </c>
      <c r="X3463" s="7">
        <f t="shared" si="112"/>
        <v>0.74199999999999999</v>
      </c>
      <c r="Y3463" s="7">
        <v>0.32700000000000001</v>
      </c>
      <c r="Z3463" s="7">
        <f t="shared" si="113"/>
        <v>0.32700000000000001</v>
      </c>
      <c r="AA3463" s="7">
        <v>0.69299999999999995</v>
      </c>
      <c r="AB3463" s="7">
        <v>0.30599999999999999</v>
      </c>
      <c r="AC3463" s="7">
        <v>10.1</v>
      </c>
      <c r="AD3463" s="7">
        <v>71.400000000000006</v>
      </c>
      <c r="AE3463" s="7" t="s">
        <v>55</v>
      </c>
      <c r="AH3463" s="7" t="s">
        <v>409</v>
      </c>
      <c r="AI3463" s="7" t="s">
        <v>407</v>
      </c>
      <c r="AJ3463" s="7">
        <v>1.075</v>
      </c>
      <c r="AK3463" s="7">
        <v>0.21099999999999999</v>
      </c>
      <c r="AL3463" s="7" t="s">
        <v>408</v>
      </c>
      <c r="AS3463" s="7">
        <v>1.74</v>
      </c>
      <c r="AT3463" s="7">
        <v>1.1200000000000001</v>
      </c>
      <c r="AV3463" s="7" t="s">
        <v>659</v>
      </c>
      <c r="AW3463" s="7" t="s">
        <v>528</v>
      </c>
      <c r="AX3463" s="7" t="s">
        <v>14</v>
      </c>
      <c r="AY3463" s="7" t="s">
        <v>567</v>
      </c>
      <c r="AZ3463" s="7" t="s">
        <v>52</v>
      </c>
    </row>
    <row r="3464" spans="1:52" x14ac:dyDescent="0.2">
      <c r="A3464" s="7">
        <v>3448</v>
      </c>
      <c r="B3464" s="7">
        <v>20032</v>
      </c>
      <c r="C3464" s="7" t="s">
        <v>69</v>
      </c>
      <c r="D3464" s="7" t="s">
        <v>519</v>
      </c>
      <c r="E3464" s="7" t="s">
        <v>98</v>
      </c>
      <c r="F3464" s="7">
        <v>0.86699999999999999</v>
      </c>
      <c r="I3464" s="7">
        <v>0.89800000000000002</v>
      </c>
      <c r="J3464" s="7">
        <v>2010</v>
      </c>
      <c r="K3464" s="7">
        <v>4</v>
      </c>
      <c r="L3464" s="7">
        <v>92</v>
      </c>
      <c r="M3464" s="7">
        <v>31.3</v>
      </c>
      <c r="N3464" s="7">
        <v>110.51600000000001</v>
      </c>
      <c r="O3464" s="7">
        <v>31.25</v>
      </c>
      <c r="P3464" s="7">
        <v>110.75</v>
      </c>
      <c r="V3464" s="7" t="s">
        <v>26</v>
      </c>
      <c r="W3464" s="7">
        <v>0.5</v>
      </c>
      <c r="X3464" s="7">
        <f t="shared" si="112"/>
        <v>0.5</v>
      </c>
      <c r="Y3464" s="7">
        <v>0.39800000000000002</v>
      </c>
      <c r="Z3464" s="7">
        <f t="shared" si="113"/>
        <v>0.39800000000000002</v>
      </c>
      <c r="AA3464" s="7">
        <v>0.55600000000000005</v>
      </c>
      <c r="AB3464" s="7">
        <v>0.443</v>
      </c>
      <c r="AC3464" s="7">
        <v>14.5</v>
      </c>
      <c r="AD3464" s="7">
        <v>64.2</v>
      </c>
      <c r="AE3464" s="7" t="s">
        <v>55</v>
      </c>
      <c r="AH3464" s="7" t="s">
        <v>409</v>
      </c>
      <c r="AI3464" s="7" t="s">
        <v>407</v>
      </c>
      <c r="AJ3464" s="7">
        <v>1.075</v>
      </c>
      <c r="AK3464" s="7">
        <v>0.21099999999999999</v>
      </c>
      <c r="AL3464" s="7" t="s">
        <v>408</v>
      </c>
      <c r="AS3464" s="7">
        <v>1.74</v>
      </c>
      <c r="AT3464" s="7">
        <v>1.1200000000000001</v>
      </c>
      <c r="AV3464" s="7" t="s">
        <v>659</v>
      </c>
      <c r="AW3464" s="7" t="s">
        <v>528</v>
      </c>
      <c r="AX3464" s="7" t="s">
        <v>14</v>
      </c>
      <c r="AY3464" s="7" t="s">
        <v>567</v>
      </c>
      <c r="AZ3464" s="7" t="s">
        <v>52</v>
      </c>
    </row>
    <row r="3465" spans="1:52" x14ac:dyDescent="0.2">
      <c r="A3465" s="7">
        <v>3449</v>
      </c>
      <c r="B3465" s="7">
        <v>20032</v>
      </c>
      <c r="C3465" s="7" t="s">
        <v>69</v>
      </c>
      <c r="D3465" s="7" t="s">
        <v>519</v>
      </c>
      <c r="E3465" s="7" t="s">
        <v>98</v>
      </c>
      <c r="F3465" s="7">
        <v>1.9330000000000001</v>
      </c>
      <c r="I3465" s="7">
        <v>2.004</v>
      </c>
      <c r="J3465" s="7">
        <v>2010</v>
      </c>
      <c r="K3465" s="7">
        <v>4</v>
      </c>
      <c r="L3465" s="7">
        <v>115</v>
      </c>
      <c r="M3465" s="7">
        <v>31.3</v>
      </c>
      <c r="N3465" s="7">
        <v>110.51600000000001</v>
      </c>
      <c r="O3465" s="7">
        <v>31.25</v>
      </c>
      <c r="P3465" s="7">
        <v>110.75</v>
      </c>
      <c r="V3465" s="7" t="s">
        <v>26</v>
      </c>
      <c r="W3465" s="7">
        <v>1.224</v>
      </c>
      <c r="X3465" s="7">
        <f t="shared" si="112"/>
        <v>1.224</v>
      </c>
      <c r="Y3465" s="7">
        <v>0.78</v>
      </c>
      <c r="Z3465" s="7">
        <f t="shared" si="113"/>
        <v>0.78</v>
      </c>
      <c r="AA3465" s="7">
        <v>0.61</v>
      </c>
      <c r="AB3465" s="7">
        <v>0.38900000000000001</v>
      </c>
      <c r="AC3465" s="7">
        <v>14.5</v>
      </c>
      <c r="AD3465" s="7">
        <v>64.2</v>
      </c>
      <c r="AE3465" s="7" t="s">
        <v>55</v>
      </c>
      <c r="AH3465" s="7" t="s">
        <v>409</v>
      </c>
      <c r="AI3465" s="7" t="s">
        <v>407</v>
      </c>
      <c r="AJ3465" s="7">
        <v>1.075</v>
      </c>
      <c r="AK3465" s="7">
        <v>0.21099999999999999</v>
      </c>
      <c r="AL3465" s="7" t="s">
        <v>408</v>
      </c>
      <c r="AS3465" s="7">
        <v>1.74</v>
      </c>
      <c r="AT3465" s="7">
        <v>1.1200000000000001</v>
      </c>
      <c r="AV3465" s="7" t="s">
        <v>659</v>
      </c>
      <c r="AW3465" s="7" t="s">
        <v>528</v>
      </c>
      <c r="AX3465" s="7" t="s">
        <v>14</v>
      </c>
      <c r="AY3465" s="7" t="s">
        <v>567</v>
      </c>
      <c r="AZ3465" s="7" t="s">
        <v>52</v>
      </c>
    </row>
    <row r="3466" spans="1:52" x14ac:dyDescent="0.2">
      <c r="A3466" s="7">
        <v>3450</v>
      </c>
      <c r="B3466" s="7">
        <v>20032</v>
      </c>
      <c r="C3466" s="7" t="s">
        <v>69</v>
      </c>
      <c r="D3466" s="7" t="s">
        <v>519</v>
      </c>
      <c r="E3466" s="7" t="s">
        <v>98</v>
      </c>
      <c r="F3466" s="7">
        <v>2.5649999999999999</v>
      </c>
      <c r="I3466" s="7">
        <v>2.6589999999999998</v>
      </c>
      <c r="J3466" s="7">
        <v>2010</v>
      </c>
      <c r="K3466" s="7">
        <v>5</v>
      </c>
      <c r="L3466" s="7">
        <v>124</v>
      </c>
      <c r="M3466" s="7">
        <v>31.3</v>
      </c>
      <c r="N3466" s="7">
        <v>110.51600000000001</v>
      </c>
      <c r="O3466" s="7">
        <v>31.25</v>
      </c>
      <c r="P3466" s="7">
        <v>110.75</v>
      </c>
      <c r="V3466" s="7" t="s">
        <v>26</v>
      </c>
      <c r="W3466" s="7">
        <v>1.78</v>
      </c>
      <c r="X3466" s="7">
        <f t="shared" si="112"/>
        <v>1.78</v>
      </c>
      <c r="Y3466" s="7">
        <v>0.879</v>
      </c>
      <c r="Z3466" s="7">
        <f t="shared" si="113"/>
        <v>0.879</v>
      </c>
      <c r="AA3466" s="7">
        <v>0.66900000000000004</v>
      </c>
      <c r="AB3466" s="7">
        <v>0.33</v>
      </c>
      <c r="AC3466" s="7">
        <v>19.899999999999999</v>
      </c>
      <c r="AD3466" s="7">
        <v>137.19999999999999</v>
      </c>
      <c r="AE3466" s="7" t="s">
        <v>55</v>
      </c>
      <c r="AH3466" s="7" t="s">
        <v>409</v>
      </c>
      <c r="AI3466" s="7" t="s">
        <v>407</v>
      </c>
      <c r="AJ3466" s="7">
        <v>1.075</v>
      </c>
      <c r="AK3466" s="7">
        <v>0.21099999999999999</v>
      </c>
      <c r="AL3466" s="7" t="s">
        <v>408</v>
      </c>
      <c r="AS3466" s="7">
        <v>1.74</v>
      </c>
      <c r="AT3466" s="7">
        <v>1.1200000000000001</v>
      </c>
      <c r="AV3466" s="7" t="s">
        <v>659</v>
      </c>
      <c r="AW3466" s="7" t="s">
        <v>528</v>
      </c>
      <c r="AX3466" s="7" t="s">
        <v>14</v>
      </c>
      <c r="AY3466" s="7" t="s">
        <v>567</v>
      </c>
      <c r="AZ3466" s="7" t="s">
        <v>52</v>
      </c>
    </row>
    <row r="3467" spans="1:52" x14ac:dyDescent="0.2">
      <c r="A3467" s="7">
        <v>3451</v>
      </c>
      <c r="B3467" s="7">
        <v>20032</v>
      </c>
      <c r="C3467" s="7" t="s">
        <v>69</v>
      </c>
      <c r="D3467" s="7" t="s">
        <v>519</v>
      </c>
      <c r="E3467" s="7" t="s">
        <v>98</v>
      </c>
      <c r="F3467" s="7">
        <v>2.8220000000000001</v>
      </c>
      <c r="I3467" s="7">
        <v>2.9249999999999998</v>
      </c>
      <c r="J3467" s="7">
        <v>2010</v>
      </c>
      <c r="K3467" s="7">
        <v>5</v>
      </c>
      <c r="L3467" s="7">
        <v>138</v>
      </c>
      <c r="M3467" s="7">
        <v>31.3</v>
      </c>
      <c r="N3467" s="7">
        <v>110.51600000000001</v>
      </c>
      <c r="O3467" s="7">
        <v>31.25</v>
      </c>
      <c r="P3467" s="7">
        <v>110.75</v>
      </c>
      <c r="V3467" s="7" t="s">
        <v>26</v>
      </c>
      <c r="W3467" s="7">
        <v>1.9239999999999999</v>
      </c>
      <c r="X3467" s="7">
        <f t="shared" si="112"/>
        <v>1.9239999999999999</v>
      </c>
      <c r="Y3467" s="7">
        <v>1.0009999999999999</v>
      </c>
      <c r="Z3467" s="7">
        <f t="shared" si="113"/>
        <v>1.0009999999999999</v>
      </c>
      <c r="AA3467" s="7">
        <v>0.65700000000000003</v>
      </c>
      <c r="AB3467" s="7">
        <v>0.34200000000000003</v>
      </c>
      <c r="AC3467" s="7">
        <v>19.899999999999999</v>
      </c>
      <c r="AD3467" s="7">
        <v>137.19999999999999</v>
      </c>
      <c r="AE3467" s="7" t="s">
        <v>55</v>
      </c>
      <c r="AH3467" s="7" t="s">
        <v>409</v>
      </c>
      <c r="AI3467" s="7" t="s">
        <v>407</v>
      </c>
      <c r="AJ3467" s="7">
        <v>1.075</v>
      </c>
      <c r="AK3467" s="7">
        <v>0.21099999999999999</v>
      </c>
      <c r="AL3467" s="7" t="s">
        <v>408</v>
      </c>
      <c r="AS3467" s="7">
        <v>1.74</v>
      </c>
      <c r="AT3467" s="7">
        <v>1.1200000000000001</v>
      </c>
      <c r="AV3467" s="7" t="s">
        <v>659</v>
      </c>
      <c r="AW3467" s="7" t="s">
        <v>528</v>
      </c>
      <c r="AX3467" s="7" t="s">
        <v>14</v>
      </c>
      <c r="AY3467" s="7" t="s">
        <v>567</v>
      </c>
      <c r="AZ3467" s="7" t="s">
        <v>52</v>
      </c>
    </row>
    <row r="3468" spans="1:52" x14ac:dyDescent="0.2">
      <c r="A3468" s="7">
        <v>3452</v>
      </c>
      <c r="B3468" s="7">
        <v>20032</v>
      </c>
      <c r="C3468" s="7" t="s">
        <v>69</v>
      </c>
      <c r="D3468" s="7" t="s">
        <v>519</v>
      </c>
      <c r="E3468" s="7" t="s">
        <v>98</v>
      </c>
      <c r="F3468" s="7">
        <v>2.9390000000000001</v>
      </c>
      <c r="I3468" s="7">
        <v>3.0470000000000002</v>
      </c>
      <c r="J3468" s="7">
        <v>2010</v>
      </c>
      <c r="K3468" s="7">
        <v>5</v>
      </c>
      <c r="L3468" s="7">
        <v>148</v>
      </c>
      <c r="M3468" s="7">
        <v>31.3</v>
      </c>
      <c r="N3468" s="7">
        <v>110.51600000000001</v>
      </c>
      <c r="O3468" s="7">
        <v>31.25</v>
      </c>
      <c r="P3468" s="7">
        <v>110.75</v>
      </c>
      <c r="V3468" s="7" t="s">
        <v>26</v>
      </c>
      <c r="W3468" s="7">
        <v>2.214</v>
      </c>
      <c r="X3468" s="7">
        <f t="shared" si="112"/>
        <v>2.214</v>
      </c>
      <c r="Y3468" s="7">
        <v>0.83299999999999996</v>
      </c>
      <c r="Z3468" s="7">
        <f t="shared" si="113"/>
        <v>0.83299999999999996</v>
      </c>
      <c r="AA3468" s="7">
        <v>0.72599999999999998</v>
      </c>
      <c r="AB3468" s="7">
        <v>0.27300000000000002</v>
      </c>
      <c r="AC3468" s="7">
        <v>19.899999999999999</v>
      </c>
      <c r="AD3468" s="7">
        <v>137.19999999999999</v>
      </c>
      <c r="AE3468" s="7" t="s">
        <v>55</v>
      </c>
      <c r="AH3468" s="7" t="s">
        <v>409</v>
      </c>
      <c r="AI3468" s="7" t="s">
        <v>407</v>
      </c>
      <c r="AJ3468" s="7">
        <v>1.075</v>
      </c>
      <c r="AK3468" s="7">
        <v>0.21099999999999999</v>
      </c>
      <c r="AL3468" s="7" t="s">
        <v>408</v>
      </c>
      <c r="AS3468" s="7">
        <v>1.74</v>
      </c>
      <c r="AT3468" s="7">
        <v>1.1200000000000001</v>
      </c>
      <c r="AV3468" s="7" t="s">
        <v>659</v>
      </c>
      <c r="AW3468" s="7" t="s">
        <v>528</v>
      </c>
      <c r="AX3468" s="7" t="s">
        <v>14</v>
      </c>
      <c r="AY3468" s="7" t="s">
        <v>567</v>
      </c>
      <c r="AZ3468" s="7" t="s">
        <v>52</v>
      </c>
    </row>
    <row r="3469" spans="1:52" x14ac:dyDescent="0.2">
      <c r="A3469" s="7">
        <v>3453</v>
      </c>
      <c r="B3469" s="7">
        <v>20032</v>
      </c>
      <c r="C3469" s="7" t="s">
        <v>69</v>
      </c>
      <c r="D3469" s="7" t="s">
        <v>519</v>
      </c>
      <c r="E3469" s="7" t="s">
        <v>98</v>
      </c>
      <c r="F3469" s="7">
        <v>3.9220000000000002</v>
      </c>
      <c r="I3469" s="7">
        <v>4.0659999999999998</v>
      </c>
      <c r="J3469" s="7">
        <v>2010</v>
      </c>
      <c r="K3469" s="7">
        <v>6</v>
      </c>
      <c r="L3469" s="7">
        <v>162</v>
      </c>
      <c r="M3469" s="7">
        <v>31.3</v>
      </c>
      <c r="N3469" s="7">
        <v>110.51600000000001</v>
      </c>
      <c r="O3469" s="7">
        <v>31.25</v>
      </c>
      <c r="P3469" s="7">
        <v>110.75</v>
      </c>
      <c r="V3469" s="7" t="s">
        <v>26</v>
      </c>
      <c r="W3469" s="7">
        <v>2.6960000000000002</v>
      </c>
      <c r="X3469" s="7">
        <f t="shared" si="112"/>
        <v>2.6960000000000002</v>
      </c>
      <c r="Y3469" s="7">
        <v>1.37</v>
      </c>
      <c r="Z3469" s="7">
        <f t="shared" si="113"/>
        <v>1.37</v>
      </c>
      <c r="AA3469" s="7">
        <v>0.66300000000000003</v>
      </c>
      <c r="AB3469" s="7">
        <v>0.33600000000000002</v>
      </c>
      <c r="AC3469" s="7">
        <v>24.1</v>
      </c>
      <c r="AD3469" s="7">
        <v>92</v>
      </c>
      <c r="AE3469" s="7" t="s">
        <v>55</v>
      </c>
      <c r="AH3469" s="7" t="s">
        <v>409</v>
      </c>
      <c r="AI3469" s="7" t="s">
        <v>407</v>
      </c>
      <c r="AJ3469" s="7">
        <v>1.075</v>
      </c>
      <c r="AK3469" s="7">
        <v>0.21099999999999999</v>
      </c>
      <c r="AL3469" s="7" t="s">
        <v>408</v>
      </c>
      <c r="AS3469" s="7">
        <v>1.74</v>
      </c>
      <c r="AT3469" s="7">
        <v>1.1200000000000001</v>
      </c>
      <c r="AV3469" s="7" t="s">
        <v>659</v>
      </c>
      <c r="AW3469" s="7" t="s">
        <v>528</v>
      </c>
      <c r="AX3469" s="7" t="s">
        <v>14</v>
      </c>
      <c r="AY3469" s="7" t="s">
        <v>567</v>
      </c>
      <c r="AZ3469" s="7" t="s">
        <v>52</v>
      </c>
    </row>
    <row r="3470" spans="1:52" x14ac:dyDescent="0.2">
      <c r="A3470" s="7">
        <v>3454</v>
      </c>
      <c r="B3470" s="7">
        <v>20032</v>
      </c>
      <c r="C3470" s="7" t="s">
        <v>69</v>
      </c>
      <c r="D3470" s="7" t="s">
        <v>520</v>
      </c>
      <c r="E3470" s="7" t="s">
        <v>98</v>
      </c>
      <c r="F3470" s="7">
        <v>1.9379999999999999</v>
      </c>
      <c r="I3470" s="7">
        <v>2.0089999999999999</v>
      </c>
      <c r="J3470" s="7">
        <v>2009</v>
      </c>
      <c r="K3470" s="7">
        <v>6</v>
      </c>
      <c r="L3470" s="7">
        <v>157</v>
      </c>
      <c r="M3470" s="7">
        <v>31.466000000000001</v>
      </c>
      <c r="N3470" s="7">
        <v>110.3</v>
      </c>
      <c r="O3470" s="7">
        <v>31.25</v>
      </c>
      <c r="P3470" s="7">
        <v>110.25</v>
      </c>
      <c r="V3470" s="7" t="s">
        <v>26</v>
      </c>
      <c r="W3470" s="7">
        <v>1.3380000000000001</v>
      </c>
      <c r="X3470" s="7">
        <f t="shared" si="112"/>
        <v>1.3380000000000001</v>
      </c>
      <c r="Y3470" s="7">
        <v>0.67100000000000004</v>
      </c>
      <c r="Z3470" s="7">
        <f t="shared" si="113"/>
        <v>0.67100000000000004</v>
      </c>
      <c r="AA3470" s="7">
        <v>0.66500000000000004</v>
      </c>
      <c r="AB3470" s="7">
        <v>0.33400000000000002</v>
      </c>
      <c r="AC3470" s="7">
        <v>25</v>
      </c>
      <c r="AD3470" s="7">
        <v>178.3</v>
      </c>
      <c r="AE3470" s="7" t="s">
        <v>55</v>
      </c>
      <c r="AH3470" s="7" t="s">
        <v>419</v>
      </c>
      <c r="AI3470" s="7" t="s">
        <v>420</v>
      </c>
      <c r="AJ3470" s="7">
        <v>0.78</v>
      </c>
      <c r="AK3470" s="7">
        <v>-0.152</v>
      </c>
      <c r="AL3470" s="7" t="s">
        <v>408</v>
      </c>
      <c r="AS3470" s="7">
        <v>1.35</v>
      </c>
      <c r="AT3470" s="7">
        <v>0.8</v>
      </c>
      <c r="AV3470" s="7" t="s">
        <v>659</v>
      </c>
      <c r="AW3470" s="7" t="s">
        <v>528</v>
      </c>
      <c r="AX3470" s="7" t="s">
        <v>14</v>
      </c>
      <c r="AY3470" s="7" t="s">
        <v>567</v>
      </c>
      <c r="AZ3470" s="7" t="s">
        <v>99</v>
      </c>
    </row>
    <row r="3471" spans="1:52" x14ac:dyDescent="0.2">
      <c r="A3471" s="7">
        <v>3455</v>
      </c>
      <c r="B3471" s="7">
        <v>20032</v>
      </c>
      <c r="C3471" s="7" t="s">
        <v>69</v>
      </c>
      <c r="D3471" s="7" t="s">
        <v>520</v>
      </c>
      <c r="E3471" s="7" t="s">
        <v>98</v>
      </c>
      <c r="F3471" s="7">
        <v>3.609</v>
      </c>
      <c r="I3471" s="7">
        <v>3.7410000000000001</v>
      </c>
      <c r="J3471" s="7">
        <v>2009</v>
      </c>
      <c r="K3471" s="7">
        <v>7</v>
      </c>
      <c r="L3471" s="7">
        <v>188</v>
      </c>
      <c r="M3471" s="7">
        <v>31.466000000000001</v>
      </c>
      <c r="N3471" s="7">
        <v>110.3</v>
      </c>
      <c r="O3471" s="7">
        <v>31.25</v>
      </c>
      <c r="P3471" s="7">
        <v>110.25</v>
      </c>
      <c r="V3471" s="7" t="s">
        <v>26</v>
      </c>
      <c r="W3471" s="7">
        <v>2.3170000000000002</v>
      </c>
      <c r="X3471" s="7">
        <f t="shared" si="112"/>
        <v>2.3170000000000002</v>
      </c>
      <c r="Y3471" s="7">
        <v>1.4239999999999999</v>
      </c>
      <c r="Z3471" s="7">
        <f t="shared" si="113"/>
        <v>1.4239999999999999</v>
      </c>
      <c r="AA3471" s="7">
        <v>0.61899999999999999</v>
      </c>
      <c r="AB3471" s="7">
        <v>0.38</v>
      </c>
      <c r="AC3471" s="7">
        <v>27.1</v>
      </c>
      <c r="AD3471" s="7">
        <v>103</v>
      </c>
      <c r="AE3471" s="7" t="s">
        <v>55</v>
      </c>
      <c r="AH3471" s="7" t="s">
        <v>419</v>
      </c>
      <c r="AI3471" s="7" t="s">
        <v>420</v>
      </c>
      <c r="AJ3471" s="7">
        <v>0.78</v>
      </c>
      <c r="AK3471" s="7">
        <v>-0.152</v>
      </c>
      <c r="AL3471" s="7" t="s">
        <v>408</v>
      </c>
      <c r="AS3471" s="7">
        <v>1.35</v>
      </c>
      <c r="AT3471" s="7">
        <v>0.8</v>
      </c>
      <c r="AV3471" s="7" t="s">
        <v>659</v>
      </c>
      <c r="AW3471" s="7" t="s">
        <v>528</v>
      </c>
      <c r="AX3471" s="7" t="s">
        <v>14</v>
      </c>
      <c r="AY3471" s="7" t="s">
        <v>567</v>
      </c>
      <c r="AZ3471" s="7" t="s">
        <v>99</v>
      </c>
    </row>
    <row r="3472" spans="1:52" x14ac:dyDescent="0.2">
      <c r="A3472" s="7">
        <v>3456</v>
      </c>
      <c r="B3472" s="7">
        <v>20032</v>
      </c>
      <c r="C3472" s="7" t="s">
        <v>69</v>
      </c>
      <c r="D3472" s="7" t="s">
        <v>520</v>
      </c>
      <c r="E3472" s="7" t="s">
        <v>98</v>
      </c>
      <c r="F3472" s="7">
        <v>1.996</v>
      </c>
      <c r="I3472" s="7">
        <v>2.069</v>
      </c>
      <c r="J3472" s="7">
        <v>2009</v>
      </c>
      <c r="K3472" s="7">
        <v>8</v>
      </c>
      <c r="L3472" s="7">
        <v>214</v>
      </c>
      <c r="M3472" s="7">
        <v>31.466000000000001</v>
      </c>
      <c r="N3472" s="7">
        <v>110.3</v>
      </c>
      <c r="O3472" s="7">
        <v>31.25</v>
      </c>
      <c r="P3472" s="7">
        <v>110.25</v>
      </c>
      <c r="V3472" s="7" t="s">
        <v>26</v>
      </c>
      <c r="W3472" s="7">
        <v>1.054</v>
      </c>
      <c r="X3472" s="7">
        <f t="shared" si="112"/>
        <v>1.054</v>
      </c>
      <c r="Y3472" s="7">
        <v>1.0149999999999999</v>
      </c>
      <c r="Z3472" s="7">
        <f t="shared" si="113"/>
        <v>1.0149999999999999</v>
      </c>
      <c r="AA3472" s="7">
        <v>0.50900000000000001</v>
      </c>
      <c r="AB3472" s="7">
        <v>0.49</v>
      </c>
      <c r="AC3472" s="7">
        <v>25.9</v>
      </c>
      <c r="AD3472" s="7">
        <v>218.6</v>
      </c>
      <c r="AE3472" s="7" t="s">
        <v>55</v>
      </c>
      <c r="AH3472" s="7" t="s">
        <v>419</v>
      </c>
      <c r="AI3472" s="7" t="s">
        <v>420</v>
      </c>
      <c r="AJ3472" s="7">
        <v>0.78</v>
      </c>
      <c r="AK3472" s="7">
        <v>-0.152</v>
      </c>
      <c r="AL3472" s="7" t="s">
        <v>408</v>
      </c>
      <c r="AS3472" s="7">
        <v>1.35</v>
      </c>
      <c r="AT3472" s="7">
        <v>0.8</v>
      </c>
      <c r="AV3472" s="7" t="s">
        <v>659</v>
      </c>
      <c r="AW3472" s="7" t="s">
        <v>528</v>
      </c>
      <c r="AX3472" s="7" t="s">
        <v>14</v>
      </c>
      <c r="AY3472" s="7" t="s">
        <v>567</v>
      </c>
      <c r="AZ3472" s="7" t="s">
        <v>99</v>
      </c>
    </row>
    <row r="3473" spans="1:52" x14ac:dyDescent="0.2">
      <c r="A3473" s="7">
        <v>3457</v>
      </c>
      <c r="B3473" s="7">
        <v>20032</v>
      </c>
      <c r="C3473" s="7" t="s">
        <v>69</v>
      </c>
      <c r="D3473" s="7" t="s">
        <v>520</v>
      </c>
      <c r="E3473" s="7" t="s">
        <v>98</v>
      </c>
      <c r="F3473" s="7">
        <v>1.9139999999999999</v>
      </c>
      <c r="I3473" s="7">
        <v>1.984</v>
      </c>
      <c r="J3473" s="7">
        <v>2009</v>
      </c>
      <c r="K3473" s="7">
        <v>8</v>
      </c>
      <c r="L3473" s="7">
        <v>235</v>
      </c>
      <c r="M3473" s="7">
        <v>31.466000000000001</v>
      </c>
      <c r="N3473" s="7">
        <v>110.3</v>
      </c>
      <c r="O3473" s="7">
        <v>31.25</v>
      </c>
      <c r="P3473" s="7">
        <v>110.25</v>
      </c>
      <c r="V3473" s="7" t="s">
        <v>26</v>
      </c>
      <c r="W3473" s="7">
        <v>0.88200000000000001</v>
      </c>
      <c r="X3473" s="7">
        <f t="shared" si="112"/>
        <v>0.88200000000000001</v>
      </c>
      <c r="Y3473" s="7">
        <v>1.1020000000000001</v>
      </c>
      <c r="Z3473" s="7">
        <f t="shared" si="113"/>
        <v>1.1020000000000001</v>
      </c>
      <c r="AA3473" s="7">
        <v>0.44400000000000001</v>
      </c>
      <c r="AB3473" s="7">
        <v>0.55500000000000005</v>
      </c>
      <c r="AC3473" s="7">
        <v>25.9</v>
      </c>
      <c r="AD3473" s="7">
        <v>218.6</v>
      </c>
      <c r="AE3473" s="7" t="s">
        <v>55</v>
      </c>
      <c r="AH3473" s="7" t="s">
        <v>419</v>
      </c>
      <c r="AI3473" s="7" t="s">
        <v>420</v>
      </c>
      <c r="AJ3473" s="7">
        <v>0.78</v>
      </c>
      <c r="AK3473" s="7">
        <v>-0.152</v>
      </c>
      <c r="AL3473" s="7" t="s">
        <v>408</v>
      </c>
      <c r="AS3473" s="7">
        <v>1.35</v>
      </c>
      <c r="AT3473" s="7">
        <v>0.8</v>
      </c>
      <c r="AV3473" s="7" t="s">
        <v>659</v>
      </c>
      <c r="AW3473" s="7" t="s">
        <v>528</v>
      </c>
      <c r="AX3473" s="7" t="s">
        <v>14</v>
      </c>
      <c r="AY3473" s="7" t="s">
        <v>567</v>
      </c>
      <c r="AZ3473" s="7" t="s">
        <v>99</v>
      </c>
    </row>
    <row r="3474" spans="1:52" x14ac:dyDescent="0.2">
      <c r="A3474" s="7">
        <v>3458</v>
      </c>
      <c r="B3474" s="7">
        <v>20032</v>
      </c>
      <c r="C3474" s="7" t="s">
        <v>69</v>
      </c>
      <c r="D3474" s="7" t="s">
        <v>520</v>
      </c>
      <c r="E3474" s="7" t="s">
        <v>98</v>
      </c>
      <c r="F3474" s="7">
        <v>2.5150000000000001</v>
      </c>
      <c r="I3474" s="7">
        <v>2.6070000000000002</v>
      </c>
      <c r="J3474" s="7">
        <v>2009</v>
      </c>
      <c r="K3474" s="7">
        <v>8</v>
      </c>
      <c r="L3474" s="7">
        <v>241</v>
      </c>
      <c r="M3474" s="7">
        <v>31.466000000000001</v>
      </c>
      <c r="N3474" s="7">
        <v>110.3</v>
      </c>
      <c r="O3474" s="7">
        <v>31.25</v>
      </c>
      <c r="P3474" s="7">
        <v>110.25</v>
      </c>
      <c r="V3474" s="7" t="s">
        <v>26</v>
      </c>
      <c r="W3474" s="7">
        <v>1.2010000000000001</v>
      </c>
      <c r="X3474" s="7">
        <f t="shared" ref="X3474:X3537" si="114">IF(ISBLANK(W3474), "", W3474)</f>
        <v>1.2010000000000001</v>
      </c>
      <c r="Y3474" s="7">
        <v>1.4059999999999999</v>
      </c>
      <c r="Z3474" s="7">
        <f t="shared" ref="Z3474:Z3537" si="115">IF(ISBLANK(Y3474), "", Y3474)</f>
        <v>1.4059999999999999</v>
      </c>
      <c r="AA3474" s="7">
        <v>0.46</v>
      </c>
      <c r="AB3474" s="7">
        <v>0.53900000000000003</v>
      </c>
      <c r="AC3474" s="7">
        <v>25.9</v>
      </c>
      <c r="AD3474" s="7">
        <v>218.6</v>
      </c>
      <c r="AE3474" s="7" t="s">
        <v>55</v>
      </c>
      <c r="AH3474" s="7" t="s">
        <v>419</v>
      </c>
      <c r="AI3474" s="7" t="s">
        <v>420</v>
      </c>
      <c r="AJ3474" s="7">
        <v>0.78</v>
      </c>
      <c r="AK3474" s="7">
        <v>-0.152</v>
      </c>
      <c r="AL3474" s="7" t="s">
        <v>408</v>
      </c>
      <c r="AS3474" s="7">
        <v>1.35</v>
      </c>
      <c r="AT3474" s="7">
        <v>0.8</v>
      </c>
      <c r="AV3474" s="7" t="s">
        <v>659</v>
      </c>
      <c r="AW3474" s="7" t="s">
        <v>528</v>
      </c>
      <c r="AX3474" s="7" t="s">
        <v>14</v>
      </c>
      <c r="AY3474" s="7" t="s">
        <v>567</v>
      </c>
      <c r="AZ3474" s="7" t="s">
        <v>99</v>
      </c>
    </row>
    <row r="3475" spans="1:52" x14ac:dyDescent="0.2">
      <c r="A3475" s="7">
        <v>3459</v>
      </c>
      <c r="B3475" s="7">
        <v>20032</v>
      </c>
      <c r="C3475" s="7" t="s">
        <v>69</v>
      </c>
      <c r="D3475" s="7" t="s">
        <v>520</v>
      </c>
      <c r="E3475" s="7" t="s">
        <v>98</v>
      </c>
      <c r="F3475" s="7">
        <v>1.502</v>
      </c>
      <c r="I3475" s="7">
        <v>1.5569999999999999</v>
      </c>
      <c r="J3475" s="7">
        <v>2009</v>
      </c>
      <c r="K3475" s="7">
        <v>9</v>
      </c>
      <c r="L3475" s="7">
        <v>254</v>
      </c>
      <c r="M3475" s="7">
        <v>31.466000000000001</v>
      </c>
      <c r="N3475" s="7">
        <v>110.3</v>
      </c>
      <c r="O3475" s="7">
        <v>31.25</v>
      </c>
      <c r="P3475" s="7">
        <v>110.25</v>
      </c>
      <c r="V3475" s="7" t="s">
        <v>26</v>
      </c>
      <c r="W3475" s="7">
        <v>0.94299999999999995</v>
      </c>
      <c r="X3475" s="7">
        <f t="shared" si="114"/>
        <v>0.94299999999999995</v>
      </c>
      <c r="Y3475" s="7">
        <v>0.61399999999999999</v>
      </c>
      <c r="Z3475" s="7">
        <f t="shared" si="115"/>
        <v>0.61399999999999999</v>
      </c>
      <c r="AA3475" s="7">
        <v>0.60499999999999998</v>
      </c>
      <c r="AB3475" s="7">
        <v>0.39400000000000002</v>
      </c>
      <c r="AC3475" s="7">
        <v>22.6</v>
      </c>
      <c r="AD3475" s="7">
        <v>109.8</v>
      </c>
      <c r="AE3475" s="7" t="s">
        <v>55</v>
      </c>
      <c r="AH3475" s="7" t="s">
        <v>419</v>
      </c>
      <c r="AI3475" s="7" t="s">
        <v>420</v>
      </c>
      <c r="AJ3475" s="7">
        <v>0.78</v>
      </c>
      <c r="AK3475" s="7">
        <v>-0.152</v>
      </c>
      <c r="AL3475" s="7" t="s">
        <v>408</v>
      </c>
      <c r="AS3475" s="7">
        <v>1.35</v>
      </c>
      <c r="AT3475" s="7">
        <v>0.8</v>
      </c>
      <c r="AV3475" s="7" t="s">
        <v>659</v>
      </c>
      <c r="AW3475" s="7" t="s">
        <v>528</v>
      </c>
      <c r="AX3475" s="7" t="s">
        <v>14</v>
      </c>
      <c r="AY3475" s="7" t="s">
        <v>567</v>
      </c>
      <c r="AZ3475" s="7" t="s">
        <v>99</v>
      </c>
    </row>
    <row r="3476" spans="1:52" x14ac:dyDescent="0.2">
      <c r="A3476" s="7">
        <v>3460</v>
      </c>
      <c r="B3476" s="7">
        <v>20032</v>
      </c>
      <c r="C3476" s="7" t="s">
        <v>69</v>
      </c>
      <c r="D3476" s="7" t="s">
        <v>520</v>
      </c>
      <c r="E3476" s="7" t="s">
        <v>98</v>
      </c>
      <c r="F3476" s="7">
        <v>1.0660000000000001</v>
      </c>
      <c r="I3476" s="7">
        <v>1.105</v>
      </c>
      <c r="J3476" s="7">
        <v>2009</v>
      </c>
      <c r="K3476" s="7">
        <v>10</v>
      </c>
      <c r="L3476" s="7">
        <v>274</v>
      </c>
      <c r="M3476" s="7">
        <v>31.466000000000001</v>
      </c>
      <c r="N3476" s="7">
        <v>110.3</v>
      </c>
      <c r="O3476" s="7">
        <v>31.25</v>
      </c>
      <c r="P3476" s="7">
        <v>110.25</v>
      </c>
      <c r="V3476" s="7" t="s">
        <v>26</v>
      </c>
      <c r="W3476" s="7">
        <v>0.85499999999999998</v>
      </c>
      <c r="X3476" s="7">
        <f t="shared" si="114"/>
        <v>0.85499999999999998</v>
      </c>
      <c r="Y3476" s="7">
        <v>0.25</v>
      </c>
      <c r="Z3476" s="7">
        <f t="shared" si="115"/>
        <v>0.25</v>
      </c>
      <c r="AA3476" s="7">
        <v>0.77300000000000002</v>
      </c>
      <c r="AB3476" s="7">
        <v>0.22600000000000001</v>
      </c>
      <c r="AC3476" s="7">
        <v>18</v>
      </c>
      <c r="AD3476" s="7">
        <v>52.5</v>
      </c>
      <c r="AE3476" s="7" t="s">
        <v>55</v>
      </c>
      <c r="AH3476" s="7" t="s">
        <v>419</v>
      </c>
      <c r="AI3476" s="7" t="s">
        <v>420</v>
      </c>
      <c r="AJ3476" s="7">
        <v>0.78</v>
      </c>
      <c r="AK3476" s="7">
        <v>-0.152</v>
      </c>
      <c r="AL3476" s="7" t="s">
        <v>408</v>
      </c>
      <c r="AS3476" s="7">
        <v>1.35</v>
      </c>
      <c r="AT3476" s="7">
        <v>0.8</v>
      </c>
      <c r="AV3476" s="7" t="s">
        <v>659</v>
      </c>
      <c r="AW3476" s="7" t="s">
        <v>528</v>
      </c>
      <c r="AX3476" s="7" t="s">
        <v>14</v>
      </c>
      <c r="AY3476" s="7" t="s">
        <v>567</v>
      </c>
      <c r="AZ3476" s="7" t="s">
        <v>99</v>
      </c>
    </row>
    <row r="3477" spans="1:52" x14ac:dyDescent="0.2">
      <c r="A3477" s="7">
        <v>3461</v>
      </c>
      <c r="B3477" s="7">
        <v>20032</v>
      </c>
      <c r="C3477" s="7" t="s">
        <v>69</v>
      </c>
      <c r="D3477" s="7" t="s">
        <v>520</v>
      </c>
      <c r="E3477" s="7" t="s">
        <v>98</v>
      </c>
      <c r="F3477" s="7">
        <v>0.94799999999999995</v>
      </c>
      <c r="I3477" s="7">
        <v>0.98199999999999998</v>
      </c>
      <c r="J3477" s="7">
        <v>2009</v>
      </c>
      <c r="K3477" s="7">
        <v>10</v>
      </c>
      <c r="L3477" s="7">
        <v>281</v>
      </c>
      <c r="M3477" s="7">
        <v>31.466000000000001</v>
      </c>
      <c r="N3477" s="7">
        <v>110.3</v>
      </c>
      <c r="O3477" s="7">
        <v>31.25</v>
      </c>
      <c r="P3477" s="7">
        <v>110.25</v>
      </c>
      <c r="V3477" s="7" t="s">
        <v>26</v>
      </c>
      <c r="W3477" s="7">
        <v>0.57299999999999995</v>
      </c>
      <c r="X3477" s="7">
        <f t="shared" si="114"/>
        <v>0.57299999999999995</v>
      </c>
      <c r="Y3477" s="7">
        <v>0.40899999999999997</v>
      </c>
      <c r="Z3477" s="7">
        <f t="shared" si="115"/>
        <v>0.40899999999999997</v>
      </c>
      <c r="AA3477" s="7">
        <v>0.58199999999999996</v>
      </c>
      <c r="AB3477" s="7">
        <v>0.41699999999999998</v>
      </c>
      <c r="AC3477" s="7">
        <v>18</v>
      </c>
      <c r="AD3477" s="7">
        <v>52.5</v>
      </c>
      <c r="AE3477" s="7" t="s">
        <v>55</v>
      </c>
      <c r="AH3477" s="7" t="s">
        <v>419</v>
      </c>
      <c r="AI3477" s="7" t="s">
        <v>420</v>
      </c>
      <c r="AJ3477" s="7">
        <v>0.78</v>
      </c>
      <c r="AK3477" s="7">
        <v>-0.152</v>
      </c>
      <c r="AL3477" s="7" t="s">
        <v>408</v>
      </c>
      <c r="AS3477" s="7">
        <v>1.35</v>
      </c>
      <c r="AT3477" s="7">
        <v>0.8</v>
      </c>
      <c r="AV3477" s="7" t="s">
        <v>659</v>
      </c>
      <c r="AW3477" s="7" t="s">
        <v>528</v>
      </c>
      <c r="AX3477" s="7" t="s">
        <v>14</v>
      </c>
      <c r="AY3477" s="7" t="s">
        <v>567</v>
      </c>
      <c r="AZ3477" s="7" t="s">
        <v>99</v>
      </c>
    </row>
    <row r="3478" spans="1:52" x14ac:dyDescent="0.2">
      <c r="A3478" s="7">
        <v>3462</v>
      </c>
      <c r="B3478" s="7">
        <v>20032</v>
      </c>
      <c r="C3478" s="7" t="s">
        <v>69</v>
      </c>
      <c r="D3478" s="7" t="s">
        <v>520</v>
      </c>
      <c r="E3478" s="7" t="s">
        <v>98</v>
      </c>
      <c r="F3478" s="7">
        <v>0.748</v>
      </c>
      <c r="I3478" s="7">
        <v>0.77500000000000002</v>
      </c>
      <c r="J3478" s="7">
        <v>2009</v>
      </c>
      <c r="K3478" s="7">
        <v>10</v>
      </c>
      <c r="L3478" s="7">
        <v>303</v>
      </c>
      <c r="M3478" s="7">
        <v>31.466000000000001</v>
      </c>
      <c r="N3478" s="7">
        <v>110.3</v>
      </c>
      <c r="O3478" s="7">
        <v>31.25</v>
      </c>
      <c r="P3478" s="7">
        <v>110.25</v>
      </c>
      <c r="V3478" s="7" t="s">
        <v>26</v>
      </c>
      <c r="W3478" s="7">
        <v>0.42699999999999999</v>
      </c>
      <c r="X3478" s="7">
        <f t="shared" si="114"/>
        <v>0.42699999999999999</v>
      </c>
      <c r="Y3478" s="7">
        <v>0.34799999999999998</v>
      </c>
      <c r="Z3478" s="7">
        <f t="shared" si="115"/>
        <v>0.34799999999999998</v>
      </c>
      <c r="AA3478" s="7">
        <v>0.55000000000000004</v>
      </c>
      <c r="AB3478" s="7">
        <v>0.44900000000000001</v>
      </c>
      <c r="AC3478" s="7">
        <v>18</v>
      </c>
      <c r="AD3478" s="7">
        <v>52.5</v>
      </c>
      <c r="AE3478" s="7" t="s">
        <v>55</v>
      </c>
      <c r="AH3478" s="7" t="s">
        <v>419</v>
      </c>
      <c r="AI3478" s="7" t="s">
        <v>420</v>
      </c>
      <c r="AJ3478" s="7">
        <v>0.78</v>
      </c>
      <c r="AK3478" s="7">
        <v>-0.152</v>
      </c>
      <c r="AL3478" s="7" t="s">
        <v>408</v>
      </c>
      <c r="AS3478" s="7">
        <v>1.35</v>
      </c>
      <c r="AT3478" s="7">
        <v>0.8</v>
      </c>
      <c r="AV3478" s="7" t="s">
        <v>659</v>
      </c>
      <c r="AW3478" s="7" t="s">
        <v>528</v>
      </c>
      <c r="AX3478" s="7" t="s">
        <v>14</v>
      </c>
      <c r="AY3478" s="7" t="s">
        <v>567</v>
      </c>
      <c r="AZ3478" s="7" t="s">
        <v>99</v>
      </c>
    </row>
    <row r="3479" spans="1:52" x14ac:dyDescent="0.2">
      <c r="A3479" s="7">
        <v>3463</v>
      </c>
      <c r="B3479" s="7">
        <v>20032</v>
      </c>
      <c r="C3479" s="7" t="s">
        <v>69</v>
      </c>
      <c r="D3479" s="7" t="s">
        <v>520</v>
      </c>
      <c r="E3479" s="7" t="s">
        <v>98</v>
      </c>
      <c r="F3479" s="7">
        <v>0.67700000000000005</v>
      </c>
      <c r="I3479" s="7">
        <v>0.70099999999999996</v>
      </c>
      <c r="J3479" s="7">
        <v>2009</v>
      </c>
      <c r="K3479" s="7">
        <v>11</v>
      </c>
      <c r="L3479" s="7">
        <v>319</v>
      </c>
      <c r="M3479" s="7">
        <v>31.466000000000001</v>
      </c>
      <c r="N3479" s="7">
        <v>110.3</v>
      </c>
      <c r="O3479" s="7">
        <v>31.25</v>
      </c>
      <c r="P3479" s="7">
        <v>110.25</v>
      </c>
      <c r="V3479" s="7" t="s">
        <v>26</v>
      </c>
      <c r="W3479" s="7">
        <v>0.26700000000000002</v>
      </c>
      <c r="X3479" s="7">
        <f t="shared" si="114"/>
        <v>0.26700000000000002</v>
      </c>
      <c r="Y3479" s="7">
        <v>0.434</v>
      </c>
      <c r="Z3479" s="7">
        <f t="shared" si="115"/>
        <v>0.434</v>
      </c>
      <c r="AA3479" s="7">
        <v>0.38</v>
      </c>
      <c r="AB3479" s="7">
        <v>0.61899999999999999</v>
      </c>
      <c r="AC3479" s="7">
        <v>9.1</v>
      </c>
      <c r="AD3479" s="7">
        <v>52.2</v>
      </c>
      <c r="AE3479" s="7" t="s">
        <v>55</v>
      </c>
      <c r="AH3479" s="7" t="s">
        <v>419</v>
      </c>
      <c r="AI3479" s="7" t="s">
        <v>420</v>
      </c>
      <c r="AJ3479" s="7">
        <v>0.78</v>
      </c>
      <c r="AK3479" s="7">
        <v>-0.152</v>
      </c>
      <c r="AL3479" s="7" t="s">
        <v>408</v>
      </c>
      <c r="AS3479" s="7">
        <v>1.35</v>
      </c>
      <c r="AT3479" s="7">
        <v>0.8</v>
      </c>
      <c r="AV3479" s="7" t="s">
        <v>659</v>
      </c>
      <c r="AW3479" s="7" t="s">
        <v>528</v>
      </c>
      <c r="AX3479" s="7" t="s">
        <v>14</v>
      </c>
      <c r="AY3479" s="7" t="s">
        <v>567</v>
      </c>
      <c r="AZ3479" s="7" t="s">
        <v>99</v>
      </c>
    </row>
    <row r="3480" spans="1:52" x14ac:dyDescent="0.2">
      <c r="A3480" s="7">
        <v>3464</v>
      </c>
      <c r="B3480" s="7">
        <v>20032</v>
      </c>
      <c r="C3480" s="7" t="s">
        <v>69</v>
      </c>
      <c r="D3480" s="7" t="s">
        <v>520</v>
      </c>
      <c r="E3480" s="7" t="s">
        <v>98</v>
      </c>
      <c r="F3480" s="7">
        <v>0.48799999999999999</v>
      </c>
      <c r="I3480" s="7">
        <v>0.505</v>
      </c>
      <c r="J3480" s="7">
        <v>2009</v>
      </c>
      <c r="K3480" s="7">
        <v>12</v>
      </c>
      <c r="L3480" s="7">
        <v>335</v>
      </c>
      <c r="M3480" s="7">
        <v>31.466000000000001</v>
      </c>
      <c r="N3480" s="7">
        <v>110.3</v>
      </c>
      <c r="O3480" s="7">
        <v>31.25</v>
      </c>
      <c r="P3480" s="7">
        <v>110.25</v>
      </c>
      <c r="V3480" s="7" t="s">
        <v>26</v>
      </c>
      <c r="W3480" s="7">
        <v>0.26600000000000001</v>
      </c>
      <c r="X3480" s="7">
        <f t="shared" si="114"/>
        <v>0.26600000000000001</v>
      </c>
      <c r="Y3480" s="7">
        <v>0.23899999999999999</v>
      </c>
      <c r="Z3480" s="7">
        <f t="shared" si="115"/>
        <v>0.23899999999999999</v>
      </c>
      <c r="AA3480" s="7">
        <v>0.52500000000000002</v>
      </c>
      <c r="AB3480" s="7">
        <v>0.47399999999999998</v>
      </c>
      <c r="AC3480" s="7">
        <v>6.2</v>
      </c>
      <c r="AD3480" s="7">
        <v>14.7</v>
      </c>
      <c r="AE3480" s="7" t="s">
        <v>55</v>
      </c>
      <c r="AH3480" s="7" t="s">
        <v>419</v>
      </c>
      <c r="AI3480" s="7" t="s">
        <v>420</v>
      </c>
      <c r="AJ3480" s="7">
        <v>0.78</v>
      </c>
      <c r="AK3480" s="7">
        <v>-0.152</v>
      </c>
      <c r="AL3480" s="7" t="s">
        <v>408</v>
      </c>
      <c r="AS3480" s="7">
        <v>1.35</v>
      </c>
      <c r="AT3480" s="7">
        <v>0.8</v>
      </c>
      <c r="AV3480" s="7" t="s">
        <v>659</v>
      </c>
      <c r="AW3480" s="7" t="s">
        <v>528</v>
      </c>
      <c r="AX3480" s="7" t="s">
        <v>14</v>
      </c>
      <c r="AY3480" s="7" t="s">
        <v>567</v>
      </c>
      <c r="AZ3480" s="7" t="s">
        <v>99</v>
      </c>
    </row>
    <row r="3481" spans="1:52" x14ac:dyDescent="0.2">
      <c r="A3481" s="7">
        <v>3465</v>
      </c>
      <c r="B3481" s="7">
        <v>20032</v>
      </c>
      <c r="C3481" s="7" t="s">
        <v>69</v>
      </c>
      <c r="D3481" s="7" t="s">
        <v>520</v>
      </c>
      <c r="E3481" s="7" t="s">
        <v>98</v>
      </c>
      <c r="F3481" s="7">
        <v>0.24099999999999999</v>
      </c>
      <c r="I3481" s="7">
        <v>0.249</v>
      </c>
      <c r="J3481" s="7">
        <v>2009</v>
      </c>
      <c r="K3481" s="7">
        <v>12</v>
      </c>
      <c r="L3481" s="7">
        <v>356</v>
      </c>
      <c r="M3481" s="7">
        <v>31.466000000000001</v>
      </c>
      <c r="N3481" s="7">
        <v>110.3</v>
      </c>
      <c r="O3481" s="7">
        <v>31.25</v>
      </c>
      <c r="P3481" s="7">
        <v>110.25</v>
      </c>
      <c r="V3481" s="7" t="s">
        <v>26</v>
      </c>
      <c r="W3481" s="7">
        <v>0.106</v>
      </c>
      <c r="X3481" s="7">
        <f t="shared" si="114"/>
        <v>0.106</v>
      </c>
      <c r="Y3481" s="7">
        <v>0.14299999999999999</v>
      </c>
      <c r="Z3481" s="7">
        <f t="shared" si="115"/>
        <v>0.14299999999999999</v>
      </c>
      <c r="AA3481" s="7">
        <v>0.42399999999999999</v>
      </c>
      <c r="AB3481" s="7">
        <v>0.57499999999999996</v>
      </c>
      <c r="AC3481" s="7">
        <v>6.2</v>
      </c>
      <c r="AD3481" s="7">
        <v>14.7</v>
      </c>
      <c r="AE3481" s="7" t="s">
        <v>55</v>
      </c>
      <c r="AH3481" s="7" t="s">
        <v>419</v>
      </c>
      <c r="AI3481" s="7" t="s">
        <v>420</v>
      </c>
      <c r="AJ3481" s="7">
        <v>0.78</v>
      </c>
      <c r="AK3481" s="7">
        <v>-0.152</v>
      </c>
      <c r="AL3481" s="7" t="s">
        <v>408</v>
      </c>
      <c r="AS3481" s="7">
        <v>1.35</v>
      </c>
      <c r="AT3481" s="7">
        <v>0.8</v>
      </c>
      <c r="AV3481" s="7" t="s">
        <v>659</v>
      </c>
      <c r="AW3481" s="7" t="s">
        <v>528</v>
      </c>
      <c r="AX3481" s="7" t="s">
        <v>14</v>
      </c>
      <c r="AY3481" s="7" t="s">
        <v>567</v>
      </c>
      <c r="AZ3481" s="7" t="s">
        <v>99</v>
      </c>
    </row>
    <row r="3482" spans="1:52" x14ac:dyDescent="0.2">
      <c r="A3482" s="7">
        <v>3466</v>
      </c>
      <c r="B3482" s="7">
        <v>20032</v>
      </c>
      <c r="C3482" s="7" t="s">
        <v>69</v>
      </c>
      <c r="D3482" s="7" t="s">
        <v>520</v>
      </c>
      <c r="E3482" s="7" t="s">
        <v>98</v>
      </c>
      <c r="F3482" s="7">
        <v>0.57099999999999995</v>
      </c>
      <c r="I3482" s="7">
        <v>0.59199999999999997</v>
      </c>
      <c r="J3482" s="7">
        <v>2010</v>
      </c>
      <c r="K3482" s="7">
        <v>2</v>
      </c>
      <c r="L3482" s="7">
        <v>36</v>
      </c>
      <c r="M3482" s="7">
        <v>31.466000000000001</v>
      </c>
      <c r="N3482" s="7">
        <v>110.3</v>
      </c>
      <c r="O3482" s="7">
        <v>31.25</v>
      </c>
      <c r="P3482" s="7">
        <v>110.25</v>
      </c>
      <c r="V3482" s="7" t="s">
        <v>26</v>
      </c>
      <c r="W3482" s="7">
        <v>0.36199999999999999</v>
      </c>
      <c r="X3482" s="7">
        <f t="shared" si="114"/>
        <v>0.36199999999999999</v>
      </c>
      <c r="Y3482" s="7">
        <v>0.23</v>
      </c>
      <c r="Z3482" s="7">
        <f t="shared" si="115"/>
        <v>0.23</v>
      </c>
      <c r="AA3482" s="7">
        <v>0.61099999999999999</v>
      </c>
      <c r="AB3482" s="7">
        <v>0.38800000000000001</v>
      </c>
      <c r="AC3482" s="7">
        <v>6.7</v>
      </c>
      <c r="AD3482" s="7">
        <v>15.6</v>
      </c>
      <c r="AE3482" s="7" t="s">
        <v>55</v>
      </c>
      <c r="AH3482" s="7" t="s">
        <v>419</v>
      </c>
      <c r="AI3482" s="7" t="s">
        <v>420</v>
      </c>
      <c r="AJ3482" s="7">
        <v>0.78</v>
      </c>
      <c r="AK3482" s="7">
        <v>-0.109</v>
      </c>
      <c r="AL3482" s="7" t="s">
        <v>408</v>
      </c>
      <c r="AS3482" s="7">
        <v>1.35</v>
      </c>
      <c r="AT3482" s="7">
        <v>0.8</v>
      </c>
      <c r="AV3482" s="7" t="s">
        <v>659</v>
      </c>
      <c r="AW3482" s="7" t="s">
        <v>528</v>
      </c>
      <c r="AX3482" s="7" t="s">
        <v>14</v>
      </c>
      <c r="AY3482" s="7" t="s">
        <v>567</v>
      </c>
      <c r="AZ3482" s="7" t="s">
        <v>99</v>
      </c>
    </row>
    <row r="3483" spans="1:52" x14ac:dyDescent="0.2">
      <c r="A3483" s="7">
        <v>3467</v>
      </c>
      <c r="B3483" s="7">
        <v>20032</v>
      </c>
      <c r="C3483" s="7" t="s">
        <v>69</v>
      </c>
      <c r="D3483" s="7" t="s">
        <v>520</v>
      </c>
      <c r="E3483" s="7" t="s">
        <v>98</v>
      </c>
      <c r="F3483" s="7">
        <v>0.71299999999999997</v>
      </c>
      <c r="I3483" s="7">
        <v>0.73899999999999999</v>
      </c>
      <c r="J3483" s="7">
        <v>2010</v>
      </c>
      <c r="K3483" s="7">
        <v>2</v>
      </c>
      <c r="L3483" s="7">
        <v>57</v>
      </c>
      <c r="M3483" s="7">
        <v>31.466000000000001</v>
      </c>
      <c r="N3483" s="7">
        <v>110.3</v>
      </c>
      <c r="O3483" s="7">
        <v>31.25</v>
      </c>
      <c r="P3483" s="7">
        <v>110.25</v>
      </c>
      <c r="V3483" s="7" t="s">
        <v>26</v>
      </c>
      <c r="W3483" s="7">
        <v>0.44700000000000001</v>
      </c>
      <c r="X3483" s="7">
        <f t="shared" si="114"/>
        <v>0.44700000000000001</v>
      </c>
      <c r="Y3483" s="7">
        <v>0.29199999999999998</v>
      </c>
      <c r="Z3483" s="7">
        <f t="shared" si="115"/>
        <v>0.29199999999999998</v>
      </c>
      <c r="AA3483" s="7">
        <v>0.60399999999999998</v>
      </c>
      <c r="AB3483" s="7">
        <v>0.39500000000000002</v>
      </c>
      <c r="AC3483" s="7">
        <v>6.7</v>
      </c>
      <c r="AD3483" s="7">
        <v>15.6</v>
      </c>
      <c r="AE3483" s="7" t="s">
        <v>55</v>
      </c>
      <c r="AH3483" s="7" t="s">
        <v>419</v>
      </c>
      <c r="AI3483" s="7" t="s">
        <v>420</v>
      </c>
      <c r="AJ3483" s="7">
        <v>0.78</v>
      </c>
      <c r="AK3483" s="7">
        <v>-0.109</v>
      </c>
      <c r="AL3483" s="7" t="s">
        <v>408</v>
      </c>
      <c r="AS3483" s="7">
        <v>1.35</v>
      </c>
      <c r="AT3483" s="7">
        <v>0.8</v>
      </c>
      <c r="AV3483" s="7" t="s">
        <v>659</v>
      </c>
      <c r="AW3483" s="7" t="s">
        <v>528</v>
      </c>
      <c r="AX3483" s="7" t="s">
        <v>14</v>
      </c>
      <c r="AY3483" s="7" t="s">
        <v>567</v>
      </c>
      <c r="AZ3483" s="7" t="s">
        <v>99</v>
      </c>
    </row>
    <row r="3484" spans="1:52" x14ac:dyDescent="0.2">
      <c r="A3484" s="7">
        <v>3468</v>
      </c>
      <c r="B3484" s="7">
        <v>20032</v>
      </c>
      <c r="C3484" s="7" t="s">
        <v>69</v>
      </c>
      <c r="D3484" s="7" t="s">
        <v>520</v>
      </c>
      <c r="E3484" s="7" t="s">
        <v>98</v>
      </c>
      <c r="F3484" s="7">
        <v>1.101</v>
      </c>
      <c r="I3484" s="7">
        <v>1.141</v>
      </c>
      <c r="J3484" s="7">
        <v>2010</v>
      </c>
      <c r="K3484" s="7">
        <v>3</v>
      </c>
      <c r="L3484" s="7">
        <v>84</v>
      </c>
      <c r="M3484" s="7">
        <v>31.466000000000001</v>
      </c>
      <c r="N3484" s="7">
        <v>110.3</v>
      </c>
      <c r="O3484" s="7">
        <v>31.25</v>
      </c>
      <c r="P3484" s="7">
        <v>110.25</v>
      </c>
      <c r="V3484" s="7" t="s">
        <v>26</v>
      </c>
      <c r="W3484" s="7">
        <v>0.67900000000000005</v>
      </c>
      <c r="X3484" s="7">
        <f t="shared" si="114"/>
        <v>0.67900000000000005</v>
      </c>
      <c r="Y3484" s="7">
        <v>0.46200000000000002</v>
      </c>
      <c r="Z3484" s="7">
        <f t="shared" si="115"/>
        <v>0.46200000000000002</v>
      </c>
      <c r="AA3484" s="7">
        <v>0.59399999999999997</v>
      </c>
      <c r="AB3484" s="7">
        <v>0.40500000000000003</v>
      </c>
      <c r="AC3484" s="7">
        <v>10.7</v>
      </c>
      <c r="AD3484" s="7">
        <v>71.3</v>
      </c>
      <c r="AE3484" s="7" t="s">
        <v>55</v>
      </c>
      <c r="AH3484" s="7" t="s">
        <v>419</v>
      </c>
      <c r="AI3484" s="7" t="s">
        <v>420</v>
      </c>
      <c r="AJ3484" s="7">
        <v>0.78</v>
      </c>
      <c r="AK3484" s="7">
        <v>-0.109</v>
      </c>
      <c r="AL3484" s="7" t="s">
        <v>408</v>
      </c>
      <c r="AS3484" s="7">
        <v>1.35</v>
      </c>
      <c r="AT3484" s="7">
        <v>0.8</v>
      </c>
      <c r="AV3484" s="7" t="s">
        <v>659</v>
      </c>
      <c r="AW3484" s="7" t="s">
        <v>528</v>
      </c>
      <c r="AX3484" s="7" t="s">
        <v>14</v>
      </c>
      <c r="AY3484" s="7" t="s">
        <v>567</v>
      </c>
      <c r="AZ3484" s="7" t="s">
        <v>99</v>
      </c>
    </row>
    <row r="3485" spans="1:52" x14ac:dyDescent="0.2">
      <c r="A3485" s="7">
        <v>3469</v>
      </c>
      <c r="B3485" s="7">
        <v>20032</v>
      </c>
      <c r="C3485" s="7" t="s">
        <v>69</v>
      </c>
      <c r="D3485" s="7" t="s">
        <v>520</v>
      </c>
      <c r="E3485" s="7" t="s">
        <v>98</v>
      </c>
      <c r="F3485" s="7">
        <v>0.92500000000000004</v>
      </c>
      <c r="I3485" s="7">
        <v>0.95899999999999996</v>
      </c>
      <c r="J3485" s="7">
        <v>2010</v>
      </c>
      <c r="K3485" s="7">
        <v>4</v>
      </c>
      <c r="L3485" s="7">
        <v>93</v>
      </c>
      <c r="M3485" s="7">
        <v>31.466000000000001</v>
      </c>
      <c r="N3485" s="7">
        <v>110.3</v>
      </c>
      <c r="O3485" s="7">
        <v>31.25</v>
      </c>
      <c r="P3485" s="7">
        <v>110.25</v>
      </c>
      <c r="V3485" s="7" t="s">
        <v>26</v>
      </c>
      <c r="W3485" s="7">
        <v>0.42099999999999999</v>
      </c>
      <c r="X3485" s="7">
        <f t="shared" si="114"/>
        <v>0.42099999999999999</v>
      </c>
      <c r="Y3485" s="7">
        <v>0.53800000000000003</v>
      </c>
      <c r="Z3485" s="7">
        <f t="shared" si="115"/>
        <v>0.53800000000000003</v>
      </c>
      <c r="AA3485" s="7">
        <v>0.438</v>
      </c>
      <c r="AB3485" s="7">
        <v>0.56100000000000005</v>
      </c>
      <c r="AC3485" s="7">
        <v>14.7</v>
      </c>
      <c r="AD3485" s="7">
        <v>56.8</v>
      </c>
      <c r="AE3485" s="7" t="s">
        <v>55</v>
      </c>
      <c r="AH3485" s="7" t="s">
        <v>419</v>
      </c>
      <c r="AI3485" s="7" t="s">
        <v>420</v>
      </c>
      <c r="AJ3485" s="7">
        <v>0.78</v>
      </c>
      <c r="AK3485" s="7">
        <v>-0.109</v>
      </c>
      <c r="AL3485" s="7" t="s">
        <v>408</v>
      </c>
      <c r="AS3485" s="7">
        <v>1.35</v>
      </c>
      <c r="AT3485" s="7">
        <v>0.8</v>
      </c>
      <c r="AV3485" s="7" t="s">
        <v>659</v>
      </c>
      <c r="AW3485" s="7" t="s">
        <v>528</v>
      </c>
      <c r="AX3485" s="7" t="s">
        <v>14</v>
      </c>
      <c r="AY3485" s="7" t="s">
        <v>567</v>
      </c>
      <c r="AZ3485" s="7" t="s">
        <v>99</v>
      </c>
    </row>
    <row r="3486" spans="1:52" x14ac:dyDescent="0.2">
      <c r="A3486" s="7">
        <v>3470</v>
      </c>
      <c r="B3486" s="7">
        <v>20032</v>
      </c>
      <c r="C3486" s="7" t="s">
        <v>69</v>
      </c>
      <c r="D3486" s="7" t="s">
        <v>520</v>
      </c>
      <c r="E3486" s="7" t="s">
        <v>98</v>
      </c>
      <c r="F3486" s="7">
        <v>2.3730000000000002</v>
      </c>
      <c r="I3486" s="7">
        <v>2.46</v>
      </c>
      <c r="J3486" s="7">
        <v>2010</v>
      </c>
      <c r="K3486" s="7">
        <v>4</v>
      </c>
      <c r="L3486" s="7">
        <v>115</v>
      </c>
      <c r="M3486" s="7">
        <v>31.466000000000001</v>
      </c>
      <c r="N3486" s="7">
        <v>110.3</v>
      </c>
      <c r="O3486" s="7">
        <v>31.25</v>
      </c>
      <c r="P3486" s="7">
        <v>110.25</v>
      </c>
      <c r="V3486" s="7" t="s">
        <v>26</v>
      </c>
      <c r="W3486" s="7">
        <v>1.131</v>
      </c>
      <c r="X3486" s="7">
        <f t="shared" si="114"/>
        <v>1.131</v>
      </c>
      <c r="Y3486" s="7">
        <v>1.329</v>
      </c>
      <c r="Z3486" s="7">
        <f t="shared" si="115"/>
        <v>1.329</v>
      </c>
      <c r="AA3486" s="7">
        <v>0.45900000000000002</v>
      </c>
      <c r="AB3486" s="7">
        <v>0.54</v>
      </c>
      <c r="AC3486" s="7">
        <v>14.7</v>
      </c>
      <c r="AD3486" s="7">
        <v>56.8</v>
      </c>
      <c r="AE3486" s="7" t="s">
        <v>55</v>
      </c>
      <c r="AH3486" s="7" t="s">
        <v>419</v>
      </c>
      <c r="AI3486" s="7" t="s">
        <v>420</v>
      </c>
      <c r="AJ3486" s="7">
        <v>0.78</v>
      </c>
      <c r="AK3486" s="7">
        <v>-0.109</v>
      </c>
      <c r="AL3486" s="7" t="s">
        <v>408</v>
      </c>
      <c r="AS3486" s="7">
        <v>1.35</v>
      </c>
      <c r="AT3486" s="7">
        <v>0.8</v>
      </c>
      <c r="AV3486" s="7" t="s">
        <v>659</v>
      </c>
      <c r="AW3486" s="7" t="s">
        <v>528</v>
      </c>
      <c r="AX3486" s="7" t="s">
        <v>14</v>
      </c>
      <c r="AY3486" s="7" t="s">
        <v>567</v>
      </c>
      <c r="AZ3486" s="7" t="s">
        <v>99</v>
      </c>
    </row>
    <row r="3487" spans="1:52" x14ac:dyDescent="0.2">
      <c r="A3487" s="7">
        <v>3471</v>
      </c>
      <c r="B3487" s="7">
        <v>20032</v>
      </c>
      <c r="C3487" s="7" t="s">
        <v>69</v>
      </c>
      <c r="D3487" s="7" t="s">
        <v>520</v>
      </c>
      <c r="E3487" s="7" t="s">
        <v>98</v>
      </c>
      <c r="F3487" s="7">
        <v>1.702</v>
      </c>
      <c r="I3487" s="7">
        <v>1.764</v>
      </c>
      <c r="J3487" s="7">
        <v>2010</v>
      </c>
      <c r="K3487" s="7">
        <v>5</v>
      </c>
      <c r="L3487" s="7">
        <v>126</v>
      </c>
      <c r="M3487" s="7">
        <v>31.466000000000001</v>
      </c>
      <c r="N3487" s="7">
        <v>110.3</v>
      </c>
      <c r="O3487" s="7">
        <v>31.25</v>
      </c>
      <c r="P3487" s="7">
        <v>110.25</v>
      </c>
      <c r="V3487" s="7" t="s">
        <v>26</v>
      </c>
      <c r="W3487" s="7">
        <v>1.18</v>
      </c>
      <c r="X3487" s="7">
        <f t="shared" si="114"/>
        <v>1.18</v>
      </c>
      <c r="Y3487" s="7">
        <v>0.58399999999999996</v>
      </c>
      <c r="Z3487" s="7">
        <f t="shared" si="115"/>
        <v>0.58399999999999996</v>
      </c>
      <c r="AA3487" s="7">
        <v>0.66800000000000004</v>
      </c>
      <c r="AB3487" s="7">
        <v>0.33100000000000002</v>
      </c>
      <c r="AC3487" s="7">
        <v>19.5</v>
      </c>
      <c r="AD3487" s="7">
        <v>145</v>
      </c>
      <c r="AE3487" s="7" t="s">
        <v>55</v>
      </c>
      <c r="AH3487" s="7" t="s">
        <v>419</v>
      </c>
      <c r="AI3487" s="7" t="s">
        <v>420</v>
      </c>
      <c r="AJ3487" s="7">
        <v>0.78</v>
      </c>
      <c r="AK3487" s="7">
        <v>-0.109</v>
      </c>
      <c r="AL3487" s="7" t="s">
        <v>408</v>
      </c>
      <c r="AS3487" s="7">
        <v>1.35</v>
      </c>
      <c r="AT3487" s="7">
        <v>0.8</v>
      </c>
      <c r="AV3487" s="7" t="s">
        <v>659</v>
      </c>
      <c r="AW3487" s="7" t="s">
        <v>528</v>
      </c>
      <c r="AX3487" s="7" t="s">
        <v>14</v>
      </c>
      <c r="AY3487" s="7" t="s">
        <v>567</v>
      </c>
      <c r="AZ3487" s="7" t="s">
        <v>99</v>
      </c>
    </row>
    <row r="3488" spans="1:52" x14ac:dyDescent="0.2">
      <c r="A3488" s="7">
        <v>3472</v>
      </c>
      <c r="B3488" s="7">
        <v>20032</v>
      </c>
      <c r="C3488" s="7" t="s">
        <v>69</v>
      </c>
      <c r="D3488" s="7" t="s">
        <v>520</v>
      </c>
      <c r="E3488" s="7" t="s">
        <v>98</v>
      </c>
      <c r="F3488" s="7">
        <v>1.796</v>
      </c>
      <c r="I3488" s="7">
        <v>1.8620000000000001</v>
      </c>
      <c r="J3488" s="7">
        <v>2010</v>
      </c>
      <c r="K3488" s="7">
        <v>5</v>
      </c>
      <c r="L3488" s="7">
        <v>136</v>
      </c>
      <c r="M3488" s="7">
        <v>31.466000000000001</v>
      </c>
      <c r="N3488" s="7">
        <v>110.3</v>
      </c>
      <c r="O3488" s="7">
        <v>31.25</v>
      </c>
      <c r="P3488" s="7">
        <v>110.25</v>
      </c>
      <c r="V3488" s="7" t="s">
        <v>26</v>
      </c>
      <c r="W3488" s="7">
        <v>1.4370000000000001</v>
      </c>
      <c r="X3488" s="7">
        <f t="shared" si="114"/>
        <v>1.4370000000000001</v>
      </c>
      <c r="Y3488" s="7">
        <v>0.42499999999999999</v>
      </c>
      <c r="Z3488" s="7">
        <f t="shared" si="115"/>
        <v>0.42499999999999999</v>
      </c>
      <c r="AA3488" s="7">
        <v>0.77100000000000002</v>
      </c>
      <c r="AB3488" s="7">
        <v>0.22800000000000001</v>
      </c>
      <c r="AC3488" s="7">
        <v>19.5</v>
      </c>
      <c r="AD3488" s="7">
        <v>145</v>
      </c>
      <c r="AE3488" s="7" t="s">
        <v>55</v>
      </c>
      <c r="AH3488" s="7" t="s">
        <v>419</v>
      </c>
      <c r="AI3488" s="7" t="s">
        <v>420</v>
      </c>
      <c r="AJ3488" s="7">
        <v>0.78</v>
      </c>
      <c r="AK3488" s="7">
        <v>-0.109</v>
      </c>
      <c r="AL3488" s="7" t="s">
        <v>408</v>
      </c>
      <c r="AS3488" s="7">
        <v>1.35</v>
      </c>
      <c r="AT3488" s="7">
        <v>0.8</v>
      </c>
      <c r="AV3488" s="7" t="s">
        <v>659</v>
      </c>
      <c r="AW3488" s="7" t="s">
        <v>528</v>
      </c>
      <c r="AX3488" s="7" t="s">
        <v>14</v>
      </c>
      <c r="AY3488" s="7" t="s">
        <v>567</v>
      </c>
      <c r="AZ3488" s="7" t="s">
        <v>99</v>
      </c>
    </row>
    <row r="3489" spans="1:52" x14ac:dyDescent="0.2">
      <c r="A3489" s="7">
        <v>3473</v>
      </c>
      <c r="B3489" s="7">
        <v>20032</v>
      </c>
      <c r="C3489" s="7" t="s">
        <v>69</v>
      </c>
      <c r="D3489" s="7" t="s">
        <v>520</v>
      </c>
      <c r="E3489" s="7" t="s">
        <v>98</v>
      </c>
      <c r="F3489" s="7">
        <v>2.3620000000000001</v>
      </c>
      <c r="I3489" s="7">
        <v>2.448</v>
      </c>
      <c r="J3489" s="7">
        <v>2010</v>
      </c>
      <c r="K3489" s="7">
        <v>5</v>
      </c>
      <c r="L3489" s="7">
        <v>147</v>
      </c>
      <c r="M3489" s="7">
        <v>31.466000000000001</v>
      </c>
      <c r="N3489" s="7">
        <v>110.3</v>
      </c>
      <c r="O3489" s="7">
        <v>31.25</v>
      </c>
      <c r="P3489" s="7">
        <v>110.25</v>
      </c>
      <c r="V3489" s="7" t="s">
        <v>26</v>
      </c>
      <c r="W3489" s="7">
        <v>1.522</v>
      </c>
      <c r="X3489" s="7">
        <f t="shared" si="114"/>
        <v>1.522</v>
      </c>
      <c r="Y3489" s="7">
        <v>0.92600000000000005</v>
      </c>
      <c r="Z3489" s="7">
        <f t="shared" si="115"/>
        <v>0.92600000000000005</v>
      </c>
      <c r="AA3489" s="7">
        <v>0.621</v>
      </c>
      <c r="AB3489" s="7">
        <v>0.378</v>
      </c>
      <c r="AC3489" s="7">
        <v>19.5</v>
      </c>
      <c r="AD3489" s="7">
        <v>145</v>
      </c>
      <c r="AE3489" s="7" t="s">
        <v>55</v>
      </c>
      <c r="AH3489" s="7" t="s">
        <v>419</v>
      </c>
      <c r="AI3489" s="7" t="s">
        <v>420</v>
      </c>
      <c r="AJ3489" s="7">
        <v>0.78</v>
      </c>
      <c r="AK3489" s="7">
        <v>-0.109</v>
      </c>
      <c r="AL3489" s="7" t="s">
        <v>408</v>
      </c>
      <c r="AS3489" s="7">
        <v>1.35</v>
      </c>
      <c r="AT3489" s="7">
        <v>0.8</v>
      </c>
      <c r="AV3489" s="7" t="s">
        <v>659</v>
      </c>
      <c r="AW3489" s="7" t="s">
        <v>528</v>
      </c>
      <c r="AX3489" s="7" t="s">
        <v>14</v>
      </c>
      <c r="AY3489" s="7" t="s">
        <v>567</v>
      </c>
      <c r="AZ3489" s="7" t="s">
        <v>99</v>
      </c>
    </row>
    <row r="3490" spans="1:52" x14ac:dyDescent="0.2">
      <c r="A3490" s="7">
        <v>3474</v>
      </c>
      <c r="B3490" s="7">
        <v>20032</v>
      </c>
      <c r="C3490" s="7" t="s">
        <v>69</v>
      </c>
      <c r="D3490" s="7" t="s">
        <v>520</v>
      </c>
      <c r="E3490" s="7" t="s">
        <v>98</v>
      </c>
      <c r="F3490" s="7">
        <v>3.0569999999999999</v>
      </c>
      <c r="I3490" s="7">
        <v>3.169</v>
      </c>
      <c r="J3490" s="7">
        <v>2010</v>
      </c>
      <c r="K3490" s="7">
        <v>6</v>
      </c>
      <c r="L3490" s="7">
        <v>161</v>
      </c>
      <c r="M3490" s="7">
        <v>31.466000000000001</v>
      </c>
      <c r="N3490" s="7">
        <v>110.3</v>
      </c>
      <c r="O3490" s="7">
        <v>31.25</v>
      </c>
      <c r="P3490" s="7">
        <v>110.25</v>
      </c>
      <c r="V3490" s="7" t="s">
        <v>26</v>
      </c>
      <c r="W3490" s="7">
        <v>1.877</v>
      </c>
      <c r="X3490" s="7">
        <f t="shared" si="114"/>
        <v>1.877</v>
      </c>
      <c r="Y3490" s="7">
        <v>1.292</v>
      </c>
      <c r="Z3490" s="7">
        <f t="shared" si="115"/>
        <v>1.292</v>
      </c>
      <c r="AA3490" s="7">
        <v>0.59199999999999997</v>
      </c>
      <c r="AB3490" s="7">
        <v>0.40699999999999997</v>
      </c>
      <c r="AC3490" s="7">
        <v>23.4</v>
      </c>
      <c r="AD3490" s="7">
        <v>112</v>
      </c>
      <c r="AE3490" s="7" t="s">
        <v>55</v>
      </c>
      <c r="AH3490" s="7" t="s">
        <v>419</v>
      </c>
      <c r="AI3490" s="7" t="s">
        <v>420</v>
      </c>
      <c r="AJ3490" s="7">
        <v>0.78</v>
      </c>
      <c r="AK3490" s="7">
        <v>-0.109</v>
      </c>
      <c r="AL3490" s="7" t="s">
        <v>408</v>
      </c>
      <c r="AS3490" s="7">
        <v>1.35</v>
      </c>
      <c r="AT3490" s="7">
        <v>0.8</v>
      </c>
      <c r="AV3490" s="7" t="s">
        <v>659</v>
      </c>
      <c r="AW3490" s="7" t="s">
        <v>528</v>
      </c>
      <c r="AX3490" s="7" t="s">
        <v>14</v>
      </c>
      <c r="AY3490" s="7" t="s">
        <v>567</v>
      </c>
      <c r="AZ3490" s="7" t="s">
        <v>99</v>
      </c>
    </row>
    <row r="3491" spans="1:52" x14ac:dyDescent="0.2">
      <c r="A3491" s="7">
        <v>3475</v>
      </c>
      <c r="B3491" s="7">
        <v>20072</v>
      </c>
      <c r="C3491" s="7" t="s">
        <v>69</v>
      </c>
      <c r="D3491" s="7" t="s">
        <v>228</v>
      </c>
      <c r="E3491" s="7" t="s">
        <v>229</v>
      </c>
      <c r="F3491" s="7">
        <v>0.42899999999999999</v>
      </c>
      <c r="I3491" s="7">
        <v>0.44400000000000001</v>
      </c>
      <c r="J3491" s="7">
        <v>2007</v>
      </c>
      <c r="K3491" s="7">
        <v>1</v>
      </c>
      <c r="L3491" s="7">
        <v>16</v>
      </c>
      <c r="M3491" s="7">
        <v>28.1</v>
      </c>
      <c r="N3491" s="7">
        <v>113.01600000000001</v>
      </c>
      <c r="O3491" s="7">
        <v>28.25</v>
      </c>
      <c r="P3491" s="7">
        <v>113.25</v>
      </c>
      <c r="Q3491" s="7">
        <v>9.2050000000000001</v>
      </c>
      <c r="S3491" s="7">
        <v>16.274999999999999</v>
      </c>
      <c r="V3491" s="7" t="s">
        <v>26</v>
      </c>
      <c r="W3491" s="7">
        <v>0.41299999999999998</v>
      </c>
      <c r="X3491" s="7">
        <f t="shared" si="114"/>
        <v>0.41299999999999998</v>
      </c>
      <c r="Y3491" s="7">
        <v>3.1E-2</v>
      </c>
      <c r="Z3491" s="7">
        <f t="shared" si="115"/>
        <v>3.1E-2</v>
      </c>
      <c r="AA3491" s="7">
        <v>0.92800000000000005</v>
      </c>
      <c r="AB3491" s="7">
        <v>7.0999999999999994E-2</v>
      </c>
      <c r="AC3491" s="7">
        <v>4.8</v>
      </c>
      <c r="AD3491" s="7">
        <v>69.400000000000006</v>
      </c>
      <c r="AE3491" s="7" t="s">
        <v>28</v>
      </c>
      <c r="AH3491" s="7" t="s">
        <v>409</v>
      </c>
      <c r="AI3491" s="7" t="s">
        <v>407</v>
      </c>
      <c r="AJ3491" s="7">
        <v>1.5009999999999999</v>
      </c>
      <c r="AK3491" s="7">
        <v>-1.8029999999999999</v>
      </c>
      <c r="AL3491" s="7" t="s">
        <v>408</v>
      </c>
      <c r="AM3491" s="7">
        <v>0.124</v>
      </c>
      <c r="AN3491" s="7">
        <v>9.4E-2</v>
      </c>
      <c r="AS3491" s="7">
        <v>1.994</v>
      </c>
      <c r="AT3491" s="7">
        <v>2.56</v>
      </c>
      <c r="AV3491" s="7" t="s">
        <v>659</v>
      </c>
      <c r="AW3491" s="7" t="s">
        <v>528</v>
      </c>
      <c r="AX3491" s="7" t="s">
        <v>14</v>
      </c>
      <c r="AY3491" s="7" t="s">
        <v>567</v>
      </c>
      <c r="AZ3491" s="7" t="s">
        <v>38</v>
      </c>
    </row>
    <row r="3492" spans="1:52" x14ac:dyDescent="0.2">
      <c r="A3492" s="7">
        <v>3476</v>
      </c>
      <c r="B3492" s="7">
        <v>20072</v>
      </c>
      <c r="C3492" s="7" t="s">
        <v>69</v>
      </c>
      <c r="D3492" s="7" t="s">
        <v>228</v>
      </c>
      <c r="E3492" s="7" t="s">
        <v>229</v>
      </c>
      <c r="F3492" s="7">
        <v>0.25900000000000001</v>
      </c>
      <c r="I3492" s="7">
        <v>0.26800000000000002</v>
      </c>
      <c r="J3492" s="7">
        <v>2007</v>
      </c>
      <c r="K3492" s="7">
        <v>1</v>
      </c>
      <c r="L3492" s="7">
        <v>29</v>
      </c>
      <c r="M3492" s="7">
        <v>28.1</v>
      </c>
      <c r="N3492" s="7">
        <v>113.01600000000001</v>
      </c>
      <c r="O3492" s="7">
        <v>28.25</v>
      </c>
      <c r="P3492" s="7">
        <v>113.25</v>
      </c>
      <c r="Q3492" s="7">
        <v>5.5650000000000004</v>
      </c>
      <c r="S3492" s="7">
        <v>15.547000000000001</v>
      </c>
      <c r="V3492" s="7" t="s">
        <v>26</v>
      </c>
      <c r="W3492" s="7">
        <v>0.25900000000000001</v>
      </c>
      <c r="X3492" s="7">
        <f t="shared" si="114"/>
        <v>0.25900000000000001</v>
      </c>
      <c r="Y3492" s="7">
        <v>8.9999999999999993E-3</v>
      </c>
      <c r="Z3492" s="7">
        <f t="shared" si="115"/>
        <v>8.9999999999999993E-3</v>
      </c>
      <c r="AA3492" s="7">
        <v>0.96399999999999997</v>
      </c>
      <c r="AB3492" s="7">
        <v>3.5000000000000003E-2</v>
      </c>
      <c r="AC3492" s="7">
        <v>4.8</v>
      </c>
      <c r="AD3492" s="7">
        <v>69.400000000000006</v>
      </c>
      <c r="AE3492" s="7" t="s">
        <v>28</v>
      </c>
      <c r="AH3492" s="7" t="s">
        <v>409</v>
      </c>
      <c r="AI3492" s="7" t="s">
        <v>407</v>
      </c>
      <c r="AJ3492" s="7">
        <v>1.5009999999999999</v>
      </c>
      <c r="AK3492" s="7">
        <v>-1.8029999999999999</v>
      </c>
      <c r="AL3492" s="7" t="s">
        <v>408</v>
      </c>
      <c r="AM3492" s="7">
        <v>0.124</v>
      </c>
      <c r="AN3492" s="7">
        <v>9.4E-2</v>
      </c>
      <c r="AS3492" s="7">
        <v>1.994</v>
      </c>
      <c r="AT3492" s="7">
        <v>2.56</v>
      </c>
      <c r="AV3492" s="7" t="s">
        <v>659</v>
      </c>
      <c r="AW3492" s="7" t="s">
        <v>528</v>
      </c>
      <c r="AX3492" s="7" t="s">
        <v>14</v>
      </c>
      <c r="AY3492" s="7" t="s">
        <v>567</v>
      </c>
      <c r="AZ3492" s="7" t="s">
        <v>38</v>
      </c>
    </row>
    <row r="3493" spans="1:52" x14ac:dyDescent="0.2">
      <c r="A3493" s="7">
        <v>3477</v>
      </c>
      <c r="B3493" s="7">
        <v>20072</v>
      </c>
      <c r="C3493" s="7" t="s">
        <v>69</v>
      </c>
      <c r="D3493" s="7" t="s">
        <v>228</v>
      </c>
      <c r="E3493" s="7" t="s">
        <v>229</v>
      </c>
      <c r="F3493" s="7">
        <v>0.48199999999999998</v>
      </c>
      <c r="I3493" s="7">
        <v>0.499</v>
      </c>
      <c r="J3493" s="7">
        <v>2007</v>
      </c>
      <c r="K3493" s="7">
        <v>2</v>
      </c>
      <c r="L3493" s="7">
        <v>45</v>
      </c>
      <c r="M3493" s="7">
        <v>28.1</v>
      </c>
      <c r="N3493" s="7">
        <v>113.01600000000001</v>
      </c>
      <c r="O3493" s="7">
        <v>28.25</v>
      </c>
      <c r="P3493" s="7">
        <v>113.25</v>
      </c>
      <c r="Q3493" s="7">
        <v>9.7249999999999996</v>
      </c>
      <c r="S3493" s="7">
        <v>16.074999999999999</v>
      </c>
      <c r="V3493" s="7" t="s">
        <v>26</v>
      </c>
      <c r="W3493" s="7">
        <v>0.46800000000000003</v>
      </c>
      <c r="X3493" s="7">
        <f t="shared" si="114"/>
        <v>0.46800000000000003</v>
      </c>
      <c r="Y3493" s="7">
        <v>3.1E-2</v>
      </c>
      <c r="Z3493" s="7">
        <f t="shared" si="115"/>
        <v>3.1E-2</v>
      </c>
      <c r="AA3493" s="7">
        <v>0.93600000000000005</v>
      </c>
      <c r="AB3493" s="7">
        <v>6.3E-2</v>
      </c>
      <c r="AC3493" s="7">
        <v>10.8</v>
      </c>
      <c r="AD3493" s="7">
        <v>85.5</v>
      </c>
      <c r="AE3493" s="7" t="s">
        <v>28</v>
      </c>
      <c r="AH3493" s="7" t="s">
        <v>409</v>
      </c>
      <c r="AI3493" s="7" t="s">
        <v>407</v>
      </c>
      <c r="AJ3493" s="7">
        <v>1.5009999999999999</v>
      </c>
      <c r="AK3493" s="7">
        <v>-1.8029999999999999</v>
      </c>
      <c r="AL3493" s="7" t="s">
        <v>408</v>
      </c>
      <c r="AM3493" s="7">
        <v>0.124</v>
      </c>
      <c r="AN3493" s="7">
        <v>9.4E-2</v>
      </c>
      <c r="AS3493" s="7">
        <v>1.994</v>
      </c>
      <c r="AT3493" s="7">
        <v>2.56</v>
      </c>
      <c r="AV3493" s="7" t="s">
        <v>659</v>
      </c>
      <c r="AW3493" s="7" t="s">
        <v>528</v>
      </c>
      <c r="AX3493" s="7" t="s">
        <v>14</v>
      </c>
      <c r="AY3493" s="7" t="s">
        <v>567</v>
      </c>
      <c r="AZ3493" s="7" t="s">
        <v>38</v>
      </c>
    </row>
    <row r="3494" spans="1:52" x14ac:dyDescent="0.2">
      <c r="A3494" s="7">
        <v>3478</v>
      </c>
      <c r="B3494" s="7">
        <v>20072</v>
      </c>
      <c r="C3494" s="7" t="s">
        <v>69</v>
      </c>
      <c r="D3494" s="7" t="s">
        <v>228</v>
      </c>
      <c r="E3494" s="7" t="s">
        <v>229</v>
      </c>
      <c r="F3494" s="7">
        <v>0.58799999999999997</v>
      </c>
      <c r="I3494" s="7">
        <v>0.60899999999999999</v>
      </c>
      <c r="J3494" s="7">
        <v>2007</v>
      </c>
      <c r="K3494" s="7">
        <v>2</v>
      </c>
      <c r="L3494" s="7">
        <v>59</v>
      </c>
      <c r="M3494" s="7">
        <v>28.1</v>
      </c>
      <c r="N3494" s="7">
        <v>113.01600000000001</v>
      </c>
      <c r="O3494" s="7">
        <v>28.25</v>
      </c>
      <c r="P3494" s="7">
        <v>113.25</v>
      </c>
      <c r="Q3494" s="7">
        <v>10.661</v>
      </c>
      <c r="S3494" s="7">
        <v>16.288</v>
      </c>
      <c r="V3494" s="7" t="s">
        <v>26</v>
      </c>
      <c r="W3494" s="7">
        <v>0.45700000000000002</v>
      </c>
      <c r="X3494" s="7">
        <f t="shared" si="114"/>
        <v>0.45700000000000002</v>
      </c>
      <c r="Y3494" s="7">
        <v>0.152</v>
      </c>
      <c r="Z3494" s="7">
        <f t="shared" si="115"/>
        <v>0.152</v>
      </c>
      <c r="AA3494" s="7">
        <v>0.749</v>
      </c>
      <c r="AB3494" s="7">
        <v>0.25</v>
      </c>
      <c r="AC3494" s="7">
        <v>10.8</v>
      </c>
      <c r="AD3494" s="7">
        <v>85.5</v>
      </c>
      <c r="AE3494" s="7" t="s">
        <v>28</v>
      </c>
      <c r="AH3494" s="7" t="s">
        <v>409</v>
      </c>
      <c r="AI3494" s="7" t="s">
        <v>407</v>
      </c>
      <c r="AJ3494" s="7">
        <v>1.5009999999999999</v>
      </c>
      <c r="AK3494" s="7">
        <v>-1.8029999999999999</v>
      </c>
      <c r="AL3494" s="7" t="s">
        <v>408</v>
      </c>
      <c r="AM3494" s="7">
        <v>0.124</v>
      </c>
      <c r="AN3494" s="7">
        <v>9.4E-2</v>
      </c>
      <c r="AS3494" s="7">
        <v>1.994</v>
      </c>
      <c r="AT3494" s="7">
        <v>2.56</v>
      </c>
      <c r="AV3494" s="7" t="s">
        <v>659</v>
      </c>
      <c r="AW3494" s="7" t="s">
        <v>528</v>
      </c>
      <c r="AX3494" s="7" t="s">
        <v>14</v>
      </c>
      <c r="AY3494" s="7" t="s">
        <v>567</v>
      </c>
      <c r="AZ3494" s="7" t="s">
        <v>38</v>
      </c>
    </row>
    <row r="3495" spans="1:52" x14ac:dyDescent="0.2">
      <c r="A3495" s="7">
        <v>3479</v>
      </c>
      <c r="B3495" s="7">
        <v>20072</v>
      </c>
      <c r="C3495" s="7" t="s">
        <v>69</v>
      </c>
      <c r="D3495" s="7" t="s">
        <v>228</v>
      </c>
      <c r="E3495" s="7" t="s">
        <v>229</v>
      </c>
      <c r="F3495" s="7">
        <v>0.65100000000000002</v>
      </c>
      <c r="I3495" s="7">
        <v>0.67400000000000004</v>
      </c>
      <c r="J3495" s="7">
        <v>2007</v>
      </c>
      <c r="K3495" s="7">
        <v>3</v>
      </c>
      <c r="L3495" s="7">
        <v>72</v>
      </c>
      <c r="M3495" s="7">
        <v>28.1</v>
      </c>
      <c r="N3495" s="7">
        <v>113.01600000000001</v>
      </c>
      <c r="O3495" s="7">
        <v>28.25</v>
      </c>
      <c r="P3495" s="7">
        <v>113.25</v>
      </c>
      <c r="Q3495" s="7">
        <v>12.221</v>
      </c>
      <c r="S3495" s="7">
        <v>15.978</v>
      </c>
      <c r="V3495" s="7" t="s">
        <v>26</v>
      </c>
      <c r="W3495" s="7">
        <v>0.46800000000000003</v>
      </c>
      <c r="X3495" s="7">
        <f t="shared" si="114"/>
        <v>0.46800000000000003</v>
      </c>
      <c r="Y3495" s="7">
        <v>0.20599999999999999</v>
      </c>
      <c r="Z3495" s="7">
        <f t="shared" si="115"/>
        <v>0.20599999999999999</v>
      </c>
      <c r="AA3495" s="7">
        <v>0.69299999999999995</v>
      </c>
      <c r="AB3495" s="7">
        <v>0.30599999999999999</v>
      </c>
      <c r="AC3495" s="7">
        <v>12.9</v>
      </c>
      <c r="AD3495" s="7">
        <v>121.8</v>
      </c>
      <c r="AE3495" s="7" t="s">
        <v>28</v>
      </c>
      <c r="AH3495" s="7" t="s">
        <v>409</v>
      </c>
      <c r="AI3495" s="7" t="s">
        <v>407</v>
      </c>
      <c r="AJ3495" s="7">
        <v>1.5009999999999999</v>
      </c>
      <c r="AK3495" s="7">
        <v>-1.8029999999999999</v>
      </c>
      <c r="AL3495" s="7" t="s">
        <v>408</v>
      </c>
      <c r="AM3495" s="7">
        <v>0.124</v>
      </c>
      <c r="AN3495" s="7">
        <v>9.4E-2</v>
      </c>
      <c r="AS3495" s="7">
        <v>1.994</v>
      </c>
      <c r="AT3495" s="7">
        <v>2.56</v>
      </c>
      <c r="AV3495" s="7" t="s">
        <v>659</v>
      </c>
      <c r="AW3495" s="7" t="s">
        <v>528</v>
      </c>
      <c r="AX3495" s="7" t="s">
        <v>14</v>
      </c>
      <c r="AY3495" s="7" t="s">
        <v>567</v>
      </c>
      <c r="AZ3495" s="7" t="s">
        <v>38</v>
      </c>
    </row>
    <row r="3496" spans="1:52" x14ac:dyDescent="0.2">
      <c r="A3496" s="7">
        <v>3480</v>
      </c>
      <c r="B3496" s="7">
        <v>20072</v>
      </c>
      <c r="C3496" s="7" t="s">
        <v>69</v>
      </c>
      <c r="D3496" s="7" t="s">
        <v>228</v>
      </c>
      <c r="E3496" s="7" t="s">
        <v>229</v>
      </c>
      <c r="F3496" s="7">
        <v>0.69399999999999995</v>
      </c>
      <c r="I3496" s="7">
        <v>0.71899999999999997</v>
      </c>
      <c r="J3496" s="7">
        <v>2007</v>
      </c>
      <c r="K3496" s="7">
        <v>3</v>
      </c>
      <c r="L3496" s="7">
        <v>87</v>
      </c>
      <c r="M3496" s="7">
        <v>28.1</v>
      </c>
      <c r="N3496" s="7">
        <v>113.01600000000001</v>
      </c>
      <c r="O3496" s="7">
        <v>28.25</v>
      </c>
      <c r="P3496" s="7">
        <v>113.25</v>
      </c>
      <c r="Q3496" s="7">
        <v>15.55</v>
      </c>
      <c r="S3496" s="7">
        <v>15.981999999999999</v>
      </c>
      <c r="V3496" s="7" t="s">
        <v>26</v>
      </c>
      <c r="W3496" s="7">
        <v>0.58899999999999997</v>
      </c>
      <c r="X3496" s="7">
        <f t="shared" si="114"/>
        <v>0.58899999999999997</v>
      </c>
      <c r="Y3496" s="7">
        <v>0.13</v>
      </c>
      <c r="Z3496" s="7">
        <f t="shared" si="115"/>
        <v>0.13</v>
      </c>
      <c r="AA3496" s="7">
        <v>0.81799999999999995</v>
      </c>
      <c r="AB3496" s="7">
        <v>0.18099999999999999</v>
      </c>
      <c r="AC3496" s="7">
        <v>12.9</v>
      </c>
      <c r="AD3496" s="7">
        <v>121.8</v>
      </c>
      <c r="AE3496" s="7" t="s">
        <v>28</v>
      </c>
      <c r="AH3496" s="7" t="s">
        <v>409</v>
      </c>
      <c r="AI3496" s="7" t="s">
        <v>407</v>
      </c>
      <c r="AJ3496" s="7">
        <v>1.5009999999999999</v>
      </c>
      <c r="AK3496" s="7">
        <v>-1.8029999999999999</v>
      </c>
      <c r="AL3496" s="7" t="s">
        <v>408</v>
      </c>
      <c r="AM3496" s="7">
        <v>0.124</v>
      </c>
      <c r="AN3496" s="7">
        <v>9.4E-2</v>
      </c>
      <c r="AS3496" s="7">
        <v>1.994</v>
      </c>
      <c r="AT3496" s="7">
        <v>2.56</v>
      </c>
      <c r="AV3496" s="7" t="s">
        <v>659</v>
      </c>
      <c r="AW3496" s="7" t="s">
        <v>528</v>
      </c>
      <c r="AX3496" s="7" t="s">
        <v>14</v>
      </c>
      <c r="AY3496" s="7" t="s">
        <v>567</v>
      </c>
      <c r="AZ3496" s="7" t="s">
        <v>38</v>
      </c>
    </row>
    <row r="3497" spans="1:52" x14ac:dyDescent="0.2">
      <c r="A3497" s="7">
        <v>3481</v>
      </c>
      <c r="B3497" s="7">
        <v>20072</v>
      </c>
      <c r="C3497" s="7" t="s">
        <v>69</v>
      </c>
      <c r="D3497" s="7" t="s">
        <v>228</v>
      </c>
      <c r="E3497" s="7" t="s">
        <v>229</v>
      </c>
      <c r="F3497" s="7">
        <v>0.82099999999999995</v>
      </c>
      <c r="I3497" s="7">
        <v>0.85099999999999998</v>
      </c>
      <c r="J3497" s="7">
        <v>2007</v>
      </c>
      <c r="K3497" s="7">
        <v>4</v>
      </c>
      <c r="L3497" s="7">
        <v>102</v>
      </c>
      <c r="M3497" s="7">
        <v>28.1</v>
      </c>
      <c r="N3497" s="7">
        <v>113.01600000000001</v>
      </c>
      <c r="O3497" s="7">
        <v>28.25</v>
      </c>
      <c r="P3497" s="7">
        <v>113.25</v>
      </c>
      <c r="Q3497" s="7">
        <v>16.693999999999999</v>
      </c>
      <c r="S3497" s="7">
        <v>20.067</v>
      </c>
      <c r="V3497" s="7" t="s">
        <v>26</v>
      </c>
      <c r="W3497" s="7">
        <v>0.69799999999999995</v>
      </c>
      <c r="X3497" s="7">
        <f t="shared" si="114"/>
        <v>0.69799999999999995</v>
      </c>
      <c r="Y3497" s="7">
        <v>0.153</v>
      </c>
      <c r="Z3497" s="7">
        <f t="shared" si="115"/>
        <v>0.153</v>
      </c>
      <c r="AA3497" s="7">
        <v>0.82</v>
      </c>
      <c r="AB3497" s="7">
        <v>0.17899999999999999</v>
      </c>
      <c r="AC3497" s="7">
        <v>17.100000000000001</v>
      </c>
      <c r="AD3497" s="7">
        <v>138.9</v>
      </c>
      <c r="AE3497" s="7" t="s">
        <v>28</v>
      </c>
      <c r="AH3497" s="7" t="s">
        <v>409</v>
      </c>
      <c r="AI3497" s="7" t="s">
        <v>407</v>
      </c>
      <c r="AJ3497" s="7">
        <v>1.5009999999999999</v>
      </c>
      <c r="AK3497" s="7">
        <v>-1.8029999999999999</v>
      </c>
      <c r="AL3497" s="7" t="s">
        <v>408</v>
      </c>
      <c r="AM3497" s="7">
        <v>0.124</v>
      </c>
      <c r="AN3497" s="7">
        <v>9.4E-2</v>
      </c>
      <c r="AS3497" s="7">
        <v>1.994</v>
      </c>
      <c r="AT3497" s="7">
        <v>2.56</v>
      </c>
      <c r="AV3497" s="7" t="s">
        <v>659</v>
      </c>
      <c r="AW3497" s="7" t="s">
        <v>528</v>
      </c>
      <c r="AX3497" s="7" t="s">
        <v>14</v>
      </c>
      <c r="AY3497" s="7" t="s">
        <v>567</v>
      </c>
      <c r="AZ3497" s="7" t="s">
        <v>38</v>
      </c>
    </row>
    <row r="3498" spans="1:52" x14ac:dyDescent="0.2">
      <c r="A3498" s="7">
        <v>3482</v>
      </c>
      <c r="B3498" s="7">
        <v>20072</v>
      </c>
      <c r="C3498" s="7" t="s">
        <v>69</v>
      </c>
      <c r="D3498" s="7" t="s">
        <v>228</v>
      </c>
      <c r="E3498" s="7" t="s">
        <v>229</v>
      </c>
      <c r="F3498" s="7">
        <v>0.8</v>
      </c>
      <c r="I3498" s="7">
        <v>0.82899999999999996</v>
      </c>
      <c r="J3498" s="7">
        <v>2007</v>
      </c>
      <c r="K3498" s="7">
        <v>4</v>
      </c>
      <c r="L3498" s="7">
        <v>116</v>
      </c>
      <c r="M3498" s="7">
        <v>28.1</v>
      </c>
      <c r="N3498" s="7">
        <v>113.01600000000001</v>
      </c>
      <c r="O3498" s="7">
        <v>28.25</v>
      </c>
      <c r="P3498" s="7">
        <v>113.25</v>
      </c>
      <c r="Q3498" s="7">
        <v>16.902000000000001</v>
      </c>
      <c r="S3498" s="7">
        <v>15.363</v>
      </c>
      <c r="V3498" s="7" t="s">
        <v>26</v>
      </c>
      <c r="W3498" s="7">
        <v>0.65400000000000003</v>
      </c>
      <c r="X3498" s="7">
        <f t="shared" si="114"/>
        <v>0.65400000000000003</v>
      </c>
      <c r="Y3498" s="7">
        <v>0.17499999999999999</v>
      </c>
      <c r="Z3498" s="7">
        <f t="shared" si="115"/>
        <v>0.17499999999999999</v>
      </c>
      <c r="AA3498" s="7">
        <v>0.78800000000000003</v>
      </c>
      <c r="AB3498" s="7">
        <v>0.21099999999999999</v>
      </c>
      <c r="AC3498" s="7">
        <v>17.100000000000001</v>
      </c>
      <c r="AD3498" s="7">
        <v>138.9</v>
      </c>
      <c r="AE3498" s="7" t="s">
        <v>28</v>
      </c>
      <c r="AH3498" s="7" t="s">
        <v>409</v>
      </c>
      <c r="AI3498" s="7" t="s">
        <v>407</v>
      </c>
      <c r="AJ3498" s="7">
        <v>1.5009999999999999</v>
      </c>
      <c r="AK3498" s="7">
        <v>-1.8029999999999999</v>
      </c>
      <c r="AL3498" s="7" t="s">
        <v>408</v>
      </c>
      <c r="AM3498" s="7">
        <v>0.124</v>
      </c>
      <c r="AN3498" s="7">
        <v>9.4E-2</v>
      </c>
      <c r="AS3498" s="7">
        <v>1.994</v>
      </c>
      <c r="AT3498" s="7">
        <v>2.56</v>
      </c>
      <c r="AV3498" s="7" t="s">
        <v>659</v>
      </c>
      <c r="AW3498" s="7" t="s">
        <v>528</v>
      </c>
      <c r="AX3498" s="7" t="s">
        <v>14</v>
      </c>
      <c r="AY3498" s="7" t="s">
        <v>567</v>
      </c>
      <c r="AZ3498" s="7" t="s">
        <v>38</v>
      </c>
    </row>
    <row r="3499" spans="1:52" x14ac:dyDescent="0.2">
      <c r="A3499" s="7">
        <v>3483</v>
      </c>
      <c r="B3499" s="7">
        <v>20072</v>
      </c>
      <c r="C3499" s="7" t="s">
        <v>69</v>
      </c>
      <c r="D3499" s="7" t="s">
        <v>228</v>
      </c>
      <c r="E3499" s="7" t="s">
        <v>229</v>
      </c>
      <c r="F3499" s="7">
        <v>1.107</v>
      </c>
      <c r="I3499" s="7">
        <v>1.147</v>
      </c>
      <c r="J3499" s="7">
        <v>2007</v>
      </c>
      <c r="K3499" s="7">
        <v>5</v>
      </c>
      <c r="L3499" s="7">
        <v>130</v>
      </c>
      <c r="M3499" s="7">
        <v>28.1</v>
      </c>
      <c r="N3499" s="7">
        <v>113.01600000000001</v>
      </c>
      <c r="O3499" s="7">
        <v>28.25</v>
      </c>
      <c r="P3499" s="7">
        <v>113.25</v>
      </c>
      <c r="Q3499" s="7">
        <v>22.414999999999999</v>
      </c>
      <c r="S3499" s="7">
        <v>12.542999999999999</v>
      </c>
      <c r="V3499" s="7" t="s">
        <v>26</v>
      </c>
      <c r="W3499" s="7">
        <v>1.1060000000000001</v>
      </c>
      <c r="X3499" s="7">
        <f t="shared" si="114"/>
        <v>1.1060000000000001</v>
      </c>
      <c r="Y3499" s="7">
        <v>4.1000000000000002E-2</v>
      </c>
      <c r="Z3499" s="7">
        <f t="shared" si="115"/>
        <v>4.1000000000000002E-2</v>
      </c>
      <c r="AA3499" s="7">
        <v>0.96299999999999997</v>
      </c>
      <c r="AB3499" s="7">
        <v>3.5999999999999997E-2</v>
      </c>
      <c r="AC3499" s="7">
        <v>25.2</v>
      </c>
      <c r="AD3499" s="7">
        <v>68.599999999999994</v>
      </c>
      <c r="AE3499" s="7" t="s">
        <v>28</v>
      </c>
      <c r="AH3499" s="7" t="s">
        <v>409</v>
      </c>
      <c r="AI3499" s="7" t="s">
        <v>407</v>
      </c>
      <c r="AJ3499" s="7">
        <v>1.5009999999999999</v>
      </c>
      <c r="AK3499" s="7">
        <v>-1.8029999999999999</v>
      </c>
      <c r="AL3499" s="7" t="s">
        <v>408</v>
      </c>
      <c r="AM3499" s="7">
        <v>0.124</v>
      </c>
      <c r="AN3499" s="7">
        <v>9.4E-2</v>
      </c>
      <c r="AS3499" s="7">
        <v>1.994</v>
      </c>
      <c r="AT3499" s="7">
        <v>2.56</v>
      </c>
      <c r="AV3499" s="7" t="s">
        <v>659</v>
      </c>
      <c r="AW3499" s="7" t="s">
        <v>528</v>
      </c>
      <c r="AX3499" s="7" t="s">
        <v>14</v>
      </c>
      <c r="AY3499" s="7" t="s">
        <v>567</v>
      </c>
      <c r="AZ3499" s="7" t="s">
        <v>38</v>
      </c>
    </row>
    <row r="3500" spans="1:52" x14ac:dyDescent="0.2">
      <c r="A3500" s="7">
        <v>3484</v>
      </c>
      <c r="B3500" s="7">
        <v>20072</v>
      </c>
      <c r="C3500" s="7" t="s">
        <v>69</v>
      </c>
      <c r="D3500" s="7" t="s">
        <v>228</v>
      </c>
      <c r="E3500" s="7" t="s">
        <v>229</v>
      </c>
      <c r="F3500" s="7">
        <v>1.827</v>
      </c>
      <c r="I3500" s="7">
        <v>1.8939999999999999</v>
      </c>
      <c r="J3500" s="7">
        <v>2007</v>
      </c>
      <c r="K3500" s="7">
        <v>5</v>
      </c>
      <c r="L3500" s="7">
        <v>144</v>
      </c>
      <c r="M3500" s="7">
        <v>28.1</v>
      </c>
      <c r="N3500" s="7">
        <v>113.01600000000001</v>
      </c>
      <c r="O3500" s="7">
        <v>28.25</v>
      </c>
      <c r="P3500" s="7">
        <v>113.25</v>
      </c>
      <c r="Q3500" s="7">
        <v>25.742000000000001</v>
      </c>
      <c r="S3500" s="7">
        <v>12.129</v>
      </c>
      <c r="V3500" s="7" t="s">
        <v>26</v>
      </c>
      <c r="W3500" s="7">
        <v>1.6559999999999999</v>
      </c>
      <c r="X3500" s="7">
        <f t="shared" si="114"/>
        <v>1.6559999999999999</v>
      </c>
      <c r="Y3500" s="7">
        <v>0.23799999999999999</v>
      </c>
      <c r="Z3500" s="7">
        <f t="shared" si="115"/>
        <v>0.23799999999999999</v>
      </c>
      <c r="AA3500" s="7">
        <v>0.874</v>
      </c>
      <c r="AB3500" s="7">
        <v>0.125</v>
      </c>
      <c r="AC3500" s="7">
        <v>25.2</v>
      </c>
      <c r="AD3500" s="7">
        <v>68.599999999999994</v>
      </c>
      <c r="AE3500" s="7" t="s">
        <v>28</v>
      </c>
      <c r="AH3500" s="7" t="s">
        <v>409</v>
      </c>
      <c r="AI3500" s="7" t="s">
        <v>407</v>
      </c>
      <c r="AJ3500" s="7">
        <v>1.5009999999999999</v>
      </c>
      <c r="AK3500" s="7">
        <v>-1.8029999999999999</v>
      </c>
      <c r="AL3500" s="7" t="s">
        <v>408</v>
      </c>
      <c r="AM3500" s="7">
        <v>0.124</v>
      </c>
      <c r="AN3500" s="7">
        <v>9.4E-2</v>
      </c>
      <c r="AS3500" s="7">
        <v>1.994</v>
      </c>
      <c r="AT3500" s="7">
        <v>2.56</v>
      </c>
      <c r="AV3500" s="7" t="s">
        <v>659</v>
      </c>
      <c r="AW3500" s="7" t="s">
        <v>528</v>
      </c>
      <c r="AX3500" s="7" t="s">
        <v>14</v>
      </c>
      <c r="AY3500" s="7" t="s">
        <v>567</v>
      </c>
      <c r="AZ3500" s="7" t="s">
        <v>38</v>
      </c>
    </row>
    <row r="3501" spans="1:52" x14ac:dyDescent="0.2">
      <c r="A3501" s="7">
        <v>3485</v>
      </c>
      <c r="B3501" s="7">
        <v>20072</v>
      </c>
      <c r="C3501" s="7" t="s">
        <v>69</v>
      </c>
      <c r="D3501" s="7" t="s">
        <v>228</v>
      </c>
      <c r="E3501" s="7" t="s">
        <v>229</v>
      </c>
      <c r="F3501" s="7">
        <v>1.742</v>
      </c>
      <c r="I3501" s="7">
        <v>1.806</v>
      </c>
      <c r="J3501" s="7">
        <v>2007</v>
      </c>
      <c r="K3501" s="7">
        <v>6</v>
      </c>
      <c r="L3501" s="7">
        <v>161</v>
      </c>
      <c r="M3501" s="7">
        <v>28.1</v>
      </c>
      <c r="N3501" s="7">
        <v>113.01600000000001</v>
      </c>
      <c r="O3501" s="7">
        <v>28.25</v>
      </c>
      <c r="P3501" s="7">
        <v>113.25</v>
      </c>
      <c r="Q3501" s="7">
        <v>23.454999999999998</v>
      </c>
      <c r="S3501" s="7">
        <v>17.155000000000001</v>
      </c>
      <c r="V3501" s="7" t="s">
        <v>26</v>
      </c>
      <c r="W3501" s="7">
        <v>1.4470000000000001</v>
      </c>
      <c r="X3501" s="7">
        <f t="shared" si="114"/>
        <v>1.4470000000000001</v>
      </c>
      <c r="Y3501" s="7">
        <v>0.35899999999999999</v>
      </c>
      <c r="Z3501" s="7">
        <f t="shared" si="115"/>
        <v>0.35899999999999999</v>
      </c>
      <c r="AA3501" s="7">
        <v>0.80100000000000005</v>
      </c>
      <c r="AB3501" s="7">
        <v>0.19800000000000001</v>
      </c>
      <c r="AC3501" s="7">
        <v>26.7</v>
      </c>
      <c r="AD3501" s="7">
        <v>157.80000000000001</v>
      </c>
      <c r="AE3501" s="7" t="s">
        <v>28</v>
      </c>
      <c r="AH3501" s="7" t="s">
        <v>409</v>
      </c>
      <c r="AI3501" s="7" t="s">
        <v>407</v>
      </c>
      <c r="AJ3501" s="7">
        <v>1.5009999999999999</v>
      </c>
      <c r="AK3501" s="7">
        <v>-1.8029999999999999</v>
      </c>
      <c r="AL3501" s="7" t="s">
        <v>408</v>
      </c>
      <c r="AM3501" s="7">
        <v>0.124</v>
      </c>
      <c r="AN3501" s="7">
        <v>9.4E-2</v>
      </c>
      <c r="AS3501" s="7">
        <v>1.994</v>
      </c>
      <c r="AT3501" s="7">
        <v>2.56</v>
      </c>
      <c r="AV3501" s="7" t="s">
        <v>659</v>
      </c>
      <c r="AW3501" s="7" t="s">
        <v>528</v>
      </c>
      <c r="AX3501" s="7" t="s">
        <v>14</v>
      </c>
      <c r="AY3501" s="7" t="s">
        <v>567</v>
      </c>
      <c r="AZ3501" s="7" t="s">
        <v>38</v>
      </c>
    </row>
    <row r="3502" spans="1:52" x14ac:dyDescent="0.2">
      <c r="A3502" s="7">
        <v>3486</v>
      </c>
      <c r="B3502" s="7">
        <v>20072</v>
      </c>
      <c r="C3502" s="7" t="s">
        <v>69</v>
      </c>
      <c r="D3502" s="7" t="s">
        <v>228</v>
      </c>
      <c r="E3502" s="7" t="s">
        <v>229</v>
      </c>
      <c r="F3502" s="7">
        <v>1.71</v>
      </c>
      <c r="I3502" s="7">
        <v>1.772</v>
      </c>
      <c r="J3502" s="7">
        <v>2007</v>
      </c>
      <c r="K3502" s="7">
        <v>6</v>
      </c>
      <c r="L3502" s="7">
        <v>175</v>
      </c>
      <c r="M3502" s="7">
        <v>28.1</v>
      </c>
      <c r="N3502" s="7">
        <v>113.01600000000001</v>
      </c>
      <c r="O3502" s="7">
        <v>28.25</v>
      </c>
      <c r="P3502" s="7">
        <v>113.25</v>
      </c>
      <c r="Q3502" s="7">
        <v>25.015000000000001</v>
      </c>
      <c r="S3502" s="7">
        <v>17.577000000000002</v>
      </c>
      <c r="V3502" s="7" t="s">
        <v>26</v>
      </c>
      <c r="W3502" s="7">
        <v>1.645</v>
      </c>
      <c r="X3502" s="7">
        <f t="shared" si="114"/>
        <v>1.645</v>
      </c>
      <c r="Y3502" s="7">
        <v>0.127</v>
      </c>
      <c r="Z3502" s="7">
        <f t="shared" si="115"/>
        <v>0.127</v>
      </c>
      <c r="AA3502" s="7">
        <v>0.92700000000000005</v>
      </c>
      <c r="AB3502" s="7">
        <v>7.1999999999999995E-2</v>
      </c>
      <c r="AC3502" s="7">
        <v>26.7</v>
      </c>
      <c r="AD3502" s="7">
        <v>157.80000000000001</v>
      </c>
      <c r="AE3502" s="7" t="s">
        <v>28</v>
      </c>
      <c r="AH3502" s="7" t="s">
        <v>409</v>
      </c>
      <c r="AI3502" s="7" t="s">
        <v>407</v>
      </c>
      <c r="AJ3502" s="7">
        <v>1.5009999999999999</v>
      </c>
      <c r="AK3502" s="7">
        <v>-1.8029999999999999</v>
      </c>
      <c r="AL3502" s="7" t="s">
        <v>408</v>
      </c>
      <c r="AM3502" s="7">
        <v>0.124</v>
      </c>
      <c r="AN3502" s="7">
        <v>9.4E-2</v>
      </c>
      <c r="AS3502" s="7">
        <v>1.994</v>
      </c>
      <c r="AT3502" s="7">
        <v>2.56</v>
      </c>
      <c r="AV3502" s="7" t="s">
        <v>659</v>
      </c>
      <c r="AW3502" s="7" t="s">
        <v>528</v>
      </c>
      <c r="AX3502" s="7" t="s">
        <v>14</v>
      </c>
      <c r="AY3502" s="7" t="s">
        <v>567</v>
      </c>
      <c r="AZ3502" s="7" t="s">
        <v>38</v>
      </c>
    </row>
    <row r="3503" spans="1:52" x14ac:dyDescent="0.2">
      <c r="A3503" s="7">
        <v>3487</v>
      </c>
      <c r="B3503" s="7">
        <v>20072</v>
      </c>
      <c r="C3503" s="7" t="s">
        <v>69</v>
      </c>
      <c r="D3503" s="7" t="s">
        <v>228</v>
      </c>
      <c r="E3503" s="7" t="s">
        <v>229</v>
      </c>
      <c r="F3503" s="7">
        <v>1.774</v>
      </c>
      <c r="I3503" s="7">
        <v>1.839</v>
      </c>
      <c r="J3503" s="7">
        <v>2007</v>
      </c>
      <c r="K3503" s="7">
        <v>7</v>
      </c>
      <c r="L3503" s="7">
        <v>191</v>
      </c>
      <c r="M3503" s="7">
        <v>28.1</v>
      </c>
      <c r="N3503" s="7">
        <v>113.01600000000001</v>
      </c>
      <c r="O3503" s="7">
        <v>28.25</v>
      </c>
      <c r="P3503" s="7">
        <v>113.25</v>
      </c>
      <c r="Q3503" s="7">
        <v>26.991</v>
      </c>
      <c r="S3503" s="7">
        <v>14.651999999999999</v>
      </c>
      <c r="V3503" s="7" t="s">
        <v>26</v>
      </c>
      <c r="W3503" s="7">
        <v>1.722</v>
      </c>
      <c r="X3503" s="7">
        <f t="shared" si="114"/>
        <v>1.722</v>
      </c>
      <c r="Y3503" s="7">
        <v>0.11700000000000001</v>
      </c>
      <c r="Z3503" s="7">
        <f t="shared" si="115"/>
        <v>0.11700000000000001</v>
      </c>
      <c r="AA3503" s="7">
        <v>0.93600000000000005</v>
      </c>
      <c r="AB3503" s="7">
        <v>6.3E-2</v>
      </c>
      <c r="AC3503" s="7">
        <v>30.7</v>
      </c>
      <c r="AD3503" s="7">
        <v>28.9</v>
      </c>
      <c r="AE3503" s="7" t="s">
        <v>28</v>
      </c>
      <c r="AH3503" s="7" t="s">
        <v>409</v>
      </c>
      <c r="AI3503" s="7" t="s">
        <v>407</v>
      </c>
      <c r="AJ3503" s="7">
        <v>1.5009999999999999</v>
      </c>
      <c r="AK3503" s="7">
        <v>-1.8029999999999999</v>
      </c>
      <c r="AL3503" s="7" t="s">
        <v>408</v>
      </c>
      <c r="AM3503" s="7">
        <v>0.124</v>
      </c>
      <c r="AN3503" s="7">
        <v>9.4E-2</v>
      </c>
      <c r="AS3503" s="7">
        <v>1.994</v>
      </c>
      <c r="AT3503" s="7">
        <v>2.56</v>
      </c>
      <c r="AV3503" s="7" t="s">
        <v>659</v>
      </c>
      <c r="AW3503" s="7" t="s">
        <v>528</v>
      </c>
      <c r="AX3503" s="7" t="s">
        <v>14</v>
      </c>
      <c r="AY3503" s="7" t="s">
        <v>567</v>
      </c>
      <c r="AZ3503" s="7" t="s">
        <v>38</v>
      </c>
    </row>
    <row r="3504" spans="1:52" x14ac:dyDescent="0.2">
      <c r="A3504" s="7">
        <v>3488</v>
      </c>
      <c r="B3504" s="7">
        <v>20072</v>
      </c>
      <c r="C3504" s="7" t="s">
        <v>69</v>
      </c>
      <c r="D3504" s="7" t="s">
        <v>228</v>
      </c>
      <c r="E3504" s="7" t="s">
        <v>229</v>
      </c>
      <c r="F3504" s="7">
        <v>1.806</v>
      </c>
      <c r="I3504" s="7">
        <v>1.8720000000000001</v>
      </c>
      <c r="J3504" s="7">
        <v>2007</v>
      </c>
      <c r="K3504" s="7">
        <v>7</v>
      </c>
      <c r="L3504" s="7">
        <v>205</v>
      </c>
      <c r="M3504" s="7">
        <v>28.1</v>
      </c>
      <c r="N3504" s="7">
        <v>113.01600000000001</v>
      </c>
      <c r="O3504" s="7">
        <v>28.25</v>
      </c>
      <c r="P3504" s="7">
        <v>113.25</v>
      </c>
      <c r="Q3504" s="7">
        <v>27.407</v>
      </c>
      <c r="S3504" s="7">
        <v>8.0649999999999995</v>
      </c>
      <c r="V3504" s="7" t="s">
        <v>26</v>
      </c>
      <c r="W3504" s="7">
        <v>1.7330000000000001</v>
      </c>
      <c r="X3504" s="7">
        <f t="shared" si="114"/>
        <v>1.7330000000000001</v>
      </c>
      <c r="Y3504" s="7">
        <v>0.13900000000000001</v>
      </c>
      <c r="Z3504" s="7">
        <f t="shared" si="115"/>
        <v>0.13900000000000001</v>
      </c>
      <c r="AA3504" s="7">
        <v>0.92500000000000004</v>
      </c>
      <c r="AB3504" s="7">
        <v>7.3999999999999996E-2</v>
      </c>
      <c r="AC3504" s="7">
        <v>30.7</v>
      </c>
      <c r="AD3504" s="7">
        <v>28.9</v>
      </c>
      <c r="AE3504" s="7" t="s">
        <v>28</v>
      </c>
      <c r="AH3504" s="7" t="s">
        <v>409</v>
      </c>
      <c r="AI3504" s="7" t="s">
        <v>407</v>
      </c>
      <c r="AJ3504" s="7">
        <v>1.5009999999999999</v>
      </c>
      <c r="AK3504" s="7">
        <v>-1.8029999999999999</v>
      </c>
      <c r="AL3504" s="7" t="s">
        <v>408</v>
      </c>
      <c r="AM3504" s="7">
        <v>0.124</v>
      </c>
      <c r="AN3504" s="7">
        <v>9.4E-2</v>
      </c>
      <c r="AS3504" s="7">
        <v>1.994</v>
      </c>
      <c r="AT3504" s="7">
        <v>2.56</v>
      </c>
      <c r="AV3504" s="7" t="s">
        <v>659</v>
      </c>
      <c r="AW3504" s="7" t="s">
        <v>528</v>
      </c>
      <c r="AX3504" s="7" t="s">
        <v>14</v>
      </c>
      <c r="AY3504" s="7" t="s">
        <v>567</v>
      </c>
      <c r="AZ3504" s="7" t="s">
        <v>38</v>
      </c>
    </row>
    <row r="3505" spans="1:52" x14ac:dyDescent="0.2">
      <c r="A3505" s="7">
        <v>3489</v>
      </c>
      <c r="B3505" s="7">
        <v>20072</v>
      </c>
      <c r="C3505" s="7" t="s">
        <v>69</v>
      </c>
      <c r="D3505" s="7" t="s">
        <v>228</v>
      </c>
      <c r="E3505" s="7" t="s">
        <v>229</v>
      </c>
      <c r="F3505" s="7">
        <v>1.7949999999999999</v>
      </c>
      <c r="I3505" s="7">
        <v>1.861</v>
      </c>
      <c r="J3505" s="7">
        <v>2007</v>
      </c>
      <c r="K3505" s="7">
        <v>8</v>
      </c>
      <c r="L3505" s="7">
        <v>220</v>
      </c>
      <c r="M3505" s="7">
        <v>28.1</v>
      </c>
      <c r="N3505" s="7">
        <v>113.01600000000001</v>
      </c>
      <c r="O3505" s="7">
        <v>28.25</v>
      </c>
      <c r="P3505" s="7">
        <v>113.25</v>
      </c>
      <c r="Q3505" s="7">
        <v>27.718</v>
      </c>
      <c r="S3505" s="7">
        <v>11.523</v>
      </c>
      <c r="V3505" s="7" t="s">
        <v>26</v>
      </c>
      <c r="W3505" s="7">
        <v>1.645</v>
      </c>
      <c r="X3505" s="7">
        <f t="shared" si="114"/>
        <v>1.645</v>
      </c>
      <c r="Y3505" s="7">
        <v>0.216</v>
      </c>
      <c r="Z3505" s="7">
        <f t="shared" si="115"/>
        <v>0.216</v>
      </c>
      <c r="AA3505" s="7">
        <v>0.88300000000000001</v>
      </c>
      <c r="AB3505" s="7">
        <v>0.11600000000000001</v>
      </c>
      <c r="AC3505" s="7">
        <v>29.7</v>
      </c>
      <c r="AD3505" s="7">
        <v>161.1</v>
      </c>
      <c r="AE3505" s="7" t="s">
        <v>28</v>
      </c>
      <c r="AH3505" s="7" t="s">
        <v>409</v>
      </c>
      <c r="AI3505" s="7" t="s">
        <v>407</v>
      </c>
      <c r="AJ3505" s="7">
        <v>1.5009999999999999</v>
      </c>
      <c r="AK3505" s="7">
        <v>-1.8029999999999999</v>
      </c>
      <c r="AL3505" s="7" t="s">
        <v>408</v>
      </c>
      <c r="AM3505" s="7">
        <v>0.124</v>
      </c>
      <c r="AN3505" s="7">
        <v>9.4E-2</v>
      </c>
      <c r="AS3505" s="7">
        <v>1.994</v>
      </c>
      <c r="AT3505" s="7">
        <v>2.56</v>
      </c>
      <c r="AV3505" s="7" t="s">
        <v>659</v>
      </c>
      <c r="AW3505" s="7" t="s">
        <v>528</v>
      </c>
      <c r="AX3505" s="7" t="s">
        <v>14</v>
      </c>
      <c r="AY3505" s="7" t="s">
        <v>567</v>
      </c>
      <c r="AZ3505" s="7" t="s">
        <v>38</v>
      </c>
    </row>
    <row r="3506" spans="1:52" x14ac:dyDescent="0.2">
      <c r="A3506" s="7">
        <v>3490</v>
      </c>
      <c r="B3506" s="7">
        <v>20072</v>
      </c>
      <c r="C3506" s="7" t="s">
        <v>69</v>
      </c>
      <c r="D3506" s="7" t="s">
        <v>228</v>
      </c>
      <c r="E3506" s="7" t="s">
        <v>229</v>
      </c>
      <c r="F3506" s="7">
        <v>1.5509999999999999</v>
      </c>
      <c r="I3506" s="7">
        <v>1.6080000000000001</v>
      </c>
      <c r="J3506" s="7">
        <v>2007</v>
      </c>
      <c r="K3506" s="7">
        <v>8</v>
      </c>
      <c r="L3506" s="7">
        <v>237</v>
      </c>
      <c r="M3506" s="7">
        <v>28.1</v>
      </c>
      <c r="N3506" s="7">
        <v>113.01600000000001</v>
      </c>
      <c r="O3506" s="7">
        <v>28.25</v>
      </c>
      <c r="P3506" s="7">
        <v>113.25</v>
      </c>
      <c r="Q3506" s="7">
        <v>25.535</v>
      </c>
      <c r="S3506" s="7">
        <v>19.478999999999999</v>
      </c>
      <c r="V3506" s="7" t="s">
        <v>26</v>
      </c>
      <c r="W3506" s="7">
        <v>1.502</v>
      </c>
      <c r="X3506" s="7">
        <f t="shared" si="114"/>
        <v>1.502</v>
      </c>
      <c r="Y3506" s="7">
        <v>0.106</v>
      </c>
      <c r="Z3506" s="7">
        <f t="shared" si="115"/>
        <v>0.106</v>
      </c>
      <c r="AA3506" s="7">
        <v>0.93400000000000005</v>
      </c>
      <c r="AB3506" s="7">
        <v>6.5000000000000002E-2</v>
      </c>
      <c r="AC3506" s="7">
        <v>29.7</v>
      </c>
      <c r="AD3506" s="7">
        <v>161.1</v>
      </c>
      <c r="AE3506" s="7" t="s">
        <v>28</v>
      </c>
      <c r="AH3506" s="7" t="s">
        <v>409</v>
      </c>
      <c r="AI3506" s="7" t="s">
        <v>407</v>
      </c>
      <c r="AJ3506" s="7">
        <v>1.5009999999999999</v>
      </c>
      <c r="AK3506" s="7">
        <v>-1.8029999999999999</v>
      </c>
      <c r="AL3506" s="7" t="s">
        <v>408</v>
      </c>
      <c r="AM3506" s="7">
        <v>0.124</v>
      </c>
      <c r="AN3506" s="7">
        <v>9.4E-2</v>
      </c>
      <c r="AS3506" s="7">
        <v>1.994</v>
      </c>
      <c r="AT3506" s="7">
        <v>2.56</v>
      </c>
      <c r="AV3506" s="7" t="s">
        <v>659</v>
      </c>
      <c r="AW3506" s="7" t="s">
        <v>528</v>
      </c>
      <c r="AX3506" s="7" t="s">
        <v>14</v>
      </c>
      <c r="AY3506" s="7" t="s">
        <v>567</v>
      </c>
      <c r="AZ3506" s="7" t="s">
        <v>38</v>
      </c>
    </row>
    <row r="3507" spans="1:52" x14ac:dyDescent="0.2">
      <c r="A3507" s="7">
        <v>3491</v>
      </c>
      <c r="B3507" s="7">
        <v>20072</v>
      </c>
      <c r="C3507" s="7" t="s">
        <v>69</v>
      </c>
      <c r="D3507" s="7" t="s">
        <v>228</v>
      </c>
      <c r="E3507" s="7" t="s">
        <v>229</v>
      </c>
      <c r="F3507" s="7">
        <v>1.784</v>
      </c>
      <c r="I3507" s="7">
        <v>1.849</v>
      </c>
      <c r="J3507" s="7">
        <v>2007</v>
      </c>
      <c r="K3507" s="7">
        <v>9</v>
      </c>
      <c r="L3507" s="7">
        <v>251</v>
      </c>
      <c r="M3507" s="7">
        <v>28.1</v>
      </c>
      <c r="N3507" s="7">
        <v>113.01600000000001</v>
      </c>
      <c r="O3507" s="7">
        <v>28.25</v>
      </c>
      <c r="P3507" s="7">
        <v>113.25</v>
      </c>
      <c r="Q3507" s="7">
        <v>22.725999999999999</v>
      </c>
      <c r="S3507" s="7">
        <v>15.718</v>
      </c>
      <c r="V3507" s="7" t="s">
        <v>26</v>
      </c>
      <c r="W3507" s="7">
        <v>1.645</v>
      </c>
      <c r="X3507" s="7">
        <f t="shared" si="114"/>
        <v>1.645</v>
      </c>
      <c r="Y3507" s="7">
        <v>0.20399999999999999</v>
      </c>
      <c r="Z3507" s="7">
        <f t="shared" si="115"/>
        <v>0.20399999999999999</v>
      </c>
      <c r="AA3507" s="7">
        <v>0.88900000000000001</v>
      </c>
      <c r="AB3507" s="7">
        <v>0.11</v>
      </c>
      <c r="AC3507" s="7">
        <v>23.8</v>
      </c>
      <c r="AD3507" s="7">
        <v>101.5</v>
      </c>
      <c r="AE3507" s="7" t="s">
        <v>28</v>
      </c>
      <c r="AH3507" s="7" t="s">
        <v>409</v>
      </c>
      <c r="AI3507" s="7" t="s">
        <v>407</v>
      </c>
      <c r="AJ3507" s="7">
        <v>1.5009999999999999</v>
      </c>
      <c r="AK3507" s="7">
        <v>-1.8029999999999999</v>
      </c>
      <c r="AL3507" s="7" t="s">
        <v>408</v>
      </c>
      <c r="AM3507" s="7">
        <v>0.124</v>
      </c>
      <c r="AN3507" s="7">
        <v>9.4E-2</v>
      </c>
      <c r="AS3507" s="7">
        <v>1.994</v>
      </c>
      <c r="AT3507" s="7">
        <v>2.56</v>
      </c>
      <c r="AV3507" s="7" t="s">
        <v>659</v>
      </c>
      <c r="AW3507" s="7" t="s">
        <v>528</v>
      </c>
      <c r="AX3507" s="7" t="s">
        <v>14</v>
      </c>
      <c r="AY3507" s="7" t="s">
        <v>567</v>
      </c>
      <c r="AZ3507" s="7" t="s">
        <v>38</v>
      </c>
    </row>
    <row r="3508" spans="1:52" x14ac:dyDescent="0.2">
      <c r="A3508" s="7">
        <v>3492</v>
      </c>
      <c r="B3508" s="7">
        <v>20072</v>
      </c>
      <c r="C3508" s="7" t="s">
        <v>69</v>
      </c>
      <c r="D3508" s="7" t="s">
        <v>228</v>
      </c>
      <c r="E3508" s="7" t="s">
        <v>229</v>
      </c>
      <c r="F3508" s="7">
        <v>1.6259999999999999</v>
      </c>
      <c r="I3508" s="7">
        <v>1.6850000000000001</v>
      </c>
      <c r="J3508" s="7">
        <v>2007</v>
      </c>
      <c r="K3508" s="7">
        <v>9</v>
      </c>
      <c r="L3508" s="7">
        <v>265</v>
      </c>
      <c r="M3508" s="7">
        <v>28.1</v>
      </c>
      <c r="N3508" s="7">
        <v>113.01600000000001</v>
      </c>
      <c r="O3508" s="7">
        <v>28.25</v>
      </c>
      <c r="P3508" s="7">
        <v>113.25</v>
      </c>
      <c r="Q3508" s="7">
        <v>24.183</v>
      </c>
      <c r="S3508" s="7">
        <v>16.978000000000002</v>
      </c>
      <c r="V3508" s="7" t="s">
        <v>26</v>
      </c>
      <c r="W3508" s="7">
        <v>1.556</v>
      </c>
      <c r="X3508" s="7">
        <f t="shared" si="114"/>
        <v>1.556</v>
      </c>
      <c r="Y3508" s="7">
        <v>0.129</v>
      </c>
      <c r="Z3508" s="7">
        <f t="shared" si="115"/>
        <v>0.129</v>
      </c>
      <c r="AA3508" s="7">
        <v>0.92200000000000004</v>
      </c>
      <c r="AB3508" s="7">
        <v>7.6999999999999999E-2</v>
      </c>
      <c r="AC3508" s="7">
        <v>23.8</v>
      </c>
      <c r="AD3508" s="7">
        <v>101.5</v>
      </c>
      <c r="AE3508" s="7" t="s">
        <v>28</v>
      </c>
      <c r="AH3508" s="7" t="s">
        <v>409</v>
      </c>
      <c r="AI3508" s="7" t="s">
        <v>407</v>
      </c>
      <c r="AJ3508" s="7">
        <v>1.5009999999999999</v>
      </c>
      <c r="AK3508" s="7">
        <v>-1.8029999999999999</v>
      </c>
      <c r="AL3508" s="7" t="s">
        <v>408</v>
      </c>
      <c r="AM3508" s="7">
        <v>0.124</v>
      </c>
      <c r="AN3508" s="7">
        <v>9.4E-2</v>
      </c>
      <c r="AS3508" s="7">
        <v>1.994</v>
      </c>
      <c r="AT3508" s="7">
        <v>2.56</v>
      </c>
      <c r="AV3508" s="7" t="s">
        <v>659</v>
      </c>
      <c r="AW3508" s="7" t="s">
        <v>528</v>
      </c>
      <c r="AX3508" s="7" t="s">
        <v>14</v>
      </c>
      <c r="AY3508" s="7" t="s">
        <v>567</v>
      </c>
      <c r="AZ3508" s="7" t="s">
        <v>38</v>
      </c>
    </row>
    <row r="3509" spans="1:52" x14ac:dyDescent="0.2">
      <c r="A3509" s="7">
        <v>3493</v>
      </c>
      <c r="B3509" s="7">
        <v>20072</v>
      </c>
      <c r="C3509" s="7" t="s">
        <v>69</v>
      </c>
      <c r="D3509" s="7" t="s">
        <v>228</v>
      </c>
      <c r="E3509" s="7" t="s">
        <v>229</v>
      </c>
      <c r="F3509" s="7">
        <v>1.2969999999999999</v>
      </c>
      <c r="I3509" s="7">
        <v>1.3440000000000001</v>
      </c>
      <c r="J3509" s="7">
        <v>2007</v>
      </c>
      <c r="K3509" s="7">
        <v>10</v>
      </c>
      <c r="L3509" s="7">
        <v>282</v>
      </c>
      <c r="M3509" s="7">
        <v>28.1</v>
      </c>
      <c r="N3509" s="7">
        <v>113.01600000000001</v>
      </c>
      <c r="O3509" s="7">
        <v>28.25</v>
      </c>
      <c r="P3509" s="7">
        <v>113.25</v>
      </c>
      <c r="Q3509" s="7">
        <v>18.878</v>
      </c>
      <c r="S3509" s="7">
        <v>10.076000000000001</v>
      </c>
      <c r="V3509" s="7" t="s">
        <v>26</v>
      </c>
      <c r="W3509" s="7">
        <v>0.90600000000000003</v>
      </c>
      <c r="X3509" s="7">
        <f t="shared" si="114"/>
        <v>0.90600000000000003</v>
      </c>
      <c r="Y3509" s="7">
        <v>0.438</v>
      </c>
      <c r="Z3509" s="7">
        <f t="shared" si="115"/>
        <v>0.438</v>
      </c>
      <c r="AA3509" s="7">
        <v>0.67300000000000004</v>
      </c>
      <c r="AB3509" s="7">
        <v>0.32600000000000001</v>
      </c>
      <c r="AC3509" s="7">
        <v>19.7</v>
      </c>
      <c r="AD3509" s="7">
        <v>6.2</v>
      </c>
      <c r="AE3509" s="7" t="s">
        <v>28</v>
      </c>
      <c r="AH3509" s="7" t="s">
        <v>409</v>
      </c>
      <c r="AI3509" s="7" t="s">
        <v>407</v>
      </c>
      <c r="AJ3509" s="7">
        <v>1.5009999999999999</v>
      </c>
      <c r="AK3509" s="7">
        <v>-1.8029999999999999</v>
      </c>
      <c r="AL3509" s="7" t="s">
        <v>408</v>
      </c>
      <c r="AM3509" s="7">
        <v>0.124</v>
      </c>
      <c r="AN3509" s="7">
        <v>9.4E-2</v>
      </c>
      <c r="AS3509" s="7">
        <v>1.994</v>
      </c>
      <c r="AT3509" s="7">
        <v>2.56</v>
      </c>
      <c r="AV3509" s="7" t="s">
        <v>659</v>
      </c>
      <c r="AW3509" s="7" t="s">
        <v>528</v>
      </c>
      <c r="AX3509" s="7" t="s">
        <v>14</v>
      </c>
      <c r="AY3509" s="7" t="s">
        <v>567</v>
      </c>
      <c r="AZ3509" s="7" t="s">
        <v>38</v>
      </c>
    </row>
    <row r="3510" spans="1:52" x14ac:dyDescent="0.2">
      <c r="A3510" s="7">
        <v>3494</v>
      </c>
      <c r="B3510" s="7">
        <v>20072</v>
      </c>
      <c r="C3510" s="7" t="s">
        <v>69</v>
      </c>
      <c r="D3510" s="7" t="s">
        <v>228</v>
      </c>
      <c r="E3510" s="7" t="s">
        <v>229</v>
      </c>
      <c r="F3510" s="7">
        <v>1.085</v>
      </c>
      <c r="I3510" s="7">
        <v>1.1240000000000001</v>
      </c>
      <c r="J3510" s="7">
        <v>2007</v>
      </c>
      <c r="K3510" s="7">
        <v>10</v>
      </c>
      <c r="L3510" s="7">
        <v>294</v>
      </c>
      <c r="M3510" s="7">
        <v>28.1</v>
      </c>
      <c r="N3510" s="7">
        <v>113.01600000000001</v>
      </c>
      <c r="O3510" s="7">
        <v>28.25</v>
      </c>
      <c r="P3510" s="7">
        <v>113.25</v>
      </c>
      <c r="Q3510" s="7">
        <v>18.565000000000001</v>
      </c>
      <c r="S3510" s="7">
        <v>4.952</v>
      </c>
      <c r="V3510" s="7" t="s">
        <v>26</v>
      </c>
      <c r="W3510" s="7">
        <v>0.69699999999999995</v>
      </c>
      <c r="X3510" s="7">
        <f t="shared" si="114"/>
        <v>0.69699999999999995</v>
      </c>
      <c r="Y3510" s="7">
        <v>0.42699999999999999</v>
      </c>
      <c r="Z3510" s="7">
        <f t="shared" si="115"/>
        <v>0.42699999999999999</v>
      </c>
      <c r="AA3510" s="7">
        <v>0.61899999999999999</v>
      </c>
      <c r="AB3510" s="7">
        <v>0.38</v>
      </c>
      <c r="AC3510" s="7">
        <v>19.7</v>
      </c>
      <c r="AD3510" s="7">
        <v>6.2</v>
      </c>
      <c r="AE3510" s="7" t="s">
        <v>28</v>
      </c>
      <c r="AH3510" s="7" t="s">
        <v>409</v>
      </c>
      <c r="AI3510" s="7" t="s">
        <v>407</v>
      </c>
      <c r="AJ3510" s="7">
        <v>1.5009999999999999</v>
      </c>
      <c r="AK3510" s="7">
        <v>-1.8029999999999999</v>
      </c>
      <c r="AL3510" s="7" t="s">
        <v>408</v>
      </c>
      <c r="AM3510" s="7">
        <v>0.124</v>
      </c>
      <c r="AN3510" s="7">
        <v>9.4E-2</v>
      </c>
      <c r="AS3510" s="7">
        <v>1.994</v>
      </c>
      <c r="AT3510" s="7">
        <v>2.56</v>
      </c>
      <c r="AV3510" s="7" t="s">
        <v>659</v>
      </c>
      <c r="AW3510" s="7" t="s">
        <v>528</v>
      </c>
      <c r="AX3510" s="7" t="s">
        <v>14</v>
      </c>
      <c r="AY3510" s="7" t="s">
        <v>567</v>
      </c>
      <c r="AZ3510" s="7" t="s">
        <v>38</v>
      </c>
    </row>
    <row r="3511" spans="1:52" x14ac:dyDescent="0.2">
      <c r="A3511" s="7">
        <v>3495</v>
      </c>
      <c r="B3511" s="7">
        <v>20072</v>
      </c>
      <c r="C3511" s="7" t="s">
        <v>69</v>
      </c>
      <c r="D3511" s="7" t="s">
        <v>228</v>
      </c>
      <c r="E3511" s="7" t="s">
        <v>229</v>
      </c>
      <c r="F3511" s="7">
        <v>0.81</v>
      </c>
      <c r="I3511" s="7">
        <v>0.83899999999999997</v>
      </c>
      <c r="J3511" s="7">
        <v>2007</v>
      </c>
      <c r="K3511" s="7">
        <v>11</v>
      </c>
      <c r="L3511" s="7">
        <v>308</v>
      </c>
      <c r="M3511" s="7">
        <v>28.1</v>
      </c>
      <c r="N3511" s="7">
        <v>113.01600000000001</v>
      </c>
      <c r="O3511" s="7">
        <v>28.25</v>
      </c>
      <c r="P3511" s="7">
        <v>113.25</v>
      </c>
      <c r="Q3511" s="7">
        <v>14.821999999999999</v>
      </c>
      <c r="S3511" s="7">
        <v>1.401</v>
      </c>
      <c r="V3511" s="7" t="s">
        <v>26</v>
      </c>
      <c r="W3511" s="7">
        <v>0.53200000000000003</v>
      </c>
      <c r="X3511" s="7">
        <f t="shared" si="114"/>
        <v>0.53200000000000003</v>
      </c>
      <c r="Y3511" s="7">
        <v>0.307</v>
      </c>
      <c r="Z3511" s="7">
        <f t="shared" si="115"/>
        <v>0.307</v>
      </c>
      <c r="AA3511" s="7">
        <v>0.63300000000000001</v>
      </c>
      <c r="AB3511" s="7">
        <v>0.36599999999999999</v>
      </c>
      <c r="AC3511" s="7">
        <v>13.1</v>
      </c>
      <c r="AD3511" s="7">
        <v>12.6</v>
      </c>
      <c r="AE3511" s="7" t="s">
        <v>28</v>
      </c>
      <c r="AH3511" s="7" t="s">
        <v>409</v>
      </c>
      <c r="AI3511" s="7" t="s">
        <v>407</v>
      </c>
      <c r="AJ3511" s="7">
        <v>1.5009999999999999</v>
      </c>
      <c r="AK3511" s="7">
        <v>-1.8029999999999999</v>
      </c>
      <c r="AL3511" s="7" t="s">
        <v>408</v>
      </c>
      <c r="AM3511" s="7">
        <v>0.124</v>
      </c>
      <c r="AN3511" s="7">
        <v>9.4E-2</v>
      </c>
      <c r="AS3511" s="7">
        <v>1.994</v>
      </c>
      <c r="AT3511" s="7">
        <v>2.56</v>
      </c>
      <c r="AV3511" s="7" t="s">
        <v>659</v>
      </c>
      <c r="AW3511" s="7" t="s">
        <v>528</v>
      </c>
      <c r="AX3511" s="7" t="s">
        <v>14</v>
      </c>
      <c r="AY3511" s="7" t="s">
        <v>567</v>
      </c>
      <c r="AZ3511" s="7" t="s">
        <v>38</v>
      </c>
    </row>
    <row r="3512" spans="1:52" x14ac:dyDescent="0.2">
      <c r="A3512" s="7">
        <v>3496</v>
      </c>
      <c r="B3512" s="7">
        <v>20072</v>
      </c>
      <c r="C3512" s="7" t="s">
        <v>69</v>
      </c>
      <c r="D3512" s="7" t="s">
        <v>228</v>
      </c>
      <c r="E3512" s="7" t="s">
        <v>229</v>
      </c>
      <c r="F3512" s="7">
        <v>0.86299999999999999</v>
      </c>
      <c r="I3512" s="7">
        <v>0.89400000000000002</v>
      </c>
      <c r="J3512" s="7">
        <v>2007</v>
      </c>
      <c r="K3512" s="7">
        <v>11</v>
      </c>
      <c r="L3512" s="7">
        <v>328</v>
      </c>
      <c r="M3512" s="7">
        <v>28.1</v>
      </c>
      <c r="N3512" s="7">
        <v>113.01600000000001</v>
      </c>
      <c r="O3512" s="7">
        <v>28.25</v>
      </c>
      <c r="P3512" s="7">
        <v>113.25</v>
      </c>
      <c r="Q3512" s="7">
        <v>12.429</v>
      </c>
      <c r="S3512" s="7">
        <v>4.7539999999999996</v>
      </c>
      <c r="V3512" s="7" t="s">
        <v>26</v>
      </c>
      <c r="W3512" s="7">
        <v>0.55400000000000005</v>
      </c>
      <c r="X3512" s="7">
        <f t="shared" si="114"/>
        <v>0.55400000000000005</v>
      </c>
      <c r="Y3512" s="7">
        <v>0.34</v>
      </c>
      <c r="Z3512" s="7">
        <f t="shared" si="115"/>
        <v>0.34</v>
      </c>
      <c r="AA3512" s="7">
        <v>0.61899999999999999</v>
      </c>
      <c r="AB3512" s="7">
        <v>0.38</v>
      </c>
      <c r="AC3512" s="7">
        <v>13.1</v>
      </c>
      <c r="AD3512" s="7">
        <v>12.6</v>
      </c>
      <c r="AE3512" s="7" t="s">
        <v>28</v>
      </c>
      <c r="AH3512" s="7" t="s">
        <v>409</v>
      </c>
      <c r="AI3512" s="7" t="s">
        <v>407</v>
      </c>
      <c r="AJ3512" s="7">
        <v>1.5009999999999999</v>
      </c>
      <c r="AK3512" s="7">
        <v>-1.8029999999999999</v>
      </c>
      <c r="AL3512" s="7" t="s">
        <v>408</v>
      </c>
      <c r="AM3512" s="7">
        <v>0.124</v>
      </c>
      <c r="AN3512" s="7">
        <v>9.4E-2</v>
      </c>
      <c r="AS3512" s="7">
        <v>1.994</v>
      </c>
      <c r="AT3512" s="7">
        <v>2.56</v>
      </c>
      <c r="AV3512" s="7" t="s">
        <v>659</v>
      </c>
      <c r="AW3512" s="7" t="s">
        <v>528</v>
      </c>
      <c r="AX3512" s="7" t="s">
        <v>14</v>
      </c>
      <c r="AY3512" s="7" t="s">
        <v>567</v>
      </c>
      <c r="AZ3512" s="7" t="s">
        <v>38</v>
      </c>
    </row>
    <row r="3513" spans="1:52" x14ac:dyDescent="0.2">
      <c r="A3513" s="7">
        <v>3497</v>
      </c>
      <c r="B3513" s="7">
        <v>20072</v>
      </c>
      <c r="C3513" s="7" t="s">
        <v>69</v>
      </c>
      <c r="D3513" s="7" t="s">
        <v>228</v>
      </c>
      <c r="E3513" s="7" t="s">
        <v>229</v>
      </c>
      <c r="F3513" s="7">
        <v>0.73599999999999999</v>
      </c>
      <c r="I3513" s="7">
        <v>0.76300000000000001</v>
      </c>
      <c r="J3513" s="7">
        <v>2007</v>
      </c>
      <c r="K3513" s="7">
        <v>12</v>
      </c>
      <c r="L3513" s="7">
        <v>343</v>
      </c>
      <c r="M3513" s="7">
        <v>28.1</v>
      </c>
      <c r="N3513" s="7">
        <v>113.01600000000001</v>
      </c>
      <c r="O3513" s="7">
        <v>28.25</v>
      </c>
      <c r="P3513" s="7">
        <v>113.25</v>
      </c>
      <c r="Q3513" s="7">
        <v>9.7249999999999996</v>
      </c>
      <c r="S3513" s="7">
        <v>3.294</v>
      </c>
      <c r="V3513" s="7" t="s">
        <v>26</v>
      </c>
      <c r="W3513" s="7">
        <v>0.46500000000000002</v>
      </c>
      <c r="X3513" s="7">
        <f t="shared" si="114"/>
        <v>0.46500000000000002</v>
      </c>
      <c r="Y3513" s="7">
        <v>0.29799999999999999</v>
      </c>
      <c r="Z3513" s="7">
        <f t="shared" si="115"/>
        <v>0.29799999999999999</v>
      </c>
      <c r="AA3513" s="7">
        <v>0.60899999999999999</v>
      </c>
      <c r="AB3513" s="7">
        <v>0.39</v>
      </c>
      <c r="AC3513" s="7">
        <v>7.8</v>
      </c>
      <c r="AD3513" s="7">
        <v>59.3</v>
      </c>
      <c r="AE3513" s="7" t="s">
        <v>28</v>
      </c>
      <c r="AH3513" s="7" t="s">
        <v>409</v>
      </c>
      <c r="AI3513" s="7" t="s">
        <v>407</v>
      </c>
      <c r="AJ3513" s="7">
        <v>1.5009999999999999</v>
      </c>
      <c r="AK3513" s="7">
        <v>-1.8029999999999999</v>
      </c>
      <c r="AL3513" s="7" t="s">
        <v>408</v>
      </c>
      <c r="AM3513" s="7">
        <v>0.124</v>
      </c>
      <c r="AN3513" s="7">
        <v>9.4E-2</v>
      </c>
      <c r="AS3513" s="7">
        <v>1.994</v>
      </c>
      <c r="AT3513" s="7">
        <v>2.56</v>
      </c>
      <c r="AV3513" s="7" t="s">
        <v>659</v>
      </c>
      <c r="AW3513" s="7" t="s">
        <v>528</v>
      </c>
      <c r="AX3513" s="7" t="s">
        <v>14</v>
      </c>
      <c r="AY3513" s="7" t="s">
        <v>567</v>
      </c>
      <c r="AZ3513" s="7" t="s">
        <v>38</v>
      </c>
    </row>
    <row r="3514" spans="1:52" x14ac:dyDescent="0.2">
      <c r="A3514" s="7">
        <v>3498</v>
      </c>
      <c r="B3514" s="7">
        <v>20072</v>
      </c>
      <c r="C3514" s="7" t="s">
        <v>69</v>
      </c>
      <c r="D3514" s="7" t="s">
        <v>228</v>
      </c>
      <c r="E3514" s="7" t="s">
        <v>229</v>
      </c>
      <c r="F3514" s="7">
        <v>0.42899999999999999</v>
      </c>
      <c r="I3514" s="7">
        <v>0.44400000000000001</v>
      </c>
      <c r="J3514" s="7">
        <v>2007</v>
      </c>
      <c r="K3514" s="7">
        <v>12</v>
      </c>
      <c r="L3514" s="7">
        <v>357</v>
      </c>
      <c r="M3514" s="7">
        <v>28.1</v>
      </c>
      <c r="N3514" s="7">
        <v>113.01600000000001</v>
      </c>
      <c r="O3514" s="7">
        <v>28.25</v>
      </c>
      <c r="P3514" s="7">
        <v>113.25</v>
      </c>
      <c r="Q3514" s="7">
        <v>7.7489999999999997</v>
      </c>
      <c r="S3514" s="7">
        <v>15.541</v>
      </c>
      <c r="V3514" s="7" t="s">
        <v>26</v>
      </c>
      <c r="W3514" s="7">
        <v>0.3</v>
      </c>
      <c r="X3514" s="7">
        <f t="shared" si="114"/>
        <v>0.3</v>
      </c>
      <c r="Y3514" s="7">
        <v>0.14399999999999999</v>
      </c>
      <c r="Z3514" s="7">
        <f t="shared" si="115"/>
        <v>0.14399999999999999</v>
      </c>
      <c r="AA3514" s="7">
        <v>0.67400000000000004</v>
      </c>
      <c r="AB3514" s="7">
        <v>0.32500000000000001</v>
      </c>
      <c r="AC3514" s="7">
        <v>7.8</v>
      </c>
      <c r="AD3514" s="7">
        <v>59.3</v>
      </c>
      <c r="AE3514" s="7" t="s">
        <v>28</v>
      </c>
      <c r="AH3514" s="7" t="s">
        <v>409</v>
      </c>
      <c r="AI3514" s="7" t="s">
        <v>407</v>
      </c>
      <c r="AJ3514" s="7">
        <v>1.5009999999999999</v>
      </c>
      <c r="AK3514" s="7">
        <v>-1.8029999999999999</v>
      </c>
      <c r="AL3514" s="7" t="s">
        <v>408</v>
      </c>
      <c r="AM3514" s="7">
        <v>0.124</v>
      </c>
      <c r="AN3514" s="7">
        <v>9.4E-2</v>
      </c>
      <c r="AS3514" s="7">
        <v>1.994</v>
      </c>
      <c r="AT3514" s="7">
        <v>2.56</v>
      </c>
      <c r="AV3514" s="7" t="s">
        <v>659</v>
      </c>
      <c r="AW3514" s="7" t="s">
        <v>528</v>
      </c>
      <c r="AX3514" s="7" t="s">
        <v>14</v>
      </c>
      <c r="AY3514" s="7" t="s">
        <v>567</v>
      </c>
      <c r="AZ3514" s="7" t="s">
        <v>38</v>
      </c>
    </row>
    <row r="3515" spans="1:52" x14ac:dyDescent="0.2">
      <c r="A3515" s="7">
        <v>3499</v>
      </c>
      <c r="B3515" s="7">
        <v>20072</v>
      </c>
      <c r="C3515" s="7" t="s">
        <v>69</v>
      </c>
      <c r="D3515" s="7" t="s">
        <v>228</v>
      </c>
      <c r="E3515" s="7" t="s">
        <v>229</v>
      </c>
      <c r="F3515" s="7">
        <v>0.439</v>
      </c>
      <c r="I3515" s="7">
        <v>0.45500000000000002</v>
      </c>
      <c r="J3515" s="7">
        <v>2008</v>
      </c>
      <c r="K3515" s="7">
        <v>1</v>
      </c>
      <c r="L3515" s="7">
        <v>14</v>
      </c>
      <c r="M3515" s="7">
        <v>28.1</v>
      </c>
      <c r="N3515" s="7">
        <v>113.01600000000001</v>
      </c>
      <c r="O3515" s="7">
        <v>28.25</v>
      </c>
      <c r="P3515" s="7">
        <v>113.25</v>
      </c>
      <c r="Q3515" s="7">
        <v>8.3729999999999993</v>
      </c>
      <c r="S3515" s="7">
        <v>17.117000000000001</v>
      </c>
      <c r="V3515" s="7" t="s">
        <v>26</v>
      </c>
      <c r="W3515" s="7">
        <v>0.21199999999999999</v>
      </c>
      <c r="X3515" s="7">
        <f t="shared" si="114"/>
        <v>0.21199999999999999</v>
      </c>
      <c r="Y3515" s="7">
        <v>0.24299999999999999</v>
      </c>
      <c r="Z3515" s="7">
        <f t="shared" si="115"/>
        <v>0.24299999999999999</v>
      </c>
      <c r="AA3515" s="7">
        <v>0.46500000000000002</v>
      </c>
      <c r="AB3515" s="7">
        <v>0.53400000000000003</v>
      </c>
      <c r="AC3515" s="7">
        <v>2.2000000000000002</v>
      </c>
      <c r="AD3515" s="7">
        <v>70.2</v>
      </c>
      <c r="AE3515" s="7" t="s">
        <v>28</v>
      </c>
      <c r="AH3515" s="7" t="s">
        <v>409</v>
      </c>
      <c r="AI3515" s="7" t="s">
        <v>407</v>
      </c>
      <c r="AJ3515" s="7">
        <v>1.5009999999999999</v>
      </c>
      <c r="AK3515" s="7">
        <v>-0.29799999999999999</v>
      </c>
      <c r="AL3515" s="7" t="s">
        <v>408</v>
      </c>
      <c r="AM3515" s="7">
        <v>0.124</v>
      </c>
      <c r="AN3515" s="7">
        <v>9.4E-2</v>
      </c>
      <c r="AS3515" s="7">
        <v>1.994</v>
      </c>
      <c r="AT3515" s="7">
        <v>2.56</v>
      </c>
      <c r="AV3515" s="7" t="s">
        <v>659</v>
      </c>
      <c r="AW3515" s="7" t="s">
        <v>528</v>
      </c>
      <c r="AX3515" s="7" t="s">
        <v>14</v>
      </c>
      <c r="AY3515" s="7" t="s">
        <v>567</v>
      </c>
      <c r="AZ3515" s="7" t="s">
        <v>38</v>
      </c>
    </row>
    <row r="3516" spans="1:52" x14ac:dyDescent="0.2">
      <c r="A3516" s="7">
        <v>3500</v>
      </c>
      <c r="B3516" s="7">
        <v>20072</v>
      </c>
      <c r="C3516" s="7" t="s">
        <v>69</v>
      </c>
      <c r="D3516" s="7" t="s">
        <v>228</v>
      </c>
      <c r="E3516" s="7" t="s">
        <v>229</v>
      </c>
      <c r="F3516" s="7">
        <v>0.59699999999999998</v>
      </c>
      <c r="I3516" s="7">
        <v>0.61799999999999999</v>
      </c>
      <c r="J3516" s="7">
        <v>2008</v>
      </c>
      <c r="K3516" s="7">
        <v>2</v>
      </c>
      <c r="L3516" s="7">
        <v>45</v>
      </c>
      <c r="M3516" s="7">
        <v>28.1</v>
      </c>
      <c r="N3516" s="7">
        <v>113.01600000000001</v>
      </c>
      <c r="O3516" s="7">
        <v>28.25</v>
      </c>
      <c r="P3516" s="7">
        <v>113.25</v>
      </c>
      <c r="Q3516" s="7">
        <v>10.661</v>
      </c>
      <c r="S3516" s="7">
        <v>21.625</v>
      </c>
      <c r="V3516" s="7" t="s">
        <v>26</v>
      </c>
      <c r="W3516" s="7">
        <v>0.36599999999999999</v>
      </c>
      <c r="X3516" s="7">
        <f t="shared" si="114"/>
        <v>0.36599999999999999</v>
      </c>
      <c r="Y3516" s="7">
        <v>0.252</v>
      </c>
      <c r="Z3516" s="7">
        <f t="shared" si="115"/>
        <v>0.252</v>
      </c>
      <c r="AA3516" s="7">
        <v>0.59099999999999997</v>
      </c>
      <c r="AB3516" s="7">
        <v>0.40799999999999997</v>
      </c>
      <c r="AC3516" s="7">
        <v>4.2</v>
      </c>
      <c r="AD3516" s="7">
        <v>57.7</v>
      </c>
      <c r="AE3516" s="7" t="s">
        <v>28</v>
      </c>
      <c r="AH3516" s="7" t="s">
        <v>409</v>
      </c>
      <c r="AI3516" s="7" t="s">
        <v>407</v>
      </c>
      <c r="AJ3516" s="7">
        <v>1.5009999999999999</v>
      </c>
      <c r="AK3516" s="7">
        <v>-0.29799999999999999</v>
      </c>
      <c r="AL3516" s="7" t="s">
        <v>408</v>
      </c>
      <c r="AM3516" s="7">
        <v>0.124</v>
      </c>
      <c r="AN3516" s="7">
        <v>9.4E-2</v>
      </c>
      <c r="AS3516" s="7">
        <v>1.994</v>
      </c>
      <c r="AT3516" s="7">
        <v>2.56</v>
      </c>
      <c r="AV3516" s="7" t="s">
        <v>659</v>
      </c>
      <c r="AW3516" s="7" t="s">
        <v>528</v>
      </c>
      <c r="AX3516" s="7" t="s">
        <v>14</v>
      </c>
      <c r="AY3516" s="7" t="s">
        <v>567</v>
      </c>
      <c r="AZ3516" s="7" t="s">
        <v>38</v>
      </c>
    </row>
    <row r="3517" spans="1:52" x14ac:dyDescent="0.2">
      <c r="A3517" s="7">
        <v>3501</v>
      </c>
      <c r="B3517" s="7">
        <v>20072</v>
      </c>
      <c r="C3517" s="7" t="s">
        <v>69</v>
      </c>
      <c r="D3517" s="7" t="s">
        <v>228</v>
      </c>
      <c r="E3517" s="7" t="s">
        <v>229</v>
      </c>
      <c r="F3517" s="7">
        <v>0.67200000000000004</v>
      </c>
      <c r="I3517" s="7">
        <v>0.69599999999999995</v>
      </c>
      <c r="J3517" s="7">
        <v>2008</v>
      </c>
      <c r="K3517" s="7">
        <v>2</v>
      </c>
      <c r="L3517" s="7">
        <v>60</v>
      </c>
      <c r="M3517" s="7">
        <v>28.1</v>
      </c>
      <c r="N3517" s="7">
        <v>113.01600000000001</v>
      </c>
      <c r="O3517" s="7">
        <v>28.25</v>
      </c>
      <c r="P3517" s="7">
        <v>113.25</v>
      </c>
      <c r="Q3517" s="7">
        <v>11.077</v>
      </c>
      <c r="S3517" s="7">
        <v>23.198</v>
      </c>
      <c r="V3517" s="7" t="s">
        <v>26</v>
      </c>
      <c r="W3517" s="7">
        <v>0.48699999999999999</v>
      </c>
      <c r="X3517" s="7">
        <f t="shared" si="114"/>
        <v>0.48699999999999999</v>
      </c>
      <c r="Y3517" s="7">
        <v>0.20899999999999999</v>
      </c>
      <c r="Z3517" s="7">
        <f t="shared" si="115"/>
        <v>0.20899999999999999</v>
      </c>
      <c r="AA3517" s="7">
        <v>0.69799999999999995</v>
      </c>
      <c r="AB3517" s="7">
        <v>0.30099999999999999</v>
      </c>
      <c r="AC3517" s="7">
        <v>4.2</v>
      </c>
      <c r="AD3517" s="7">
        <v>57.7</v>
      </c>
      <c r="AE3517" s="7" t="s">
        <v>28</v>
      </c>
      <c r="AH3517" s="7" t="s">
        <v>409</v>
      </c>
      <c r="AI3517" s="7" t="s">
        <v>407</v>
      </c>
      <c r="AJ3517" s="7">
        <v>1.5009999999999999</v>
      </c>
      <c r="AK3517" s="7">
        <v>-0.29799999999999999</v>
      </c>
      <c r="AL3517" s="7" t="s">
        <v>408</v>
      </c>
      <c r="AM3517" s="7">
        <v>0.124</v>
      </c>
      <c r="AN3517" s="7">
        <v>9.4E-2</v>
      </c>
      <c r="AS3517" s="7">
        <v>1.994</v>
      </c>
      <c r="AT3517" s="7">
        <v>2.56</v>
      </c>
      <c r="AV3517" s="7" t="s">
        <v>659</v>
      </c>
      <c r="AW3517" s="7" t="s">
        <v>528</v>
      </c>
      <c r="AX3517" s="7" t="s">
        <v>14</v>
      </c>
      <c r="AY3517" s="7" t="s">
        <v>567</v>
      </c>
      <c r="AZ3517" s="7" t="s">
        <v>38</v>
      </c>
    </row>
    <row r="3518" spans="1:52" x14ac:dyDescent="0.2">
      <c r="A3518" s="7">
        <v>3502</v>
      </c>
      <c r="B3518" s="7">
        <v>20072</v>
      </c>
      <c r="C3518" s="7" t="s">
        <v>69</v>
      </c>
      <c r="D3518" s="7" t="s">
        <v>228</v>
      </c>
      <c r="E3518" s="7" t="s">
        <v>229</v>
      </c>
      <c r="F3518" s="7">
        <v>0.81</v>
      </c>
      <c r="I3518" s="7">
        <v>0.83899999999999997</v>
      </c>
      <c r="J3518" s="7">
        <v>2008</v>
      </c>
      <c r="K3518" s="7">
        <v>3</v>
      </c>
      <c r="L3518" s="7">
        <v>77</v>
      </c>
      <c r="M3518" s="7">
        <v>28.1</v>
      </c>
      <c r="N3518" s="7">
        <v>113.01600000000001</v>
      </c>
      <c r="O3518" s="7">
        <v>28.25</v>
      </c>
      <c r="P3518" s="7">
        <v>113.25</v>
      </c>
      <c r="Q3518" s="7">
        <v>16.797999999999998</v>
      </c>
      <c r="S3518" s="7">
        <v>25.401</v>
      </c>
      <c r="V3518" s="7" t="s">
        <v>26</v>
      </c>
      <c r="W3518" s="7">
        <v>0.61899999999999999</v>
      </c>
      <c r="X3518" s="7">
        <f t="shared" si="114"/>
        <v>0.61899999999999999</v>
      </c>
      <c r="Y3518" s="7">
        <v>0.22</v>
      </c>
      <c r="Z3518" s="7">
        <f t="shared" si="115"/>
        <v>0.22</v>
      </c>
      <c r="AA3518" s="7">
        <v>0.73699999999999999</v>
      </c>
      <c r="AB3518" s="7">
        <v>0.26200000000000001</v>
      </c>
      <c r="AC3518" s="7">
        <v>14.6</v>
      </c>
      <c r="AD3518" s="7">
        <v>152.69999999999999</v>
      </c>
      <c r="AE3518" s="7" t="s">
        <v>28</v>
      </c>
      <c r="AH3518" s="7" t="s">
        <v>409</v>
      </c>
      <c r="AI3518" s="7" t="s">
        <v>407</v>
      </c>
      <c r="AJ3518" s="7">
        <v>1.5009999999999999</v>
      </c>
      <c r="AK3518" s="7">
        <v>-0.29799999999999999</v>
      </c>
      <c r="AL3518" s="7" t="s">
        <v>408</v>
      </c>
      <c r="AM3518" s="7">
        <v>0.124</v>
      </c>
      <c r="AN3518" s="7">
        <v>9.4E-2</v>
      </c>
      <c r="AS3518" s="7">
        <v>1.994</v>
      </c>
      <c r="AT3518" s="7">
        <v>2.56</v>
      </c>
      <c r="AV3518" s="7" t="s">
        <v>659</v>
      </c>
      <c r="AW3518" s="7" t="s">
        <v>528</v>
      </c>
      <c r="AX3518" s="7" t="s">
        <v>14</v>
      </c>
      <c r="AY3518" s="7" t="s">
        <v>567</v>
      </c>
      <c r="AZ3518" s="7" t="s">
        <v>38</v>
      </c>
    </row>
    <row r="3519" spans="1:52" x14ac:dyDescent="0.2">
      <c r="A3519" s="7">
        <v>3503</v>
      </c>
      <c r="B3519" s="7">
        <v>20072</v>
      </c>
      <c r="C3519" s="7" t="s">
        <v>69</v>
      </c>
      <c r="D3519" s="7" t="s">
        <v>228</v>
      </c>
      <c r="E3519" s="7" t="s">
        <v>229</v>
      </c>
      <c r="F3519" s="7">
        <v>0.71399999999999997</v>
      </c>
      <c r="I3519" s="7">
        <v>0.74</v>
      </c>
      <c r="J3519" s="7">
        <v>2008</v>
      </c>
      <c r="K3519" s="7">
        <v>4</v>
      </c>
      <c r="L3519" s="7">
        <v>93</v>
      </c>
      <c r="M3519" s="7">
        <v>28.1</v>
      </c>
      <c r="N3519" s="7">
        <v>113.01600000000001</v>
      </c>
      <c r="O3519" s="7">
        <v>28.25</v>
      </c>
      <c r="P3519" s="7">
        <v>113.25</v>
      </c>
      <c r="Q3519" s="7">
        <v>13.053000000000001</v>
      </c>
      <c r="S3519" s="7">
        <v>23.94</v>
      </c>
      <c r="V3519" s="7" t="s">
        <v>26</v>
      </c>
      <c r="W3519" s="7">
        <v>0.48699999999999999</v>
      </c>
      <c r="X3519" s="7">
        <f t="shared" si="114"/>
        <v>0.48699999999999999</v>
      </c>
      <c r="Y3519" s="7">
        <v>0.253</v>
      </c>
      <c r="Z3519" s="7">
        <f t="shared" si="115"/>
        <v>0.253</v>
      </c>
      <c r="AA3519" s="7">
        <v>0.65700000000000003</v>
      </c>
      <c r="AB3519" s="7">
        <v>0.34200000000000003</v>
      </c>
      <c r="AC3519" s="7">
        <v>18.5</v>
      </c>
      <c r="AD3519" s="7">
        <v>109.2</v>
      </c>
      <c r="AE3519" s="7" t="s">
        <v>28</v>
      </c>
      <c r="AH3519" s="7" t="s">
        <v>409</v>
      </c>
      <c r="AI3519" s="7" t="s">
        <v>407</v>
      </c>
      <c r="AJ3519" s="7">
        <v>1.5009999999999999</v>
      </c>
      <c r="AK3519" s="7">
        <v>-0.29799999999999999</v>
      </c>
      <c r="AL3519" s="7" t="s">
        <v>408</v>
      </c>
      <c r="AM3519" s="7">
        <v>0.124</v>
      </c>
      <c r="AN3519" s="7">
        <v>9.4E-2</v>
      </c>
      <c r="AS3519" s="7">
        <v>1.994</v>
      </c>
      <c r="AT3519" s="7">
        <v>2.56</v>
      </c>
      <c r="AV3519" s="7" t="s">
        <v>659</v>
      </c>
      <c r="AW3519" s="7" t="s">
        <v>528</v>
      </c>
      <c r="AX3519" s="7" t="s">
        <v>14</v>
      </c>
      <c r="AY3519" s="7" t="s">
        <v>567</v>
      </c>
      <c r="AZ3519" s="7" t="s">
        <v>38</v>
      </c>
    </row>
    <row r="3520" spans="1:52" x14ac:dyDescent="0.2">
      <c r="A3520" s="7">
        <v>3504</v>
      </c>
      <c r="B3520" s="7">
        <v>20072</v>
      </c>
      <c r="C3520" s="7" t="s">
        <v>69</v>
      </c>
      <c r="D3520" s="7" t="s">
        <v>228</v>
      </c>
      <c r="E3520" s="7" t="s">
        <v>229</v>
      </c>
      <c r="F3520" s="7">
        <v>0.78900000000000003</v>
      </c>
      <c r="I3520" s="7">
        <v>0.81799999999999995</v>
      </c>
      <c r="J3520" s="7">
        <v>2008</v>
      </c>
      <c r="K3520" s="7">
        <v>4</v>
      </c>
      <c r="L3520" s="7">
        <v>107</v>
      </c>
      <c r="M3520" s="7">
        <v>28.1</v>
      </c>
      <c r="N3520" s="7">
        <v>113.01600000000001</v>
      </c>
      <c r="O3520" s="7">
        <v>28.25</v>
      </c>
      <c r="P3520" s="7">
        <v>113.25</v>
      </c>
      <c r="Q3520" s="7">
        <v>16.486000000000001</v>
      </c>
      <c r="S3520" s="7">
        <v>20.806999999999999</v>
      </c>
      <c r="V3520" s="7" t="s">
        <v>26</v>
      </c>
      <c r="W3520" s="7">
        <v>0.55200000000000005</v>
      </c>
      <c r="X3520" s="7">
        <f t="shared" si="114"/>
        <v>0.55200000000000005</v>
      </c>
      <c r="Y3520" s="7">
        <v>0.26600000000000001</v>
      </c>
      <c r="Z3520" s="7">
        <f t="shared" si="115"/>
        <v>0.26600000000000001</v>
      </c>
      <c r="AA3520" s="7">
        <v>0.67400000000000004</v>
      </c>
      <c r="AB3520" s="7">
        <v>0.32500000000000001</v>
      </c>
      <c r="AC3520" s="7">
        <v>18.5</v>
      </c>
      <c r="AD3520" s="7">
        <v>109.2</v>
      </c>
      <c r="AE3520" s="7" t="s">
        <v>28</v>
      </c>
      <c r="AH3520" s="7" t="s">
        <v>409</v>
      </c>
      <c r="AI3520" s="7" t="s">
        <v>407</v>
      </c>
      <c r="AJ3520" s="7">
        <v>1.5009999999999999</v>
      </c>
      <c r="AK3520" s="7">
        <v>-0.29799999999999999</v>
      </c>
      <c r="AL3520" s="7" t="s">
        <v>408</v>
      </c>
      <c r="AM3520" s="7">
        <v>0.124</v>
      </c>
      <c r="AN3520" s="7">
        <v>9.4E-2</v>
      </c>
      <c r="AS3520" s="7">
        <v>1.994</v>
      </c>
      <c r="AT3520" s="7">
        <v>2.56</v>
      </c>
      <c r="AV3520" s="7" t="s">
        <v>659</v>
      </c>
      <c r="AW3520" s="7" t="s">
        <v>528</v>
      </c>
      <c r="AX3520" s="7" t="s">
        <v>14</v>
      </c>
      <c r="AY3520" s="7" t="s">
        <v>567</v>
      </c>
      <c r="AZ3520" s="7" t="s">
        <v>38</v>
      </c>
    </row>
    <row r="3521" spans="1:52" x14ac:dyDescent="0.2">
      <c r="A3521" s="7">
        <v>3505</v>
      </c>
      <c r="B3521" s="7">
        <v>20072</v>
      </c>
      <c r="C3521" s="7" t="s">
        <v>69</v>
      </c>
      <c r="D3521" s="7" t="s">
        <v>228</v>
      </c>
      <c r="E3521" s="7" t="s">
        <v>229</v>
      </c>
      <c r="F3521" s="7">
        <v>0.90500000000000003</v>
      </c>
      <c r="I3521" s="7">
        <v>0.93799999999999994</v>
      </c>
      <c r="J3521" s="7">
        <v>2008</v>
      </c>
      <c r="K3521" s="7">
        <v>4</v>
      </c>
      <c r="L3521" s="7">
        <v>119</v>
      </c>
      <c r="M3521" s="7">
        <v>28.1</v>
      </c>
      <c r="N3521" s="7">
        <v>113.01600000000001</v>
      </c>
      <c r="O3521" s="7">
        <v>28.25</v>
      </c>
      <c r="P3521" s="7">
        <v>113.25</v>
      </c>
      <c r="Q3521" s="7">
        <v>19.501999999999999</v>
      </c>
      <c r="S3521" s="7">
        <v>17.670999999999999</v>
      </c>
      <c r="V3521" s="7" t="s">
        <v>26</v>
      </c>
      <c r="W3521" s="7">
        <v>0.79500000000000004</v>
      </c>
      <c r="X3521" s="7">
        <f t="shared" si="114"/>
        <v>0.79500000000000004</v>
      </c>
      <c r="Y3521" s="7">
        <v>0.14299999999999999</v>
      </c>
      <c r="Z3521" s="7">
        <f t="shared" si="115"/>
        <v>0.14299999999999999</v>
      </c>
      <c r="AA3521" s="7">
        <v>0.84699999999999998</v>
      </c>
      <c r="AB3521" s="7">
        <v>0.152</v>
      </c>
      <c r="AC3521" s="7">
        <v>18.5</v>
      </c>
      <c r="AD3521" s="7">
        <v>109.2</v>
      </c>
      <c r="AE3521" s="7" t="s">
        <v>28</v>
      </c>
      <c r="AH3521" s="7" t="s">
        <v>409</v>
      </c>
      <c r="AI3521" s="7" t="s">
        <v>407</v>
      </c>
      <c r="AJ3521" s="7">
        <v>1.5009999999999999</v>
      </c>
      <c r="AK3521" s="7">
        <v>-0.29799999999999999</v>
      </c>
      <c r="AL3521" s="7" t="s">
        <v>408</v>
      </c>
      <c r="AM3521" s="7">
        <v>0.124</v>
      </c>
      <c r="AN3521" s="7">
        <v>9.4E-2</v>
      </c>
      <c r="AS3521" s="7">
        <v>1.994</v>
      </c>
      <c r="AT3521" s="7">
        <v>2.56</v>
      </c>
      <c r="AV3521" s="7" t="s">
        <v>659</v>
      </c>
      <c r="AW3521" s="7" t="s">
        <v>528</v>
      </c>
      <c r="AX3521" s="7" t="s">
        <v>14</v>
      </c>
      <c r="AY3521" s="7" t="s">
        <v>567</v>
      </c>
      <c r="AZ3521" s="7" t="s">
        <v>38</v>
      </c>
    </row>
    <row r="3522" spans="1:52" x14ac:dyDescent="0.2">
      <c r="A3522" s="7">
        <v>3506</v>
      </c>
      <c r="B3522" s="7">
        <v>20072</v>
      </c>
      <c r="C3522" s="7" t="s">
        <v>69</v>
      </c>
      <c r="D3522" s="7" t="s">
        <v>228</v>
      </c>
      <c r="E3522" s="7" t="s">
        <v>229</v>
      </c>
      <c r="F3522" s="7">
        <v>1.085</v>
      </c>
      <c r="I3522" s="7">
        <v>1.1240000000000001</v>
      </c>
      <c r="J3522" s="7">
        <v>2008</v>
      </c>
      <c r="K3522" s="7">
        <v>5</v>
      </c>
      <c r="L3522" s="7">
        <v>135</v>
      </c>
      <c r="M3522" s="7">
        <v>28.1</v>
      </c>
      <c r="N3522" s="7">
        <v>113.01600000000001</v>
      </c>
      <c r="O3522" s="7">
        <v>28.25</v>
      </c>
      <c r="P3522" s="7">
        <v>113.25</v>
      </c>
      <c r="Q3522" s="7">
        <v>19.085999999999999</v>
      </c>
      <c r="S3522" s="7">
        <v>14.955</v>
      </c>
      <c r="V3522" s="7" t="s">
        <v>26</v>
      </c>
      <c r="W3522" s="7">
        <v>0.86099999999999999</v>
      </c>
      <c r="X3522" s="7">
        <f t="shared" si="114"/>
        <v>0.86099999999999999</v>
      </c>
      <c r="Y3522" s="7">
        <v>0.26300000000000001</v>
      </c>
      <c r="Z3522" s="7">
        <f t="shared" si="115"/>
        <v>0.26300000000000001</v>
      </c>
      <c r="AA3522" s="7">
        <v>0.76500000000000001</v>
      </c>
      <c r="AB3522" s="7">
        <v>0.23400000000000001</v>
      </c>
      <c r="AC3522" s="7">
        <v>24.3</v>
      </c>
      <c r="AD3522" s="7">
        <v>130.30000000000001</v>
      </c>
      <c r="AE3522" s="7" t="s">
        <v>28</v>
      </c>
      <c r="AH3522" s="7" t="s">
        <v>409</v>
      </c>
      <c r="AI3522" s="7" t="s">
        <v>407</v>
      </c>
      <c r="AJ3522" s="7">
        <v>1.5009999999999999</v>
      </c>
      <c r="AK3522" s="7">
        <v>-0.29799999999999999</v>
      </c>
      <c r="AL3522" s="7" t="s">
        <v>408</v>
      </c>
      <c r="AM3522" s="7">
        <v>0.124</v>
      </c>
      <c r="AN3522" s="7">
        <v>9.4E-2</v>
      </c>
      <c r="AS3522" s="7">
        <v>1.994</v>
      </c>
      <c r="AT3522" s="7">
        <v>2.56</v>
      </c>
      <c r="AV3522" s="7" t="s">
        <v>659</v>
      </c>
      <c r="AW3522" s="7" t="s">
        <v>528</v>
      </c>
      <c r="AX3522" s="7" t="s">
        <v>14</v>
      </c>
      <c r="AY3522" s="7" t="s">
        <v>567</v>
      </c>
      <c r="AZ3522" s="7" t="s">
        <v>38</v>
      </c>
    </row>
    <row r="3523" spans="1:52" x14ac:dyDescent="0.2">
      <c r="A3523" s="7">
        <v>3507</v>
      </c>
      <c r="B3523" s="7">
        <v>20072</v>
      </c>
      <c r="C3523" s="7" t="s">
        <v>69</v>
      </c>
      <c r="D3523" s="7" t="s">
        <v>228</v>
      </c>
      <c r="E3523" s="7" t="s">
        <v>229</v>
      </c>
      <c r="F3523" s="7">
        <v>1.4139999999999999</v>
      </c>
      <c r="I3523" s="7">
        <v>1.466</v>
      </c>
      <c r="J3523" s="7">
        <v>2008</v>
      </c>
      <c r="K3523" s="7">
        <v>5</v>
      </c>
      <c r="L3523" s="7">
        <v>146</v>
      </c>
      <c r="M3523" s="7">
        <v>28.1</v>
      </c>
      <c r="N3523" s="7">
        <v>113.01600000000001</v>
      </c>
      <c r="O3523" s="7">
        <v>28.25</v>
      </c>
      <c r="P3523" s="7">
        <v>113.25</v>
      </c>
      <c r="Q3523" s="7">
        <v>23.870999999999999</v>
      </c>
      <c r="S3523" s="7">
        <v>12.343</v>
      </c>
      <c r="V3523" s="7" t="s">
        <v>26</v>
      </c>
      <c r="W3523" s="7">
        <v>0.98199999999999998</v>
      </c>
      <c r="X3523" s="7">
        <f t="shared" si="114"/>
        <v>0.98199999999999998</v>
      </c>
      <c r="Y3523" s="7">
        <v>0.48399999999999999</v>
      </c>
      <c r="Z3523" s="7">
        <f t="shared" si="115"/>
        <v>0.48399999999999999</v>
      </c>
      <c r="AA3523" s="7">
        <v>0.66900000000000004</v>
      </c>
      <c r="AB3523" s="7">
        <v>0.33</v>
      </c>
      <c r="AC3523" s="7">
        <v>24.3</v>
      </c>
      <c r="AD3523" s="7">
        <v>130.30000000000001</v>
      </c>
      <c r="AE3523" s="7" t="s">
        <v>28</v>
      </c>
      <c r="AH3523" s="7" t="s">
        <v>409</v>
      </c>
      <c r="AI3523" s="7" t="s">
        <v>407</v>
      </c>
      <c r="AJ3523" s="7">
        <v>1.5009999999999999</v>
      </c>
      <c r="AK3523" s="7">
        <v>-0.29799999999999999</v>
      </c>
      <c r="AL3523" s="7" t="s">
        <v>408</v>
      </c>
      <c r="AM3523" s="7">
        <v>0.124</v>
      </c>
      <c r="AN3523" s="7">
        <v>9.4E-2</v>
      </c>
      <c r="AS3523" s="7">
        <v>1.994</v>
      </c>
      <c r="AT3523" s="7">
        <v>2.56</v>
      </c>
      <c r="AV3523" s="7" t="s">
        <v>659</v>
      </c>
      <c r="AW3523" s="7" t="s">
        <v>528</v>
      </c>
      <c r="AX3523" s="7" t="s">
        <v>14</v>
      </c>
      <c r="AY3523" s="7" t="s">
        <v>567</v>
      </c>
      <c r="AZ3523" s="7" t="s">
        <v>38</v>
      </c>
    </row>
    <row r="3524" spans="1:52" x14ac:dyDescent="0.2">
      <c r="A3524" s="7">
        <v>3508</v>
      </c>
      <c r="B3524" s="7">
        <v>20072</v>
      </c>
      <c r="C3524" s="7" t="s">
        <v>69</v>
      </c>
      <c r="D3524" s="7" t="s">
        <v>228</v>
      </c>
      <c r="E3524" s="7" t="s">
        <v>229</v>
      </c>
      <c r="F3524" s="7">
        <v>1.6679999999999999</v>
      </c>
      <c r="I3524" s="7">
        <v>1.7290000000000001</v>
      </c>
      <c r="J3524" s="7">
        <v>2008</v>
      </c>
      <c r="K3524" s="7">
        <v>6</v>
      </c>
      <c r="L3524" s="7">
        <v>159</v>
      </c>
      <c r="M3524" s="7">
        <v>28.1</v>
      </c>
      <c r="N3524" s="7">
        <v>113.01600000000001</v>
      </c>
      <c r="O3524" s="7">
        <v>28.25</v>
      </c>
      <c r="P3524" s="7">
        <v>113.25</v>
      </c>
      <c r="Q3524" s="7">
        <v>30.422999999999998</v>
      </c>
      <c r="S3524" s="7">
        <v>21.869</v>
      </c>
      <c r="V3524" s="7" t="s">
        <v>26</v>
      </c>
      <c r="W3524" s="7">
        <v>1.4</v>
      </c>
      <c r="X3524" s="7">
        <f t="shared" si="114"/>
        <v>1.4</v>
      </c>
      <c r="Y3524" s="7">
        <v>0.32900000000000001</v>
      </c>
      <c r="Z3524" s="7">
        <f t="shared" si="115"/>
        <v>0.32900000000000001</v>
      </c>
      <c r="AA3524" s="7">
        <v>0.80900000000000005</v>
      </c>
      <c r="AB3524" s="7">
        <v>0.19</v>
      </c>
      <c r="AC3524" s="7">
        <v>26.7</v>
      </c>
      <c r="AD3524" s="7">
        <v>153</v>
      </c>
      <c r="AE3524" s="7" t="s">
        <v>28</v>
      </c>
      <c r="AH3524" s="7" t="s">
        <v>409</v>
      </c>
      <c r="AI3524" s="7" t="s">
        <v>407</v>
      </c>
      <c r="AJ3524" s="7">
        <v>1.5009999999999999</v>
      </c>
      <c r="AK3524" s="7">
        <v>-0.29799999999999999</v>
      </c>
      <c r="AL3524" s="7" t="s">
        <v>408</v>
      </c>
      <c r="AM3524" s="7">
        <v>0.124</v>
      </c>
      <c r="AN3524" s="7">
        <v>9.4E-2</v>
      </c>
      <c r="AS3524" s="7">
        <v>1.994</v>
      </c>
      <c r="AT3524" s="7">
        <v>2.56</v>
      </c>
      <c r="AV3524" s="7" t="s">
        <v>659</v>
      </c>
      <c r="AW3524" s="7" t="s">
        <v>528</v>
      </c>
      <c r="AX3524" s="7" t="s">
        <v>14</v>
      </c>
      <c r="AY3524" s="7" t="s">
        <v>567</v>
      </c>
      <c r="AZ3524" s="7" t="s">
        <v>38</v>
      </c>
    </row>
    <row r="3525" spans="1:52" x14ac:dyDescent="0.2">
      <c r="A3525" s="7">
        <v>3509</v>
      </c>
      <c r="B3525" s="7">
        <v>20072</v>
      </c>
      <c r="C3525" s="7" t="s">
        <v>69</v>
      </c>
      <c r="D3525" s="7" t="s">
        <v>228</v>
      </c>
      <c r="E3525" s="7" t="s">
        <v>229</v>
      </c>
      <c r="F3525" s="7">
        <v>1.901</v>
      </c>
      <c r="I3525" s="7">
        <v>1.97</v>
      </c>
      <c r="J3525" s="7">
        <v>2008</v>
      </c>
      <c r="K3525" s="7">
        <v>6</v>
      </c>
      <c r="L3525" s="7">
        <v>176</v>
      </c>
      <c r="M3525" s="7">
        <v>28.1</v>
      </c>
      <c r="N3525" s="7">
        <v>113.01600000000001</v>
      </c>
      <c r="O3525" s="7">
        <v>28.25</v>
      </c>
      <c r="P3525" s="7">
        <v>113.25</v>
      </c>
      <c r="Q3525" s="7">
        <v>26.263000000000002</v>
      </c>
      <c r="S3525" s="7">
        <v>21.245000000000001</v>
      </c>
      <c r="V3525" s="7" t="s">
        <v>26</v>
      </c>
      <c r="W3525" s="7">
        <v>1.488</v>
      </c>
      <c r="X3525" s="7">
        <f t="shared" si="114"/>
        <v>1.488</v>
      </c>
      <c r="Y3525" s="7">
        <v>0.48199999999999998</v>
      </c>
      <c r="Z3525" s="7">
        <f t="shared" si="115"/>
        <v>0.48199999999999998</v>
      </c>
      <c r="AA3525" s="7">
        <v>0.754</v>
      </c>
      <c r="AB3525" s="7">
        <v>0.245</v>
      </c>
      <c r="AC3525" s="7">
        <v>26.7</v>
      </c>
      <c r="AD3525" s="7">
        <v>153</v>
      </c>
      <c r="AE3525" s="7" t="s">
        <v>28</v>
      </c>
      <c r="AH3525" s="7" t="s">
        <v>409</v>
      </c>
      <c r="AI3525" s="7" t="s">
        <v>407</v>
      </c>
      <c r="AJ3525" s="7">
        <v>1.5009999999999999</v>
      </c>
      <c r="AK3525" s="7">
        <v>-0.29799999999999999</v>
      </c>
      <c r="AL3525" s="7" t="s">
        <v>408</v>
      </c>
      <c r="AM3525" s="7">
        <v>0.124</v>
      </c>
      <c r="AN3525" s="7">
        <v>9.4E-2</v>
      </c>
      <c r="AS3525" s="7">
        <v>1.994</v>
      </c>
      <c r="AT3525" s="7">
        <v>2.56</v>
      </c>
      <c r="AV3525" s="7" t="s">
        <v>659</v>
      </c>
      <c r="AW3525" s="7" t="s">
        <v>528</v>
      </c>
      <c r="AX3525" s="7" t="s">
        <v>14</v>
      </c>
      <c r="AY3525" s="7" t="s">
        <v>567</v>
      </c>
      <c r="AZ3525" s="7" t="s">
        <v>38</v>
      </c>
    </row>
    <row r="3526" spans="1:52" x14ac:dyDescent="0.2">
      <c r="A3526" s="7">
        <v>3510</v>
      </c>
      <c r="B3526" s="7">
        <v>20072</v>
      </c>
      <c r="C3526" s="7" t="s">
        <v>69</v>
      </c>
      <c r="D3526" s="7" t="s">
        <v>228</v>
      </c>
      <c r="E3526" s="7" t="s">
        <v>229</v>
      </c>
      <c r="F3526" s="7">
        <v>2.3029999999999999</v>
      </c>
      <c r="I3526" s="7">
        <v>2.387</v>
      </c>
      <c r="J3526" s="7">
        <v>2008</v>
      </c>
      <c r="K3526" s="7">
        <v>7</v>
      </c>
      <c r="L3526" s="7">
        <v>188</v>
      </c>
      <c r="M3526" s="7">
        <v>28.1</v>
      </c>
      <c r="N3526" s="7">
        <v>113.01600000000001</v>
      </c>
      <c r="O3526" s="7">
        <v>28.25</v>
      </c>
      <c r="P3526" s="7">
        <v>113.25</v>
      </c>
      <c r="Q3526" s="7">
        <v>26.158999999999999</v>
      </c>
      <c r="S3526" s="7">
        <v>15.599</v>
      </c>
      <c r="V3526" s="7" t="s">
        <v>26</v>
      </c>
      <c r="W3526" s="7">
        <v>1.94</v>
      </c>
      <c r="X3526" s="7">
        <f t="shared" si="114"/>
        <v>1.94</v>
      </c>
      <c r="Y3526" s="7">
        <v>0.44700000000000001</v>
      </c>
      <c r="Z3526" s="7">
        <f t="shared" si="115"/>
        <v>0.44700000000000001</v>
      </c>
      <c r="AA3526" s="7">
        <v>0.81200000000000006</v>
      </c>
      <c r="AB3526" s="7">
        <v>0.187</v>
      </c>
      <c r="AC3526" s="7">
        <v>30.1</v>
      </c>
      <c r="AD3526" s="7">
        <v>159.5</v>
      </c>
      <c r="AE3526" s="7" t="s">
        <v>28</v>
      </c>
      <c r="AH3526" s="7" t="s">
        <v>409</v>
      </c>
      <c r="AI3526" s="7" t="s">
        <v>407</v>
      </c>
      <c r="AJ3526" s="7">
        <v>1.5009999999999999</v>
      </c>
      <c r="AK3526" s="7">
        <v>-0.29799999999999999</v>
      </c>
      <c r="AL3526" s="7" t="s">
        <v>408</v>
      </c>
      <c r="AM3526" s="7">
        <v>0.124</v>
      </c>
      <c r="AN3526" s="7">
        <v>9.4E-2</v>
      </c>
      <c r="AS3526" s="7">
        <v>1.994</v>
      </c>
      <c r="AT3526" s="7">
        <v>2.56</v>
      </c>
      <c r="AV3526" s="7" t="s">
        <v>659</v>
      </c>
      <c r="AW3526" s="7" t="s">
        <v>528</v>
      </c>
      <c r="AX3526" s="7" t="s">
        <v>14</v>
      </c>
      <c r="AY3526" s="7" t="s">
        <v>567</v>
      </c>
      <c r="AZ3526" s="7" t="s">
        <v>38</v>
      </c>
    </row>
    <row r="3527" spans="1:52" x14ac:dyDescent="0.2">
      <c r="A3527" s="7">
        <v>3511</v>
      </c>
      <c r="B3527" s="7">
        <v>20072</v>
      </c>
      <c r="C3527" s="7" t="s">
        <v>69</v>
      </c>
      <c r="D3527" s="7" t="s">
        <v>228</v>
      </c>
      <c r="E3527" s="7" t="s">
        <v>229</v>
      </c>
      <c r="F3527" s="7">
        <v>2.621</v>
      </c>
      <c r="I3527" s="7">
        <v>2.7170000000000001</v>
      </c>
      <c r="J3527" s="7">
        <v>2008</v>
      </c>
      <c r="K3527" s="7">
        <v>7</v>
      </c>
      <c r="L3527" s="7">
        <v>204</v>
      </c>
      <c r="M3527" s="7">
        <v>28.1</v>
      </c>
      <c r="N3527" s="7">
        <v>113.01600000000001</v>
      </c>
      <c r="O3527" s="7">
        <v>28.25</v>
      </c>
      <c r="P3527" s="7">
        <v>113.25</v>
      </c>
      <c r="Q3527" s="7">
        <v>26.678999999999998</v>
      </c>
      <c r="S3527" s="7">
        <v>15.917999999999999</v>
      </c>
      <c r="V3527" s="7" t="s">
        <v>26</v>
      </c>
      <c r="W3527" s="7">
        <v>2.1379999999999999</v>
      </c>
      <c r="X3527" s="7">
        <f t="shared" si="114"/>
        <v>2.1379999999999999</v>
      </c>
      <c r="Y3527" s="7">
        <v>0.57899999999999996</v>
      </c>
      <c r="Z3527" s="7">
        <f t="shared" si="115"/>
        <v>0.57899999999999996</v>
      </c>
      <c r="AA3527" s="7">
        <v>0.78600000000000003</v>
      </c>
      <c r="AB3527" s="7">
        <v>0.21299999999999999</v>
      </c>
      <c r="AC3527" s="7">
        <v>30.1</v>
      </c>
      <c r="AD3527" s="7">
        <v>159.5</v>
      </c>
      <c r="AE3527" s="7" t="s">
        <v>28</v>
      </c>
      <c r="AH3527" s="7" t="s">
        <v>409</v>
      </c>
      <c r="AI3527" s="7" t="s">
        <v>407</v>
      </c>
      <c r="AJ3527" s="7">
        <v>1.5009999999999999</v>
      </c>
      <c r="AK3527" s="7">
        <v>-0.29799999999999999</v>
      </c>
      <c r="AL3527" s="7" t="s">
        <v>408</v>
      </c>
      <c r="AM3527" s="7">
        <v>0.124</v>
      </c>
      <c r="AN3527" s="7">
        <v>9.4E-2</v>
      </c>
      <c r="AS3527" s="7">
        <v>1.994</v>
      </c>
      <c r="AT3527" s="7">
        <v>2.56</v>
      </c>
      <c r="AV3527" s="7" t="s">
        <v>659</v>
      </c>
      <c r="AW3527" s="7" t="s">
        <v>528</v>
      </c>
      <c r="AX3527" s="7" t="s">
        <v>14</v>
      </c>
      <c r="AY3527" s="7" t="s">
        <v>567</v>
      </c>
      <c r="AZ3527" s="7" t="s">
        <v>38</v>
      </c>
    </row>
    <row r="3528" spans="1:52" x14ac:dyDescent="0.2">
      <c r="A3528" s="7">
        <v>3512</v>
      </c>
      <c r="B3528" s="7">
        <v>20072</v>
      </c>
      <c r="C3528" s="7" t="s">
        <v>69</v>
      </c>
      <c r="D3528" s="7" t="s">
        <v>228</v>
      </c>
      <c r="E3528" s="7" t="s">
        <v>229</v>
      </c>
      <c r="F3528" s="7">
        <v>1.964</v>
      </c>
      <c r="I3528" s="7">
        <v>2.036</v>
      </c>
      <c r="J3528" s="7">
        <v>2008</v>
      </c>
      <c r="K3528" s="7">
        <v>8</v>
      </c>
      <c r="L3528" s="7">
        <v>219</v>
      </c>
      <c r="M3528" s="7">
        <v>28.1</v>
      </c>
      <c r="N3528" s="7">
        <v>113.01600000000001</v>
      </c>
      <c r="O3528" s="7">
        <v>28.25</v>
      </c>
      <c r="P3528" s="7">
        <v>113.25</v>
      </c>
      <c r="Q3528" s="7">
        <v>27.718</v>
      </c>
      <c r="S3528" s="7">
        <v>21.571999999999999</v>
      </c>
      <c r="V3528" s="7" t="s">
        <v>26</v>
      </c>
      <c r="W3528" s="7">
        <v>1.631</v>
      </c>
      <c r="X3528" s="7">
        <f t="shared" si="114"/>
        <v>1.631</v>
      </c>
      <c r="Y3528" s="7">
        <v>0.40500000000000003</v>
      </c>
      <c r="Z3528" s="7">
        <f t="shared" si="115"/>
        <v>0.40500000000000003</v>
      </c>
      <c r="AA3528" s="7">
        <v>0.8</v>
      </c>
      <c r="AB3528" s="7">
        <v>0.19900000000000001</v>
      </c>
      <c r="AC3528" s="7">
        <v>29.3</v>
      </c>
      <c r="AD3528" s="7">
        <v>138.19999999999999</v>
      </c>
      <c r="AE3528" s="7" t="s">
        <v>28</v>
      </c>
      <c r="AH3528" s="7" t="s">
        <v>409</v>
      </c>
      <c r="AI3528" s="7" t="s">
        <v>407</v>
      </c>
      <c r="AJ3528" s="7">
        <v>1.5009999999999999</v>
      </c>
      <c r="AK3528" s="7">
        <v>-0.29799999999999999</v>
      </c>
      <c r="AL3528" s="7" t="s">
        <v>408</v>
      </c>
      <c r="AM3528" s="7">
        <v>0.124</v>
      </c>
      <c r="AN3528" s="7">
        <v>9.4E-2</v>
      </c>
      <c r="AS3528" s="7">
        <v>1.994</v>
      </c>
      <c r="AT3528" s="7">
        <v>2.56</v>
      </c>
      <c r="AV3528" s="7" t="s">
        <v>659</v>
      </c>
      <c r="AW3528" s="7" t="s">
        <v>528</v>
      </c>
      <c r="AX3528" s="7" t="s">
        <v>14</v>
      </c>
      <c r="AY3528" s="7" t="s">
        <v>567</v>
      </c>
      <c r="AZ3528" s="7" t="s">
        <v>38</v>
      </c>
    </row>
    <row r="3529" spans="1:52" x14ac:dyDescent="0.2">
      <c r="A3529" s="7">
        <v>3513</v>
      </c>
      <c r="B3529" s="7">
        <v>20072</v>
      </c>
      <c r="C3529" s="7" t="s">
        <v>69</v>
      </c>
      <c r="D3529" s="7" t="s">
        <v>228</v>
      </c>
      <c r="E3529" s="7" t="s">
        <v>229</v>
      </c>
      <c r="F3529" s="7">
        <v>1.446</v>
      </c>
      <c r="I3529" s="7">
        <v>1.4990000000000001</v>
      </c>
      <c r="J3529" s="7">
        <v>2008</v>
      </c>
      <c r="K3529" s="7">
        <v>8</v>
      </c>
      <c r="L3529" s="7">
        <v>233</v>
      </c>
      <c r="M3529" s="7">
        <v>28.1</v>
      </c>
      <c r="N3529" s="7">
        <v>113.01600000000001</v>
      </c>
      <c r="O3529" s="7">
        <v>28.25</v>
      </c>
      <c r="P3529" s="7">
        <v>113.25</v>
      </c>
      <c r="Q3529" s="7">
        <v>27.72</v>
      </c>
      <c r="S3529" s="7">
        <v>23.879000000000001</v>
      </c>
      <c r="V3529" s="7" t="s">
        <v>26</v>
      </c>
      <c r="W3529" s="7">
        <v>1.091</v>
      </c>
      <c r="X3529" s="7">
        <f t="shared" si="114"/>
        <v>1.091</v>
      </c>
      <c r="Y3529" s="7">
        <v>0.40799999999999997</v>
      </c>
      <c r="Z3529" s="7">
        <f t="shared" si="115"/>
        <v>0.40799999999999997</v>
      </c>
      <c r="AA3529" s="7">
        <v>0.72699999999999998</v>
      </c>
      <c r="AB3529" s="7">
        <v>0.27200000000000002</v>
      </c>
      <c r="AC3529" s="7">
        <v>29.3</v>
      </c>
      <c r="AD3529" s="7">
        <v>138.19999999999999</v>
      </c>
      <c r="AE3529" s="7" t="s">
        <v>28</v>
      </c>
      <c r="AH3529" s="7" t="s">
        <v>409</v>
      </c>
      <c r="AI3529" s="7" t="s">
        <v>407</v>
      </c>
      <c r="AJ3529" s="7">
        <v>1.5009999999999999</v>
      </c>
      <c r="AK3529" s="7">
        <v>-0.29799999999999999</v>
      </c>
      <c r="AL3529" s="7" t="s">
        <v>408</v>
      </c>
      <c r="AM3529" s="7">
        <v>0.124</v>
      </c>
      <c r="AN3529" s="7">
        <v>9.4E-2</v>
      </c>
      <c r="AS3529" s="7">
        <v>1.994</v>
      </c>
      <c r="AT3529" s="7">
        <v>2.56</v>
      </c>
      <c r="AV3529" s="7" t="s">
        <v>659</v>
      </c>
      <c r="AW3529" s="7" t="s">
        <v>528</v>
      </c>
      <c r="AX3529" s="7" t="s">
        <v>14</v>
      </c>
      <c r="AY3529" s="7" t="s">
        <v>567</v>
      </c>
      <c r="AZ3529" s="7" t="s">
        <v>38</v>
      </c>
    </row>
    <row r="3530" spans="1:52" x14ac:dyDescent="0.2">
      <c r="A3530" s="7">
        <v>3514</v>
      </c>
      <c r="B3530" s="7">
        <v>20072</v>
      </c>
      <c r="C3530" s="7" t="s">
        <v>69</v>
      </c>
      <c r="D3530" s="7" t="s">
        <v>228</v>
      </c>
      <c r="E3530" s="7" t="s">
        <v>229</v>
      </c>
      <c r="F3530" s="7">
        <v>2.2189999999999999</v>
      </c>
      <c r="I3530" s="7">
        <v>2.2999999999999998</v>
      </c>
      <c r="J3530" s="7">
        <v>2008</v>
      </c>
      <c r="K3530" s="7">
        <v>9</v>
      </c>
      <c r="L3530" s="7">
        <v>249</v>
      </c>
      <c r="M3530" s="7">
        <v>28.1</v>
      </c>
      <c r="N3530" s="7">
        <v>113.01600000000001</v>
      </c>
      <c r="O3530" s="7">
        <v>28.25</v>
      </c>
      <c r="P3530" s="7">
        <v>113.25</v>
      </c>
      <c r="Q3530" s="7">
        <v>24.599</v>
      </c>
      <c r="S3530" s="7">
        <v>25.452999999999999</v>
      </c>
      <c r="V3530" s="7" t="s">
        <v>26</v>
      </c>
      <c r="W3530" s="7">
        <v>1.1240000000000001</v>
      </c>
      <c r="X3530" s="7">
        <f t="shared" si="114"/>
        <v>1.1240000000000001</v>
      </c>
      <c r="Y3530" s="7">
        <v>1.1759999999999999</v>
      </c>
      <c r="Z3530" s="7">
        <f t="shared" si="115"/>
        <v>1.1759999999999999</v>
      </c>
      <c r="AA3530" s="7">
        <v>0.48799999999999999</v>
      </c>
      <c r="AB3530" s="7">
        <v>0.51100000000000001</v>
      </c>
      <c r="AC3530" s="7">
        <v>25.9</v>
      </c>
      <c r="AD3530" s="7">
        <v>99.8</v>
      </c>
      <c r="AE3530" s="7" t="s">
        <v>28</v>
      </c>
      <c r="AH3530" s="7" t="s">
        <v>409</v>
      </c>
      <c r="AI3530" s="7" t="s">
        <v>407</v>
      </c>
      <c r="AJ3530" s="7">
        <v>1.5009999999999999</v>
      </c>
      <c r="AK3530" s="7">
        <v>-0.29799999999999999</v>
      </c>
      <c r="AL3530" s="7" t="s">
        <v>408</v>
      </c>
      <c r="AM3530" s="7">
        <v>0.124</v>
      </c>
      <c r="AN3530" s="7">
        <v>9.4E-2</v>
      </c>
      <c r="AS3530" s="7">
        <v>1.994</v>
      </c>
      <c r="AT3530" s="7">
        <v>2.56</v>
      </c>
      <c r="AV3530" s="7" t="s">
        <v>659</v>
      </c>
      <c r="AW3530" s="7" t="s">
        <v>528</v>
      </c>
      <c r="AX3530" s="7" t="s">
        <v>14</v>
      </c>
      <c r="AY3530" s="7" t="s">
        <v>567</v>
      </c>
      <c r="AZ3530" s="7" t="s">
        <v>38</v>
      </c>
    </row>
    <row r="3531" spans="1:52" x14ac:dyDescent="0.2">
      <c r="A3531" s="7">
        <v>3515</v>
      </c>
      <c r="B3531" s="7">
        <v>20072</v>
      </c>
      <c r="C3531" s="7" t="s">
        <v>69</v>
      </c>
      <c r="D3531" s="7" t="s">
        <v>228</v>
      </c>
      <c r="E3531" s="7" t="s">
        <v>229</v>
      </c>
      <c r="F3531" s="7">
        <v>2.2610000000000001</v>
      </c>
      <c r="I3531" s="7">
        <v>2.3439999999999999</v>
      </c>
      <c r="J3531" s="7">
        <v>2008</v>
      </c>
      <c r="K3531" s="7">
        <v>9</v>
      </c>
      <c r="L3531" s="7">
        <v>264</v>
      </c>
      <c r="M3531" s="7">
        <v>28.1</v>
      </c>
      <c r="N3531" s="7">
        <v>113.01600000000001</v>
      </c>
      <c r="O3531" s="7">
        <v>28.25</v>
      </c>
      <c r="P3531" s="7">
        <v>113.25</v>
      </c>
      <c r="Q3531" s="7">
        <v>26.367000000000001</v>
      </c>
      <c r="S3531" s="7">
        <v>17.713999999999999</v>
      </c>
      <c r="V3531" s="7" t="s">
        <v>26</v>
      </c>
      <c r="W3531" s="7">
        <v>1.179</v>
      </c>
      <c r="X3531" s="7">
        <f t="shared" si="114"/>
        <v>1.179</v>
      </c>
      <c r="Y3531" s="7">
        <v>1.165</v>
      </c>
      <c r="Z3531" s="7">
        <f t="shared" si="115"/>
        <v>1.165</v>
      </c>
      <c r="AA3531" s="7">
        <v>0.502</v>
      </c>
      <c r="AB3531" s="7">
        <v>0.497</v>
      </c>
      <c r="AC3531" s="7">
        <v>25.9</v>
      </c>
      <c r="AD3531" s="7">
        <v>99.8</v>
      </c>
      <c r="AE3531" s="7" t="s">
        <v>28</v>
      </c>
      <c r="AH3531" s="7" t="s">
        <v>409</v>
      </c>
      <c r="AI3531" s="7" t="s">
        <v>407</v>
      </c>
      <c r="AJ3531" s="7">
        <v>1.5009999999999999</v>
      </c>
      <c r="AK3531" s="7">
        <v>-0.29799999999999999</v>
      </c>
      <c r="AL3531" s="7" t="s">
        <v>408</v>
      </c>
      <c r="AM3531" s="7">
        <v>0.124</v>
      </c>
      <c r="AN3531" s="7">
        <v>9.4E-2</v>
      </c>
      <c r="AS3531" s="7">
        <v>1.994</v>
      </c>
      <c r="AT3531" s="7">
        <v>2.56</v>
      </c>
      <c r="AV3531" s="7" t="s">
        <v>659</v>
      </c>
      <c r="AW3531" s="7" t="s">
        <v>528</v>
      </c>
      <c r="AX3531" s="7" t="s">
        <v>14</v>
      </c>
      <c r="AY3531" s="7" t="s">
        <v>567</v>
      </c>
      <c r="AZ3531" s="7" t="s">
        <v>38</v>
      </c>
    </row>
    <row r="3532" spans="1:52" x14ac:dyDescent="0.2">
      <c r="A3532" s="7">
        <v>3516</v>
      </c>
      <c r="B3532" s="7">
        <v>20072</v>
      </c>
      <c r="C3532" s="7" t="s">
        <v>69</v>
      </c>
      <c r="D3532" s="7" t="s">
        <v>228</v>
      </c>
      <c r="E3532" s="7" t="s">
        <v>229</v>
      </c>
      <c r="F3532" s="7">
        <v>1.4139999999999999</v>
      </c>
      <c r="I3532" s="7">
        <v>1.466</v>
      </c>
      <c r="J3532" s="7">
        <v>2008</v>
      </c>
      <c r="K3532" s="7">
        <v>10</v>
      </c>
      <c r="L3532" s="7">
        <v>279</v>
      </c>
      <c r="M3532" s="7">
        <v>28.1</v>
      </c>
      <c r="N3532" s="7">
        <v>113.01600000000001</v>
      </c>
      <c r="O3532" s="7">
        <v>28.25</v>
      </c>
      <c r="P3532" s="7">
        <v>113.25</v>
      </c>
      <c r="Q3532" s="7">
        <v>19.294</v>
      </c>
      <c r="S3532" s="7">
        <v>13.22</v>
      </c>
      <c r="V3532" s="7" t="s">
        <v>26</v>
      </c>
      <c r="W3532" s="7">
        <v>0.88200000000000001</v>
      </c>
      <c r="X3532" s="7">
        <f t="shared" si="114"/>
        <v>0.88200000000000001</v>
      </c>
      <c r="Y3532" s="7">
        <v>0.58399999999999996</v>
      </c>
      <c r="Z3532" s="7">
        <f t="shared" si="115"/>
        <v>0.58399999999999996</v>
      </c>
      <c r="AA3532" s="7">
        <v>0.60099999999999998</v>
      </c>
      <c r="AB3532" s="7">
        <v>0.39800000000000002</v>
      </c>
      <c r="AC3532" s="7">
        <v>20.3</v>
      </c>
      <c r="AD3532" s="7">
        <v>77.400000000000006</v>
      </c>
      <c r="AE3532" s="7" t="s">
        <v>28</v>
      </c>
      <c r="AH3532" s="7" t="s">
        <v>409</v>
      </c>
      <c r="AI3532" s="7" t="s">
        <v>407</v>
      </c>
      <c r="AJ3532" s="7">
        <v>1.5009999999999999</v>
      </c>
      <c r="AK3532" s="7">
        <v>-0.29799999999999999</v>
      </c>
      <c r="AL3532" s="7" t="s">
        <v>408</v>
      </c>
      <c r="AM3532" s="7">
        <v>0.124</v>
      </c>
      <c r="AN3532" s="7">
        <v>9.4E-2</v>
      </c>
      <c r="AS3532" s="7">
        <v>1.994</v>
      </c>
      <c r="AT3532" s="7">
        <v>2.56</v>
      </c>
      <c r="AV3532" s="7" t="s">
        <v>659</v>
      </c>
      <c r="AW3532" s="7" t="s">
        <v>528</v>
      </c>
      <c r="AX3532" s="7" t="s">
        <v>14</v>
      </c>
      <c r="AY3532" s="7" t="s">
        <v>567</v>
      </c>
      <c r="AZ3532" s="7" t="s">
        <v>38</v>
      </c>
    </row>
    <row r="3533" spans="1:52" x14ac:dyDescent="0.2">
      <c r="A3533" s="7">
        <v>3517</v>
      </c>
      <c r="B3533" s="7">
        <v>20072</v>
      </c>
      <c r="C3533" s="7" t="s">
        <v>69</v>
      </c>
      <c r="D3533" s="7" t="s">
        <v>228</v>
      </c>
      <c r="E3533" s="7" t="s">
        <v>229</v>
      </c>
      <c r="F3533" s="7">
        <v>1.456</v>
      </c>
      <c r="I3533" s="7">
        <v>1.5089999999999999</v>
      </c>
      <c r="J3533" s="7">
        <v>2008</v>
      </c>
      <c r="K3533" s="7">
        <v>10</v>
      </c>
      <c r="L3533" s="7">
        <v>295</v>
      </c>
      <c r="M3533" s="7">
        <v>28.1</v>
      </c>
      <c r="N3533" s="7">
        <v>113.01600000000001</v>
      </c>
      <c r="O3533" s="7">
        <v>28.25</v>
      </c>
      <c r="P3533" s="7">
        <v>113.25</v>
      </c>
      <c r="Q3533" s="7">
        <v>22.623000000000001</v>
      </c>
      <c r="S3533" s="7">
        <v>8.0969999999999995</v>
      </c>
      <c r="V3533" s="7" t="s">
        <v>26</v>
      </c>
      <c r="W3533" s="7">
        <v>0.93600000000000005</v>
      </c>
      <c r="X3533" s="7">
        <f t="shared" si="114"/>
        <v>0.93600000000000005</v>
      </c>
      <c r="Y3533" s="7">
        <v>0.57299999999999995</v>
      </c>
      <c r="Z3533" s="7">
        <f t="shared" si="115"/>
        <v>0.57299999999999995</v>
      </c>
      <c r="AA3533" s="7">
        <v>0.62</v>
      </c>
      <c r="AB3533" s="7">
        <v>0.379</v>
      </c>
      <c r="AC3533" s="7">
        <v>20.3</v>
      </c>
      <c r="AD3533" s="7">
        <v>77.400000000000006</v>
      </c>
      <c r="AE3533" s="7" t="s">
        <v>28</v>
      </c>
      <c r="AH3533" s="7" t="s">
        <v>409</v>
      </c>
      <c r="AI3533" s="7" t="s">
        <v>407</v>
      </c>
      <c r="AJ3533" s="7">
        <v>1.5009999999999999</v>
      </c>
      <c r="AK3533" s="7">
        <v>-0.29799999999999999</v>
      </c>
      <c r="AL3533" s="7" t="s">
        <v>408</v>
      </c>
      <c r="AM3533" s="7">
        <v>0.124</v>
      </c>
      <c r="AN3533" s="7">
        <v>9.4E-2</v>
      </c>
      <c r="AS3533" s="7">
        <v>1.994</v>
      </c>
      <c r="AT3533" s="7">
        <v>2.56</v>
      </c>
      <c r="AV3533" s="7" t="s">
        <v>659</v>
      </c>
      <c r="AW3533" s="7" t="s">
        <v>528</v>
      </c>
      <c r="AX3533" s="7" t="s">
        <v>14</v>
      </c>
      <c r="AY3533" s="7" t="s">
        <v>567</v>
      </c>
      <c r="AZ3533" s="7" t="s">
        <v>38</v>
      </c>
    </row>
    <row r="3534" spans="1:52" x14ac:dyDescent="0.2">
      <c r="A3534" s="7">
        <v>3518</v>
      </c>
      <c r="B3534" s="7">
        <v>20072</v>
      </c>
      <c r="C3534" s="7" t="s">
        <v>69</v>
      </c>
      <c r="D3534" s="7" t="s">
        <v>228</v>
      </c>
      <c r="E3534" s="7" t="s">
        <v>229</v>
      </c>
      <c r="F3534" s="7">
        <v>0.81</v>
      </c>
      <c r="I3534" s="7">
        <v>0.83899999999999997</v>
      </c>
      <c r="J3534" s="7">
        <v>2008</v>
      </c>
      <c r="K3534" s="7">
        <v>11</v>
      </c>
      <c r="L3534" s="7">
        <v>311</v>
      </c>
      <c r="M3534" s="7">
        <v>28.1</v>
      </c>
      <c r="N3534" s="7">
        <v>113.01600000000001</v>
      </c>
      <c r="O3534" s="7">
        <v>28.25</v>
      </c>
      <c r="P3534" s="7">
        <v>113.25</v>
      </c>
      <c r="Q3534" s="7">
        <v>15.03</v>
      </c>
      <c r="S3534" s="7">
        <v>18.879000000000001</v>
      </c>
      <c r="V3534" s="7" t="s">
        <v>26</v>
      </c>
      <c r="W3534" s="7">
        <v>0.58399999999999996</v>
      </c>
      <c r="X3534" s="7">
        <f t="shared" si="114"/>
        <v>0.58399999999999996</v>
      </c>
      <c r="Y3534" s="7">
        <v>0.255</v>
      </c>
      <c r="Z3534" s="7">
        <f t="shared" si="115"/>
        <v>0.255</v>
      </c>
      <c r="AA3534" s="7">
        <v>0.69499999999999995</v>
      </c>
      <c r="AB3534" s="7">
        <v>0.30399999999999999</v>
      </c>
      <c r="AC3534" s="7">
        <v>13.1</v>
      </c>
      <c r="AD3534" s="7">
        <v>199.6</v>
      </c>
      <c r="AE3534" s="7" t="s">
        <v>28</v>
      </c>
      <c r="AH3534" s="7" t="s">
        <v>409</v>
      </c>
      <c r="AI3534" s="7" t="s">
        <v>407</v>
      </c>
      <c r="AJ3534" s="7">
        <v>1.5009999999999999</v>
      </c>
      <c r="AK3534" s="7">
        <v>-0.29799999999999999</v>
      </c>
      <c r="AL3534" s="7" t="s">
        <v>408</v>
      </c>
      <c r="AM3534" s="7">
        <v>0.124</v>
      </c>
      <c r="AN3534" s="7">
        <v>9.4E-2</v>
      </c>
      <c r="AS3534" s="7">
        <v>1.994</v>
      </c>
      <c r="AT3534" s="7">
        <v>2.56</v>
      </c>
      <c r="AV3534" s="7" t="s">
        <v>659</v>
      </c>
      <c r="AW3534" s="7" t="s">
        <v>528</v>
      </c>
      <c r="AX3534" s="7" t="s">
        <v>14</v>
      </c>
      <c r="AY3534" s="7" t="s">
        <v>567</v>
      </c>
      <c r="AZ3534" s="7" t="s">
        <v>38</v>
      </c>
    </row>
    <row r="3535" spans="1:52" x14ac:dyDescent="0.2">
      <c r="A3535" s="7">
        <v>3519</v>
      </c>
      <c r="B3535" s="7">
        <v>20072</v>
      </c>
      <c r="C3535" s="7" t="s">
        <v>69</v>
      </c>
      <c r="D3535" s="7" t="s">
        <v>228</v>
      </c>
      <c r="E3535" s="7" t="s">
        <v>229</v>
      </c>
      <c r="F3535" s="7">
        <v>0.86299999999999999</v>
      </c>
      <c r="I3535" s="7">
        <v>0.89400000000000002</v>
      </c>
      <c r="J3535" s="7">
        <v>2008</v>
      </c>
      <c r="K3535" s="7">
        <v>11</v>
      </c>
      <c r="L3535" s="7">
        <v>327</v>
      </c>
      <c r="M3535" s="7">
        <v>28.1</v>
      </c>
      <c r="N3535" s="7">
        <v>113.01600000000001</v>
      </c>
      <c r="O3535" s="7">
        <v>28.25</v>
      </c>
      <c r="P3535" s="7">
        <v>113.25</v>
      </c>
      <c r="Q3535" s="7">
        <v>10.765000000000001</v>
      </c>
      <c r="S3535" s="7">
        <v>14.804</v>
      </c>
      <c r="V3535" s="7" t="s">
        <v>26</v>
      </c>
      <c r="W3535" s="7">
        <v>0.57299999999999995</v>
      </c>
      <c r="X3535" s="7">
        <f t="shared" si="114"/>
        <v>0.57299999999999995</v>
      </c>
      <c r="Y3535" s="7">
        <v>0.32100000000000001</v>
      </c>
      <c r="Z3535" s="7">
        <f t="shared" si="115"/>
        <v>0.32100000000000001</v>
      </c>
      <c r="AA3535" s="7">
        <v>0.64</v>
      </c>
      <c r="AB3535" s="7">
        <v>0.35899999999999999</v>
      </c>
      <c r="AC3535" s="7">
        <v>13.1</v>
      </c>
      <c r="AD3535" s="7">
        <v>199.6</v>
      </c>
      <c r="AE3535" s="7" t="s">
        <v>28</v>
      </c>
      <c r="AH3535" s="7" t="s">
        <v>409</v>
      </c>
      <c r="AI3535" s="7" t="s">
        <v>407</v>
      </c>
      <c r="AJ3535" s="7">
        <v>1.5009999999999999</v>
      </c>
      <c r="AK3535" s="7">
        <v>-0.29799999999999999</v>
      </c>
      <c r="AL3535" s="7" t="s">
        <v>408</v>
      </c>
      <c r="AM3535" s="7">
        <v>0.124</v>
      </c>
      <c r="AN3535" s="7">
        <v>9.4E-2</v>
      </c>
      <c r="AS3535" s="7">
        <v>1.994</v>
      </c>
      <c r="AT3535" s="7">
        <v>2.56</v>
      </c>
      <c r="AV3535" s="7" t="s">
        <v>659</v>
      </c>
      <c r="AW3535" s="7" t="s">
        <v>528</v>
      </c>
      <c r="AX3535" s="7" t="s">
        <v>14</v>
      </c>
      <c r="AY3535" s="7" t="s">
        <v>567</v>
      </c>
      <c r="AZ3535" s="7" t="s">
        <v>38</v>
      </c>
    </row>
    <row r="3536" spans="1:52" x14ac:dyDescent="0.2">
      <c r="A3536" s="7">
        <v>3520</v>
      </c>
      <c r="B3536" s="7">
        <v>20072</v>
      </c>
      <c r="C3536" s="7" t="s">
        <v>69</v>
      </c>
      <c r="D3536" s="7" t="s">
        <v>228</v>
      </c>
      <c r="E3536" s="7" t="s">
        <v>229</v>
      </c>
      <c r="F3536" s="7">
        <v>0.72499999999999998</v>
      </c>
      <c r="I3536" s="7">
        <v>0.751</v>
      </c>
      <c r="J3536" s="7">
        <v>2008</v>
      </c>
      <c r="K3536" s="7">
        <v>12</v>
      </c>
      <c r="L3536" s="7">
        <v>343</v>
      </c>
      <c r="M3536" s="7">
        <v>28.1</v>
      </c>
      <c r="N3536" s="7">
        <v>113.01600000000001</v>
      </c>
      <c r="O3536" s="7">
        <v>28.25</v>
      </c>
      <c r="P3536" s="7">
        <v>113.25</v>
      </c>
      <c r="Q3536" s="7">
        <v>9.9329999999999998</v>
      </c>
      <c r="S3536" s="7">
        <v>12.61</v>
      </c>
      <c r="V3536" s="7" t="s">
        <v>26</v>
      </c>
      <c r="W3536" s="7">
        <v>0.35099999999999998</v>
      </c>
      <c r="X3536" s="7">
        <f t="shared" si="114"/>
        <v>0.35099999999999998</v>
      </c>
      <c r="Y3536" s="7">
        <v>0.4</v>
      </c>
      <c r="Z3536" s="7">
        <f t="shared" si="115"/>
        <v>0.4</v>
      </c>
      <c r="AA3536" s="7">
        <v>0.46600000000000003</v>
      </c>
      <c r="AB3536" s="7">
        <v>0.53300000000000003</v>
      </c>
      <c r="AC3536" s="7">
        <v>8.1999999999999993</v>
      </c>
      <c r="AD3536" s="7">
        <v>2</v>
      </c>
      <c r="AE3536" s="7" t="s">
        <v>28</v>
      </c>
      <c r="AH3536" s="7" t="s">
        <v>409</v>
      </c>
      <c r="AI3536" s="7" t="s">
        <v>407</v>
      </c>
      <c r="AJ3536" s="7">
        <v>1.5009999999999999</v>
      </c>
      <c r="AK3536" s="7">
        <v>-0.29799999999999999</v>
      </c>
      <c r="AL3536" s="7" t="s">
        <v>408</v>
      </c>
      <c r="AM3536" s="7">
        <v>0.124</v>
      </c>
      <c r="AN3536" s="7">
        <v>9.4E-2</v>
      </c>
      <c r="AS3536" s="7">
        <v>1.994</v>
      </c>
      <c r="AT3536" s="7">
        <v>2.56</v>
      </c>
      <c r="AV3536" s="7" t="s">
        <v>659</v>
      </c>
      <c r="AW3536" s="7" t="s">
        <v>528</v>
      </c>
      <c r="AX3536" s="7" t="s">
        <v>14</v>
      </c>
      <c r="AY3536" s="7" t="s">
        <v>567</v>
      </c>
      <c r="AZ3536" s="7" t="s">
        <v>38</v>
      </c>
    </row>
    <row r="3537" spans="1:52" x14ac:dyDescent="0.2">
      <c r="A3537" s="7">
        <v>3521</v>
      </c>
      <c r="B3537" s="7">
        <v>20072</v>
      </c>
      <c r="C3537" s="7" t="s">
        <v>69</v>
      </c>
      <c r="D3537" s="7" t="s">
        <v>228</v>
      </c>
      <c r="E3537" s="7" t="s">
        <v>229</v>
      </c>
      <c r="F3537" s="7">
        <v>0.54500000000000004</v>
      </c>
      <c r="I3537" s="7">
        <v>0.56499999999999995</v>
      </c>
      <c r="J3537" s="7">
        <v>2008</v>
      </c>
      <c r="K3537" s="7">
        <v>12</v>
      </c>
      <c r="L3537" s="7">
        <v>359</v>
      </c>
      <c r="M3537" s="7">
        <v>28.1</v>
      </c>
      <c r="N3537" s="7">
        <v>113.01600000000001</v>
      </c>
      <c r="O3537" s="7">
        <v>28.25</v>
      </c>
      <c r="P3537" s="7">
        <v>113.25</v>
      </c>
      <c r="Q3537" s="7">
        <v>5.0449999999999999</v>
      </c>
      <c r="S3537" s="7">
        <v>8.2210000000000001</v>
      </c>
      <c r="V3537" s="7" t="s">
        <v>26</v>
      </c>
      <c r="W3537" s="7">
        <v>0.24199999999999999</v>
      </c>
      <c r="X3537" s="7">
        <f t="shared" si="114"/>
        <v>0.24199999999999999</v>
      </c>
      <c r="Y3537" s="7">
        <v>0.32300000000000001</v>
      </c>
      <c r="Z3537" s="7">
        <f t="shared" si="115"/>
        <v>0.32300000000000001</v>
      </c>
      <c r="AA3537" s="7">
        <v>0.42799999999999999</v>
      </c>
      <c r="AB3537" s="7">
        <v>0.57099999999999995</v>
      </c>
      <c r="AC3537" s="7">
        <v>8.1999999999999993</v>
      </c>
      <c r="AD3537" s="7">
        <v>2</v>
      </c>
      <c r="AE3537" s="7" t="s">
        <v>28</v>
      </c>
      <c r="AH3537" s="7" t="s">
        <v>409</v>
      </c>
      <c r="AI3537" s="7" t="s">
        <v>407</v>
      </c>
      <c r="AJ3537" s="7">
        <v>1.5009999999999999</v>
      </c>
      <c r="AK3537" s="7">
        <v>-0.29799999999999999</v>
      </c>
      <c r="AL3537" s="7" t="s">
        <v>408</v>
      </c>
      <c r="AM3537" s="7">
        <v>0.124</v>
      </c>
      <c r="AN3537" s="7">
        <v>9.4E-2</v>
      </c>
      <c r="AS3537" s="7">
        <v>1.994</v>
      </c>
      <c r="AT3537" s="7">
        <v>2.56</v>
      </c>
      <c r="AV3537" s="7" t="s">
        <v>659</v>
      </c>
      <c r="AW3537" s="7" t="s">
        <v>528</v>
      </c>
      <c r="AX3537" s="7" t="s">
        <v>14</v>
      </c>
      <c r="AY3537" s="7" t="s">
        <v>567</v>
      </c>
      <c r="AZ3537" s="7" t="s">
        <v>38</v>
      </c>
    </row>
    <row r="3538" spans="1:52" s="33" customFormat="1" x14ac:dyDescent="0.2">
      <c r="B3538" s="33">
        <v>153</v>
      </c>
      <c r="C3538" s="33" t="s">
        <v>57</v>
      </c>
      <c r="D3538" s="33" t="s">
        <v>782</v>
      </c>
      <c r="E3538" s="33" t="s">
        <v>781</v>
      </c>
      <c r="F3538" s="33">
        <v>452</v>
      </c>
      <c r="G3538" s="33" t="s">
        <v>625</v>
      </c>
      <c r="H3538" s="33">
        <f>1/365</f>
        <v>2.7397260273972603E-3</v>
      </c>
      <c r="I3538" s="33">
        <f>F3538*H3538</f>
        <v>1.2383561643835617</v>
      </c>
      <c r="J3538" s="33">
        <v>1975</v>
      </c>
      <c r="M3538" s="33">
        <v>38.9</v>
      </c>
      <c r="N3538" s="33">
        <v>-92.33</v>
      </c>
      <c r="V3538" s="33" t="s">
        <v>128</v>
      </c>
      <c r="X3538" s="33">
        <f>I3538-Z3538</f>
        <v>0.8191780821917809</v>
      </c>
      <c r="Y3538" s="33">
        <v>153</v>
      </c>
      <c r="Z3538" s="33">
        <f>Y3538*H3538</f>
        <v>0.41917808219178082</v>
      </c>
      <c r="AA3538" s="33">
        <f>X3538/I3538</f>
        <v>0.66150442477876115</v>
      </c>
      <c r="AB3538" s="33">
        <f>Z3538/I3538</f>
        <v>0.33849557522123891</v>
      </c>
      <c r="AE3538" s="33" t="s">
        <v>45</v>
      </c>
      <c r="AV3538" s="33" t="s">
        <v>655</v>
      </c>
      <c r="AX3538" s="33" t="s">
        <v>547</v>
      </c>
      <c r="AY3538" s="33" t="s">
        <v>783</v>
      </c>
      <c r="AZ3538" s="33" t="s">
        <v>784</v>
      </c>
    </row>
    <row r="3539" spans="1:52" s="23" customFormat="1" x14ac:dyDescent="0.2">
      <c r="B3539" s="23">
        <v>173</v>
      </c>
      <c r="C3539" s="23" t="s">
        <v>61</v>
      </c>
      <c r="D3539" s="23" t="s">
        <v>785</v>
      </c>
      <c r="E3539" s="23" t="s">
        <v>756</v>
      </c>
      <c r="F3539" s="23">
        <v>5.41</v>
      </c>
      <c r="G3539" s="34" t="s">
        <v>626</v>
      </c>
      <c r="H3539" s="23">
        <v>0.27272727263301821</v>
      </c>
      <c r="I3539" s="23">
        <f>F3539*H3539</f>
        <v>1.4754545449446286</v>
      </c>
      <c r="J3539" s="23">
        <v>1971</v>
      </c>
      <c r="L3539" s="23">
        <v>133</v>
      </c>
      <c r="M3539" s="23">
        <v>50.6</v>
      </c>
      <c r="N3539" s="23">
        <v>-107.75</v>
      </c>
      <c r="S3539" s="23">
        <v>39.35</v>
      </c>
      <c r="T3539" s="23">
        <v>15</v>
      </c>
      <c r="U3539" s="23" t="s">
        <v>786</v>
      </c>
      <c r="V3539" s="23" t="s">
        <v>37</v>
      </c>
      <c r="X3539" s="23">
        <f>I3539-Z3539</f>
        <v>1.195118181405149</v>
      </c>
      <c r="Z3539" s="23">
        <f>AB3539*I3539</f>
        <v>0.28033636353947944</v>
      </c>
      <c r="AA3539" s="23">
        <f>1-AB3539</f>
        <v>0.81</v>
      </c>
      <c r="AB3539" s="23">
        <v>0.19</v>
      </c>
      <c r="AE3539" s="23" t="s">
        <v>45</v>
      </c>
      <c r="AV3539" s="23" t="s">
        <v>655</v>
      </c>
      <c r="AX3539" s="23" t="s">
        <v>547</v>
      </c>
      <c r="AY3539" s="23" t="s">
        <v>694</v>
      </c>
    </row>
    <row r="3540" spans="1:52" s="23" customFormat="1" x14ac:dyDescent="0.2">
      <c r="B3540" s="23">
        <v>173</v>
      </c>
      <c r="C3540" s="23" t="s">
        <v>61</v>
      </c>
      <c r="D3540" s="23" t="s">
        <v>785</v>
      </c>
      <c r="E3540" s="23" t="s">
        <v>756</v>
      </c>
      <c r="F3540" s="23">
        <v>7.06</v>
      </c>
      <c r="G3540" s="34" t="s">
        <v>626</v>
      </c>
      <c r="H3540" s="23">
        <v>0.27272727263301821</v>
      </c>
      <c r="I3540" s="23">
        <f t="shared" ref="I3540:I3559" si="116">F3540*H3540</f>
        <v>1.9254545447891085</v>
      </c>
      <c r="J3540" s="23">
        <v>1971</v>
      </c>
      <c r="L3540" s="23">
        <v>138</v>
      </c>
      <c r="M3540" s="23">
        <v>50.6</v>
      </c>
      <c r="N3540" s="23">
        <v>-107.75</v>
      </c>
      <c r="S3540" s="23">
        <v>35.81</v>
      </c>
      <c r="T3540" s="23">
        <v>15</v>
      </c>
      <c r="U3540" s="23" t="s">
        <v>786</v>
      </c>
      <c r="V3540" s="23" t="s">
        <v>37</v>
      </c>
      <c r="X3540" s="23">
        <f t="shared" ref="X3540:X3559" si="117">I3540-Z3540</f>
        <v>1.5596181812791778</v>
      </c>
      <c r="Z3540" s="23">
        <f t="shared" ref="Z3540:Z3559" si="118">AB3540*I3540</f>
        <v>0.3658363635099306</v>
      </c>
      <c r="AA3540" s="23">
        <f t="shared" ref="AA3540:AA3559" si="119">1-AB3540</f>
        <v>0.81</v>
      </c>
      <c r="AB3540" s="23">
        <v>0.19</v>
      </c>
      <c r="AE3540" s="23" t="s">
        <v>45</v>
      </c>
      <c r="AV3540" s="23" t="s">
        <v>655</v>
      </c>
      <c r="AX3540" s="23" t="s">
        <v>547</v>
      </c>
      <c r="AY3540" s="23" t="s">
        <v>694</v>
      </c>
    </row>
    <row r="3541" spans="1:52" s="23" customFormat="1" x14ac:dyDescent="0.2">
      <c r="B3541" s="23">
        <v>173</v>
      </c>
      <c r="C3541" s="23" t="s">
        <v>61</v>
      </c>
      <c r="D3541" s="23" t="s">
        <v>785</v>
      </c>
      <c r="E3541" s="23" t="s">
        <v>756</v>
      </c>
      <c r="F3541" s="23">
        <v>4</v>
      </c>
      <c r="G3541" s="34" t="s">
        <v>626</v>
      </c>
      <c r="H3541" s="23">
        <v>0.27272727263301821</v>
      </c>
      <c r="I3541" s="23">
        <f t="shared" si="116"/>
        <v>1.0909090905320729</v>
      </c>
      <c r="J3541" s="23">
        <v>1971</v>
      </c>
      <c r="L3541" s="23">
        <v>142</v>
      </c>
      <c r="M3541" s="23">
        <v>50.6</v>
      </c>
      <c r="N3541" s="23">
        <v>-107.75</v>
      </c>
      <c r="S3541" s="23">
        <v>40.78</v>
      </c>
      <c r="T3541" s="23">
        <v>15</v>
      </c>
      <c r="U3541" s="23" t="s">
        <v>786</v>
      </c>
      <c r="V3541" s="23" t="s">
        <v>37</v>
      </c>
      <c r="X3541" s="23">
        <f t="shared" si="117"/>
        <v>0.88363636333097895</v>
      </c>
      <c r="Z3541" s="23">
        <f t="shared" si="118"/>
        <v>0.20727272720109385</v>
      </c>
      <c r="AA3541" s="23">
        <f t="shared" si="119"/>
        <v>0.81</v>
      </c>
      <c r="AB3541" s="23">
        <v>0.19</v>
      </c>
      <c r="AE3541" s="23" t="s">
        <v>45</v>
      </c>
      <c r="AV3541" s="23" t="s">
        <v>655</v>
      </c>
      <c r="AX3541" s="23" t="s">
        <v>547</v>
      </c>
      <c r="AY3541" s="23" t="s">
        <v>694</v>
      </c>
    </row>
    <row r="3542" spans="1:52" s="23" customFormat="1" x14ac:dyDescent="0.2">
      <c r="B3542" s="23">
        <v>173</v>
      </c>
      <c r="C3542" s="23" t="s">
        <v>61</v>
      </c>
      <c r="D3542" s="23" t="s">
        <v>785</v>
      </c>
      <c r="E3542" s="23" t="s">
        <v>756</v>
      </c>
      <c r="F3542" s="23">
        <v>6.89</v>
      </c>
      <c r="G3542" s="34" t="s">
        <v>626</v>
      </c>
      <c r="H3542" s="23">
        <v>0.27272727263301821</v>
      </c>
      <c r="I3542" s="23">
        <f t="shared" si="116"/>
        <v>1.8790909084414955</v>
      </c>
      <c r="J3542" s="23">
        <v>1971</v>
      </c>
      <c r="L3542" s="23">
        <v>146</v>
      </c>
      <c r="M3542" s="23">
        <v>50.6</v>
      </c>
      <c r="N3542" s="23">
        <v>-107.75</v>
      </c>
      <c r="S3542" s="23">
        <v>36.880000000000003</v>
      </c>
      <c r="T3542" s="23">
        <v>15</v>
      </c>
      <c r="U3542" s="23" t="s">
        <v>786</v>
      </c>
      <c r="V3542" s="23" t="s">
        <v>37</v>
      </c>
      <c r="X3542" s="23">
        <f t="shared" si="117"/>
        <v>1.5220636358376114</v>
      </c>
      <c r="Z3542" s="23">
        <f t="shared" si="118"/>
        <v>0.35702727260388417</v>
      </c>
      <c r="AA3542" s="23">
        <f t="shared" si="119"/>
        <v>0.81</v>
      </c>
      <c r="AB3542" s="23">
        <v>0.19</v>
      </c>
      <c r="AE3542" s="23" t="s">
        <v>45</v>
      </c>
      <c r="AV3542" s="23" t="s">
        <v>655</v>
      </c>
      <c r="AX3542" s="23" t="s">
        <v>547</v>
      </c>
      <c r="AY3542" s="23" t="s">
        <v>694</v>
      </c>
    </row>
    <row r="3543" spans="1:52" s="23" customFormat="1" x14ac:dyDescent="0.2">
      <c r="B3543" s="23">
        <v>173</v>
      </c>
      <c r="C3543" s="23" t="s">
        <v>61</v>
      </c>
      <c r="D3543" s="23" t="s">
        <v>785</v>
      </c>
      <c r="E3543" s="23" t="s">
        <v>756</v>
      </c>
      <c r="F3543" s="23">
        <v>3.74</v>
      </c>
      <c r="G3543" s="34" t="s">
        <v>626</v>
      </c>
      <c r="H3543" s="23">
        <v>0.27272727263301821</v>
      </c>
      <c r="I3543" s="23">
        <f t="shared" si="116"/>
        <v>1.0199999996474882</v>
      </c>
      <c r="J3543" s="23">
        <v>1971</v>
      </c>
      <c r="L3543" s="23">
        <v>149</v>
      </c>
      <c r="M3543" s="23">
        <v>50.6</v>
      </c>
      <c r="N3543" s="23">
        <v>-107.75</v>
      </c>
      <c r="S3543" s="23">
        <v>38.65</v>
      </c>
      <c r="T3543" s="23">
        <v>15</v>
      </c>
      <c r="U3543" s="23" t="s">
        <v>786</v>
      </c>
      <c r="V3543" s="23" t="s">
        <v>37</v>
      </c>
      <c r="X3543" s="23">
        <f t="shared" si="117"/>
        <v>0.82619999971446545</v>
      </c>
      <c r="Z3543" s="23">
        <f t="shared" si="118"/>
        <v>0.19379999993302277</v>
      </c>
      <c r="AA3543" s="23">
        <f t="shared" si="119"/>
        <v>0.81</v>
      </c>
      <c r="AB3543" s="23">
        <v>0.19</v>
      </c>
      <c r="AE3543" s="23" t="s">
        <v>45</v>
      </c>
      <c r="AV3543" s="23" t="s">
        <v>655</v>
      </c>
      <c r="AX3543" s="23" t="s">
        <v>547</v>
      </c>
      <c r="AY3543" s="23" t="s">
        <v>694</v>
      </c>
    </row>
    <row r="3544" spans="1:52" s="23" customFormat="1" x14ac:dyDescent="0.2">
      <c r="B3544" s="23">
        <v>173</v>
      </c>
      <c r="C3544" s="23" t="s">
        <v>61</v>
      </c>
      <c r="D3544" s="23" t="s">
        <v>785</v>
      </c>
      <c r="E3544" s="23" t="s">
        <v>756</v>
      </c>
      <c r="F3544" s="23">
        <v>2.56</v>
      </c>
      <c r="G3544" s="34" t="s">
        <v>626</v>
      </c>
      <c r="H3544" s="23">
        <v>0.27272727263301821</v>
      </c>
      <c r="I3544" s="23">
        <f t="shared" si="116"/>
        <v>0.69818181794052669</v>
      </c>
      <c r="J3544" s="23">
        <v>1971</v>
      </c>
      <c r="L3544" s="23">
        <v>152</v>
      </c>
      <c r="M3544" s="23">
        <v>50.6</v>
      </c>
      <c r="N3544" s="23">
        <v>-107.75</v>
      </c>
      <c r="S3544" s="23">
        <v>49.65</v>
      </c>
      <c r="T3544" s="23">
        <v>15</v>
      </c>
      <c r="U3544" s="23" t="s">
        <v>786</v>
      </c>
      <c r="V3544" s="23" t="s">
        <v>37</v>
      </c>
      <c r="X3544" s="23">
        <f t="shared" si="117"/>
        <v>0.56552727253182655</v>
      </c>
      <c r="Z3544" s="23">
        <f t="shared" si="118"/>
        <v>0.13265454540870009</v>
      </c>
      <c r="AA3544" s="23">
        <f t="shared" si="119"/>
        <v>0.81</v>
      </c>
      <c r="AB3544" s="23">
        <v>0.19</v>
      </c>
      <c r="AE3544" s="23" t="s">
        <v>45</v>
      </c>
      <c r="AV3544" s="23" t="s">
        <v>655</v>
      </c>
      <c r="AX3544" s="23" t="s">
        <v>547</v>
      </c>
      <c r="AY3544" s="23" t="s">
        <v>694</v>
      </c>
    </row>
    <row r="3545" spans="1:52" s="23" customFormat="1" x14ac:dyDescent="0.2">
      <c r="B3545" s="23">
        <v>173</v>
      </c>
      <c r="C3545" s="23" t="s">
        <v>61</v>
      </c>
      <c r="D3545" s="23" t="s">
        <v>785</v>
      </c>
      <c r="E3545" s="23" t="s">
        <v>756</v>
      </c>
      <c r="F3545" s="23">
        <v>6.79</v>
      </c>
      <c r="G3545" s="34" t="s">
        <v>626</v>
      </c>
      <c r="H3545" s="23">
        <v>0.27272727263301821</v>
      </c>
      <c r="I3545" s="23">
        <f t="shared" si="116"/>
        <v>1.8518181811781937</v>
      </c>
      <c r="J3545" s="23">
        <v>1971</v>
      </c>
      <c r="L3545" s="23">
        <v>160</v>
      </c>
      <c r="M3545" s="23">
        <v>50.6</v>
      </c>
      <c r="N3545" s="23">
        <v>-107.75</v>
      </c>
      <c r="S3545" s="23">
        <v>39.35</v>
      </c>
      <c r="T3545" s="23">
        <v>15</v>
      </c>
      <c r="U3545" s="23" t="s">
        <v>786</v>
      </c>
      <c r="V3545" s="23" t="s">
        <v>37</v>
      </c>
      <c r="X3545" s="23">
        <f t="shared" si="117"/>
        <v>1.4999727267543368</v>
      </c>
      <c r="Z3545" s="23">
        <f t="shared" si="118"/>
        <v>0.35184545442385684</v>
      </c>
      <c r="AA3545" s="23">
        <f t="shared" si="119"/>
        <v>0.81</v>
      </c>
      <c r="AB3545" s="23">
        <v>0.19</v>
      </c>
      <c r="AE3545" s="23" t="s">
        <v>45</v>
      </c>
      <c r="AV3545" s="23" t="s">
        <v>655</v>
      </c>
      <c r="AX3545" s="23" t="s">
        <v>547</v>
      </c>
      <c r="AY3545" s="23" t="s">
        <v>694</v>
      </c>
    </row>
    <row r="3546" spans="1:52" s="23" customFormat="1" x14ac:dyDescent="0.2">
      <c r="B3546" s="23">
        <v>173</v>
      </c>
      <c r="C3546" s="23" t="s">
        <v>61</v>
      </c>
      <c r="D3546" s="23" t="s">
        <v>785</v>
      </c>
      <c r="E3546" s="23" t="s">
        <v>756</v>
      </c>
      <c r="F3546" s="23">
        <v>5.25</v>
      </c>
      <c r="G3546" s="34" t="s">
        <v>626</v>
      </c>
      <c r="H3546" s="23">
        <v>0.27272727263301821</v>
      </c>
      <c r="I3546" s="23">
        <f t="shared" si="116"/>
        <v>1.4318181813233457</v>
      </c>
      <c r="J3546" s="23">
        <v>1971</v>
      </c>
      <c r="L3546" s="23">
        <v>164</v>
      </c>
      <c r="M3546" s="23">
        <v>50.6</v>
      </c>
      <c r="N3546" s="23">
        <v>-107.75</v>
      </c>
      <c r="S3546" s="23">
        <v>42.2</v>
      </c>
      <c r="T3546" s="23">
        <v>15</v>
      </c>
      <c r="U3546" s="23" t="s">
        <v>786</v>
      </c>
      <c r="V3546" s="23" t="s">
        <v>37</v>
      </c>
      <c r="X3546" s="23">
        <f t="shared" si="117"/>
        <v>1.15977272687191</v>
      </c>
      <c r="Z3546" s="23">
        <f t="shared" si="118"/>
        <v>0.27204545445143569</v>
      </c>
      <c r="AA3546" s="23">
        <f t="shared" si="119"/>
        <v>0.81</v>
      </c>
      <c r="AB3546" s="23">
        <v>0.19</v>
      </c>
      <c r="AE3546" s="23" t="s">
        <v>45</v>
      </c>
      <c r="AV3546" s="23" t="s">
        <v>655</v>
      </c>
      <c r="AX3546" s="23" t="s">
        <v>547</v>
      </c>
      <c r="AY3546" s="23" t="s">
        <v>694</v>
      </c>
    </row>
    <row r="3547" spans="1:52" s="23" customFormat="1" x14ac:dyDescent="0.2">
      <c r="B3547" s="23">
        <v>173</v>
      </c>
      <c r="C3547" s="23" t="s">
        <v>61</v>
      </c>
      <c r="D3547" s="23" t="s">
        <v>785</v>
      </c>
      <c r="E3547" s="23" t="s">
        <v>756</v>
      </c>
      <c r="F3547" s="23">
        <v>4.5</v>
      </c>
      <c r="G3547" s="34" t="s">
        <v>626</v>
      </c>
      <c r="H3547" s="23">
        <v>0.27272727263301821</v>
      </c>
      <c r="I3547" s="23">
        <f t="shared" si="116"/>
        <v>1.2272727268485819</v>
      </c>
      <c r="J3547" s="23">
        <v>1971</v>
      </c>
      <c r="L3547" s="23">
        <v>169</v>
      </c>
      <c r="M3547" s="23">
        <v>50.6</v>
      </c>
      <c r="N3547" s="23">
        <v>-107.75</v>
      </c>
      <c r="S3547" s="23">
        <v>49.65</v>
      </c>
      <c r="T3547" s="23">
        <v>15</v>
      </c>
      <c r="U3547" s="23" t="s">
        <v>786</v>
      </c>
      <c r="V3547" s="23" t="s">
        <v>37</v>
      </c>
      <c r="X3547" s="23">
        <f t="shared" si="117"/>
        <v>0.99409090874735129</v>
      </c>
      <c r="Z3547" s="23">
        <f t="shared" si="118"/>
        <v>0.23318181810123056</v>
      </c>
      <c r="AA3547" s="23">
        <f t="shared" si="119"/>
        <v>0.81</v>
      </c>
      <c r="AB3547" s="23">
        <v>0.19</v>
      </c>
      <c r="AE3547" s="23" t="s">
        <v>45</v>
      </c>
      <c r="AV3547" s="23" t="s">
        <v>655</v>
      </c>
      <c r="AX3547" s="23" t="s">
        <v>547</v>
      </c>
      <c r="AY3547" s="23" t="s">
        <v>694</v>
      </c>
    </row>
    <row r="3548" spans="1:52" s="23" customFormat="1" x14ac:dyDescent="0.2">
      <c r="B3548" s="23">
        <v>173</v>
      </c>
      <c r="C3548" s="23" t="s">
        <v>61</v>
      </c>
      <c r="D3548" s="23" t="s">
        <v>785</v>
      </c>
      <c r="E3548" s="23" t="s">
        <v>756</v>
      </c>
      <c r="F3548" s="23">
        <v>3.62</v>
      </c>
      <c r="G3548" s="34" t="s">
        <v>626</v>
      </c>
      <c r="H3548" s="23">
        <v>0.27272727263301821</v>
      </c>
      <c r="I3548" s="23">
        <f t="shared" si="116"/>
        <v>0.98727272693152601</v>
      </c>
      <c r="J3548" s="23">
        <v>1971</v>
      </c>
      <c r="L3548" s="23">
        <v>173</v>
      </c>
      <c r="M3548" s="23">
        <v>50.6</v>
      </c>
      <c r="N3548" s="23">
        <v>-107.75</v>
      </c>
      <c r="S3548" s="23">
        <v>53.55</v>
      </c>
      <c r="T3548" s="23">
        <v>15</v>
      </c>
      <c r="U3548" s="23" t="s">
        <v>786</v>
      </c>
      <c r="V3548" s="23" t="s">
        <v>37</v>
      </c>
      <c r="X3548" s="23">
        <f t="shared" si="117"/>
        <v>0.79969090881453608</v>
      </c>
      <c r="Z3548" s="23">
        <f t="shared" si="118"/>
        <v>0.18758181811698996</v>
      </c>
      <c r="AA3548" s="23">
        <f t="shared" si="119"/>
        <v>0.81</v>
      </c>
      <c r="AB3548" s="23">
        <v>0.19</v>
      </c>
      <c r="AE3548" s="23" t="s">
        <v>45</v>
      </c>
      <c r="AV3548" s="23" t="s">
        <v>655</v>
      </c>
      <c r="AX3548" s="23" t="s">
        <v>547</v>
      </c>
      <c r="AY3548" s="23" t="s">
        <v>694</v>
      </c>
    </row>
    <row r="3549" spans="1:52" s="23" customFormat="1" x14ac:dyDescent="0.2">
      <c r="B3549" s="23">
        <v>173</v>
      </c>
      <c r="C3549" s="23" t="s">
        <v>61</v>
      </c>
      <c r="D3549" s="23" t="s">
        <v>785</v>
      </c>
      <c r="E3549" s="23" t="s">
        <v>756</v>
      </c>
      <c r="F3549" s="23">
        <v>6</v>
      </c>
      <c r="G3549" s="34" t="s">
        <v>626</v>
      </c>
      <c r="H3549" s="23">
        <v>0.27272727263301821</v>
      </c>
      <c r="I3549" s="23">
        <f t="shared" si="116"/>
        <v>1.6363636357981093</v>
      </c>
      <c r="J3549" s="23">
        <v>1971</v>
      </c>
      <c r="L3549" s="23">
        <v>181</v>
      </c>
      <c r="M3549" s="23">
        <v>50.6</v>
      </c>
      <c r="N3549" s="23">
        <v>-107.75</v>
      </c>
      <c r="S3549" s="23">
        <v>45.39</v>
      </c>
      <c r="T3549" s="23">
        <v>15</v>
      </c>
      <c r="U3549" s="23" t="s">
        <v>786</v>
      </c>
      <c r="V3549" s="23" t="s">
        <v>37</v>
      </c>
      <c r="X3549" s="23">
        <f t="shared" si="117"/>
        <v>1.3254545449964685</v>
      </c>
      <c r="Z3549" s="23">
        <f t="shared" si="118"/>
        <v>0.31090909080164075</v>
      </c>
      <c r="AA3549" s="23">
        <f t="shared" si="119"/>
        <v>0.81</v>
      </c>
      <c r="AB3549" s="23">
        <v>0.19</v>
      </c>
      <c r="AE3549" s="23" t="s">
        <v>45</v>
      </c>
      <c r="AV3549" s="23" t="s">
        <v>655</v>
      </c>
      <c r="AX3549" s="23" t="s">
        <v>547</v>
      </c>
      <c r="AY3549" s="23" t="s">
        <v>694</v>
      </c>
    </row>
    <row r="3550" spans="1:52" s="23" customFormat="1" x14ac:dyDescent="0.2">
      <c r="B3550" s="23">
        <v>173</v>
      </c>
      <c r="C3550" s="23" t="s">
        <v>61</v>
      </c>
      <c r="D3550" s="23" t="s">
        <v>785</v>
      </c>
      <c r="E3550" s="23" t="s">
        <v>756</v>
      </c>
      <c r="F3550" s="23">
        <v>3.94</v>
      </c>
      <c r="G3550" s="34" t="s">
        <v>626</v>
      </c>
      <c r="H3550" s="23">
        <v>0.27272727263301821</v>
      </c>
      <c r="I3550" s="23">
        <f t="shared" si="116"/>
        <v>1.0745454541740918</v>
      </c>
      <c r="J3550" s="23">
        <v>1971</v>
      </c>
      <c r="L3550" s="23">
        <v>187</v>
      </c>
      <c r="M3550" s="23">
        <v>50.6</v>
      </c>
      <c r="N3550" s="23">
        <v>-107.75</v>
      </c>
      <c r="S3550" s="23">
        <v>51.77</v>
      </c>
      <c r="T3550" s="23">
        <v>15</v>
      </c>
      <c r="U3550" s="23" t="s">
        <v>786</v>
      </c>
      <c r="V3550" s="23" t="s">
        <v>37</v>
      </c>
      <c r="X3550" s="23">
        <f t="shared" si="117"/>
        <v>0.87038181788101432</v>
      </c>
      <c r="Z3550" s="23">
        <f t="shared" si="118"/>
        <v>0.20416363629307743</v>
      </c>
      <c r="AA3550" s="23">
        <f t="shared" si="119"/>
        <v>0.81</v>
      </c>
      <c r="AB3550" s="23">
        <v>0.19</v>
      </c>
      <c r="AE3550" s="23" t="s">
        <v>45</v>
      </c>
      <c r="AV3550" s="23" t="s">
        <v>655</v>
      </c>
      <c r="AX3550" s="23" t="s">
        <v>547</v>
      </c>
      <c r="AY3550" s="23" t="s">
        <v>694</v>
      </c>
    </row>
    <row r="3551" spans="1:52" s="23" customFormat="1" x14ac:dyDescent="0.2">
      <c r="B3551" s="23">
        <v>173</v>
      </c>
      <c r="C3551" s="23" t="s">
        <v>61</v>
      </c>
      <c r="D3551" s="23" t="s">
        <v>785</v>
      </c>
      <c r="E3551" s="23" t="s">
        <v>756</v>
      </c>
      <c r="F3551" s="23">
        <v>7.67</v>
      </c>
      <c r="G3551" s="34" t="s">
        <v>626</v>
      </c>
      <c r="H3551" s="23">
        <v>0.27272727263301821</v>
      </c>
      <c r="I3551" s="23">
        <f t="shared" si="116"/>
        <v>2.0918181810952499</v>
      </c>
      <c r="J3551" s="23">
        <v>1971</v>
      </c>
      <c r="L3551" s="23">
        <v>193</v>
      </c>
      <c r="M3551" s="23">
        <v>50.6</v>
      </c>
      <c r="N3551" s="23">
        <v>-107.75</v>
      </c>
      <c r="S3551" s="23">
        <v>44.68</v>
      </c>
      <c r="T3551" s="23">
        <v>15</v>
      </c>
      <c r="U3551" s="23" t="s">
        <v>786</v>
      </c>
      <c r="V3551" s="23" t="s">
        <v>37</v>
      </c>
      <c r="X3551" s="23">
        <f t="shared" si="117"/>
        <v>1.6943727266871524</v>
      </c>
      <c r="Z3551" s="23">
        <f t="shared" si="118"/>
        <v>0.39744545440809748</v>
      </c>
      <c r="AA3551" s="23">
        <f t="shared" si="119"/>
        <v>0.81</v>
      </c>
      <c r="AB3551" s="23">
        <v>0.19</v>
      </c>
      <c r="AE3551" s="23" t="s">
        <v>45</v>
      </c>
      <c r="AV3551" s="23" t="s">
        <v>655</v>
      </c>
      <c r="AX3551" s="23" t="s">
        <v>547</v>
      </c>
      <c r="AY3551" s="23" t="s">
        <v>694</v>
      </c>
    </row>
    <row r="3552" spans="1:52" s="23" customFormat="1" x14ac:dyDescent="0.2">
      <c r="B3552" s="23">
        <v>173</v>
      </c>
      <c r="C3552" s="23" t="s">
        <v>61</v>
      </c>
      <c r="D3552" s="23" t="s">
        <v>785</v>
      </c>
      <c r="E3552" s="23" t="s">
        <v>756</v>
      </c>
      <c r="F3552" s="23">
        <v>10.91</v>
      </c>
      <c r="G3552" s="34" t="s">
        <v>626</v>
      </c>
      <c r="H3552" s="23">
        <v>0.27272727263301821</v>
      </c>
      <c r="I3552" s="23">
        <f t="shared" si="116"/>
        <v>2.9754545444262286</v>
      </c>
      <c r="J3552" s="23">
        <v>1971</v>
      </c>
      <c r="L3552" s="23">
        <v>199</v>
      </c>
      <c r="M3552" s="23">
        <v>50.6</v>
      </c>
      <c r="N3552" s="23">
        <v>-107.75</v>
      </c>
      <c r="S3552" s="23">
        <v>34.4</v>
      </c>
      <c r="T3552" s="23">
        <v>15</v>
      </c>
      <c r="U3552" s="23" t="s">
        <v>786</v>
      </c>
      <c r="V3552" s="23" t="s">
        <v>37</v>
      </c>
      <c r="X3552" s="23">
        <f t="shared" si="117"/>
        <v>2.4101181809852452</v>
      </c>
      <c r="Z3552" s="23">
        <f t="shared" si="118"/>
        <v>0.56533636344098348</v>
      </c>
      <c r="AA3552" s="23">
        <f t="shared" si="119"/>
        <v>0.81</v>
      </c>
      <c r="AB3552" s="23">
        <v>0.19</v>
      </c>
      <c r="AE3552" s="23" t="s">
        <v>45</v>
      </c>
      <c r="AV3552" s="23" t="s">
        <v>655</v>
      </c>
      <c r="AX3552" s="23" t="s">
        <v>547</v>
      </c>
      <c r="AY3552" s="23" t="s">
        <v>694</v>
      </c>
    </row>
    <row r="3553" spans="2:51" s="23" customFormat="1" x14ac:dyDescent="0.2">
      <c r="B3553" s="23">
        <v>173</v>
      </c>
      <c r="C3553" s="23" t="s">
        <v>61</v>
      </c>
      <c r="D3553" s="23" t="s">
        <v>785</v>
      </c>
      <c r="E3553" s="23" t="s">
        <v>756</v>
      </c>
      <c r="F3553" s="23">
        <v>4.76</v>
      </c>
      <c r="G3553" s="34" t="s">
        <v>626</v>
      </c>
      <c r="H3553" s="23">
        <v>0.27272727263301821</v>
      </c>
      <c r="I3553" s="23">
        <f t="shared" si="116"/>
        <v>1.2981818177331665</v>
      </c>
      <c r="J3553" s="23">
        <v>1971</v>
      </c>
      <c r="L3553" s="23">
        <v>203</v>
      </c>
      <c r="M3553" s="23">
        <v>50.6</v>
      </c>
      <c r="N3553" s="23">
        <v>-107.75</v>
      </c>
      <c r="S3553" s="23">
        <v>34</v>
      </c>
      <c r="T3553" s="23">
        <v>15</v>
      </c>
      <c r="U3553" s="23" t="s">
        <v>786</v>
      </c>
      <c r="V3553" s="23" t="s">
        <v>37</v>
      </c>
      <c r="X3553" s="23">
        <f t="shared" si="117"/>
        <v>1.0515272723638649</v>
      </c>
      <c r="Z3553" s="23">
        <f t="shared" si="118"/>
        <v>0.24665454536930165</v>
      </c>
      <c r="AA3553" s="23">
        <f t="shared" si="119"/>
        <v>0.81</v>
      </c>
      <c r="AB3553" s="23">
        <v>0.19</v>
      </c>
      <c r="AE3553" s="23" t="s">
        <v>45</v>
      </c>
      <c r="AV3553" s="23" t="s">
        <v>655</v>
      </c>
      <c r="AX3553" s="23" t="s">
        <v>547</v>
      </c>
      <c r="AY3553" s="23" t="s">
        <v>694</v>
      </c>
    </row>
    <row r="3554" spans="2:51" s="23" customFormat="1" x14ac:dyDescent="0.2">
      <c r="B3554" s="23">
        <v>173</v>
      </c>
      <c r="C3554" s="23" t="s">
        <v>61</v>
      </c>
      <c r="D3554" s="23" t="s">
        <v>785</v>
      </c>
      <c r="E3554" s="23" t="s">
        <v>756</v>
      </c>
      <c r="F3554" s="23">
        <v>4</v>
      </c>
      <c r="G3554" s="34" t="s">
        <v>626</v>
      </c>
      <c r="H3554" s="23">
        <v>0.27272727263301821</v>
      </c>
      <c r="I3554" s="23">
        <f t="shared" si="116"/>
        <v>1.0909090905320729</v>
      </c>
      <c r="J3554" s="23">
        <v>1971</v>
      </c>
      <c r="L3554" s="23">
        <v>209</v>
      </c>
      <c r="M3554" s="23">
        <v>50.6</v>
      </c>
      <c r="N3554" s="23">
        <v>-107.75</v>
      </c>
      <c r="S3554" s="23">
        <v>31.21</v>
      </c>
      <c r="T3554" s="23">
        <v>15</v>
      </c>
      <c r="U3554" s="23" t="s">
        <v>786</v>
      </c>
      <c r="V3554" s="23" t="s">
        <v>37</v>
      </c>
      <c r="X3554" s="23">
        <f t="shared" si="117"/>
        <v>0.88363636333097895</v>
      </c>
      <c r="Z3554" s="23">
        <f t="shared" si="118"/>
        <v>0.20727272720109385</v>
      </c>
      <c r="AA3554" s="23">
        <f t="shared" si="119"/>
        <v>0.81</v>
      </c>
      <c r="AB3554" s="23">
        <v>0.19</v>
      </c>
      <c r="AE3554" s="23" t="s">
        <v>45</v>
      </c>
      <c r="AV3554" s="23" t="s">
        <v>655</v>
      </c>
      <c r="AX3554" s="23" t="s">
        <v>547</v>
      </c>
      <c r="AY3554" s="23" t="s">
        <v>694</v>
      </c>
    </row>
    <row r="3555" spans="2:51" s="23" customFormat="1" x14ac:dyDescent="0.2">
      <c r="B3555" s="23">
        <v>173</v>
      </c>
      <c r="C3555" s="23" t="s">
        <v>61</v>
      </c>
      <c r="D3555" s="23" t="s">
        <v>785</v>
      </c>
      <c r="E3555" s="23" t="s">
        <v>756</v>
      </c>
      <c r="F3555" s="23">
        <v>4.3099999999999996</v>
      </c>
      <c r="G3555" s="34" t="s">
        <v>626</v>
      </c>
      <c r="H3555" s="23">
        <v>0.27272727263301821</v>
      </c>
      <c r="I3555" s="23">
        <f t="shared" si="116"/>
        <v>1.1754545450483085</v>
      </c>
      <c r="J3555" s="23">
        <v>1971</v>
      </c>
      <c r="L3555" s="23">
        <v>216</v>
      </c>
      <c r="M3555" s="23">
        <v>50.6</v>
      </c>
      <c r="N3555" s="23">
        <v>-107.75</v>
      </c>
      <c r="S3555" s="23">
        <v>26.95</v>
      </c>
      <c r="T3555" s="23">
        <v>15</v>
      </c>
      <c r="U3555" s="23" t="s">
        <v>786</v>
      </c>
      <c r="V3555" s="23" t="s">
        <v>37</v>
      </c>
      <c r="X3555" s="23">
        <f t="shared" si="117"/>
        <v>0.95211818148912986</v>
      </c>
      <c r="Z3555" s="23">
        <f t="shared" si="118"/>
        <v>0.2233363635591786</v>
      </c>
      <c r="AA3555" s="23">
        <f t="shared" si="119"/>
        <v>0.81</v>
      </c>
      <c r="AB3555" s="23">
        <v>0.19</v>
      </c>
      <c r="AE3555" s="23" t="s">
        <v>45</v>
      </c>
      <c r="AV3555" s="23" t="s">
        <v>655</v>
      </c>
      <c r="AX3555" s="23" t="s">
        <v>547</v>
      </c>
      <c r="AY3555" s="23" t="s">
        <v>694</v>
      </c>
    </row>
    <row r="3556" spans="2:51" s="23" customFormat="1" x14ac:dyDescent="0.2">
      <c r="B3556" s="23">
        <v>173</v>
      </c>
      <c r="C3556" s="23" t="s">
        <v>61</v>
      </c>
      <c r="D3556" s="23" t="s">
        <v>785</v>
      </c>
      <c r="E3556" s="23" t="s">
        <v>756</v>
      </c>
      <c r="F3556" s="23">
        <v>2.67</v>
      </c>
      <c r="G3556" s="34" t="s">
        <v>626</v>
      </c>
      <c r="H3556" s="23">
        <v>0.27272727263301821</v>
      </c>
      <c r="I3556" s="23">
        <f t="shared" si="116"/>
        <v>0.72818181793015857</v>
      </c>
      <c r="J3556" s="23">
        <v>1971</v>
      </c>
      <c r="L3556" s="23">
        <v>217</v>
      </c>
      <c r="M3556" s="23">
        <v>50.6</v>
      </c>
      <c r="N3556" s="23">
        <v>-107.75</v>
      </c>
      <c r="S3556" s="23">
        <v>26.24</v>
      </c>
      <c r="T3556" s="23">
        <v>15</v>
      </c>
      <c r="U3556" s="23" t="s">
        <v>786</v>
      </c>
      <c r="V3556" s="23" t="s">
        <v>37</v>
      </c>
      <c r="X3556" s="23">
        <f t="shared" si="117"/>
        <v>0.58982727252342848</v>
      </c>
      <c r="Z3556" s="23">
        <f t="shared" si="118"/>
        <v>0.13835454540673012</v>
      </c>
      <c r="AA3556" s="23">
        <f t="shared" si="119"/>
        <v>0.81</v>
      </c>
      <c r="AB3556" s="23">
        <v>0.19</v>
      </c>
      <c r="AE3556" s="23" t="s">
        <v>45</v>
      </c>
      <c r="AV3556" s="23" t="s">
        <v>655</v>
      </c>
      <c r="AX3556" s="23" t="s">
        <v>547</v>
      </c>
      <c r="AY3556" s="23" t="s">
        <v>694</v>
      </c>
    </row>
    <row r="3557" spans="2:51" s="23" customFormat="1" x14ac:dyDescent="0.2">
      <c r="B3557" s="23">
        <v>173</v>
      </c>
      <c r="C3557" s="23" t="s">
        <v>61</v>
      </c>
      <c r="D3557" s="23" t="s">
        <v>785</v>
      </c>
      <c r="E3557" s="23" t="s">
        <v>756</v>
      </c>
      <c r="F3557" s="23">
        <v>0.89</v>
      </c>
      <c r="G3557" s="34" t="s">
        <v>626</v>
      </c>
      <c r="H3557" s="23">
        <v>0.27272727263301821</v>
      </c>
      <c r="I3557" s="23">
        <f t="shared" si="116"/>
        <v>0.24272727264338623</v>
      </c>
      <c r="J3557" s="23">
        <v>1971</v>
      </c>
      <c r="L3557" s="23">
        <v>252</v>
      </c>
      <c r="M3557" s="23">
        <v>50.6</v>
      </c>
      <c r="N3557" s="23">
        <v>-107.75</v>
      </c>
      <c r="S3557" s="23">
        <v>23.4</v>
      </c>
      <c r="T3557" s="23">
        <v>15</v>
      </c>
      <c r="U3557" s="23" t="s">
        <v>786</v>
      </c>
      <c r="V3557" s="23" t="s">
        <v>37</v>
      </c>
      <c r="X3557" s="23">
        <f t="shared" si="117"/>
        <v>0.19660909084114284</v>
      </c>
      <c r="Z3557" s="23">
        <f t="shared" si="118"/>
        <v>4.6118181802243384E-2</v>
      </c>
      <c r="AA3557" s="23">
        <f t="shared" si="119"/>
        <v>0.81</v>
      </c>
      <c r="AB3557" s="23">
        <v>0.19</v>
      </c>
      <c r="AE3557" s="23" t="s">
        <v>45</v>
      </c>
      <c r="AV3557" s="23" t="s">
        <v>655</v>
      </c>
      <c r="AX3557" s="23" t="s">
        <v>547</v>
      </c>
      <c r="AY3557" s="23" t="s">
        <v>694</v>
      </c>
    </row>
    <row r="3558" spans="2:51" s="23" customFormat="1" x14ac:dyDescent="0.2">
      <c r="B3558" s="23">
        <v>173</v>
      </c>
      <c r="C3558" s="23" t="s">
        <v>61</v>
      </c>
      <c r="D3558" s="23" t="s">
        <v>785</v>
      </c>
      <c r="E3558" s="23" t="s">
        <v>756</v>
      </c>
      <c r="F3558" s="23">
        <v>0.76</v>
      </c>
      <c r="G3558" s="34" t="s">
        <v>626</v>
      </c>
      <c r="H3558" s="23">
        <v>0.27272727263301821</v>
      </c>
      <c r="I3558" s="23">
        <f t="shared" si="116"/>
        <v>0.20727272720109385</v>
      </c>
      <c r="J3558" s="23">
        <v>1971</v>
      </c>
      <c r="L3558" s="23">
        <v>258</v>
      </c>
      <c r="M3558" s="23">
        <v>50.6</v>
      </c>
      <c r="N3558" s="23">
        <v>-107.75</v>
      </c>
      <c r="S3558" s="23">
        <v>24.81</v>
      </c>
      <c r="T3558" s="23">
        <v>15</v>
      </c>
      <c r="U3558" s="23" t="s">
        <v>786</v>
      </c>
      <c r="V3558" s="23" t="s">
        <v>37</v>
      </c>
      <c r="X3558" s="23">
        <f t="shared" si="117"/>
        <v>0.167890909032886</v>
      </c>
      <c r="Z3558" s="23">
        <f t="shared" si="118"/>
        <v>3.9381818168207836E-2</v>
      </c>
      <c r="AA3558" s="23">
        <f t="shared" si="119"/>
        <v>0.81</v>
      </c>
      <c r="AB3558" s="23">
        <v>0.19</v>
      </c>
      <c r="AE3558" s="23" t="s">
        <v>45</v>
      </c>
      <c r="AV3558" s="23" t="s">
        <v>655</v>
      </c>
      <c r="AX3558" s="23" t="s">
        <v>547</v>
      </c>
      <c r="AY3558" s="23" t="s">
        <v>694</v>
      </c>
    </row>
    <row r="3559" spans="2:51" s="23" customFormat="1" x14ac:dyDescent="0.2">
      <c r="B3559" s="23">
        <v>173</v>
      </c>
      <c r="C3559" s="23" t="s">
        <v>61</v>
      </c>
      <c r="D3559" s="23" t="s">
        <v>785</v>
      </c>
      <c r="E3559" s="23" t="s">
        <v>756</v>
      </c>
      <c r="F3559" s="23">
        <v>0.79</v>
      </c>
      <c r="G3559" s="34" t="s">
        <v>626</v>
      </c>
      <c r="H3559" s="23">
        <v>0.27272727263301821</v>
      </c>
      <c r="I3559" s="23">
        <f t="shared" si="116"/>
        <v>0.21545454538008441</v>
      </c>
      <c r="J3559" s="23">
        <v>1971</v>
      </c>
      <c r="L3559" s="23">
        <v>266</v>
      </c>
      <c r="M3559" s="23">
        <v>50.6</v>
      </c>
      <c r="N3559" s="23">
        <v>-107.75</v>
      </c>
      <c r="S3559" s="23">
        <v>23.76</v>
      </c>
      <c r="T3559" s="23">
        <v>15</v>
      </c>
      <c r="U3559" s="23" t="s">
        <v>786</v>
      </c>
      <c r="V3559" s="23" t="s">
        <v>37</v>
      </c>
      <c r="X3559" s="23">
        <f t="shared" si="117"/>
        <v>0.17451818175786837</v>
      </c>
      <c r="Z3559" s="23">
        <f t="shared" si="118"/>
        <v>4.0936363622216039E-2</v>
      </c>
      <c r="AA3559" s="23">
        <f t="shared" si="119"/>
        <v>0.81</v>
      </c>
      <c r="AB3559" s="23">
        <v>0.19</v>
      </c>
      <c r="AE3559" s="23" t="s">
        <v>45</v>
      </c>
      <c r="AV3559" s="23" t="s">
        <v>655</v>
      </c>
      <c r="AX3559" s="23" t="s">
        <v>547</v>
      </c>
      <c r="AY3559" s="23" t="s">
        <v>694</v>
      </c>
    </row>
    <row r="3560" spans="2:51" x14ac:dyDescent="0.2">
      <c r="B3560" s="19">
        <v>177</v>
      </c>
      <c r="C3560" s="19" t="s">
        <v>57</v>
      </c>
      <c r="D3560" s="19" t="s">
        <v>788</v>
      </c>
      <c r="E3560" s="19" t="s">
        <v>848</v>
      </c>
      <c r="F3560" s="21">
        <f>I3560/H3560</f>
        <v>59.736114083962462</v>
      </c>
      <c r="G3560" t="s">
        <v>632</v>
      </c>
      <c r="H3560" s="7">
        <v>6.5454542197108364E-3</v>
      </c>
      <c r="I3560" s="21">
        <v>0.39100000000000001</v>
      </c>
      <c r="J3560" s="19">
        <v>1971</v>
      </c>
      <c r="L3560" s="19">
        <v>163</v>
      </c>
      <c r="M3560" s="19">
        <v>71.3</v>
      </c>
      <c r="N3560" s="19">
        <v>-156.66999999999999</v>
      </c>
      <c r="Q3560" s="21">
        <v>0.42699999999999999</v>
      </c>
      <c r="R3560" s="19"/>
      <c r="V3560" s="7" t="s">
        <v>26</v>
      </c>
      <c r="AE3560" s="7" t="s">
        <v>846</v>
      </c>
      <c r="AV3560" s="7" t="s">
        <v>655</v>
      </c>
      <c r="AX3560" s="7" t="s">
        <v>547</v>
      </c>
      <c r="AY3560" s="7" t="s">
        <v>755</v>
      </c>
    </row>
    <row r="3561" spans="2:51" x14ac:dyDescent="0.2">
      <c r="B3561" s="19">
        <v>177</v>
      </c>
      <c r="C3561" s="19" t="s">
        <v>57</v>
      </c>
      <c r="D3561" s="19" t="s">
        <v>788</v>
      </c>
      <c r="E3561" s="19" t="s">
        <v>848</v>
      </c>
      <c r="F3561" s="21">
        <f t="shared" ref="F3561:F3574" si="120">I3561/H3561</f>
        <v>42.625002121292908</v>
      </c>
      <c r="G3561" t="s">
        <v>632</v>
      </c>
      <c r="H3561" s="7">
        <v>6.5454542197108364E-3</v>
      </c>
      <c r="I3561" s="21">
        <v>0.27900000000000003</v>
      </c>
      <c r="J3561" s="19">
        <v>1971</v>
      </c>
      <c r="L3561" s="19">
        <v>164</v>
      </c>
      <c r="M3561" s="19">
        <v>71.3</v>
      </c>
      <c r="N3561" s="19">
        <v>-156.66999999999999</v>
      </c>
      <c r="Q3561" s="21">
        <v>0.42699999999999999</v>
      </c>
      <c r="R3561" s="19"/>
      <c r="V3561" s="7" t="s">
        <v>26</v>
      </c>
      <c r="AE3561" s="7" t="s">
        <v>846</v>
      </c>
      <c r="AV3561" s="7" t="s">
        <v>655</v>
      </c>
      <c r="AX3561" s="7" t="s">
        <v>547</v>
      </c>
      <c r="AY3561" s="7" t="s">
        <v>755</v>
      </c>
    </row>
    <row r="3562" spans="2:51" x14ac:dyDescent="0.2">
      <c r="B3562" s="19">
        <v>177</v>
      </c>
      <c r="C3562" s="19" t="s">
        <v>57</v>
      </c>
      <c r="D3562" s="19" t="s">
        <v>788</v>
      </c>
      <c r="E3562" s="19" t="s">
        <v>848</v>
      </c>
      <c r="F3562" s="21">
        <f t="shared" si="120"/>
        <v>58.666669586295612</v>
      </c>
      <c r="G3562" t="s">
        <v>632</v>
      </c>
      <c r="H3562" s="7">
        <v>6.5454542197108364E-3</v>
      </c>
      <c r="I3562" s="21">
        <v>0.38400000000000001</v>
      </c>
      <c r="J3562" s="19">
        <v>1971</v>
      </c>
      <c r="L3562" s="19">
        <v>166</v>
      </c>
      <c r="M3562" s="19">
        <v>71.3</v>
      </c>
      <c r="N3562" s="19">
        <v>-156.66999999999999</v>
      </c>
      <c r="Q3562" s="21">
        <v>0.42699999999999999</v>
      </c>
      <c r="R3562" s="19"/>
      <c r="V3562" s="7" t="s">
        <v>26</v>
      </c>
      <c r="AE3562" s="7" t="s">
        <v>846</v>
      </c>
      <c r="AV3562" s="7" t="s">
        <v>655</v>
      </c>
      <c r="AX3562" s="7" t="s">
        <v>547</v>
      </c>
      <c r="AY3562" s="7" t="s">
        <v>755</v>
      </c>
    </row>
    <row r="3563" spans="2:51" x14ac:dyDescent="0.2">
      <c r="B3563" s="19">
        <v>177</v>
      </c>
      <c r="C3563" s="19" t="s">
        <v>57</v>
      </c>
      <c r="D3563" s="19" t="s">
        <v>788</v>
      </c>
      <c r="E3563" s="19" t="s">
        <v>848</v>
      </c>
      <c r="F3563" s="21">
        <f t="shared" si="120"/>
        <v>81.736115178823312</v>
      </c>
      <c r="G3563" t="s">
        <v>632</v>
      </c>
      <c r="H3563" s="7">
        <v>6.5454542197108364E-3</v>
      </c>
      <c r="I3563" s="21">
        <v>0.53500000000000003</v>
      </c>
      <c r="J3563" s="19">
        <v>1971</v>
      </c>
      <c r="L3563" s="19">
        <v>175</v>
      </c>
      <c r="M3563" s="19">
        <v>71.3</v>
      </c>
      <c r="N3563" s="19">
        <v>-156.66999999999999</v>
      </c>
      <c r="Q3563" s="21">
        <v>0.30499999999999999</v>
      </c>
      <c r="R3563" s="19"/>
      <c r="V3563" s="7" t="s">
        <v>26</v>
      </c>
      <c r="AE3563" s="7" t="s">
        <v>846</v>
      </c>
      <c r="AV3563" s="7" t="s">
        <v>655</v>
      </c>
      <c r="AX3563" s="7" t="s">
        <v>547</v>
      </c>
      <c r="AY3563" s="7" t="s">
        <v>755</v>
      </c>
    </row>
    <row r="3564" spans="2:51" x14ac:dyDescent="0.2">
      <c r="B3564" s="19">
        <v>177</v>
      </c>
      <c r="C3564" s="19" t="s">
        <v>57</v>
      </c>
      <c r="D3564" s="19" t="s">
        <v>788</v>
      </c>
      <c r="E3564" s="19" t="s">
        <v>848</v>
      </c>
      <c r="F3564" s="21">
        <f t="shared" si="120"/>
        <v>74.402781480536362</v>
      </c>
      <c r="G3564" t="s">
        <v>632</v>
      </c>
      <c r="H3564" s="7">
        <v>6.5454542197108364E-3</v>
      </c>
      <c r="I3564" s="21">
        <v>0.48699999999999999</v>
      </c>
      <c r="J3564" s="19">
        <v>1971</v>
      </c>
      <c r="L3564" s="19">
        <v>176</v>
      </c>
      <c r="M3564" s="19">
        <v>71.3</v>
      </c>
      <c r="N3564" s="19">
        <v>-156.66999999999999</v>
      </c>
      <c r="Q3564" s="21">
        <v>0.33</v>
      </c>
      <c r="R3564" s="19"/>
      <c r="V3564" s="7" t="s">
        <v>26</v>
      </c>
      <c r="AE3564" s="7" t="s">
        <v>846</v>
      </c>
      <c r="AV3564" s="7" t="s">
        <v>655</v>
      </c>
      <c r="AX3564" s="7" t="s">
        <v>547</v>
      </c>
      <c r="AY3564" s="7" t="s">
        <v>755</v>
      </c>
    </row>
    <row r="3565" spans="2:51" x14ac:dyDescent="0.2">
      <c r="B3565" s="19">
        <v>177</v>
      </c>
      <c r="C3565" s="19" t="s">
        <v>57</v>
      </c>
      <c r="D3565" s="19" t="s">
        <v>788</v>
      </c>
      <c r="E3565" s="19" t="s">
        <v>848</v>
      </c>
      <c r="F3565" s="21">
        <f t="shared" si="120"/>
        <v>50.416669175722795</v>
      </c>
      <c r="G3565" t="s">
        <v>632</v>
      </c>
      <c r="H3565" s="7">
        <v>6.5454542197108364E-3</v>
      </c>
      <c r="I3565" s="21">
        <v>0.33</v>
      </c>
      <c r="J3565" s="19">
        <v>1971</v>
      </c>
      <c r="L3565" s="19">
        <v>177</v>
      </c>
      <c r="M3565" s="19">
        <v>71.3</v>
      </c>
      <c r="N3565" s="19">
        <v>-156.66999999999999</v>
      </c>
      <c r="Q3565" s="21">
        <v>0.3</v>
      </c>
      <c r="R3565" s="19"/>
      <c r="V3565" s="7" t="s">
        <v>26</v>
      </c>
      <c r="AE3565" s="7" t="s">
        <v>846</v>
      </c>
      <c r="AV3565" s="7" t="s">
        <v>655</v>
      </c>
      <c r="AX3565" s="7" t="s">
        <v>547</v>
      </c>
      <c r="AY3565" s="7" t="s">
        <v>755</v>
      </c>
    </row>
    <row r="3566" spans="2:51" x14ac:dyDescent="0.2">
      <c r="B3566" s="19">
        <v>177</v>
      </c>
      <c r="C3566" s="19" t="s">
        <v>57</v>
      </c>
      <c r="D3566" s="19" t="s">
        <v>788</v>
      </c>
      <c r="E3566" s="19" t="s">
        <v>848</v>
      </c>
      <c r="F3566" s="21">
        <f t="shared" si="120"/>
        <v>120.3888948802108</v>
      </c>
      <c r="G3566" t="s">
        <v>632</v>
      </c>
      <c r="H3566" s="7">
        <v>6.5454542197108364E-3</v>
      </c>
      <c r="I3566" s="21">
        <v>0.78800000000000003</v>
      </c>
      <c r="J3566" s="19">
        <v>1971</v>
      </c>
      <c r="L3566" s="19">
        <v>181</v>
      </c>
      <c r="M3566" s="19">
        <v>71.3</v>
      </c>
      <c r="N3566" s="19">
        <v>-156.66999999999999</v>
      </c>
      <c r="Q3566" s="21">
        <v>0.495</v>
      </c>
      <c r="R3566" s="19"/>
      <c r="V3566" s="7" t="s">
        <v>26</v>
      </c>
      <c r="AE3566" s="7" t="s">
        <v>846</v>
      </c>
      <c r="AV3566" s="7" t="s">
        <v>655</v>
      </c>
      <c r="AX3566" s="7" t="s">
        <v>547</v>
      </c>
      <c r="AY3566" s="7" t="s">
        <v>755</v>
      </c>
    </row>
    <row r="3567" spans="2:51" x14ac:dyDescent="0.2">
      <c r="B3567" s="19">
        <v>177</v>
      </c>
      <c r="C3567" s="19" t="s">
        <v>57</v>
      </c>
      <c r="D3567" s="19" t="s">
        <v>788</v>
      </c>
      <c r="E3567" s="19" t="s">
        <v>848</v>
      </c>
      <c r="F3567" s="21">
        <f t="shared" si="120"/>
        <v>118.09722809949612</v>
      </c>
      <c r="G3567" t="s">
        <v>632</v>
      </c>
      <c r="H3567" s="7">
        <v>6.5454542197108364E-3</v>
      </c>
      <c r="I3567" s="21">
        <v>0.77300000000000002</v>
      </c>
      <c r="J3567" s="19">
        <v>1971</v>
      </c>
      <c r="L3567" s="19">
        <v>185</v>
      </c>
      <c r="M3567" s="19">
        <v>71.3</v>
      </c>
      <c r="N3567" s="19">
        <v>-156.66999999999999</v>
      </c>
      <c r="Q3567" s="21">
        <v>1.28</v>
      </c>
      <c r="R3567" s="19"/>
      <c r="V3567" s="7" t="s">
        <v>26</v>
      </c>
      <c r="AE3567" s="7" t="s">
        <v>846</v>
      </c>
      <c r="AV3567" s="7" t="s">
        <v>655</v>
      </c>
      <c r="AX3567" s="7" t="s">
        <v>547</v>
      </c>
      <c r="AY3567" s="7" t="s">
        <v>755</v>
      </c>
    </row>
    <row r="3568" spans="2:51" x14ac:dyDescent="0.2">
      <c r="B3568" s="19">
        <v>177</v>
      </c>
      <c r="C3568" s="19" t="s">
        <v>57</v>
      </c>
      <c r="D3568" s="19" t="s">
        <v>788</v>
      </c>
      <c r="E3568" s="19" t="s">
        <v>848</v>
      </c>
      <c r="F3568" s="21">
        <f t="shared" si="120"/>
        <v>131.54167321302219</v>
      </c>
      <c r="G3568" t="s">
        <v>632</v>
      </c>
      <c r="H3568" s="7">
        <v>6.5454542197108364E-3</v>
      </c>
      <c r="I3568" s="21">
        <v>0.86099999999999999</v>
      </c>
      <c r="J3568" s="19">
        <v>1971</v>
      </c>
      <c r="L3568" s="19">
        <v>186</v>
      </c>
      <c r="M3568" s="19">
        <v>71.3</v>
      </c>
      <c r="N3568" s="19">
        <v>-156.66999999999999</v>
      </c>
      <c r="Q3568" s="21">
        <v>3.28</v>
      </c>
      <c r="R3568" s="19"/>
      <c r="V3568" s="7" t="s">
        <v>26</v>
      </c>
      <c r="AE3568" s="7" t="s">
        <v>846</v>
      </c>
      <c r="AV3568" s="7" t="s">
        <v>655</v>
      </c>
      <c r="AX3568" s="7" t="s">
        <v>547</v>
      </c>
      <c r="AY3568" s="7" t="s">
        <v>755</v>
      </c>
    </row>
    <row r="3569" spans="2:51" x14ac:dyDescent="0.2">
      <c r="B3569" s="19">
        <v>177</v>
      </c>
      <c r="C3569" s="19" t="s">
        <v>57</v>
      </c>
      <c r="D3569" s="19" t="s">
        <v>788</v>
      </c>
      <c r="E3569" s="19" t="s">
        <v>848</v>
      </c>
      <c r="F3569" s="21">
        <f t="shared" si="120"/>
        <v>99.611116068397763</v>
      </c>
      <c r="G3569" t="s">
        <v>632</v>
      </c>
      <c r="H3569" s="7">
        <v>6.5454542197108364E-3</v>
      </c>
      <c r="I3569" s="21">
        <v>0.65200000000000002</v>
      </c>
      <c r="J3569" s="19">
        <v>1971</v>
      </c>
      <c r="L3569" s="19">
        <v>188</v>
      </c>
      <c r="M3569" s="19">
        <v>71.3</v>
      </c>
      <c r="N3569" s="19">
        <v>-156.66999999999999</v>
      </c>
      <c r="Q3569" s="21">
        <v>0.998</v>
      </c>
      <c r="R3569" s="19"/>
      <c r="V3569" s="7" t="s">
        <v>26</v>
      </c>
      <c r="AE3569" s="7" t="s">
        <v>846</v>
      </c>
      <c r="AV3569" s="7" t="s">
        <v>655</v>
      </c>
      <c r="AX3569" s="7" t="s">
        <v>547</v>
      </c>
      <c r="AY3569" s="7" t="s">
        <v>755</v>
      </c>
    </row>
    <row r="3570" spans="2:51" x14ac:dyDescent="0.2">
      <c r="B3570" s="19">
        <v>177</v>
      </c>
      <c r="C3570" s="19" t="s">
        <v>57</v>
      </c>
      <c r="D3570" s="19" t="s">
        <v>788</v>
      </c>
      <c r="E3570" s="19" t="s">
        <v>848</v>
      </c>
      <c r="F3570" s="21">
        <f t="shared" si="120"/>
        <v>97.625004858445038</v>
      </c>
      <c r="G3570" t="s">
        <v>632</v>
      </c>
      <c r="H3570" s="7">
        <v>6.5454542197108364E-3</v>
      </c>
      <c r="I3570" s="21">
        <v>0.63900000000000001</v>
      </c>
      <c r="J3570" s="19">
        <v>1971</v>
      </c>
      <c r="L3570" s="19">
        <v>190</v>
      </c>
      <c r="M3570" s="19">
        <v>71.3</v>
      </c>
      <c r="N3570" s="19">
        <v>-156.66999999999999</v>
      </c>
      <c r="Q3570" s="21">
        <v>2.5419999999999998</v>
      </c>
      <c r="R3570" s="19"/>
      <c r="V3570" s="7" t="s">
        <v>26</v>
      </c>
      <c r="AE3570" s="7" t="s">
        <v>846</v>
      </c>
      <c r="AV3570" s="7" t="s">
        <v>655</v>
      </c>
      <c r="AX3570" s="7" t="s">
        <v>547</v>
      </c>
      <c r="AY3570" s="7" t="s">
        <v>755</v>
      </c>
    </row>
    <row r="3571" spans="2:51" x14ac:dyDescent="0.2">
      <c r="B3571" s="19">
        <v>177</v>
      </c>
      <c r="C3571" s="19" t="s">
        <v>57</v>
      </c>
      <c r="D3571" s="19" t="s">
        <v>788</v>
      </c>
      <c r="E3571" s="19" t="s">
        <v>848</v>
      </c>
      <c r="F3571" s="21">
        <f t="shared" si="120"/>
        <v>335.50001669662805</v>
      </c>
      <c r="G3571" t="s">
        <v>632</v>
      </c>
      <c r="H3571" s="7">
        <v>6.5454542197108364E-3</v>
      </c>
      <c r="I3571" s="21">
        <v>2.1960000000000002</v>
      </c>
      <c r="J3571" s="19">
        <v>1971</v>
      </c>
      <c r="L3571" s="19">
        <v>208</v>
      </c>
      <c r="M3571" s="19">
        <v>71.3</v>
      </c>
      <c r="N3571" s="19">
        <v>-156.66999999999999</v>
      </c>
      <c r="Q3571" s="21">
        <v>6.5670000000000002</v>
      </c>
      <c r="R3571" s="19"/>
      <c r="V3571" s="7" t="s">
        <v>26</v>
      </c>
      <c r="AE3571" s="7" t="s">
        <v>846</v>
      </c>
      <c r="AV3571" s="7" t="s">
        <v>655</v>
      </c>
      <c r="AX3571" s="7" t="s">
        <v>547</v>
      </c>
      <c r="AY3571" s="7" t="s">
        <v>755</v>
      </c>
    </row>
    <row r="3572" spans="2:51" x14ac:dyDescent="0.2">
      <c r="B3572" s="19">
        <v>177</v>
      </c>
      <c r="C3572" s="19" t="s">
        <v>57</v>
      </c>
      <c r="D3572" s="19" t="s">
        <v>788</v>
      </c>
      <c r="E3572" s="19" t="s">
        <v>848</v>
      </c>
      <c r="F3572" s="21">
        <f t="shared" si="120"/>
        <v>248.41667902947046</v>
      </c>
      <c r="G3572" t="s">
        <v>632</v>
      </c>
      <c r="H3572" s="7">
        <v>6.5454542197108364E-3</v>
      </c>
      <c r="I3572" s="21">
        <v>1.6259999999999999</v>
      </c>
      <c r="J3572" s="19">
        <v>1971</v>
      </c>
      <c r="L3572" s="19">
        <v>209</v>
      </c>
      <c r="M3572" s="19">
        <v>71.3</v>
      </c>
      <c r="N3572" s="19">
        <v>-156.66999999999999</v>
      </c>
      <c r="Q3572" s="20">
        <v>3.6360000000000001</v>
      </c>
      <c r="R3572" s="19"/>
      <c r="V3572" s="7" t="s">
        <v>26</v>
      </c>
      <c r="AE3572" s="7" t="s">
        <v>846</v>
      </c>
      <c r="AV3572" s="7" t="s">
        <v>655</v>
      </c>
      <c r="AX3572" s="7" t="s">
        <v>547</v>
      </c>
      <c r="AY3572" s="7" t="s">
        <v>755</v>
      </c>
    </row>
    <row r="3573" spans="2:51" x14ac:dyDescent="0.2">
      <c r="B3573" s="19">
        <v>177</v>
      </c>
      <c r="C3573" s="19" t="s">
        <v>57</v>
      </c>
      <c r="D3573" s="19" t="s">
        <v>788</v>
      </c>
      <c r="E3573" s="19" t="s">
        <v>848</v>
      </c>
      <c r="F3573" s="21">
        <f t="shared" si="120"/>
        <v>159.04167458159824</v>
      </c>
      <c r="G3573" t="s">
        <v>632</v>
      </c>
      <c r="H3573" s="7">
        <v>6.5454542197108364E-3</v>
      </c>
      <c r="I3573" s="21">
        <v>1.0409999999999999</v>
      </c>
      <c r="J3573" s="19">
        <v>1971</v>
      </c>
      <c r="L3573" s="19">
        <v>211</v>
      </c>
      <c r="M3573" s="19">
        <v>71.3</v>
      </c>
      <c r="N3573" s="19">
        <v>-156.66999999999999</v>
      </c>
      <c r="Q3573" s="20">
        <v>4.2039999999999997</v>
      </c>
      <c r="R3573" s="19"/>
      <c r="V3573" s="7" t="s">
        <v>26</v>
      </c>
      <c r="AE3573" s="7" t="s">
        <v>846</v>
      </c>
      <c r="AV3573" s="7" t="s">
        <v>655</v>
      </c>
      <c r="AX3573" s="7" t="s">
        <v>547</v>
      </c>
      <c r="AY3573" s="7" t="s">
        <v>755</v>
      </c>
    </row>
    <row r="3574" spans="2:51" x14ac:dyDescent="0.2">
      <c r="B3574" s="19">
        <v>177</v>
      </c>
      <c r="C3574" s="19" t="s">
        <v>57</v>
      </c>
      <c r="D3574" s="19" t="s">
        <v>788</v>
      </c>
      <c r="E3574" s="19" t="s">
        <v>848</v>
      </c>
      <c r="F3574" s="21">
        <f t="shared" si="120"/>
        <v>165.45834156759935</v>
      </c>
      <c r="G3574" t="s">
        <v>632</v>
      </c>
      <c r="H3574" s="7">
        <v>6.5454542197108364E-3</v>
      </c>
      <c r="I3574" s="21">
        <v>1.083</v>
      </c>
      <c r="J3574" s="19">
        <v>1971</v>
      </c>
      <c r="L3574" s="19">
        <v>214</v>
      </c>
      <c r="M3574" s="19">
        <v>71.3</v>
      </c>
      <c r="N3574" s="19">
        <v>-156.66999999999999</v>
      </c>
      <c r="Q3574" s="20">
        <v>3.754</v>
      </c>
      <c r="R3574" s="19"/>
      <c r="V3574" s="7" t="s">
        <v>26</v>
      </c>
      <c r="AE3574" s="7" t="s">
        <v>846</v>
      </c>
      <c r="AV3574" s="7" t="s">
        <v>655</v>
      </c>
      <c r="AX3574" s="7" t="s">
        <v>547</v>
      </c>
      <c r="AY3574" s="7" t="s">
        <v>755</v>
      </c>
    </row>
    <row r="3575" spans="2:51" s="33" customFormat="1" x14ac:dyDescent="0.2">
      <c r="B3575" s="33">
        <v>177</v>
      </c>
      <c r="C3575" s="33" t="s">
        <v>57</v>
      </c>
      <c r="D3575" s="33" t="s">
        <v>788</v>
      </c>
      <c r="E3575" s="33" t="s">
        <v>848</v>
      </c>
      <c r="F3575" s="33">
        <f>(2.4+3.6)/2</f>
        <v>3</v>
      </c>
      <c r="G3575" s="35" t="s">
        <v>626</v>
      </c>
      <c r="H3575" s="33">
        <v>0.27272727263301821</v>
      </c>
      <c r="I3575" s="33">
        <f>F3575*H3575</f>
        <v>0.81818181789905464</v>
      </c>
      <c r="J3575" s="33">
        <v>1971</v>
      </c>
      <c r="M3575" s="33">
        <v>71.3</v>
      </c>
      <c r="N3575" s="33">
        <v>-156.66999999999999</v>
      </c>
      <c r="V3575" s="33" t="s">
        <v>26</v>
      </c>
      <c r="X3575" s="33">
        <f>I3575-Z3575</f>
        <v>0.24545454536971634</v>
      </c>
      <c r="Y3575" s="33">
        <f>(1.8+2.4)/2</f>
        <v>2.1</v>
      </c>
      <c r="Z3575" s="33">
        <f t="shared" ref="Z3575:Z3580" si="121">Y3575*H3575</f>
        <v>0.5727272725293383</v>
      </c>
      <c r="AA3575" s="33">
        <f>X3575/I3575</f>
        <v>0.29999999999999993</v>
      </c>
      <c r="AB3575" s="33">
        <f>Z3575/I3575</f>
        <v>0.70000000000000007</v>
      </c>
      <c r="AE3575" s="33" t="s">
        <v>846</v>
      </c>
      <c r="AV3575" s="33" t="s">
        <v>655</v>
      </c>
      <c r="AX3575" s="33" t="s">
        <v>547</v>
      </c>
      <c r="AY3575" s="33" t="s">
        <v>789</v>
      </c>
    </row>
    <row r="3576" spans="2:51" s="33" customFormat="1" x14ac:dyDescent="0.2">
      <c r="B3576" s="33">
        <v>177</v>
      </c>
      <c r="C3576" s="33" t="s">
        <v>57</v>
      </c>
      <c r="D3576" s="33" t="s">
        <v>788</v>
      </c>
      <c r="E3576" s="33" t="s">
        <v>848</v>
      </c>
      <c r="F3576" s="33">
        <f>(4.8+5.4)/2</f>
        <v>5.0999999999999996</v>
      </c>
      <c r="G3576" s="35" t="s">
        <v>626</v>
      </c>
      <c r="H3576" s="33">
        <v>0.27272727263301821</v>
      </c>
      <c r="I3576" s="33">
        <f t="shared" ref="I3576:I3580" si="122">F3576*H3576</f>
        <v>1.3909090904283927</v>
      </c>
      <c r="J3576" s="33">
        <v>1971</v>
      </c>
      <c r="M3576" s="33">
        <v>71.3</v>
      </c>
      <c r="N3576" s="33">
        <v>-156.66999999999999</v>
      </c>
      <c r="V3576" s="33" t="s">
        <v>26</v>
      </c>
      <c r="X3576" s="33">
        <f t="shared" ref="X3576:X3580" si="123">I3576-Z3576</f>
        <v>0.62727272705594173</v>
      </c>
      <c r="Y3576" s="33">
        <f>(2.4+3.2)/2</f>
        <v>2.8</v>
      </c>
      <c r="Z3576" s="33">
        <f t="shared" si="121"/>
        <v>0.763636363372451</v>
      </c>
      <c r="AA3576" s="33">
        <f t="shared" ref="AA3576:AA3580" si="124">X3576/I3576</f>
        <v>0.4509803921568627</v>
      </c>
      <c r="AB3576" s="33">
        <f t="shared" ref="AB3576:AB3580" si="125">Z3576/I3576</f>
        <v>0.5490196078431373</v>
      </c>
      <c r="AE3576" s="33" t="s">
        <v>846</v>
      </c>
      <c r="AV3576" s="33" t="s">
        <v>655</v>
      </c>
      <c r="AX3576" s="33" t="s">
        <v>547</v>
      </c>
      <c r="AY3576" s="33" t="s">
        <v>789</v>
      </c>
    </row>
    <row r="3577" spans="2:51" s="33" customFormat="1" x14ac:dyDescent="0.2">
      <c r="B3577" s="33">
        <v>177</v>
      </c>
      <c r="C3577" s="33" t="s">
        <v>57</v>
      </c>
      <c r="D3577" s="33" t="s">
        <v>788</v>
      </c>
      <c r="E3577" s="33" t="s">
        <v>848</v>
      </c>
      <c r="F3577" s="33">
        <v>3.5</v>
      </c>
      <c r="G3577" s="35" t="s">
        <v>626</v>
      </c>
      <c r="H3577" s="33">
        <v>0.27272727263301821</v>
      </c>
      <c r="I3577" s="33">
        <f t="shared" si="122"/>
        <v>0.9545454542155638</v>
      </c>
      <c r="J3577" s="33">
        <v>1971</v>
      </c>
      <c r="M3577" s="33">
        <v>71.3</v>
      </c>
      <c r="N3577" s="33">
        <v>-156.66999999999999</v>
      </c>
      <c r="V3577" s="33" t="s">
        <v>26</v>
      </c>
      <c r="X3577" s="33">
        <f t="shared" si="123"/>
        <v>8.181818178990552E-2</v>
      </c>
      <c r="Y3577" s="33">
        <f>(2.8+3.6)/2</f>
        <v>3.2</v>
      </c>
      <c r="Z3577" s="33">
        <f t="shared" si="121"/>
        <v>0.87272727242565828</v>
      </c>
      <c r="AA3577" s="33">
        <f t="shared" si="124"/>
        <v>8.5714285714285771E-2</v>
      </c>
      <c r="AB3577" s="33">
        <f t="shared" si="125"/>
        <v>0.91428571428571426</v>
      </c>
      <c r="AE3577" s="33" t="s">
        <v>846</v>
      </c>
      <c r="AV3577" s="33" t="s">
        <v>655</v>
      </c>
      <c r="AX3577" s="33" t="s">
        <v>547</v>
      </c>
      <c r="AY3577" s="33" t="s">
        <v>789</v>
      </c>
    </row>
    <row r="3578" spans="2:51" s="33" customFormat="1" x14ac:dyDescent="0.2">
      <c r="B3578" s="33">
        <v>177</v>
      </c>
      <c r="C3578" s="33" t="s">
        <v>57</v>
      </c>
      <c r="D3578" s="33" t="s">
        <v>788</v>
      </c>
      <c r="E3578" s="33" t="s">
        <v>848</v>
      </c>
      <c r="F3578" s="33">
        <f>(5.4+6.6)/2</f>
        <v>6</v>
      </c>
      <c r="G3578" s="35" t="s">
        <v>626</v>
      </c>
      <c r="H3578" s="33">
        <v>0.27272727263301821</v>
      </c>
      <c r="I3578" s="33">
        <f t="shared" si="122"/>
        <v>1.6363636357981093</v>
      </c>
      <c r="J3578" s="33">
        <v>1971</v>
      </c>
      <c r="M3578" s="33">
        <v>71.3</v>
      </c>
      <c r="N3578" s="33">
        <v>-156.66999999999999</v>
      </c>
      <c r="V3578" s="33" t="s">
        <v>26</v>
      </c>
      <c r="X3578" s="33">
        <f t="shared" si="123"/>
        <v>0.43636363621282914</v>
      </c>
      <c r="Y3578" s="33">
        <f>4.4</f>
        <v>4.4000000000000004</v>
      </c>
      <c r="Z3578" s="33">
        <f t="shared" si="121"/>
        <v>1.1999999995852801</v>
      </c>
      <c r="AA3578" s="33">
        <f t="shared" si="124"/>
        <v>0.26666666666666666</v>
      </c>
      <c r="AB3578" s="33">
        <f t="shared" si="125"/>
        <v>0.73333333333333328</v>
      </c>
      <c r="AE3578" s="33" t="s">
        <v>846</v>
      </c>
      <c r="AV3578" s="33" t="s">
        <v>655</v>
      </c>
      <c r="AX3578" s="33" t="s">
        <v>547</v>
      </c>
      <c r="AY3578" s="33" t="s">
        <v>789</v>
      </c>
    </row>
    <row r="3579" spans="2:51" s="33" customFormat="1" x14ac:dyDescent="0.2">
      <c r="B3579" s="33">
        <v>177</v>
      </c>
      <c r="C3579" s="33" t="s">
        <v>57</v>
      </c>
      <c r="D3579" s="33" t="s">
        <v>788</v>
      </c>
      <c r="E3579" s="33" t="s">
        <v>848</v>
      </c>
      <c r="F3579" s="33">
        <f>7.8/2</f>
        <v>3.9</v>
      </c>
      <c r="G3579" s="35" t="s">
        <v>626</v>
      </c>
      <c r="H3579" s="33">
        <v>0.27272727263301821</v>
      </c>
      <c r="I3579" s="33">
        <f t="shared" si="122"/>
        <v>1.0636363632687711</v>
      </c>
      <c r="J3579" s="33">
        <v>1971</v>
      </c>
      <c r="M3579" s="33">
        <v>71.3</v>
      </c>
      <c r="N3579" s="33">
        <v>-156.66999999999999</v>
      </c>
      <c r="V3579" s="33" t="s">
        <v>26</v>
      </c>
      <c r="X3579" s="33">
        <f t="shared" si="123"/>
        <v>0.19090909084311281</v>
      </c>
      <c r="Y3579" s="33">
        <v>3.2</v>
      </c>
      <c r="Z3579" s="33">
        <f t="shared" si="121"/>
        <v>0.87272727242565828</v>
      </c>
      <c r="AA3579" s="33">
        <f t="shared" si="124"/>
        <v>0.17948717948717954</v>
      </c>
      <c r="AB3579" s="33">
        <f t="shared" si="125"/>
        <v>0.82051282051282048</v>
      </c>
      <c r="AE3579" s="33" t="s">
        <v>846</v>
      </c>
      <c r="AV3579" s="33" t="s">
        <v>655</v>
      </c>
      <c r="AX3579" s="33" t="s">
        <v>547</v>
      </c>
      <c r="AY3579" s="33" t="s">
        <v>789</v>
      </c>
    </row>
    <row r="3580" spans="2:51" s="33" customFormat="1" x14ac:dyDescent="0.2">
      <c r="B3580" s="33">
        <v>177</v>
      </c>
      <c r="C3580" s="33" t="s">
        <v>57</v>
      </c>
      <c r="D3580" s="33" t="s">
        <v>788</v>
      </c>
      <c r="E3580" s="33" t="s">
        <v>848</v>
      </c>
      <c r="F3580" s="33">
        <v>4.5</v>
      </c>
      <c r="G3580" s="35" t="s">
        <v>626</v>
      </c>
      <c r="H3580" s="33">
        <v>0.27272727263301821</v>
      </c>
      <c r="I3580" s="33">
        <f t="shared" si="122"/>
        <v>1.2272727268485819</v>
      </c>
      <c r="J3580" s="33">
        <v>1971</v>
      </c>
      <c r="M3580" s="33">
        <v>71.3</v>
      </c>
      <c r="N3580" s="33">
        <v>-156.66999999999999</v>
      </c>
      <c r="V3580" s="33" t="s">
        <v>26</v>
      </c>
      <c r="X3580" s="33">
        <f t="shared" si="123"/>
        <v>0.14999999994815982</v>
      </c>
      <c r="Y3580" s="33">
        <v>3.95</v>
      </c>
      <c r="Z3580" s="33">
        <f t="shared" si="121"/>
        <v>1.0772727269004221</v>
      </c>
      <c r="AA3580" s="33">
        <f t="shared" si="124"/>
        <v>0.12222222222222207</v>
      </c>
      <c r="AB3580" s="33">
        <f t="shared" si="125"/>
        <v>0.87777777777777788</v>
      </c>
      <c r="AE3580" s="33" t="s">
        <v>846</v>
      </c>
      <c r="AV3580" s="33" t="s">
        <v>655</v>
      </c>
      <c r="AX3580" s="33" t="s">
        <v>547</v>
      </c>
      <c r="AY3580" s="33" t="s">
        <v>789</v>
      </c>
    </row>
    <row r="3581" spans="2:51" s="18" customFormat="1" x14ac:dyDescent="0.2">
      <c r="B3581" s="18">
        <v>900</v>
      </c>
      <c r="C3581" s="18" t="s">
        <v>57</v>
      </c>
      <c r="D3581" s="18" t="s">
        <v>747</v>
      </c>
      <c r="E3581" s="18" t="s">
        <v>744</v>
      </c>
      <c r="F3581" s="22">
        <v>2.4710000000000001</v>
      </c>
      <c r="G3581" s="18" t="s">
        <v>623</v>
      </c>
      <c r="H3581" s="18">
        <v>1</v>
      </c>
      <c r="I3581" s="22">
        <f t="shared" ref="I3581:I3604" si="126">F3581</f>
        <v>2.4710000000000001</v>
      </c>
      <c r="J3581" s="18">
        <v>1992</v>
      </c>
      <c r="L3581" s="18">
        <f>3*31</f>
        <v>93</v>
      </c>
      <c r="M3581" s="18">
        <v>44.8</v>
      </c>
      <c r="N3581" s="18">
        <v>-85.8</v>
      </c>
      <c r="Q3581" s="22">
        <f t="shared" ref="Q3581:Q3588" si="127">(LN(F3581/0.938))/0.069</f>
        <v>14.038090680904135</v>
      </c>
      <c r="R3581" s="18">
        <v>10</v>
      </c>
      <c r="V3581" s="18" t="s">
        <v>128</v>
      </c>
      <c r="AE3581" s="18" t="s">
        <v>52</v>
      </c>
      <c r="AL3581" s="18" t="s">
        <v>408</v>
      </c>
      <c r="AM3581" s="18">
        <v>1.016</v>
      </c>
      <c r="AN3581" s="18">
        <v>4.5999999999999999E-2</v>
      </c>
      <c r="AS3581" s="18">
        <f>EXP(0.069*10)</f>
        <v>1.9937155332430825</v>
      </c>
      <c r="AT3581" s="18">
        <f>EXP(AN3581*10)</f>
        <v>1.5840739849944818</v>
      </c>
      <c r="AV3581" s="18" t="s">
        <v>95</v>
      </c>
      <c r="AX3581" s="18" t="s">
        <v>14</v>
      </c>
      <c r="AY3581" s="18" t="s">
        <v>38</v>
      </c>
    </row>
    <row r="3582" spans="2:51" s="18" customFormat="1" x14ac:dyDescent="0.2">
      <c r="B3582" s="18">
        <v>900</v>
      </c>
      <c r="C3582" s="18" t="s">
        <v>57</v>
      </c>
      <c r="D3582" s="18" t="s">
        <v>747</v>
      </c>
      <c r="E3582" s="18" t="s">
        <v>744</v>
      </c>
      <c r="F3582" s="22">
        <v>1.306</v>
      </c>
      <c r="G3582" s="18" t="s">
        <v>623</v>
      </c>
      <c r="H3582" s="18">
        <v>1</v>
      </c>
      <c r="I3582" s="22">
        <f t="shared" si="126"/>
        <v>1.306</v>
      </c>
      <c r="J3582" s="18">
        <v>1992</v>
      </c>
      <c r="L3582" s="18">
        <f>4*31</f>
        <v>124</v>
      </c>
      <c r="M3582" s="18">
        <v>44.8</v>
      </c>
      <c r="N3582" s="18">
        <v>-85.8</v>
      </c>
      <c r="Q3582" s="22">
        <f t="shared" si="127"/>
        <v>4.7967298671036493</v>
      </c>
      <c r="R3582" s="18">
        <v>10</v>
      </c>
      <c r="V3582" s="18" t="s">
        <v>128</v>
      </c>
      <c r="AE3582" s="18" t="s">
        <v>52</v>
      </c>
      <c r="AL3582" s="18" t="s">
        <v>408</v>
      </c>
      <c r="AM3582" s="18">
        <v>1.016</v>
      </c>
      <c r="AN3582" s="18">
        <v>4.5999999999999999E-2</v>
      </c>
      <c r="AS3582" s="18">
        <f t="shared" ref="AS3582:AS3604" si="128">EXP(0.069*10)</f>
        <v>1.9937155332430825</v>
      </c>
      <c r="AT3582" s="18">
        <f t="shared" ref="AT3582:AT3604" si="129">EXP(AN3582*10)</f>
        <v>1.5840739849944818</v>
      </c>
      <c r="AV3582" s="18" t="s">
        <v>95</v>
      </c>
      <c r="AX3582" s="18" t="s">
        <v>14</v>
      </c>
      <c r="AY3582" s="18" t="s">
        <v>38</v>
      </c>
    </row>
    <row r="3583" spans="2:51" s="18" customFormat="1" x14ac:dyDescent="0.2">
      <c r="B3583" s="18">
        <v>900</v>
      </c>
      <c r="C3583" s="18" t="s">
        <v>57</v>
      </c>
      <c r="D3583" s="18" t="s">
        <v>747</v>
      </c>
      <c r="E3583" s="18" t="s">
        <v>744</v>
      </c>
      <c r="F3583" s="22">
        <v>1.952</v>
      </c>
      <c r="G3583" s="18" t="s">
        <v>623</v>
      </c>
      <c r="H3583" s="18">
        <v>1</v>
      </c>
      <c r="I3583" s="22">
        <f t="shared" si="126"/>
        <v>1.952</v>
      </c>
      <c r="J3583" s="18">
        <v>1992</v>
      </c>
      <c r="L3583" s="18">
        <f>5*30+10</f>
        <v>160</v>
      </c>
      <c r="M3583" s="18">
        <v>44.8</v>
      </c>
      <c r="N3583" s="18">
        <v>-85.8</v>
      </c>
      <c r="Q3583" s="22">
        <f t="shared" si="127"/>
        <v>10.621156782127725</v>
      </c>
      <c r="R3583" s="18">
        <v>10</v>
      </c>
      <c r="V3583" s="18" t="s">
        <v>128</v>
      </c>
      <c r="AE3583" s="18" t="s">
        <v>52</v>
      </c>
      <c r="AL3583" s="18" t="s">
        <v>408</v>
      </c>
      <c r="AM3583" s="18">
        <v>1.016</v>
      </c>
      <c r="AN3583" s="18">
        <v>4.5999999999999999E-2</v>
      </c>
      <c r="AS3583" s="18">
        <f t="shared" si="128"/>
        <v>1.9937155332430825</v>
      </c>
      <c r="AT3583" s="18">
        <f t="shared" si="129"/>
        <v>1.5840739849944818</v>
      </c>
      <c r="AV3583" s="18" t="s">
        <v>95</v>
      </c>
      <c r="AX3583" s="18" t="s">
        <v>14</v>
      </c>
      <c r="AY3583" s="18" t="s">
        <v>38</v>
      </c>
    </row>
    <row r="3584" spans="2:51" s="18" customFormat="1" x14ac:dyDescent="0.2">
      <c r="B3584" s="18">
        <v>900</v>
      </c>
      <c r="C3584" s="18" t="s">
        <v>57</v>
      </c>
      <c r="D3584" s="18" t="s">
        <v>747</v>
      </c>
      <c r="E3584" s="18" t="s">
        <v>744</v>
      </c>
      <c r="F3584" s="22">
        <v>2.931</v>
      </c>
      <c r="G3584" s="18" t="s">
        <v>623</v>
      </c>
      <c r="H3584" s="18">
        <v>1</v>
      </c>
      <c r="I3584" s="22">
        <f t="shared" si="126"/>
        <v>2.931</v>
      </c>
      <c r="J3584" s="18">
        <v>1992</v>
      </c>
      <c r="L3584" s="18">
        <f>6*30+10</f>
        <v>190</v>
      </c>
      <c r="M3584" s="18">
        <v>44.8</v>
      </c>
      <c r="N3584" s="18">
        <v>-85.8</v>
      </c>
      <c r="Q3584" s="22">
        <f t="shared" si="127"/>
        <v>16.512304227603881</v>
      </c>
      <c r="R3584" s="18">
        <v>10</v>
      </c>
      <c r="V3584" s="18" t="s">
        <v>128</v>
      </c>
      <c r="W3584" s="18">
        <v>2.76</v>
      </c>
      <c r="X3584" s="18">
        <f>W3584</f>
        <v>2.76</v>
      </c>
      <c r="Z3584" s="22">
        <f>I3584-X3584</f>
        <v>0.17100000000000026</v>
      </c>
      <c r="AA3584" s="18">
        <f>X3584/I3584</f>
        <v>0.94165813715455471</v>
      </c>
      <c r="AB3584" s="18">
        <f>Z3584/I3584</f>
        <v>5.8341862845445326E-2</v>
      </c>
      <c r="AE3584" s="18" t="s">
        <v>52</v>
      </c>
      <c r="AL3584" s="18" t="s">
        <v>408</v>
      </c>
      <c r="AM3584" s="18">
        <v>1.016</v>
      </c>
      <c r="AN3584" s="18">
        <v>4.5999999999999999E-2</v>
      </c>
      <c r="AS3584" s="18">
        <f t="shared" si="128"/>
        <v>1.9937155332430825</v>
      </c>
      <c r="AT3584" s="18">
        <f t="shared" si="129"/>
        <v>1.5840739849944818</v>
      </c>
      <c r="AV3584" s="18" t="s">
        <v>95</v>
      </c>
      <c r="AX3584" s="18" t="s">
        <v>14</v>
      </c>
      <c r="AY3584" s="18" t="s">
        <v>38</v>
      </c>
    </row>
    <row r="3585" spans="2:51" s="18" customFormat="1" x14ac:dyDescent="0.2">
      <c r="B3585" s="18">
        <v>900</v>
      </c>
      <c r="C3585" s="18" t="s">
        <v>57</v>
      </c>
      <c r="D3585" s="18" t="s">
        <v>747</v>
      </c>
      <c r="E3585" s="18" t="s">
        <v>744</v>
      </c>
      <c r="F3585" s="22">
        <v>1.97</v>
      </c>
      <c r="G3585" s="18" t="s">
        <v>623</v>
      </c>
      <c r="H3585" s="18">
        <v>1</v>
      </c>
      <c r="I3585" s="22">
        <f t="shared" si="126"/>
        <v>1.97</v>
      </c>
      <c r="J3585" s="18">
        <v>1992</v>
      </c>
      <c r="L3585" s="18">
        <f>7*30+10</f>
        <v>220</v>
      </c>
      <c r="M3585" s="18">
        <v>44.8</v>
      </c>
      <c r="N3585" s="18">
        <v>-85.8</v>
      </c>
      <c r="Q3585" s="22">
        <f t="shared" si="127"/>
        <v>10.754186561243616</v>
      </c>
      <c r="R3585" s="18">
        <v>10</v>
      </c>
      <c r="V3585" s="18" t="s">
        <v>128</v>
      </c>
      <c r="Z3585" s="22"/>
      <c r="AE3585" s="18" t="s">
        <v>52</v>
      </c>
      <c r="AL3585" s="18" t="s">
        <v>408</v>
      </c>
      <c r="AM3585" s="18">
        <v>1.016</v>
      </c>
      <c r="AN3585" s="18">
        <v>4.5999999999999999E-2</v>
      </c>
      <c r="AS3585" s="18">
        <f t="shared" si="128"/>
        <v>1.9937155332430825</v>
      </c>
      <c r="AT3585" s="18">
        <f t="shared" si="129"/>
        <v>1.5840739849944818</v>
      </c>
      <c r="AV3585" s="18" t="s">
        <v>95</v>
      </c>
      <c r="AX3585" s="18" t="s">
        <v>14</v>
      </c>
      <c r="AY3585" s="18" t="s">
        <v>38</v>
      </c>
    </row>
    <row r="3586" spans="2:51" s="18" customFormat="1" x14ac:dyDescent="0.2">
      <c r="B3586" s="18">
        <v>900</v>
      </c>
      <c r="C3586" s="18" t="s">
        <v>57</v>
      </c>
      <c r="D3586" s="18" t="s">
        <v>747</v>
      </c>
      <c r="E3586" s="18" t="s">
        <v>744</v>
      </c>
      <c r="F3586" s="22">
        <v>2.7450000000000001</v>
      </c>
      <c r="G3586" s="18" t="s">
        <v>623</v>
      </c>
      <c r="H3586" s="18">
        <v>1</v>
      </c>
      <c r="I3586" s="22">
        <f t="shared" si="126"/>
        <v>2.7450000000000001</v>
      </c>
      <c r="J3586" s="18">
        <v>1992</v>
      </c>
      <c r="L3586" s="18">
        <f>8*30+10</f>
        <v>250</v>
      </c>
      <c r="M3586" s="18">
        <v>44.8</v>
      </c>
      <c r="N3586" s="18">
        <v>-85.8</v>
      </c>
      <c r="Q3586" s="22">
        <f t="shared" si="127"/>
        <v>15.562121810687048</v>
      </c>
      <c r="R3586" s="18">
        <v>10</v>
      </c>
      <c r="V3586" s="18" t="s">
        <v>128</v>
      </c>
      <c r="W3586" s="18">
        <v>2.31</v>
      </c>
      <c r="X3586" s="18">
        <f t="shared" ref="X3586:X3588" si="130">W3586</f>
        <v>2.31</v>
      </c>
      <c r="Z3586" s="22">
        <f t="shared" ref="Z3586:Z3588" si="131">I3586-X3586</f>
        <v>0.43500000000000005</v>
      </c>
      <c r="AA3586" s="18">
        <f t="shared" ref="AA3586:AA3588" si="132">X3586/I3586</f>
        <v>0.84153005464480868</v>
      </c>
      <c r="AB3586" s="18">
        <f t="shared" ref="AB3586:AB3588" si="133">Z3586/I3586</f>
        <v>0.15846994535519127</v>
      </c>
      <c r="AE3586" s="18" t="s">
        <v>52</v>
      </c>
      <c r="AL3586" s="18" t="s">
        <v>408</v>
      </c>
      <c r="AM3586" s="18">
        <v>1.016</v>
      </c>
      <c r="AN3586" s="18">
        <v>4.5999999999999999E-2</v>
      </c>
      <c r="AS3586" s="18">
        <f t="shared" si="128"/>
        <v>1.9937155332430825</v>
      </c>
      <c r="AT3586" s="18">
        <f t="shared" si="129"/>
        <v>1.5840739849944818</v>
      </c>
      <c r="AV3586" s="18" t="s">
        <v>95</v>
      </c>
      <c r="AX3586" s="18" t="s">
        <v>14</v>
      </c>
      <c r="AY3586" s="18" t="s">
        <v>38</v>
      </c>
    </row>
    <row r="3587" spans="2:51" s="18" customFormat="1" x14ac:dyDescent="0.2">
      <c r="B3587" s="18">
        <v>900</v>
      </c>
      <c r="C3587" s="18" t="s">
        <v>57</v>
      </c>
      <c r="D3587" s="18" t="s">
        <v>747</v>
      </c>
      <c r="E3587" s="18" t="s">
        <v>744</v>
      </c>
      <c r="F3587" s="22">
        <v>1.746</v>
      </c>
      <c r="G3587" s="18" t="s">
        <v>623</v>
      </c>
      <c r="H3587" s="18">
        <v>1</v>
      </c>
      <c r="I3587" s="22">
        <f t="shared" si="126"/>
        <v>1.746</v>
      </c>
      <c r="J3587" s="18">
        <v>1992</v>
      </c>
      <c r="L3587" s="18">
        <f>9*30+10</f>
        <v>280</v>
      </c>
      <c r="M3587" s="18">
        <v>44.8</v>
      </c>
      <c r="N3587" s="18">
        <v>-85.8</v>
      </c>
      <c r="Q3587" s="22">
        <f t="shared" si="127"/>
        <v>9.0048230057003327</v>
      </c>
      <c r="R3587" s="18">
        <v>10</v>
      </c>
      <c r="V3587" s="18" t="s">
        <v>128</v>
      </c>
      <c r="W3587" s="18">
        <v>1.35</v>
      </c>
      <c r="X3587" s="18">
        <f t="shared" si="130"/>
        <v>1.35</v>
      </c>
      <c r="Z3587" s="22">
        <f t="shared" si="131"/>
        <v>0.39599999999999991</v>
      </c>
      <c r="AA3587" s="18">
        <f t="shared" si="132"/>
        <v>0.77319587628865982</v>
      </c>
      <c r="AB3587" s="18">
        <f t="shared" si="133"/>
        <v>0.22680412371134015</v>
      </c>
      <c r="AE3587" s="18" t="s">
        <v>52</v>
      </c>
      <c r="AL3587" s="18" t="s">
        <v>408</v>
      </c>
      <c r="AM3587" s="18">
        <v>1.016</v>
      </c>
      <c r="AN3587" s="18">
        <v>4.5999999999999999E-2</v>
      </c>
      <c r="AS3587" s="18">
        <f t="shared" si="128"/>
        <v>1.9937155332430825</v>
      </c>
      <c r="AT3587" s="18">
        <f t="shared" si="129"/>
        <v>1.5840739849944818</v>
      </c>
      <c r="AV3587" s="18" t="s">
        <v>95</v>
      </c>
      <c r="AX3587" s="18" t="s">
        <v>14</v>
      </c>
      <c r="AY3587" s="18" t="s">
        <v>38</v>
      </c>
    </row>
    <row r="3588" spans="2:51" s="18" customFormat="1" x14ac:dyDescent="0.2">
      <c r="B3588" s="18">
        <v>900</v>
      </c>
      <c r="C3588" s="18" t="s">
        <v>57</v>
      </c>
      <c r="D3588" s="18" t="s">
        <v>747</v>
      </c>
      <c r="E3588" s="18" t="s">
        <v>744</v>
      </c>
      <c r="F3588" s="22">
        <v>1.5429999999999999</v>
      </c>
      <c r="G3588" s="18" t="s">
        <v>623</v>
      </c>
      <c r="H3588" s="18">
        <v>1</v>
      </c>
      <c r="I3588" s="22">
        <f t="shared" si="126"/>
        <v>1.5429999999999999</v>
      </c>
      <c r="J3588" s="18">
        <v>1992</v>
      </c>
      <c r="L3588" s="18">
        <f>10*30+10</f>
        <v>310</v>
      </c>
      <c r="M3588" s="18">
        <v>44.8</v>
      </c>
      <c r="N3588" s="18">
        <v>-85.8</v>
      </c>
      <c r="Q3588" s="22">
        <f t="shared" si="127"/>
        <v>7.2135348312599445</v>
      </c>
      <c r="R3588" s="18">
        <v>10</v>
      </c>
      <c r="V3588" s="18" t="s">
        <v>128</v>
      </c>
      <c r="W3588" s="18">
        <v>1.37</v>
      </c>
      <c r="X3588" s="18">
        <f t="shared" si="130"/>
        <v>1.37</v>
      </c>
      <c r="Z3588" s="22">
        <f t="shared" si="131"/>
        <v>0.17299999999999982</v>
      </c>
      <c r="AA3588" s="18">
        <f t="shared" si="132"/>
        <v>0.88788075178224246</v>
      </c>
      <c r="AB3588" s="18">
        <f t="shared" si="133"/>
        <v>0.1121192482177575</v>
      </c>
      <c r="AE3588" s="18" t="s">
        <v>52</v>
      </c>
      <c r="AL3588" s="18" t="s">
        <v>408</v>
      </c>
      <c r="AM3588" s="18">
        <v>1.016</v>
      </c>
      <c r="AN3588" s="18">
        <v>4.5999999999999999E-2</v>
      </c>
      <c r="AS3588" s="18">
        <f t="shared" si="128"/>
        <v>1.9937155332430825</v>
      </c>
      <c r="AT3588" s="18">
        <f t="shared" si="129"/>
        <v>1.5840739849944818</v>
      </c>
      <c r="AV3588" s="18" t="s">
        <v>95</v>
      </c>
      <c r="AX3588" s="18" t="s">
        <v>14</v>
      </c>
      <c r="AY3588" s="18" t="s">
        <v>38</v>
      </c>
    </row>
    <row r="3589" spans="2:51" s="23" customFormat="1" x14ac:dyDescent="0.2">
      <c r="B3589" s="23">
        <v>900</v>
      </c>
      <c r="C3589" s="23" t="s">
        <v>57</v>
      </c>
      <c r="D3589" s="23" t="s">
        <v>748</v>
      </c>
      <c r="E3589" s="23" t="s">
        <v>744</v>
      </c>
      <c r="F3589" s="24">
        <v>2.4140000000000001</v>
      </c>
      <c r="G3589" s="23" t="s">
        <v>623</v>
      </c>
      <c r="H3589" s="23">
        <v>1</v>
      </c>
      <c r="I3589" s="24">
        <f t="shared" si="126"/>
        <v>2.4140000000000001</v>
      </c>
      <c r="J3589" s="23">
        <v>1992</v>
      </c>
      <c r="L3589" s="23">
        <f>3*31</f>
        <v>93</v>
      </c>
      <c r="M3589" s="23">
        <v>44.8</v>
      </c>
      <c r="N3589" s="23">
        <v>-85.8</v>
      </c>
      <c r="Q3589" s="24">
        <f t="shared" ref="Q3589:Q3604" si="134">(LN(F3589/0.938))/0.069</f>
        <v>13.699861632626842</v>
      </c>
      <c r="R3589" s="23">
        <v>10</v>
      </c>
      <c r="V3589" s="18" t="s">
        <v>128</v>
      </c>
      <c r="AE3589" s="18" t="s">
        <v>52</v>
      </c>
      <c r="AL3589" s="18" t="s">
        <v>408</v>
      </c>
      <c r="AM3589" s="18">
        <v>1.016</v>
      </c>
      <c r="AN3589" s="18">
        <v>4.5999999999999999E-2</v>
      </c>
      <c r="AS3589" s="18">
        <f t="shared" si="128"/>
        <v>1.9937155332430825</v>
      </c>
      <c r="AT3589" s="18">
        <f t="shared" si="129"/>
        <v>1.5840739849944818</v>
      </c>
      <c r="AV3589" s="18" t="s">
        <v>95</v>
      </c>
      <c r="AX3589" s="18" t="s">
        <v>14</v>
      </c>
      <c r="AY3589" s="23" t="s">
        <v>745</v>
      </c>
    </row>
    <row r="3590" spans="2:51" s="23" customFormat="1" x14ac:dyDescent="0.2">
      <c r="B3590" s="23">
        <v>900</v>
      </c>
      <c r="C3590" s="23" t="s">
        <v>57</v>
      </c>
      <c r="D3590" s="23" t="s">
        <v>748</v>
      </c>
      <c r="E3590" s="23" t="s">
        <v>744</v>
      </c>
      <c r="F3590" s="24">
        <v>1.506</v>
      </c>
      <c r="G3590" s="23" t="s">
        <v>623</v>
      </c>
      <c r="H3590" s="23">
        <v>1</v>
      </c>
      <c r="I3590" s="24">
        <f t="shared" si="126"/>
        <v>1.506</v>
      </c>
      <c r="J3590" s="23">
        <v>1992</v>
      </c>
      <c r="L3590" s="23">
        <f>4*31</f>
        <v>124</v>
      </c>
      <c r="M3590" s="23">
        <v>44.8</v>
      </c>
      <c r="N3590" s="23">
        <v>-85.8</v>
      </c>
      <c r="Q3590" s="24">
        <f t="shared" si="134"/>
        <v>6.8617747732407866</v>
      </c>
      <c r="R3590" s="23">
        <v>10</v>
      </c>
      <c r="V3590" s="18" t="s">
        <v>128</v>
      </c>
      <c r="AE3590" s="18" t="s">
        <v>52</v>
      </c>
      <c r="AL3590" s="18" t="s">
        <v>408</v>
      </c>
      <c r="AM3590" s="18">
        <v>1.016</v>
      </c>
      <c r="AN3590" s="18">
        <v>4.5999999999999999E-2</v>
      </c>
      <c r="AS3590" s="18">
        <f t="shared" si="128"/>
        <v>1.9937155332430825</v>
      </c>
      <c r="AT3590" s="18">
        <f t="shared" si="129"/>
        <v>1.5840739849944818</v>
      </c>
      <c r="AV3590" s="18" t="s">
        <v>95</v>
      </c>
      <c r="AX3590" s="18" t="s">
        <v>14</v>
      </c>
      <c r="AY3590" s="23" t="s">
        <v>745</v>
      </c>
    </row>
    <row r="3591" spans="2:51" s="23" customFormat="1" x14ac:dyDescent="0.2">
      <c r="B3591" s="23">
        <v>900</v>
      </c>
      <c r="C3591" s="23" t="s">
        <v>57</v>
      </c>
      <c r="D3591" s="23" t="s">
        <v>748</v>
      </c>
      <c r="E3591" s="23" t="s">
        <v>744</v>
      </c>
      <c r="F3591" s="24">
        <v>2.1320000000000001</v>
      </c>
      <c r="G3591" s="23" t="s">
        <v>623</v>
      </c>
      <c r="H3591" s="23">
        <v>1</v>
      </c>
      <c r="I3591" s="24">
        <f t="shared" si="126"/>
        <v>2.1320000000000001</v>
      </c>
      <c r="J3591" s="23">
        <v>1992</v>
      </c>
      <c r="L3591" s="23">
        <f>5*30+10</f>
        <v>160</v>
      </c>
      <c r="M3591" s="23">
        <v>44.8</v>
      </c>
      <c r="N3591" s="23">
        <v>-85.8</v>
      </c>
      <c r="Q3591" s="24">
        <f t="shared" si="134"/>
        <v>11.899504873616094</v>
      </c>
      <c r="R3591" s="23">
        <v>10</v>
      </c>
      <c r="V3591" s="18" t="s">
        <v>128</v>
      </c>
      <c r="AE3591" s="18" t="s">
        <v>52</v>
      </c>
      <c r="AL3591" s="18" t="s">
        <v>408</v>
      </c>
      <c r="AM3591" s="18">
        <v>1.016</v>
      </c>
      <c r="AN3591" s="18">
        <v>4.5999999999999999E-2</v>
      </c>
      <c r="AS3591" s="18">
        <f t="shared" si="128"/>
        <v>1.9937155332430825</v>
      </c>
      <c r="AT3591" s="18">
        <f t="shared" si="129"/>
        <v>1.5840739849944818</v>
      </c>
      <c r="AV3591" s="18" t="s">
        <v>95</v>
      </c>
      <c r="AX3591" s="18" t="s">
        <v>14</v>
      </c>
      <c r="AY3591" s="23" t="s">
        <v>745</v>
      </c>
    </row>
    <row r="3592" spans="2:51" s="23" customFormat="1" x14ac:dyDescent="0.2">
      <c r="B3592" s="23">
        <v>900</v>
      </c>
      <c r="C3592" s="23" t="s">
        <v>57</v>
      </c>
      <c r="D3592" s="23" t="s">
        <v>748</v>
      </c>
      <c r="E3592" s="23" t="s">
        <v>744</v>
      </c>
      <c r="F3592" s="24">
        <v>2.867</v>
      </c>
      <c r="G3592" s="23" t="s">
        <v>623</v>
      </c>
      <c r="H3592" s="23">
        <v>1</v>
      </c>
      <c r="I3592" s="24">
        <f t="shared" si="126"/>
        <v>2.867</v>
      </c>
      <c r="J3592" s="23">
        <v>1992</v>
      </c>
      <c r="L3592" s="23">
        <f>6*30+10</f>
        <v>190</v>
      </c>
      <c r="M3592" s="23">
        <v>44.8</v>
      </c>
      <c r="N3592" s="23">
        <v>-85.8</v>
      </c>
      <c r="Q3592" s="24">
        <f t="shared" si="134"/>
        <v>16.192340824306452</v>
      </c>
      <c r="R3592" s="23">
        <v>10</v>
      </c>
      <c r="V3592" s="18" t="s">
        <v>128</v>
      </c>
      <c r="AE3592" s="18" t="s">
        <v>52</v>
      </c>
      <c r="AL3592" s="18" t="s">
        <v>408</v>
      </c>
      <c r="AM3592" s="18">
        <v>1.016</v>
      </c>
      <c r="AN3592" s="18">
        <v>4.5999999999999999E-2</v>
      </c>
      <c r="AS3592" s="18">
        <f t="shared" si="128"/>
        <v>1.9937155332430825</v>
      </c>
      <c r="AT3592" s="18">
        <f t="shared" si="129"/>
        <v>1.5840739849944818</v>
      </c>
      <c r="AV3592" s="18" t="s">
        <v>95</v>
      </c>
      <c r="AX3592" s="18" t="s">
        <v>14</v>
      </c>
      <c r="AY3592" s="23" t="s">
        <v>745</v>
      </c>
    </row>
    <row r="3593" spans="2:51" s="23" customFormat="1" x14ac:dyDescent="0.2">
      <c r="B3593" s="23">
        <v>900</v>
      </c>
      <c r="C3593" s="23" t="s">
        <v>57</v>
      </c>
      <c r="D3593" s="23" t="s">
        <v>748</v>
      </c>
      <c r="E3593" s="23" t="s">
        <v>744</v>
      </c>
      <c r="F3593" s="24">
        <v>2.1269999999999998</v>
      </c>
      <c r="G3593" s="23" t="s">
        <v>623</v>
      </c>
      <c r="H3593" s="23">
        <v>1</v>
      </c>
      <c r="I3593" s="24">
        <f t="shared" si="126"/>
        <v>2.1269999999999998</v>
      </c>
      <c r="J3593" s="23">
        <v>1992</v>
      </c>
      <c r="L3593" s="23">
        <f>7*30+10</f>
        <v>220</v>
      </c>
      <c r="M3593" s="23">
        <v>44.8</v>
      </c>
      <c r="N3593" s="23">
        <v>-85.8</v>
      </c>
      <c r="Q3593" s="24">
        <f t="shared" si="134"/>
        <v>11.865476321652354</v>
      </c>
      <c r="R3593" s="23">
        <v>10</v>
      </c>
      <c r="V3593" s="18" t="s">
        <v>128</v>
      </c>
      <c r="AE3593" s="18" t="s">
        <v>52</v>
      </c>
      <c r="AL3593" s="18" t="s">
        <v>408</v>
      </c>
      <c r="AM3593" s="18">
        <v>1.016</v>
      </c>
      <c r="AN3593" s="18">
        <v>4.5999999999999999E-2</v>
      </c>
      <c r="AS3593" s="18">
        <f t="shared" si="128"/>
        <v>1.9937155332430825</v>
      </c>
      <c r="AT3593" s="18">
        <f t="shared" si="129"/>
        <v>1.5840739849944818</v>
      </c>
      <c r="AV3593" s="18" t="s">
        <v>95</v>
      </c>
      <c r="AX3593" s="18" t="s">
        <v>14</v>
      </c>
      <c r="AY3593" s="23" t="s">
        <v>745</v>
      </c>
    </row>
    <row r="3594" spans="2:51" s="23" customFormat="1" x14ac:dyDescent="0.2">
      <c r="B3594" s="23">
        <v>900</v>
      </c>
      <c r="C3594" s="23" t="s">
        <v>57</v>
      </c>
      <c r="D3594" s="23" t="s">
        <v>748</v>
      </c>
      <c r="E3594" s="23" t="s">
        <v>744</v>
      </c>
      <c r="F3594" s="24">
        <v>2.4940000000000002</v>
      </c>
      <c r="G3594" s="23" t="s">
        <v>623</v>
      </c>
      <c r="H3594" s="23">
        <v>1</v>
      </c>
      <c r="I3594" s="24">
        <f t="shared" si="126"/>
        <v>2.4940000000000002</v>
      </c>
      <c r="J3594" s="23">
        <v>1992</v>
      </c>
      <c r="L3594" s="23">
        <f>8*30+10</f>
        <v>250</v>
      </c>
      <c r="M3594" s="23">
        <v>44.8</v>
      </c>
      <c r="N3594" s="23">
        <v>-85.8</v>
      </c>
      <c r="Q3594" s="24">
        <f t="shared" si="134"/>
        <v>14.172364887445756</v>
      </c>
      <c r="R3594" s="23">
        <v>10</v>
      </c>
      <c r="V3594" s="18" t="s">
        <v>128</v>
      </c>
      <c r="AE3594" s="18" t="s">
        <v>52</v>
      </c>
      <c r="AL3594" s="18" t="s">
        <v>408</v>
      </c>
      <c r="AM3594" s="18">
        <v>1.016</v>
      </c>
      <c r="AN3594" s="18">
        <v>4.5999999999999999E-2</v>
      </c>
      <c r="AS3594" s="18">
        <f t="shared" si="128"/>
        <v>1.9937155332430825</v>
      </c>
      <c r="AT3594" s="18">
        <f t="shared" si="129"/>
        <v>1.5840739849944818</v>
      </c>
      <c r="AV3594" s="18" t="s">
        <v>95</v>
      </c>
      <c r="AX3594" s="18" t="s">
        <v>14</v>
      </c>
      <c r="AY3594" s="23" t="s">
        <v>745</v>
      </c>
    </row>
    <row r="3595" spans="2:51" s="23" customFormat="1" x14ac:dyDescent="0.2">
      <c r="B3595" s="23">
        <v>900</v>
      </c>
      <c r="C3595" s="23" t="s">
        <v>57</v>
      </c>
      <c r="D3595" s="23" t="s">
        <v>748</v>
      </c>
      <c r="E3595" s="23" t="s">
        <v>744</v>
      </c>
      <c r="F3595" s="24">
        <v>1.5669999999999999</v>
      </c>
      <c r="G3595" s="23" t="s">
        <v>623</v>
      </c>
      <c r="H3595" s="23">
        <v>1</v>
      </c>
      <c r="I3595" s="24">
        <f t="shared" si="126"/>
        <v>1.5669999999999999</v>
      </c>
      <c r="J3595" s="23">
        <v>1992</v>
      </c>
      <c r="L3595" s="23">
        <f>9*30+10</f>
        <v>280</v>
      </c>
      <c r="M3595" s="23">
        <v>44.8</v>
      </c>
      <c r="N3595" s="23">
        <v>-85.8</v>
      </c>
      <c r="Q3595" s="24">
        <f t="shared" si="134"/>
        <v>7.4372216427506688</v>
      </c>
      <c r="R3595" s="23">
        <v>10</v>
      </c>
      <c r="V3595" s="18" t="s">
        <v>128</v>
      </c>
      <c r="AE3595" s="18" t="s">
        <v>52</v>
      </c>
      <c r="AL3595" s="18" t="s">
        <v>408</v>
      </c>
      <c r="AM3595" s="18">
        <v>1.016</v>
      </c>
      <c r="AN3595" s="18">
        <v>4.5999999999999999E-2</v>
      </c>
      <c r="AS3595" s="18">
        <f t="shared" si="128"/>
        <v>1.9937155332430825</v>
      </c>
      <c r="AT3595" s="18">
        <f t="shared" si="129"/>
        <v>1.5840739849944818</v>
      </c>
      <c r="AV3595" s="18" t="s">
        <v>95</v>
      </c>
      <c r="AX3595" s="18" t="s">
        <v>14</v>
      </c>
      <c r="AY3595" s="23" t="s">
        <v>745</v>
      </c>
    </row>
    <row r="3596" spans="2:51" s="23" customFormat="1" x14ac:dyDescent="0.2">
      <c r="B3596" s="23">
        <v>900</v>
      </c>
      <c r="C3596" s="23" t="s">
        <v>57</v>
      </c>
      <c r="D3596" s="23" t="s">
        <v>748</v>
      </c>
      <c r="E3596" s="23" t="s">
        <v>744</v>
      </c>
      <c r="F3596" s="24">
        <v>1.5089999999999999</v>
      </c>
      <c r="G3596" s="23" t="s">
        <v>623</v>
      </c>
      <c r="H3596" s="23">
        <v>1</v>
      </c>
      <c r="I3596" s="24">
        <f t="shared" si="126"/>
        <v>1.5089999999999999</v>
      </c>
      <c r="J3596" s="23">
        <v>1992</v>
      </c>
      <c r="L3596" s="23">
        <f>10*30+10</f>
        <v>310</v>
      </c>
      <c r="M3596" s="23">
        <v>44.8</v>
      </c>
      <c r="N3596" s="23">
        <v>-85.8</v>
      </c>
      <c r="Q3596" s="24">
        <f t="shared" si="134"/>
        <v>6.8906160835017989</v>
      </c>
      <c r="R3596" s="23">
        <v>10</v>
      </c>
      <c r="V3596" s="18" t="s">
        <v>128</v>
      </c>
      <c r="AE3596" s="18" t="s">
        <v>52</v>
      </c>
      <c r="AL3596" s="18" t="s">
        <v>408</v>
      </c>
      <c r="AM3596" s="18">
        <v>1.016</v>
      </c>
      <c r="AN3596" s="18">
        <v>4.5999999999999999E-2</v>
      </c>
      <c r="AS3596" s="18">
        <f t="shared" si="128"/>
        <v>1.9937155332430825</v>
      </c>
      <c r="AT3596" s="18">
        <f t="shared" si="129"/>
        <v>1.5840739849944818</v>
      </c>
      <c r="AV3596" s="18" t="s">
        <v>95</v>
      </c>
      <c r="AX3596" s="18" t="s">
        <v>14</v>
      </c>
      <c r="AY3596" s="23" t="s">
        <v>745</v>
      </c>
    </row>
    <row r="3597" spans="2:51" s="18" customFormat="1" x14ac:dyDescent="0.2">
      <c r="B3597" s="18">
        <v>900</v>
      </c>
      <c r="C3597" s="18" t="s">
        <v>57</v>
      </c>
      <c r="D3597" s="18" t="s">
        <v>749</v>
      </c>
      <c r="E3597" s="18" t="s">
        <v>744</v>
      </c>
      <c r="F3597" s="22">
        <v>2.9119999999999999</v>
      </c>
      <c r="G3597" s="18" t="s">
        <v>623</v>
      </c>
      <c r="H3597" s="18">
        <v>1</v>
      </c>
      <c r="I3597" s="22">
        <f t="shared" si="126"/>
        <v>2.9119999999999999</v>
      </c>
      <c r="J3597" s="18">
        <v>1992</v>
      </c>
      <c r="L3597" s="18">
        <f>3*31</f>
        <v>93</v>
      </c>
      <c r="M3597" s="18">
        <v>44.8</v>
      </c>
      <c r="N3597" s="18">
        <v>-85.8</v>
      </c>
      <c r="Q3597" s="22">
        <f>(LN(F3597/0.938))/0.069</f>
        <v>16.41805014942539</v>
      </c>
      <c r="R3597" s="18">
        <v>10</v>
      </c>
      <c r="V3597" s="18" t="s">
        <v>128</v>
      </c>
      <c r="AE3597" s="18" t="s">
        <v>52</v>
      </c>
      <c r="AL3597" s="18" t="s">
        <v>408</v>
      </c>
      <c r="AM3597" s="18">
        <v>1.016</v>
      </c>
      <c r="AN3597" s="18">
        <v>4.5999999999999999E-2</v>
      </c>
      <c r="AS3597" s="18">
        <f t="shared" si="128"/>
        <v>1.9937155332430825</v>
      </c>
      <c r="AT3597" s="18">
        <f t="shared" si="129"/>
        <v>1.5840739849944818</v>
      </c>
      <c r="AV3597" s="18" t="s">
        <v>95</v>
      </c>
      <c r="AX3597" s="18" t="s">
        <v>14</v>
      </c>
      <c r="AY3597" s="18" t="s">
        <v>746</v>
      </c>
    </row>
    <row r="3598" spans="2:51" s="18" customFormat="1" x14ac:dyDescent="0.2">
      <c r="B3598" s="18">
        <v>900</v>
      </c>
      <c r="C3598" s="18" t="s">
        <v>57</v>
      </c>
      <c r="D3598" s="18" t="s">
        <v>749</v>
      </c>
      <c r="E3598" s="18" t="s">
        <v>744</v>
      </c>
      <c r="F3598" s="22">
        <v>1.597</v>
      </c>
      <c r="G3598" s="18" t="s">
        <v>623</v>
      </c>
      <c r="H3598" s="18">
        <v>1</v>
      </c>
      <c r="I3598" s="22">
        <f t="shared" si="126"/>
        <v>1.597</v>
      </c>
      <c r="J3598" s="18">
        <v>1992</v>
      </c>
      <c r="L3598" s="18">
        <f>4*31</f>
        <v>124</v>
      </c>
      <c r="M3598" s="18">
        <v>44.8</v>
      </c>
      <c r="N3598" s="18">
        <v>-85.8</v>
      </c>
      <c r="Q3598" s="22">
        <f t="shared" si="134"/>
        <v>7.7120608580983738</v>
      </c>
      <c r="R3598" s="18">
        <v>10</v>
      </c>
      <c r="V3598" s="18" t="s">
        <v>128</v>
      </c>
      <c r="AE3598" s="18" t="s">
        <v>52</v>
      </c>
      <c r="AL3598" s="18" t="s">
        <v>408</v>
      </c>
      <c r="AM3598" s="18">
        <v>1.016</v>
      </c>
      <c r="AN3598" s="18">
        <v>4.5999999999999999E-2</v>
      </c>
      <c r="AS3598" s="18">
        <f t="shared" si="128"/>
        <v>1.9937155332430825</v>
      </c>
      <c r="AT3598" s="18">
        <f t="shared" si="129"/>
        <v>1.5840739849944818</v>
      </c>
      <c r="AV3598" s="18" t="s">
        <v>95</v>
      </c>
      <c r="AX3598" s="18" t="s">
        <v>14</v>
      </c>
      <c r="AY3598" s="18" t="s">
        <v>746</v>
      </c>
    </row>
    <row r="3599" spans="2:51" s="18" customFormat="1" x14ac:dyDescent="0.2">
      <c r="B3599" s="18">
        <v>900</v>
      </c>
      <c r="C3599" s="18" t="s">
        <v>57</v>
      </c>
      <c r="D3599" s="18" t="s">
        <v>749</v>
      </c>
      <c r="E3599" s="18" t="s">
        <v>744</v>
      </c>
      <c r="F3599" s="22">
        <v>1.9830000000000001</v>
      </c>
      <c r="G3599" s="18" t="s">
        <v>623</v>
      </c>
      <c r="H3599" s="18">
        <v>1</v>
      </c>
      <c r="I3599" s="22">
        <f t="shared" si="126"/>
        <v>1.9830000000000001</v>
      </c>
      <c r="J3599" s="18">
        <v>1992</v>
      </c>
      <c r="L3599" s="18">
        <f>5*30+10</f>
        <v>160</v>
      </c>
      <c r="M3599" s="18">
        <v>44.8</v>
      </c>
      <c r="N3599" s="18">
        <v>-85.8</v>
      </c>
      <c r="Q3599" s="22">
        <f t="shared" si="134"/>
        <v>10.849509848022775</v>
      </c>
      <c r="R3599" s="18">
        <v>10</v>
      </c>
      <c r="V3599" s="18" t="s">
        <v>128</v>
      </c>
      <c r="AE3599" s="18" t="s">
        <v>52</v>
      </c>
      <c r="AL3599" s="18" t="s">
        <v>408</v>
      </c>
      <c r="AM3599" s="18">
        <v>1.016</v>
      </c>
      <c r="AN3599" s="18">
        <v>4.5999999999999999E-2</v>
      </c>
      <c r="AS3599" s="18">
        <f t="shared" si="128"/>
        <v>1.9937155332430825</v>
      </c>
      <c r="AT3599" s="18">
        <f t="shared" si="129"/>
        <v>1.5840739849944818</v>
      </c>
      <c r="AV3599" s="18" t="s">
        <v>95</v>
      </c>
      <c r="AX3599" s="18" t="s">
        <v>14</v>
      </c>
      <c r="AY3599" s="18" t="s">
        <v>746</v>
      </c>
    </row>
    <row r="3600" spans="2:51" s="18" customFormat="1" x14ac:dyDescent="0.2">
      <c r="B3600" s="18">
        <v>900</v>
      </c>
      <c r="C3600" s="18" t="s">
        <v>57</v>
      </c>
      <c r="D3600" s="18" t="s">
        <v>749</v>
      </c>
      <c r="E3600" s="18" t="s">
        <v>744</v>
      </c>
      <c r="F3600" s="22">
        <v>2.867</v>
      </c>
      <c r="G3600" s="18" t="s">
        <v>623</v>
      </c>
      <c r="H3600" s="18">
        <v>1</v>
      </c>
      <c r="I3600" s="22">
        <f t="shared" si="126"/>
        <v>2.867</v>
      </c>
      <c r="J3600" s="18">
        <v>1992</v>
      </c>
      <c r="L3600" s="18">
        <f>6*30+10</f>
        <v>190</v>
      </c>
      <c r="M3600" s="18">
        <v>44.8</v>
      </c>
      <c r="N3600" s="18">
        <v>-85.8</v>
      </c>
      <c r="Q3600" s="22">
        <f t="shared" si="134"/>
        <v>16.192340824306452</v>
      </c>
      <c r="R3600" s="18">
        <v>10</v>
      </c>
      <c r="V3600" s="18" t="s">
        <v>128</v>
      </c>
      <c r="AE3600" s="18" t="s">
        <v>52</v>
      </c>
      <c r="AL3600" s="18" t="s">
        <v>408</v>
      </c>
      <c r="AM3600" s="18">
        <v>1.016</v>
      </c>
      <c r="AN3600" s="18">
        <v>4.5999999999999999E-2</v>
      </c>
      <c r="AS3600" s="18">
        <f t="shared" si="128"/>
        <v>1.9937155332430825</v>
      </c>
      <c r="AT3600" s="18">
        <f t="shared" si="129"/>
        <v>1.5840739849944818</v>
      </c>
      <c r="AV3600" s="18" t="s">
        <v>95</v>
      </c>
      <c r="AX3600" s="18" t="s">
        <v>14</v>
      </c>
      <c r="AY3600" s="18" t="s">
        <v>746</v>
      </c>
    </row>
    <row r="3601" spans="2:51" s="18" customFormat="1" x14ac:dyDescent="0.2">
      <c r="B3601" s="18">
        <v>900</v>
      </c>
      <c r="C3601" s="18" t="s">
        <v>57</v>
      </c>
      <c r="D3601" s="18" t="s">
        <v>749</v>
      </c>
      <c r="E3601" s="18" t="s">
        <v>744</v>
      </c>
      <c r="F3601" s="22">
        <v>1.847</v>
      </c>
      <c r="G3601" s="18" t="s">
        <v>623</v>
      </c>
      <c r="H3601" s="18">
        <v>1</v>
      </c>
      <c r="I3601" s="22">
        <f t="shared" si="126"/>
        <v>1.847</v>
      </c>
      <c r="J3601" s="18">
        <v>1992</v>
      </c>
      <c r="L3601" s="18">
        <f>7*30+10</f>
        <v>220</v>
      </c>
      <c r="M3601" s="18">
        <v>44.8</v>
      </c>
      <c r="N3601" s="18">
        <v>-85.8</v>
      </c>
      <c r="Q3601" s="22">
        <f t="shared" si="134"/>
        <v>9.8198265390292079</v>
      </c>
      <c r="R3601" s="18">
        <v>10</v>
      </c>
      <c r="V3601" s="18" t="s">
        <v>128</v>
      </c>
      <c r="AE3601" s="18" t="s">
        <v>52</v>
      </c>
      <c r="AL3601" s="18" t="s">
        <v>408</v>
      </c>
      <c r="AM3601" s="18">
        <v>1.016</v>
      </c>
      <c r="AN3601" s="18">
        <v>4.5999999999999999E-2</v>
      </c>
      <c r="AS3601" s="18">
        <f t="shared" si="128"/>
        <v>1.9937155332430825</v>
      </c>
      <c r="AT3601" s="18">
        <f t="shared" si="129"/>
        <v>1.5840739849944818</v>
      </c>
      <c r="AV3601" s="18" t="s">
        <v>95</v>
      </c>
      <c r="AX3601" s="18" t="s">
        <v>14</v>
      </c>
      <c r="AY3601" s="18" t="s">
        <v>746</v>
      </c>
    </row>
    <row r="3602" spans="2:51" s="18" customFormat="1" x14ac:dyDescent="0.2">
      <c r="B3602" s="18">
        <v>900</v>
      </c>
      <c r="C3602" s="18" t="s">
        <v>57</v>
      </c>
      <c r="D3602" s="18" t="s">
        <v>749</v>
      </c>
      <c r="E3602" s="18" t="s">
        <v>744</v>
      </c>
      <c r="F3602" s="22">
        <v>2.621</v>
      </c>
      <c r="G3602" s="18" t="s">
        <v>623</v>
      </c>
      <c r="H3602" s="18">
        <v>1</v>
      </c>
      <c r="I3602" s="22">
        <f t="shared" si="126"/>
        <v>2.621</v>
      </c>
      <c r="J3602" s="18">
        <v>1992</v>
      </c>
      <c r="L3602" s="18">
        <f>8*30+10</f>
        <v>250</v>
      </c>
      <c r="M3602" s="18">
        <v>44.8</v>
      </c>
      <c r="N3602" s="18">
        <v>-85.8</v>
      </c>
      <c r="Q3602" s="22">
        <f t="shared" si="134"/>
        <v>14.892192091553357</v>
      </c>
      <c r="R3602" s="18">
        <v>10</v>
      </c>
      <c r="V3602" s="18" t="s">
        <v>128</v>
      </c>
      <c r="AE3602" s="18" t="s">
        <v>52</v>
      </c>
      <c r="AL3602" s="18" t="s">
        <v>408</v>
      </c>
      <c r="AM3602" s="18">
        <v>1.016</v>
      </c>
      <c r="AN3602" s="18">
        <v>4.5999999999999999E-2</v>
      </c>
      <c r="AS3602" s="18">
        <f t="shared" si="128"/>
        <v>1.9937155332430825</v>
      </c>
      <c r="AT3602" s="18">
        <f t="shared" si="129"/>
        <v>1.5840739849944818</v>
      </c>
      <c r="AV3602" s="18" t="s">
        <v>95</v>
      </c>
      <c r="AX3602" s="18" t="s">
        <v>14</v>
      </c>
      <c r="AY3602" s="18" t="s">
        <v>746</v>
      </c>
    </row>
    <row r="3603" spans="2:51" s="18" customFormat="1" x14ac:dyDescent="0.2">
      <c r="B3603" s="18">
        <v>900</v>
      </c>
      <c r="C3603" s="18" t="s">
        <v>57</v>
      </c>
      <c r="D3603" s="18" t="s">
        <v>749</v>
      </c>
      <c r="E3603" s="18" t="s">
        <v>744</v>
      </c>
      <c r="F3603" s="22">
        <v>1.53</v>
      </c>
      <c r="G3603" s="18" t="s">
        <v>623</v>
      </c>
      <c r="H3603" s="18">
        <v>1</v>
      </c>
      <c r="I3603" s="22">
        <f t="shared" si="126"/>
        <v>1.53</v>
      </c>
      <c r="J3603" s="18">
        <v>1992</v>
      </c>
      <c r="L3603" s="18">
        <f>9*30+10</f>
        <v>280</v>
      </c>
      <c r="M3603" s="18">
        <v>44.8</v>
      </c>
      <c r="N3603" s="18">
        <v>-85.8</v>
      </c>
      <c r="Q3603" s="22">
        <f t="shared" si="134"/>
        <v>7.0909139910182102</v>
      </c>
      <c r="R3603" s="18">
        <v>10</v>
      </c>
      <c r="V3603" s="18" t="s">
        <v>128</v>
      </c>
      <c r="AE3603" s="18" t="s">
        <v>52</v>
      </c>
      <c r="AL3603" s="18" t="s">
        <v>408</v>
      </c>
      <c r="AM3603" s="18">
        <v>1.016</v>
      </c>
      <c r="AN3603" s="18">
        <v>4.5999999999999999E-2</v>
      </c>
      <c r="AS3603" s="18">
        <f t="shared" si="128"/>
        <v>1.9937155332430825</v>
      </c>
      <c r="AT3603" s="18">
        <f t="shared" si="129"/>
        <v>1.5840739849944818</v>
      </c>
      <c r="AV3603" s="18" t="s">
        <v>95</v>
      </c>
      <c r="AX3603" s="18" t="s">
        <v>14</v>
      </c>
      <c r="AY3603" s="18" t="s">
        <v>746</v>
      </c>
    </row>
    <row r="3604" spans="2:51" s="18" customFormat="1" x14ac:dyDescent="0.2">
      <c r="B3604" s="18">
        <v>900</v>
      </c>
      <c r="C3604" s="18" t="s">
        <v>57</v>
      </c>
      <c r="D3604" s="18" t="s">
        <v>749</v>
      </c>
      <c r="E3604" s="18" t="s">
        <v>744</v>
      </c>
      <c r="F3604" s="22">
        <v>1.4530000000000001</v>
      </c>
      <c r="G3604" s="18" t="s">
        <v>623</v>
      </c>
      <c r="H3604" s="18">
        <v>1</v>
      </c>
      <c r="I3604" s="22">
        <f t="shared" si="126"/>
        <v>1.4530000000000001</v>
      </c>
      <c r="J3604" s="18">
        <v>1992</v>
      </c>
      <c r="L3604" s="18">
        <f>10*30+10</f>
        <v>310</v>
      </c>
      <c r="M3604" s="18">
        <v>44.8</v>
      </c>
      <c r="N3604" s="18">
        <v>-85.8</v>
      </c>
      <c r="Q3604" s="22">
        <f t="shared" si="134"/>
        <v>6.342546587884903</v>
      </c>
      <c r="R3604" s="18">
        <v>10</v>
      </c>
      <c r="V3604" s="18" t="s">
        <v>128</v>
      </c>
      <c r="AE3604" s="18" t="s">
        <v>52</v>
      </c>
      <c r="AL3604" s="18" t="s">
        <v>408</v>
      </c>
      <c r="AM3604" s="18">
        <v>1.016</v>
      </c>
      <c r="AN3604" s="18">
        <v>4.5999999999999999E-2</v>
      </c>
      <c r="AS3604" s="18">
        <f t="shared" si="128"/>
        <v>1.9937155332430825</v>
      </c>
      <c r="AT3604" s="18">
        <f t="shared" si="129"/>
        <v>1.5840739849944818</v>
      </c>
      <c r="AV3604" s="18" t="s">
        <v>95</v>
      </c>
      <c r="AX3604" s="18" t="s">
        <v>14</v>
      </c>
      <c r="AY3604" s="18" t="s">
        <v>746</v>
      </c>
    </row>
    <row r="3605" spans="2:51" x14ac:dyDescent="0.2">
      <c r="B3605" s="7">
        <v>924</v>
      </c>
      <c r="C3605" s="7" t="s">
        <v>84</v>
      </c>
      <c r="D3605" s="7" t="s">
        <v>751</v>
      </c>
      <c r="E3605" s="7" t="s">
        <v>750</v>
      </c>
      <c r="F3605" s="7">
        <v>3.28</v>
      </c>
      <c r="G3605" t="s">
        <v>626</v>
      </c>
      <c r="H3605" s="7">
        <v>0.27272727263301821</v>
      </c>
      <c r="I3605" s="7">
        <f>F3605*H3605</f>
        <v>0.89454545423629972</v>
      </c>
      <c r="J3605" s="7">
        <v>1991</v>
      </c>
      <c r="L3605" s="7">
        <v>141</v>
      </c>
      <c r="M3605" s="7">
        <v>51.73</v>
      </c>
      <c r="N3605" s="7">
        <v>9.65</v>
      </c>
      <c r="Q3605" s="7">
        <v>7.07</v>
      </c>
      <c r="R3605" s="7">
        <v>5</v>
      </c>
      <c r="V3605" s="7" t="s">
        <v>26</v>
      </c>
      <c r="W3605" s="7">
        <v>2.52</v>
      </c>
      <c r="X3605" s="7">
        <f>W3605*H3605</f>
        <v>0.68727272703520592</v>
      </c>
      <c r="Z3605" s="7">
        <f>I3605-X3605</f>
        <v>0.2072727272010938</v>
      </c>
      <c r="AA3605" s="7">
        <f>X3605/I3605</f>
        <v>0.76829268292682928</v>
      </c>
      <c r="AB3605" s="7">
        <f>Z3605/I3605</f>
        <v>0.23170731707317069</v>
      </c>
      <c r="AE3605" s="7" t="s">
        <v>52</v>
      </c>
      <c r="AG3605" s="7" t="s">
        <v>47</v>
      </c>
      <c r="AS3605" s="7">
        <v>2.2999999999999998</v>
      </c>
      <c r="AT3605" s="7">
        <v>1.3</v>
      </c>
      <c r="AV3605" s="7" t="s">
        <v>95</v>
      </c>
      <c r="AX3605" s="7" t="s">
        <v>14</v>
      </c>
      <c r="AY3605" s="7" t="s">
        <v>752</v>
      </c>
    </row>
    <row r="3606" spans="2:51" x14ac:dyDescent="0.2">
      <c r="B3606" s="7">
        <v>924</v>
      </c>
      <c r="C3606" s="7" t="s">
        <v>84</v>
      </c>
      <c r="D3606" s="7" t="s">
        <v>751</v>
      </c>
      <c r="E3606" s="7" t="s">
        <v>750</v>
      </c>
      <c r="F3606" s="7">
        <v>3.77</v>
      </c>
      <c r="G3606" t="s">
        <v>626</v>
      </c>
      <c r="H3606" s="7">
        <v>0.27272727263301821</v>
      </c>
      <c r="I3606" s="7">
        <f t="shared" ref="I3606:I3669" si="135">F3606*H3606</f>
        <v>1.0281818178264788</v>
      </c>
      <c r="J3606" s="7">
        <v>1991</v>
      </c>
      <c r="L3606" s="7">
        <v>148</v>
      </c>
      <c r="M3606" s="7">
        <v>51.73</v>
      </c>
      <c r="N3606" s="7">
        <v>9.65</v>
      </c>
      <c r="Q3606" s="7">
        <v>7.73</v>
      </c>
      <c r="R3606" s="7">
        <v>5</v>
      </c>
      <c r="V3606" s="7" t="s">
        <v>26</v>
      </c>
      <c r="W3606" s="7">
        <v>2.6</v>
      </c>
      <c r="X3606" s="7">
        <f t="shared" ref="X3606:X3669" si="136">W3606*H3606</f>
        <v>0.70909090884584736</v>
      </c>
      <c r="Z3606" s="7">
        <f t="shared" ref="Z3606:Z3669" si="137">I3606-X3606</f>
        <v>0.31909090898063142</v>
      </c>
      <c r="AA3606" s="7">
        <f t="shared" ref="AA3606:AA3661" si="138">X3606/I3606</f>
        <v>0.68965517241379304</v>
      </c>
      <c r="AB3606" s="7">
        <f t="shared" ref="AB3606:AB3661" si="139">Z3606/I3606</f>
        <v>0.31034482758620696</v>
      </c>
      <c r="AE3606" s="7" t="s">
        <v>52</v>
      </c>
      <c r="AG3606" s="7" t="s">
        <v>47</v>
      </c>
      <c r="AS3606" s="7">
        <v>2.2999999999999998</v>
      </c>
      <c r="AT3606" s="7">
        <v>1.3</v>
      </c>
      <c r="AV3606" s="7" t="s">
        <v>95</v>
      </c>
      <c r="AX3606" s="7" t="s">
        <v>14</v>
      </c>
      <c r="AY3606" s="7" t="s">
        <v>752</v>
      </c>
    </row>
    <row r="3607" spans="2:51" x14ac:dyDescent="0.2">
      <c r="B3607" s="7">
        <v>924</v>
      </c>
      <c r="C3607" s="7" t="s">
        <v>84</v>
      </c>
      <c r="D3607" s="7" t="s">
        <v>751</v>
      </c>
      <c r="E3607" s="7" t="s">
        <v>750</v>
      </c>
      <c r="F3607" s="7">
        <v>5.5</v>
      </c>
      <c r="G3607" t="s">
        <v>626</v>
      </c>
      <c r="H3607" s="7">
        <v>0.27272727263301821</v>
      </c>
      <c r="I3607" s="7">
        <f t="shared" si="135"/>
        <v>1.4999999994816002</v>
      </c>
      <c r="J3607" s="7">
        <v>1991</v>
      </c>
      <c r="L3607" s="7">
        <v>156</v>
      </c>
      <c r="M3607" s="7">
        <v>51.73</v>
      </c>
      <c r="N3607" s="7">
        <v>9.65</v>
      </c>
      <c r="Q3607" s="7">
        <v>8.58</v>
      </c>
      <c r="R3607" s="7">
        <v>5</v>
      </c>
      <c r="V3607" s="7" t="s">
        <v>26</v>
      </c>
      <c r="W3607" s="7">
        <v>4.03</v>
      </c>
      <c r="X3607" s="7">
        <f t="shared" si="136"/>
        <v>1.0990909087110634</v>
      </c>
      <c r="Z3607" s="7">
        <f t="shared" si="137"/>
        <v>0.40090909077053682</v>
      </c>
      <c r="AA3607" s="7">
        <f t="shared" si="138"/>
        <v>0.73272727272727267</v>
      </c>
      <c r="AB3607" s="7">
        <f t="shared" si="139"/>
        <v>0.26727272727272727</v>
      </c>
      <c r="AE3607" s="7" t="s">
        <v>52</v>
      </c>
      <c r="AG3607" s="7" t="s">
        <v>47</v>
      </c>
      <c r="AS3607" s="7">
        <v>2.2999999999999998</v>
      </c>
      <c r="AT3607" s="7">
        <v>1.3</v>
      </c>
      <c r="AV3607" s="7" t="s">
        <v>95</v>
      </c>
      <c r="AX3607" s="7" t="s">
        <v>14</v>
      </c>
      <c r="AY3607" s="7" t="s">
        <v>752</v>
      </c>
    </row>
    <row r="3608" spans="2:51" x14ac:dyDescent="0.2">
      <c r="B3608" s="7">
        <v>924</v>
      </c>
      <c r="C3608" s="7" t="s">
        <v>84</v>
      </c>
      <c r="D3608" s="7" t="s">
        <v>751</v>
      </c>
      <c r="E3608" s="7" t="s">
        <v>750</v>
      </c>
      <c r="F3608" s="7">
        <v>5.25</v>
      </c>
      <c r="G3608" t="s">
        <v>626</v>
      </c>
      <c r="H3608" s="7">
        <v>0.27272727263301821</v>
      </c>
      <c r="I3608" s="7">
        <f t="shared" si="135"/>
        <v>1.4318181813233457</v>
      </c>
      <c r="J3608" s="7">
        <v>1991</v>
      </c>
      <c r="L3608" s="7">
        <v>161</v>
      </c>
      <c r="M3608" s="7">
        <v>51.73</v>
      </c>
      <c r="N3608" s="7">
        <v>9.65</v>
      </c>
      <c r="Q3608" s="7">
        <v>9.52</v>
      </c>
      <c r="R3608" s="7">
        <v>5</v>
      </c>
      <c r="V3608" s="7" t="s">
        <v>26</v>
      </c>
      <c r="W3608" s="7">
        <v>3.73</v>
      </c>
      <c r="X3608" s="7">
        <f t="shared" si="136"/>
        <v>1.0172727269211579</v>
      </c>
      <c r="Z3608" s="7">
        <f t="shared" si="137"/>
        <v>0.41454545440218782</v>
      </c>
      <c r="AA3608" s="7">
        <f t="shared" si="138"/>
        <v>0.71047619047619037</v>
      </c>
      <c r="AB3608" s="7">
        <f t="shared" si="139"/>
        <v>0.28952380952380963</v>
      </c>
      <c r="AE3608" s="7" t="s">
        <v>52</v>
      </c>
      <c r="AG3608" s="7" t="s">
        <v>47</v>
      </c>
      <c r="AS3608" s="7">
        <v>2.2999999999999998</v>
      </c>
      <c r="AT3608" s="7">
        <v>1.3</v>
      </c>
      <c r="AV3608" s="7" t="s">
        <v>95</v>
      </c>
      <c r="AX3608" s="7" t="s">
        <v>14</v>
      </c>
      <c r="AY3608" s="7" t="s">
        <v>752</v>
      </c>
    </row>
    <row r="3609" spans="2:51" x14ac:dyDescent="0.2">
      <c r="B3609" s="7">
        <v>924</v>
      </c>
      <c r="C3609" s="7" t="s">
        <v>84</v>
      </c>
      <c r="D3609" s="7" t="s">
        <v>751</v>
      </c>
      <c r="E3609" s="7" t="s">
        <v>750</v>
      </c>
      <c r="F3609" s="7">
        <v>4.49</v>
      </c>
      <c r="G3609" t="s">
        <v>626</v>
      </c>
      <c r="H3609" s="7">
        <v>0.27272727263301821</v>
      </c>
      <c r="I3609" s="7">
        <f t="shared" si="135"/>
        <v>1.2245454541222518</v>
      </c>
      <c r="J3609" s="7">
        <v>1991</v>
      </c>
      <c r="L3609" s="7">
        <v>165</v>
      </c>
      <c r="M3609" s="7">
        <v>51.73</v>
      </c>
      <c r="N3609" s="7">
        <v>9.65</v>
      </c>
      <c r="Q3609" s="7">
        <v>9.4</v>
      </c>
      <c r="R3609" s="7">
        <v>5</v>
      </c>
      <c r="V3609" s="7" t="s">
        <v>26</v>
      </c>
      <c r="W3609" s="7">
        <v>3.33</v>
      </c>
      <c r="X3609" s="7">
        <f t="shared" si="136"/>
        <v>0.90818181786795071</v>
      </c>
      <c r="Z3609" s="7">
        <f t="shared" si="137"/>
        <v>0.31636363625430108</v>
      </c>
      <c r="AA3609" s="7">
        <f t="shared" si="138"/>
        <v>0.74164810690423166</v>
      </c>
      <c r="AB3609" s="7">
        <f t="shared" si="139"/>
        <v>0.25835189309576834</v>
      </c>
      <c r="AE3609" s="7" t="s">
        <v>52</v>
      </c>
      <c r="AG3609" s="7" t="s">
        <v>47</v>
      </c>
      <c r="AS3609" s="7">
        <v>2.2999999999999998</v>
      </c>
      <c r="AT3609" s="7">
        <v>1.3</v>
      </c>
      <c r="AV3609" s="7" t="s">
        <v>95</v>
      </c>
      <c r="AX3609" s="7" t="s">
        <v>14</v>
      </c>
      <c r="AY3609" s="7" t="s">
        <v>752</v>
      </c>
    </row>
    <row r="3610" spans="2:51" x14ac:dyDescent="0.2">
      <c r="B3610" s="7">
        <v>924</v>
      </c>
      <c r="C3610" s="7" t="s">
        <v>84</v>
      </c>
      <c r="D3610" s="7" t="s">
        <v>751</v>
      </c>
      <c r="E3610" s="7" t="s">
        <v>750</v>
      </c>
      <c r="F3610" s="7">
        <v>6.73</v>
      </c>
      <c r="G3610" t="s">
        <v>626</v>
      </c>
      <c r="H3610" s="7">
        <v>0.27272727263301821</v>
      </c>
      <c r="I3610" s="7">
        <f t="shared" si="135"/>
        <v>1.8354545448202126</v>
      </c>
      <c r="J3610" s="7">
        <v>1991</v>
      </c>
      <c r="L3610" s="7">
        <v>171</v>
      </c>
      <c r="M3610" s="7">
        <v>51.73</v>
      </c>
      <c r="N3610" s="7">
        <v>9.65</v>
      </c>
      <c r="Q3610" s="7">
        <v>11.98</v>
      </c>
      <c r="R3610" s="7">
        <v>5</v>
      </c>
      <c r="V3610" s="7" t="s">
        <v>26</v>
      </c>
      <c r="W3610" s="7">
        <v>4.5</v>
      </c>
      <c r="X3610" s="7">
        <f t="shared" si="136"/>
        <v>1.2272727268485819</v>
      </c>
      <c r="Z3610" s="7">
        <f t="shared" si="137"/>
        <v>0.60818181797163073</v>
      </c>
      <c r="AA3610" s="7">
        <f t="shared" si="138"/>
        <v>0.66864784546805345</v>
      </c>
      <c r="AB3610" s="7">
        <f t="shared" si="139"/>
        <v>0.33135215453194655</v>
      </c>
      <c r="AE3610" s="7" t="s">
        <v>52</v>
      </c>
      <c r="AG3610" s="7" t="s">
        <v>47</v>
      </c>
      <c r="AS3610" s="7">
        <v>2.2999999999999998</v>
      </c>
      <c r="AT3610" s="7">
        <v>1.3</v>
      </c>
      <c r="AV3610" s="7" t="s">
        <v>95</v>
      </c>
      <c r="AX3610" s="7" t="s">
        <v>14</v>
      </c>
      <c r="AY3610" s="7" t="s">
        <v>752</v>
      </c>
    </row>
    <row r="3611" spans="2:51" x14ac:dyDescent="0.2">
      <c r="B3611" s="7">
        <v>924</v>
      </c>
      <c r="C3611" s="7" t="s">
        <v>84</v>
      </c>
      <c r="D3611" s="7" t="s">
        <v>751</v>
      </c>
      <c r="E3611" s="7" t="s">
        <v>750</v>
      </c>
      <c r="F3611" s="7">
        <v>6.94</v>
      </c>
      <c r="G3611" t="s">
        <v>626</v>
      </c>
      <c r="H3611" s="7">
        <v>0.27272727263301821</v>
      </c>
      <c r="I3611" s="7">
        <f t="shared" si="135"/>
        <v>1.8927272720731465</v>
      </c>
      <c r="J3611" s="7">
        <v>1991</v>
      </c>
      <c r="L3611" s="7">
        <v>177</v>
      </c>
      <c r="M3611" s="7">
        <v>51.73</v>
      </c>
      <c r="N3611" s="7">
        <v>9.65</v>
      </c>
      <c r="Q3611" s="7">
        <v>11.1</v>
      </c>
      <c r="R3611" s="7">
        <v>5</v>
      </c>
      <c r="V3611" s="7" t="s">
        <v>26</v>
      </c>
      <c r="W3611" s="7">
        <v>4.04</v>
      </c>
      <c r="X3611" s="7">
        <f t="shared" si="136"/>
        <v>1.1018181814373935</v>
      </c>
      <c r="Z3611" s="7">
        <f t="shared" si="137"/>
        <v>0.79090909063575299</v>
      </c>
      <c r="AA3611" s="7">
        <f t="shared" si="138"/>
        <v>0.58213256484149845</v>
      </c>
      <c r="AB3611" s="7">
        <f t="shared" si="139"/>
        <v>0.4178674351585015</v>
      </c>
      <c r="AE3611" s="7" t="s">
        <v>52</v>
      </c>
      <c r="AG3611" s="7" t="s">
        <v>47</v>
      </c>
      <c r="AS3611" s="7">
        <v>2.2999999999999998</v>
      </c>
      <c r="AT3611" s="7">
        <v>1.3</v>
      </c>
      <c r="AV3611" s="7" t="s">
        <v>95</v>
      </c>
      <c r="AX3611" s="7" t="s">
        <v>14</v>
      </c>
      <c r="AY3611" s="7" t="s">
        <v>752</v>
      </c>
    </row>
    <row r="3612" spans="2:51" x14ac:dyDescent="0.2">
      <c r="B3612" s="7">
        <v>924</v>
      </c>
      <c r="C3612" s="7" t="s">
        <v>84</v>
      </c>
      <c r="D3612" s="7" t="s">
        <v>751</v>
      </c>
      <c r="E3612" s="7" t="s">
        <v>750</v>
      </c>
      <c r="F3612" s="7">
        <v>6.13</v>
      </c>
      <c r="G3612" t="s">
        <v>626</v>
      </c>
      <c r="H3612" s="7">
        <v>0.27272727263301821</v>
      </c>
      <c r="I3612" s="7">
        <f t="shared" si="135"/>
        <v>1.6718181812404016</v>
      </c>
      <c r="J3612" s="7">
        <v>1991</v>
      </c>
      <c r="L3612" s="7">
        <v>181</v>
      </c>
      <c r="M3612" s="7">
        <v>51.73</v>
      </c>
      <c r="N3612" s="7">
        <v>9.65</v>
      </c>
      <c r="Q3612" s="7">
        <v>10.49</v>
      </c>
      <c r="R3612" s="7">
        <v>5</v>
      </c>
      <c r="V3612" s="7" t="s">
        <v>26</v>
      </c>
      <c r="W3612" s="7">
        <v>4</v>
      </c>
      <c r="X3612" s="7">
        <f t="shared" si="136"/>
        <v>1.0909090905320729</v>
      </c>
      <c r="Z3612" s="7">
        <f t="shared" si="137"/>
        <v>0.58090909070832875</v>
      </c>
      <c r="AA3612" s="7">
        <f t="shared" si="138"/>
        <v>0.65252854812398042</v>
      </c>
      <c r="AB3612" s="7">
        <f t="shared" si="139"/>
        <v>0.34747145187601958</v>
      </c>
      <c r="AE3612" s="7" t="s">
        <v>52</v>
      </c>
      <c r="AG3612" s="7" t="s">
        <v>47</v>
      </c>
      <c r="AS3612" s="7">
        <v>2.2999999999999998</v>
      </c>
      <c r="AT3612" s="7">
        <v>1.3</v>
      </c>
      <c r="AV3612" s="7" t="s">
        <v>95</v>
      </c>
      <c r="AX3612" s="7" t="s">
        <v>14</v>
      </c>
      <c r="AY3612" s="7" t="s">
        <v>752</v>
      </c>
    </row>
    <row r="3613" spans="2:51" x14ac:dyDescent="0.2">
      <c r="B3613" s="7">
        <v>924</v>
      </c>
      <c r="C3613" s="7" t="s">
        <v>84</v>
      </c>
      <c r="D3613" s="7" t="s">
        <v>751</v>
      </c>
      <c r="E3613" s="7" t="s">
        <v>750</v>
      </c>
      <c r="F3613" s="7">
        <v>9.85</v>
      </c>
      <c r="G3613" t="s">
        <v>626</v>
      </c>
      <c r="H3613" s="7">
        <v>0.27272727263301821</v>
      </c>
      <c r="I3613" s="7">
        <f t="shared" si="135"/>
        <v>2.6863636354352294</v>
      </c>
      <c r="J3613" s="7">
        <v>1991</v>
      </c>
      <c r="L3613" s="7">
        <v>194</v>
      </c>
      <c r="M3613" s="7">
        <v>51.73</v>
      </c>
      <c r="N3613" s="7">
        <v>9.65</v>
      </c>
      <c r="Q3613" s="7">
        <v>14.92</v>
      </c>
      <c r="R3613" s="7">
        <v>5</v>
      </c>
      <c r="V3613" s="7" t="s">
        <v>26</v>
      </c>
      <c r="W3613" s="7">
        <v>4.92</v>
      </c>
      <c r="X3613" s="7">
        <f t="shared" si="136"/>
        <v>1.3418181813544496</v>
      </c>
      <c r="Z3613" s="7">
        <f t="shared" si="137"/>
        <v>1.3445454540807797</v>
      </c>
      <c r="AA3613" s="7">
        <f t="shared" si="138"/>
        <v>0.49949238578680205</v>
      </c>
      <c r="AB3613" s="7">
        <f t="shared" si="139"/>
        <v>0.500507614213198</v>
      </c>
      <c r="AE3613" s="7" t="s">
        <v>52</v>
      </c>
      <c r="AG3613" s="7" t="s">
        <v>47</v>
      </c>
      <c r="AS3613" s="7">
        <v>2.2999999999999998</v>
      </c>
      <c r="AT3613" s="7">
        <v>1.3</v>
      </c>
      <c r="AV3613" s="7" t="s">
        <v>95</v>
      </c>
      <c r="AX3613" s="7" t="s">
        <v>14</v>
      </c>
      <c r="AY3613" s="7" t="s">
        <v>752</v>
      </c>
    </row>
    <row r="3614" spans="2:51" x14ac:dyDescent="0.2">
      <c r="B3614" s="7">
        <v>924</v>
      </c>
      <c r="C3614" s="7" t="s">
        <v>84</v>
      </c>
      <c r="D3614" s="7" t="s">
        <v>751</v>
      </c>
      <c r="E3614" s="7" t="s">
        <v>750</v>
      </c>
      <c r="F3614" s="7">
        <v>8.48</v>
      </c>
      <c r="G3614" t="s">
        <v>626</v>
      </c>
      <c r="H3614" s="7">
        <v>0.27272727263301821</v>
      </c>
      <c r="I3614" s="7">
        <f t="shared" si="135"/>
        <v>2.3127272719279945</v>
      </c>
      <c r="J3614" s="7">
        <v>1991</v>
      </c>
      <c r="L3614" s="7">
        <v>197</v>
      </c>
      <c r="M3614" s="7">
        <v>51.73</v>
      </c>
      <c r="N3614" s="7">
        <v>9.65</v>
      </c>
      <c r="Q3614" s="7">
        <v>14.19</v>
      </c>
      <c r="R3614" s="7">
        <v>5</v>
      </c>
      <c r="V3614" s="7" t="s">
        <v>26</v>
      </c>
      <c r="W3614" s="7">
        <v>4.16</v>
      </c>
      <c r="X3614" s="7">
        <f t="shared" si="136"/>
        <v>1.1345454541533557</v>
      </c>
      <c r="Z3614" s="7">
        <f t="shared" si="137"/>
        <v>1.1781818177746388</v>
      </c>
      <c r="AA3614" s="7">
        <f t="shared" si="138"/>
        <v>0.490566037735849</v>
      </c>
      <c r="AB3614" s="7">
        <f t="shared" si="139"/>
        <v>0.50943396226415094</v>
      </c>
      <c r="AE3614" s="7" t="s">
        <v>52</v>
      </c>
      <c r="AG3614" s="7" t="s">
        <v>47</v>
      </c>
      <c r="AS3614" s="7">
        <v>2.2999999999999998</v>
      </c>
      <c r="AT3614" s="7">
        <v>1.3</v>
      </c>
      <c r="AV3614" s="7" t="s">
        <v>95</v>
      </c>
      <c r="AX3614" s="7" t="s">
        <v>14</v>
      </c>
      <c r="AY3614" s="7" t="s">
        <v>752</v>
      </c>
    </row>
    <row r="3615" spans="2:51" x14ac:dyDescent="0.2">
      <c r="B3615" s="7">
        <v>924</v>
      </c>
      <c r="C3615" s="7" t="s">
        <v>84</v>
      </c>
      <c r="D3615" s="7" t="s">
        <v>751</v>
      </c>
      <c r="E3615" s="7" t="s">
        <v>750</v>
      </c>
      <c r="F3615" s="7">
        <v>8.4</v>
      </c>
      <c r="G3615" t="s">
        <v>626</v>
      </c>
      <c r="H3615" s="7">
        <v>0.27272727263301821</v>
      </c>
      <c r="I3615" s="7">
        <f t="shared" si="135"/>
        <v>2.2909090901173532</v>
      </c>
      <c r="J3615" s="7">
        <v>1991</v>
      </c>
      <c r="L3615" s="7">
        <v>201</v>
      </c>
      <c r="M3615" s="7">
        <v>51.73</v>
      </c>
      <c r="N3615" s="7">
        <v>9.65</v>
      </c>
      <c r="Q3615" s="7">
        <v>15.21</v>
      </c>
      <c r="R3615" s="7">
        <v>5</v>
      </c>
      <c r="V3615" s="7" t="s">
        <v>26</v>
      </c>
      <c r="W3615" s="7">
        <v>4.7699999999999996</v>
      </c>
      <c r="X3615" s="7">
        <f t="shared" si="136"/>
        <v>1.3009090904594969</v>
      </c>
      <c r="Z3615" s="7">
        <f t="shared" si="137"/>
        <v>0.98999999965785634</v>
      </c>
      <c r="AA3615" s="7">
        <f t="shared" si="138"/>
        <v>0.56785714285714284</v>
      </c>
      <c r="AB3615" s="7">
        <f t="shared" si="139"/>
        <v>0.43214285714285722</v>
      </c>
      <c r="AE3615" s="7" t="s">
        <v>52</v>
      </c>
      <c r="AG3615" s="7" t="s">
        <v>47</v>
      </c>
      <c r="AS3615" s="7">
        <v>2.2999999999999998</v>
      </c>
      <c r="AT3615" s="7">
        <v>1.3</v>
      </c>
      <c r="AV3615" s="7" t="s">
        <v>95</v>
      </c>
      <c r="AX3615" s="7" t="s">
        <v>14</v>
      </c>
      <c r="AY3615" s="7" t="s">
        <v>752</v>
      </c>
    </row>
    <row r="3616" spans="2:51" x14ac:dyDescent="0.2">
      <c r="B3616" s="7">
        <v>924</v>
      </c>
      <c r="C3616" s="7" t="s">
        <v>84</v>
      </c>
      <c r="D3616" s="7" t="s">
        <v>751</v>
      </c>
      <c r="E3616" s="7" t="s">
        <v>750</v>
      </c>
      <c r="F3616" s="7">
        <v>11.94</v>
      </c>
      <c r="G3616" t="s">
        <v>626</v>
      </c>
      <c r="H3616" s="7">
        <v>0.27272727263301821</v>
      </c>
      <c r="I3616" s="7">
        <f t="shared" si="135"/>
        <v>3.2563636352382375</v>
      </c>
      <c r="J3616" s="7">
        <v>1991</v>
      </c>
      <c r="L3616" s="7">
        <v>204</v>
      </c>
      <c r="M3616" s="7">
        <v>51.73</v>
      </c>
      <c r="N3616" s="7">
        <v>9.65</v>
      </c>
      <c r="Q3616" s="7">
        <v>15.89</v>
      </c>
      <c r="R3616" s="7">
        <v>5</v>
      </c>
      <c r="V3616" s="7" t="s">
        <v>26</v>
      </c>
      <c r="W3616" s="7">
        <v>5.64</v>
      </c>
      <c r="X3616" s="7">
        <f t="shared" si="136"/>
        <v>1.5381818176502227</v>
      </c>
      <c r="Z3616" s="7">
        <f t="shared" si="137"/>
        <v>1.7181818175880148</v>
      </c>
      <c r="AA3616" s="7">
        <f t="shared" si="138"/>
        <v>0.47236180904522612</v>
      </c>
      <c r="AB3616" s="7">
        <f t="shared" si="139"/>
        <v>0.52763819095477393</v>
      </c>
      <c r="AE3616" s="7" t="s">
        <v>52</v>
      </c>
      <c r="AG3616" s="7" t="s">
        <v>47</v>
      </c>
      <c r="AS3616" s="7">
        <v>2.2999999999999998</v>
      </c>
      <c r="AT3616" s="7">
        <v>1.3</v>
      </c>
      <c r="AV3616" s="7" t="s">
        <v>95</v>
      </c>
      <c r="AX3616" s="7" t="s">
        <v>14</v>
      </c>
      <c r="AY3616" s="7" t="s">
        <v>752</v>
      </c>
    </row>
    <row r="3617" spans="2:51" x14ac:dyDescent="0.2">
      <c r="B3617" s="7">
        <v>924</v>
      </c>
      <c r="C3617" s="7" t="s">
        <v>84</v>
      </c>
      <c r="D3617" s="7" t="s">
        <v>751</v>
      </c>
      <c r="E3617" s="7" t="s">
        <v>750</v>
      </c>
      <c r="F3617" s="7">
        <v>12.76</v>
      </c>
      <c r="G3617" t="s">
        <v>626</v>
      </c>
      <c r="H3617" s="7">
        <v>0.27272727263301821</v>
      </c>
      <c r="I3617" s="7">
        <f t="shared" si="135"/>
        <v>3.4799999987973123</v>
      </c>
      <c r="J3617" s="7">
        <v>1991</v>
      </c>
      <c r="L3617" s="7">
        <v>208</v>
      </c>
      <c r="M3617" s="7">
        <v>51.73</v>
      </c>
      <c r="N3617" s="7">
        <v>9.65</v>
      </c>
      <c r="Q3617" s="7">
        <v>16.48</v>
      </c>
      <c r="R3617" s="7">
        <v>5</v>
      </c>
      <c r="V3617" s="7" t="s">
        <v>26</v>
      </c>
      <c r="W3617" s="7">
        <v>6.51</v>
      </c>
      <c r="X3617" s="7">
        <f t="shared" si="136"/>
        <v>1.7754545448409484</v>
      </c>
      <c r="Z3617" s="7">
        <f t="shared" si="137"/>
        <v>1.7045454539563638</v>
      </c>
      <c r="AA3617" s="7">
        <f t="shared" si="138"/>
        <v>0.5101880877742947</v>
      </c>
      <c r="AB3617" s="7">
        <f t="shared" si="139"/>
        <v>0.48981191222570536</v>
      </c>
      <c r="AE3617" s="7" t="s">
        <v>52</v>
      </c>
      <c r="AG3617" s="7" t="s">
        <v>47</v>
      </c>
      <c r="AS3617" s="7">
        <v>2.2999999999999998</v>
      </c>
      <c r="AT3617" s="7">
        <v>1.3</v>
      </c>
      <c r="AV3617" s="7" t="s">
        <v>95</v>
      </c>
      <c r="AX3617" s="7" t="s">
        <v>14</v>
      </c>
      <c r="AY3617" s="7" t="s">
        <v>752</v>
      </c>
    </row>
    <row r="3618" spans="2:51" x14ac:dyDescent="0.2">
      <c r="B3618" s="7">
        <v>924</v>
      </c>
      <c r="C3618" s="7" t="s">
        <v>84</v>
      </c>
      <c r="D3618" s="7" t="s">
        <v>751</v>
      </c>
      <c r="E3618" s="7" t="s">
        <v>750</v>
      </c>
      <c r="F3618" s="7">
        <v>10.220000000000001</v>
      </c>
      <c r="G3618" t="s">
        <v>626</v>
      </c>
      <c r="H3618" s="7">
        <v>0.27272727263301821</v>
      </c>
      <c r="I3618" s="7">
        <f t="shared" si="135"/>
        <v>2.7872727263094461</v>
      </c>
      <c r="J3618" s="7">
        <v>1991</v>
      </c>
      <c r="L3618" s="7">
        <v>212</v>
      </c>
      <c r="M3618" s="7">
        <v>51.73</v>
      </c>
      <c r="N3618" s="7">
        <v>9.65</v>
      </c>
      <c r="Q3618" s="7">
        <v>15.77</v>
      </c>
      <c r="R3618" s="7">
        <v>5</v>
      </c>
      <c r="V3618" s="7" t="s">
        <v>26</v>
      </c>
      <c r="W3618" s="7">
        <v>7.27</v>
      </c>
      <c r="X3618" s="7">
        <f t="shared" si="136"/>
        <v>1.9827272720420424</v>
      </c>
      <c r="Z3618" s="7">
        <f t="shared" si="137"/>
        <v>0.80454545426740376</v>
      </c>
      <c r="AA3618" s="7">
        <f t="shared" si="138"/>
        <v>0.71135029354207435</v>
      </c>
      <c r="AB3618" s="7">
        <f t="shared" si="139"/>
        <v>0.28864970645792565</v>
      </c>
      <c r="AE3618" s="7" t="s">
        <v>52</v>
      </c>
      <c r="AG3618" s="7" t="s">
        <v>47</v>
      </c>
      <c r="AS3618" s="7">
        <v>2.2999999999999998</v>
      </c>
      <c r="AT3618" s="7">
        <v>1.3</v>
      </c>
      <c r="AV3618" s="7" t="s">
        <v>95</v>
      </c>
      <c r="AX3618" s="7" t="s">
        <v>14</v>
      </c>
      <c r="AY3618" s="7" t="s">
        <v>752</v>
      </c>
    </row>
    <row r="3619" spans="2:51" x14ac:dyDescent="0.2">
      <c r="B3619" s="7">
        <v>924</v>
      </c>
      <c r="C3619" s="7" t="s">
        <v>84</v>
      </c>
      <c r="D3619" s="7" t="s">
        <v>751</v>
      </c>
      <c r="E3619" s="7" t="s">
        <v>750</v>
      </c>
      <c r="F3619" s="7">
        <v>9.1</v>
      </c>
      <c r="G3619" t="s">
        <v>626</v>
      </c>
      <c r="H3619" s="7">
        <v>0.27272727263301821</v>
      </c>
      <c r="I3619" s="7">
        <f t="shared" si="135"/>
        <v>2.4818181809604658</v>
      </c>
      <c r="J3619" s="7">
        <v>1991</v>
      </c>
      <c r="L3619" s="7">
        <v>215</v>
      </c>
      <c r="M3619" s="7">
        <v>51.73</v>
      </c>
      <c r="N3619" s="7">
        <v>9.65</v>
      </c>
      <c r="Q3619" s="7">
        <v>14.43</v>
      </c>
      <c r="R3619" s="7">
        <v>5</v>
      </c>
      <c r="V3619" s="7" t="s">
        <v>26</v>
      </c>
      <c r="W3619" s="7">
        <v>4.9400000000000004</v>
      </c>
      <c r="X3619" s="7">
        <f t="shared" si="136"/>
        <v>1.3472727268071101</v>
      </c>
      <c r="Z3619" s="7">
        <f t="shared" si="137"/>
        <v>1.1345454541533557</v>
      </c>
      <c r="AA3619" s="7">
        <f t="shared" si="138"/>
        <v>0.54285714285714293</v>
      </c>
      <c r="AB3619" s="7">
        <f t="shared" si="139"/>
        <v>0.45714285714285713</v>
      </c>
      <c r="AE3619" s="7" t="s">
        <v>52</v>
      </c>
      <c r="AG3619" s="7" t="s">
        <v>47</v>
      </c>
      <c r="AS3619" s="7">
        <v>2.2999999999999998</v>
      </c>
      <c r="AT3619" s="7">
        <v>1.3</v>
      </c>
      <c r="AV3619" s="7" t="s">
        <v>95</v>
      </c>
      <c r="AX3619" s="7" t="s">
        <v>14</v>
      </c>
      <c r="AY3619" s="7" t="s">
        <v>752</v>
      </c>
    </row>
    <row r="3620" spans="2:51" x14ac:dyDescent="0.2">
      <c r="B3620" s="7">
        <v>924</v>
      </c>
      <c r="C3620" s="7" t="s">
        <v>84</v>
      </c>
      <c r="D3620" s="7" t="s">
        <v>751</v>
      </c>
      <c r="E3620" s="7" t="s">
        <v>750</v>
      </c>
      <c r="F3620" s="7">
        <v>8.65</v>
      </c>
      <c r="G3620" t="s">
        <v>626</v>
      </c>
      <c r="H3620" s="7">
        <v>0.27272727263301821</v>
      </c>
      <c r="I3620" s="7">
        <f t="shared" si="135"/>
        <v>2.3590909082756077</v>
      </c>
      <c r="J3620" s="7">
        <v>1991</v>
      </c>
      <c r="L3620" s="7">
        <v>220</v>
      </c>
      <c r="M3620" s="7">
        <v>51.73</v>
      </c>
      <c r="N3620" s="7">
        <v>9.65</v>
      </c>
      <c r="Q3620" s="7">
        <v>14.81</v>
      </c>
      <c r="R3620" s="7">
        <v>5</v>
      </c>
      <c r="V3620" s="7" t="s">
        <v>26</v>
      </c>
      <c r="W3620" s="7">
        <v>4.28</v>
      </c>
      <c r="X3620" s="7">
        <f t="shared" si="136"/>
        <v>1.1672727268693179</v>
      </c>
      <c r="Z3620" s="7">
        <f t="shared" si="137"/>
        <v>1.1918181814062898</v>
      </c>
      <c r="AA3620" s="7">
        <f t="shared" si="138"/>
        <v>0.49479768786127165</v>
      </c>
      <c r="AB3620" s="7">
        <f t="shared" si="139"/>
        <v>0.50520231213872835</v>
      </c>
      <c r="AE3620" s="7" t="s">
        <v>52</v>
      </c>
      <c r="AG3620" s="7" t="s">
        <v>47</v>
      </c>
      <c r="AS3620" s="7">
        <v>2.2999999999999998</v>
      </c>
      <c r="AT3620" s="7">
        <v>1.3</v>
      </c>
      <c r="AV3620" s="7" t="s">
        <v>95</v>
      </c>
      <c r="AX3620" s="7" t="s">
        <v>14</v>
      </c>
      <c r="AY3620" s="7" t="s">
        <v>752</v>
      </c>
    </row>
    <row r="3621" spans="2:51" x14ac:dyDescent="0.2">
      <c r="B3621" s="7">
        <v>924</v>
      </c>
      <c r="C3621" s="7" t="s">
        <v>84</v>
      </c>
      <c r="D3621" s="7" t="s">
        <v>751</v>
      </c>
      <c r="E3621" s="7" t="s">
        <v>750</v>
      </c>
      <c r="F3621" s="7">
        <v>6.93</v>
      </c>
      <c r="G3621" t="s">
        <v>626</v>
      </c>
      <c r="H3621" s="7">
        <v>0.27272727263301821</v>
      </c>
      <c r="I3621" s="7">
        <f t="shared" si="135"/>
        <v>1.8899999993468162</v>
      </c>
      <c r="J3621" s="7">
        <v>1991</v>
      </c>
      <c r="L3621" s="7">
        <v>224</v>
      </c>
      <c r="M3621" s="7">
        <v>51.73</v>
      </c>
      <c r="N3621" s="7">
        <v>9.65</v>
      </c>
      <c r="Q3621" s="7">
        <v>12.95</v>
      </c>
      <c r="R3621" s="7">
        <v>5</v>
      </c>
      <c r="V3621" s="7" t="s">
        <v>26</v>
      </c>
      <c r="W3621" s="7">
        <v>4.2300000000000004</v>
      </c>
      <c r="X3621" s="7">
        <f t="shared" si="136"/>
        <v>1.1536363632376672</v>
      </c>
      <c r="Z3621" s="7">
        <f t="shared" si="137"/>
        <v>0.73636363610914901</v>
      </c>
      <c r="AA3621" s="7">
        <f t="shared" si="138"/>
        <v>0.61038961038961048</v>
      </c>
      <c r="AB3621" s="7">
        <f t="shared" si="139"/>
        <v>0.38961038961038952</v>
      </c>
      <c r="AE3621" s="7" t="s">
        <v>52</v>
      </c>
      <c r="AG3621" s="7" t="s">
        <v>47</v>
      </c>
      <c r="AS3621" s="7">
        <v>2.2999999999999998</v>
      </c>
      <c r="AT3621" s="7">
        <v>1.3</v>
      </c>
      <c r="AV3621" s="7" t="s">
        <v>95</v>
      </c>
      <c r="AX3621" s="7" t="s">
        <v>14</v>
      </c>
      <c r="AY3621" s="7" t="s">
        <v>752</v>
      </c>
    </row>
    <row r="3622" spans="2:51" x14ac:dyDescent="0.2">
      <c r="B3622" s="7">
        <v>924</v>
      </c>
      <c r="C3622" s="7" t="s">
        <v>84</v>
      </c>
      <c r="D3622" s="7" t="s">
        <v>751</v>
      </c>
      <c r="E3622" s="7" t="s">
        <v>750</v>
      </c>
      <c r="F3622" s="7">
        <v>7.79</v>
      </c>
      <c r="G3622" t="s">
        <v>626</v>
      </c>
      <c r="H3622" s="7">
        <v>0.27272727263301821</v>
      </c>
      <c r="I3622" s="7">
        <f t="shared" si="135"/>
        <v>2.1245454538112121</v>
      </c>
      <c r="J3622" s="7">
        <v>1991</v>
      </c>
      <c r="L3622" s="7">
        <v>230</v>
      </c>
      <c r="M3622" s="7">
        <v>51.73</v>
      </c>
      <c r="N3622" s="7">
        <v>9.65</v>
      </c>
      <c r="Q3622" s="7">
        <v>14.5</v>
      </c>
      <c r="R3622" s="7">
        <v>5</v>
      </c>
      <c r="V3622" s="7" t="s">
        <v>26</v>
      </c>
      <c r="W3622" s="7">
        <v>4.29</v>
      </c>
      <c r="X3622" s="7">
        <f t="shared" si="136"/>
        <v>1.169999999595648</v>
      </c>
      <c r="Z3622" s="7">
        <f t="shared" si="137"/>
        <v>0.95454545421556403</v>
      </c>
      <c r="AA3622" s="7">
        <f t="shared" si="138"/>
        <v>0.55070603337612312</v>
      </c>
      <c r="AB3622" s="7">
        <f t="shared" si="139"/>
        <v>0.44929396662387688</v>
      </c>
      <c r="AE3622" s="7" t="s">
        <v>52</v>
      </c>
      <c r="AG3622" s="7" t="s">
        <v>47</v>
      </c>
      <c r="AS3622" s="7">
        <v>2.2999999999999998</v>
      </c>
      <c r="AT3622" s="7">
        <v>1.3</v>
      </c>
      <c r="AV3622" s="7" t="s">
        <v>95</v>
      </c>
      <c r="AX3622" s="7" t="s">
        <v>14</v>
      </c>
      <c r="AY3622" s="7" t="s">
        <v>752</v>
      </c>
    </row>
    <row r="3623" spans="2:51" x14ac:dyDescent="0.2">
      <c r="B3623" s="7">
        <v>924</v>
      </c>
      <c r="C3623" s="7" t="s">
        <v>84</v>
      </c>
      <c r="D3623" s="7" t="s">
        <v>751</v>
      </c>
      <c r="E3623" s="7" t="s">
        <v>750</v>
      </c>
      <c r="F3623" s="7">
        <v>6.78</v>
      </c>
      <c r="G3623" t="s">
        <v>626</v>
      </c>
      <c r="H3623" s="7">
        <v>0.27272727263301821</v>
      </c>
      <c r="I3623" s="7">
        <f t="shared" si="135"/>
        <v>1.8490909084518636</v>
      </c>
      <c r="J3623" s="7">
        <v>1991</v>
      </c>
      <c r="L3623" s="7">
        <v>233</v>
      </c>
      <c r="M3623" s="7">
        <v>51.73</v>
      </c>
      <c r="N3623" s="7">
        <v>9.65</v>
      </c>
      <c r="Q3623" s="7">
        <v>13.89</v>
      </c>
      <c r="R3623" s="7">
        <v>5</v>
      </c>
      <c r="V3623" s="7" t="s">
        <v>26</v>
      </c>
      <c r="W3623" s="7">
        <v>3.78</v>
      </c>
      <c r="X3623" s="7">
        <f t="shared" si="136"/>
        <v>1.0309090905528089</v>
      </c>
      <c r="Z3623" s="7">
        <f t="shared" si="137"/>
        <v>0.81818181789905475</v>
      </c>
      <c r="AA3623" s="7">
        <f t="shared" si="138"/>
        <v>0.55752212389380529</v>
      </c>
      <c r="AB3623" s="7">
        <f t="shared" si="139"/>
        <v>0.44247787610619471</v>
      </c>
      <c r="AE3623" s="7" t="s">
        <v>52</v>
      </c>
      <c r="AG3623" s="7" t="s">
        <v>47</v>
      </c>
      <c r="AS3623" s="7">
        <v>2.2999999999999998</v>
      </c>
      <c r="AT3623" s="7">
        <v>1.3</v>
      </c>
      <c r="AV3623" s="7" t="s">
        <v>95</v>
      </c>
      <c r="AX3623" s="7" t="s">
        <v>14</v>
      </c>
      <c r="AY3623" s="7" t="s">
        <v>752</v>
      </c>
    </row>
    <row r="3624" spans="2:51" x14ac:dyDescent="0.2">
      <c r="B3624" s="7">
        <v>924</v>
      </c>
      <c r="C3624" s="7" t="s">
        <v>84</v>
      </c>
      <c r="D3624" s="7" t="s">
        <v>751</v>
      </c>
      <c r="E3624" s="7" t="s">
        <v>750</v>
      </c>
      <c r="F3624" s="7">
        <v>6.63</v>
      </c>
      <c r="G3624" t="s">
        <v>626</v>
      </c>
      <c r="H3624" s="7">
        <v>0.27272727263301821</v>
      </c>
      <c r="I3624" s="7">
        <f t="shared" si="135"/>
        <v>1.8081818175569107</v>
      </c>
      <c r="J3624" s="7">
        <v>1991</v>
      </c>
      <c r="L3624" s="7">
        <v>237</v>
      </c>
      <c r="M3624" s="7">
        <v>51.73</v>
      </c>
      <c r="N3624" s="7">
        <v>9.65</v>
      </c>
      <c r="Q3624" s="7">
        <v>13.45</v>
      </c>
      <c r="R3624" s="7">
        <v>5</v>
      </c>
      <c r="V3624" s="7" t="s">
        <v>26</v>
      </c>
      <c r="W3624" s="7">
        <v>3.23</v>
      </c>
      <c r="X3624" s="7">
        <f t="shared" si="136"/>
        <v>0.88090909060464884</v>
      </c>
      <c r="Z3624" s="7">
        <f t="shared" si="137"/>
        <v>0.92727272695226182</v>
      </c>
      <c r="AA3624" s="7">
        <f t="shared" si="138"/>
        <v>0.48717948717948723</v>
      </c>
      <c r="AB3624" s="7">
        <f t="shared" si="139"/>
        <v>0.51282051282051277</v>
      </c>
      <c r="AE3624" s="7" t="s">
        <v>52</v>
      </c>
      <c r="AG3624" s="7" t="s">
        <v>47</v>
      </c>
      <c r="AS3624" s="7">
        <v>2.2999999999999998</v>
      </c>
      <c r="AT3624" s="7">
        <v>1.3</v>
      </c>
      <c r="AV3624" s="7" t="s">
        <v>95</v>
      </c>
      <c r="AX3624" s="7" t="s">
        <v>14</v>
      </c>
      <c r="AY3624" s="7" t="s">
        <v>752</v>
      </c>
    </row>
    <row r="3625" spans="2:51" x14ac:dyDescent="0.2">
      <c r="B3625" s="7">
        <v>924</v>
      </c>
      <c r="C3625" s="7" t="s">
        <v>84</v>
      </c>
      <c r="D3625" s="7" t="s">
        <v>751</v>
      </c>
      <c r="E3625" s="7" t="s">
        <v>750</v>
      </c>
      <c r="F3625" s="7">
        <v>7.5</v>
      </c>
      <c r="G3625" t="s">
        <v>626</v>
      </c>
      <c r="H3625" s="7">
        <v>0.27272727263301821</v>
      </c>
      <c r="I3625" s="7">
        <f t="shared" si="135"/>
        <v>2.0454545447476367</v>
      </c>
      <c r="J3625" s="7">
        <v>1991</v>
      </c>
      <c r="L3625" s="7">
        <v>244</v>
      </c>
      <c r="M3625" s="7">
        <v>51.73</v>
      </c>
      <c r="N3625" s="7">
        <v>9.65</v>
      </c>
      <c r="Q3625" s="7">
        <v>13.58</v>
      </c>
      <c r="R3625" s="7">
        <v>5</v>
      </c>
      <c r="V3625" s="7" t="s">
        <v>26</v>
      </c>
      <c r="W3625" s="7">
        <v>4.55</v>
      </c>
      <c r="X3625" s="7">
        <f t="shared" si="136"/>
        <v>1.2409090904802329</v>
      </c>
      <c r="Z3625" s="7">
        <f t="shared" si="137"/>
        <v>0.80454545426740376</v>
      </c>
      <c r="AA3625" s="7">
        <f t="shared" si="138"/>
        <v>0.60666666666666669</v>
      </c>
      <c r="AB3625" s="7">
        <f t="shared" si="139"/>
        <v>0.39333333333333331</v>
      </c>
      <c r="AE3625" s="7" t="s">
        <v>52</v>
      </c>
      <c r="AG3625" s="7" t="s">
        <v>47</v>
      </c>
      <c r="AS3625" s="7">
        <v>2.2999999999999998</v>
      </c>
      <c r="AT3625" s="7">
        <v>1.3</v>
      </c>
      <c r="AV3625" s="7" t="s">
        <v>95</v>
      </c>
      <c r="AX3625" s="7" t="s">
        <v>14</v>
      </c>
      <c r="AY3625" s="7" t="s">
        <v>752</v>
      </c>
    </row>
    <row r="3626" spans="2:51" x14ac:dyDescent="0.2">
      <c r="B3626" s="7">
        <v>924</v>
      </c>
      <c r="C3626" s="7" t="s">
        <v>84</v>
      </c>
      <c r="D3626" s="7" t="s">
        <v>751</v>
      </c>
      <c r="E3626" s="7" t="s">
        <v>750</v>
      </c>
      <c r="F3626" s="7">
        <v>5.67</v>
      </c>
      <c r="G3626" t="s">
        <v>626</v>
      </c>
      <c r="H3626" s="7">
        <v>0.27272727263301821</v>
      </c>
      <c r="I3626" s="7">
        <f t="shared" si="135"/>
        <v>1.5463636358292132</v>
      </c>
      <c r="J3626" s="7">
        <v>1991</v>
      </c>
      <c r="L3626" s="7">
        <v>249</v>
      </c>
      <c r="M3626" s="7">
        <v>51.73</v>
      </c>
      <c r="N3626" s="7">
        <v>9.65</v>
      </c>
      <c r="Q3626" s="7">
        <v>11.31</v>
      </c>
      <c r="R3626" s="7">
        <v>5</v>
      </c>
      <c r="V3626" s="7" t="s">
        <v>26</v>
      </c>
      <c r="W3626" s="7">
        <v>3.23</v>
      </c>
      <c r="X3626" s="7">
        <f t="shared" si="136"/>
        <v>0.88090909060464884</v>
      </c>
      <c r="Z3626" s="7">
        <f t="shared" si="137"/>
        <v>0.66545454522456438</v>
      </c>
      <c r="AA3626" s="7">
        <f t="shared" si="138"/>
        <v>0.56966490299823636</v>
      </c>
      <c r="AB3626" s="7">
        <f t="shared" si="139"/>
        <v>0.43033509700176364</v>
      </c>
      <c r="AE3626" s="7" t="s">
        <v>52</v>
      </c>
      <c r="AG3626" s="7" t="s">
        <v>47</v>
      </c>
      <c r="AS3626" s="7">
        <v>2.2999999999999998</v>
      </c>
      <c r="AT3626" s="7">
        <v>1.3</v>
      </c>
      <c r="AV3626" s="7" t="s">
        <v>95</v>
      </c>
      <c r="AX3626" s="7" t="s">
        <v>14</v>
      </c>
      <c r="AY3626" s="7" t="s">
        <v>752</v>
      </c>
    </row>
    <row r="3627" spans="2:51" x14ac:dyDescent="0.2">
      <c r="B3627" s="7">
        <v>924</v>
      </c>
      <c r="C3627" s="7" t="s">
        <v>84</v>
      </c>
      <c r="D3627" s="7" t="s">
        <v>751</v>
      </c>
      <c r="E3627" s="7" t="s">
        <v>750</v>
      </c>
      <c r="F3627" s="7">
        <v>7.3</v>
      </c>
      <c r="G3627" t="s">
        <v>626</v>
      </c>
      <c r="H3627" s="7">
        <v>0.27272727263301821</v>
      </c>
      <c r="I3627" s="7">
        <f t="shared" si="135"/>
        <v>1.9909090902210329</v>
      </c>
      <c r="J3627" s="7">
        <v>1991</v>
      </c>
      <c r="L3627" s="7">
        <v>253</v>
      </c>
      <c r="M3627" s="7">
        <v>51.73</v>
      </c>
      <c r="N3627" s="7">
        <v>9.65</v>
      </c>
      <c r="Q3627" s="7">
        <v>14.01</v>
      </c>
      <c r="R3627" s="7">
        <v>5</v>
      </c>
      <c r="V3627" s="7" t="s">
        <v>26</v>
      </c>
      <c r="W3627" s="7">
        <v>4.46</v>
      </c>
      <c r="X3627" s="7">
        <f t="shared" si="136"/>
        <v>1.2163636359432612</v>
      </c>
      <c r="Z3627" s="7">
        <f t="shared" si="137"/>
        <v>0.77454545427777166</v>
      </c>
      <c r="AA3627" s="7">
        <f t="shared" si="138"/>
        <v>0.61095890410958908</v>
      </c>
      <c r="AB3627" s="7">
        <f t="shared" si="139"/>
        <v>0.38904109589041092</v>
      </c>
      <c r="AE3627" s="7" t="s">
        <v>52</v>
      </c>
      <c r="AG3627" s="7" t="s">
        <v>47</v>
      </c>
      <c r="AS3627" s="7">
        <v>2.2999999999999998</v>
      </c>
      <c r="AT3627" s="7">
        <v>1.3</v>
      </c>
      <c r="AV3627" s="7" t="s">
        <v>95</v>
      </c>
      <c r="AX3627" s="7" t="s">
        <v>14</v>
      </c>
      <c r="AY3627" s="7" t="s">
        <v>752</v>
      </c>
    </row>
    <row r="3628" spans="2:51" x14ac:dyDescent="0.2">
      <c r="B3628" s="7">
        <v>924</v>
      </c>
      <c r="C3628" s="7" t="s">
        <v>84</v>
      </c>
      <c r="D3628" s="7" t="s">
        <v>751</v>
      </c>
      <c r="E3628" s="7" t="s">
        <v>750</v>
      </c>
      <c r="F3628" s="7">
        <v>6.39</v>
      </c>
      <c r="G3628" t="s">
        <v>626</v>
      </c>
      <c r="H3628" s="7">
        <v>0.27272727263301821</v>
      </c>
      <c r="I3628" s="7">
        <f t="shared" si="135"/>
        <v>1.7427272721249862</v>
      </c>
      <c r="J3628" s="7">
        <v>1991</v>
      </c>
      <c r="L3628" s="7">
        <v>259</v>
      </c>
      <c r="M3628" s="7">
        <v>51.73</v>
      </c>
      <c r="N3628" s="7">
        <v>9.65</v>
      </c>
      <c r="Q3628" s="7">
        <v>11.75</v>
      </c>
      <c r="R3628" s="7">
        <v>5</v>
      </c>
      <c r="V3628" s="7" t="s">
        <v>26</v>
      </c>
      <c r="W3628" s="7">
        <v>3.39</v>
      </c>
      <c r="X3628" s="7">
        <f t="shared" si="136"/>
        <v>0.92454545422593182</v>
      </c>
      <c r="Z3628" s="7">
        <f t="shared" si="137"/>
        <v>0.81818181789905442</v>
      </c>
      <c r="AA3628" s="7">
        <f t="shared" si="138"/>
        <v>0.53051643192488274</v>
      </c>
      <c r="AB3628" s="7">
        <f t="shared" si="139"/>
        <v>0.46948356807511726</v>
      </c>
      <c r="AE3628" s="7" t="s">
        <v>52</v>
      </c>
      <c r="AG3628" s="7" t="s">
        <v>47</v>
      </c>
      <c r="AS3628" s="7">
        <v>2.2999999999999998</v>
      </c>
      <c r="AT3628" s="7">
        <v>1.3</v>
      </c>
      <c r="AV3628" s="7" t="s">
        <v>95</v>
      </c>
      <c r="AX3628" s="7" t="s">
        <v>14</v>
      </c>
      <c r="AY3628" s="7" t="s">
        <v>752</v>
      </c>
    </row>
    <row r="3629" spans="2:51" x14ac:dyDescent="0.2">
      <c r="B3629" s="7">
        <v>924</v>
      </c>
      <c r="C3629" s="7" t="s">
        <v>84</v>
      </c>
      <c r="D3629" s="7" t="s">
        <v>751</v>
      </c>
      <c r="E3629" s="7" t="s">
        <v>750</v>
      </c>
      <c r="F3629" s="7">
        <v>7.87</v>
      </c>
      <c r="G3629" t="s">
        <v>626</v>
      </c>
      <c r="H3629" s="7">
        <v>0.27272727263301821</v>
      </c>
      <c r="I3629" s="7">
        <f t="shared" si="135"/>
        <v>2.1463636356218534</v>
      </c>
      <c r="J3629" s="7">
        <v>1991</v>
      </c>
      <c r="L3629" s="7">
        <v>264</v>
      </c>
      <c r="M3629" s="7">
        <v>51.73</v>
      </c>
      <c r="N3629" s="7">
        <v>9.65</v>
      </c>
      <c r="Q3629" s="7">
        <v>13.26</v>
      </c>
      <c r="R3629" s="7">
        <v>5</v>
      </c>
      <c r="V3629" s="7" t="s">
        <v>26</v>
      </c>
      <c r="W3629" s="7">
        <v>4.62</v>
      </c>
      <c r="X3629" s="7">
        <f t="shared" si="136"/>
        <v>1.2599999995645441</v>
      </c>
      <c r="Z3629" s="7">
        <f t="shared" si="137"/>
        <v>0.88636363605730928</v>
      </c>
      <c r="AA3629" s="7">
        <f t="shared" si="138"/>
        <v>0.58703939008894535</v>
      </c>
      <c r="AB3629" s="7">
        <f t="shared" si="139"/>
        <v>0.41296060991105465</v>
      </c>
      <c r="AE3629" s="7" t="s">
        <v>52</v>
      </c>
      <c r="AG3629" s="7" t="s">
        <v>47</v>
      </c>
      <c r="AS3629" s="7">
        <v>2.2999999999999998</v>
      </c>
      <c r="AT3629" s="7">
        <v>1.3</v>
      </c>
      <c r="AV3629" s="7" t="s">
        <v>95</v>
      </c>
      <c r="AX3629" s="7" t="s">
        <v>14</v>
      </c>
      <c r="AY3629" s="7" t="s">
        <v>752</v>
      </c>
    </row>
    <row r="3630" spans="2:51" x14ac:dyDescent="0.2">
      <c r="B3630" s="7">
        <v>924</v>
      </c>
      <c r="C3630" s="7" t="s">
        <v>84</v>
      </c>
      <c r="D3630" s="7" t="s">
        <v>751</v>
      </c>
      <c r="E3630" s="7" t="s">
        <v>750</v>
      </c>
      <c r="F3630" s="7">
        <v>4.83</v>
      </c>
      <c r="G3630" t="s">
        <v>626</v>
      </c>
      <c r="H3630" s="7">
        <v>0.27272727263301821</v>
      </c>
      <c r="I3630" s="7">
        <f t="shared" si="135"/>
        <v>1.317272726817478</v>
      </c>
      <c r="J3630" s="7">
        <v>1991</v>
      </c>
      <c r="L3630" s="7">
        <v>271</v>
      </c>
      <c r="M3630" s="7">
        <v>51.73</v>
      </c>
      <c r="N3630" s="7">
        <v>9.65</v>
      </c>
      <c r="Q3630" s="7">
        <v>10.8</v>
      </c>
      <c r="R3630" s="7">
        <v>5</v>
      </c>
      <c r="V3630" s="7" t="s">
        <v>26</v>
      </c>
      <c r="W3630" s="7">
        <v>3.1</v>
      </c>
      <c r="X3630" s="7">
        <f t="shared" si="136"/>
        <v>0.84545454516235652</v>
      </c>
      <c r="Z3630" s="7">
        <f t="shared" si="137"/>
        <v>0.47181818165512146</v>
      </c>
      <c r="AA3630" s="7">
        <f t="shared" si="138"/>
        <v>0.64182194616977228</v>
      </c>
      <c r="AB3630" s="7">
        <f t="shared" si="139"/>
        <v>0.35817805383022772</v>
      </c>
      <c r="AE3630" s="7" t="s">
        <v>52</v>
      </c>
      <c r="AG3630" s="7" t="s">
        <v>47</v>
      </c>
      <c r="AS3630" s="7">
        <v>2.2999999999999998</v>
      </c>
      <c r="AT3630" s="7">
        <v>1.3</v>
      </c>
      <c r="AV3630" s="7" t="s">
        <v>95</v>
      </c>
      <c r="AX3630" s="7" t="s">
        <v>14</v>
      </c>
      <c r="AY3630" s="7" t="s">
        <v>752</v>
      </c>
    </row>
    <row r="3631" spans="2:51" x14ac:dyDescent="0.2">
      <c r="B3631" s="7">
        <v>924</v>
      </c>
      <c r="C3631" s="7" t="s">
        <v>84</v>
      </c>
      <c r="D3631" s="7" t="s">
        <v>751</v>
      </c>
      <c r="E3631" s="7" t="s">
        <v>750</v>
      </c>
      <c r="F3631" s="7">
        <v>4.5599999999999996</v>
      </c>
      <c r="G3631" t="s">
        <v>626</v>
      </c>
      <c r="H3631" s="7">
        <v>0.27272727263301821</v>
      </c>
      <c r="I3631" s="7">
        <f t="shared" si="135"/>
        <v>1.243636363206563</v>
      </c>
      <c r="J3631" s="7">
        <v>1991</v>
      </c>
      <c r="L3631" s="7">
        <v>274</v>
      </c>
      <c r="M3631" s="7">
        <v>51.73</v>
      </c>
      <c r="N3631" s="7">
        <v>9.65</v>
      </c>
      <c r="Q3631" s="7">
        <v>9.89</v>
      </c>
      <c r="R3631" s="7">
        <v>5</v>
      </c>
      <c r="V3631" s="7" t="s">
        <v>26</v>
      </c>
      <c r="W3631" s="7">
        <v>3.71</v>
      </c>
      <c r="X3631" s="7">
        <f t="shared" si="136"/>
        <v>1.0118181814684977</v>
      </c>
      <c r="Z3631" s="7">
        <f t="shared" si="137"/>
        <v>0.23181818173806534</v>
      </c>
      <c r="AA3631" s="7">
        <f t="shared" si="138"/>
        <v>0.81359649122807032</v>
      </c>
      <c r="AB3631" s="7">
        <f t="shared" si="139"/>
        <v>0.18640350877192971</v>
      </c>
      <c r="AE3631" s="7" t="s">
        <v>52</v>
      </c>
      <c r="AG3631" s="7" t="s">
        <v>47</v>
      </c>
      <c r="AS3631" s="7">
        <v>2.2999999999999998</v>
      </c>
      <c r="AT3631" s="7">
        <v>1.3</v>
      </c>
      <c r="AV3631" s="7" t="s">
        <v>95</v>
      </c>
      <c r="AX3631" s="7" t="s">
        <v>14</v>
      </c>
      <c r="AY3631" s="7" t="s">
        <v>752</v>
      </c>
    </row>
    <row r="3632" spans="2:51" x14ac:dyDescent="0.2">
      <c r="B3632" s="7">
        <v>924</v>
      </c>
      <c r="C3632" s="7" t="s">
        <v>84</v>
      </c>
      <c r="D3632" s="7" t="s">
        <v>751</v>
      </c>
      <c r="E3632" s="7" t="s">
        <v>750</v>
      </c>
      <c r="F3632" s="7">
        <v>3.81</v>
      </c>
      <c r="G3632" t="s">
        <v>626</v>
      </c>
      <c r="H3632" s="7">
        <v>0.27272727263301821</v>
      </c>
      <c r="I3632" s="7">
        <f t="shared" si="135"/>
        <v>1.0390909087317994</v>
      </c>
      <c r="J3632" s="7">
        <v>1991</v>
      </c>
      <c r="L3632" s="7">
        <v>276</v>
      </c>
      <c r="M3632" s="7">
        <v>51.73</v>
      </c>
      <c r="N3632" s="7">
        <v>9.65</v>
      </c>
      <c r="Q3632" s="7">
        <v>10.83</v>
      </c>
      <c r="R3632" s="7">
        <v>5</v>
      </c>
      <c r="V3632" s="7" t="s">
        <v>26</v>
      </c>
      <c r="W3632" s="7">
        <v>1.83</v>
      </c>
      <c r="X3632" s="7">
        <f t="shared" si="136"/>
        <v>0.49909090891842334</v>
      </c>
      <c r="Z3632" s="7">
        <f t="shared" si="137"/>
        <v>0.5399999998133761</v>
      </c>
      <c r="AA3632" s="7">
        <f t="shared" si="138"/>
        <v>0.48031496062992124</v>
      </c>
      <c r="AB3632" s="7">
        <f t="shared" si="139"/>
        <v>0.51968503937007871</v>
      </c>
      <c r="AE3632" s="7" t="s">
        <v>52</v>
      </c>
      <c r="AG3632" s="7" t="s">
        <v>47</v>
      </c>
      <c r="AS3632" s="7">
        <v>2.2999999999999998</v>
      </c>
      <c r="AT3632" s="7">
        <v>1.3</v>
      </c>
      <c r="AV3632" s="7" t="s">
        <v>95</v>
      </c>
      <c r="AX3632" s="7" t="s">
        <v>14</v>
      </c>
      <c r="AY3632" s="7" t="s">
        <v>752</v>
      </c>
    </row>
    <row r="3633" spans="2:51" s="23" customFormat="1" x14ac:dyDescent="0.2">
      <c r="B3633" s="23">
        <v>1093</v>
      </c>
      <c r="C3633" s="23" t="s">
        <v>48</v>
      </c>
      <c r="D3633" s="23" t="s">
        <v>754</v>
      </c>
      <c r="E3633" s="23" t="s">
        <v>753</v>
      </c>
      <c r="F3633" s="23">
        <v>459.74</v>
      </c>
      <c r="G3633" s="23" t="s">
        <v>632</v>
      </c>
      <c r="H3633" s="23">
        <v>6.5454542197108364E-3</v>
      </c>
      <c r="I3633" s="23">
        <f t="shared" si="135"/>
        <v>3.00920712296986</v>
      </c>
      <c r="J3633" s="23">
        <v>1992</v>
      </c>
      <c r="L3633" s="23">
        <v>152</v>
      </c>
      <c r="M3633" s="23">
        <v>34.18</v>
      </c>
      <c r="N3633" s="23">
        <v>132.13</v>
      </c>
      <c r="Q3633" s="23">
        <f>(LN(W3633/126.2))/0.0711</f>
        <v>9.0169186516762512</v>
      </c>
      <c r="R3633" s="23">
        <v>5</v>
      </c>
      <c r="T3633" s="23">
        <v>5</v>
      </c>
      <c r="U3633" s="23" t="s">
        <v>787</v>
      </c>
      <c r="V3633" s="23" t="s">
        <v>71</v>
      </c>
      <c r="W3633" s="23">
        <v>239.6</v>
      </c>
      <c r="X3633" s="23">
        <f t="shared" si="136"/>
        <v>1.5682908310427164</v>
      </c>
      <c r="Z3633" s="23">
        <f t="shared" si="137"/>
        <v>1.4409162919271437</v>
      </c>
      <c r="AA3633" s="23">
        <f t="shared" si="138"/>
        <v>0.52116413625092439</v>
      </c>
      <c r="AB3633" s="23">
        <f t="shared" si="139"/>
        <v>0.47883586374907561</v>
      </c>
      <c r="AE3633" s="23" t="s">
        <v>52</v>
      </c>
      <c r="AL3633" s="23" t="s">
        <v>408</v>
      </c>
      <c r="AM3633" s="23">
        <v>126.2</v>
      </c>
      <c r="AN3633" s="23">
        <v>7.1099999999999997E-2</v>
      </c>
      <c r="AS3633" s="23">
        <f>EXP(0.115*10)</f>
        <v>3.1581929096897681</v>
      </c>
      <c r="AT3633" s="23">
        <f>EXP(0.0711*10)</f>
        <v>2.0360262672401097</v>
      </c>
      <c r="AV3633" s="23" t="s">
        <v>95</v>
      </c>
      <c r="AX3633" s="23" t="s">
        <v>14</v>
      </c>
      <c r="AY3633" s="23" t="s">
        <v>755</v>
      </c>
    </row>
    <row r="3634" spans="2:51" s="23" customFormat="1" x14ac:dyDescent="0.2">
      <c r="B3634" s="23">
        <v>1093</v>
      </c>
      <c r="C3634" s="23" t="s">
        <v>48</v>
      </c>
      <c r="D3634" s="23" t="s">
        <v>754</v>
      </c>
      <c r="E3634" s="23" t="s">
        <v>753</v>
      </c>
      <c r="F3634" s="23">
        <v>429.46</v>
      </c>
      <c r="G3634" s="23" t="s">
        <v>632</v>
      </c>
      <c r="H3634" s="23">
        <v>6.5454542197108364E-3</v>
      </c>
      <c r="I3634" s="23">
        <f t="shared" si="135"/>
        <v>2.8110107691970159</v>
      </c>
      <c r="J3634" s="23">
        <v>1992</v>
      </c>
      <c r="L3634" s="23">
        <v>166</v>
      </c>
      <c r="M3634" s="23">
        <v>34.18</v>
      </c>
      <c r="N3634" s="23">
        <v>132.13</v>
      </c>
      <c r="Q3634" s="23">
        <f t="shared" ref="Q3634:Q3652" si="140">(LN(W3634/126.2))/0.0711</f>
        <v>11.572408347052885</v>
      </c>
      <c r="R3634" s="23">
        <v>5</v>
      </c>
      <c r="T3634" s="23">
        <v>5</v>
      </c>
      <c r="U3634" s="23" t="s">
        <v>787</v>
      </c>
      <c r="V3634" s="23" t="s">
        <v>71</v>
      </c>
      <c r="W3634" s="23">
        <v>287.33999999999997</v>
      </c>
      <c r="X3634" s="23">
        <f t="shared" si="136"/>
        <v>1.8807708154917115</v>
      </c>
      <c r="Z3634" s="23">
        <f t="shared" si="137"/>
        <v>0.93023995370530432</v>
      </c>
      <c r="AA3634" s="23">
        <f t="shared" si="138"/>
        <v>0.66907278908396584</v>
      </c>
      <c r="AB3634" s="23">
        <f t="shared" si="139"/>
        <v>0.33092721091603416</v>
      </c>
      <c r="AE3634" s="23" t="s">
        <v>52</v>
      </c>
      <c r="AL3634" s="23" t="s">
        <v>408</v>
      </c>
      <c r="AM3634" s="23">
        <v>126.2</v>
      </c>
      <c r="AN3634" s="23">
        <v>7.1099999999999997E-2</v>
      </c>
      <c r="AS3634" s="23">
        <f t="shared" ref="AS3634:AS3652" si="141">EXP(0.115*10)</f>
        <v>3.1581929096897681</v>
      </c>
      <c r="AT3634" s="23">
        <f t="shared" ref="AT3634:AT3652" si="142">EXP(0.0711*10)</f>
        <v>2.0360262672401097</v>
      </c>
      <c r="AV3634" s="23" t="s">
        <v>95</v>
      </c>
      <c r="AX3634" s="23" t="s">
        <v>14</v>
      </c>
      <c r="AY3634" s="23" t="s">
        <v>755</v>
      </c>
    </row>
    <row r="3635" spans="2:51" s="23" customFormat="1" x14ac:dyDescent="0.2">
      <c r="B3635" s="23">
        <v>1093</v>
      </c>
      <c r="C3635" s="23" t="s">
        <v>48</v>
      </c>
      <c r="D3635" s="23" t="s">
        <v>754</v>
      </c>
      <c r="E3635" s="23" t="s">
        <v>753</v>
      </c>
      <c r="F3635" s="23">
        <v>608.16</v>
      </c>
      <c r="G3635" s="23" t="s">
        <v>632</v>
      </c>
      <c r="H3635" s="23">
        <v>6.5454542197108364E-3</v>
      </c>
      <c r="I3635" s="23">
        <f t="shared" si="135"/>
        <v>3.9806834382593421</v>
      </c>
      <c r="J3635" s="23">
        <v>1992</v>
      </c>
      <c r="L3635" s="23">
        <v>181</v>
      </c>
      <c r="M3635" s="23">
        <v>34.18</v>
      </c>
      <c r="N3635" s="23">
        <v>132.13</v>
      </c>
      <c r="Q3635" s="23">
        <f t="shared" si="140"/>
        <v>15.283100704206426</v>
      </c>
      <c r="R3635" s="23">
        <v>5</v>
      </c>
      <c r="T3635" s="23">
        <v>5</v>
      </c>
      <c r="U3635" s="23" t="s">
        <v>787</v>
      </c>
      <c r="V3635" s="23" t="s">
        <v>71</v>
      </c>
      <c r="W3635" s="23">
        <v>374.09</v>
      </c>
      <c r="X3635" s="23">
        <f t="shared" si="136"/>
        <v>2.4485889690516265</v>
      </c>
      <c r="Z3635" s="23">
        <f t="shared" si="137"/>
        <v>1.5320944692077156</v>
      </c>
      <c r="AA3635" s="23">
        <f t="shared" si="138"/>
        <v>0.61511773217574317</v>
      </c>
      <c r="AB3635" s="23">
        <f t="shared" si="139"/>
        <v>0.38488226782425683</v>
      </c>
      <c r="AE3635" s="23" t="s">
        <v>52</v>
      </c>
      <c r="AL3635" s="23" t="s">
        <v>408</v>
      </c>
      <c r="AM3635" s="23">
        <v>126.2</v>
      </c>
      <c r="AN3635" s="23">
        <v>7.1099999999999997E-2</v>
      </c>
      <c r="AS3635" s="23">
        <f t="shared" si="141"/>
        <v>3.1581929096897681</v>
      </c>
      <c r="AT3635" s="23">
        <f t="shared" si="142"/>
        <v>2.0360262672401097</v>
      </c>
      <c r="AV3635" s="23" t="s">
        <v>95</v>
      </c>
      <c r="AX3635" s="23" t="s">
        <v>14</v>
      </c>
      <c r="AY3635" s="23" t="s">
        <v>755</v>
      </c>
    </row>
    <row r="3636" spans="2:51" s="23" customFormat="1" x14ac:dyDescent="0.2">
      <c r="B3636" s="23">
        <v>1093</v>
      </c>
      <c r="C3636" s="23" t="s">
        <v>48</v>
      </c>
      <c r="D3636" s="23" t="s">
        <v>754</v>
      </c>
      <c r="E3636" s="23" t="s">
        <v>753</v>
      </c>
      <c r="F3636" s="23">
        <v>728.35</v>
      </c>
      <c r="G3636" s="23" t="s">
        <v>632</v>
      </c>
      <c r="H3636" s="23">
        <v>6.5454542197108364E-3</v>
      </c>
      <c r="I3636" s="23">
        <f t="shared" si="135"/>
        <v>4.7673815809263882</v>
      </c>
      <c r="J3636" s="23">
        <v>1992</v>
      </c>
      <c r="L3636" s="23">
        <v>197</v>
      </c>
      <c r="M3636" s="23">
        <v>34.18</v>
      </c>
      <c r="N3636" s="23">
        <v>132.13</v>
      </c>
      <c r="Q3636" s="23">
        <f t="shared" si="140"/>
        <v>19.202459924477314</v>
      </c>
      <c r="R3636" s="23">
        <v>5</v>
      </c>
      <c r="T3636" s="23">
        <v>5</v>
      </c>
      <c r="U3636" s="23" t="s">
        <v>787</v>
      </c>
      <c r="V3636" s="23" t="s">
        <v>71</v>
      </c>
      <c r="W3636" s="23">
        <v>494.31</v>
      </c>
      <c r="X3636" s="23">
        <f t="shared" si="136"/>
        <v>3.2354834753452635</v>
      </c>
      <c r="Z3636" s="23">
        <f t="shared" si="137"/>
        <v>1.5318981055811247</v>
      </c>
      <c r="AA3636" s="23">
        <f t="shared" si="138"/>
        <v>0.67867096862772014</v>
      </c>
      <c r="AB3636" s="23">
        <f t="shared" si="139"/>
        <v>0.32132903137227992</v>
      </c>
      <c r="AE3636" s="23" t="s">
        <v>52</v>
      </c>
      <c r="AL3636" s="23" t="s">
        <v>408</v>
      </c>
      <c r="AM3636" s="23">
        <v>126.2</v>
      </c>
      <c r="AN3636" s="23">
        <v>7.1099999999999997E-2</v>
      </c>
      <c r="AS3636" s="23">
        <f t="shared" si="141"/>
        <v>3.1581929096897681</v>
      </c>
      <c r="AT3636" s="23">
        <f t="shared" si="142"/>
        <v>2.0360262672401097</v>
      </c>
      <c r="AV3636" s="23" t="s">
        <v>95</v>
      </c>
      <c r="AX3636" s="23" t="s">
        <v>14</v>
      </c>
      <c r="AY3636" s="23" t="s">
        <v>755</v>
      </c>
    </row>
    <row r="3637" spans="2:51" s="23" customFormat="1" x14ac:dyDescent="0.2">
      <c r="B3637" s="23">
        <v>1093</v>
      </c>
      <c r="C3637" s="23" t="s">
        <v>48</v>
      </c>
      <c r="D3637" s="23" t="s">
        <v>754</v>
      </c>
      <c r="E3637" s="23" t="s">
        <v>753</v>
      </c>
      <c r="F3637" s="23">
        <v>787.27</v>
      </c>
      <c r="G3637" s="23" t="s">
        <v>632</v>
      </c>
      <c r="H3637" s="23">
        <v>6.5454542197108364E-3</v>
      </c>
      <c r="I3637" s="23">
        <f t="shared" si="135"/>
        <v>5.1530397435517497</v>
      </c>
      <c r="J3637" s="23">
        <v>1992</v>
      </c>
      <c r="L3637" s="23">
        <v>212</v>
      </c>
      <c r="M3637" s="23">
        <v>34.18</v>
      </c>
      <c r="N3637" s="23">
        <v>132.13</v>
      </c>
      <c r="Q3637" s="23">
        <f t="shared" si="140"/>
        <v>20.499419779361869</v>
      </c>
      <c r="R3637" s="23">
        <v>5</v>
      </c>
      <c r="T3637" s="23">
        <v>5</v>
      </c>
      <c r="U3637" s="23" t="s">
        <v>787</v>
      </c>
      <c r="V3637" s="23" t="s">
        <v>71</v>
      </c>
      <c r="W3637" s="23">
        <v>542.05999999999995</v>
      </c>
      <c r="X3637" s="23">
        <f t="shared" si="136"/>
        <v>3.5480289143364554</v>
      </c>
      <c r="Z3637" s="23">
        <f t="shared" si="137"/>
        <v>1.6050108292152943</v>
      </c>
      <c r="AA3637" s="23">
        <f t="shared" si="138"/>
        <v>0.68853125357247191</v>
      </c>
      <c r="AB3637" s="23">
        <f t="shared" si="139"/>
        <v>0.31146874642752809</v>
      </c>
      <c r="AE3637" s="23" t="s">
        <v>52</v>
      </c>
      <c r="AL3637" s="23" t="s">
        <v>408</v>
      </c>
      <c r="AM3637" s="23">
        <v>126.2</v>
      </c>
      <c r="AN3637" s="23">
        <v>7.1099999999999997E-2</v>
      </c>
      <c r="AS3637" s="23">
        <f t="shared" si="141"/>
        <v>3.1581929096897681</v>
      </c>
      <c r="AT3637" s="23">
        <f t="shared" si="142"/>
        <v>2.0360262672401097</v>
      </c>
      <c r="AV3637" s="23" t="s">
        <v>95</v>
      </c>
      <c r="AX3637" s="23" t="s">
        <v>14</v>
      </c>
      <c r="AY3637" s="23" t="s">
        <v>755</v>
      </c>
    </row>
    <row r="3638" spans="2:51" s="23" customFormat="1" x14ac:dyDescent="0.2">
      <c r="B3638" s="23">
        <v>1093</v>
      </c>
      <c r="C3638" s="23" t="s">
        <v>48</v>
      </c>
      <c r="D3638" s="23" t="s">
        <v>754</v>
      </c>
      <c r="E3638" s="23" t="s">
        <v>753</v>
      </c>
      <c r="F3638" s="23">
        <v>798.76</v>
      </c>
      <c r="G3638" s="23" t="s">
        <v>632</v>
      </c>
      <c r="H3638" s="23">
        <v>6.5454542197108364E-3</v>
      </c>
      <c r="I3638" s="23">
        <f t="shared" si="135"/>
        <v>5.2282470125362277</v>
      </c>
      <c r="J3638" s="23">
        <v>1992</v>
      </c>
      <c r="L3638" s="23">
        <v>226</v>
      </c>
      <c r="M3638" s="23">
        <v>34.18</v>
      </c>
      <c r="N3638" s="23">
        <v>132.13</v>
      </c>
      <c r="Q3638" s="23">
        <f t="shared" si="140"/>
        <v>19.690954923913754</v>
      </c>
      <c r="R3638" s="23">
        <v>5</v>
      </c>
      <c r="T3638" s="23">
        <v>5</v>
      </c>
      <c r="U3638" s="23" t="s">
        <v>787</v>
      </c>
      <c r="V3638" s="23" t="s">
        <v>71</v>
      </c>
      <c r="W3638" s="23">
        <v>511.78</v>
      </c>
      <c r="X3638" s="23">
        <f t="shared" si="136"/>
        <v>3.3498325605636117</v>
      </c>
      <c r="Z3638" s="23">
        <f t="shared" si="137"/>
        <v>1.878414451972616</v>
      </c>
      <c r="AA3638" s="23">
        <f t="shared" si="138"/>
        <v>0.6407181130752666</v>
      </c>
      <c r="AB3638" s="23">
        <f t="shared" si="139"/>
        <v>0.3592818869247334</v>
      </c>
      <c r="AE3638" s="23" t="s">
        <v>52</v>
      </c>
      <c r="AL3638" s="23" t="s">
        <v>408</v>
      </c>
      <c r="AM3638" s="23">
        <v>126.2</v>
      </c>
      <c r="AN3638" s="23">
        <v>7.1099999999999997E-2</v>
      </c>
      <c r="AS3638" s="23">
        <f t="shared" si="141"/>
        <v>3.1581929096897681</v>
      </c>
      <c r="AT3638" s="23">
        <f t="shared" si="142"/>
        <v>2.0360262672401097</v>
      </c>
      <c r="AV3638" s="23" t="s">
        <v>95</v>
      </c>
      <c r="AX3638" s="23" t="s">
        <v>14</v>
      </c>
      <c r="AY3638" s="23" t="s">
        <v>755</v>
      </c>
    </row>
    <row r="3639" spans="2:51" s="23" customFormat="1" x14ac:dyDescent="0.2">
      <c r="B3639" s="23">
        <v>1093</v>
      </c>
      <c r="C3639" s="23" t="s">
        <v>48</v>
      </c>
      <c r="D3639" s="23" t="s">
        <v>754</v>
      </c>
      <c r="E3639" s="23" t="s">
        <v>753</v>
      </c>
      <c r="F3639" s="23">
        <v>693.29</v>
      </c>
      <c r="G3639" s="23" t="s">
        <v>632</v>
      </c>
      <c r="H3639" s="23">
        <v>6.5454542197108364E-3</v>
      </c>
      <c r="I3639" s="23">
        <f t="shared" si="135"/>
        <v>4.5378979559833255</v>
      </c>
      <c r="J3639" s="23">
        <v>1992</v>
      </c>
      <c r="L3639" s="23">
        <v>243</v>
      </c>
      <c r="M3639" s="23">
        <v>34.18</v>
      </c>
      <c r="N3639" s="23">
        <v>132.13</v>
      </c>
      <c r="Q3639" s="23">
        <f t="shared" si="140"/>
        <v>18.334882690834796</v>
      </c>
      <c r="R3639" s="23">
        <v>5</v>
      </c>
      <c r="T3639" s="23">
        <v>5</v>
      </c>
      <c r="U3639" s="23" t="s">
        <v>787</v>
      </c>
      <c r="V3639" s="23" t="s">
        <v>71</v>
      </c>
      <c r="W3639" s="23">
        <v>464.74</v>
      </c>
      <c r="X3639" s="23">
        <f t="shared" si="136"/>
        <v>3.0419343940684143</v>
      </c>
      <c r="Z3639" s="23">
        <f t="shared" si="137"/>
        <v>1.4959635619149112</v>
      </c>
      <c r="AA3639" s="23">
        <f t="shared" si="138"/>
        <v>0.67033997317140026</v>
      </c>
      <c r="AB3639" s="23">
        <f t="shared" si="139"/>
        <v>0.32966002682859979</v>
      </c>
      <c r="AE3639" s="23" t="s">
        <v>52</v>
      </c>
      <c r="AL3639" s="23" t="s">
        <v>408</v>
      </c>
      <c r="AM3639" s="23">
        <v>126.2</v>
      </c>
      <c r="AN3639" s="23">
        <v>7.1099999999999997E-2</v>
      </c>
      <c r="AS3639" s="23">
        <f t="shared" si="141"/>
        <v>3.1581929096897681</v>
      </c>
      <c r="AT3639" s="23">
        <f t="shared" si="142"/>
        <v>2.0360262672401097</v>
      </c>
      <c r="AV3639" s="23" t="s">
        <v>95</v>
      </c>
      <c r="AX3639" s="23" t="s">
        <v>14</v>
      </c>
      <c r="AY3639" s="23" t="s">
        <v>755</v>
      </c>
    </row>
    <row r="3640" spans="2:51" s="23" customFormat="1" x14ac:dyDescent="0.2">
      <c r="B3640" s="23">
        <v>1093</v>
      </c>
      <c r="C3640" s="23" t="s">
        <v>48</v>
      </c>
      <c r="D3640" s="23" t="s">
        <v>754</v>
      </c>
      <c r="E3640" s="23" t="s">
        <v>753</v>
      </c>
      <c r="F3640" s="23">
        <v>481.9</v>
      </c>
      <c r="G3640" s="23" t="s">
        <v>632</v>
      </c>
      <c r="H3640" s="23">
        <v>6.5454542197108364E-3</v>
      </c>
      <c r="I3640" s="23">
        <f t="shared" si="135"/>
        <v>3.1542543884786518</v>
      </c>
      <c r="J3640" s="23">
        <v>1992</v>
      </c>
      <c r="L3640" s="23">
        <v>258</v>
      </c>
      <c r="M3640" s="23">
        <v>34.18</v>
      </c>
      <c r="N3640" s="23">
        <v>132.13</v>
      </c>
      <c r="Q3640" s="23">
        <f t="shared" si="140"/>
        <v>11.271611228340211</v>
      </c>
      <c r="R3640" s="23">
        <v>5</v>
      </c>
      <c r="T3640" s="23">
        <v>5</v>
      </c>
      <c r="U3640" s="23" t="s">
        <v>787</v>
      </c>
      <c r="V3640" s="23" t="s">
        <v>71</v>
      </c>
      <c r="W3640" s="23">
        <v>281.26</v>
      </c>
      <c r="X3640" s="23">
        <f t="shared" si="136"/>
        <v>1.8409744538358699</v>
      </c>
      <c r="Z3640" s="23">
        <f t="shared" si="137"/>
        <v>1.3132799346427819</v>
      </c>
      <c r="AA3640" s="23">
        <f t="shared" si="138"/>
        <v>0.58364805976343648</v>
      </c>
      <c r="AB3640" s="23">
        <f t="shared" si="139"/>
        <v>0.41635194023656352</v>
      </c>
      <c r="AE3640" s="23" t="s">
        <v>52</v>
      </c>
      <c r="AL3640" s="23" t="s">
        <v>408</v>
      </c>
      <c r="AM3640" s="23">
        <v>126.2</v>
      </c>
      <c r="AN3640" s="23">
        <v>7.1099999999999997E-2</v>
      </c>
      <c r="AS3640" s="23">
        <f t="shared" si="141"/>
        <v>3.1581929096897681</v>
      </c>
      <c r="AT3640" s="23">
        <f t="shared" si="142"/>
        <v>2.0360262672401097</v>
      </c>
      <c r="AV3640" s="23" t="s">
        <v>95</v>
      </c>
      <c r="AX3640" s="23" t="s">
        <v>14</v>
      </c>
      <c r="AY3640" s="23" t="s">
        <v>755</v>
      </c>
    </row>
    <row r="3641" spans="2:51" s="23" customFormat="1" x14ac:dyDescent="0.2">
      <c r="B3641" s="23">
        <v>1093</v>
      </c>
      <c r="C3641" s="23" t="s">
        <v>48</v>
      </c>
      <c r="D3641" s="23" t="s">
        <v>754</v>
      </c>
      <c r="E3641" s="23" t="s">
        <v>753</v>
      </c>
      <c r="F3641" s="23">
        <v>487.85</v>
      </c>
      <c r="G3641" s="23" t="s">
        <v>632</v>
      </c>
      <c r="H3641" s="23">
        <v>6.5454542197108364E-3</v>
      </c>
      <c r="I3641" s="23">
        <f t="shared" si="135"/>
        <v>3.1931998410859315</v>
      </c>
      <c r="J3641" s="23">
        <v>1992</v>
      </c>
      <c r="L3641" s="23">
        <v>273</v>
      </c>
      <c r="M3641" s="23">
        <v>34.18</v>
      </c>
      <c r="N3641" s="23">
        <v>132.13</v>
      </c>
      <c r="Q3641" s="23">
        <f t="shared" si="140"/>
        <v>8.5338272718777581</v>
      </c>
      <c r="R3641" s="23">
        <v>5</v>
      </c>
      <c r="T3641" s="23">
        <v>5</v>
      </c>
      <c r="U3641" s="23" t="s">
        <v>787</v>
      </c>
      <c r="V3641" s="23" t="s">
        <v>71</v>
      </c>
      <c r="W3641" s="23">
        <v>231.51</v>
      </c>
      <c r="X3641" s="23">
        <f t="shared" si="136"/>
        <v>1.5153381064052556</v>
      </c>
      <c r="Z3641" s="23">
        <f t="shared" si="137"/>
        <v>1.6778617346806759</v>
      </c>
      <c r="AA3641" s="23">
        <f t="shared" si="138"/>
        <v>0.4745516039766321</v>
      </c>
      <c r="AB3641" s="23">
        <f t="shared" si="139"/>
        <v>0.5254483960233679</v>
      </c>
      <c r="AE3641" s="23" t="s">
        <v>52</v>
      </c>
      <c r="AL3641" s="23" t="s">
        <v>408</v>
      </c>
      <c r="AM3641" s="23">
        <v>126.2</v>
      </c>
      <c r="AN3641" s="23">
        <v>7.1099999999999997E-2</v>
      </c>
      <c r="AS3641" s="23">
        <f t="shared" si="141"/>
        <v>3.1581929096897681</v>
      </c>
      <c r="AT3641" s="23">
        <f t="shared" si="142"/>
        <v>2.0360262672401097</v>
      </c>
      <c r="AV3641" s="23" t="s">
        <v>95</v>
      </c>
      <c r="AX3641" s="23" t="s">
        <v>14</v>
      </c>
      <c r="AY3641" s="23" t="s">
        <v>755</v>
      </c>
    </row>
    <row r="3642" spans="2:51" s="23" customFormat="1" x14ac:dyDescent="0.2">
      <c r="B3642" s="23">
        <v>1093</v>
      </c>
      <c r="C3642" s="23" t="s">
        <v>48</v>
      </c>
      <c r="D3642" s="23" t="s">
        <v>754</v>
      </c>
      <c r="E3642" s="23" t="s">
        <v>753</v>
      </c>
      <c r="F3642" s="23">
        <v>373.98</v>
      </c>
      <c r="G3642" s="23" t="s">
        <v>632</v>
      </c>
      <c r="H3642" s="23">
        <v>6.5454542197108364E-3</v>
      </c>
      <c r="I3642" s="23">
        <f t="shared" si="135"/>
        <v>2.4478689690874589</v>
      </c>
      <c r="J3642" s="23">
        <v>1992</v>
      </c>
      <c r="L3642" s="23">
        <v>287</v>
      </c>
      <c r="M3642" s="23">
        <v>34.18</v>
      </c>
      <c r="N3642" s="23">
        <v>132.13</v>
      </c>
      <c r="Q3642" s="23">
        <f t="shared" si="140"/>
        <v>5.9640609640945703</v>
      </c>
      <c r="R3642" s="23">
        <v>5</v>
      </c>
      <c r="T3642" s="23">
        <v>5</v>
      </c>
      <c r="U3642" s="23" t="s">
        <v>787</v>
      </c>
      <c r="V3642" s="23" t="s">
        <v>71</v>
      </c>
      <c r="W3642" s="23">
        <v>192.85</v>
      </c>
      <c r="X3642" s="23">
        <f t="shared" si="136"/>
        <v>1.2622908462712348</v>
      </c>
      <c r="Z3642" s="23">
        <f t="shared" si="137"/>
        <v>1.1855781228162241</v>
      </c>
      <c r="AA3642" s="23">
        <f t="shared" si="138"/>
        <v>0.51566928712765381</v>
      </c>
      <c r="AB3642" s="23">
        <f t="shared" si="139"/>
        <v>0.48433071287234619</v>
      </c>
      <c r="AE3642" s="23" t="s">
        <v>52</v>
      </c>
      <c r="AL3642" s="23" t="s">
        <v>408</v>
      </c>
      <c r="AM3642" s="23">
        <v>126.2</v>
      </c>
      <c r="AN3642" s="23">
        <v>7.1099999999999997E-2</v>
      </c>
      <c r="AS3642" s="23">
        <f t="shared" si="141"/>
        <v>3.1581929096897681</v>
      </c>
      <c r="AT3642" s="23">
        <f t="shared" si="142"/>
        <v>2.0360262672401097</v>
      </c>
      <c r="AV3642" s="23" t="s">
        <v>95</v>
      </c>
      <c r="AX3642" s="23" t="s">
        <v>14</v>
      </c>
      <c r="AY3642" s="23" t="s">
        <v>755</v>
      </c>
    </row>
    <row r="3643" spans="2:51" s="23" customFormat="1" x14ac:dyDescent="0.2">
      <c r="B3643" s="23">
        <v>1093</v>
      </c>
      <c r="C3643" s="23" t="s">
        <v>48</v>
      </c>
      <c r="D3643" s="23" t="s">
        <v>754</v>
      </c>
      <c r="E3643" s="23" t="s">
        <v>753</v>
      </c>
      <c r="F3643" s="23">
        <v>248.98</v>
      </c>
      <c r="G3643" s="23" t="s">
        <v>632</v>
      </c>
      <c r="H3643" s="23">
        <v>6.5454542197108364E-3</v>
      </c>
      <c r="I3643" s="23">
        <f t="shared" si="135"/>
        <v>1.629687191623604</v>
      </c>
      <c r="J3643" s="23">
        <v>1992</v>
      </c>
      <c r="L3643" s="23">
        <v>303</v>
      </c>
      <c r="M3643" s="23">
        <v>34.18</v>
      </c>
      <c r="N3643" s="23">
        <v>132.13</v>
      </c>
      <c r="Q3643" s="23">
        <f t="shared" si="140"/>
        <v>2.5633688025520591</v>
      </c>
      <c r="R3643" s="23">
        <v>5</v>
      </c>
      <c r="T3643" s="23">
        <v>5</v>
      </c>
      <c r="U3643" s="23" t="s">
        <v>787</v>
      </c>
      <c r="V3643" s="23" t="s">
        <v>71</v>
      </c>
      <c r="W3643" s="23">
        <v>151.43</v>
      </c>
      <c r="X3643" s="23">
        <f t="shared" si="136"/>
        <v>0.99117813249081199</v>
      </c>
      <c r="Z3643" s="23">
        <f t="shared" si="137"/>
        <v>0.63850905913279199</v>
      </c>
      <c r="AA3643" s="23">
        <f t="shared" si="138"/>
        <v>0.6082014619648165</v>
      </c>
      <c r="AB3643" s="23">
        <f t="shared" si="139"/>
        <v>0.3917985380351835</v>
      </c>
      <c r="AE3643" s="23" t="s">
        <v>52</v>
      </c>
      <c r="AL3643" s="23" t="s">
        <v>408</v>
      </c>
      <c r="AM3643" s="23">
        <v>126.2</v>
      </c>
      <c r="AN3643" s="23">
        <v>7.1099999999999997E-2</v>
      </c>
      <c r="AS3643" s="23">
        <f t="shared" si="141"/>
        <v>3.1581929096897681</v>
      </c>
      <c r="AT3643" s="23">
        <f t="shared" si="142"/>
        <v>2.0360262672401097</v>
      </c>
      <c r="AV3643" s="23" t="s">
        <v>95</v>
      </c>
      <c r="AX3643" s="23" t="s">
        <v>14</v>
      </c>
      <c r="AY3643" s="23" t="s">
        <v>755</v>
      </c>
    </row>
    <row r="3644" spans="2:51" s="23" customFormat="1" x14ac:dyDescent="0.2">
      <c r="B3644" s="23">
        <v>1093</v>
      </c>
      <c r="C3644" s="23" t="s">
        <v>48</v>
      </c>
      <c r="D3644" s="23" t="s">
        <v>754</v>
      </c>
      <c r="E3644" s="23" t="s">
        <v>753</v>
      </c>
      <c r="F3644" s="23">
        <v>229.88</v>
      </c>
      <c r="G3644" s="23" t="s">
        <v>632</v>
      </c>
      <c r="H3644" s="23">
        <v>6.5454542197108364E-3</v>
      </c>
      <c r="I3644" s="23">
        <f t="shared" si="135"/>
        <v>1.504669016027127</v>
      </c>
      <c r="J3644" s="23">
        <v>1992</v>
      </c>
      <c r="L3644" s="23">
        <v>319</v>
      </c>
      <c r="M3644" s="23">
        <v>34.18</v>
      </c>
      <c r="N3644" s="23">
        <v>132.13</v>
      </c>
      <c r="Q3644" s="23">
        <f t="shared" si="140"/>
        <v>-0.25188491121751511</v>
      </c>
      <c r="R3644" s="23">
        <v>5</v>
      </c>
      <c r="T3644" s="23">
        <v>5</v>
      </c>
      <c r="U3644" s="23" t="s">
        <v>787</v>
      </c>
      <c r="V3644" s="23" t="s">
        <v>71</v>
      </c>
      <c r="W3644" s="23">
        <v>123.96</v>
      </c>
      <c r="X3644" s="23">
        <f t="shared" si="136"/>
        <v>0.81137450507535525</v>
      </c>
      <c r="Z3644" s="23">
        <f t="shared" si="137"/>
        <v>0.69329451095177175</v>
      </c>
      <c r="AA3644" s="23">
        <f t="shared" si="138"/>
        <v>0.53923786323299117</v>
      </c>
      <c r="AB3644" s="23">
        <f t="shared" si="139"/>
        <v>0.46076213676700889</v>
      </c>
      <c r="AE3644" s="23" t="s">
        <v>52</v>
      </c>
      <c r="AL3644" s="23" t="s">
        <v>408</v>
      </c>
      <c r="AM3644" s="23">
        <v>126.2</v>
      </c>
      <c r="AN3644" s="23">
        <v>7.1099999999999997E-2</v>
      </c>
      <c r="AS3644" s="23">
        <f t="shared" si="141"/>
        <v>3.1581929096897681</v>
      </c>
      <c r="AT3644" s="23">
        <f t="shared" si="142"/>
        <v>2.0360262672401097</v>
      </c>
      <c r="AV3644" s="23" t="s">
        <v>95</v>
      </c>
      <c r="AX3644" s="23" t="s">
        <v>14</v>
      </c>
      <c r="AY3644" s="23" t="s">
        <v>755</v>
      </c>
    </row>
    <row r="3645" spans="2:51" s="23" customFormat="1" x14ac:dyDescent="0.2">
      <c r="B3645" s="23">
        <v>1093</v>
      </c>
      <c r="C3645" s="23" t="s">
        <v>48</v>
      </c>
      <c r="D3645" s="23" t="s">
        <v>754</v>
      </c>
      <c r="E3645" s="23" t="s">
        <v>753</v>
      </c>
      <c r="F3645" s="23">
        <v>185.64</v>
      </c>
      <c r="G3645" s="23" t="s">
        <v>632</v>
      </c>
      <c r="H3645" s="23">
        <v>6.5454542197108364E-3</v>
      </c>
      <c r="I3645" s="23">
        <f t="shared" si="135"/>
        <v>1.2150981213471195</v>
      </c>
      <c r="J3645" s="23">
        <v>1992</v>
      </c>
      <c r="L3645" s="23">
        <v>333</v>
      </c>
      <c r="M3645" s="23">
        <v>34.18</v>
      </c>
      <c r="N3645" s="23">
        <v>132.13</v>
      </c>
      <c r="Q3645" s="23">
        <f t="shared" si="140"/>
        <v>-2.2386572550057107</v>
      </c>
      <c r="R3645" s="23">
        <v>5</v>
      </c>
      <c r="T3645" s="23">
        <v>5</v>
      </c>
      <c r="U3645" s="23" t="s">
        <v>787</v>
      </c>
      <c r="V3645" s="23" t="s">
        <v>71</v>
      </c>
      <c r="W3645" s="23">
        <v>107.63</v>
      </c>
      <c r="X3645" s="23">
        <f t="shared" si="136"/>
        <v>0.70448723766747734</v>
      </c>
      <c r="Z3645" s="23">
        <f t="shared" si="137"/>
        <v>0.51061088367964214</v>
      </c>
      <c r="AA3645" s="23">
        <f t="shared" si="138"/>
        <v>0.57977806507218288</v>
      </c>
      <c r="AB3645" s="23">
        <f t="shared" si="139"/>
        <v>0.42022193492781718</v>
      </c>
      <c r="AE3645" s="23" t="s">
        <v>52</v>
      </c>
      <c r="AL3645" s="23" t="s">
        <v>408</v>
      </c>
      <c r="AM3645" s="23">
        <v>126.2</v>
      </c>
      <c r="AN3645" s="23">
        <v>7.1099999999999997E-2</v>
      </c>
      <c r="AS3645" s="23">
        <f t="shared" si="141"/>
        <v>3.1581929096897681</v>
      </c>
      <c r="AT3645" s="23">
        <f t="shared" si="142"/>
        <v>2.0360262672401097</v>
      </c>
      <c r="AV3645" s="23" t="s">
        <v>95</v>
      </c>
      <c r="AX3645" s="23" t="s">
        <v>14</v>
      </c>
      <c r="AY3645" s="23" t="s">
        <v>755</v>
      </c>
    </row>
    <row r="3646" spans="2:51" s="23" customFormat="1" x14ac:dyDescent="0.2">
      <c r="B3646" s="23">
        <v>1093</v>
      </c>
      <c r="C3646" s="23" t="s">
        <v>48</v>
      </c>
      <c r="D3646" s="23" t="s">
        <v>754</v>
      </c>
      <c r="E3646" s="23" t="s">
        <v>753</v>
      </c>
      <c r="F3646" s="23">
        <v>155.68</v>
      </c>
      <c r="G3646" s="23" t="s">
        <v>632</v>
      </c>
      <c r="H3646" s="23">
        <v>6.5454542197108364E-3</v>
      </c>
      <c r="I3646" s="23">
        <f t="shared" si="135"/>
        <v>1.0189963129245831</v>
      </c>
      <c r="J3646" s="23">
        <v>1992</v>
      </c>
      <c r="L3646" s="23">
        <v>360</v>
      </c>
      <c r="M3646" s="23">
        <v>34.18</v>
      </c>
      <c r="N3646" s="23">
        <v>132.13</v>
      </c>
      <c r="Q3646" s="23">
        <f t="shared" si="140"/>
        <v>-1.791100541648319</v>
      </c>
      <c r="R3646" s="23">
        <v>5</v>
      </c>
      <c r="T3646" s="23">
        <v>5</v>
      </c>
      <c r="U3646" s="23" t="s">
        <v>787</v>
      </c>
      <c r="V3646" s="23" t="s">
        <v>71</v>
      </c>
      <c r="W3646" s="23">
        <v>111.11</v>
      </c>
      <c r="X3646" s="23">
        <f t="shared" si="136"/>
        <v>0.72726541835207104</v>
      </c>
      <c r="Z3646" s="23">
        <f t="shared" si="137"/>
        <v>0.29173089457251211</v>
      </c>
      <c r="AA3646" s="23">
        <f t="shared" si="138"/>
        <v>0.71370760534429589</v>
      </c>
      <c r="AB3646" s="23">
        <f t="shared" si="139"/>
        <v>0.28629239465570411</v>
      </c>
      <c r="AE3646" s="23" t="s">
        <v>52</v>
      </c>
      <c r="AL3646" s="23" t="s">
        <v>408</v>
      </c>
      <c r="AM3646" s="23">
        <v>126.2</v>
      </c>
      <c r="AN3646" s="23">
        <v>7.1099999999999997E-2</v>
      </c>
      <c r="AS3646" s="23">
        <f t="shared" si="141"/>
        <v>3.1581929096897681</v>
      </c>
      <c r="AT3646" s="23">
        <f t="shared" si="142"/>
        <v>2.0360262672401097</v>
      </c>
      <c r="AV3646" s="23" t="s">
        <v>95</v>
      </c>
      <c r="AX3646" s="23" t="s">
        <v>14</v>
      </c>
      <c r="AY3646" s="23" t="s">
        <v>755</v>
      </c>
    </row>
    <row r="3647" spans="2:51" s="23" customFormat="1" x14ac:dyDescent="0.2">
      <c r="B3647" s="23">
        <v>1093</v>
      </c>
      <c r="C3647" s="23" t="s">
        <v>48</v>
      </c>
      <c r="D3647" s="23" t="s">
        <v>754</v>
      </c>
      <c r="E3647" s="23" t="s">
        <v>753</v>
      </c>
      <c r="F3647" s="23">
        <v>109.06</v>
      </c>
      <c r="G3647" s="23" t="s">
        <v>632</v>
      </c>
      <c r="H3647" s="23">
        <v>6.5454542197108364E-3</v>
      </c>
      <c r="I3647" s="23">
        <f t="shared" si="135"/>
        <v>0.71384723720166388</v>
      </c>
      <c r="J3647" s="23">
        <v>1992</v>
      </c>
      <c r="L3647" s="23">
        <v>25</v>
      </c>
      <c r="M3647" s="23">
        <v>34.18</v>
      </c>
      <c r="N3647" s="23">
        <v>132.13</v>
      </c>
      <c r="Q3647" s="23">
        <f t="shared" si="140"/>
        <v>-3.5684547305639507</v>
      </c>
      <c r="R3647" s="23">
        <v>5</v>
      </c>
      <c r="T3647" s="23">
        <v>5</v>
      </c>
      <c r="U3647" s="23" t="s">
        <v>787</v>
      </c>
      <c r="V3647" s="23" t="s">
        <v>71</v>
      </c>
      <c r="W3647" s="23">
        <v>97.92</v>
      </c>
      <c r="X3647" s="23">
        <f t="shared" si="136"/>
        <v>0.64093087719408515</v>
      </c>
      <c r="Z3647" s="23">
        <f t="shared" si="137"/>
        <v>7.2916360007578729E-2</v>
      </c>
      <c r="AA3647" s="23">
        <f t="shared" si="138"/>
        <v>0.8978543920777553</v>
      </c>
      <c r="AB3647" s="23">
        <f t="shared" si="139"/>
        <v>0.10214560792224464</v>
      </c>
      <c r="AE3647" s="23" t="s">
        <v>52</v>
      </c>
      <c r="AL3647" s="23" t="s">
        <v>408</v>
      </c>
      <c r="AM3647" s="23">
        <v>126.2</v>
      </c>
      <c r="AN3647" s="23">
        <v>7.1099999999999997E-2</v>
      </c>
      <c r="AS3647" s="23">
        <f t="shared" si="141"/>
        <v>3.1581929096897681</v>
      </c>
      <c r="AT3647" s="23">
        <f t="shared" si="142"/>
        <v>2.0360262672401097</v>
      </c>
      <c r="AV3647" s="23" t="s">
        <v>95</v>
      </c>
      <c r="AX3647" s="23" t="s">
        <v>14</v>
      </c>
      <c r="AY3647" s="23" t="s">
        <v>755</v>
      </c>
    </row>
    <row r="3648" spans="2:51" s="23" customFormat="1" x14ac:dyDescent="0.2">
      <c r="B3648" s="23">
        <v>1093</v>
      </c>
      <c r="C3648" s="23" t="s">
        <v>48</v>
      </c>
      <c r="D3648" s="23" t="s">
        <v>754</v>
      </c>
      <c r="E3648" s="23" t="s">
        <v>753</v>
      </c>
      <c r="F3648" s="23">
        <v>201.83</v>
      </c>
      <c r="G3648" s="23" t="s">
        <v>632</v>
      </c>
      <c r="H3648" s="23">
        <v>6.5454542197108364E-3</v>
      </c>
      <c r="I3648" s="23">
        <f t="shared" si="135"/>
        <v>1.3210690251642381</v>
      </c>
      <c r="J3648" s="23">
        <v>1992</v>
      </c>
      <c r="L3648" s="23">
        <v>58</v>
      </c>
      <c r="M3648" s="23">
        <v>34.18</v>
      </c>
      <c r="N3648" s="23">
        <v>132.13</v>
      </c>
      <c r="Q3648" s="23">
        <f t="shared" si="140"/>
        <v>-2.6820319264977672</v>
      </c>
      <c r="R3648" s="23">
        <v>5</v>
      </c>
      <c r="T3648" s="23">
        <v>5</v>
      </c>
      <c r="U3648" s="23" t="s">
        <v>787</v>
      </c>
      <c r="V3648" s="23" t="s">
        <v>71</v>
      </c>
      <c r="W3648" s="23">
        <v>104.29</v>
      </c>
      <c r="X3648" s="23">
        <f t="shared" si="136"/>
        <v>0.68262542057364317</v>
      </c>
      <c r="Z3648" s="23">
        <f t="shared" si="137"/>
        <v>0.6384436045905949</v>
      </c>
      <c r="AA3648" s="23">
        <f t="shared" si="138"/>
        <v>0.51672199375712236</v>
      </c>
      <c r="AB3648" s="23">
        <f t="shared" si="139"/>
        <v>0.48327800624287764</v>
      </c>
      <c r="AE3648" s="23" t="s">
        <v>52</v>
      </c>
      <c r="AL3648" s="23" t="s">
        <v>408</v>
      </c>
      <c r="AM3648" s="23">
        <v>126.2</v>
      </c>
      <c r="AN3648" s="23">
        <v>7.1099999999999997E-2</v>
      </c>
      <c r="AS3648" s="23">
        <f t="shared" si="141"/>
        <v>3.1581929096897681</v>
      </c>
      <c r="AT3648" s="23">
        <f t="shared" si="142"/>
        <v>2.0360262672401097</v>
      </c>
      <c r="AV3648" s="23" t="s">
        <v>95</v>
      </c>
      <c r="AX3648" s="23" t="s">
        <v>14</v>
      </c>
      <c r="AY3648" s="23" t="s">
        <v>755</v>
      </c>
    </row>
    <row r="3649" spans="2:51" s="23" customFormat="1" x14ac:dyDescent="0.2">
      <c r="B3649" s="23">
        <v>1093</v>
      </c>
      <c r="C3649" s="23" t="s">
        <v>48</v>
      </c>
      <c r="D3649" s="23" t="s">
        <v>754</v>
      </c>
      <c r="E3649" s="23" t="s">
        <v>753</v>
      </c>
      <c r="F3649" s="23">
        <v>247.2</v>
      </c>
      <c r="G3649" s="23" t="s">
        <v>632</v>
      </c>
      <c r="H3649" s="23">
        <v>6.5454542197108364E-3</v>
      </c>
      <c r="I3649" s="23">
        <f t="shared" si="135"/>
        <v>1.6180362831125186</v>
      </c>
      <c r="J3649" s="23">
        <v>1992</v>
      </c>
      <c r="L3649" s="23">
        <v>90</v>
      </c>
      <c r="M3649" s="23">
        <v>34.18</v>
      </c>
      <c r="N3649" s="23">
        <v>132.13</v>
      </c>
      <c r="Q3649" s="23">
        <f t="shared" si="140"/>
        <v>2.6550199455816954</v>
      </c>
      <c r="R3649" s="23">
        <v>5</v>
      </c>
      <c r="T3649" s="23">
        <v>5</v>
      </c>
      <c r="U3649" s="23" t="s">
        <v>787</v>
      </c>
      <c r="V3649" s="23" t="s">
        <v>71</v>
      </c>
      <c r="W3649" s="23">
        <v>152.41999999999999</v>
      </c>
      <c r="X3649" s="23">
        <f t="shared" si="136"/>
        <v>0.99765813216832555</v>
      </c>
      <c r="Z3649" s="23">
        <f t="shared" si="137"/>
        <v>0.62037815094419302</v>
      </c>
      <c r="AA3649" s="23">
        <f t="shared" si="138"/>
        <v>0.61658576051779934</v>
      </c>
      <c r="AB3649" s="23">
        <f t="shared" si="139"/>
        <v>0.38341423948220066</v>
      </c>
      <c r="AE3649" s="23" t="s">
        <v>52</v>
      </c>
      <c r="AL3649" s="23" t="s">
        <v>408</v>
      </c>
      <c r="AM3649" s="23">
        <v>126.2</v>
      </c>
      <c r="AN3649" s="23">
        <v>7.1099999999999997E-2</v>
      </c>
      <c r="AS3649" s="23">
        <f t="shared" si="141"/>
        <v>3.1581929096897681</v>
      </c>
      <c r="AT3649" s="23">
        <f t="shared" si="142"/>
        <v>2.0360262672401097</v>
      </c>
      <c r="AV3649" s="23" t="s">
        <v>95</v>
      </c>
      <c r="AX3649" s="23" t="s">
        <v>14</v>
      </c>
      <c r="AY3649" s="23" t="s">
        <v>755</v>
      </c>
    </row>
    <row r="3650" spans="2:51" s="23" customFormat="1" x14ac:dyDescent="0.2">
      <c r="B3650" s="23">
        <v>1093</v>
      </c>
      <c r="C3650" s="23" t="s">
        <v>48</v>
      </c>
      <c r="D3650" s="23" t="s">
        <v>754</v>
      </c>
      <c r="E3650" s="23" t="s">
        <v>753</v>
      </c>
      <c r="F3650" s="23">
        <v>300.52999999999997</v>
      </c>
      <c r="G3650" s="23" t="s">
        <v>632</v>
      </c>
      <c r="H3650" s="23">
        <v>6.5454542197108364E-3</v>
      </c>
      <c r="I3650" s="23">
        <f t="shared" si="135"/>
        <v>1.9671053566496974</v>
      </c>
      <c r="J3650" s="23">
        <v>1992</v>
      </c>
      <c r="L3650" s="23">
        <v>105</v>
      </c>
      <c r="M3650" s="23">
        <v>34.18</v>
      </c>
      <c r="N3650" s="23">
        <v>132.13</v>
      </c>
      <c r="Q3650" s="23">
        <f t="shared" si="140"/>
        <v>6.2934667915981581</v>
      </c>
      <c r="R3650" s="23">
        <v>5</v>
      </c>
      <c r="T3650" s="23">
        <v>5</v>
      </c>
      <c r="U3650" s="23" t="s">
        <v>787</v>
      </c>
      <c r="V3650" s="23" t="s">
        <v>71</v>
      </c>
      <c r="W3650" s="23">
        <v>197.42</v>
      </c>
      <c r="X3650" s="23">
        <f t="shared" si="136"/>
        <v>1.2922035720553133</v>
      </c>
      <c r="Z3650" s="23">
        <f t="shared" si="137"/>
        <v>0.6749017845943841</v>
      </c>
      <c r="AA3650" s="23">
        <f t="shared" si="138"/>
        <v>0.65690613249925145</v>
      </c>
      <c r="AB3650" s="23">
        <f t="shared" si="139"/>
        <v>0.34309386750074861</v>
      </c>
      <c r="AE3650" s="23" t="s">
        <v>52</v>
      </c>
      <c r="AL3650" s="23" t="s">
        <v>408</v>
      </c>
      <c r="AM3650" s="23">
        <v>126.2</v>
      </c>
      <c r="AN3650" s="23">
        <v>7.1099999999999997E-2</v>
      </c>
      <c r="AS3650" s="23">
        <f t="shared" si="141"/>
        <v>3.1581929096897681</v>
      </c>
      <c r="AT3650" s="23">
        <f t="shared" si="142"/>
        <v>2.0360262672401097</v>
      </c>
      <c r="AV3650" s="23" t="s">
        <v>95</v>
      </c>
      <c r="AX3650" s="23" t="s">
        <v>14</v>
      </c>
      <c r="AY3650" s="23" t="s">
        <v>755</v>
      </c>
    </row>
    <row r="3651" spans="2:51" s="23" customFormat="1" x14ac:dyDescent="0.2">
      <c r="B3651" s="23">
        <v>1093</v>
      </c>
      <c r="C3651" s="23" t="s">
        <v>48</v>
      </c>
      <c r="D3651" s="23" t="s">
        <v>754</v>
      </c>
      <c r="E3651" s="23" t="s">
        <v>753</v>
      </c>
      <c r="F3651" s="23">
        <v>314.83</v>
      </c>
      <c r="G3651" s="23" t="s">
        <v>632</v>
      </c>
      <c r="H3651" s="23">
        <v>6.5454542197108364E-3</v>
      </c>
      <c r="I3651" s="23">
        <f t="shared" si="135"/>
        <v>2.0607053519915626</v>
      </c>
      <c r="J3651" s="23">
        <v>1992</v>
      </c>
      <c r="L3651" s="23">
        <v>120</v>
      </c>
      <c r="M3651" s="23">
        <v>34.18</v>
      </c>
      <c r="N3651" s="23">
        <v>132.13</v>
      </c>
      <c r="Q3651" s="23">
        <f t="shared" si="140"/>
        <v>9.8117328989787325</v>
      </c>
      <c r="R3651" s="23">
        <v>5</v>
      </c>
      <c r="T3651" s="23">
        <v>5</v>
      </c>
      <c r="U3651" s="23" t="s">
        <v>787</v>
      </c>
      <c r="V3651" s="23" t="s">
        <v>71</v>
      </c>
      <c r="W3651" s="23">
        <v>253.53</v>
      </c>
      <c r="X3651" s="23">
        <f t="shared" si="136"/>
        <v>1.6594690083232884</v>
      </c>
      <c r="Z3651" s="23">
        <f t="shared" si="137"/>
        <v>0.40123634366827421</v>
      </c>
      <c r="AA3651" s="23">
        <f t="shared" si="138"/>
        <v>0.80529174475113552</v>
      </c>
      <c r="AB3651" s="23">
        <f t="shared" si="139"/>
        <v>0.19470825524886445</v>
      </c>
      <c r="AE3651" s="23" t="s">
        <v>52</v>
      </c>
      <c r="AL3651" s="23" t="s">
        <v>408</v>
      </c>
      <c r="AM3651" s="23">
        <v>126.2</v>
      </c>
      <c r="AN3651" s="23">
        <v>7.1099999999999997E-2</v>
      </c>
      <c r="AS3651" s="23">
        <f t="shared" si="141"/>
        <v>3.1581929096897681</v>
      </c>
      <c r="AT3651" s="23">
        <f t="shared" si="142"/>
        <v>2.0360262672401097</v>
      </c>
      <c r="AV3651" s="23" t="s">
        <v>95</v>
      </c>
      <c r="AX3651" s="23" t="s">
        <v>14</v>
      </c>
      <c r="AY3651" s="23" t="s">
        <v>755</v>
      </c>
    </row>
    <row r="3652" spans="2:51" s="23" customFormat="1" x14ac:dyDescent="0.2">
      <c r="B3652" s="23">
        <v>1093</v>
      </c>
      <c r="C3652" s="23" t="s">
        <v>48</v>
      </c>
      <c r="D3652" s="23" t="s">
        <v>754</v>
      </c>
      <c r="E3652" s="23" t="s">
        <v>753</v>
      </c>
      <c r="F3652" s="23">
        <v>365.37</v>
      </c>
      <c r="G3652" s="23" t="s">
        <v>632</v>
      </c>
      <c r="H3652" s="23">
        <v>6.5454542197108364E-3</v>
      </c>
      <c r="I3652" s="23">
        <f t="shared" si="135"/>
        <v>2.3915126082557485</v>
      </c>
      <c r="J3652" s="23">
        <v>1992</v>
      </c>
      <c r="L3652" s="23">
        <v>135</v>
      </c>
      <c r="M3652" s="23">
        <v>34.18</v>
      </c>
      <c r="N3652" s="23">
        <v>132.13</v>
      </c>
      <c r="Q3652" s="23">
        <f t="shared" si="140"/>
        <v>11.708314321939085</v>
      </c>
      <c r="R3652" s="23">
        <v>5</v>
      </c>
      <c r="T3652" s="23">
        <v>5</v>
      </c>
      <c r="U3652" s="23" t="s">
        <v>787</v>
      </c>
      <c r="V3652" s="23" t="s">
        <v>71</v>
      </c>
      <c r="W3652" s="23">
        <v>290.13</v>
      </c>
      <c r="X3652" s="23">
        <f t="shared" si="136"/>
        <v>1.8990326327647049</v>
      </c>
      <c r="Z3652" s="23">
        <f t="shared" si="137"/>
        <v>0.49247997549104361</v>
      </c>
      <c r="AA3652" s="23">
        <f t="shared" si="138"/>
        <v>0.79407176287051473</v>
      </c>
      <c r="AB3652" s="23">
        <f t="shared" si="139"/>
        <v>0.20592823712948527</v>
      </c>
      <c r="AE3652" s="23" t="s">
        <v>52</v>
      </c>
      <c r="AL3652" s="23" t="s">
        <v>408</v>
      </c>
      <c r="AM3652" s="23">
        <v>126.2</v>
      </c>
      <c r="AN3652" s="23">
        <v>7.1099999999999997E-2</v>
      </c>
      <c r="AS3652" s="23">
        <f t="shared" si="141"/>
        <v>3.1581929096897681</v>
      </c>
      <c r="AT3652" s="23">
        <f t="shared" si="142"/>
        <v>2.0360262672401097</v>
      </c>
      <c r="AV3652" s="23" t="s">
        <v>95</v>
      </c>
      <c r="AX3652" s="23" t="s">
        <v>14</v>
      </c>
      <c r="AY3652" s="23" t="s">
        <v>755</v>
      </c>
    </row>
    <row r="3653" spans="2:51" x14ac:dyDescent="0.2">
      <c r="B3653" s="7">
        <v>1397</v>
      </c>
      <c r="C3653" s="7" t="s">
        <v>61</v>
      </c>
      <c r="D3653" s="7" t="s">
        <v>757</v>
      </c>
      <c r="E3653" s="7" t="s">
        <v>756</v>
      </c>
      <c r="F3653" s="7">
        <v>1.73</v>
      </c>
      <c r="G3653" s="7" t="s">
        <v>642</v>
      </c>
      <c r="H3653" s="7">
        <v>1.0367999998274766</v>
      </c>
      <c r="I3653" s="7">
        <f t="shared" si="135"/>
        <v>1.7936639997015345</v>
      </c>
      <c r="J3653" s="7">
        <v>1994</v>
      </c>
      <c r="M3653" s="7">
        <v>53.92</v>
      </c>
      <c r="N3653" s="7">
        <v>-104.69</v>
      </c>
      <c r="Q3653" s="7">
        <v>10.199999999999999</v>
      </c>
      <c r="R3653" s="7">
        <v>15</v>
      </c>
      <c r="V3653" s="7" t="s">
        <v>651</v>
      </c>
      <c r="W3653" s="7">
        <v>0.91</v>
      </c>
      <c r="X3653" s="7">
        <f t="shared" si="136"/>
        <v>0.9434879998430038</v>
      </c>
      <c r="Z3653" s="7">
        <f t="shared" si="137"/>
        <v>0.85017599985853065</v>
      </c>
      <c r="AA3653" s="7">
        <f t="shared" si="138"/>
        <v>0.52601156069364174</v>
      </c>
      <c r="AB3653" s="7">
        <f t="shared" si="139"/>
        <v>0.47398843930635831</v>
      </c>
      <c r="AE3653" s="7" t="s">
        <v>28</v>
      </c>
      <c r="AL3653" s="7" t="s">
        <v>408</v>
      </c>
      <c r="AM3653" s="7">
        <v>0.41849999999999998</v>
      </c>
      <c r="AN3653" s="7">
        <v>7.6899999999999996E-2</v>
      </c>
      <c r="AS3653" s="7">
        <f>EXP(0.0703*10)</f>
        <v>2.0198030365487596</v>
      </c>
      <c r="AT3653" s="7">
        <f>EXP(AN3653*10)</f>
        <v>2.1576075670543857</v>
      </c>
      <c r="AV3653" s="7" t="s">
        <v>95</v>
      </c>
      <c r="AX3653" s="7" t="s">
        <v>14</v>
      </c>
      <c r="AY3653" s="7" t="s">
        <v>666</v>
      </c>
    </row>
    <row r="3654" spans="2:51" x14ac:dyDescent="0.2">
      <c r="B3654" s="7">
        <v>1397</v>
      </c>
      <c r="C3654" s="7" t="s">
        <v>61</v>
      </c>
      <c r="D3654" s="7" t="s">
        <v>757</v>
      </c>
      <c r="E3654" s="7" t="s">
        <v>756</v>
      </c>
      <c r="F3654" s="7">
        <v>1.7</v>
      </c>
      <c r="G3654" s="7" t="s">
        <v>642</v>
      </c>
      <c r="H3654" s="7">
        <v>1.0367999998274766</v>
      </c>
      <c r="I3654" s="7">
        <f t="shared" si="135"/>
        <v>1.7625599997067103</v>
      </c>
      <c r="J3654" s="7">
        <v>1994</v>
      </c>
      <c r="M3654" s="7">
        <v>53.92</v>
      </c>
      <c r="N3654" s="7">
        <v>-104.69</v>
      </c>
      <c r="Q3654" s="7">
        <v>11.54</v>
      </c>
      <c r="R3654" s="7">
        <v>15</v>
      </c>
      <c r="V3654" s="7" t="s">
        <v>651</v>
      </c>
      <c r="W3654" s="7">
        <v>1.05</v>
      </c>
      <c r="X3654" s="7">
        <f t="shared" si="136"/>
        <v>1.0886399998188505</v>
      </c>
      <c r="Z3654" s="7">
        <f t="shared" si="137"/>
        <v>0.67391999988785978</v>
      </c>
      <c r="AA3654" s="7">
        <f t="shared" si="138"/>
        <v>0.61764705882352944</v>
      </c>
      <c r="AB3654" s="7">
        <f t="shared" si="139"/>
        <v>0.38235294117647056</v>
      </c>
      <c r="AE3654" s="7" t="s">
        <v>28</v>
      </c>
      <c r="AL3654" s="7" t="s">
        <v>408</v>
      </c>
      <c r="AM3654" s="7">
        <v>0.41849999999999998</v>
      </c>
      <c r="AN3654" s="7">
        <v>7.6899999999999996E-2</v>
      </c>
      <c r="AS3654" s="7">
        <f t="shared" ref="AS3654:AS3661" si="143">EXP(0.0703*10)</f>
        <v>2.0198030365487596</v>
      </c>
      <c r="AT3654" s="7">
        <f t="shared" ref="AT3654:AT3669" si="144">EXP(AN3654*10)</f>
        <v>2.1576075670543857</v>
      </c>
      <c r="AV3654" s="7" t="s">
        <v>95</v>
      </c>
      <c r="AX3654" s="7" t="s">
        <v>14</v>
      </c>
      <c r="AY3654" s="7" t="s">
        <v>666</v>
      </c>
    </row>
    <row r="3655" spans="2:51" x14ac:dyDescent="0.2">
      <c r="B3655" s="7">
        <v>1397</v>
      </c>
      <c r="C3655" s="7" t="s">
        <v>61</v>
      </c>
      <c r="D3655" s="7" t="s">
        <v>757</v>
      </c>
      <c r="E3655" s="7" t="s">
        <v>756</v>
      </c>
      <c r="F3655" s="7">
        <v>2.12</v>
      </c>
      <c r="G3655" s="7" t="s">
        <v>642</v>
      </c>
      <c r="H3655" s="7">
        <v>1.0367999998274766</v>
      </c>
      <c r="I3655" s="7">
        <f t="shared" si="135"/>
        <v>2.1980159996342503</v>
      </c>
      <c r="J3655" s="7">
        <v>1994</v>
      </c>
      <c r="M3655" s="7">
        <v>53.92</v>
      </c>
      <c r="N3655" s="7">
        <v>-104.69</v>
      </c>
      <c r="Q3655" s="7">
        <v>12.06</v>
      </c>
      <c r="R3655" s="7">
        <v>15</v>
      </c>
      <c r="V3655" s="7" t="s">
        <v>651</v>
      </c>
      <c r="W3655" s="7">
        <v>1.0900000000000001</v>
      </c>
      <c r="X3655" s="7">
        <f t="shared" si="136"/>
        <v>1.1301119998119495</v>
      </c>
      <c r="Z3655" s="7">
        <f t="shared" si="137"/>
        <v>1.0679039998223008</v>
      </c>
      <c r="AA3655" s="7">
        <f t="shared" si="138"/>
        <v>0.51415094339622647</v>
      </c>
      <c r="AB3655" s="7">
        <f t="shared" si="139"/>
        <v>0.48584905660377353</v>
      </c>
      <c r="AE3655" s="7" t="s">
        <v>28</v>
      </c>
      <c r="AL3655" s="7" t="s">
        <v>408</v>
      </c>
      <c r="AM3655" s="7">
        <v>0.41849999999999998</v>
      </c>
      <c r="AN3655" s="7">
        <v>7.6899999999999996E-2</v>
      </c>
      <c r="AS3655" s="7">
        <f t="shared" si="143"/>
        <v>2.0198030365487596</v>
      </c>
      <c r="AT3655" s="7">
        <f t="shared" si="144"/>
        <v>2.1576075670543857</v>
      </c>
      <c r="AV3655" s="7" t="s">
        <v>95</v>
      </c>
      <c r="AX3655" s="7" t="s">
        <v>14</v>
      </c>
      <c r="AY3655" s="7" t="s">
        <v>666</v>
      </c>
    </row>
    <row r="3656" spans="2:51" x14ac:dyDescent="0.2">
      <c r="B3656" s="7">
        <v>1397</v>
      </c>
      <c r="C3656" s="7" t="s">
        <v>61</v>
      </c>
      <c r="D3656" s="7" t="s">
        <v>757</v>
      </c>
      <c r="E3656" s="7" t="s">
        <v>756</v>
      </c>
      <c r="F3656" s="7">
        <v>1.49</v>
      </c>
      <c r="G3656" s="7" t="s">
        <v>642</v>
      </c>
      <c r="H3656" s="7">
        <v>1.0367999998274766</v>
      </c>
      <c r="I3656" s="7">
        <f t="shared" si="135"/>
        <v>1.5448319997429401</v>
      </c>
      <c r="J3656" s="7">
        <v>1994</v>
      </c>
      <c r="M3656" s="7">
        <v>53.92</v>
      </c>
      <c r="N3656" s="7">
        <v>-104.69</v>
      </c>
      <c r="Q3656" s="7">
        <v>12.47</v>
      </c>
      <c r="R3656" s="7">
        <v>15</v>
      </c>
      <c r="V3656" s="7" t="s">
        <v>651</v>
      </c>
      <c r="W3656" s="7">
        <v>1.22</v>
      </c>
      <c r="X3656" s="7">
        <f t="shared" si="136"/>
        <v>1.2648959997895215</v>
      </c>
      <c r="Z3656" s="7">
        <f t="shared" si="137"/>
        <v>0.27993599995341856</v>
      </c>
      <c r="AA3656" s="7">
        <f t="shared" si="138"/>
        <v>0.81879194630872487</v>
      </c>
      <c r="AB3656" s="7">
        <f t="shared" si="139"/>
        <v>0.1812080536912751</v>
      </c>
      <c r="AE3656" s="7" t="s">
        <v>28</v>
      </c>
      <c r="AL3656" s="7" t="s">
        <v>408</v>
      </c>
      <c r="AM3656" s="7">
        <v>0.41849999999999998</v>
      </c>
      <c r="AN3656" s="7">
        <v>7.6899999999999996E-2</v>
      </c>
      <c r="AS3656" s="7">
        <f t="shared" si="143"/>
        <v>2.0198030365487596</v>
      </c>
      <c r="AT3656" s="7">
        <f t="shared" si="144"/>
        <v>2.1576075670543857</v>
      </c>
      <c r="AV3656" s="7" t="s">
        <v>95</v>
      </c>
      <c r="AX3656" s="7" t="s">
        <v>14</v>
      </c>
      <c r="AY3656" s="7" t="s">
        <v>666</v>
      </c>
    </row>
    <row r="3657" spans="2:51" x14ac:dyDescent="0.2">
      <c r="B3657" s="7">
        <v>1397</v>
      </c>
      <c r="C3657" s="7" t="s">
        <v>61</v>
      </c>
      <c r="D3657" s="7" t="s">
        <v>757</v>
      </c>
      <c r="E3657" s="7" t="s">
        <v>756</v>
      </c>
      <c r="F3657" s="7">
        <v>1.85</v>
      </c>
      <c r="G3657" s="7" t="s">
        <v>642</v>
      </c>
      <c r="H3657" s="7">
        <v>1.0367999998274766</v>
      </c>
      <c r="I3657" s="7">
        <f t="shared" si="135"/>
        <v>1.9180799996808318</v>
      </c>
      <c r="J3657" s="7">
        <v>1994</v>
      </c>
      <c r="M3657" s="7">
        <v>53.92</v>
      </c>
      <c r="N3657" s="7">
        <v>-104.69</v>
      </c>
      <c r="Q3657" s="7">
        <v>13.77</v>
      </c>
      <c r="R3657" s="7">
        <v>15</v>
      </c>
      <c r="V3657" s="7" t="s">
        <v>651</v>
      </c>
      <c r="W3657" s="7">
        <v>1.39</v>
      </c>
      <c r="X3657" s="7">
        <f t="shared" si="136"/>
        <v>1.4411519997601925</v>
      </c>
      <c r="Z3657" s="7">
        <f t="shared" si="137"/>
        <v>0.47692799992063928</v>
      </c>
      <c r="AA3657" s="7">
        <f t="shared" si="138"/>
        <v>0.75135135135135134</v>
      </c>
      <c r="AB3657" s="7">
        <f t="shared" si="139"/>
        <v>0.24864864864864866</v>
      </c>
      <c r="AE3657" s="7" t="s">
        <v>28</v>
      </c>
      <c r="AL3657" s="7" t="s">
        <v>408</v>
      </c>
      <c r="AM3657" s="7">
        <v>0.41849999999999998</v>
      </c>
      <c r="AN3657" s="7">
        <v>7.6899999999999996E-2</v>
      </c>
      <c r="AS3657" s="7">
        <f t="shared" si="143"/>
        <v>2.0198030365487596</v>
      </c>
      <c r="AT3657" s="7">
        <f t="shared" si="144"/>
        <v>2.1576075670543857</v>
      </c>
      <c r="AV3657" s="7" t="s">
        <v>95</v>
      </c>
      <c r="AX3657" s="7" t="s">
        <v>14</v>
      </c>
      <c r="AY3657" s="7" t="s">
        <v>666</v>
      </c>
    </row>
    <row r="3658" spans="2:51" x14ac:dyDescent="0.2">
      <c r="B3658" s="7">
        <v>1397</v>
      </c>
      <c r="C3658" s="7" t="s">
        <v>61</v>
      </c>
      <c r="D3658" s="7" t="s">
        <v>757</v>
      </c>
      <c r="E3658" s="7" t="s">
        <v>756</v>
      </c>
      <c r="F3658" s="7">
        <v>2.13</v>
      </c>
      <c r="G3658" s="7" t="s">
        <v>642</v>
      </c>
      <c r="H3658" s="7">
        <v>1.0367999998274766</v>
      </c>
      <c r="I3658" s="7">
        <f t="shared" si="135"/>
        <v>2.2083839996325252</v>
      </c>
      <c r="J3658" s="7">
        <v>1994</v>
      </c>
      <c r="M3658" s="7">
        <v>53.92</v>
      </c>
      <c r="N3658" s="7">
        <v>-104.69</v>
      </c>
      <c r="Q3658" s="7">
        <v>15.35</v>
      </c>
      <c r="R3658" s="7">
        <v>15</v>
      </c>
      <c r="V3658" s="7" t="s">
        <v>651</v>
      </c>
      <c r="W3658" s="7">
        <v>1.42</v>
      </c>
      <c r="X3658" s="7">
        <f t="shared" si="136"/>
        <v>1.4722559997550166</v>
      </c>
      <c r="Z3658" s="7">
        <f t="shared" si="137"/>
        <v>0.73612799987750854</v>
      </c>
      <c r="AA3658" s="7">
        <f t="shared" si="138"/>
        <v>0.66666666666666663</v>
      </c>
      <c r="AB3658" s="7">
        <f t="shared" si="139"/>
        <v>0.33333333333333343</v>
      </c>
      <c r="AE3658" s="7" t="s">
        <v>28</v>
      </c>
      <c r="AL3658" s="7" t="s">
        <v>408</v>
      </c>
      <c r="AM3658" s="7">
        <v>0.41849999999999998</v>
      </c>
      <c r="AN3658" s="7">
        <v>7.6899999999999996E-2</v>
      </c>
      <c r="AS3658" s="7">
        <f t="shared" si="143"/>
        <v>2.0198030365487596</v>
      </c>
      <c r="AT3658" s="7">
        <f t="shared" si="144"/>
        <v>2.1576075670543857</v>
      </c>
      <c r="AV3658" s="7" t="s">
        <v>95</v>
      </c>
      <c r="AX3658" s="7" t="s">
        <v>14</v>
      </c>
      <c r="AY3658" s="7" t="s">
        <v>666</v>
      </c>
    </row>
    <row r="3659" spans="2:51" x14ac:dyDescent="0.2">
      <c r="B3659" s="7">
        <v>1397</v>
      </c>
      <c r="C3659" s="7" t="s">
        <v>61</v>
      </c>
      <c r="D3659" s="7" t="s">
        <v>757</v>
      </c>
      <c r="E3659" s="7" t="s">
        <v>756</v>
      </c>
      <c r="F3659" s="7">
        <v>2.25</v>
      </c>
      <c r="G3659" s="7" t="s">
        <v>642</v>
      </c>
      <c r="H3659" s="7">
        <v>1.0367999998274766</v>
      </c>
      <c r="I3659" s="7">
        <f t="shared" si="135"/>
        <v>2.3327999996118223</v>
      </c>
      <c r="J3659" s="7">
        <v>1994</v>
      </c>
      <c r="M3659" s="7">
        <v>53.92</v>
      </c>
      <c r="N3659" s="7">
        <v>-104.69</v>
      </c>
      <c r="Q3659" s="7">
        <v>16.350000000000001</v>
      </c>
      <c r="R3659" s="7">
        <v>15</v>
      </c>
      <c r="V3659" s="7" t="s">
        <v>651</v>
      </c>
      <c r="W3659" s="7">
        <v>1.51</v>
      </c>
      <c r="X3659" s="7">
        <f t="shared" si="136"/>
        <v>1.5655679997394898</v>
      </c>
      <c r="Z3659" s="7">
        <f t="shared" si="137"/>
        <v>0.76723199987233248</v>
      </c>
      <c r="AA3659" s="7">
        <f t="shared" si="138"/>
        <v>0.67111111111111121</v>
      </c>
      <c r="AB3659" s="7">
        <f t="shared" si="139"/>
        <v>0.32888888888888879</v>
      </c>
      <c r="AE3659" s="7" t="s">
        <v>28</v>
      </c>
      <c r="AL3659" s="7" t="s">
        <v>408</v>
      </c>
      <c r="AM3659" s="7">
        <v>0.41849999999999998</v>
      </c>
      <c r="AN3659" s="7">
        <v>7.6899999999999996E-2</v>
      </c>
      <c r="AS3659" s="7">
        <f t="shared" si="143"/>
        <v>2.0198030365487596</v>
      </c>
      <c r="AT3659" s="7">
        <f t="shared" si="144"/>
        <v>2.1576075670543857</v>
      </c>
      <c r="AV3659" s="7" t="s">
        <v>95</v>
      </c>
      <c r="AX3659" s="7" t="s">
        <v>14</v>
      </c>
      <c r="AY3659" s="7" t="s">
        <v>666</v>
      </c>
    </row>
    <row r="3660" spans="2:51" x14ac:dyDescent="0.2">
      <c r="B3660" s="7">
        <v>1397</v>
      </c>
      <c r="C3660" s="7" t="s">
        <v>61</v>
      </c>
      <c r="D3660" s="7" t="s">
        <v>757</v>
      </c>
      <c r="E3660" s="7" t="s">
        <v>756</v>
      </c>
      <c r="F3660" s="7">
        <v>2.56</v>
      </c>
      <c r="G3660" s="7" t="s">
        <v>642</v>
      </c>
      <c r="H3660" s="7">
        <v>1.0367999998274766</v>
      </c>
      <c r="I3660" s="7">
        <f t="shared" si="135"/>
        <v>2.6542079995583401</v>
      </c>
      <c r="J3660" s="7">
        <v>1994</v>
      </c>
      <c r="M3660" s="7">
        <v>53.92</v>
      </c>
      <c r="N3660" s="7">
        <v>-104.69</v>
      </c>
      <c r="Q3660" s="7">
        <v>16.77</v>
      </c>
      <c r="R3660" s="7">
        <v>15</v>
      </c>
      <c r="V3660" s="7" t="s">
        <v>651</v>
      </c>
      <c r="W3660" s="7">
        <v>1.53</v>
      </c>
      <c r="X3660" s="7">
        <f t="shared" si="136"/>
        <v>1.5863039997360393</v>
      </c>
      <c r="Z3660" s="7">
        <f t="shared" si="137"/>
        <v>1.0679039998223008</v>
      </c>
      <c r="AA3660" s="7">
        <f t="shared" si="138"/>
        <v>0.59765625</v>
      </c>
      <c r="AB3660" s="7">
        <f t="shared" si="139"/>
        <v>0.40234374999999994</v>
      </c>
      <c r="AE3660" s="7" t="s">
        <v>28</v>
      </c>
      <c r="AL3660" s="7" t="s">
        <v>408</v>
      </c>
      <c r="AM3660" s="7">
        <v>0.41849999999999998</v>
      </c>
      <c r="AN3660" s="7">
        <v>7.6899999999999996E-2</v>
      </c>
      <c r="AS3660" s="7">
        <f t="shared" si="143"/>
        <v>2.0198030365487596</v>
      </c>
      <c r="AT3660" s="7">
        <f t="shared" si="144"/>
        <v>2.1576075670543857</v>
      </c>
      <c r="AV3660" s="7" t="s">
        <v>95</v>
      </c>
      <c r="AX3660" s="7" t="s">
        <v>14</v>
      </c>
      <c r="AY3660" s="7" t="s">
        <v>666</v>
      </c>
    </row>
    <row r="3661" spans="2:51" x14ac:dyDescent="0.2">
      <c r="B3661" s="7">
        <v>1397</v>
      </c>
      <c r="C3661" s="7" t="s">
        <v>61</v>
      </c>
      <c r="D3661" s="7" t="s">
        <v>757</v>
      </c>
      <c r="E3661" s="7" t="s">
        <v>756</v>
      </c>
      <c r="F3661" s="7">
        <v>3.73</v>
      </c>
      <c r="G3661" s="7" t="s">
        <v>642</v>
      </c>
      <c r="H3661" s="7">
        <v>1.0367999998274766</v>
      </c>
      <c r="I3661" s="7">
        <f t="shared" si="135"/>
        <v>3.8672639993564877</v>
      </c>
      <c r="J3661" s="7">
        <v>1994</v>
      </c>
      <c r="M3661" s="7">
        <v>53.92</v>
      </c>
      <c r="N3661" s="7">
        <v>-104.69</v>
      </c>
      <c r="Q3661" s="7">
        <v>21.1</v>
      </c>
      <c r="R3661" s="7">
        <v>15</v>
      </c>
      <c r="V3661" s="7" t="s">
        <v>651</v>
      </c>
      <c r="W3661" s="7">
        <v>2.15</v>
      </c>
      <c r="X3661" s="7">
        <f t="shared" si="136"/>
        <v>2.2291199996290745</v>
      </c>
      <c r="Z3661" s="7">
        <f t="shared" si="137"/>
        <v>1.6381439997274132</v>
      </c>
      <c r="AA3661" s="7">
        <f t="shared" si="138"/>
        <v>0.57640750670241281</v>
      </c>
      <c r="AB3661" s="7">
        <f t="shared" si="139"/>
        <v>0.42359249329758719</v>
      </c>
      <c r="AE3661" s="7" t="s">
        <v>28</v>
      </c>
      <c r="AL3661" s="7" t="s">
        <v>408</v>
      </c>
      <c r="AM3661" s="7">
        <v>0.41849999999999998</v>
      </c>
      <c r="AN3661" s="7">
        <v>7.6899999999999996E-2</v>
      </c>
      <c r="AS3661" s="7">
        <f t="shared" si="143"/>
        <v>2.0198030365487596</v>
      </c>
      <c r="AT3661" s="7">
        <f t="shared" si="144"/>
        <v>2.1576075670543857</v>
      </c>
      <c r="AV3661" s="7" t="s">
        <v>95</v>
      </c>
      <c r="AX3661" s="7" t="s">
        <v>14</v>
      </c>
      <c r="AY3661" s="7" t="s">
        <v>666</v>
      </c>
    </row>
    <row r="3662" spans="2:51" s="25" customFormat="1" x14ac:dyDescent="0.2">
      <c r="B3662" s="25">
        <v>1397</v>
      </c>
      <c r="C3662" s="25" t="s">
        <v>61</v>
      </c>
      <c r="D3662" s="25" t="s">
        <v>758</v>
      </c>
      <c r="E3662" s="25" t="s">
        <v>756</v>
      </c>
      <c r="F3662" s="25">
        <v>3.14</v>
      </c>
      <c r="G3662" s="25" t="s">
        <v>642</v>
      </c>
      <c r="H3662" s="25">
        <v>1.0367999998274766</v>
      </c>
      <c r="I3662" s="25">
        <f t="shared" si="135"/>
        <v>3.2555519994582767</v>
      </c>
      <c r="J3662" s="25">
        <v>1994</v>
      </c>
      <c r="M3662" s="25">
        <v>53.92</v>
      </c>
      <c r="N3662" s="25">
        <v>-104.69</v>
      </c>
      <c r="Q3662" s="25">
        <v>14.87</v>
      </c>
      <c r="R3662" s="25">
        <v>15</v>
      </c>
      <c r="V3662" s="25" t="s">
        <v>651</v>
      </c>
      <c r="W3662" s="25">
        <v>0.56000000000000005</v>
      </c>
      <c r="X3662" s="25">
        <f t="shared" si="136"/>
        <v>0.58060799990338696</v>
      </c>
      <c r="Z3662" s="25">
        <f t="shared" si="137"/>
        <v>2.6749439995548898</v>
      </c>
      <c r="AA3662" s="25">
        <f t="shared" ref="AA3662:AA3669" si="145">X3662/I3662</f>
        <v>0.178343949044586</v>
      </c>
      <c r="AB3662" s="25">
        <f t="shared" ref="AB3662:AB3669" si="146">Z3662/I3662</f>
        <v>0.82165605095541405</v>
      </c>
      <c r="AE3662" s="25" t="s">
        <v>28</v>
      </c>
      <c r="AL3662" s="25" t="s">
        <v>408</v>
      </c>
      <c r="AM3662" s="25">
        <v>0.1298</v>
      </c>
      <c r="AN3662" s="25">
        <v>9.8400000000000001E-2</v>
      </c>
      <c r="AS3662" s="25">
        <f>EXP(0.0867*10)</f>
        <v>2.3797608513294968</v>
      </c>
      <c r="AT3662" s="25">
        <f>EXP(AN3662*10)</f>
        <v>2.6751354109963805</v>
      </c>
      <c r="AV3662" s="25" t="s">
        <v>95</v>
      </c>
      <c r="AX3662" s="25" t="s">
        <v>14</v>
      </c>
      <c r="AY3662" s="25" t="s">
        <v>666</v>
      </c>
    </row>
    <row r="3663" spans="2:51" s="25" customFormat="1" x14ac:dyDescent="0.2">
      <c r="B3663" s="25">
        <v>1397</v>
      </c>
      <c r="C3663" s="25" t="s">
        <v>61</v>
      </c>
      <c r="D3663" s="25" t="s">
        <v>758</v>
      </c>
      <c r="E3663" s="25" t="s">
        <v>756</v>
      </c>
      <c r="F3663" s="25">
        <v>3.23</v>
      </c>
      <c r="G3663" s="25" t="s">
        <v>642</v>
      </c>
      <c r="H3663" s="25">
        <v>1.0367999998274766</v>
      </c>
      <c r="I3663" s="25">
        <f t="shared" si="135"/>
        <v>3.3488639994427496</v>
      </c>
      <c r="J3663" s="25">
        <v>1994</v>
      </c>
      <c r="M3663" s="25">
        <v>53.92</v>
      </c>
      <c r="N3663" s="25">
        <v>-104.69</v>
      </c>
      <c r="Q3663" s="25">
        <v>15.19</v>
      </c>
      <c r="R3663" s="25">
        <v>15</v>
      </c>
      <c r="V3663" s="25" t="s">
        <v>651</v>
      </c>
      <c r="W3663" s="25">
        <v>0.57999999999999996</v>
      </c>
      <c r="X3663" s="25">
        <f t="shared" si="136"/>
        <v>0.60134399989993637</v>
      </c>
      <c r="Z3663" s="25">
        <f t="shared" si="137"/>
        <v>2.7475199995428135</v>
      </c>
      <c r="AA3663" s="25">
        <f t="shared" si="145"/>
        <v>0.17956656346749222</v>
      </c>
      <c r="AB3663" s="25">
        <f t="shared" si="146"/>
        <v>0.82043343653250789</v>
      </c>
      <c r="AE3663" s="25" t="s">
        <v>28</v>
      </c>
      <c r="AL3663" s="25" t="s">
        <v>408</v>
      </c>
      <c r="AM3663" s="25">
        <v>0.1298</v>
      </c>
      <c r="AN3663" s="25">
        <v>9.8400000000000001E-2</v>
      </c>
      <c r="AS3663" s="25">
        <f t="shared" ref="AS3663:AS3669" si="147">EXP(0.0867*10)</f>
        <v>2.3797608513294968</v>
      </c>
      <c r="AT3663" s="25">
        <f t="shared" si="144"/>
        <v>2.6751354109963805</v>
      </c>
      <c r="AV3663" s="25" t="s">
        <v>95</v>
      </c>
      <c r="AX3663" s="25" t="s">
        <v>14</v>
      </c>
      <c r="AY3663" s="25" t="s">
        <v>666</v>
      </c>
    </row>
    <row r="3664" spans="2:51" s="25" customFormat="1" x14ac:dyDescent="0.2">
      <c r="B3664" s="25">
        <v>1397</v>
      </c>
      <c r="C3664" s="25" t="s">
        <v>61</v>
      </c>
      <c r="D3664" s="25" t="s">
        <v>758</v>
      </c>
      <c r="E3664" s="25" t="s">
        <v>756</v>
      </c>
      <c r="F3664" s="25">
        <v>3.9</v>
      </c>
      <c r="G3664" s="25" t="s">
        <v>642</v>
      </c>
      <c r="H3664" s="25">
        <v>1.0367999998274766</v>
      </c>
      <c r="I3664" s="25">
        <f t="shared" si="135"/>
        <v>4.0435199993271587</v>
      </c>
      <c r="J3664" s="25">
        <v>1994</v>
      </c>
      <c r="M3664" s="25">
        <v>53.92</v>
      </c>
      <c r="N3664" s="25">
        <v>-104.69</v>
      </c>
      <c r="Q3664" s="25">
        <v>17.260000000000002</v>
      </c>
      <c r="R3664" s="25">
        <v>15</v>
      </c>
      <c r="V3664" s="25" t="s">
        <v>651</v>
      </c>
      <c r="W3664" s="25">
        <v>0.89</v>
      </c>
      <c r="X3664" s="25">
        <f t="shared" si="136"/>
        <v>0.92275199984645417</v>
      </c>
      <c r="Z3664" s="25">
        <f t="shared" si="137"/>
        <v>3.1207679994807043</v>
      </c>
      <c r="AA3664" s="25">
        <f t="shared" si="145"/>
        <v>0.2282051282051282</v>
      </c>
      <c r="AB3664" s="25">
        <f t="shared" si="146"/>
        <v>0.77179487179487172</v>
      </c>
      <c r="AE3664" s="25" t="s">
        <v>28</v>
      </c>
      <c r="AL3664" s="25" t="s">
        <v>408</v>
      </c>
      <c r="AM3664" s="25">
        <v>0.1298</v>
      </c>
      <c r="AN3664" s="25">
        <v>9.8400000000000001E-2</v>
      </c>
      <c r="AS3664" s="25">
        <f t="shared" si="147"/>
        <v>2.3797608513294968</v>
      </c>
      <c r="AT3664" s="25">
        <f t="shared" si="144"/>
        <v>2.6751354109963805</v>
      </c>
      <c r="AV3664" s="25" t="s">
        <v>95</v>
      </c>
      <c r="AX3664" s="25" t="s">
        <v>14</v>
      </c>
      <c r="AY3664" s="25" t="s">
        <v>666</v>
      </c>
    </row>
    <row r="3665" spans="2:52" s="25" customFormat="1" x14ac:dyDescent="0.2">
      <c r="B3665" s="25">
        <v>1397</v>
      </c>
      <c r="C3665" s="25" t="s">
        <v>61</v>
      </c>
      <c r="D3665" s="25" t="s">
        <v>758</v>
      </c>
      <c r="E3665" s="25" t="s">
        <v>756</v>
      </c>
      <c r="F3665" s="25">
        <v>3.91</v>
      </c>
      <c r="G3665" s="25" t="s">
        <v>642</v>
      </c>
      <c r="H3665" s="25">
        <v>1.0367999998274766</v>
      </c>
      <c r="I3665" s="25">
        <f t="shared" si="135"/>
        <v>4.0538879993254335</v>
      </c>
      <c r="J3665" s="25">
        <v>1994</v>
      </c>
      <c r="M3665" s="25">
        <v>53.92</v>
      </c>
      <c r="N3665" s="25">
        <v>-104.69</v>
      </c>
      <c r="Q3665" s="25">
        <v>17.399999999999999</v>
      </c>
      <c r="R3665" s="25">
        <v>15</v>
      </c>
      <c r="V3665" s="25" t="s">
        <v>651</v>
      </c>
      <c r="W3665" s="25">
        <v>0.69</v>
      </c>
      <c r="X3665" s="25">
        <f t="shared" si="136"/>
        <v>0.71539199988095881</v>
      </c>
      <c r="Z3665" s="25">
        <f t="shared" si="137"/>
        <v>3.3384959994444747</v>
      </c>
      <c r="AA3665" s="25">
        <f t="shared" si="145"/>
        <v>0.1764705882352941</v>
      </c>
      <c r="AB3665" s="25">
        <f t="shared" si="146"/>
        <v>0.82352941176470584</v>
      </c>
      <c r="AE3665" s="25" t="s">
        <v>28</v>
      </c>
      <c r="AL3665" s="25" t="s">
        <v>408</v>
      </c>
      <c r="AM3665" s="25">
        <v>0.1298</v>
      </c>
      <c r="AN3665" s="25">
        <v>9.8400000000000001E-2</v>
      </c>
      <c r="AS3665" s="25">
        <f t="shared" si="147"/>
        <v>2.3797608513294968</v>
      </c>
      <c r="AT3665" s="25">
        <f t="shared" si="144"/>
        <v>2.6751354109963805</v>
      </c>
      <c r="AV3665" s="25" t="s">
        <v>95</v>
      </c>
      <c r="AX3665" s="25" t="s">
        <v>14</v>
      </c>
      <c r="AY3665" s="25" t="s">
        <v>666</v>
      </c>
    </row>
    <row r="3666" spans="2:52" s="25" customFormat="1" x14ac:dyDescent="0.2">
      <c r="B3666" s="25">
        <v>1397</v>
      </c>
      <c r="C3666" s="25" t="s">
        <v>61</v>
      </c>
      <c r="D3666" s="25" t="s">
        <v>758</v>
      </c>
      <c r="E3666" s="25" t="s">
        <v>756</v>
      </c>
      <c r="F3666" s="25">
        <v>4</v>
      </c>
      <c r="G3666" s="25" t="s">
        <v>642</v>
      </c>
      <c r="H3666" s="25">
        <v>1.0367999998274766</v>
      </c>
      <c r="I3666" s="25">
        <f t="shared" si="135"/>
        <v>4.1471999993099065</v>
      </c>
      <c r="J3666" s="25">
        <v>1994</v>
      </c>
      <c r="M3666" s="25">
        <v>53.92</v>
      </c>
      <c r="N3666" s="25">
        <v>-104.69</v>
      </c>
      <c r="Q3666" s="25">
        <v>18.14</v>
      </c>
      <c r="R3666" s="25">
        <v>15</v>
      </c>
      <c r="V3666" s="25" t="s">
        <v>651</v>
      </c>
      <c r="W3666" s="25">
        <v>0.6</v>
      </c>
      <c r="X3666" s="25">
        <f t="shared" si="136"/>
        <v>0.62207999989648599</v>
      </c>
      <c r="Z3666" s="25">
        <f t="shared" si="137"/>
        <v>3.5251199994134206</v>
      </c>
      <c r="AA3666" s="25">
        <f t="shared" si="145"/>
        <v>0.15</v>
      </c>
      <c r="AB3666" s="25">
        <f t="shared" si="146"/>
        <v>0.85</v>
      </c>
      <c r="AE3666" s="25" t="s">
        <v>28</v>
      </c>
      <c r="AL3666" s="25" t="s">
        <v>408</v>
      </c>
      <c r="AM3666" s="25">
        <v>0.1298</v>
      </c>
      <c r="AN3666" s="25">
        <v>9.8400000000000001E-2</v>
      </c>
      <c r="AS3666" s="25">
        <f t="shared" si="147"/>
        <v>2.3797608513294968</v>
      </c>
      <c r="AT3666" s="25">
        <f t="shared" si="144"/>
        <v>2.6751354109963805</v>
      </c>
      <c r="AV3666" s="25" t="s">
        <v>95</v>
      </c>
      <c r="AX3666" s="25" t="s">
        <v>14</v>
      </c>
      <c r="AY3666" s="25" t="s">
        <v>666</v>
      </c>
    </row>
    <row r="3667" spans="2:52" s="25" customFormat="1" x14ac:dyDescent="0.2">
      <c r="B3667" s="25">
        <v>1397</v>
      </c>
      <c r="C3667" s="25" t="s">
        <v>61</v>
      </c>
      <c r="D3667" s="25" t="s">
        <v>758</v>
      </c>
      <c r="E3667" s="25" t="s">
        <v>756</v>
      </c>
      <c r="F3667" s="25">
        <v>4.4000000000000004</v>
      </c>
      <c r="G3667" s="25" t="s">
        <v>642</v>
      </c>
      <c r="H3667" s="25">
        <v>1.0367999998274766</v>
      </c>
      <c r="I3667" s="25">
        <f t="shared" si="135"/>
        <v>4.5619199992408976</v>
      </c>
      <c r="J3667" s="25">
        <v>1994</v>
      </c>
      <c r="M3667" s="25">
        <v>53.92</v>
      </c>
      <c r="N3667" s="25">
        <v>-104.69</v>
      </c>
      <c r="Q3667" s="25">
        <v>18.399999999999999</v>
      </c>
      <c r="R3667" s="25">
        <v>15</v>
      </c>
      <c r="V3667" s="25" t="s">
        <v>651</v>
      </c>
      <c r="W3667" s="25">
        <v>0.85</v>
      </c>
      <c r="X3667" s="25">
        <f t="shared" si="136"/>
        <v>0.88127999985335514</v>
      </c>
      <c r="Z3667" s="25">
        <f t="shared" si="137"/>
        <v>3.6806399993875427</v>
      </c>
      <c r="AA3667" s="25">
        <f t="shared" si="145"/>
        <v>0.19318181818181818</v>
      </c>
      <c r="AB3667" s="25">
        <f t="shared" si="146"/>
        <v>0.80681818181818188</v>
      </c>
      <c r="AE3667" s="25" t="s">
        <v>28</v>
      </c>
      <c r="AL3667" s="25" t="s">
        <v>408</v>
      </c>
      <c r="AM3667" s="25">
        <v>0.1298</v>
      </c>
      <c r="AN3667" s="25">
        <v>9.8400000000000001E-2</v>
      </c>
      <c r="AS3667" s="25">
        <f t="shared" si="147"/>
        <v>2.3797608513294968</v>
      </c>
      <c r="AT3667" s="25">
        <f t="shared" si="144"/>
        <v>2.6751354109963805</v>
      </c>
      <c r="AV3667" s="25" t="s">
        <v>95</v>
      </c>
      <c r="AX3667" s="25" t="s">
        <v>14</v>
      </c>
      <c r="AY3667" s="25" t="s">
        <v>666</v>
      </c>
    </row>
    <row r="3668" spans="2:52" s="25" customFormat="1" x14ac:dyDescent="0.2">
      <c r="B3668" s="25">
        <v>1397</v>
      </c>
      <c r="C3668" s="25" t="s">
        <v>61</v>
      </c>
      <c r="D3668" s="25" t="s">
        <v>758</v>
      </c>
      <c r="E3668" s="25" t="s">
        <v>756</v>
      </c>
      <c r="F3668" s="25">
        <v>4.9000000000000004</v>
      </c>
      <c r="G3668" s="25" t="s">
        <v>642</v>
      </c>
      <c r="H3668" s="25">
        <v>1.0367999998274766</v>
      </c>
      <c r="I3668" s="25">
        <f t="shared" si="135"/>
        <v>5.0803199991546357</v>
      </c>
      <c r="J3668" s="25">
        <v>1994</v>
      </c>
      <c r="M3668" s="25">
        <v>53.92</v>
      </c>
      <c r="N3668" s="25">
        <v>-104.69</v>
      </c>
      <c r="Q3668" s="25">
        <v>20</v>
      </c>
      <c r="R3668" s="25">
        <v>15</v>
      </c>
      <c r="V3668" s="25" t="s">
        <v>651</v>
      </c>
      <c r="W3668" s="25">
        <v>0.76</v>
      </c>
      <c r="X3668" s="25">
        <f t="shared" si="136"/>
        <v>0.78796799986888222</v>
      </c>
      <c r="Z3668" s="25">
        <f t="shared" si="137"/>
        <v>4.2923519992857537</v>
      </c>
      <c r="AA3668" s="25">
        <f t="shared" si="145"/>
        <v>0.15510204081632653</v>
      </c>
      <c r="AB3668" s="25">
        <f t="shared" si="146"/>
        <v>0.8448979591836735</v>
      </c>
      <c r="AE3668" s="25" t="s">
        <v>28</v>
      </c>
      <c r="AL3668" s="25" t="s">
        <v>408</v>
      </c>
      <c r="AM3668" s="25">
        <v>0.1298</v>
      </c>
      <c r="AN3668" s="25">
        <v>9.8400000000000001E-2</v>
      </c>
      <c r="AS3668" s="25">
        <f t="shared" si="147"/>
        <v>2.3797608513294968</v>
      </c>
      <c r="AT3668" s="25">
        <f t="shared" si="144"/>
        <v>2.6751354109963805</v>
      </c>
      <c r="AV3668" s="25" t="s">
        <v>95</v>
      </c>
      <c r="AX3668" s="25" t="s">
        <v>14</v>
      </c>
      <c r="AY3668" s="25" t="s">
        <v>666</v>
      </c>
    </row>
    <row r="3669" spans="2:52" s="25" customFormat="1" x14ac:dyDescent="0.2">
      <c r="B3669" s="25">
        <v>1397</v>
      </c>
      <c r="C3669" s="25" t="s">
        <v>61</v>
      </c>
      <c r="D3669" s="25" t="s">
        <v>758</v>
      </c>
      <c r="E3669" s="25" t="s">
        <v>756</v>
      </c>
      <c r="F3669" s="25">
        <v>5.9</v>
      </c>
      <c r="G3669" s="25" t="s">
        <v>642</v>
      </c>
      <c r="H3669" s="25">
        <v>1.0367999998274766</v>
      </c>
      <c r="I3669" s="25">
        <f t="shared" si="135"/>
        <v>6.1171199989821128</v>
      </c>
      <c r="J3669" s="25">
        <v>1994</v>
      </c>
      <c r="M3669" s="25">
        <v>53.92</v>
      </c>
      <c r="N3669" s="25">
        <v>-104.69</v>
      </c>
      <c r="Q3669" s="25">
        <v>21.79</v>
      </c>
      <c r="R3669" s="25">
        <v>15</v>
      </c>
      <c r="V3669" s="25" t="s">
        <v>651</v>
      </c>
      <c r="W3669" s="25">
        <v>1.34</v>
      </c>
      <c r="X3669" s="25">
        <f t="shared" si="136"/>
        <v>1.3893119997688188</v>
      </c>
      <c r="Z3669" s="25">
        <f t="shared" si="137"/>
        <v>4.7278079992132938</v>
      </c>
      <c r="AA3669" s="25">
        <f t="shared" si="145"/>
        <v>0.22711864406779661</v>
      </c>
      <c r="AB3669" s="25">
        <f t="shared" si="146"/>
        <v>0.77288135593220331</v>
      </c>
      <c r="AE3669" s="25" t="s">
        <v>28</v>
      </c>
      <c r="AL3669" s="25" t="s">
        <v>408</v>
      </c>
      <c r="AM3669" s="25">
        <v>0.1298</v>
      </c>
      <c r="AN3669" s="25">
        <v>9.8400000000000001E-2</v>
      </c>
      <c r="AS3669" s="25">
        <f t="shared" si="147"/>
        <v>2.3797608513294968</v>
      </c>
      <c r="AT3669" s="25">
        <f t="shared" si="144"/>
        <v>2.6751354109963805</v>
      </c>
      <c r="AV3669" s="25" t="s">
        <v>95</v>
      </c>
      <c r="AX3669" s="25" t="s">
        <v>14</v>
      </c>
      <c r="AY3669" s="25" t="s">
        <v>666</v>
      </c>
    </row>
    <row r="3670" spans="2:52" s="23" customFormat="1" x14ac:dyDescent="0.2">
      <c r="B3670" s="23">
        <v>1416</v>
      </c>
      <c r="C3670" s="23" t="s">
        <v>57</v>
      </c>
      <c r="D3670" s="23" t="s">
        <v>791</v>
      </c>
      <c r="E3670" s="23" t="s">
        <v>849</v>
      </c>
      <c r="J3670" s="23">
        <v>1997</v>
      </c>
      <c r="M3670" s="23">
        <v>36.07</v>
      </c>
      <c r="N3670" s="23">
        <v>-79.099999999999994</v>
      </c>
      <c r="AB3670" s="23">
        <v>0.55000000000000004</v>
      </c>
      <c r="AE3670" s="23" t="s">
        <v>28</v>
      </c>
      <c r="AV3670" s="23" t="s">
        <v>655</v>
      </c>
      <c r="AX3670" s="23" t="s">
        <v>547</v>
      </c>
      <c r="AY3670" s="23" t="s">
        <v>783</v>
      </c>
      <c r="AZ3670" s="23" t="s">
        <v>792</v>
      </c>
    </row>
    <row r="3671" spans="2:52" s="23" customFormat="1" x14ac:dyDescent="0.2">
      <c r="B3671" s="23">
        <v>1416</v>
      </c>
      <c r="C3671" s="23" t="s">
        <v>57</v>
      </c>
      <c r="D3671" s="23" t="s">
        <v>790</v>
      </c>
      <c r="E3671" s="23" t="s">
        <v>849</v>
      </c>
      <c r="J3671" s="23">
        <v>1995</v>
      </c>
      <c r="M3671" s="23">
        <v>36.07</v>
      </c>
      <c r="N3671" s="23">
        <v>-79.099999999999994</v>
      </c>
      <c r="AB3671" s="23">
        <v>0.24</v>
      </c>
      <c r="AE3671" s="23" t="s">
        <v>28</v>
      </c>
      <c r="AV3671" s="23" t="s">
        <v>655</v>
      </c>
      <c r="AX3671" s="23" t="s">
        <v>547</v>
      </c>
      <c r="AY3671" s="23" t="s">
        <v>783</v>
      </c>
      <c r="AZ3671" s="23" t="s">
        <v>793</v>
      </c>
    </row>
    <row r="3672" spans="2:52" s="23" customFormat="1" x14ac:dyDescent="0.2">
      <c r="B3672" s="23">
        <v>1416</v>
      </c>
      <c r="C3672" s="23" t="s">
        <v>57</v>
      </c>
      <c r="D3672" s="23" t="s">
        <v>790</v>
      </c>
      <c r="E3672" s="23" t="s">
        <v>849</v>
      </c>
      <c r="J3672" s="23">
        <v>1996</v>
      </c>
      <c r="M3672" s="23">
        <v>36.07</v>
      </c>
      <c r="N3672" s="23">
        <v>-79.099999999999994</v>
      </c>
      <c r="AB3672" s="23">
        <v>0.38</v>
      </c>
      <c r="AE3672" s="23" t="s">
        <v>28</v>
      </c>
      <c r="AV3672" s="23" t="s">
        <v>655</v>
      </c>
      <c r="AX3672" s="23" t="s">
        <v>547</v>
      </c>
      <c r="AY3672" s="23" t="s">
        <v>783</v>
      </c>
      <c r="AZ3672" s="23" t="s">
        <v>793</v>
      </c>
    </row>
    <row r="3673" spans="2:52" s="23" customFormat="1" x14ac:dyDescent="0.2">
      <c r="B3673" s="23">
        <v>1416</v>
      </c>
      <c r="C3673" s="23" t="s">
        <v>57</v>
      </c>
      <c r="D3673" s="23" t="s">
        <v>790</v>
      </c>
      <c r="E3673" s="23" t="s">
        <v>849</v>
      </c>
      <c r="J3673" s="23">
        <v>1997</v>
      </c>
      <c r="M3673" s="23">
        <v>36.07</v>
      </c>
      <c r="N3673" s="23">
        <v>-79.099999999999994</v>
      </c>
      <c r="AB3673" s="23">
        <v>0.28999999999999998</v>
      </c>
      <c r="AE3673" s="23" t="s">
        <v>28</v>
      </c>
      <c r="AV3673" s="23" t="s">
        <v>655</v>
      </c>
      <c r="AX3673" s="23" t="s">
        <v>547</v>
      </c>
      <c r="AY3673" s="23" t="s">
        <v>783</v>
      </c>
      <c r="AZ3673" s="23" t="s">
        <v>793</v>
      </c>
    </row>
    <row r="3674" spans="2:52" x14ac:dyDescent="0.2">
      <c r="B3674" s="7">
        <v>1478</v>
      </c>
      <c r="C3674" s="7" t="s">
        <v>57</v>
      </c>
      <c r="D3674" s="7" t="s">
        <v>794</v>
      </c>
      <c r="E3674" s="7" t="s">
        <v>795</v>
      </c>
      <c r="F3674" s="7">
        <v>2.64</v>
      </c>
      <c r="G3674" s="7" t="s">
        <v>642</v>
      </c>
      <c r="H3674" s="7">
        <v>1.0367999998274766</v>
      </c>
      <c r="I3674" s="7">
        <f>F3674*H3674</f>
        <v>2.7371519995445386</v>
      </c>
      <c r="J3674" s="7">
        <v>1993</v>
      </c>
      <c r="K3674" s="7">
        <v>4</v>
      </c>
      <c r="Q3674" s="7">
        <v>15.7</v>
      </c>
      <c r="R3674" s="7">
        <v>5</v>
      </c>
      <c r="V3674" s="7" t="s">
        <v>26</v>
      </c>
      <c r="X3674" s="7">
        <f>I3674-Z3674</f>
        <v>2.0321279996618546</v>
      </c>
      <c r="Y3674" s="7">
        <f>(1.34-0.66)</f>
        <v>0.68</v>
      </c>
      <c r="Z3674" s="7">
        <f>Y3674*H3674</f>
        <v>0.70502399988268416</v>
      </c>
      <c r="AA3674" s="7">
        <f>X3674/I3674</f>
        <v>0.74242424242424254</v>
      </c>
      <c r="AB3674" s="7">
        <f>Z3674/I3674</f>
        <v>0.25757575757575757</v>
      </c>
      <c r="AE3674" s="7" t="s">
        <v>28</v>
      </c>
      <c r="AV3674" s="7" t="s">
        <v>655</v>
      </c>
      <c r="AX3674" s="7" t="s">
        <v>547</v>
      </c>
      <c r="AY3674" s="7" t="s">
        <v>650</v>
      </c>
    </row>
    <row r="3675" spans="2:52" x14ac:dyDescent="0.2">
      <c r="B3675" s="7">
        <v>1478</v>
      </c>
      <c r="C3675" s="7" t="s">
        <v>57</v>
      </c>
      <c r="D3675" s="7" t="s">
        <v>794</v>
      </c>
      <c r="E3675" s="7" t="s">
        <v>795</v>
      </c>
      <c r="F3675" s="7">
        <v>4.21</v>
      </c>
      <c r="G3675" s="7" t="s">
        <v>642</v>
      </c>
      <c r="H3675" s="7">
        <v>1.0367999998274766</v>
      </c>
      <c r="I3675" s="7">
        <f t="shared" ref="I3675:I3720" si="148">F3675*H3675</f>
        <v>4.3649279992736769</v>
      </c>
      <c r="J3675" s="7">
        <v>1993</v>
      </c>
      <c r="K3675" s="7">
        <v>6</v>
      </c>
      <c r="Q3675" s="7">
        <v>18.78</v>
      </c>
      <c r="R3675" s="7">
        <v>5</v>
      </c>
      <c r="V3675" s="7" t="s">
        <v>26</v>
      </c>
      <c r="X3675" s="7">
        <f>I3675-Z3675</f>
        <v>3.8050559993668394</v>
      </c>
      <c r="Y3675" s="7">
        <f>(1.14-0.6)</f>
        <v>0.53999999999999992</v>
      </c>
      <c r="Z3675" s="7">
        <f t="shared" ref="Z3675:Z3677" si="149">Y3675*H3675</f>
        <v>0.55987199990683734</v>
      </c>
      <c r="AA3675" s="7">
        <f t="shared" ref="AA3675:AA3677" si="150">X3675/I3675</f>
        <v>0.87173396674584325</v>
      </c>
      <c r="AB3675" s="7">
        <f t="shared" ref="AB3675:AB3677" si="151">Z3675/I3675</f>
        <v>0.12826603325415675</v>
      </c>
      <c r="AE3675" s="7" t="s">
        <v>28</v>
      </c>
      <c r="AV3675" s="7" t="s">
        <v>655</v>
      </c>
      <c r="AX3675" s="7" t="s">
        <v>547</v>
      </c>
      <c r="AY3675" s="7" t="s">
        <v>650</v>
      </c>
    </row>
    <row r="3676" spans="2:52" x14ac:dyDescent="0.2">
      <c r="B3676" s="7">
        <v>1478</v>
      </c>
      <c r="C3676" s="7" t="s">
        <v>57</v>
      </c>
      <c r="D3676" s="7" t="s">
        <v>794</v>
      </c>
      <c r="E3676" s="7" t="s">
        <v>795</v>
      </c>
      <c r="F3676" s="7">
        <v>3.62</v>
      </c>
      <c r="G3676" s="7" t="s">
        <v>642</v>
      </c>
      <c r="H3676" s="7">
        <v>1.0367999998274766</v>
      </c>
      <c r="I3676" s="7">
        <f t="shared" si="148"/>
        <v>3.7532159993754655</v>
      </c>
      <c r="J3676" s="7">
        <v>1993</v>
      </c>
      <c r="K3676" s="7">
        <v>8</v>
      </c>
      <c r="Q3676" s="7">
        <v>18.38</v>
      </c>
      <c r="R3676" s="7">
        <v>5</v>
      </c>
      <c r="V3676" s="7" t="s">
        <v>26</v>
      </c>
      <c r="X3676" s="7">
        <f>I3676-Z3676</f>
        <v>2.8200959995307366</v>
      </c>
      <c r="Y3676" s="7">
        <f>(1.14-0.24)</f>
        <v>0.89999999999999991</v>
      </c>
      <c r="Z3676" s="7">
        <f t="shared" si="149"/>
        <v>0.93311999984472882</v>
      </c>
      <c r="AA3676" s="7">
        <f t="shared" si="150"/>
        <v>0.75138121546961334</v>
      </c>
      <c r="AB3676" s="7">
        <f t="shared" si="151"/>
        <v>0.24861878453038669</v>
      </c>
      <c r="AE3676" s="7" t="s">
        <v>28</v>
      </c>
      <c r="AV3676" s="7" t="s">
        <v>655</v>
      </c>
      <c r="AX3676" s="7" t="s">
        <v>547</v>
      </c>
      <c r="AY3676" s="7" t="s">
        <v>650</v>
      </c>
    </row>
    <row r="3677" spans="2:52" x14ac:dyDescent="0.2">
      <c r="B3677" s="7">
        <v>1478</v>
      </c>
      <c r="C3677" s="7" t="s">
        <v>57</v>
      </c>
      <c r="D3677" s="7" t="s">
        <v>794</v>
      </c>
      <c r="E3677" s="7" t="s">
        <v>795</v>
      </c>
      <c r="F3677" s="7">
        <v>2.3199999999999998</v>
      </c>
      <c r="G3677" s="7" t="s">
        <v>642</v>
      </c>
      <c r="H3677" s="7">
        <v>1.0367999998274766</v>
      </c>
      <c r="I3677" s="7">
        <f t="shared" si="148"/>
        <v>2.4053759995997455</v>
      </c>
      <c r="J3677" s="7">
        <v>1993</v>
      </c>
      <c r="K3677" s="7">
        <v>10</v>
      </c>
      <c r="Q3677" s="7">
        <v>12.21</v>
      </c>
      <c r="R3677" s="7">
        <v>5</v>
      </c>
      <c r="V3677" s="7" t="s">
        <v>26</v>
      </c>
      <c r="X3677" s="7">
        <f>I3677-Z3677</f>
        <v>1.6381439997274128</v>
      </c>
      <c r="Y3677" s="7">
        <f>(0.88-0.14)</f>
        <v>0.74</v>
      </c>
      <c r="Z3677" s="7">
        <f t="shared" si="149"/>
        <v>0.7672319998723327</v>
      </c>
      <c r="AA3677" s="7">
        <f t="shared" si="150"/>
        <v>0.68103448275862066</v>
      </c>
      <c r="AB3677" s="7">
        <f t="shared" si="151"/>
        <v>0.31896551724137934</v>
      </c>
      <c r="AE3677" s="7" t="s">
        <v>28</v>
      </c>
      <c r="AV3677" s="7" t="s">
        <v>655</v>
      </c>
      <c r="AX3677" s="7" t="s">
        <v>547</v>
      </c>
      <c r="AY3677" s="7" t="s">
        <v>650</v>
      </c>
    </row>
    <row r="3678" spans="2:52" s="27" customFormat="1" x14ac:dyDescent="0.2">
      <c r="B3678" s="27">
        <v>1716</v>
      </c>
      <c r="C3678" s="27" t="s">
        <v>57</v>
      </c>
      <c r="D3678" s="27" t="s">
        <v>797</v>
      </c>
      <c r="E3678" s="27" t="s">
        <v>796</v>
      </c>
      <c r="F3678" s="27">
        <v>1.88</v>
      </c>
      <c r="G3678" s="27" t="s">
        <v>635</v>
      </c>
      <c r="H3678" s="27">
        <v>0.28800000018247679</v>
      </c>
      <c r="I3678" s="27">
        <f t="shared" si="148"/>
        <v>0.54144000034305628</v>
      </c>
      <c r="J3678" s="27">
        <v>1994</v>
      </c>
      <c r="K3678" s="27">
        <v>8</v>
      </c>
      <c r="R3678" s="27">
        <v>50</v>
      </c>
      <c r="T3678" s="27">
        <v>50</v>
      </c>
      <c r="V3678" s="27" t="s">
        <v>26</v>
      </c>
      <c r="AE3678" s="27" t="s">
        <v>45</v>
      </c>
      <c r="AV3678" s="27" t="s">
        <v>655</v>
      </c>
      <c r="AX3678" s="27" t="s">
        <v>547</v>
      </c>
      <c r="AY3678" s="27" t="s">
        <v>798</v>
      </c>
    </row>
    <row r="3679" spans="2:52" s="27" customFormat="1" x14ac:dyDescent="0.2">
      <c r="B3679" s="27">
        <v>1716</v>
      </c>
      <c r="C3679" s="27" t="s">
        <v>57</v>
      </c>
      <c r="D3679" s="27" t="s">
        <v>797</v>
      </c>
      <c r="E3679" s="27" t="s">
        <v>796</v>
      </c>
      <c r="F3679" s="27">
        <v>1.66</v>
      </c>
      <c r="G3679" s="27" t="s">
        <v>635</v>
      </c>
      <c r="H3679" s="27">
        <v>0.28800000018247679</v>
      </c>
      <c r="I3679" s="27">
        <f t="shared" si="148"/>
        <v>0.47808000030291142</v>
      </c>
      <c r="J3679" s="27">
        <v>1994</v>
      </c>
      <c r="K3679" s="27">
        <v>9</v>
      </c>
      <c r="R3679" s="27">
        <v>50</v>
      </c>
      <c r="T3679" s="27">
        <v>50</v>
      </c>
      <c r="V3679" s="27" t="s">
        <v>26</v>
      </c>
      <c r="AE3679" s="27" t="s">
        <v>45</v>
      </c>
      <c r="AV3679" s="27" t="s">
        <v>655</v>
      </c>
      <c r="AX3679" s="27" t="s">
        <v>547</v>
      </c>
      <c r="AY3679" s="27" t="s">
        <v>798</v>
      </c>
    </row>
    <row r="3680" spans="2:52" s="27" customFormat="1" x14ac:dyDescent="0.2">
      <c r="B3680" s="27">
        <v>1716</v>
      </c>
      <c r="C3680" s="27" t="s">
        <v>57</v>
      </c>
      <c r="D3680" s="27" t="s">
        <v>797</v>
      </c>
      <c r="E3680" s="27" t="s">
        <v>796</v>
      </c>
      <c r="F3680" s="27">
        <v>1.91</v>
      </c>
      <c r="G3680" s="27" t="s">
        <v>635</v>
      </c>
      <c r="H3680" s="27">
        <v>0.28800000018247679</v>
      </c>
      <c r="I3680" s="27">
        <f t="shared" si="148"/>
        <v>0.55008000034853066</v>
      </c>
      <c r="J3680" s="27">
        <v>1994</v>
      </c>
      <c r="K3680" s="27">
        <v>9</v>
      </c>
      <c r="R3680" s="27">
        <v>50</v>
      </c>
      <c r="T3680" s="27">
        <v>50</v>
      </c>
      <c r="V3680" s="27" t="s">
        <v>26</v>
      </c>
      <c r="AE3680" s="27" t="s">
        <v>45</v>
      </c>
      <c r="AV3680" s="27" t="s">
        <v>655</v>
      </c>
      <c r="AX3680" s="27" t="s">
        <v>547</v>
      </c>
      <c r="AY3680" s="27" t="s">
        <v>798</v>
      </c>
    </row>
    <row r="3681" spans="2:51" s="27" customFormat="1" x14ac:dyDescent="0.2">
      <c r="B3681" s="27">
        <v>1716</v>
      </c>
      <c r="C3681" s="27" t="s">
        <v>57</v>
      </c>
      <c r="D3681" s="27" t="s">
        <v>797</v>
      </c>
      <c r="E3681" s="27" t="s">
        <v>796</v>
      </c>
      <c r="F3681" s="27">
        <v>14.63</v>
      </c>
      <c r="G3681" s="27" t="s">
        <v>635</v>
      </c>
      <c r="H3681" s="27">
        <v>0.28800000018247679</v>
      </c>
      <c r="I3681" s="27">
        <f t="shared" si="148"/>
        <v>4.2134400026696355</v>
      </c>
      <c r="J3681" s="27">
        <v>1994</v>
      </c>
      <c r="K3681" s="27">
        <v>10</v>
      </c>
      <c r="R3681" s="27">
        <v>50</v>
      </c>
      <c r="T3681" s="27">
        <v>50</v>
      </c>
      <c r="V3681" s="27" t="s">
        <v>26</v>
      </c>
      <c r="AE3681" s="27" t="s">
        <v>45</v>
      </c>
      <c r="AV3681" s="27" t="s">
        <v>655</v>
      </c>
      <c r="AX3681" s="27" t="s">
        <v>547</v>
      </c>
      <c r="AY3681" s="27" t="s">
        <v>798</v>
      </c>
    </row>
    <row r="3682" spans="2:51" s="27" customFormat="1" x14ac:dyDescent="0.2">
      <c r="B3682" s="27">
        <v>1716</v>
      </c>
      <c r="C3682" s="27" t="s">
        <v>57</v>
      </c>
      <c r="D3682" s="27" t="s">
        <v>797</v>
      </c>
      <c r="E3682" s="27" t="s">
        <v>796</v>
      </c>
      <c r="F3682" s="27">
        <v>21.25</v>
      </c>
      <c r="G3682" s="27" t="s">
        <v>635</v>
      </c>
      <c r="H3682" s="27">
        <v>0.28800000018247679</v>
      </c>
      <c r="I3682" s="27">
        <f t="shared" si="148"/>
        <v>6.1200000038776317</v>
      </c>
      <c r="J3682" s="27">
        <v>1994</v>
      </c>
      <c r="K3682" s="27">
        <v>10</v>
      </c>
      <c r="R3682" s="27">
        <v>50</v>
      </c>
      <c r="T3682" s="27">
        <v>50</v>
      </c>
      <c r="V3682" s="27" t="s">
        <v>26</v>
      </c>
      <c r="AE3682" s="27" t="s">
        <v>45</v>
      </c>
      <c r="AV3682" s="27" t="s">
        <v>655</v>
      </c>
      <c r="AX3682" s="27" t="s">
        <v>547</v>
      </c>
      <c r="AY3682" s="27" t="s">
        <v>798</v>
      </c>
    </row>
    <row r="3683" spans="2:51" s="27" customFormat="1" x14ac:dyDescent="0.2">
      <c r="B3683" s="27">
        <v>1716</v>
      </c>
      <c r="C3683" s="27" t="s">
        <v>57</v>
      </c>
      <c r="D3683" s="27" t="s">
        <v>797</v>
      </c>
      <c r="E3683" s="27" t="s">
        <v>796</v>
      </c>
      <c r="F3683" s="27">
        <v>15.3</v>
      </c>
      <c r="G3683" s="27" t="s">
        <v>635</v>
      </c>
      <c r="H3683" s="27">
        <v>0.28800000018247679</v>
      </c>
      <c r="I3683" s="27">
        <f t="shared" si="148"/>
        <v>4.4064000027918953</v>
      </c>
      <c r="J3683" s="27">
        <v>1994</v>
      </c>
      <c r="K3683" s="27">
        <v>11</v>
      </c>
      <c r="R3683" s="27">
        <v>50</v>
      </c>
      <c r="T3683" s="27">
        <v>50</v>
      </c>
      <c r="V3683" s="27" t="s">
        <v>26</v>
      </c>
      <c r="AE3683" s="27" t="s">
        <v>45</v>
      </c>
      <c r="AV3683" s="27" t="s">
        <v>655</v>
      </c>
      <c r="AX3683" s="27" t="s">
        <v>547</v>
      </c>
      <c r="AY3683" s="27" t="s">
        <v>798</v>
      </c>
    </row>
    <row r="3684" spans="2:51" s="27" customFormat="1" x14ac:dyDescent="0.2">
      <c r="B3684" s="27">
        <v>1716</v>
      </c>
      <c r="C3684" s="27" t="s">
        <v>57</v>
      </c>
      <c r="D3684" s="27" t="s">
        <v>797</v>
      </c>
      <c r="E3684" s="27" t="s">
        <v>796</v>
      </c>
      <c r="F3684" s="27">
        <v>22.39</v>
      </c>
      <c r="G3684" s="27" t="s">
        <v>635</v>
      </c>
      <c r="H3684" s="27">
        <v>0.28800000018247679</v>
      </c>
      <c r="I3684" s="27">
        <f t="shared" si="148"/>
        <v>6.4483200040856552</v>
      </c>
      <c r="J3684" s="27">
        <v>1994</v>
      </c>
      <c r="K3684" s="27">
        <v>11</v>
      </c>
      <c r="R3684" s="27">
        <v>50</v>
      </c>
      <c r="T3684" s="27">
        <v>50</v>
      </c>
      <c r="V3684" s="27" t="s">
        <v>26</v>
      </c>
      <c r="AE3684" s="27" t="s">
        <v>45</v>
      </c>
      <c r="AV3684" s="27" t="s">
        <v>655</v>
      </c>
      <c r="AX3684" s="27" t="s">
        <v>547</v>
      </c>
      <c r="AY3684" s="27" t="s">
        <v>798</v>
      </c>
    </row>
    <row r="3685" spans="2:51" s="23" customFormat="1" x14ac:dyDescent="0.2">
      <c r="B3685" s="23">
        <v>1716</v>
      </c>
      <c r="C3685" s="23" t="s">
        <v>57</v>
      </c>
      <c r="D3685" s="23" t="s">
        <v>797</v>
      </c>
      <c r="E3685" s="23" t="s">
        <v>796</v>
      </c>
      <c r="F3685" s="23">
        <v>10.8</v>
      </c>
      <c r="G3685" s="23" t="s">
        <v>635</v>
      </c>
      <c r="H3685" s="23">
        <v>0.28800000018247679</v>
      </c>
      <c r="I3685" s="23">
        <f t="shared" si="148"/>
        <v>3.1104000019707496</v>
      </c>
      <c r="J3685" s="23">
        <v>1995</v>
      </c>
      <c r="L3685" s="23">
        <v>22</v>
      </c>
      <c r="Q3685" s="23">
        <v>9.94</v>
      </c>
      <c r="R3685" s="23">
        <v>50</v>
      </c>
      <c r="S3685" s="23">
        <v>18.14</v>
      </c>
      <c r="T3685" s="23">
        <v>50</v>
      </c>
      <c r="U3685" s="23" t="s">
        <v>802</v>
      </c>
      <c r="V3685" s="23" t="s">
        <v>26</v>
      </c>
      <c r="W3685" s="23">
        <v>5.13</v>
      </c>
      <c r="X3685" s="23">
        <f>W3685*H3685</f>
        <v>1.4774400009361059</v>
      </c>
      <c r="Z3685" s="23">
        <f>I3685-X3685</f>
        <v>1.6329600010346437</v>
      </c>
      <c r="AA3685" s="23">
        <f>X3685/I3685</f>
        <v>0.47499999999999998</v>
      </c>
      <c r="AB3685" s="23">
        <f>Z3685/I3685</f>
        <v>0.52500000000000002</v>
      </c>
      <c r="AE3685" s="23" t="s">
        <v>45</v>
      </c>
      <c r="AV3685" s="23" t="s">
        <v>655</v>
      </c>
      <c r="AX3685" s="23" t="s">
        <v>547</v>
      </c>
      <c r="AY3685" s="23" t="s">
        <v>798</v>
      </c>
    </row>
    <row r="3686" spans="2:51" s="23" customFormat="1" x14ac:dyDescent="0.2">
      <c r="B3686" s="23">
        <v>1716</v>
      </c>
      <c r="C3686" s="23" t="s">
        <v>57</v>
      </c>
      <c r="D3686" s="23" t="s">
        <v>797</v>
      </c>
      <c r="E3686" s="23" t="s">
        <v>796</v>
      </c>
      <c r="F3686" s="23">
        <v>24.89</v>
      </c>
      <c r="G3686" s="23" t="s">
        <v>635</v>
      </c>
      <c r="H3686" s="23">
        <v>0.28800000018247679</v>
      </c>
      <c r="I3686" s="23">
        <f t="shared" si="148"/>
        <v>7.1683200045418474</v>
      </c>
      <c r="J3686" s="23">
        <v>1995</v>
      </c>
      <c r="L3686" s="23">
        <v>47</v>
      </c>
      <c r="Q3686" s="23">
        <v>10.18</v>
      </c>
      <c r="R3686" s="23">
        <v>50</v>
      </c>
      <c r="S3686" s="23">
        <v>13.9</v>
      </c>
      <c r="T3686" s="23">
        <v>50</v>
      </c>
      <c r="U3686" s="23" t="s">
        <v>802</v>
      </c>
      <c r="V3686" s="23" t="s">
        <v>26</v>
      </c>
      <c r="W3686" s="23">
        <v>12.17</v>
      </c>
      <c r="X3686" s="23">
        <f t="shared" ref="X3686:X3693" si="152">W3686*H3686</f>
        <v>3.5049600022207423</v>
      </c>
      <c r="Z3686" s="23">
        <f t="shared" ref="Z3686:Z3693" si="153">I3686-X3686</f>
        <v>3.663360002321105</v>
      </c>
      <c r="AA3686" s="23">
        <f t="shared" ref="AA3686:AA3693" si="154">X3686/I3686</f>
        <v>0.48895138609883482</v>
      </c>
      <c r="AB3686" s="23">
        <f t="shared" ref="AB3686:AB3693" si="155">Z3686/I3686</f>
        <v>0.51104861390116518</v>
      </c>
      <c r="AE3686" s="23" t="s">
        <v>45</v>
      </c>
      <c r="AV3686" s="23" t="s">
        <v>655</v>
      </c>
      <c r="AX3686" s="23" t="s">
        <v>547</v>
      </c>
      <c r="AY3686" s="23" t="s">
        <v>798</v>
      </c>
    </row>
    <row r="3687" spans="2:51" s="23" customFormat="1" x14ac:dyDescent="0.2">
      <c r="B3687" s="23">
        <v>1716</v>
      </c>
      <c r="C3687" s="23" t="s">
        <v>57</v>
      </c>
      <c r="D3687" s="23" t="s">
        <v>797</v>
      </c>
      <c r="E3687" s="23" t="s">
        <v>796</v>
      </c>
      <c r="F3687" s="23">
        <v>28.91</v>
      </c>
      <c r="G3687" s="23" t="s">
        <v>635</v>
      </c>
      <c r="H3687" s="23">
        <v>0.28800000018247679</v>
      </c>
      <c r="I3687" s="23">
        <f t="shared" si="148"/>
        <v>8.3260800052754043</v>
      </c>
      <c r="J3687" s="23">
        <v>1995</v>
      </c>
      <c r="L3687" s="23">
        <v>97</v>
      </c>
      <c r="Q3687" s="23">
        <v>15.11</v>
      </c>
      <c r="R3687" s="23">
        <v>50</v>
      </c>
      <c r="S3687" s="23">
        <v>14.81</v>
      </c>
      <c r="T3687" s="23">
        <v>50</v>
      </c>
      <c r="U3687" s="23" t="s">
        <v>802</v>
      </c>
      <c r="V3687" s="23" t="s">
        <v>26</v>
      </c>
      <c r="W3687" s="23">
        <v>15.18</v>
      </c>
      <c r="X3687" s="23">
        <f t="shared" si="152"/>
        <v>4.3718400027699973</v>
      </c>
      <c r="Z3687" s="23">
        <f t="shared" si="153"/>
        <v>3.954240002505407</v>
      </c>
      <c r="AA3687" s="23">
        <f t="shared" si="154"/>
        <v>0.52507782774126599</v>
      </c>
      <c r="AB3687" s="23">
        <f t="shared" si="155"/>
        <v>0.47492217225873407</v>
      </c>
      <c r="AE3687" s="23" t="s">
        <v>45</v>
      </c>
      <c r="AV3687" s="23" t="s">
        <v>655</v>
      </c>
      <c r="AX3687" s="23" t="s">
        <v>547</v>
      </c>
      <c r="AY3687" s="23" t="s">
        <v>798</v>
      </c>
    </row>
    <row r="3688" spans="2:51" s="23" customFormat="1" x14ac:dyDescent="0.2">
      <c r="B3688" s="23">
        <v>1716</v>
      </c>
      <c r="C3688" s="23" t="s">
        <v>57</v>
      </c>
      <c r="D3688" s="23" t="s">
        <v>797</v>
      </c>
      <c r="E3688" s="23" t="s">
        <v>796</v>
      </c>
      <c r="F3688" s="23">
        <v>25</v>
      </c>
      <c r="G3688" s="23" t="s">
        <v>635</v>
      </c>
      <c r="H3688" s="23">
        <v>0.28800000018247679</v>
      </c>
      <c r="I3688" s="23">
        <f t="shared" si="148"/>
        <v>7.2000000045619199</v>
      </c>
      <c r="J3688" s="23">
        <v>1995</v>
      </c>
      <c r="L3688" s="23">
        <v>116</v>
      </c>
      <c r="Q3688" s="23">
        <v>17.850000000000001</v>
      </c>
      <c r="R3688" s="23">
        <v>50</v>
      </c>
      <c r="S3688" s="23">
        <v>11.35</v>
      </c>
      <c r="T3688" s="23">
        <v>50</v>
      </c>
      <c r="U3688" s="23" t="s">
        <v>802</v>
      </c>
      <c r="V3688" s="23" t="s">
        <v>26</v>
      </c>
      <c r="W3688" s="23">
        <v>9.49</v>
      </c>
      <c r="X3688" s="23">
        <f t="shared" si="152"/>
        <v>2.733120001731705</v>
      </c>
      <c r="Z3688" s="23">
        <f t="shared" si="153"/>
        <v>4.4668800028302149</v>
      </c>
      <c r="AA3688" s="23">
        <f t="shared" si="154"/>
        <v>0.37960000000000005</v>
      </c>
      <c r="AB3688" s="23">
        <f t="shared" si="155"/>
        <v>0.62039999999999995</v>
      </c>
      <c r="AE3688" s="23" t="s">
        <v>45</v>
      </c>
      <c r="AV3688" s="23" t="s">
        <v>655</v>
      </c>
      <c r="AX3688" s="23" t="s">
        <v>547</v>
      </c>
      <c r="AY3688" s="23" t="s">
        <v>798</v>
      </c>
    </row>
    <row r="3689" spans="2:51" s="23" customFormat="1" x14ac:dyDescent="0.2">
      <c r="B3689" s="23">
        <v>1716</v>
      </c>
      <c r="C3689" s="23" t="s">
        <v>57</v>
      </c>
      <c r="D3689" s="23" t="s">
        <v>797</v>
      </c>
      <c r="E3689" s="23" t="s">
        <v>796</v>
      </c>
      <c r="F3689" s="23">
        <v>16.18</v>
      </c>
      <c r="G3689" s="23" t="s">
        <v>635</v>
      </c>
      <c r="H3689" s="23">
        <v>0.28800000018247679</v>
      </c>
      <c r="I3689" s="23">
        <f t="shared" si="148"/>
        <v>4.6598400029524747</v>
      </c>
      <c r="J3689" s="23">
        <v>1995</v>
      </c>
      <c r="L3689" s="23">
        <v>149</v>
      </c>
      <c r="Q3689" s="23">
        <v>20.95</v>
      </c>
      <c r="R3689" s="23">
        <v>50</v>
      </c>
      <c r="S3689" s="23">
        <v>10.47</v>
      </c>
      <c r="T3689" s="23">
        <v>50</v>
      </c>
      <c r="U3689" s="23" t="s">
        <v>802</v>
      </c>
      <c r="V3689" s="23" t="s">
        <v>26</v>
      </c>
      <c r="W3689" s="23">
        <v>7.58</v>
      </c>
      <c r="X3689" s="23">
        <f t="shared" si="152"/>
        <v>2.1830400013831741</v>
      </c>
      <c r="Z3689" s="23">
        <f t="shared" si="153"/>
        <v>2.4768000015693006</v>
      </c>
      <c r="AA3689" s="23">
        <f t="shared" si="154"/>
        <v>0.46847960444993819</v>
      </c>
      <c r="AB3689" s="23">
        <f t="shared" si="155"/>
        <v>0.53152039555006181</v>
      </c>
      <c r="AE3689" s="23" t="s">
        <v>45</v>
      </c>
      <c r="AV3689" s="23" t="s">
        <v>655</v>
      </c>
      <c r="AX3689" s="23" t="s">
        <v>547</v>
      </c>
      <c r="AY3689" s="23" t="s">
        <v>798</v>
      </c>
    </row>
    <row r="3690" spans="2:51" s="23" customFormat="1" x14ac:dyDescent="0.2">
      <c r="B3690" s="23">
        <v>1716</v>
      </c>
      <c r="C3690" s="23" t="s">
        <v>57</v>
      </c>
      <c r="D3690" s="23" t="s">
        <v>797</v>
      </c>
      <c r="E3690" s="23" t="s">
        <v>796</v>
      </c>
      <c r="F3690" s="23">
        <v>5.69</v>
      </c>
      <c r="G3690" s="23" t="s">
        <v>635</v>
      </c>
      <c r="H3690" s="23">
        <v>0.28800000018247679</v>
      </c>
      <c r="I3690" s="23">
        <f t="shared" si="148"/>
        <v>1.638720001038293</v>
      </c>
      <c r="J3690" s="23">
        <v>1995</v>
      </c>
      <c r="L3690" s="23">
        <v>175</v>
      </c>
      <c r="Q3690" s="23">
        <v>24.95</v>
      </c>
      <c r="R3690" s="23">
        <v>50</v>
      </c>
      <c r="S3690" s="23">
        <v>6.78</v>
      </c>
      <c r="T3690" s="23">
        <v>50</v>
      </c>
      <c r="U3690" s="23" t="s">
        <v>802</v>
      </c>
      <c r="V3690" s="23" t="s">
        <v>26</v>
      </c>
      <c r="W3690" s="23">
        <v>2.46</v>
      </c>
      <c r="X3690" s="23">
        <f t="shared" si="152"/>
        <v>0.70848000044889292</v>
      </c>
      <c r="Z3690" s="23">
        <f t="shared" si="153"/>
        <v>0.93024000058940004</v>
      </c>
      <c r="AA3690" s="23">
        <f t="shared" si="154"/>
        <v>0.43233743409490333</v>
      </c>
      <c r="AB3690" s="23">
        <f t="shared" si="155"/>
        <v>0.56766256590509667</v>
      </c>
      <c r="AE3690" s="23" t="s">
        <v>45</v>
      </c>
      <c r="AV3690" s="23" t="s">
        <v>655</v>
      </c>
      <c r="AX3690" s="23" t="s">
        <v>547</v>
      </c>
      <c r="AY3690" s="23" t="s">
        <v>798</v>
      </c>
    </row>
    <row r="3691" spans="2:51" s="23" customFormat="1" x14ac:dyDescent="0.2">
      <c r="B3691" s="23">
        <v>1716</v>
      </c>
      <c r="C3691" s="23" t="s">
        <v>57</v>
      </c>
      <c r="D3691" s="23" t="s">
        <v>797</v>
      </c>
      <c r="E3691" s="23" t="s">
        <v>796</v>
      </c>
      <c r="F3691" s="23">
        <v>3.13</v>
      </c>
      <c r="G3691" s="23" t="s">
        <v>635</v>
      </c>
      <c r="H3691" s="23">
        <v>0.28800000018247679</v>
      </c>
      <c r="I3691" s="23">
        <f t="shared" si="148"/>
        <v>0.90144000057115237</v>
      </c>
      <c r="J3691" s="23">
        <v>1995</v>
      </c>
      <c r="L3691" s="23">
        <v>195</v>
      </c>
      <c r="Q3691" s="23">
        <v>28.38</v>
      </c>
      <c r="R3691" s="23">
        <v>50</v>
      </c>
      <c r="S3691" s="23">
        <v>7</v>
      </c>
      <c r="T3691" s="23">
        <v>50</v>
      </c>
      <c r="U3691" s="23" t="s">
        <v>802</v>
      </c>
      <c r="V3691" s="23" t="s">
        <v>26</v>
      </c>
      <c r="W3691" s="23">
        <v>1.45</v>
      </c>
      <c r="X3691" s="23">
        <f t="shared" si="152"/>
        <v>0.41760000026459132</v>
      </c>
      <c r="Z3691" s="23">
        <f t="shared" si="153"/>
        <v>0.48384000030656105</v>
      </c>
      <c r="AA3691" s="23">
        <f t="shared" si="154"/>
        <v>0.46325878594249198</v>
      </c>
      <c r="AB3691" s="23">
        <f t="shared" si="155"/>
        <v>0.53674121405750808</v>
      </c>
      <c r="AE3691" s="23" t="s">
        <v>45</v>
      </c>
      <c r="AV3691" s="23" t="s">
        <v>655</v>
      </c>
      <c r="AX3691" s="23" t="s">
        <v>547</v>
      </c>
      <c r="AY3691" s="23" t="s">
        <v>798</v>
      </c>
    </row>
    <row r="3692" spans="2:51" s="23" customFormat="1" x14ac:dyDescent="0.2">
      <c r="B3692" s="23">
        <v>1716</v>
      </c>
      <c r="C3692" s="23" t="s">
        <v>57</v>
      </c>
      <c r="D3692" s="23" t="s">
        <v>797</v>
      </c>
      <c r="E3692" s="23" t="s">
        <v>796</v>
      </c>
      <c r="F3692" s="23">
        <v>1.67</v>
      </c>
      <c r="G3692" s="23" t="s">
        <v>635</v>
      </c>
      <c r="H3692" s="23">
        <v>0.28800000018247679</v>
      </c>
      <c r="I3692" s="23">
        <f t="shared" si="148"/>
        <v>0.48096000030473623</v>
      </c>
      <c r="J3692" s="23">
        <v>1995</v>
      </c>
      <c r="L3692" s="23">
        <v>262</v>
      </c>
      <c r="Q3692" s="23">
        <v>28.3</v>
      </c>
      <c r="R3692" s="23">
        <v>50</v>
      </c>
      <c r="S3692" s="23">
        <v>5.81</v>
      </c>
      <c r="T3692" s="23">
        <v>50</v>
      </c>
      <c r="U3692" s="23" t="s">
        <v>802</v>
      </c>
      <c r="V3692" s="23" t="s">
        <v>26</v>
      </c>
      <c r="W3692" s="23">
        <v>1.56</v>
      </c>
      <c r="X3692" s="23">
        <f t="shared" si="152"/>
        <v>0.44928000028466381</v>
      </c>
      <c r="Z3692" s="23">
        <f t="shared" si="153"/>
        <v>3.168000002007243E-2</v>
      </c>
      <c r="AA3692" s="23">
        <f t="shared" si="154"/>
        <v>0.93413173652694614</v>
      </c>
      <c r="AB3692" s="23">
        <f t="shared" si="155"/>
        <v>6.5868263473053856E-2</v>
      </c>
      <c r="AE3692" s="23" t="s">
        <v>45</v>
      </c>
      <c r="AV3692" s="23" t="s">
        <v>655</v>
      </c>
      <c r="AX3692" s="23" t="s">
        <v>547</v>
      </c>
      <c r="AY3692" s="23" t="s">
        <v>798</v>
      </c>
    </row>
    <row r="3693" spans="2:51" s="23" customFormat="1" x14ac:dyDescent="0.2">
      <c r="B3693" s="23">
        <v>1716</v>
      </c>
      <c r="C3693" s="23" t="s">
        <v>57</v>
      </c>
      <c r="D3693" s="23" t="s">
        <v>797</v>
      </c>
      <c r="E3693" s="23" t="s">
        <v>796</v>
      </c>
      <c r="F3693" s="23">
        <v>1.67</v>
      </c>
      <c r="G3693" s="23" t="s">
        <v>635</v>
      </c>
      <c r="H3693" s="23">
        <v>0.28800000018247679</v>
      </c>
      <c r="I3693" s="23">
        <f t="shared" si="148"/>
        <v>0.48096000030473623</v>
      </c>
      <c r="J3693" s="23">
        <v>1995</v>
      </c>
      <c r="L3693" s="23">
        <v>291</v>
      </c>
      <c r="Q3693" s="23">
        <v>22.03</v>
      </c>
      <c r="R3693" s="23">
        <v>50</v>
      </c>
      <c r="S3693" s="23">
        <v>5</v>
      </c>
      <c r="T3693" s="23">
        <v>50</v>
      </c>
      <c r="U3693" s="23" t="s">
        <v>802</v>
      </c>
      <c r="V3693" s="23" t="s">
        <v>26</v>
      </c>
      <c r="W3693" s="23">
        <v>1.56</v>
      </c>
      <c r="X3693" s="23">
        <f t="shared" si="152"/>
        <v>0.44928000028466381</v>
      </c>
      <c r="Z3693" s="23">
        <f t="shared" si="153"/>
        <v>3.168000002007243E-2</v>
      </c>
      <c r="AA3693" s="23">
        <f t="shared" si="154"/>
        <v>0.93413173652694614</v>
      </c>
      <c r="AB3693" s="23">
        <f t="shared" si="155"/>
        <v>6.5868263473053856E-2</v>
      </c>
      <c r="AE3693" s="23" t="s">
        <v>45</v>
      </c>
      <c r="AV3693" s="23" t="s">
        <v>655</v>
      </c>
      <c r="AX3693" s="23" t="s">
        <v>547</v>
      </c>
      <c r="AY3693" s="23" t="s">
        <v>798</v>
      </c>
    </row>
    <row r="3694" spans="2:51" s="36" customFormat="1" x14ac:dyDescent="0.2">
      <c r="B3694" s="36">
        <v>1716</v>
      </c>
      <c r="C3694" s="36" t="s">
        <v>57</v>
      </c>
      <c r="D3694" s="36" t="s">
        <v>799</v>
      </c>
      <c r="E3694" s="36" t="s">
        <v>796</v>
      </c>
      <c r="F3694" s="36">
        <v>11.32</v>
      </c>
      <c r="G3694" s="36" t="s">
        <v>635</v>
      </c>
      <c r="H3694" s="36">
        <v>0.28800000018247679</v>
      </c>
      <c r="I3694" s="36">
        <f t="shared" si="148"/>
        <v>3.2601600020656374</v>
      </c>
      <c r="J3694" s="36">
        <v>1994</v>
      </c>
      <c r="K3694" s="36">
        <v>9</v>
      </c>
      <c r="R3694" s="36">
        <v>50</v>
      </c>
      <c r="T3694" s="36">
        <v>50</v>
      </c>
      <c r="V3694" s="36" t="s">
        <v>26</v>
      </c>
      <c r="AE3694" s="36" t="s">
        <v>132</v>
      </c>
      <c r="AV3694" s="36" t="s">
        <v>655</v>
      </c>
      <c r="AX3694" s="36" t="s">
        <v>547</v>
      </c>
      <c r="AY3694" s="36" t="s">
        <v>798</v>
      </c>
    </row>
    <row r="3695" spans="2:51" s="36" customFormat="1" x14ac:dyDescent="0.2">
      <c r="B3695" s="36">
        <v>1716</v>
      </c>
      <c r="C3695" s="36" t="s">
        <v>57</v>
      </c>
      <c r="D3695" s="36" t="s">
        <v>799</v>
      </c>
      <c r="E3695" s="36" t="s">
        <v>796</v>
      </c>
      <c r="F3695" s="36">
        <v>4.1100000000000003</v>
      </c>
      <c r="G3695" s="36" t="s">
        <v>635</v>
      </c>
      <c r="H3695" s="36">
        <v>0.28800000018247679</v>
      </c>
      <c r="I3695" s="36">
        <f t="shared" si="148"/>
        <v>1.1836800007499797</v>
      </c>
      <c r="J3695" s="36">
        <v>1994</v>
      </c>
      <c r="K3695" s="36">
        <v>10</v>
      </c>
      <c r="R3695" s="36">
        <v>50</v>
      </c>
      <c r="T3695" s="36">
        <v>50</v>
      </c>
      <c r="V3695" s="36" t="s">
        <v>26</v>
      </c>
      <c r="AE3695" s="36" t="s">
        <v>132</v>
      </c>
      <c r="AV3695" s="36" t="s">
        <v>655</v>
      </c>
      <c r="AX3695" s="36" t="s">
        <v>547</v>
      </c>
      <c r="AY3695" s="36" t="s">
        <v>798</v>
      </c>
    </row>
    <row r="3696" spans="2:51" s="36" customFormat="1" x14ac:dyDescent="0.2">
      <c r="B3696" s="36">
        <v>1716</v>
      </c>
      <c r="C3696" s="36" t="s">
        <v>57</v>
      </c>
      <c r="D3696" s="36" t="s">
        <v>799</v>
      </c>
      <c r="E3696" s="36" t="s">
        <v>796</v>
      </c>
      <c r="F3696" s="36">
        <v>5.23</v>
      </c>
      <c r="G3696" s="36" t="s">
        <v>635</v>
      </c>
      <c r="H3696" s="36">
        <v>0.28800000018247679</v>
      </c>
      <c r="I3696" s="36">
        <f t="shared" si="148"/>
        <v>1.5062400009543537</v>
      </c>
      <c r="J3696" s="36">
        <v>1994</v>
      </c>
      <c r="K3696" s="36">
        <v>10</v>
      </c>
      <c r="R3696" s="36">
        <v>50</v>
      </c>
      <c r="T3696" s="36">
        <v>50</v>
      </c>
      <c r="V3696" s="36" t="s">
        <v>26</v>
      </c>
      <c r="AE3696" s="36" t="s">
        <v>132</v>
      </c>
      <c r="AV3696" s="36" t="s">
        <v>655</v>
      </c>
      <c r="AX3696" s="36" t="s">
        <v>547</v>
      </c>
      <c r="AY3696" s="36" t="s">
        <v>798</v>
      </c>
    </row>
    <row r="3697" spans="2:51" s="36" customFormat="1" x14ac:dyDescent="0.2">
      <c r="B3697" s="36">
        <v>1716</v>
      </c>
      <c r="C3697" s="36" t="s">
        <v>57</v>
      </c>
      <c r="D3697" s="36" t="s">
        <v>799</v>
      </c>
      <c r="E3697" s="36" t="s">
        <v>796</v>
      </c>
      <c r="F3697" s="36">
        <v>6.41</v>
      </c>
      <c r="G3697" s="36" t="s">
        <v>635</v>
      </c>
      <c r="H3697" s="36">
        <v>0.28800000018247679</v>
      </c>
      <c r="I3697" s="36">
        <f t="shared" si="148"/>
        <v>1.8460800011696763</v>
      </c>
      <c r="J3697" s="36">
        <v>1994</v>
      </c>
      <c r="K3697" s="36">
        <v>11</v>
      </c>
      <c r="R3697" s="36">
        <v>50</v>
      </c>
      <c r="T3697" s="36">
        <v>50</v>
      </c>
      <c r="V3697" s="36" t="s">
        <v>26</v>
      </c>
      <c r="AE3697" s="36" t="s">
        <v>132</v>
      </c>
      <c r="AV3697" s="36" t="s">
        <v>655</v>
      </c>
      <c r="AX3697" s="36" t="s">
        <v>547</v>
      </c>
      <c r="AY3697" s="36" t="s">
        <v>798</v>
      </c>
    </row>
    <row r="3698" spans="2:51" s="36" customFormat="1" x14ac:dyDescent="0.2">
      <c r="B3698" s="36">
        <v>1716</v>
      </c>
      <c r="C3698" s="36" t="s">
        <v>57</v>
      </c>
      <c r="D3698" s="36" t="s">
        <v>799</v>
      </c>
      <c r="E3698" s="36" t="s">
        <v>796</v>
      </c>
      <c r="F3698" s="36">
        <v>19.12</v>
      </c>
      <c r="G3698" s="36" t="s">
        <v>635</v>
      </c>
      <c r="H3698" s="36">
        <v>0.28800000018247679</v>
      </c>
      <c r="I3698" s="36">
        <f t="shared" si="148"/>
        <v>5.5065600034889561</v>
      </c>
      <c r="J3698" s="36">
        <v>1994</v>
      </c>
      <c r="K3698" s="36">
        <v>11</v>
      </c>
      <c r="R3698" s="36">
        <v>50</v>
      </c>
      <c r="T3698" s="36">
        <v>50</v>
      </c>
      <c r="V3698" s="36" t="s">
        <v>26</v>
      </c>
      <c r="AE3698" s="36" t="s">
        <v>132</v>
      </c>
      <c r="AV3698" s="36" t="s">
        <v>655</v>
      </c>
      <c r="AX3698" s="36" t="s">
        <v>547</v>
      </c>
      <c r="AY3698" s="36" t="s">
        <v>798</v>
      </c>
    </row>
    <row r="3699" spans="2:51" s="27" customFormat="1" x14ac:dyDescent="0.2">
      <c r="B3699" s="27">
        <v>1716</v>
      </c>
      <c r="C3699" s="27" t="s">
        <v>57</v>
      </c>
      <c r="D3699" s="27" t="s">
        <v>799</v>
      </c>
      <c r="E3699" s="27" t="s">
        <v>796</v>
      </c>
      <c r="F3699" s="27">
        <v>17.46</v>
      </c>
      <c r="G3699" s="27" t="s">
        <v>635</v>
      </c>
      <c r="H3699" s="27">
        <v>0.28800000018247679</v>
      </c>
      <c r="I3699" s="27">
        <f t="shared" si="148"/>
        <v>5.0284800031860453</v>
      </c>
      <c r="J3699" s="27">
        <v>1995</v>
      </c>
      <c r="L3699" s="27">
        <v>24</v>
      </c>
      <c r="Q3699" s="27">
        <v>10.85</v>
      </c>
      <c r="R3699" s="27">
        <v>50</v>
      </c>
      <c r="S3699" s="27">
        <v>16.399999999999999</v>
      </c>
      <c r="T3699" s="27">
        <v>50</v>
      </c>
      <c r="U3699" s="27" t="s">
        <v>802</v>
      </c>
      <c r="V3699" s="27" t="s">
        <v>26</v>
      </c>
      <c r="W3699" s="27">
        <v>5.03</v>
      </c>
      <c r="X3699" s="27">
        <f>W3699*H3699</f>
        <v>1.4486400009178584</v>
      </c>
      <c r="Z3699" s="27">
        <f>I3699-X3699</f>
        <v>3.5798400022681869</v>
      </c>
      <c r="AA3699" s="27">
        <f>X3699/I3699</f>
        <v>0.28808705612829322</v>
      </c>
      <c r="AB3699" s="27">
        <f>Z3699/I3699</f>
        <v>0.71191294387170678</v>
      </c>
      <c r="AE3699" s="27" t="s">
        <v>132</v>
      </c>
      <c r="AV3699" s="27" t="s">
        <v>655</v>
      </c>
      <c r="AX3699" s="27" t="s">
        <v>547</v>
      </c>
      <c r="AY3699" s="27" t="s">
        <v>798</v>
      </c>
    </row>
    <row r="3700" spans="2:51" s="27" customFormat="1" x14ac:dyDescent="0.2">
      <c r="B3700" s="27">
        <v>1716</v>
      </c>
      <c r="C3700" s="27" t="s">
        <v>57</v>
      </c>
      <c r="D3700" s="27" t="s">
        <v>799</v>
      </c>
      <c r="E3700" s="27" t="s">
        <v>796</v>
      </c>
      <c r="F3700" s="27">
        <v>13.44</v>
      </c>
      <c r="G3700" s="27" t="s">
        <v>635</v>
      </c>
      <c r="H3700" s="27">
        <v>0.28800000018247679</v>
      </c>
      <c r="I3700" s="27">
        <f t="shared" si="148"/>
        <v>3.8707200024524879</v>
      </c>
      <c r="J3700" s="27">
        <v>1995</v>
      </c>
      <c r="L3700" s="27">
        <v>45</v>
      </c>
      <c r="Q3700" s="27">
        <v>10.63</v>
      </c>
      <c r="R3700" s="27">
        <v>50</v>
      </c>
      <c r="S3700" s="27">
        <v>15.95</v>
      </c>
      <c r="T3700" s="27">
        <v>50</v>
      </c>
      <c r="U3700" s="27" t="s">
        <v>802</v>
      </c>
      <c r="V3700" s="27" t="s">
        <v>26</v>
      </c>
      <c r="W3700" s="27">
        <v>3.79</v>
      </c>
      <c r="X3700" s="27">
        <f t="shared" ref="X3700:X3707" si="156">W3700*H3700</f>
        <v>1.0915200006915871</v>
      </c>
      <c r="Z3700" s="27">
        <f t="shared" ref="Z3700:Z3707" si="157">I3700-X3700</f>
        <v>2.7792000017609011</v>
      </c>
      <c r="AA3700" s="27">
        <f t="shared" ref="AA3700:AA3707" si="158">X3700/I3700</f>
        <v>0.28199404761904762</v>
      </c>
      <c r="AB3700" s="27">
        <f t="shared" ref="AB3700:AB3707" si="159">Z3700/I3700</f>
        <v>0.71800595238095244</v>
      </c>
      <c r="AE3700" s="27" t="s">
        <v>132</v>
      </c>
      <c r="AV3700" s="27" t="s">
        <v>655</v>
      </c>
      <c r="AX3700" s="27" t="s">
        <v>547</v>
      </c>
      <c r="AY3700" s="27" t="s">
        <v>798</v>
      </c>
    </row>
    <row r="3701" spans="2:51" s="27" customFormat="1" x14ac:dyDescent="0.2">
      <c r="B3701" s="27">
        <v>1716</v>
      </c>
      <c r="C3701" s="27" t="s">
        <v>57</v>
      </c>
      <c r="D3701" s="27" t="s">
        <v>799</v>
      </c>
      <c r="E3701" s="27" t="s">
        <v>796</v>
      </c>
      <c r="F3701" s="27">
        <v>3.96</v>
      </c>
      <c r="G3701" s="27" t="s">
        <v>635</v>
      </c>
      <c r="H3701" s="27">
        <v>0.28800000018247679</v>
      </c>
      <c r="I3701" s="27">
        <f t="shared" si="148"/>
        <v>1.1404800007226081</v>
      </c>
      <c r="J3701" s="27">
        <v>1995</v>
      </c>
      <c r="L3701" s="27">
        <v>95</v>
      </c>
      <c r="Q3701" s="27">
        <v>17.79</v>
      </c>
      <c r="R3701" s="27">
        <v>50</v>
      </c>
      <c r="S3701" s="27">
        <v>14.29</v>
      </c>
      <c r="T3701" s="27">
        <v>50</v>
      </c>
      <c r="U3701" s="27" t="s">
        <v>802</v>
      </c>
      <c r="V3701" s="27" t="s">
        <v>26</v>
      </c>
      <c r="W3701" s="27">
        <v>1.74</v>
      </c>
      <c r="X3701" s="27">
        <f t="shared" si="156"/>
        <v>0.50112000031750958</v>
      </c>
      <c r="Z3701" s="27">
        <f t="shared" si="157"/>
        <v>0.63936000040509855</v>
      </c>
      <c r="AA3701" s="27">
        <f t="shared" si="158"/>
        <v>0.43939393939393934</v>
      </c>
      <c r="AB3701" s="27">
        <f t="shared" si="159"/>
        <v>0.56060606060606066</v>
      </c>
      <c r="AE3701" s="27" t="s">
        <v>132</v>
      </c>
      <c r="AV3701" s="27" t="s">
        <v>655</v>
      </c>
      <c r="AX3701" s="27" t="s">
        <v>547</v>
      </c>
      <c r="AY3701" s="27" t="s">
        <v>798</v>
      </c>
    </row>
    <row r="3702" spans="2:51" s="27" customFormat="1" x14ac:dyDescent="0.2">
      <c r="B3702" s="27">
        <v>1716</v>
      </c>
      <c r="C3702" s="27" t="s">
        <v>57</v>
      </c>
      <c r="D3702" s="27" t="s">
        <v>799</v>
      </c>
      <c r="E3702" s="27" t="s">
        <v>796</v>
      </c>
      <c r="F3702" s="27">
        <v>6.32</v>
      </c>
      <c r="G3702" s="27" t="s">
        <v>635</v>
      </c>
      <c r="H3702" s="27">
        <v>0.28800000018247679</v>
      </c>
      <c r="I3702" s="27">
        <f t="shared" si="148"/>
        <v>1.8201600011532535</v>
      </c>
      <c r="J3702" s="27">
        <v>1995</v>
      </c>
      <c r="L3702" s="27">
        <v>116</v>
      </c>
      <c r="Q3702" s="27">
        <v>18.22</v>
      </c>
      <c r="R3702" s="27">
        <v>50</v>
      </c>
      <c r="S3702" s="27">
        <v>13.43</v>
      </c>
      <c r="T3702" s="27">
        <v>50</v>
      </c>
      <c r="U3702" s="27" t="s">
        <v>802</v>
      </c>
      <c r="V3702" s="27" t="s">
        <v>26</v>
      </c>
      <c r="W3702" s="27">
        <v>2.2599999999999998</v>
      </c>
      <c r="X3702" s="27">
        <f t="shared" si="156"/>
        <v>0.65088000041239746</v>
      </c>
      <c r="Z3702" s="27">
        <f t="shared" si="157"/>
        <v>1.1692800007408559</v>
      </c>
      <c r="AA3702" s="27">
        <f t="shared" si="158"/>
        <v>0.35759493670886067</v>
      </c>
      <c r="AB3702" s="27">
        <f t="shared" si="159"/>
        <v>0.64240506329113922</v>
      </c>
      <c r="AE3702" s="27" t="s">
        <v>132</v>
      </c>
      <c r="AV3702" s="27" t="s">
        <v>655</v>
      </c>
      <c r="AX3702" s="27" t="s">
        <v>547</v>
      </c>
      <c r="AY3702" s="27" t="s">
        <v>798</v>
      </c>
    </row>
    <row r="3703" spans="2:51" s="27" customFormat="1" x14ac:dyDescent="0.2">
      <c r="B3703" s="27">
        <v>1716</v>
      </c>
      <c r="C3703" s="27" t="s">
        <v>57</v>
      </c>
      <c r="D3703" s="27" t="s">
        <v>799</v>
      </c>
      <c r="E3703" s="27" t="s">
        <v>796</v>
      </c>
      <c r="F3703" s="27">
        <v>10.19</v>
      </c>
      <c r="G3703" s="27" t="s">
        <v>635</v>
      </c>
      <c r="H3703" s="27">
        <v>0.28800000018247679</v>
      </c>
      <c r="I3703" s="27">
        <f t="shared" si="148"/>
        <v>2.9347200018594384</v>
      </c>
      <c r="J3703" s="27">
        <v>1995</v>
      </c>
      <c r="L3703" s="27">
        <v>149</v>
      </c>
      <c r="Q3703" s="27">
        <v>21.45</v>
      </c>
      <c r="R3703" s="27">
        <v>50</v>
      </c>
      <c r="S3703" s="27">
        <v>13.08</v>
      </c>
      <c r="T3703" s="27">
        <v>50</v>
      </c>
      <c r="U3703" s="27" t="s">
        <v>802</v>
      </c>
      <c r="V3703" s="27" t="s">
        <v>26</v>
      </c>
      <c r="W3703" s="27">
        <v>1.83</v>
      </c>
      <c r="X3703" s="27">
        <f t="shared" si="156"/>
        <v>0.5270400003339325</v>
      </c>
      <c r="Z3703" s="27">
        <f t="shared" si="157"/>
        <v>2.407680001525506</v>
      </c>
      <c r="AA3703" s="27">
        <f t="shared" si="158"/>
        <v>0.17958783120706576</v>
      </c>
      <c r="AB3703" s="27">
        <f t="shared" si="159"/>
        <v>0.82041216879293433</v>
      </c>
      <c r="AE3703" s="27" t="s">
        <v>132</v>
      </c>
      <c r="AV3703" s="27" t="s">
        <v>655</v>
      </c>
      <c r="AX3703" s="27" t="s">
        <v>547</v>
      </c>
      <c r="AY3703" s="27" t="s">
        <v>798</v>
      </c>
    </row>
    <row r="3704" spans="2:51" s="27" customFormat="1" x14ac:dyDescent="0.2">
      <c r="B3704" s="27">
        <v>1716</v>
      </c>
      <c r="C3704" s="27" t="s">
        <v>57</v>
      </c>
      <c r="D3704" s="27" t="s">
        <v>799</v>
      </c>
      <c r="E3704" s="27" t="s">
        <v>796</v>
      </c>
      <c r="F3704" s="27">
        <v>8.6300000000000008</v>
      </c>
      <c r="G3704" s="27" t="s">
        <v>635</v>
      </c>
      <c r="H3704" s="27">
        <v>0.28800000018247679</v>
      </c>
      <c r="I3704" s="27">
        <f t="shared" si="148"/>
        <v>2.4854400015747751</v>
      </c>
      <c r="J3704" s="27">
        <v>1995</v>
      </c>
      <c r="L3704" s="27">
        <v>175</v>
      </c>
      <c r="Q3704" s="27">
        <v>24.99</v>
      </c>
      <c r="R3704" s="27">
        <v>50</v>
      </c>
      <c r="S3704" s="27">
        <v>15.48</v>
      </c>
      <c r="T3704" s="27">
        <v>50</v>
      </c>
      <c r="U3704" s="27" t="s">
        <v>802</v>
      </c>
      <c r="V3704" s="27" t="s">
        <v>26</v>
      </c>
      <c r="W3704" s="27">
        <v>2.66</v>
      </c>
      <c r="X3704" s="27">
        <f t="shared" si="156"/>
        <v>0.76608000048538827</v>
      </c>
      <c r="Z3704" s="27">
        <f t="shared" si="157"/>
        <v>1.7193600010893868</v>
      </c>
      <c r="AA3704" s="27">
        <f t="shared" si="158"/>
        <v>0.30822711471610659</v>
      </c>
      <c r="AB3704" s="27">
        <f t="shared" si="159"/>
        <v>0.69177288528389347</v>
      </c>
      <c r="AE3704" s="27" t="s">
        <v>132</v>
      </c>
      <c r="AV3704" s="27" t="s">
        <v>655</v>
      </c>
      <c r="AX3704" s="27" t="s">
        <v>547</v>
      </c>
      <c r="AY3704" s="27" t="s">
        <v>798</v>
      </c>
    </row>
    <row r="3705" spans="2:51" s="27" customFormat="1" x14ac:dyDescent="0.2">
      <c r="B3705" s="27">
        <v>1716</v>
      </c>
      <c r="C3705" s="27" t="s">
        <v>57</v>
      </c>
      <c r="D3705" s="27" t="s">
        <v>799</v>
      </c>
      <c r="E3705" s="27" t="s">
        <v>796</v>
      </c>
      <c r="F3705" s="27">
        <v>8.76</v>
      </c>
      <c r="G3705" s="27" t="s">
        <v>635</v>
      </c>
      <c r="H3705" s="27">
        <v>0.28800000018247679</v>
      </c>
      <c r="I3705" s="27">
        <f t="shared" si="148"/>
        <v>2.5228800015984967</v>
      </c>
      <c r="J3705" s="27">
        <v>1995</v>
      </c>
      <c r="L3705" s="27">
        <v>195</v>
      </c>
      <c r="Q3705" s="27">
        <v>25.87</v>
      </c>
      <c r="R3705" s="27">
        <v>50</v>
      </c>
      <c r="S3705" s="27">
        <v>13.55</v>
      </c>
      <c r="T3705" s="27">
        <v>50</v>
      </c>
      <c r="U3705" s="27" t="s">
        <v>802</v>
      </c>
      <c r="V3705" s="27" t="s">
        <v>26</v>
      </c>
      <c r="W3705" s="27">
        <v>3.48</v>
      </c>
      <c r="X3705" s="27">
        <f t="shared" si="156"/>
        <v>1.0022400006350192</v>
      </c>
      <c r="Z3705" s="27">
        <f t="shared" si="157"/>
        <v>1.5206400009634775</v>
      </c>
      <c r="AA3705" s="27">
        <f t="shared" si="158"/>
        <v>0.39726027397260272</v>
      </c>
      <c r="AB3705" s="27">
        <f t="shared" si="159"/>
        <v>0.60273972602739734</v>
      </c>
      <c r="AE3705" s="27" t="s">
        <v>132</v>
      </c>
      <c r="AV3705" s="27" t="s">
        <v>655</v>
      </c>
      <c r="AX3705" s="27" t="s">
        <v>547</v>
      </c>
      <c r="AY3705" s="27" t="s">
        <v>798</v>
      </c>
    </row>
    <row r="3706" spans="2:51" s="27" customFormat="1" x14ac:dyDescent="0.2">
      <c r="B3706" s="27">
        <v>1716</v>
      </c>
      <c r="C3706" s="27" t="s">
        <v>57</v>
      </c>
      <c r="D3706" s="27" t="s">
        <v>799</v>
      </c>
      <c r="E3706" s="27" t="s">
        <v>796</v>
      </c>
      <c r="F3706" s="27">
        <v>10</v>
      </c>
      <c r="G3706" s="27" t="s">
        <v>635</v>
      </c>
      <c r="H3706" s="27">
        <v>0.28800000018247679</v>
      </c>
      <c r="I3706" s="27">
        <f t="shared" si="148"/>
        <v>2.8800000018247678</v>
      </c>
      <c r="J3706" s="27">
        <v>1995</v>
      </c>
      <c r="L3706" s="27">
        <v>262</v>
      </c>
      <c r="Q3706" s="27">
        <v>22.29</v>
      </c>
      <c r="R3706" s="27">
        <v>50</v>
      </c>
      <c r="S3706" s="27">
        <v>14.23</v>
      </c>
      <c r="T3706" s="27">
        <v>50</v>
      </c>
      <c r="U3706" s="27" t="s">
        <v>802</v>
      </c>
      <c r="V3706" s="27" t="s">
        <v>26</v>
      </c>
      <c r="W3706" s="27">
        <v>5.09</v>
      </c>
      <c r="X3706" s="27">
        <f t="shared" si="156"/>
        <v>1.4659200009288069</v>
      </c>
      <c r="Z3706" s="27">
        <f t="shared" si="157"/>
        <v>1.4140800008959609</v>
      </c>
      <c r="AA3706" s="27">
        <f t="shared" si="158"/>
        <v>0.50900000000000001</v>
      </c>
      <c r="AB3706" s="27">
        <f t="shared" si="159"/>
        <v>0.49099999999999994</v>
      </c>
      <c r="AE3706" s="27" t="s">
        <v>132</v>
      </c>
      <c r="AV3706" s="27" t="s">
        <v>655</v>
      </c>
      <c r="AX3706" s="27" t="s">
        <v>547</v>
      </c>
      <c r="AY3706" s="27" t="s">
        <v>798</v>
      </c>
    </row>
    <row r="3707" spans="2:51" s="27" customFormat="1" x14ac:dyDescent="0.2">
      <c r="B3707" s="27">
        <v>1716</v>
      </c>
      <c r="C3707" s="27" t="s">
        <v>57</v>
      </c>
      <c r="D3707" s="27" t="s">
        <v>799</v>
      </c>
      <c r="E3707" s="27" t="s">
        <v>796</v>
      </c>
      <c r="F3707" s="27">
        <v>14.95</v>
      </c>
      <c r="G3707" s="27" t="s">
        <v>635</v>
      </c>
      <c r="H3707" s="27">
        <v>0.28800000018247679</v>
      </c>
      <c r="I3707" s="27">
        <f t="shared" si="148"/>
        <v>4.3056000027280277</v>
      </c>
      <c r="J3707" s="27">
        <v>1995</v>
      </c>
      <c r="L3707" s="27">
        <v>291</v>
      </c>
      <c r="Q3707" s="27">
        <v>18.37</v>
      </c>
      <c r="R3707" s="27">
        <v>50</v>
      </c>
      <c r="S3707" s="27">
        <v>11.3</v>
      </c>
      <c r="T3707" s="27">
        <v>50</v>
      </c>
      <c r="U3707" s="27" t="s">
        <v>802</v>
      </c>
      <c r="V3707" s="27" t="s">
        <v>26</v>
      </c>
      <c r="W3707" s="27">
        <v>1.23</v>
      </c>
      <c r="X3707" s="27">
        <f t="shared" si="156"/>
        <v>0.35424000022444646</v>
      </c>
      <c r="Z3707" s="27">
        <f t="shared" si="157"/>
        <v>3.9513600025035811</v>
      </c>
      <c r="AA3707" s="27">
        <f t="shared" si="158"/>
        <v>8.2274247491638808E-2</v>
      </c>
      <c r="AB3707" s="27">
        <f t="shared" si="159"/>
        <v>0.91772575250836119</v>
      </c>
      <c r="AE3707" s="27" t="s">
        <v>132</v>
      </c>
      <c r="AV3707" s="27" t="s">
        <v>655</v>
      </c>
      <c r="AX3707" s="27" t="s">
        <v>547</v>
      </c>
      <c r="AY3707" s="27" t="s">
        <v>798</v>
      </c>
    </row>
    <row r="3708" spans="2:51" s="36" customFormat="1" x14ac:dyDescent="0.2">
      <c r="B3708" s="36">
        <v>1716</v>
      </c>
      <c r="C3708" s="36" t="s">
        <v>57</v>
      </c>
      <c r="D3708" s="36" t="s">
        <v>800</v>
      </c>
      <c r="E3708" s="36" t="s">
        <v>796</v>
      </c>
      <c r="F3708" s="36">
        <v>5.07</v>
      </c>
      <c r="G3708" s="36" t="s">
        <v>635</v>
      </c>
      <c r="H3708" s="36">
        <v>0.28800000018247679</v>
      </c>
      <c r="I3708" s="36">
        <f t="shared" si="148"/>
        <v>1.4601600009251574</v>
      </c>
      <c r="J3708" s="36">
        <v>1994</v>
      </c>
      <c r="K3708" s="36">
        <v>8</v>
      </c>
      <c r="R3708" s="36">
        <v>50</v>
      </c>
      <c r="T3708" s="36">
        <v>50</v>
      </c>
      <c r="V3708" s="36" t="s">
        <v>26</v>
      </c>
      <c r="AE3708" s="36" t="s">
        <v>55</v>
      </c>
      <c r="AV3708" s="36" t="s">
        <v>655</v>
      </c>
      <c r="AX3708" s="36" t="s">
        <v>547</v>
      </c>
      <c r="AY3708" s="36" t="s">
        <v>798</v>
      </c>
    </row>
    <row r="3709" spans="2:51" s="36" customFormat="1" x14ac:dyDescent="0.2">
      <c r="B3709" s="36">
        <v>1716</v>
      </c>
      <c r="C3709" s="36" t="s">
        <v>57</v>
      </c>
      <c r="D3709" s="36" t="s">
        <v>800</v>
      </c>
      <c r="E3709" s="36" t="s">
        <v>796</v>
      </c>
      <c r="F3709" s="36">
        <v>6.99</v>
      </c>
      <c r="G3709" s="36" t="s">
        <v>635</v>
      </c>
      <c r="H3709" s="36">
        <v>0.28800000018247679</v>
      </c>
      <c r="I3709" s="36">
        <f t="shared" si="148"/>
        <v>2.0131200012755128</v>
      </c>
      <c r="J3709" s="36">
        <v>1994</v>
      </c>
      <c r="K3709" s="36">
        <v>9</v>
      </c>
      <c r="R3709" s="36">
        <v>50</v>
      </c>
      <c r="T3709" s="36">
        <v>50</v>
      </c>
      <c r="V3709" s="36" t="s">
        <v>26</v>
      </c>
      <c r="AE3709" s="36" t="s">
        <v>55</v>
      </c>
      <c r="AV3709" s="36" t="s">
        <v>655</v>
      </c>
      <c r="AX3709" s="36" t="s">
        <v>547</v>
      </c>
      <c r="AY3709" s="36" t="s">
        <v>798</v>
      </c>
    </row>
    <row r="3710" spans="2:51" s="36" customFormat="1" x14ac:dyDescent="0.2">
      <c r="B3710" s="36">
        <v>1716</v>
      </c>
      <c r="C3710" s="36" t="s">
        <v>57</v>
      </c>
      <c r="D3710" s="36" t="s">
        <v>800</v>
      </c>
      <c r="E3710" s="36" t="s">
        <v>796</v>
      </c>
      <c r="F3710" s="36">
        <v>5.57</v>
      </c>
      <c r="G3710" s="36" t="s">
        <v>635</v>
      </c>
      <c r="H3710" s="36">
        <v>0.28800000018247679</v>
      </c>
      <c r="I3710" s="36">
        <f t="shared" si="148"/>
        <v>1.6041600010163959</v>
      </c>
      <c r="J3710" s="36">
        <v>1994</v>
      </c>
      <c r="K3710" s="36">
        <v>9</v>
      </c>
      <c r="R3710" s="36">
        <v>50</v>
      </c>
      <c r="T3710" s="36">
        <v>50</v>
      </c>
      <c r="V3710" s="36" t="s">
        <v>26</v>
      </c>
      <c r="AE3710" s="36" t="s">
        <v>55</v>
      </c>
      <c r="AV3710" s="36" t="s">
        <v>655</v>
      </c>
      <c r="AX3710" s="36" t="s">
        <v>547</v>
      </c>
      <c r="AY3710" s="36" t="s">
        <v>798</v>
      </c>
    </row>
    <row r="3711" spans="2:51" s="36" customFormat="1" x14ac:dyDescent="0.2">
      <c r="B3711" s="36">
        <v>1716</v>
      </c>
      <c r="C3711" s="36" t="s">
        <v>57</v>
      </c>
      <c r="D3711" s="36" t="s">
        <v>800</v>
      </c>
      <c r="E3711" s="36" t="s">
        <v>796</v>
      </c>
      <c r="F3711" s="36">
        <v>24.6</v>
      </c>
      <c r="G3711" s="36" t="s">
        <v>635</v>
      </c>
      <c r="H3711" s="36">
        <v>0.28800000018247679</v>
      </c>
      <c r="I3711" s="36">
        <f t="shared" si="148"/>
        <v>7.0848000044889297</v>
      </c>
      <c r="J3711" s="36">
        <v>1994</v>
      </c>
      <c r="K3711" s="36">
        <v>10</v>
      </c>
      <c r="R3711" s="36">
        <v>50</v>
      </c>
      <c r="T3711" s="36">
        <v>50</v>
      </c>
      <c r="V3711" s="36" t="s">
        <v>26</v>
      </c>
      <c r="AE3711" s="36" t="s">
        <v>55</v>
      </c>
      <c r="AV3711" s="36" t="s">
        <v>655</v>
      </c>
      <c r="AX3711" s="36" t="s">
        <v>547</v>
      </c>
      <c r="AY3711" s="36" t="s">
        <v>798</v>
      </c>
    </row>
    <row r="3712" spans="2:51" s="36" customFormat="1" x14ac:dyDescent="0.2">
      <c r="B3712" s="36">
        <v>1716</v>
      </c>
      <c r="C3712" s="36" t="s">
        <v>57</v>
      </c>
      <c r="D3712" s="36" t="s">
        <v>800</v>
      </c>
      <c r="E3712" s="36" t="s">
        <v>796</v>
      </c>
      <c r="F3712" s="36">
        <v>18.989999999999998</v>
      </c>
      <c r="G3712" s="36" t="s">
        <v>635</v>
      </c>
      <c r="H3712" s="36">
        <v>0.28800000018247679</v>
      </c>
      <c r="I3712" s="36">
        <f t="shared" si="148"/>
        <v>5.4691200034652336</v>
      </c>
      <c r="J3712" s="36">
        <v>1994</v>
      </c>
      <c r="K3712" s="36">
        <v>10</v>
      </c>
      <c r="R3712" s="36">
        <v>50</v>
      </c>
      <c r="T3712" s="36">
        <v>50</v>
      </c>
      <c r="V3712" s="36" t="s">
        <v>26</v>
      </c>
      <c r="AE3712" s="36" t="s">
        <v>55</v>
      </c>
      <c r="AV3712" s="36" t="s">
        <v>655</v>
      </c>
      <c r="AX3712" s="36" t="s">
        <v>547</v>
      </c>
      <c r="AY3712" s="36" t="s">
        <v>798</v>
      </c>
    </row>
    <row r="3713" spans="2:51" s="36" customFormat="1" x14ac:dyDescent="0.2">
      <c r="B3713" s="36">
        <v>1716</v>
      </c>
      <c r="C3713" s="36" t="s">
        <v>57</v>
      </c>
      <c r="D3713" s="36" t="s">
        <v>800</v>
      </c>
      <c r="E3713" s="36" t="s">
        <v>796</v>
      </c>
      <c r="F3713" s="36">
        <v>7.42</v>
      </c>
      <c r="G3713" s="36" t="s">
        <v>635</v>
      </c>
      <c r="H3713" s="36">
        <v>0.28800000018247679</v>
      </c>
      <c r="I3713" s="36">
        <f t="shared" si="148"/>
        <v>2.1369600013539776</v>
      </c>
      <c r="J3713" s="36">
        <v>1994</v>
      </c>
      <c r="K3713" s="36">
        <v>11</v>
      </c>
      <c r="R3713" s="36">
        <v>50</v>
      </c>
      <c r="T3713" s="36">
        <v>50</v>
      </c>
      <c r="V3713" s="36" t="s">
        <v>26</v>
      </c>
      <c r="AE3713" s="36" t="s">
        <v>55</v>
      </c>
      <c r="AV3713" s="36" t="s">
        <v>655</v>
      </c>
      <c r="AX3713" s="36" t="s">
        <v>547</v>
      </c>
      <c r="AY3713" s="36" t="s">
        <v>798</v>
      </c>
    </row>
    <row r="3714" spans="2:51" s="36" customFormat="1" x14ac:dyDescent="0.2">
      <c r="B3714" s="36">
        <v>1716</v>
      </c>
      <c r="C3714" s="36" t="s">
        <v>57</v>
      </c>
      <c r="D3714" s="36" t="s">
        <v>800</v>
      </c>
      <c r="E3714" s="36" t="s">
        <v>796</v>
      </c>
      <c r="F3714" s="36">
        <v>16.420000000000002</v>
      </c>
      <c r="G3714" s="36" t="s">
        <v>635</v>
      </c>
      <c r="H3714" s="36">
        <v>0.28800000018247679</v>
      </c>
      <c r="I3714" s="36">
        <f t="shared" si="148"/>
        <v>4.7289600029962697</v>
      </c>
      <c r="J3714" s="36">
        <v>1994</v>
      </c>
      <c r="K3714" s="36">
        <v>11</v>
      </c>
      <c r="R3714" s="36">
        <v>50</v>
      </c>
      <c r="T3714" s="36">
        <v>50</v>
      </c>
      <c r="V3714" s="36" t="s">
        <v>26</v>
      </c>
      <c r="AE3714" s="36" t="s">
        <v>55</v>
      </c>
      <c r="AV3714" s="36" t="s">
        <v>655</v>
      </c>
      <c r="AX3714" s="36" t="s">
        <v>547</v>
      </c>
      <c r="AY3714" s="36" t="s">
        <v>798</v>
      </c>
    </row>
    <row r="3715" spans="2:51" s="23" customFormat="1" x14ac:dyDescent="0.2">
      <c r="B3715" s="23">
        <v>1716</v>
      </c>
      <c r="C3715" s="23" t="s">
        <v>57</v>
      </c>
      <c r="D3715" s="23" t="s">
        <v>800</v>
      </c>
      <c r="E3715" s="23" t="s">
        <v>796</v>
      </c>
      <c r="F3715" s="23">
        <v>27.2</v>
      </c>
      <c r="G3715" s="23" t="s">
        <v>635</v>
      </c>
      <c r="H3715" s="23">
        <v>0.28800000018247679</v>
      </c>
      <c r="I3715" s="23">
        <f t="shared" si="148"/>
        <v>7.8336000049633681</v>
      </c>
      <c r="J3715" s="23">
        <v>1995</v>
      </c>
      <c r="L3715" s="23">
        <v>24</v>
      </c>
      <c r="Q3715" s="23">
        <v>9.11</v>
      </c>
      <c r="R3715" s="23">
        <v>50</v>
      </c>
      <c r="S3715" s="23">
        <v>31.52</v>
      </c>
      <c r="T3715" s="23">
        <v>50</v>
      </c>
      <c r="U3715" s="23" t="s">
        <v>802</v>
      </c>
      <c r="V3715" s="23" t="s">
        <v>26</v>
      </c>
      <c r="W3715" s="23">
        <v>21.9</v>
      </c>
      <c r="X3715" s="23">
        <f>W3715*H3715</f>
        <v>6.3072000039962415</v>
      </c>
      <c r="Z3715" s="23">
        <f>I3715-X3715</f>
        <v>1.5264000009671266</v>
      </c>
      <c r="AA3715" s="23">
        <f>X3715/I3715</f>
        <v>0.80514705882352944</v>
      </c>
      <c r="AB3715" s="23">
        <f>Z3715/I3715</f>
        <v>0.19485294117647056</v>
      </c>
      <c r="AE3715" s="23" t="s">
        <v>55</v>
      </c>
      <c r="AV3715" s="23" t="s">
        <v>655</v>
      </c>
      <c r="AX3715" s="23" t="s">
        <v>547</v>
      </c>
      <c r="AY3715" s="23" t="s">
        <v>798</v>
      </c>
    </row>
    <row r="3716" spans="2:51" s="23" customFormat="1" x14ac:dyDescent="0.2">
      <c r="B3716" s="23">
        <v>1716</v>
      </c>
      <c r="C3716" s="23" t="s">
        <v>57</v>
      </c>
      <c r="D3716" s="23" t="s">
        <v>800</v>
      </c>
      <c r="E3716" s="23" t="s">
        <v>796</v>
      </c>
      <c r="F3716" s="23">
        <v>22.6</v>
      </c>
      <c r="G3716" s="23" t="s">
        <v>635</v>
      </c>
      <c r="H3716" s="23">
        <v>0.28800000018247679</v>
      </c>
      <c r="I3716" s="23">
        <f t="shared" si="148"/>
        <v>6.5088000041239757</v>
      </c>
      <c r="J3716" s="23">
        <v>1995</v>
      </c>
      <c r="L3716" s="23">
        <v>74</v>
      </c>
      <c r="Q3716" s="23">
        <v>11.92</v>
      </c>
      <c r="R3716" s="23">
        <v>50</v>
      </c>
      <c r="S3716" s="23">
        <v>30.5</v>
      </c>
      <c r="T3716" s="23">
        <v>50</v>
      </c>
      <c r="U3716" s="23" t="s">
        <v>802</v>
      </c>
      <c r="V3716" s="23" t="s">
        <v>26</v>
      </c>
      <c r="W3716" s="23">
        <v>20.350000000000001</v>
      </c>
      <c r="X3716" s="23">
        <f t="shared" ref="X3716:X3720" si="160">W3716*H3716</f>
        <v>5.8608000037134032</v>
      </c>
      <c r="Z3716" s="23">
        <f t="shared" ref="Z3716:Z3720" si="161">I3716-X3716</f>
        <v>0.6480000004105726</v>
      </c>
      <c r="AA3716" s="23">
        <f t="shared" ref="AA3716:AA3720" si="162">X3716/I3716</f>
        <v>0.90044247787610621</v>
      </c>
      <c r="AB3716" s="23">
        <f t="shared" ref="AB3716:AB3720" si="163">Z3716/I3716</f>
        <v>9.955752212389378E-2</v>
      </c>
      <c r="AE3716" s="23" t="s">
        <v>55</v>
      </c>
      <c r="AV3716" s="23" t="s">
        <v>655</v>
      </c>
      <c r="AX3716" s="23" t="s">
        <v>547</v>
      </c>
      <c r="AY3716" s="23" t="s">
        <v>798</v>
      </c>
    </row>
    <row r="3717" spans="2:51" s="23" customFormat="1" x14ac:dyDescent="0.2">
      <c r="B3717" s="23">
        <v>1716</v>
      </c>
      <c r="C3717" s="23" t="s">
        <v>57</v>
      </c>
      <c r="D3717" s="23" t="s">
        <v>800</v>
      </c>
      <c r="E3717" s="23" t="s">
        <v>796</v>
      </c>
      <c r="F3717" s="23">
        <v>18</v>
      </c>
      <c r="G3717" s="23" t="s">
        <v>635</v>
      </c>
      <c r="H3717" s="23">
        <v>0.28800000018247679</v>
      </c>
      <c r="I3717" s="23">
        <f t="shared" si="148"/>
        <v>5.1840000032845825</v>
      </c>
      <c r="J3717" s="23">
        <v>1995</v>
      </c>
      <c r="L3717" s="23">
        <v>116</v>
      </c>
      <c r="Q3717" s="23">
        <v>14.61</v>
      </c>
      <c r="R3717" s="23">
        <v>50</v>
      </c>
      <c r="S3717" s="23">
        <v>17.649999999999999</v>
      </c>
      <c r="T3717" s="23">
        <v>50</v>
      </c>
      <c r="U3717" s="23" t="s">
        <v>802</v>
      </c>
      <c r="V3717" s="23" t="s">
        <v>26</v>
      </c>
      <c r="W3717" s="23">
        <v>16.89</v>
      </c>
      <c r="X3717" s="23">
        <f t="shared" si="160"/>
        <v>4.8643200030820335</v>
      </c>
      <c r="Z3717" s="23">
        <f t="shared" si="161"/>
        <v>0.31968000020254905</v>
      </c>
      <c r="AA3717" s="23">
        <f t="shared" si="162"/>
        <v>0.93833333333333335</v>
      </c>
      <c r="AB3717" s="23">
        <f t="shared" si="163"/>
        <v>6.1666666666666627E-2</v>
      </c>
      <c r="AE3717" s="23" t="s">
        <v>55</v>
      </c>
      <c r="AV3717" s="23" t="s">
        <v>655</v>
      </c>
      <c r="AX3717" s="23" t="s">
        <v>547</v>
      </c>
      <c r="AY3717" s="23" t="s">
        <v>798</v>
      </c>
    </row>
    <row r="3718" spans="2:51" s="23" customFormat="1" x14ac:dyDescent="0.2">
      <c r="B3718" s="23">
        <v>1716</v>
      </c>
      <c r="C3718" s="23" t="s">
        <v>57</v>
      </c>
      <c r="D3718" s="23" t="s">
        <v>800</v>
      </c>
      <c r="E3718" s="23" t="s">
        <v>796</v>
      </c>
      <c r="F3718" s="23">
        <v>13.53</v>
      </c>
      <c r="G3718" s="23" t="s">
        <v>635</v>
      </c>
      <c r="H3718" s="23">
        <v>0.28800000018247679</v>
      </c>
      <c r="I3718" s="23">
        <f t="shared" si="148"/>
        <v>3.896640002468911</v>
      </c>
      <c r="J3718" s="23">
        <v>1995</v>
      </c>
      <c r="L3718" s="23">
        <v>145</v>
      </c>
      <c r="Q3718" s="23">
        <v>15.85</v>
      </c>
      <c r="R3718" s="23">
        <v>50</v>
      </c>
      <c r="S3718" s="23">
        <v>10.45</v>
      </c>
      <c r="T3718" s="23">
        <v>50</v>
      </c>
      <c r="U3718" s="23" t="s">
        <v>802</v>
      </c>
      <c r="V3718" s="23" t="s">
        <v>26</v>
      </c>
      <c r="W3718" s="23">
        <v>6.65</v>
      </c>
      <c r="X3718" s="23">
        <f t="shared" si="160"/>
        <v>1.9152000012134707</v>
      </c>
      <c r="Z3718" s="23">
        <f t="shared" si="161"/>
        <v>1.9814400012554403</v>
      </c>
      <c r="AA3718" s="23">
        <f t="shared" si="162"/>
        <v>0.49150036954915005</v>
      </c>
      <c r="AB3718" s="23">
        <f t="shared" si="163"/>
        <v>0.50849963045085</v>
      </c>
      <c r="AE3718" s="23" t="s">
        <v>55</v>
      </c>
      <c r="AV3718" s="23" t="s">
        <v>655</v>
      </c>
      <c r="AX3718" s="23" t="s">
        <v>547</v>
      </c>
      <c r="AY3718" s="23" t="s">
        <v>798</v>
      </c>
    </row>
    <row r="3719" spans="2:51" s="23" customFormat="1" x14ac:dyDescent="0.2">
      <c r="B3719" s="23">
        <v>1716</v>
      </c>
      <c r="C3719" s="23" t="s">
        <v>57</v>
      </c>
      <c r="D3719" s="23" t="s">
        <v>800</v>
      </c>
      <c r="E3719" s="23" t="s">
        <v>796</v>
      </c>
      <c r="F3719" s="23">
        <v>7.18</v>
      </c>
      <c r="G3719" s="23" t="s">
        <v>635</v>
      </c>
      <c r="H3719" s="23">
        <v>0.28800000018247679</v>
      </c>
      <c r="I3719" s="23">
        <f t="shared" si="148"/>
        <v>2.0678400013101834</v>
      </c>
      <c r="J3719" s="23">
        <v>1995</v>
      </c>
      <c r="L3719" s="23">
        <v>251</v>
      </c>
      <c r="Q3719" s="23">
        <v>16.21</v>
      </c>
      <c r="R3719" s="23">
        <v>50</v>
      </c>
      <c r="S3719" s="23">
        <v>4.9400000000000004</v>
      </c>
      <c r="T3719" s="23">
        <v>50</v>
      </c>
      <c r="U3719" s="23" t="s">
        <v>802</v>
      </c>
      <c r="V3719" s="23" t="s">
        <v>26</v>
      </c>
      <c r="W3719" s="23">
        <v>2.44</v>
      </c>
      <c r="X3719" s="23">
        <f t="shared" si="160"/>
        <v>0.7027200004452433</v>
      </c>
      <c r="Z3719" s="23">
        <f t="shared" si="161"/>
        <v>1.3651200008649402</v>
      </c>
      <c r="AA3719" s="23">
        <f t="shared" si="162"/>
        <v>0.33983286908077992</v>
      </c>
      <c r="AB3719" s="23">
        <f t="shared" si="163"/>
        <v>0.66016713091922019</v>
      </c>
      <c r="AE3719" s="23" t="s">
        <v>55</v>
      </c>
      <c r="AV3719" s="23" t="s">
        <v>655</v>
      </c>
      <c r="AX3719" s="23" t="s">
        <v>547</v>
      </c>
      <c r="AY3719" s="23" t="s">
        <v>798</v>
      </c>
    </row>
    <row r="3720" spans="2:51" s="23" customFormat="1" x14ac:dyDescent="0.2">
      <c r="B3720" s="23">
        <v>1716</v>
      </c>
      <c r="C3720" s="23" t="s">
        <v>57</v>
      </c>
      <c r="D3720" s="23" t="s">
        <v>800</v>
      </c>
      <c r="E3720" s="23" t="s">
        <v>796</v>
      </c>
      <c r="F3720" s="23">
        <v>9.92</v>
      </c>
      <c r="G3720" s="23" t="s">
        <v>635</v>
      </c>
      <c r="H3720" s="23">
        <v>0.28800000018247679</v>
      </c>
      <c r="I3720" s="23">
        <f t="shared" si="148"/>
        <v>2.8569600018101697</v>
      </c>
      <c r="J3720" s="23">
        <v>1995</v>
      </c>
      <c r="L3720" s="23">
        <v>291</v>
      </c>
      <c r="Q3720" s="23">
        <v>13.38</v>
      </c>
      <c r="R3720" s="23">
        <v>50</v>
      </c>
      <c r="S3720" s="23">
        <v>4.2</v>
      </c>
      <c r="T3720" s="23">
        <v>50</v>
      </c>
      <c r="U3720" s="23" t="s">
        <v>802</v>
      </c>
      <c r="V3720" s="23" t="s">
        <v>26</v>
      </c>
      <c r="W3720" s="23">
        <v>9.24</v>
      </c>
      <c r="X3720" s="23">
        <f t="shared" si="160"/>
        <v>2.6611200016860854</v>
      </c>
      <c r="Z3720" s="23">
        <f t="shared" si="161"/>
        <v>0.19584000012408431</v>
      </c>
      <c r="AA3720" s="23">
        <f t="shared" si="162"/>
        <v>0.93145161290322576</v>
      </c>
      <c r="AB3720" s="23">
        <f t="shared" si="163"/>
        <v>6.854838709677423E-2</v>
      </c>
      <c r="AE3720" s="23" t="s">
        <v>55</v>
      </c>
      <c r="AV3720" s="23" t="s">
        <v>655</v>
      </c>
      <c r="AX3720" s="23" t="s">
        <v>547</v>
      </c>
      <c r="AY3720" s="23" t="s">
        <v>798</v>
      </c>
    </row>
    <row r="3721" spans="2:51" s="36" customFormat="1" x14ac:dyDescent="0.2">
      <c r="B3721" s="36">
        <v>1716</v>
      </c>
      <c r="C3721" s="36" t="s">
        <v>57</v>
      </c>
      <c r="D3721" s="36" t="s">
        <v>801</v>
      </c>
      <c r="E3721" s="36" t="s">
        <v>796</v>
      </c>
      <c r="F3721" s="36">
        <v>2.5099999999999998</v>
      </c>
      <c r="G3721" s="36" t="s">
        <v>635</v>
      </c>
      <c r="H3721" s="36">
        <v>0.28800000018247679</v>
      </c>
      <c r="I3721" s="36">
        <f t="shared" ref="I3721:I3725" si="164">F3721*H3721</f>
        <v>0.7228800004580167</v>
      </c>
      <c r="J3721" s="36">
        <v>1994</v>
      </c>
      <c r="K3721" s="36">
        <v>8</v>
      </c>
      <c r="R3721" s="36">
        <v>50</v>
      </c>
      <c r="T3721" s="36">
        <v>50</v>
      </c>
      <c r="V3721" s="36" t="s">
        <v>26</v>
      </c>
      <c r="AE3721" s="36" t="s">
        <v>55</v>
      </c>
      <c r="AV3721" s="36" t="s">
        <v>655</v>
      </c>
      <c r="AX3721" s="36" t="s">
        <v>547</v>
      </c>
      <c r="AY3721" s="36" t="s">
        <v>798</v>
      </c>
    </row>
    <row r="3722" spans="2:51" s="36" customFormat="1" x14ac:dyDescent="0.2">
      <c r="B3722" s="36">
        <v>1716</v>
      </c>
      <c r="C3722" s="36" t="s">
        <v>57</v>
      </c>
      <c r="D3722" s="36" t="s">
        <v>801</v>
      </c>
      <c r="E3722" s="36" t="s">
        <v>796</v>
      </c>
      <c r="F3722" s="36">
        <v>3.76</v>
      </c>
      <c r="G3722" s="36" t="s">
        <v>635</v>
      </c>
      <c r="H3722" s="36">
        <v>0.28800000018247679</v>
      </c>
      <c r="I3722" s="36">
        <f t="shared" si="164"/>
        <v>1.0828800006861126</v>
      </c>
      <c r="J3722" s="36">
        <v>1994</v>
      </c>
      <c r="K3722" s="36">
        <v>9</v>
      </c>
      <c r="R3722" s="36">
        <v>50</v>
      </c>
      <c r="T3722" s="36">
        <v>50</v>
      </c>
      <c r="V3722" s="36" t="s">
        <v>26</v>
      </c>
      <c r="AE3722" s="36" t="s">
        <v>55</v>
      </c>
      <c r="AV3722" s="36" t="s">
        <v>655</v>
      </c>
      <c r="AX3722" s="36" t="s">
        <v>547</v>
      </c>
      <c r="AY3722" s="36" t="s">
        <v>798</v>
      </c>
    </row>
    <row r="3723" spans="2:51" s="36" customFormat="1" x14ac:dyDescent="0.2">
      <c r="B3723" s="36">
        <v>1716</v>
      </c>
      <c r="C3723" s="36" t="s">
        <v>57</v>
      </c>
      <c r="D3723" s="36" t="s">
        <v>801</v>
      </c>
      <c r="E3723" s="36" t="s">
        <v>796</v>
      </c>
      <c r="F3723" s="36">
        <v>7.97</v>
      </c>
      <c r="G3723" s="36" t="s">
        <v>635</v>
      </c>
      <c r="H3723" s="36">
        <v>0.28800000018247679</v>
      </c>
      <c r="I3723" s="36">
        <f t="shared" si="164"/>
        <v>2.2953600014543398</v>
      </c>
      <c r="J3723" s="36">
        <v>1994</v>
      </c>
      <c r="K3723" s="36">
        <v>9</v>
      </c>
      <c r="R3723" s="36">
        <v>50</v>
      </c>
      <c r="T3723" s="36">
        <v>50</v>
      </c>
      <c r="V3723" s="36" t="s">
        <v>26</v>
      </c>
      <c r="AE3723" s="36" t="s">
        <v>55</v>
      </c>
      <c r="AV3723" s="36" t="s">
        <v>655</v>
      </c>
      <c r="AX3723" s="36" t="s">
        <v>547</v>
      </c>
      <c r="AY3723" s="36" t="s">
        <v>798</v>
      </c>
    </row>
    <row r="3724" spans="2:51" s="36" customFormat="1" x14ac:dyDescent="0.2">
      <c r="B3724" s="36">
        <v>1716</v>
      </c>
      <c r="C3724" s="36" t="s">
        <v>57</v>
      </c>
      <c r="D3724" s="36" t="s">
        <v>801</v>
      </c>
      <c r="E3724" s="36" t="s">
        <v>796</v>
      </c>
      <c r="F3724" s="36">
        <f>AVERAGE(13.77, 6.34, 1.175)</f>
        <v>7.0949999999999998</v>
      </c>
      <c r="G3724" s="36" t="s">
        <v>635</v>
      </c>
      <c r="H3724" s="36">
        <v>0.28800000018247679</v>
      </c>
      <c r="I3724" s="36">
        <f t="shared" si="164"/>
        <v>2.0433600012946727</v>
      </c>
      <c r="J3724" s="36">
        <v>1994</v>
      </c>
      <c r="K3724" s="36">
        <v>10</v>
      </c>
      <c r="R3724" s="36">
        <v>50</v>
      </c>
      <c r="T3724" s="36">
        <v>50</v>
      </c>
      <c r="V3724" s="36" t="s">
        <v>26</v>
      </c>
      <c r="AE3724" s="36" t="s">
        <v>55</v>
      </c>
      <c r="AV3724" s="36" t="s">
        <v>655</v>
      </c>
      <c r="AX3724" s="36" t="s">
        <v>547</v>
      </c>
      <c r="AY3724" s="36" t="s">
        <v>798</v>
      </c>
    </row>
    <row r="3725" spans="2:51" s="36" customFormat="1" x14ac:dyDescent="0.2">
      <c r="B3725" s="36">
        <v>1716</v>
      </c>
      <c r="C3725" s="36" t="s">
        <v>57</v>
      </c>
      <c r="D3725" s="36" t="s">
        <v>801</v>
      </c>
      <c r="E3725" s="36" t="s">
        <v>796</v>
      </c>
      <c r="F3725" s="36">
        <f>AVERAGE(10.36, 3.95)</f>
        <v>7.1549999999999994</v>
      </c>
      <c r="G3725" s="36" t="s">
        <v>635</v>
      </c>
      <c r="H3725" s="36">
        <v>0.28800000018247679</v>
      </c>
      <c r="I3725" s="36">
        <f t="shared" si="164"/>
        <v>2.0606400013056212</v>
      </c>
      <c r="J3725" s="36">
        <v>1994</v>
      </c>
      <c r="K3725" s="36">
        <v>10</v>
      </c>
      <c r="R3725" s="36">
        <v>50</v>
      </c>
      <c r="T3725" s="36">
        <v>50</v>
      </c>
      <c r="V3725" s="36" t="s">
        <v>26</v>
      </c>
      <c r="AE3725" s="36" t="s">
        <v>55</v>
      </c>
      <c r="AV3725" s="36" t="s">
        <v>655</v>
      </c>
      <c r="AX3725" s="36" t="s">
        <v>547</v>
      </c>
      <c r="AY3725" s="36" t="s">
        <v>798</v>
      </c>
    </row>
    <row r="3726" spans="2:51" s="27" customFormat="1" x14ac:dyDescent="0.2">
      <c r="B3726" s="27">
        <v>1716</v>
      </c>
      <c r="C3726" s="27" t="s">
        <v>57</v>
      </c>
      <c r="D3726" s="27" t="s">
        <v>801</v>
      </c>
      <c r="E3726" s="27" t="s">
        <v>796</v>
      </c>
      <c r="F3726" s="27">
        <v>7.46</v>
      </c>
      <c r="G3726" s="27" t="s">
        <v>635</v>
      </c>
      <c r="H3726" s="27">
        <v>0.28800000018247679</v>
      </c>
      <c r="I3726" s="27">
        <f>F3726*H3726</f>
        <v>2.148480001361277</v>
      </c>
      <c r="J3726" s="27">
        <v>1995</v>
      </c>
      <c r="K3726" s="27">
        <v>7</v>
      </c>
      <c r="L3726" s="27">
        <v>191</v>
      </c>
      <c r="Q3726" s="27">
        <v>5.65</v>
      </c>
      <c r="R3726" s="27">
        <v>50</v>
      </c>
      <c r="S3726" s="27">
        <v>15.56</v>
      </c>
      <c r="T3726" s="27">
        <v>50</v>
      </c>
      <c r="U3726" s="27" t="s">
        <v>802</v>
      </c>
      <c r="V3726" s="27" t="s">
        <v>26</v>
      </c>
      <c r="W3726" s="27">
        <v>7.39</v>
      </c>
      <c r="X3726" s="27">
        <f>W3726*H3726</f>
        <v>2.1283200013485035</v>
      </c>
      <c r="Z3726" s="27">
        <f>I3726-X3726</f>
        <v>2.0160000012773516E-2</v>
      </c>
      <c r="AA3726" s="27">
        <f>X3726/I3726</f>
        <v>0.99061662198391409</v>
      </c>
      <c r="AB3726" s="27">
        <f>Z3726/I3726</f>
        <v>9.3833780160858561E-3</v>
      </c>
      <c r="AE3726" s="27" t="s">
        <v>55</v>
      </c>
      <c r="AV3726" s="27" t="s">
        <v>655</v>
      </c>
      <c r="AX3726" s="27" t="s">
        <v>547</v>
      </c>
      <c r="AY3726" s="27" t="s">
        <v>798</v>
      </c>
    </row>
    <row r="3727" spans="2:51" s="27" customFormat="1" x14ac:dyDescent="0.2">
      <c r="B3727" s="27">
        <v>1716</v>
      </c>
      <c r="C3727" s="27" t="s">
        <v>57</v>
      </c>
      <c r="D3727" s="27" t="s">
        <v>801</v>
      </c>
      <c r="E3727" s="27" t="s">
        <v>796</v>
      </c>
      <c r="F3727" s="27">
        <v>8.24</v>
      </c>
      <c r="G3727" s="27" t="s">
        <v>635</v>
      </c>
      <c r="H3727" s="27">
        <v>0.28800000018247679</v>
      </c>
      <c r="I3727" s="27">
        <f t="shared" ref="I3727:I3731" si="165">F3727*H3727</f>
        <v>2.3731200015036089</v>
      </c>
      <c r="J3727" s="27">
        <v>1995</v>
      </c>
      <c r="K3727" s="27">
        <v>7</v>
      </c>
      <c r="L3727" s="27">
        <v>200</v>
      </c>
      <c r="Q3727" s="27">
        <v>5.65</v>
      </c>
      <c r="R3727" s="27">
        <v>50</v>
      </c>
      <c r="S3727" s="27">
        <v>15</v>
      </c>
      <c r="T3727" s="27">
        <v>50</v>
      </c>
      <c r="U3727" s="27" t="s">
        <v>802</v>
      </c>
      <c r="V3727" s="27" t="s">
        <v>26</v>
      </c>
      <c r="W3727" s="27">
        <v>7.3</v>
      </c>
      <c r="X3727" s="27">
        <f t="shared" ref="X3727:X3731" si="166">W3727*H3727</f>
        <v>2.1024000013320805</v>
      </c>
      <c r="Z3727" s="27">
        <f t="shared" ref="Z3727:Z3731" si="167">I3727-X3727</f>
        <v>0.27072000017152842</v>
      </c>
      <c r="AA3727" s="27">
        <f t="shared" ref="AA3727:AA3731" si="168">X3727/I3727</f>
        <v>0.88592233009708732</v>
      </c>
      <c r="AB3727" s="27">
        <f t="shared" ref="AB3727:AB3731" si="169">Z3727/I3727</f>
        <v>0.11407766990291271</v>
      </c>
      <c r="AE3727" s="27" t="s">
        <v>55</v>
      </c>
      <c r="AV3727" s="27" t="s">
        <v>655</v>
      </c>
      <c r="AX3727" s="27" t="s">
        <v>547</v>
      </c>
      <c r="AY3727" s="27" t="s">
        <v>798</v>
      </c>
    </row>
    <row r="3728" spans="2:51" s="27" customFormat="1" x14ac:dyDescent="0.2">
      <c r="B3728" s="27">
        <v>1716</v>
      </c>
      <c r="C3728" s="27" t="s">
        <v>57</v>
      </c>
      <c r="D3728" s="27" t="s">
        <v>801</v>
      </c>
      <c r="E3728" s="27" t="s">
        <v>796</v>
      </c>
      <c r="F3728" s="27">
        <v>4.25</v>
      </c>
      <c r="G3728" s="27" t="s">
        <v>635</v>
      </c>
      <c r="H3728" s="27">
        <v>0.28800000018247679</v>
      </c>
      <c r="I3728" s="27">
        <f t="shared" si="165"/>
        <v>1.2240000007755263</v>
      </c>
      <c r="J3728" s="27">
        <v>1995</v>
      </c>
      <c r="K3728" s="27">
        <v>9</v>
      </c>
      <c r="L3728" s="27">
        <v>255</v>
      </c>
      <c r="Q3728" s="27">
        <v>8.76</v>
      </c>
      <c r="R3728" s="27">
        <v>50</v>
      </c>
      <c r="S3728" s="27">
        <v>3.56</v>
      </c>
      <c r="T3728" s="27">
        <v>50</v>
      </c>
      <c r="U3728" s="27" t="s">
        <v>802</v>
      </c>
      <c r="V3728" s="27" t="s">
        <v>26</v>
      </c>
      <c r="W3728" s="27">
        <v>1.8</v>
      </c>
      <c r="X3728" s="27">
        <f t="shared" si="166"/>
        <v>0.51840000032845823</v>
      </c>
      <c r="Z3728" s="27">
        <f t="shared" si="167"/>
        <v>0.70560000044706805</v>
      </c>
      <c r="AA3728" s="27">
        <f t="shared" si="168"/>
        <v>0.42352941176470593</v>
      </c>
      <c r="AB3728" s="27">
        <f t="shared" si="169"/>
        <v>0.57647058823529407</v>
      </c>
      <c r="AE3728" s="27" t="s">
        <v>55</v>
      </c>
      <c r="AV3728" s="27" t="s">
        <v>655</v>
      </c>
      <c r="AX3728" s="27" t="s">
        <v>547</v>
      </c>
      <c r="AY3728" s="27" t="s">
        <v>798</v>
      </c>
    </row>
    <row r="3729" spans="2:52" s="27" customFormat="1" x14ac:dyDescent="0.2">
      <c r="B3729" s="27">
        <v>1716</v>
      </c>
      <c r="C3729" s="27" t="s">
        <v>57</v>
      </c>
      <c r="D3729" s="27" t="s">
        <v>801</v>
      </c>
      <c r="E3729" s="27" t="s">
        <v>796</v>
      </c>
      <c r="F3729" s="27">
        <v>2.48</v>
      </c>
      <c r="G3729" s="27" t="s">
        <v>635</v>
      </c>
      <c r="H3729" s="27">
        <v>0.28800000018247679</v>
      </c>
      <c r="I3729" s="27">
        <f t="shared" si="165"/>
        <v>0.71424000045254243</v>
      </c>
      <c r="J3729" s="27">
        <v>1995</v>
      </c>
      <c r="K3729" s="27">
        <v>9</v>
      </c>
      <c r="L3729" s="27">
        <v>265</v>
      </c>
      <c r="Q3729" s="27">
        <v>8.76</v>
      </c>
      <c r="R3729" s="27">
        <v>50</v>
      </c>
      <c r="S3729" s="27">
        <v>3.5</v>
      </c>
      <c r="T3729" s="27">
        <v>50</v>
      </c>
      <c r="U3729" s="27" t="s">
        <v>802</v>
      </c>
      <c r="V3729" s="27" t="s">
        <v>26</v>
      </c>
      <c r="W3729" s="27">
        <v>1.8</v>
      </c>
      <c r="X3729" s="27">
        <f t="shared" si="166"/>
        <v>0.51840000032845823</v>
      </c>
      <c r="Z3729" s="27">
        <f t="shared" si="167"/>
        <v>0.1958400001240842</v>
      </c>
      <c r="AA3729" s="27">
        <f t="shared" si="168"/>
        <v>0.72580645161290325</v>
      </c>
      <c r="AB3729" s="27">
        <f t="shared" si="169"/>
        <v>0.27419354838709675</v>
      </c>
      <c r="AE3729" s="27" t="s">
        <v>55</v>
      </c>
      <c r="AV3729" s="27" t="s">
        <v>655</v>
      </c>
      <c r="AX3729" s="27" t="s">
        <v>547</v>
      </c>
      <c r="AY3729" s="27" t="s">
        <v>798</v>
      </c>
    </row>
    <row r="3730" spans="2:52" s="27" customFormat="1" x14ac:dyDescent="0.2">
      <c r="B3730" s="27">
        <v>1716</v>
      </c>
      <c r="C3730" s="27" t="s">
        <v>57</v>
      </c>
      <c r="D3730" s="27" t="s">
        <v>801</v>
      </c>
      <c r="E3730" s="27" t="s">
        <v>796</v>
      </c>
      <c r="F3730" s="27">
        <v>3.31</v>
      </c>
      <c r="G3730" s="27" t="s">
        <v>635</v>
      </c>
      <c r="H3730" s="27">
        <v>0.28800000018247679</v>
      </c>
      <c r="I3730" s="27">
        <f t="shared" si="165"/>
        <v>0.9532800006039982</v>
      </c>
      <c r="J3730" s="27">
        <v>1995</v>
      </c>
      <c r="K3730" s="27">
        <v>10</v>
      </c>
      <c r="L3730" s="27">
        <v>285</v>
      </c>
      <c r="Q3730" s="27">
        <v>6.4</v>
      </c>
      <c r="R3730" s="27">
        <v>50</v>
      </c>
      <c r="S3730" s="27">
        <v>2.68</v>
      </c>
      <c r="T3730" s="27">
        <v>50</v>
      </c>
      <c r="U3730" s="27" t="s">
        <v>802</v>
      </c>
      <c r="V3730" s="27" t="s">
        <v>26</v>
      </c>
      <c r="W3730" s="27">
        <v>0.6</v>
      </c>
      <c r="X3730" s="27">
        <f t="shared" si="166"/>
        <v>0.17280000010948607</v>
      </c>
      <c r="Z3730" s="27">
        <f t="shared" si="167"/>
        <v>0.78048000049451216</v>
      </c>
      <c r="AA3730" s="27">
        <f t="shared" si="168"/>
        <v>0.18126888217522658</v>
      </c>
      <c r="AB3730" s="27">
        <f t="shared" si="169"/>
        <v>0.81873111782477348</v>
      </c>
      <c r="AE3730" s="27" t="s">
        <v>55</v>
      </c>
      <c r="AV3730" s="27" t="s">
        <v>655</v>
      </c>
      <c r="AX3730" s="27" t="s">
        <v>547</v>
      </c>
      <c r="AY3730" s="27" t="s">
        <v>798</v>
      </c>
    </row>
    <row r="3731" spans="2:52" s="27" customFormat="1" x14ac:dyDescent="0.2">
      <c r="B3731" s="27">
        <v>1716</v>
      </c>
      <c r="C3731" s="27" t="s">
        <v>57</v>
      </c>
      <c r="D3731" s="27" t="s">
        <v>801</v>
      </c>
      <c r="E3731" s="27" t="s">
        <v>796</v>
      </c>
      <c r="F3731" s="27">
        <v>2.39</v>
      </c>
      <c r="G3731" s="27" t="s">
        <v>635</v>
      </c>
      <c r="H3731" s="27">
        <v>0.28800000018247679</v>
      </c>
      <c r="I3731" s="27">
        <f t="shared" si="165"/>
        <v>0.68832000043611952</v>
      </c>
      <c r="J3731" s="27">
        <v>1995</v>
      </c>
      <c r="K3731" s="27">
        <v>10</v>
      </c>
      <c r="L3731" s="27">
        <v>295</v>
      </c>
      <c r="Q3731" s="27">
        <v>6.4</v>
      </c>
      <c r="R3731" s="27">
        <v>50</v>
      </c>
      <c r="S3731" s="27">
        <v>2.5</v>
      </c>
      <c r="T3731" s="27">
        <v>50</v>
      </c>
      <c r="U3731" s="27" t="s">
        <v>802</v>
      </c>
      <c r="V3731" s="27" t="s">
        <v>26</v>
      </c>
      <c r="W3731" s="27">
        <v>0.6</v>
      </c>
      <c r="X3731" s="27">
        <f t="shared" si="166"/>
        <v>0.17280000010948607</v>
      </c>
      <c r="Z3731" s="27">
        <f t="shared" si="167"/>
        <v>0.51552000032663348</v>
      </c>
      <c r="AA3731" s="27">
        <f t="shared" si="168"/>
        <v>0.2510460251046025</v>
      </c>
      <c r="AB3731" s="27">
        <f t="shared" si="169"/>
        <v>0.7489539748953975</v>
      </c>
      <c r="AE3731" s="27" t="s">
        <v>55</v>
      </c>
      <c r="AV3731" s="27" t="s">
        <v>655</v>
      </c>
      <c r="AX3731" s="27" t="s">
        <v>547</v>
      </c>
      <c r="AY3731" s="27" t="s">
        <v>798</v>
      </c>
    </row>
    <row r="3732" spans="2:52" s="26" customFormat="1" x14ac:dyDescent="0.2">
      <c r="B3732" s="26">
        <v>3066</v>
      </c>
      <c r="C3732" s="26" t="s">
        <v>759</v>
      </c>
      <c r="D3732" s="26" t="s">
        <v>761</v>
      </c>
      <c r="E3732" s="26" t="s">
        <v>760</v>
      </c>
      <c r="F3732" s="26">
        <v>12.8</v>
      </c>
      <c r="G3732" s="26" t="s">
        <v>632</v>
      </c>
      <c r="H3732" s="26">
        <v>6.5454542197108364E-3</v>
      </c>
      <c r="I3732" s="26">
        <f t="shared" ref="I3732:I3741" si="170">F3732*H3732</f>
        <v>8.3781814012298714E-2</v>
      </c>
      <c r="J3732" s="26">
        <v>1996</v>
      </c>
      <c r="M3732" s="26">
        <v>78</v>
      </c>
      <c r="N3732" s="26">
        <v>15</v>
      </c>
      <c r="Q3732" s="26">
        <v>7.6</v>
      </c>
      <c r="R3732" s="26">
        <v>1</v>
      </c>
      <c r="V3732" s="26" t="s">
        <v>651</v>
      </c>
      <c r="X3732" s="26">
        <f t="shared" ref="X3732:X3741" si="171">I3732-Z3732</f>
        <v>7.854545063653004E-2</v>
      </c>
      <c r="Y3732" s="26">
        <v>0.8</v>
      </c>
      <c r="Z3732" s="26">
        <f>Y3732*H3732</f>
        <v>5.2363633757686696E-3</v>
      </c>
      <c r="AA3732" s="26">
        <f>X3732/I3732</f>
        <v>0.9375</v>
      </c>
      <c r="AB3732" s="26">
        <f t="shared" ref="AB3732:AB3741" si="172">Z3732/I3732</f>
        <v>6.25E-2</v>
      </c>
      <c r="AE3732" s="26" t="s">
        <v>592</v>
      </c>
      <c r="AS3732" s="26">
        <f>AVERAGE(2.4,1.95,1.65)</f>
        <v>2</v>
      </c>
      <c r="AV3732" s="26" t="s">
        <v>675</v>
      </c>
      <c r="AX3732" s="26" t="s">
        <v>14</v>
      </c>
      <c r="AY3732" s="26" t="s">
        <v>762</v>
      </c>
      <c r="AZ3732" s="26" t="s">
        <v>763</v>
      </c>
    </row>
    <row r="3733" spans="2:52" s="26" customFormat="1" x14ac:dyDescent="0.2">
      <c r="B3733" s="26">
        <v>3066</v>
      </c>
      <c r="C3733" s="26" t="s">
        <v>759</v>
      </c>
      <c r="D3733" s="26" t="s">
        <v>761</v>
      </c>
      <c r="E3733" s="26" t="s">
        <v>760</v>
      </c>
      <c r="F3733" s="26">
        <v>54.8</v>
      </c>
      <c r="G3733" s="26" t="s">
        <v>632</v>
      </c>
      <c r="H3733" s="26">
        <v>6.5454542197108364E-3</v>
      </c>
      <c r="I3733" s="26">
        <f t="shared" si="170"/>
        <v>0.3586908912401538</v>
      </c>
      <c r="J3733" s="26">
        <v>1996</v>
      </c>
      <c r="M3733" s="26">
        <v>78</v>
      </c>
      <c r="N3733" s="26">
        <v>15</v>
      </c>
      <c r="Q3733" s="26">
        <v>7.3</v>
      </c>
      <c r="R3733" s="26">
        <v>1</v>
      </c>
      <c r="V3733" s="26" t="s">
        <v>651</v>
      </c>
      <c r="X3733" s="26">
        <f t="shared" si="171"/>
        <v>0.34559998280073212</v>
      </c>
      <c r="Y3733" s="26">
        <v>2</v>
      </c>
      <c r="Z3733" s="26">
        <f t="shared" ref="Z3733:Z3741" si="173">Y3733*H3733</f>
        <v>1.3090908439421673E-2</v>
      </c>
      <c r="AA3733" s="26">
        <f t="shared" ref="AA3733:AA3741" si="174">X3733/I3733</f>
        <v>0.96350364963503643</v>
      </c>
      <c r="AB3733" s="26">
        <f t="shared" si="172"/>
        <v>3.6496350364963508E-2</v>
      </c>
      <c r="AE3733" s="26" t="s">
        <v>592</v>
      </c>
      <c r="AS3733" s="26">
        <f t="shared" ref="AS3733:AS3741" si="175">AVERAGE(2.4,1.95,1.65)</f>
        <v>2</v>
      </c>
      <c r="AV3733" s="26" t="s">
        <v>675</v>
      </c>
      <c r="AX3733" s="26" t="s">
        <v>14</v>
      </c>
      <c r="AY3733" s="26" t="s">
        <v>762</v>
      </c>
      <c r="AZ3733" s="26" t="s">
        <v>763</v>
      </c>
    </row>
    <row r="3734" spans="2:52" s="26" customFormat="1" x14ac:dyDescent="0.2">
      <c r="B3734" s="26">
        <v>3066</v>
      </c>
      <c r="C3734" s="26" t="s">
        <v>759</v>
      </c>
      <c r="D3734" s="26" t="s">
        <v>761</v>
      </c>
      <c r="E3734" s="26" t="s">
        <v>760</v>
      </c>
      <c r="F3734" s="26">
        <v>81.2</v>
      </c>
      <c r="G3734" s="26" t="s">
        <v>632</v>
      </c>
      <c r="H3734" s="26">
        <v>6.5454542197108364E-3</v>
      </c>
      <c r="I3734" s="26">
        <f t="shared" si="170"/>
        <v>0.53149088264051991</v>
      </c>
      <c r="J3734" s="26">
        <v>1996</v>
      </c>
      <c r="M3734" s="26">
        <v>78</v>
      </c>
      <c r="N3734" s="26">
        <v>15</v>
      </c>
      <c r="Q3734" s="26">
        <v>6.2</v>
      </c>
      <c r="R3734" s="26">
        <v>1</v>
      </c>
      <c r="V3734" s="26" t="s">
        <v>651</v>
      </c>
      <c r="X3734" s="26">
        <f t="shared" si="171"/>
        <v>0.18719999068372989</v>
      </c>
      <c r="Y3734" s="26">
        <v>52.6</v>
      </c>
      <c r="Z3734" s="26">
        <f t="shared" si="173"/>
        <v>0.34429089195679002</v>
      </c>
      <c r="AA3734" s="26">
        <f t="shared" si="174"/>
        <v>0.35221674876847286</v>
      </c>
      <c r="AB3734" s="26">
        <f t="shared" si="172"/>
        <v>0.64778325123152714</v>
      </c>
      <c r="AE3734" s="26" t="s">
        <v>592</v>
      </c>
      <c r="AS3734" s="26">
        <f t="shared" si="175"/>
        <v>2</v>
      </c>
      <c r="AV3734" s="26" t="s">
        <v>675</v>
      </c>
      <c r="AX3734" s="26" t="s">
        <v>14</v>
      </c>
      <c r="AY3734" s="26" t="s">
        <v>762</v>
      </c>
      <c r="AZ3734" s="26" t="s">
        <v>763</v>
      </c>
    </row>
    <row r="3735" spans="2:52" s="26" customFormat="1" x14ac:dyDescent="0.2">
      <c r="B3735" s="26">
        <v>3066</v>
      </c>
      <c r="C3735" s="26" t="s">
        <v>759</v>
      </c>
      <c r="D3735" s="26" t="s">
        <v>761</v>
      </c>
      <c r="E3735" s="26" t="s">
        <v>760</v>
      </c>
      <c r="F3735" s="26">
        <v>39.5</v>
      </c>
      <c r="G3735" s="26" t="s">
        <v>632</v>
      </c>
      <c r="H3735" s="26">
        <v>6.5454542197108364E-3</v>
      </c>
      <c r="I3735" s="26">
        <f t="shared" si="170"/>
        <v>0.25854544167857801</v>
      </c>
      <c r="J3735" s="26">
        <v>1996</v>
      </c>
      <c r="M3735" s="26">
        <v>78</v>
      </c>
      <c r="N3735" s="26">
        <v>15</v>
      </c>
      <c r="Q3735" s="26">
        <v>7.6</v>
      </c>
      <c r="R3735" s="26">
        <v>1</v>
      </c>
      <c r="V3735" s="26" t="s">
        <v>651</v>
      </c>
      <c r="X3735" s="26">
        <f t="shared" si="171"/>
        <v>0.22647271600199492</v>
      </c>
      <c r="Y3735" s="26">
        <v>4.9000000000000004</v>
      </c>
      <c r="Z3735" s="26">
        <f t="shared" si="173"/>
        <v>3.2072725676583098E-2</v>
      </c>
      <c r="AA3735" s="26">
        <f t="shared" si="174"/>
        <v>0.8759493670886076</v>
      </c>
      <c r="AB3735" s="26">
        <f t="shared" si="172"/>
        <v>0.12405063291139241</v>
      </c>
      <c r="AE3735" s="26" t="s">
        <v>592</v>
      </c>
      <c r="AS3735" s="26">
        <f t="shared" si="175"/>
        <v>2</v>
      </c>
      <c r="AV3735" s="26" t="s">
        <v>675</v>
      </c>
      <c r="AX3735" s="26" t="s">
        <v>14</v>
      </c>
      <c r="AY3735" s="26" t="s">
        <v>762</v>
      </c>
      <c r="AZ3735" s="26" t="s">
        <v>763</v>
      </c>
    </row>
    <row r="3736" spans="2:52" s="26" customFormat="1" x14ac:dyDescent="0.2">
      <c r="B3736" s="26">
        <v>3066</v>
      </c>
      <c r="C3736" s="26" t="s">
        <v>759</v>
      </c>
      <c r="D3736" s="26" t="s">
        <v>761</v>
      </c>
      <c r="E3736" s="26" t="s">
        <v>760</v>
      </c>
      <c r="F3736" s="26">
        <v>96.4</v>
      </c>
      <c r="G3736" s="26" t="s">
        <v>632</v>
      </c>
      <c r="H3736" s="26">
        <v>6.5454542197108364E-3</v>
      </c>
      <c r="I3736" s="26">
        <f t="shared" si="170"/>
        <v>0.63098178678012462</v>
      </c>
      <c r="J3736" s="26">
        <v>1996</v>
      </c>
      <c r="M3736" s="26">
        <v>78</v>
      </c>
      <c r="N3736" s="26">
        <v>15</v>
      </c>
      <c r="Q3736" s="26">
        <v>6.9</v>
      </c>
      <c r="R3736" s="26">
        <v>1</v>
      </c>
      <c r="V3736" s="26" t="s">
        <v>651</v>
      </c>
      <c r="X3736" s="26">
        <f t="shared" si="171"/>
        <v>0.25330907830280935</v>
      </c>
      <c r="Y3736" s="26">
        <v>57.7</v>
      </c>
      <c r="Z3736" s="26">
        <f t="shared" si="173"/>
        <v>0.37767270847731527</v>
      </c>
      <c r="AA3736" s="26">
        <f t="shared" si="174"/>
        <v>0.40145228215767631</v>
      </c>
      <c r="AB3736" s="26">
        <f t="shared" si="172"/>
        <v>0.59854771784232363</v>
      </c>
      <c r="AE3736" s="26" t="s">
        <v>592</v>
      </c>
      <c r="AS3736" s="26">
        <f t="shared" si="175"/>
        <v>2</v>
      </c>
      <c r="AV3736" s="26" t="s">
        <v>675</v>
      </c>
      <c r="AX3736" s="26" t="s">
        <v>14</v>
      </c>
      <c r="AY3736" s="26" t="s">
        <v>762</v>
      </c>
      <c r="AZ3736" s="26" t="s">
        <v>763</v>
      </c>
    </row>
    <row r="3737" spans="2:52" s="23" customFormat="1" x14ac:dyDescent="0.2">
      <c r="B3737" s="23">
        <v>3066</v>
      </c>
      <c r="C3737" s="23" t="s">
        <v>759</v>
      </c>
      <c r="D3737" s="23" t="s">
        <v>764</v>
      </c>
      <c r="E3737" s="23" t="s">
        <v>760</v>
      </c>
      <c r="F3737" s="23">
        <v>47.4</v>
      </c>
      <c r="G3737" s="23" t="s">
        <v>632</v>
      </c>
      <c r="H3737" s="23">
        <v>6.5454542197108364E-3</v>
      </c>
      <c r="I3737" s="23">
        <f t="shared" si="170"/>
        <v>0.31025453001429365</v>
      </c>
      <c r="J3737" s="23">
        <v>1996</v>
      </c>
      <c r="M3737" s="23">
        <v>78</v>
      </c>
      <c r="N3737" s="23">
        <v>15</v>
      </c>
      <c r="Q3737" s="23">
        <v>7.4</v>
      </c>
      <c r="R3737" s="23">
        <v>1</v>
      </c>
      <c r="V3737" s="23" t="s">
        <v>651</v>
      </c>
      <c r="X3737" s="23">
        <f t="shared" si="171"/>
        <v>0.22058180720425519</v>
      </c>
      <c r="Y3737" s="23">
        <v>13.7</v>
      </c>
      <c r="Z3737" s="23">
        <f t="shared" si="173"/>
        <v>8.9672722810038449E-2</v>
      </c>
      <c r="AA3737" s="23">
        <f t="shared" si="174"/>
        <v>0.71097046413502107</v>
      </c>
      <c r="AB3737" s="23">
        <f t="shared" si="172"/>
        <v>0.28902953586497887</v>
      </c>
      <c r="AE3737" s="23" t="s">
        <v>592</v>
      </c>
      <c r="AS3737" s="23">
        <f t="shared" si="175"/>
        <v>2</v>
      </c>
      <c r="AV3737" s="23" t="s">
        <v>675</v>
      </c>
      <c r="AX3737" s="23" t="s">
        <v>14</v>
      </c>
      <c r="AY3737" s="23" t="s">
        <v>762</v>
      </c>
      <c r="AZ3737" s="23" t="s">
        <v>763</v>
      </c>
    </row>
    <row r="3738" spans="2:52" s="23" customFormat="1" x14ac:dyDescent="0.2">
      <c r="B3738" s="23">
        <v>3066</v>
      </c>
      <c r="C3738" s="23" t="s">
        <v>759</v>
      </c>
      <c r="D3738" s="23" t="s">
        <v>764</v>
      </c>
      <c r="E3738" s="23" t="s">
        <v>760</v>
      </c>
      <c r="F3738" s="23">
        <v>37.6</v>
      </c>
      <c r="G3738" s="23" t="s">
        <v>632</v>
      </c>
      <c r="H3738" s="23">
        <v>6.5454542197108364E-3</v>
      </c>
      <c r="I3738" s="23">
        <f t="shared" si="170"/>
        <v>0.24610907866112747</v>
      </c>
      <c r="J3738" s="23">
        <v>1996</v>
      </c>
      <c r="M3738" s="23">
        <v>78</v>
      </c>
      <c r="N3738" s="23">
        <v>15</v>
      </c>
      <c r="Q3738" s="23">
        <v>5.9</v>
      </c>
      <c r="R3738" s="23">
        <v>1</v>
      </c>
      <c r="V3738" s="23" t="s">
        <v>651</v>
      </c>
      <c r="X3738" s="23">
        <f t="shared" si="171"/>
        <v>0.13221817523815893</v>
      </c>
      <c r="Y3738" s="23">
        <v>17.399999999999999</v>
      </c>
      <c r="Z3738" s="23">
        <f t="shared" si="173"/>
        <v>0.11389090342296854</v>
      </c>
      <c r="AA3738" s="23">
        <f t="shared" si="174"/>
        <v>0.53723404255319163</v>
      </c>
      <c r="AB3738" s="23">
        <f t="shared" si="172"/>
        <v>0.46276595744680843</v>
      </c>
      <c r="AE3738" s="23" t="s">
        <v>592</v>
      </c>
      <c r="AS3738" s="23">
        <f t="shared" si="175"/>
        <v>2</v>
      </c>
      <c r="AV3738" s="23" t="s">
        <v>675</v>
      </c>
      <c r="AX3738" s="23" t="s">
        <v>14</v>
      </c>
      <c r="AY3738" s="23" t="s">
        <v>762</v>
      </c>
      <c r="AZ3738" s="23" t="s">
        <v>763</v>
      </c>
    </row>
    <row r="3739" spans="2:52" s="23" customFormat="1" x14ac:dyDescent="0.2">
      <c r="B3739" s="23">
        <v>3066</v>
      </c>
      <c r="C3739" s="23" t="s">
        <v>759</v>
      </c>
      <c r="D3739" s="23" t="s">
        <v>764</v>
      </c>
      <c r="E3739" s="23" t="s">
        <v>760</v>
      </c>
      <c r="F3739" s="23">
        <v>33.6</v>
      </c>
      <c r="G3739" s="23" t="s">
        <v>632</v>
      </c>
      <c r="H3739" s="23">
        <v>6.5454542197108364E-3</v>
      </c>
      <c r="I3739" s="23">
        <f t="shared" si="170"/>
        <v>0.21992726178228411</v>
      </c>
      <c r="J3739" s="23">
        <v>1996</v>
      </c>
      <c r="M3739" s="23">
        <v>78</v>
      </c>
      <c r="N3739" s="23">
        <v>15</v>
      </c>
      <c r="Q3739" s="23">
        <v>7.4</v>
      </c>
      <c r="R3739" s="23">
        <v>1</v>
      </c>
      <c r="V3739" s="23" t="s">
        <v>651</v>
      </c>
      <c r="X3739" s="23">
        <f t="shared" si="171"/>
        <v>0.21665453467242871</v>
      </c>
      <c r="Y3739" s="23">
        <v>0.5</v>
      </c>
      <c r="Z3739" s="23">
        <f t="shared" si="173"/>
        <v>3.2727271098554182E-3</v>
      </c>
      <c r="AA3739" s="23">
        <f t="shared" si="174"/>
        <v>0.98511904761904767</v>
      </c>
      <c r="AB3739" s="23">
        <f t="shared" si="172"/>
        <v>1.488095238095238E-2</v>
      </c>
      <c r="AE3739" s="23" t="s">
        <v>592</v>
      </c>
      <c r="AS3739" s="23">
        <f t="shared" si="175"/>
        <v>2</v>
      </c>
      <c r="AV3739" s="23" t="s">
        <v>675</v>
      </c>
      <c r="AX3739" s="23" t="s">
        <v>14</v>
      </c>
      <c r="AY3739" s="23" t="s">
        <v>762</v>
      </c>
      <c r="AZ3739" s="23" t="s">
        <v>763</v>
      </c>
    </row>
    <row r="3740" spans="2:52" s="23" customFormat="1" x14ac:dyDescent="0.2">
      <c r="B3740" s="23">
        <v>3066</v>
      </c>
      <c r="C3740" s="23" t="s">
        <v>759</v>
      </c>
      <c r="D3740" s="23" t="s">
        <v>764</v>
      </c>
      <c r="E3740" s="23" t="s">
        <v>760</v>
      </c>
      <c r="F3740" s="23">
        <v>38.6</v>
      </c>
      <c r="G3740" s="23" t="s">
        <v>632</v>
      </c>
      <c r="H3740" s="23">
        <v>6.5454542197108364E-3</v>
      </c>
      <c r="I3740" s="23">
        <f t="shared" si="170"/>
        <v>0.25265453288083828</v>
      </c>
      <c r="J3740" s="23">
        <v>1996</v>
      </c>
      <c r="M3740" s="23">
        <v>78</v>
      </c>
      <c r="N3740" s="23">
        <v>15</v>
      </c>
      <c r="Q3740" s="23">
        <v>6.3</v>
      </c>
      <c r="R3740" s="23">
        <v>1</v>
      </c>
      <c r="V3740" s="23" t="s">
        <v>651</v>
      </c>
      <c r="X3740" s="23">
        <f t="shared" si="171"/>
        <v>0.20552726249892025</v>
      </c>
      <c r="Y3740" s="23">
        <v>7.2</v>
      </c>
      <c r="Z3740" s="23">
        <f t="shared" si="173"/>
        <v>4.7127270381918024E-2</v>
      </c>
      <c r="AA3740" s="23">
        <f t="shared" si="174"/>
        <v>0.81347150259067358</v>
      </c>
      <c r="AB3740" s="23">
        <f t="shared" si="172"/>
        <v>0.18652849740932645</v>
      </c>
      <c r="AE3740" s="23" t="s">
        <v>592</v>
      </c>
      <c r="AS3740" s="23">
        <f t="shared" si="175"/>
        <v>2</v>
      </c>
      <c r="AV3740" s="23" t="s">
        <v>675</v>
      </c>
      <c r="AX3740" s="23" t="s">
        <v>14</v>
      </c>
      <c r="AY3740" s="23" t="s">
        <v>762</v>
      </c>
      <c r="AZ3740" s="23" t="s">
        <v>763</v>
      </c>
    </row>
    <row r="3741" spans="2:52" s="23" customFormat="1" x14ac:dyDescent="0.2">
      <c r="B3741" s="23">
        <v>3066</v>
      </c>
      <c r="C3741" s="23" t="s">
        <v>759</v>
      </c>
      <c r="D3741" s="23" t="s">
        <v>764</v>
      </c>
      <c r="E3741" s="23" t="s">
        <v>760</v>
      </c>
      <c r="F3741" s="23">
        <v>39.799999999999997</v>
      </c>
      <c r="G3741" s="23" t="s">
        <v>632</v>
      </c>
      <c r="H3741" s="23">
        <v>6.5454542197108364E-3</v>
      </c>
      <c r="I3741" s="23">
        <f t="shared" si="170"/>
        <v>0.26050907794449124</v>
      </c>
      <c r="J3741" s="23">
        <v>1996</v>
      </c>
      <c r="M3741" s="23">
        <v>78</v>
      </c>
      <c r="N3741" s="23">
        <v>15</v>
      </c>
      <c r="Q3741" s="23">
        <v>6.9</v>
      </c>
      <c r="R3741" s="23">
        <v>1</v>
      </c>
      <c r="V3741" s="23" t="s">
        <v>651</v>
      </c>
      <c r="X3741" s="23">
        <f t="shared" si="171"/>
        <v>0.20879998960877563</v>
      </c>
      <c r="Y3741" s="23">
        <v>7.9</v>
      </c>
      <c r="Z3741" s="23">
        <f t="shared" si="173"/>
        <v>5.1709088335715608E-2</v>
      </c>
      <c r="AA3741" s="23">
        <f t="shared" si="174"/>
        <v>0.80150753768844218</v>
      </c>
      <c r="AB3741" s="23">
        <f t="shared" si="172"/>
        <v>0.19849246231155782</v>
      </c>
      <c r="AE3741" s="23" t="s">
        <v>592</v>
      </c>
      <c r="AS3741" s="23">
        <f t="shared" si="175"/>
        <v>2</v>
      </c>
      <c r="AV3741" s="23" t="s">
        <v>675</v>
      </c>
      <c r="AX3741" s="23" t="s">
        <v>14</v>
      </c>
      <c r="AY3741" s="23" t="s">
        <v>762</v>
      </c>
      <c r="AZ3741" s="23" t="s">
        <v>763</v>
      </c>
    </row>
    <row r="3742" spans="2:52" s="12" customFormat="1" x14ac:dyDescent="0.2">
      <c r="B3742" s="12">
        <v>4340</v>
      </c>
      <c r="C3742" s="12" t="s">
        <v>69</v>
      </c>
      <c r="D3742" s="12" t="s">
        <v>644</v>
      </c>
      <c r="E3742" s="12" t="s">
        <v>643</v>
      </c>
      <c r="G3742" s="12" t="s">
        <v>632</v>
      </c>
      <c r="H3742" s="12">
        <v>6.5454542197108364E-3</v>
      </c>
      <c r="J3742" s="12">
        <v>2003</v>
      </c>
      <c r="K3742" s="12">
        <v>6</v>
      </c>
      <c r="L3742" s="12">
        <v>181</v>
      </c>
      <c r="M3742" s="12">
        <f>37+36/60</f>
        <v>37.6</v>
      </c>
      <c r="N3742" s="12">
        <f>101+20/60</f>
        <v>101.33333333333333</v>
      </c>
      <c r="V3742" s="12" t="s">
        <v>26</v>
      </c>
      <c r="X3742" s="12">
        <f>0.006545454*282</f>
        <v>1.8458180280000001</v>
      </c>
      <c r="AE3742" s="12" t="s">
        <v>45</v>
      </c>
      <c r="AL3742" s="12" t="s">
        <v>408</v>
      </c>
      <c r="AM3742" s="12">
        <v>133.13</v>
      </c>
      <c r="AN3742" s="12">
        <v>7.6799999999999993E-2</v>
      </c>
      <c r="AS3742" s="12">
        <f>EXP(0.074*10)</f>
        <v>2.0959355144943643</v>
      </c>
      <c r="AT3742" s="12">
        <f t="shared" ref="AT3742:AT3779" si="176">EXP(AN3742*10)</f>
        <v>2.1554510379316034</v>
      </c>
      <c r="AV3742" s="12" t="s">
        <v>95</v>
      </c>
      <c r="AX3742" s="12" t="s">
        <v>14</v>
      </c>
      <c r="AY3742" s="12" t="s">
        <v>649</v>
      </c>
    </row>
    <row r="3743" spans="2:52" s="12" customFormat="1" x14ac:dyDescent="0.2">
      <c r="B3743" s="12">
        <v>4340</v>
      </c>
      <c r="C3743" s="12" t="s">
        <v>69</v>
      </c>
      <c r="D3743" s="12" t="s">
        <v>644</v>
      </c>
      <c r="E3743" s="12" t="s">
        <v>643</v>
      </c>
      <c r="G3743" s="12" t="s">
        <v>632</v>
      </c>
      <c r="H3743" s="12">
        <v>6.5454542197108364E-3</v>
      </c>
      <c r="J3743" s="12">
        <v>2003</v>
      </c>
      <c r="K3743" s="12">
        <v>7</v>
      </c>
      <c r="L3743" s="12">
        <v>185</v>
      </c>
      <c r="M3743" s="12">
        <f>37+36/60</f>
        <v>37.6</v>
      </c>
      <c r="N3743" s="12">
        <f>101+20/60</f>
        <v>101.33333333333333</v>
      </c>
      <c r="V3743" s="12" t="s">
        <v>26</v>
      </c>
      <c r="X3743" s="12">
        <f>0.006545454*380</f>
        <v>2.4872725199999999</v>
      </c>
      <c r="AE3743" s="12" t="s">
        <v>45</v>
      </c>
      <c r="AL3743" s="12" t="s">
        <v>408</v>
      </c>
      <c r="AM3743" s="12">
        <v>133.13</v>
      </c>
      <c r="AN3743" s="12">
        <v>7.6799999999999993E-2</v>
      </c>
      <c r="AS3743" s="12">
        <f t="shared" ref="AS3743:AS3760" si="177">EXP(0.074*10)</f>
        <v>2.0959355144943643</v>
      </c>
      <c r="AT3743" s="12">
        <f t="shared" si="176"/>
        <v>2.1554510379316034</v>
      </c>
      <c r="AV3743" s="12" t="s">
        <v>95</v>
      </c>
      <c r="AX3743" s="12" t="s">
        <v>14</v>
      </c>
      <c r="AY3743" s="12" t="s">
        <v>649</v>
      </c>
    </row>
    <row r="3744" spans="2:52" s="12" customFormat="1" x14ac:dyDescent="0.2">
      <c r="B3744" s="12">
        <v>4340</v>
      </c>
      <c r="C3744" s="12" t="s">
        <v>69</v>
      </c>
      <c r="D3744" s="12" t="s">
        <v>644</v>
      </c>
      <c r="E3744" s="12" t="s">
        <v>643</v>
      </c>
      <c r="G3744" s="12" t="s">
        <v>632</v>
      </c>
      <c r="H3744" s="12">
        <v>6.5454542197108364E-3</v>
      </c>
      <c r="J3744" s="12">
        <v>2003</v>
      </c>
      <c r="K3744" s="12">
        <v>7</v>
      </c>
      <c r="L3744" s="12">
        <v>188</v>
      </c>
      <c r="M3744" s="12">
        <f t="shared" ref="M3744:M3760" si="178">37+36/60</f>
        <v>37.6</v>
      </c>
      <c r="N3744" s="12">
        <f t="shared" ref="N3744:N3760" si="179">101+20/60</f>
        <v>101.33333333333333</v>
      </c>
      <c r="V3744" s="12" t="s">
        <v>26</v>
      </c>
      <c r="X3744" s="12">
        <f>0.006545454*398</f>
        <v>2.6050906920000001</v>
      </c>
      <c r="AE3744" s="12" t="s">
        <v>45</v>
      </c>
      <c r="AL3744" s="12" t="s">
        <v>408</v>
      </c>
      <c r="AM3744" s="12">
        <v>133.13</v>
      </c>
      <c r="AN3744" s="12">
        <v>7.6799999999999993E-2</v>
      </c>
      <c r="AS3744" s="12">
        <f t="shared" si="177"/>
        <v>2.0959355144943643</v>
      </c>
      <c r="AT3744" s="12">
        <f t="shared" si="176"/>
        <v>2.1554510379316034</v>
      </c>
      <c r="AV3744" s="12" t="s">
        <v>95</v>
      </c>
      <c r="AX3744" s="12" t="s">
        <v>14</v>
      </c>
      <c r="AY3744" s="12" t="s">
        <v>649</v>
      </c>
    </row>
    <row r="3745" spans="2:51" s="12" customFormat="1" x14ac:dyDescent="0.2">
      <c r="B3745" s="12">
        <v>4340</v>
      </c>
      <c r="C3745" s="12" t="s">
        <v>69</v>
      </c>
      <c r="D3745" s="12" t="s">
        <v>644</v>
      </c>
      <c r="E3745" s="12" t="s">
        <v>643</v>
      </c>
      <c r="G3745" s="12" t="s">
        <v>632</v>
      </c>
      <c r="H3745" s="12">
        <v>6.5454542197108364E-3</v>
      </c>
      <c r="J3745" s="12">
        <v>2003</v>
      </c>
      <c r="K3745" s="12">
        <v>7</v>
      </c>
      <c r="L3745" s="12">
        <v>191</v>
      </c>
      <c r="M3745" s="12">
        <f t="shared" si="178"/>
        <v>37.6</v>
      </c>
      <c r="N3745" s="12">
        <f t="shared" si="179"/>
        <v>101.33333333333333</v>
      </c>
      <c r="V3745" s="12" t="s">
        <v>26</v>
      </c>
      <c r="X3745" s="12">
        <f>0.006545454*380.7</f>
        <v>2.4918543378</v>
      </c>
      <c r="AE3745" s="12" t="s">
        <v>45</v>
      </c>
      <c r="AL3745" s="12" t="s">
        <v>408</v>
      </c>
      <c r="AM3745" s="12">
        <v>133.13</v>
      </c>
      <c r="AN3745" s="12">
        <v>7.6799999999999993E-2</v>
      </c>
      <c r="AS3745" s="12">
        <f t="shared" si="177"/>
        <v>2.0959355144943643</v>
      </c>
      <c r="AT3745" s="12">
        <f t="shared" si="176"/>
        <v>2.1554510379316034</v>
      </c>
      <c r="AV3745" s="12" t="s">
        <v>95</v>
      </c>
      <c r="AX3745" s="12" t="s">
        <v>14</v>
      </c>
      <c r="AY3745" s="12" t="s">
        <v>649</v>
      </c>
    </row>
    <row r="3746" spans="2:51" s="12" customFormat="1" x14ac:dyDescent="0.2">
      <c r="B3746" s="12">
        <v>4340</v>
      </c>
      <c r="C3746" s="12" t="s">
        <v>69</v>
      </c>
      <c r="D3746" s="12" t="s">
        <v>644</v>
      </c>
      <c r="E3746" s="12" t="s">
        <v>643</v>
      </c>
      <c r="G3746" s="12" t="s">
        <v>632</v>
      </c>
      <c r="H3746" s="12">
        <v>6.5454542197108364E-3</v>
      </c>
      <c r="J3746" s="12">
        <v>2003</v>
      </c>
      <c r="K3746" s="12">
        <v>7</v>
      </c>
      <c r="L3746" s="12">
        <v>203</v>
      </c>
      <c r="M3746" s="12">
        <f t="shared" si="178"/>
        <v>37.6</v>
      </c>
      <c r="N3746" s="12">
        <f t="shared" si="179"/>
        <v>101.33333333333333</v>
      </c>
      <c r="V3746" s="12" t="s">
        <v>26</v>
      </c>
      <c r="X3746" s="12">
        <f>0.006545454*311</f>
        <v>2.0356361939999998</v>
      </c>
      <c r="AE3746" s="12" t="s">
        <v>45</v>
      </c>
      <c r="AL3746" s="12" t="s">
        <v>408</v>
      </c>
      <c r="AM3746" s="12">
        <v>133.13</v>
      </c>
      <c r="AN3746" s="12">
        <v>7.6799999999999993E-2</v>
      </c>
      <c r="AS3746" s="12">
        <f t="shared" si="177"/>
        <v>2.0959355144943643</v>
      </c>
      <c r="AT3746" s="12">
        <f t="shared" si="176"/>
        <v>2.1554510379316034</v>
      </c>
      <c r="AV3746" s="12" t="s">
        <v>95</v>
      </c>
      <c r="AX3746" s="12" t="s">
        <v>14</v>
      </c>
      <c r="AY3746" s="12" t="s">
        <v>649</v>
      </c>
    </row>
    <row r="3747" spans="2:51" s="12" customFormat="1" x14ac:dyDescent="0.2">
      <c r="B3747" s="12">
        <v>4340</v>
      </c>
      <c r="C3747" s="12" t="s">
        <v>69</v>
      </c>
      <c r="D3747" s="12" t="s">
        <v>644</v>
      </c>
      <c r="E3747" s="12" t="s">
        <v>643</v>
      </c>
      <c r="G3747" s="12" t="s">
        <v>632</v>
      </c>
      <c r="H3747" s="12">
        <v>6.5454542197108364E-3</v>
      </c>
      <c r="J3747" s="12">
        <v>2003</v>
      </c>
      <c r="K3747" s="12">
        <v>7</v>
      </c>
      <c r="L3747" s="12">
        <v>206</v>
      </c>
      <c r="M3747" s="12">
        <f t="shared" si="178"/>
        <v>37.6</v>
      </c>
      <c r="N3747" s="12">
        <f t="shared" si="179"/>
        <v>101.33333333333333</v>
      </c>
      <c r="V3747" s="12" t="s">
        <v>26</v>
      </c>
      <c r="X3747" s="12">
        <f>0.006545454*311.69</f>
        <v>2.0401525572599999</v>
      </c>
      <c r="AE3747" s="12" t="s">
        <v>45</v>
      </c>
      <c r="AL3747" s="12" t="s">
        <v>408</v>
      </c>
      <c r="AM3747" s="12">
        <v>133.13</v>
      </c>
      <c r="AN3747" s="12">
        <v>7.6799999999999993E-2</v>
      </c>
      <c r="AS3747" s="12">
        <f t="shared" si="177"/>
        <v>2.0959355144943643</v>
      </c>
      <c r="AT3747" s="12">
        <f t="shared" si="176"/>
        <v>2.1554510379316034</v>
      </c>
      <c r="AV3747" s="12" t="s">
        <v>95</v>
      </c>
      <c r="AX3747" s="12" t="s">
        <v>14</v>
      </c>
      <c r="AY3747" s="12" t="s">
        <v>649</v>
      </c>
    </row>
    <row r="3748" spans="2:51" s="12" customFormat="1" x14ac:dyDescent="0.2">
      <c r="B3748" s="12">
        <v>4340</v>
      </c>
      <c r="C3748" s="12" t="s">
        <v>69</v>
      </c>
      <c r="D3748" s="12" t="s">
        <v>644</v>
      </c>
      <c r="E3748" s="12" t="s">
        <v>643</v>
      </c>
      <c r="G3748" s="12" t="s">
        <v>632</v>
      </c>
      <c r="H3748" s="12">
        <v>6.5454542197108364E-3</v>
      </c>
      <c r="J3748" s="12">
        <v>2003</v>
      </c>
      <c r="K3748" s="12">
        <v>8</v>
      </c>
      <c r="L3748" s="12">
        <v>213</v>
      </c>
      <c r="M3748" s="12">
        <f t="shared" si="178"/>
        <v>37.6</v>
      </c>
      <c r="N3748" s="12">
        <f t="shared" si="179"/>
        <v>101.33333333333333</v>
      </c>
      <c r="V3748" s="12" t="s">
        <v>26</v>
      </c>
      <c r="X3748" s="12">
        <f>0.006545454*64.72</f>
        <v>0.42362178288000002</v>
      </c>
      <c r="AE3748" s="12" t="s">
        <v>45</v>
      </c>
      <c r="AL3748" s="12" t="s">
        <v>408</v>
      </c>
      <c r="AM3748" s="12">
        <v>133.13</v>
      </c>
      <c r="AN3748" s="12">
        <v>7.6799999999999993E-2</v>
      </c>
      <c r="AS3748" s="12">
        <f t="shared" si="177"/>
        <v>2.0959355144943643</v>
      </c>
      <c r="AT3748" s="12">
        <f t="shared" si="176"/>
        <v>2.1554510379316034</v>
      </c>
      <c r="AV3748" s="12" t="s">
        <v>95</v>
      </c>
      <c r="AX3748" s="12" t="s">
        <v>14</v>
      </c>
      <c r="AY3748" s="12" t="s">
        <v>649</v>
      </c>
    </row>
    <row r="3749" spans="2:51" s="12" customFormat="1" x14ac:dyDescent="0.2">
      <c r="B3749" s="12">
        <v>4340</v>
      </c>
      <c r="C3749" s="12" t="s">
        <v>69</v>
      </c>
      <c r="D3749" s="12" t="s">
        <v>644</v>
      </c>
      <c r="E3749" s="12" t="s">
        <v>643</v>
      </c>
      <c r="G3749" s="12" t="s">
        <v>632</v>
      </c>
      <c r="H3749" s="12">
        <v>6.5454542197108364E-3</v>
      </c>
      <c r="J3749" s="12">
        <v>2003</v>
      </c>
      <c r="K3749" s="12">
        <v>8</v>
      </c>
      <c r="L3749" s="12">
        <v>217</v>
      </c>
      <c r="M3749" s="12">
        <f t="shared" si="178"/>
        <v>37.6</v>
      </c>
      <c r="N3749" s="12">
        <f t="shared" si="179"/>
        <v>101.33333333333333</v>
      </c>
      <c r="V3749" s="12" t="s">
        <v>26</v>
      </c>
      <c r="X3749" s="12">
        <f>0.006545454*495</f>
        <v>3.2399997300000001</v>
      </c>
      <c r="AE3749" s="12" t="s">
        <v>45</v>
      </c>
      <c r="AL3749" s="12" t="s">
        <v>408</v>
      </c>
      <c r="AM3749" s="12">
        <v>133.13</v>
      </c>
      <c r="AN3749" s="12">
        <v>7.6799999999999993E-2</v>
      </c>
      <c r="AS3749" s="12">
        <f t="shared" si="177"/>
        <v>2.0959355144943643</v>
      </c>
      <c r="AT3749" s="12">
        <f t="shared" si="176"/>
        <v>2.1554510379316034</v>
      </c>
      <c r="AV3749" s="12" t="s">
        <v>95</v>
      </c>
      <c r="AX3749" s="12" t="s">
        <v>14</v>
      </c>
      <c r="AY3749" s="12" t="s">
        <v>649</v>
      </c>
    </row>
    <row r="3750" spans="2:51" s="12" customFormat="1" x14ac:dyDescent="0.2">
      <c r="B3750" s="12">
        <v>4340</v>
      </c>
      <c r="C3750" s="12" t="s">
        <v>69</v>
      </c>
      <c r="D3750" s="12" t="s">
        <v>644</v>
      </c>
      <c r="E3750" s="12" t="s">
        <v>643</v>
      </c>
      <c r="G3750" s="12" t="s">
        <v>632</v>
      </c>
      <c r="H3750" s="12">
        <v>6.5454542197108364E-3</v>
      </c>
      <c r="J3750" s="12">
        <v>2003</v>
      </c>
      <c r="K3750" s="12">
        <v>8</v>
      </c>
      <c r="L3750" s="12">
        <v>220</v>
      </c>
      <c r="M3750" s="12">
        <f t="shared" si="178"/>
        <v>37.6</v>
      </c>
      <c r="N3750" s="12">
        <f t="shared" si="179"/>
        <v>101.33333333333333</v>
      </c>
      <c r="V3750" s="12" t="s">
        <v>26</v>
      </c>
      <c r="X3750" s="12">
        <f>0.006545454*159.98</f>
        <v>1.04714173092</v>
      </c>
      <c r="AE3750" s="12" t="s">
        <v>45</v>
      </c>
      <c r="AL3750" s="12" t="s">
        <v>408</v>
      </c>
      <c r="AM3750" s="12">
        <v>133.13</v>
      </c>
      <c r="AN3750" s="12">
        <v>7.6799999999999993E-2</v>
      </c>
      <c r="AS3750" s="12">
        <f t="shared" si="177"/>
        <v>2.0959355144943643</v>
      </c>
      <c r="AT3750" s="12">
        <f t="shared" si="176"/>
        <v>2.1554510379316034</v>
      </c>
      <c r="AV3750" s="12" t="s">
        <v>95</v>
      </c>
      <c r="AX3750" s="12" t="s">
        <v>14</v>
      </c>
      <c r="AY3750" s="12" t="s">
        <v>649</v>
      </c>
    </row>
    <row r="3751" spans="2:51" s="12" customFormat="1" x14ac:dyDescent="0.2">
      <c r="B3751" s="12">
        <v>4340</v>
      </c>
      <c r="C3751" s="12" t="s">
        <v>69</v>
      </c>
      <c r="D3751" s="12" t="s">
        <v>644</v>
      </c>
      <c r="E3751" s="12" t="s">
        <v>643</v>
      </c>
      <c r="G3751" s="12" t="s">
        <v>632</v>
      </c>
      <c r="H3751" s="12">
        <v>6.5454542197108364E-3</v>
      </c>
      <c r="J3751" s="12">
        <v>2003</v>
      </c>
      <c r="K3751" s="12">
        <v>8</v>
      </c>
      <c r="L3751" s="12">
        <v>232</v>
      </c>
      <c r="M3751" s="12">
        <f t="shared" si="178"/>
        <v>37.6</v>
      </c>
      <c r="N3751" s="12">
        <f t="shared" si="179"/>
        <v>101.33333333333333</v>
      </c>
      <c r="V3751" s="12" t="s">
        <v>26</v>
      </c>
      <c r="X3751" s="12">
        <f>0.006545454*202.8</f>
        <v>1.3274180712000001</v>
      </c>
      <c r="AE3751" s="12" t="s">
        <v>45</v>
      </c>
      <c r="AL3751" s="12" t="s">
        <v>408</v>
      </c>
      <c r="AM3751" s="12">
        <v>133.13</v>
      </c>
      <c r="AN3751" s="12">
        <v>7.6799999999999993E-2</v>
      </c>
      <c r="AS3751" s="12">
        <f t="shared" si="177"/>
        <v>2.0959355144943643</v>
      </c>
      <c r="AT3751" s="12">
        <f t="shared" si="176"/>
        <v>2.1554510379316034</v>
      </c>
      <c r="AV3751" s="12" t="s">
        <v>95</v>
      </c>
      <c r="AX3751" s="12" t="s">
        <v>14</v>
      </c>
      <c r="AY3751" s="12" t="s">
        <v>649</v>
      </c>
    </row>
    <row r="3752" spans="2:51" s="12" customFormat="1" x14ac:dyDescent="0.2">
      <c r="B3752" s="12">
        <v>4340</v>
      </c>
      <c r="C3752" s="12" t="s">
        <v>69</v>
      </c>
      <c r="D3752" s="12" t="s">
        <v>644</v>
      </c>
      <c r="E3752" s="12" t="s">
        <v>643</v>
      </c>
      <c r="G3752" s="12" t="s">
        <v>632</v>
      </c>
      <c r="H3752" s="12">
        <v>6.5454542197108364E-3</v>
      </c>
      <c r="J3752" s="12">
        <v>2003</v>
      </c>
      <c r="K3752" s="12">
        <v>8</v>
      </c>
      <c r="L3752" s="12">
        <v>238</v>
      </c>
      <c r="M3752" s="12">
        <f t="shared" si="178"/>
        <v>37.6</v>
      </c>
      <c r="N3752" s="12">
        <f t="shared" si="179"/>
        <v>101.33333333333333</v>
      </c>
      <c r="V3752" s="12" t="s">
        <v>26</v>
      </c>
      <c r="X3752" s="12">
        <f>0.006545454*244.88</f>
        <v>1.6028507755199999</v>
      </c>
      <c r="AE3752" s="12" t="s">
        <v>45</v>
      </c>
      <c r="AL3752" s="12" t="s">
        <v>408</v>
      </c>
      <c r="AM3752" s="12">
        <v>133.13</v>
      </c>
      <c r="AN3752" s="12">
        <v>7.6799999999999993E-2</v>
      </c>
      <c r="AS3752" s="12">
        <f t="shared" si="177"/>
        <v>2.0959355144943643</v>
      </c>
      <c r="AT3752" s="12">
        <f t="shared" si="176"/>
        <v>2.1554510379316034</v>
      </c>
      <c r="AV3752" s="12" t="s">
        <v>95</v>
      </c>
      <c r="AX3752" s="12" t="s">
        <v>14</v>
      </c>
      <c r="AY3752" s="12" t="s">
        <v>649</v>
      </c>
    </row>
    <row r="3753" spans="2:51" s="12" customFormat="1" x14ac:dyDescent="0.2">
      <c r="B3753" s="12">
        <v>4340</v>
      </c>
      <c r="C3753" s="12" t="s">
        <v>69</v>
      </c>
      <c r="D3753" s="12" t="s">
        <v>644</v>
      </c>
      <c r="E3753" s="12" t="s">
        <v>643</v>
      </c>
      <c r="G3753" s="12" t="s">
        <v>632</v>
      </c>
      <c r="H3753" s="12">
        <v>6.5454542197108364E-3</v>
      </c>
      <c r="J3753" s="12">
        <v>2003</v>
      </c>
      <c r="K3753" s="12">
        <v>8</v>
      </c>
      <c r="L3753" s="12">
        <v>240</v>
      </c>
      <c r="M3753" s="12">
        <f t="shared" si="178"/>
        <v>37.6</v>
      </c>
      <c r="N3753" s="12">
        <f t="shared" si="179"/>
        <v>101.33333333333333</v>
      </c>
      <c r="V3753" s="12" t="s">
        <v>26</v>
      </c>
      <c r="X3753" s="12">
        <f>0.006545454*669</f>
        <v>4.3789087259999997</v>
      </c>
      <c r="AE3753" s="12" t="s">
        <v>45</v>
      </c>
      <c r="AL3753" s="12" t="s">
        <v>408</v>
      </c>
      <c r="AM3753" s="12">
        <v>133.13</v>
      </c>
      <c r="AN3753" s="12">
        <v>7.6799999999999993E-2</v>
      </c>
      <c r="AS3753" s="12">
        <f t="shared" si="177"/>
        <v>2.0959355144943643</v>
      </c>
      <c r="AT3753" s="12">
        <f t="shared" si="176"/>
        <v>2.1554510379316034</v>
      </c>
      <c r="AV3753" s="12" t="s">
        <v>95</v>
      </c>
      <c r="AX3753" s="12" t="s">
        <v>14</v>
      </c>
      <c r="AY3753" s="12" t="s">
        <v>649</v>
      </c>
    </row>
    <row r="3754" spans="2:51" s="12" customFormat="1" x14ac:dyDescent="0.2">
      <c r="B3754" s="12">
        <v>4340</v>
      </c>
      <c r="C3754" s="12" t="s">
        <v>69</v>
      </c>
      <c r="D3754" s="12" t="s">
        <v>644</v>
      </c>
      <c r="E3754" s="12" t="s">
        <v>643</v>
      </c>
      <c r="G3754" s="12" t="s">
        <v>632</v>
      </c>
      <c r="H3754" s="12">
        <v>6.5454542197108364E-3</v>
      </c>
      <c r="J3754" s="12">
        <v>2003</v>
      </c>
      <c r="K3754" s="12">
        <v>9</v>
      </c>
      <c r="L3754" s="12">
        <v>246</v>
      </c>
      <c r="M3754" s="12">
        <f t="shared" si="178"/>
        <v>37.6</v>
      </c>
      <c r="N3754" s="12">
        <f t="shared" si="179"/>
        <v>101.33333333333333</v>
      </c>
      <c r="V3754" s="12" t="s">
        <v>26</v>
      </c>
      <c r="X3754" s="12">
        <f>0.006545454*151.28</f>
        <v>0.99019628112000002</v>
      </c>
      <c r="AE3754" s="12" t="s">
        <v>45</v>
      </c>
      <c r="AL3754" s="12" t="s">
        <v>408</v>
      </c>
      <c r="AM3754" s="12">
        <v>133.13</v>
      </c>
      <c r="AN3754" s="12">
        <v>7.6799999999999993E-2</v>
      </c>
      <c r="AS3754" s="12">
        <f t="shared" si="177"/>
        <v>2.0959355144943643</v>
      </c>
      <c r="AT3754" s="12">
        <f t="shared" si="176"/>
        <v>2.1554510379316034</v>
      </c>
      <c r="AV3754" s="12" t="s">
        <v>95</v>
      </c>
      <c r="AX3754" s="12" t="s">
        <v>14</v>
      </c>
      <c r="AY3754" s="12" t="s">
        <v>649</v>
      </c>
    </row>
    <row r="3755" spans="2:51" s="12" customFormat="1" x14ac:dyDescent="0.2">
      <c r="B3755" s="12">
        <v>4340</v>
      </c>
      <c r="C3755" s="12" t="s">
        <v>69</v>
      </c>
      <c r="D3755" s="12" t="s">
        <v>644</v>
      </c>
      <c r="E3755" s="12" t="s">
        <v>643</v>
      </c>
      <c r="G3755" s="12" t="s">
        <v>632</v>
      </c>
      <c r="H3755" s="12">
        <v>6.5454542197108364E-3</v>
      </c>
      <c r="J3755" s="12">
        <v>2003</v>
      </c>
      <c r="K3755" s="12">
        <v>9</v>
      </c>
      <c r="L3755" s="12">
        <v>247</v>
      </c>
      <c r="M3755" s="12">
        <f t="shared" si="178"/>
        <v>37.6</v>
      </c>
      <c r="N3755" s="12">
        <f t="shared" si="179"/>
        <v>101.33333333333333</v>
      </c>
      <c r="V3755" s="12" t="s">
        <v>26</v>
      </c>
      <c r="X3755" s="12">
        <f>0.006545454*98.47</f>
        <v>0.64453085537999999</v>
      </c>
      <c r="AE3755" s="12" t="s">
        <v>45</v>
      </c>
      <c r="AL3755" s="12" t="s">
        <v>408</v>
      </c>
      <c r="AM3755" s="12">
        <v>133.13</v>
      </c>
      <c r="AN3755" s="12">
        <v>7.6799999999999993E-2</v>
      </c>
      <c r="AS3755" s="12">
        <f t="shared" si="177"/>
        <v>2.0959355144943643</v>
      </c>
      <c r="AT3755" s="12">
        <f t="shared" si="176"/>
        <v>2.1554510379316034</v>
      </c>
      <c r="AV3755" s="12" t="s">
        <v>95</v>
      </c>
      <c r="AX3755" s="12" t="s">
        <v>14</v>
      </c>
      <c r="AY3755" s="12" t="s">
        <v>649</v>
      </c>
    </row>
    <row r="3756" spans="2:51" s="12" customFormat="1" x14ac:dyDescent="0.2">
      <c r="B3756" s="12">
        <v>4340</v>
      </c>
      <c r="C3756" s="12" t="s">
        <v>69</v>
      </c>
      <c r="D3756" s="12" t="s">
        <v>644</v>
      </c>
      <c r="E3756" s="12" t="s">
        <v>643</v>
      </c>
      <c r="G3756" s="12" t="s">
        <v>632</v>
      </c>
      <c r="H3756" s="12">
        <v>6.5454542197108364E-3</v>
      </c>
      <c r="J3756" s="12">
        <v>2003</v>
      </c>
      <c r="K3756" s="12">
        <v>9</v>
      </c>
      <c r="L3756" s="12">
        <v>252</v>
      </c>
      <c r="M3756" s="12">
        <f t="shared" si="178"/>
        <v>37.6</v>
      </c>
      <c r="N3756" s="12">
        <f t="shared" si="179"/>
        <v>101.33333333333333</v>
      </c>
      <c r="V3756" s="12" t="s">
        <v>26</v>
      </c>
      <c r="X3756" s="12">
        <f>0.006545454*264.21</f>
        <v>1.7293744013399999</v>
      </c>
      <c r="AE3756" s="12" t="s">
        <v>45</v>
      </c>
      <c r="AL3756" s="12" t="s">
        <v>408</v>
      </c>
      <c r="AM3756" s="12">
        <v>133.13</v>
      </c>
      <c r="AN3756" s="12">
        <v>7.6799999999999993E-2</v>
      </c>
      <c r="AS3756" s="12">
        <f t="shared" si="177"/>
        <v>2.0959355144943643</v>
      </c>
      <c r="AT3756" s="12">
        <f t="shared" si="176"/>
        <v>2.1554510379316034</v>
      </c>
      <c r="AV3756" s="12" t="s">
        <v>95</v>
      </c>
      <c r="AX3756" s="12" t="s">
        <v>14</v>
      </c>
      <c r="AY3756" s="12" t="s">
        <v>649</v>
      </c>
    </row>
    <row r="3757" spans="2:51" s="12" customFormat="1" x14ac:dyDescent="0.2">
      <c r="B3757" s="12">
        <v>4340</v>
      </c>
      <c r="C3757" s="12" t="s">
        <v>69</v>
      </c>
      <c r="D3757" s="12" t="s">
        <v>644</v>
      </c>
      <c r="E3757" s="12" t="s">
        <v>643</v>
      </c>
      <c r="G3757" s="12" t="s">
        <v>632</v>
      </c>
      <c r="H3757" s="12">
        <v>6.5454542197108364E-3</v>
      </c>
      <c r="J3757" s="12">
        <v>2003</v>
      </c>
      <c r="K3757" s="12">
        <v>9</v>
      </c>
      <c r="L3757" s="12">
        <v>254</v>
      </c>
      <c r="M3757" s="12">
        <f t="shared" si="178"/>
        <v>37.6</v>
      </c>
      <c r="N3757" s="12">
        <f t="shared" si="179"/>
        <v>101.33333333333333</v>
      </c>
      <c r="V3757" s="12" t="s">
        <v>26</v>
      </c>
      <c r="X3757" s="12">
        <f>0.006545454*299.91</f>
        <v>1.9630471091400001</v>
      </c>
      <c r="AE3757" s="12" t="s">
        <v>45</v>
      </c>
      <c r="AL3757" s="12" t="s">
        <v>408</v>
      </c>
      <c r="AM3757" s="12">
        <v>133.13</v>
      </c>
      <c r="AN3757" s="12">
        <v>7.6799999999999993E-2</v>
      </c>
      <c r="AS3757" s="12">
        <f t="shared" si="177"/>
        <v>2.0959355144943643</v>
      </c>
      <c r="AT3757" s="12">
        <f t="shared" si="176"/>
        <v>2.1554510379316034</v>
      </c>
      <c r="AV3757" s="12" t="s">
        <v>95</v>
      </c>
      <c r="AX3757" s="12" t="s">
        <v>14</v>
      </c>
      <c r="AY3757" s="12" t="s">
        <v>649</v>
      </c>
    </row>
    <row r="3758" spans="2:51" s="12" customFormat="1" x14ac:dyDescent="0.2">
      <c r="B3758" s="12">
        <v>4340</v>
      </c>
      <c r="C3758" s="12" t="s">
        <v>69</v>
      </c>
      <c r="D3758" s="12" t="s">
        <v>644</v>
      </c>
      <c r="E3758" s="12" t="s">
        <v>643</v>
      </c>
      <c r="G3758" s="12" t="s">
        <v>632</v>
      </c>
      <c r="H3758" s="12">
        <v>6.5454542197108364E-3</v>
      </c>
      <c r="J3758" s="12">
        <v>2003</v>
      </c>
      <c r="K3758" s="12">
        <v>9</v>
      </c>
      <c r="L3758" s="12">
        <v>262</v>
      </c>
      <c r="M3758" s="12">
        <f t="shared" si="178"/>
        <v>37.6</v>
      </c>
      <c r="N3758" s="12">
        <f t="shared" si="179"/>
        <v>101.33333333333333</v>
      </c>
      <c r="V3758" s="12" t="s">
        <v>26</v>
      </c>
      <c r="X3758" s="12">
        <f>0.006545454*135.65</f>
        <v>0.8878908351</v>
      </c>
      <c r="AE3758" s="12" t="s">
        <v>45</v>
      </c>
      <c r="AL3758" s="12" t="s">
        <v>408</v>
      </c>
      <c r="AM3758" s="12">
        <v>133.13</v>
      </c>
      <c r="AN3758" s="12">
        <v>7.6799999999999993E-2</v>
      </c>
      <c r="AS3758" s="12">
        <f t="shared" si="177"/>
        <v>2.0959355144943643</v>
      </c>
      <c r="AT3758" s="12">
        <f t="shared" si="176"/>
        <v>2.1554510379316034</v>
      </c>
      <c r="AV3758" s="12" t="s">
        <v>95</v>
      </c>
      <c r="AX3758" s="12" t="s">
        <v>14</v>
      </c>
      <c r="AY3758" s="12" t="s">
        <v>649</v>
      </c>
    </row>
    <row r="3759" spans="2:51" s="12" customFormat="1" x14ac:dyDescent="0.2">
      <c r="B3759" s="12">
        <v>4340</v>
      </c>
      <c r="C3759" s="12" t="s">
        <v>69</v>
      </c>
      <c r="D3759" s="12" t="s">
        <v>644</v>
      </c>
      <c r="E3759" s="12" t="s">
        <v>643</v>
      </c>
      <c r="G3759" s="12" t="s">
        <v>632</v>
      </c>
      <c r="H3759" s="12">
        <v>6.5454542197108364E-3</v>
      </c>
      <c r="J3759" s="12">
        <v>2003</v>
      </c>
      <c r="K3759" s="12">
        <v>9</v>
      </c>
      <c r="L3759" s="12">
        <v>265</v>
      </c>
      <c r="M3759" s="12">
        <f t="shared" si="178"/>
        <v>37.6</v>
      </c>
      <c r="N3759" s="12">
        <f t="shared" si="179"/>
        <v>101.33333333333333</v>
      </c>
      <c r="V3759" s="12" t="s">
        <v>26</v>
      </c>
      <c r="X3759" s="12">
        <f>0.006545454*265.8</f>
        <v>1.7397816732</v>
      </c>
      <c r="AE3759" s="12" t="s">
        <v>45</v>
      </c>
      <c r="AL3759" s="12" t="s">
        <v>408</v>
      </c>
      <c r="AM3759" s="12">
        <v>133.13</v>
      </c>
      <c r="AN3759" s="12">
        <v>7.6799999999999993E-2</v>
      </c>
      <c r="AS3759" s="12">
        <f t="shared" si="177"/>
        <v>2.0959355144943643</v>
      </c>
      <c r="AT3759" s="12">
        <f t="shared" si="176"/>
        <v>2.1554510379316034</v>
      </c>
      <c r="AV3759" s="12" t="s">
        <v>95</v>
      </c>
      <c r="AX3759" s="12" t="s">
        <v>14</v>
      </c>
      <c r="AY3759" s="12" t="s">
        <v>649</v>
      </c>
    </row>
    <row r="3760" spans="2:51" s="12" customFormat="1" x14ac:dyDescent="0.2">
      <c r="B3760" s="12">
        <v>4340</v>
      </c>
      <c r="C3760" s="12" t="s">
        <v>69</v>
      </c>
      <c r="D3760" s="12" t="s">
        <v>644</v>
      </c>
      <c r="E3760" s="12" t="s">
        <v>643</v>
      </c>
      <c r="G3760" s="12" t="s">
        <v>632</v>
      </c>
      <c r="H3760" s="12">
        <v>6.5454542197108364E-3</v>
      </c>
      <c r="J3760" s="12">
        <v>2003</v>
      </c>
      <c r="K3760" s="12">
        <v>9</v>
      </c>
      <c r="L3760" s="12">
        <v>267</v>
      </c>
      <c r="M3760" s="12">
        <f t="shared" si="178"/>
        <v>37.6</v>
      </c>
      <c r="N3760" s="12">
        <f t="shared" si="179"/>
        <v>101.33333333333333</v>
      </c>
      <c r="V3760" s="12" t="s">
        <v>26</v>
      </c>
      <c r="X3760" s="12">
        <f>0.006545454*248.33</f>
        <v>1.6254325918200001</v>
      </c>
      <c r="AE3760" s="12" t="s">
        <v>45</v>
      </c>
      <c r="AL3760" s="12" t="s">
        <v>408</v>
      </c>
      <c r="AM3760" s="12">
        <v>133.13</v>
      </c>
      <c r="AN3760" s="12">
        <v>7.6799999999999993E-2</v>
      </c>
      <c r="AS3760" s="12">
        <f t="shared" si="177"/>
        <v>2.0959355144943643</v>
      </c>
      <c r="AT3760" s="12">
        <f t="shared" si="176"/>
        <v>2.1554510379316034</v>
      </c>
      <c r="AV3760" s="12" t="s">
        <v>95</v>
      </c>
      <c r="AX3760" s="12" t="s">
        <v>14</v>
      </c>
      <c r="AY3760" s="12" t="s">
        <v>649</v>
      </c>
    </row>
    <row r="3761" spans="2:51" s="13" customFormat="1" x14ac:dyDescent="0.2">
      <c r="B3761" s="13">
        <v>4340</v>
      </c>
      <c r="C3761" s="13" t="s">
        <v>69</v>
      </c>
      <c r="D3761" s="13" t="s">
        <v>646</v>
      </c>
      <c r="E3761" s="13" t="s">
        <v>645</v>
      </c>
      <c r="G3761" s="13" t="s">
        <v>632</v>
      </c>
      <c r="H3761" s="13">
        <v>6.5454542197108364E-3</v>
      </c>
      <c r="J3761" s="13">
        <v>2003</v>
      </c>
      <c r="K3761" s="13">
        <v>6</v>
      </c>
      <c r="L3761" s="13">
        <v>181</v>
      </c>
      <c r="M3761" s="13">
        <f>37+36/60</f>
        <v>37.6</v>
      </c>
      <c r="N3761" s="13">
        <f>101+20/60</f>
        <v>101.33333333333333</v>
      </c>
      <c r="V3761" s="13" t="s">
        <v>26</v>
      </c>
      <c r="X3761" s="13">
        <f>0.006545454*349</f>
        <v>2.284363446</v>
      </c>
      <c r="AE3761" s="12" t="s">
        <v>45</v>
      </c>
      <c r="AL3761" s="13" t="s">
        <v>408</v>
      </c>
      <c r="AM3761" s="13">
        <v>232.23</v>
      </c>
      <c r="AN3761" s="13">
        <v>2.92E-2</v>
      </c>
      <c r="AS3761" s="13">
        <f>EXP(0.0289*10)</f>
        <v>1.3350917285285084</v>
      </c>
      <c r="AT3761" s="13">
        <f t="shared" si="176"/>
        <v>1.3391030176392937</v>
      </c>
      <c r="AV3761" s="13" t="s">
        <v>95</v>
      </c>
      <c r="AX3761" s="12" t="s">
        <v>14</v>
      </c>
      <c r="AY3761" s="12" t="s">
        <v>649</v>
      </c>
    </row>
    <row r="3762" spans="2:51" s="13" customFormat="1" x14ac:dyDescent="0.2">
      <c r="B3762" s="13">
        <v>4340</v>
      </c>
      <c r="C3762" s="13" t="s">
        <v>69</v>
      </c>
      <c r="D3762" s="13" t="s">
        <v>646</v>
      </c>
      <c r="E3762" s="13" t="s">
        <v>645</v>
      </c>
      <c r="G3762" s="13" t="s">
        <v>632</v>
      </c>
      <c r="H3762" s="13">
        <v>6.5454542197108364E-3</v>
      </c>
      <c r="J3762" s="13">
        <v>2003</v>
      </c>
      <c r="K3762" s="13">
        <v>7</v>
      </c>
      <c r="L3762" s="13">
        <v>185</v>
      </c>
      <c r="M3762" s="13">
        <f>37+36/60</f>
        <v>37.6</v>
      </c>
      <c r="N3762" s="13">
        <f>101+20/60</f>
        <v>101.33333333333333</v>
      </c>
      <c r="V3762" s="13" t="s">
        <v>26</v>
      </c>
      <c r="X3762" s="13">
        <f>0.006545454*390</f>
        <v>2.55272706</v>
      </c>
      <c r="AE3762" s="12" t="s">
        <v>45</v>
      </c>
      <c r="AL3762" s="13" t="s">
        <v>408</v>
      </c>
      <c r="AM3762" s="13">
        <v>232.23</v>
      </c>
      <c r="AN3762" s="13">
        <v>2.92E-2</v>
      </c>
      <c r="AS3762" s="13">
        <f t="shared" ref="AS3762:AS3779" si="180">EXP(0.0289*10)</f>
        <v>1.3350917285285084</v>
      </c>
      <c r="AT3762" s="13">
        <f t="shared" si="176"/>
        <v>1.3391030176392937</v>
      </c>
      <c r="AV3762" s="13" t="s">
        <v>95</v>
      </c>
      <c r="AX3762" s="12" t="s">
        <v>14</v>
      </c>
      <c r="AY3762" s="12" t="s">
        <v>649</v>
      </c>
    </row>
    <row r="3763" spans="2:51" s="13" customFormat="1" x14ac:dyDescent="0.2">
      <c r="B3763" s="13">
        <v>4340</v>
      </c>
      <c r="C3763" s="13" t="s">
        <v>69</v>
      </c>
      <c r="D3763" s="13" t="s">
        <v>646</v>
      </c>
      <c r="E3763" s="13" t="s">
        <v>645</v>
      </c>
      <c r="G3763" s="13" t="s">
        <v>632</v>
      </c>
      <c r="H3763" s="13">
        <v>6.5454542197108364E-3</v>
      </c>
      <c r="J3763" s="13">
        <v>2003</v>
      </c>
      <c r="K3763" s="13">
        <v>7</v>
      </c>
      <c r="L3763" s="13">
        <v>188</v>
      </c>
      <c r="M3763" s="13">
        <f t="shared" ref="M3763:M3779" si="181">37+36/60</f>
        <v>37.6</v>
      </c>
      <c r="N3763" s="13">
        <f t="shared" ref="N3763:N3779" si="182">101+20/60</f>
        <v>101.33333333333333</v>
      </c>
      <c r="V3763" s="13" t="s">
        <v>26</v>
      </c>
      <c r="X3763" s="13">
        <f>0.006545454*365</f>
        <v>2.3890907100000001</v>
      </c>
      <c r="AE3763" s="12" t="s">
        <v>45</v>
      </c>
      <c r="AL3763" s="13" t="s">
        <v>408</v>
      </c>
      <c r="AM3763" s="13">
        <v>232.23</v>
      </c>
      <c r="AN3763" s="13">
        <v>2.92E-2</v>
      </c>
      <c r="AS3763" s="13">
        <f t="shared" si="180"/>
        <v>1.3350917285285084</v>
      </c>
      <c r="AT3763" s="13">
        <f t="shared" si="176"/>
        <v>1.3391030176392937</v>
      </c>
      <c r="AV3763" s="13" t="s">
        <v>95</v>
      </c>
      <c r="AX3763" s="12" t="s">
        <v>14</v>
      </c>
      <c r="AY3763" s="12" t="s">
        <v>649</v>
      </c>
    </row>
    <row r="3764" spans="2:51" s="13" customFormat="1" x14ac:dyDescent="0.2">
      <c r="B3764" s="13">
        <v>4340</v>
      </c>
      <c r="C3764" s="13" t="s">
        <v>69</v>
      </c>
      <c r="D3764" s="13" t="s">
        <v>646</v>
      </c>
      <c r="E3764" s="13" t="s">
        <v>645</v>
      </c>
      <c r="G3764" s="13" t="s">
        <v>632</v>
      </c>
      <c r="H3764" s="13">
        <v>6.5454542197108364E-3</v>
      </c>
      <c r="J3764" s="13">
        <v>2003</v>
      </c>
      <c r="K3764" s="13">
        <v>7</v>
      </c>
      <c r="L3764" s="13">
        <v>191</v>
      </c>
      <c r="M3764" s="13">
        <f t="shared" si="181"/>
        <v>37.6</v>
      </c>
      <c r="N3764" s="13">
        <f t="shared" si="182"/>
        <v>101.33333333333333</v>
      </c>
      <c r="V3764" s="13" t="s">
        <v>26</v>
      </c>
      <c r="X3764" s="13">
        <f>0.006545454*121.69</f>
        <v>0.79651629725999995</v>
      </c>
      <c r="AE3764" s="12" t="s">
        <v>45</v>
      </c>
      <c r="AL3764" s="13" t="s">
        <v>408</v>
      </c>
      <c r="AM3764" s="13">
        <v>232.23</v>
      </c>
      <c r="AN3764" s="13">
        <v>2.92E-2</v>
      </c>
      <c r="AS3764" s="13">
        <f t="shared" si="180"/>
        <v>1.3350917285285084</v>
      </c>
      <c r="AT3764" s="13">
        <f t="shared" si="176"/>
        <v>1.3391030176392937</v>
      </c>
      <c r="AV3764" s="13" t="s">
        <v>95</v>
      </c>
      <c r="AX3764" s="12" t="s">
        <v>14</v>
      </c>
      <c r="AY3764" s="12" t="s">
        <v>649</v>
      </c>
    </row>
    <row r="3765" spans="2:51" s="13" customFormat="1" x14ac:dyDescent="0.2">
      <c r="B3765" s="13">
        <v>4340</v>
      </c>
      <c r="C3765" s="13" t="s">
        <v>69</v>
      </c>
      <c r="D3765" s="13" t="s">
        <v>646</v>
      </c>
      <c r="E3765" s="13" t="s">
        <v>645</v>
      </c>
      <c r="G3765" s="13" t="s">
        <v>632</v>
      </c>
      <c r="H3765" s="13">
        <v>6.5454542197108364E-3</v>
      </c>
      <c r="J3765" s="13">
        <v>2003</v>
      </c>
      <c r="K3765" s="13">
        <v>7</v>
      </c>
      <c r="L3765" s="13">
        <v>203</v>
      </c>
      <c r="M3765" s="13">
        <f t="shared" si="181"/>
        <v>37.6</v>
      </c>
      <c r="N3765" s="13">
        <f t="shared" si="182"/>
        <v>101.33333333333333</v>
      </c>
      <c r="V3765" s="13" t="s">
        <v>26</v>
      </c>
      <c r="X3765" s="13">
        <f>0.006545454*354.93</f>
        <v>2.3231779882199999</v>
      </c>
      <c r="AE3765" s="12" t="s">
        <v>45</v>
      </c>
      <c r="AL3765" s="13" t="s">
        <v>408</v>
      </c>
      <c r="AM3765" s="13">
        <v>232.23</v>
      </c>
      <c r="AN3765" s="13">
        <v>2.92E-2</v>
      </c>
      <c r="AS3765" s="13">
        <f t="shared" si="180"/>
        <v>1.3350917285285084</v>
      </c>
      <c r="AT3765" s="13">
        <f t="shared" si="176"/>
        <v>1.3391030176392937</v>
      </c>
      <c r="AV3765" s="13" t="s">
        <v>95</v>
      </c>
      <c r="AX3765" s="12" t="s">
        <v>14</v>
      </c>
      <c r="AY3765" s="12" t="s">
        <v>649</v>
      </c>
    </row>
    <row r="3766" spans="2:51" s="13" customFormat="1" x14ac:dyDescent="0.2">
      <c r="B3766" s="13">
        <v>4340</v>
      </c>
      <c r="C3766" s="13" t="s">
        <v>69</v>
      </c>
      <c r="D3766" s="13" t="s">
        <v>646</v>
      </c>
      <c r="E3766" s="13" t="s">
        <v>645</v>
      </c>
      <c r="G3766" s="13" t="s">
        <v>632</v>
      </c>
      <c r="H3766" s="13">
        <v>6.5454542197108364E-3</v>
      </c>
      <c r="J3766" s="13">
        <v>2003</v>
      </c>
      <c r="K3766" s="13">
        <v>7</v>
      </c>
      <c r="L3766" s="13">
        <v>206</v>
      </c>
      <c r="M3766" s="13">
        <f t="shared" si="181"/>
        <v>37.6</v>
      </c>
      <c r="N3766" s="13">
        <f t="shared" si="182"/>
        <v>101.33333333333333</v>
      </c>
      <c r="V3766" s="13" t="s">
        <v>26</v>
      </c>
      <c r="X3766" s="13">
        <f>0.006545454*319</f>
        <v>2.0879998259999999</v>
      </c>
      <c r="AE3766" s="12" t="s">
        <v>45</v>
      </c>
      <c r="AL3766" s="13" t="s">
        <v>408</v>
      </c>
      <c r="AM3766" s="13">
        <v>232.23</v>
      </c>
      <c r="AN3766" s="13">
        <v>2.92E-2</v>
      </c>
      <c r="AS3766" s="13">
        <f t="shared" si="180"/>
        <v>1.3350917285285084</v>
      </c>
      <c r="AT3766" s="13">
        <f t="shared" si="176"/>
        <v>1.3391030176392937</v>
      </c>
      <c r="AV3766" s="13" t="s">
        <v>95</v>
      </c>
      <c r="AX3766" s="12" t="s">
        <v>14</v>
      </c>
      <c r="AY3766" s="12" t="s">
        <v>649</v>
      </c>
    </row>
    <row r="3767" spans="2:51" s="13" customFormat="1" x14ac:dyDescent="0.2">
      <c r="B3767" s="13">
        <v>4340</v>
      </c>
      <c r="C3767" s="13" t="s">
        <v>69</v>
      </c>
      <c r="D3767" s="13" t="s">
        <v>646</v>
      </c>
      <c r="E3767" s="13" t="s">
        <v>645</v>
      </c>
      <c r="G3767" s="13" t="s">
        <v>632</v>
      </c>
      <c r="H3767" s="13">
        <v>6.5454542197108364E-3</v>
      </c>
      <c r="J3767" s="13">
        <v>2003</v>
      </c>
      <c r="K3767" s="13">
        <v>8</v>
      </c>
      <c r="L3767" s="13">
        <v>213</v>
      </c>
      <c r="M3767" s="13">
        <f t="shared" si="181"/>
        <v>37.6</v>
      </c>
      <c r="N3767" s="13">
        <f t="shared" si="182"/>
        <v>101.33333333333333</v>
      </c>
      <c r="V3767" s="13" t="s">
        <v>26</v>
      </c>
      <c r="X3767" s="13">
        <f>0.006545454*375</f>
        <v>2.4545452499999998</v>
      </c>
      <c r="AE3767" s="12" t="s">
        <v>45</v>
      </c>
      <c r="AL3767" s="13" t="s">
        <v>408</v>
      </c>
      <c r="AM3767" s="13">
        <v>232.23</v>
      </c>
      <c r="AN3767" s="13">
        <v>2.92E-2</v>
      </c>
      <c r="AS3767" s="13">
        <f t="shared" si="180"/>
        <v>1.3350917285285084</v>
      </c>
      <c r="AT3767" s="13">
        <f t="shared" si="176"/>
        <v>1.3391030176392937</v>
      </c>
      <c r="AV3767" s="13" t="s">
        <v>95</v>
      </c>
      <c r="AX3767" s="12" t="s">
        <v>14</v>
      </c>
      <c r="AY3767" s="12" t="s">
        <v>649</v>
      </c>
    </row>
    <row r="3768" spans="2:51" s="13" customFormat="1" x14ac:dyDescent="0.2">
      <c r="B3768" s="13">
        <v>4340</v>
      </c>
      <c r="C3768" s="13" t="s">
        <v>69</v>
      </c>
      <c r="D3768" s="13" t="s">
        <v>646</v>
      </c>
      <c r="E3768" s="13" t="s">
        <v>645</v>
      </c>
      <c r="G3768" s="13" t="s">
        <v>632</v>
      </c>
      <c r="H3768" s="13">
        <v>6.5454542197108364E-3</v>
      </c>
      <c r="J3768" s="13">
        <v>2003</v>
      </c>
      <c r="K3768" s="13">
        <v>8</v>
      </c>
      <c r="L3768" s="13">
        <v>217</v>
      </c>
      <c r="M3768" s="13">
        <f t="shared" si="181"/>
        <v>37.6</v>
      </c>
      <c r="N3768" s="13">
        <f t="shared" si="182"/>
        <v>101.33333333333333</v>
      </c>
      <c r="V3768" s="13" t="s">
        <v>26</v>
      </c>
      <c r="X3768" s="13">
        <f>0.006545454*167</f>
        <v>1.0930908180000001</v>
      </c>
      <c r="AE3768" s="12" t="s">
        <v>45</v>
      </c>
      <c r="AL3768" s="13" t="s">
        <v>408</v>
      </c>
      <c r="AM3768" s="13">
        <v>232.23</v>
      </c>
      <c r="AN3768" s="13">
        <v>2.92E-2</v>
      </c>
      <c r="AS3768" s="13">
        <f t="shared" si="180"/>
        <v>1.3350917285285084</v>
      </c>
      <c r="AT3768" s="13">
        <f t="shared" si="176"/>
        <v>1.3391030176392937</v>
      </c>
      <c r="AV3768" s="13" t="s">
        <v>95</v>
      </c>
      <c r="AX3768" s="12" t="s">
        <v>14</v>
      </c>
      <c r="AY3768" s="12" t="s">
        <v>649</v>
      </c>
    </row>
    <row r="3769" spans="2:51" s="13" customFormat="1" x14ac:dyDescent="0.2">
      <c r="B3769" s="13">
        <v>4340</v>
      </c>
      <c r="C3769" s="13" t="s">
        <v>69</v>
      </c>
      <c r="D3769" s="13" t="s">
        <v>646</v>
      </c>
      <c r="E3769" s="13" t="s">
        <v>645</v>
      </c>
      <c r="G3769" s="13" t="s">
        <v>632</v>
      </c>
      <c r="H3769" s="13">
        <v>6.5454542197108364E-3</v>
      </c>
      <c r="J3769" s="13">
        <v>2003</v>
      </c>
      <c r="K3769" s="13">
        <v>8</v>
      </c>
      <c r="L3769" s="13">
        <v>220</v>
      </c>
      <c r="M3769" s="13">
        <f t="shared" si="181"/>
        <v>37.6</v>
      </c>
      <c r="N3769" s="13">
        <f t="shared" si="182"/>
        <v>101.33333333333333</v>
      </c>
      <c r="V3769" s="13" t="s">
        <v>26</v>
      </c>
      <c r="X3769" s="13">
        <f>0.006545454*491.8</f>
        <v>3.2190542772000001</v>
      </c>
      <c r="AE3769" s="12" t="s">
        <v>45</v>
      </c>
      <c r="AL3769" s="13" t="s">
        <v>408</v>
      </c>
      <c r="AM3769" s="13">
        <v>232.23</v>
      </c>
      <c r="AN3769" s="13">
        <v>2.92E-2</v>
      </c>
      <c r="AS3769" s="13">
        <f t="shared" si="180"/>
        <v>1.3350917285285084</v>
      </c>
      <c r="AT3769" s="13">
        <f t="shared" si="176"/>
        <v>1.3391030176392937</v>
      </c>
      <c r="AV3769" s="13" t="s">
        <v>95</v>
      </c>
      <c r="AX3769" s="12" t="s">
        <v>14</v>
      </c>
      <c r="AY3769" s="12" t="s">
        <v>649</v>
      </c>
    </row>
    <row r="3770" spans="2:51" s="13" customFormat="1" x14ac:dyDescent="0.2">
      <c r="B3770" s="13">
        <v>4340</v>
      </c>
      <c r="C3770" s="13" t="s">
        <v>69</v>
      </c>
      <c r="D3770" s="13" t="s">
        <v>646</v>
      </c>
      <c r="E3770" s="13" t="s">
        <v>645</v>
      </c>
      <c r="G3770" s="13" t="s">
        <v>632</v>
      </c>
      <c r="H3770" s="13">
        <v>6.5454542197108364E-3</v>
      </c>
      <c r="J3770" s="13">
        <v>2003</v>
      </c>
      <c r="K3770" s="13">
        <v>8</v>
      </c>
      <c r="L3770" s="13">
        <v>232</v>
      </c>
      <c r="M3770" s="13">
        <f t="shared" si="181"/>
        <v>37.6</v>
      </c>
      <c r="N3770" s="13">
        <f t="shared" si="182"/>
        <v>101.33333333333333</v>
      </c>
      <c r="V3770" s="13" t="s">
        <v>26</v>
      </c>
      <c r="X3770" s="13">
        <f>0.006545454*268</f>
        <v>1.7541816720000001</v>
      </c>
      <c r="AE3770" s="12" t="s">
        <v>45</v>
      </c>
      <c r="AL3770" s="13" t="s">
        <v>408</v>
      </c>
      <c r="AM3770" s="13">
        <v>232.23</v>
      </c>
      <c r="AN3770" s="13">
        <v>2.92E-2</v>
      </c>
      <c r="AS3770" s="13">
        <f t="shared" si="180"/>
        <v>1.3350917285285084</v>
      </c>
      <c r="AT3770" s="13">
        <f t="shared" si="176"/>
        <v>1.3391030176392937</v>
      </c>
      <c r="AV3770" s="13" t="s">
        <v>95</v>
      </c>
      <c r="AX3770" s="12" t="s">
        <v>14</v>
      </c>
      <c r="AY3770" s="12" t="s">
        <v>649</v>
      </c>
    </row>
    <row r="3771" spans="2:51" s="13" customFormat="1" x14ac:dyDescent="0.2">
      <c r="B3771" s="13">
        <v>4340</v>
      </c>
      <c r="C3771" s="13" t="s">
        <v>69</v>
      </c>
      <c r="D3771" s="13" t="s">
        <v>646</v>
      </c>
      <c r="E3771" s="13" t="s">
        <v>645</v>
      </c>
      <c r="G3771" s="13" t="s">
        <v>632</v>
      </c>
      <c r="H3771" s="13">
        <v>6.5454542197108364E-3</v>
      </c>
      <c r="J3771" s="13">
        <v>2003</v>
      </c>
      <c r="K3771" s="13">
        <v>8</v>
      </c>
      <c r="L3771" s="13">
        <v>238</v>
      </c>
      <c r="M3771" s="13">
        <f t="shared" si="181"/>
        <v>37.6</v>
      </c>
      <c r="N3771" s="13">
        <f t="shared" si="182"/>
        <v>101.33333333333333</v>
      </c>
      <c r="V3771" s="13" t="s">
        <v>26</v>
      </c>
      <c r="X3771" s="13">
        <f>0.006545454*228</f>
        <v>1.4923635120000001</v>
      </c>
      <c r="AE3771" s="12" t="s">
        <v>45</v>
      </c>
      <c r="AL3771" s="13" t="s">
        <v>408</v>
      </c>
      <c r="AM3771" s="13">
        <v>232.23</v>
      </c>
      <c r="AN3771" s="13">
        <v>2.92E-2</v>
      </c>
      <c r="AS3771" s="13">
        <f t="shared" si="180"/>
        <v>1.3350917285285084</v>
      </c>
      <c r="AT3771" s="13">
        <f t="shared" si="176"/>
        <v>1.3391030176392937</v>
      </c>
      <c r="AV3771" s="13" t="s">
        <v>95</v>
      </c>
      <c r="AX3771" s="12" t="s">
        <v>14</v>
      </c>
      <c r="AY3771" s="12" t="s">
        <v>649</v>
      </c>
    </row>
    <row r="3772" spans="2:51" s="13" customFormat="1" x14ac:dyDescent="0.2">
      <c r="B3772" s="13">
        <v>4340</v>
      </c>
      <c r="C3772" s="13" t="s">
        <v>69</v>
      </c>
      <c r="D3772" s="13" t="s">
        <v>646</v>
      </c>
      <c r="E3772" s="13" t="s">
        <v>645</v>
      </c>
      <c r="G3772" s="13" t="s">
        <v>632</v>
      </c>
      <c r="H3772" s="13">
        <v>6.5454542197108364E-3</v>
      </c>
      <c r="J3772" s="13">
        <v>2003</v>
      </c>
      <c r="K3772" s="13">
        <v>8</v>
      </c>
      <c r="L3772" s="13">
        <v>240</v>
      </c>
      <c r="M3772" s="13">
        <f t="shared" si="181"/>
        <v>37.6</v>
      </c>
      <c r="N3772" s="13">
        <f t="shared" si="182"/>
        <v>101.33333333333333</v>
      </c>
      <c r="V3772" s="13" t="s">
        <v>26</v>
      </c>
      <c r="X3772" s="13">
        <f>0.006545454*192.68</f>
        <v>1.26117807672</v>
      </c>
      <c r="AE3772" s="12" t="s">
        <v>45</v>
      </c>
      <c r="AL3772" s="13" t="s">
        <v>408</v>
      </c>
      <c r="AM3772" s="13">
        <v>232.23</v>
      </c>
      <c r="AN3772" s="13">
        <v>2.92E-2</v>
      </c>
      <c r="AS3772" s="13">
        <f t="shared" si="180"/>
        <v>1.3350917285285084</v>
      </c>
      <c r="AT3772" s="13">
        <f t="shared" si="176"/>
        <v>1.3391030176392937</v>
      </c>
      <c r="AV3772" s="13" t="s">
        <v>95</v>
      </c>
      <c r="AX3772" s="12" t="s">
        <v>14</v>
      </c>
      <c r="AY3772" s="12" t="s">
        <v>649</v>
      </c>
    </row>
    <row r="3773" spans="2:51" s="13" customFormat="1" x14ac:dyDescent="0.2">
      <c r="B3773" s="13">
        <v>4340</v>
      </c>
      <c r="C3773" s="13" t="s">
        <v>69</v>
      </c>
      <c r="D3773" s="13" t="s">
        <v>646</v>
      </c>
      <c r="E3773" s="13" t="s">
        <v>645</v>
      </c>
      <c r="G3773" s="13" t="s">
        <v>632</v>
      </c>
      <c r="H3773" s="13">
        <v>6.5454542197108364E-3</v>
      </c>
      <c r="J3773" s="13">
        <v>2003</v>
      </c>
      <c r="K3773" s="13">
        <v>9</v>
      </c>
      <c r="L3773" s="13">
        <v>246</v>
      </c>
      <c r="M3773" s="13">
        <f t="shared" si="181"/>
        <v>37.6</v>
      </c>
      <c r="N3773" s="13">
        <f t="shared" si="182"/>
        <v>101.33333333333333</v>
      </c>
      <c r="V3773" s="13" t="s">
        <v>26</v>
      </c>
      <c r="X3773" s="13">
        <f>0.006545454*344.79</f>
        <v>2.2568070846600001</v>
      </c>
      <c r="AE3773" s="12" t="s">
        <v>45</v>
      </c>
      <c r="AL3773" s="13" t="s">
        <v>408</v>
      </c>
      <c r="AM3773" s="13">
        <v>232.23</v>
      </c>
      <c r="AN3773" s="13">
        <v>2.92E-2</v>
      </c>
      <c r="AS3773" s="13">
        <f t="shared" si="180"/>
        <v>1.3350917285285084</v>
      </c>
      <c r="AT3773" s="13">
        <f t="shared" si="176"/>
        <v>1.3391030176392937</v>
      </c>
      <c r="AV3773" s="13" t="s">
        <v>95</v>
      </c>
      <c r="AX3773" s="12" t="s">
        <v>14</v>
      </c>
      <c r="AY3773" s="12" t="s">
        <v>649</v>
      </c>
    </row>
    <row r="3774" spans="2:51" s="13" customFormat="1" x14ac:dyDescent="0.2">
      <c r="B3774" s="13">
        <v>4340</v>
      </c>
      <c r="C3774" s="13" t="s">
        <v>69</v>
      </c>
      <c r="D3774" s="13" t="s">
        <v>646</v>
      </c>
      <c r="E3774" s="13" t="s">
        <v>645</v>
      </c>
      <c r="G3774" s="13" t="s">
        <v>632</v>
      </c>
      <c r="H3774" s="13">
        <v>6.5454542197108364E-3</v>
      </c>
      <c r="J3774" s="13">
        <v>2003</v>
      </c>
      <c r="K3774" s="13">
        <v>9</v>
      </c>
      <c r="L3774" s="13">
        <v>247</v>
      </c>
      <c r="M3774" s="13">
        <f t="shared" si="181"/>
        <v>37.6</v>
      </c>
      <c r="N3774" s="13">
        <f t="shared" si="182"/>
        <v>101.33333333333333</v>
      </c>
      <c r="V3774" s="13" t="s">
        <v>26</v>
      </c>
      <c r="X3774" s="13">
        <f>0.006545454*319.44</f>
        <v>2.0908798257600001</v>
      </c>
      <c r="AE3774" s="12" t="s">
        <v>45</v>
      </c>
      <c r="AL3774" s="13" t="s">
        <v>408</v>
      </c>
      <c r="AM3774" s="13">
        <v>232.23</v>
      </c>
      <c r="AN3774" s="13">
        <v>2.92E-2</v>
      </c>
      <c r="AS3774" s="13">
        <f t="shared" si="180"/>
        <v>1.3350917285285084</v>
      </c>
      <c r="AT3774" s="13">
        <f t="shared" si="176"/>
        <v>1.3391030176392937</v>
      </c>
      <c r="AV3774" s="13" t="s">
        <v>95</v>
      </c>
      <c r="AX3774" s="12" t="s">
        <v>14</v>
      </c>
      <c r="AY3774" s="12" t="s">
        <v>649</v>
      </c>
    </row>
    <row r="3775" spans="2:51" s="13" customFormat="1" x14ac:dyDescent="0.2">
      <c r="B3775" s="13">
        <v>4340</v>
      </c>
      <c r="C3775" s="13" t="s">
        <v>69</v>
      </c>
      <c r="D3775" s="13" t="s">
        <v>646</v>
      </c>
      <c r="E3775" s="13" t="s">
        <v>645</v>
      </c>
      <c r="G3775" s="13" t="s">
        <v>632</v>
      </c>
      <c r="H3775" s="13">
        <v>6.5454542197108364E-3</v>
      </c>
      <c r="J3775" s="13">
        <v>2003</v>
      </c>
      <c r="K3775" s="13">
        <v>9</v>
      </c>
      <c r="L3775" s="13">
        <v>252</v>
      </c>
      <c r="M3775" s="13">
        <f t="shared" si="181"/>
        <v>37.6</v>
      </c>
      <c r="N3775" s="13">
        <f t="shared" si="182"/>
        <v>101.33333333333333</v>
      </c>
      <c r="V3775" s="13" t="s">
        <v>26</v>
      </c>
      <c r="X3775" s="13">
        <f>0.006545454*365</f>
        <v>2.3890907100000001</v>
      </c>
      <c r="AE3775" s="12" t="s">
        <v>45</v>
      </c>
      <c r="AL3775" s="13" t="s">
        <v>408</v>
      </c>
      <c r="AM3775" s="13">
        <v>232.23</v>
      </c>
      <c r="AN3775" s="13">
        <v>2.92E-2</v>
      </c>
      <c r="AS3775" s="13">
        <f t="shared" si="180"/>
        <v>1.3350917285285084</v>
      </c>
      <c r="AT3775" s="13">
        <f t="shared" si="176"/>
        <v>1.3391030176392937</v>
      </c>
      <c r="AV3775" s="13" t="s">
        <v>95</v>
      </c>
      <c r="AX3775" s="12" t="s">
        <v>14</v>
      </c>
      <c r="AY3775" s="12" t="s">
        <v>649</v>
      </c>
    </row>
    <row r="3776" spans="2:51" s="13" customFormat="1" x14ac:dyDescent="0.2">
      <c r="B3776" s="13">
        <v>4340</v>
      </c>
      <c r="C3776" s="13" t="s">
        <v>69</v>
      </c>
      <c r="D3776" s="13" t="s">
        <v>646</v>
      </c>
      <c r="E3776" s="13" t="s">
        <v>645</v>
      </c>
      <c r="G3776" s="13" t="s">
        <v>632</v>
      </c>
      <c r="H3776" s="13">
        <v>6.5454542197108364E-3</v>
      </c>
      <c r="J3776" s="13">
        <v>2003</v>
      </c>
      <c r="K3776" s="13">
        <v>9</v>
      </c>
      <c r="L3776" s="13">
        <v>254</v>
      </c>
      <c r="M3776" s="13">
        <f t="shared" si="181"/>
        <v>37.6</v>
      </c>
      <c r="N3776" s="13">
        <f t="shared" si="182"/>
        <v>101.33333333333333</v>
      </c>
      <c r="V3776" s="13" t="s">
        <v>26</v>
      </c>
      <c r="X3776" s="13">
        <f>0.006545454*360</f>
        <v>2.35636344</v>
      </c>
      <c r="AE3776" s="12" t="s">
        <v>45</v>
      </c>
      <c r="AL3776" s="13" t="s">
        <v>408</v>
      </c>
      <c r="AM3776" s="13">
        <v>232.23</v>
      </c>
      <c r="AN3776" s="13">
        <v>2.92E-2</v>
      </c>
      <c r="AS3776" s="13">
        <f t="shared" si="180"/>
        <v>1.3350917285285084</v>
      </c>
      <c r="AT3776" s="13">
        <f t="shared" si="176"/>
        <v>1.3391030176392937</v>
      </c>
      <c r="AV3776" s="13" t="s">
        <v>95</v>
      </c>
      <c r="AX3776" s="12" t="s">
        <v>14</v>
      </c>
      <c r="AY3776" s="12" t="s">
        <v>649</v>
      </c>
    </row>
    <row r="3777" spans="2:51" s="13" customFormat="1" x14ac:dyDescent="0.2">
      <c r="B3777" s="13">
        <v>4340</v>
      </c>
      <c r="C3777" s="13" t="s">
        <v>69</v>
      </c>
      <c r="D3777" s="13" t="s">
        <v>646</v>
      </c>
      <c r="E3777" s="13" t="s">
        <v>645</v>
      </c>
      <c r="G3777" s="13" t="s">
        <v>632</v>
      </c>
      <c r="H3777" s="13">
        <v>6.5454542197108364E-3</v>
      </c>
      <c r="J3777" s="13">
        <v>2003</v>
      </c>
      <c r="K3777" s="13">
        <v>9</v>
      </c>
      <c r="L3777" s="13">
        <v>262</v>
      </c>
      <c r="M3777" s="13">
        <f t="shared" si="181"/>
        <v>37.6</v>
      </c>
      <c r="N3777" s="13">
        <f t="shared" si="182"/>
        <v>101.33333333333333</v>
      </c>
      <c r="V3777" s="13" t="s">
        <v>26</v>
      </c>
      <c r="X3777" s="13">
        <f>0.006545454*334.65</f>
        <v>2.1904361810999999</v>
      </c>
      <c r="AE3777" s="12" t="s">
        <v>45</v>
      </c>
      <c r="AL3777" s="13" t="s">
        <v>408</v>
      </c>
      <c r="AM3777" s="13">
        <v>232.23</v>
      </c>
      <c r="AN3777" s="13">
        <v>2.92E-2</v>
      </c>
      <c r="AS3777" s="13">
        <f t="shared" si="180"/>
        <v>1.3350917285285084</v>
      </c>
      <c r="AT3777" s="13">
        <f t="shared" si="176"/>
        <v>1.3391030176392937</v>
      </c>
      <c r="AV3777" s="13" t="s">
        <v>95</v>
      </c>
      <c r="AX3777" s="12" t="s">
        <v>14</v>
      </c>
      <c r="AY3777" s="12" t="s">
        <v>649</v>
      </c>
    </row>
    <row r="3778" spans="2:51" s="13" customFormat="1" x14ac:dyDescent="0.2">
      <c r="B3778" s="13">
        <v>4340</v>
      </c>
      <c r="C3778" s="13" t="s">
        <v>69</v>
      </c>
      <c r="D3778" s="13" t="s">
        <v>646</v>
      </c>
      <c r="E3778" s="13" t="s">
        <v>645</v>
      </c>
      <c r="G3778" s="13" t="s">
        <v>632</v>
      </c>
      <c r="H3778" s="13">
        <v>6.5454542197108364E-3</v>
      </c>
      <c r="J3778" s="13">
        <v>2003</v>
      </c>
      <c r="K3778" s="13">
        <v>9</v>
      </c>
      <c r="L3778" s="13">
        <v>265</v>
      </c>
      <c r="M3778" s="13">
        <f t="shared" si="181"/>
        <v>37.6</v>
      </c>
      <c r="N3778" s="13">
        <f t="shared" si="182"/>
        <v>101.33333333333333</v>
      </c>
      <c r="V3778" s="13" t="s">
        <v>26</v>
      </c>
      <c r="X3778" s="13">
        <f>0.006545454*263.66</f>
        <v>1.7257744016400001</v>
      </c>
      <c r="AE3778" s="12" t="s">
        <v>45</v>
      </c>
      <c r="AL3778" s="13" t="s">
        <v>408</v>
      </c>
      <c r="AM3778" s="13">
        <v>232.23</v>
      </c>
      <c r="AN3778" s="13">
        <v>2.92E-2</v>
      </c>
      <c r="AS3778" s="13">
        <f t="shared" si="180"/>
        <v>1.3350917285285084</v>
      </c>
      <c r="AT3778" s="13">
        <f t="shared" si="176"/>
        <v>1.3391030176392937</v>
      </c>
      <c r="AV3778" s="13" t="s">
        <v>95</v>
      </c>
      <c r="AX3778" s="12" t="s">
        <v>14</v>
      </c>
      <c r="AY3778" s="12" t="s">
        <v>649</v>
      </c>
    </row>
    <row r="3779" spans="2:51" s="13" customFormat="1" x14ac:dyDescent="0.2">
      <c r="B3779" s="13">
        <v>4340</v>
      </c>
      <c r="C3779" s="13" t="s">
        <v>69</v>
      </c>
      <c r="D3779" s="13" t="s">
        <v>646</v>
      </c>
      <c r="E3779" s="13" t="s">
        <v>645</v>
      </c>
      <c r="G3779" s="13" t="s">
        <v>632</v>
      </c>
      <c r="H3779" s="13">
        <v>6.5454542197108398E-3</v>
      </c>
      <c r="J3779" s="13">
        <v>2003</v>
      </c>
      <c r="K3779" s="13">
        <v>9</v>
      </c>
      <c r="L3779" s="13">
        <v>267</v>
      </c>
      <c r="M3779" s="13">
        <f t="shared" si="181"/>
        <v>37.6</v>
      </c>
      <c r="N3779" s="13">
        <f t="shared" si="182"/>
        <v>101.33333333333333</v>
      </c>
      <c r="V3779" s="13" t="s">
        <v>26</v>
      </c>
      <c r="X3779" s="13">
        <f>0.006545454*263</f>
        <v>1.721454402</v>
      </c>
      <c r="AE3779" s="12" t="s">
        <v>45</v>
      </c>
      <c r="AL3779" s="13" t="s">
        <v>408</v>
      </c>
      <c r="AM3779" s="13">
        <v>232.23</v>
      </c>
      <c r="AN3779" s="13">
        <v>2.92E-2</v>
      </c>
      <c r="AS3779" s="13">
        <f t="shared" si="180"/>
        <v>1.3350917285285084</v>
      </c>
      <c r="AT3779" s="13">
        <f t="shared" si="176"/>
        <v>1.3391030176392937</v>
      </c>
      <c r="AV3779" s="13" t="s">
        <v>95</v>
      </c>
      <c r="AX3779" s="12" t="s">
        <v>14</v>
      </c>
      <c r="AY3779" s="12" t="s">
        <v>649</v>
      </c>
    </row>
    <row r="3780" spans="2:51" s="10" customFormat="1" x14ac:dyDescent="0.2">
      <c r="B3780" s="10">
        <v>5526</v>
      </c>
      <c r="C3780" s="10" t="s">
        <v>48</v>
      </c>
      <c r="D3780" s="10" t="s">
        <v>124</v>
      </c>
      <c r="E3780" s="10" t="s">
        <v>125</v>
      </c>
      <c r="F3780" s="10">
        <v>375.20000000000005</v>
      </c>
      <c r="G3780" s="16" t="s">
        <v>653</v>
      </c>
      <c r="H3780" s="16">
        <f>1*12/44/30.5</f>
        <v>8.9418777943368107E-3</v>
      </c>
      <c r="I3780" s="10">
        <f>F3780*H3780</f>
        <v>3.3549925484351717</v>
      </c>
      <c r="J3780" s="10">
        <v>2007</v>
      </c>
      <c r="K3780" s="10">
        <v>5</v>
      </c>
      <c r="M3780" s="10">
        <f t="shared" ref="M3780:M3791" si="183">36+8/60</f>
        <v>36.133333333333333</v>
      </c>
      <c r="N3780" s="10">
        <f t="shared" ref="N3780:N3791" si="184">137+25/60</f>
        <v>137.41666666666666</v>
      </c>
      <c r="Q3780" s="10">
        <v>12.83</v>
      </c>
      <c r="R3780" s="10">
        <v>5</v>
      </c>
      <c r="S3780" s="10">
        <v>30.28</v>
      </c>
      <c r="U3780" s="10" t="s">
        <v>786</v>
      </c>
      <c r="V3780" s="10" t="s">
        <v>26</v>
      </c>
      <c r="X3780" s="10">
        <f>H3780*247.33</f>
        <v>2.2115946348733235</v>
      </c>
      <c r="Z3780" s="10">
        <f>H3780*127.87</f>
        <v>1.1433979135618479</v>
      </c>
      <c r="AA3780" s="10">
        <f t="shared" ref="AA3780:AA4052" si="185">X3780/I3780</f>
        <v>0.6591950959488273</v>
      </c>
      <c r="AB3780" s="10">
        <f t="shared" ref="AB3780:AB4052" si="186">Z3780/I3780</f>
        <v>0.34080490405117264</v>
      </c>
      <c r="AE3780" s="10" t="s">
        <v>45</v>
      </c>
      <c r="AL3780" s="10" t="s">
        <v>408</v>
      </c>
      <c r="AS3780" s="10">
        <f>EXP(0.073*10)</f>
        <v>2.0750806076741224</v>
      </c>
      <c r="AV3780" s="10" t="s">
        <v>657</v>
      </c>
      <c r="AX3780" s="10" t="s">
        <v>547</v>
      </c>
      <c r="AY3780" s="10" t="s">
        <v>650</v>
      </c>
    </row>
    <row r="3781" spans="2:51" s="10" customFormat="1" x14ac:dyDescent="0.2">
      <c r="B3781" s="10">
        <v>5526</v>
      </c>
      <c r="C3781" s="10" t="s">
        <v>48</v>
      </c>
      <c r="D3781" s="10" t="s">
        <v>124</v>
      </c>
      <c r="E3781" s="10" t="s">
        <v>125</v>
      </c>
      <c r="F3781" s="10">
        <v>630.5</v>
      </c>
      <c r="G3781" s="16" t="s">
        <v>653</v>
      </c>
      <c r="H3781" s="16">
        <f t="shared" ref="H3781:H3791" si="187">1*12/44/30.5</f>
        <v>8.9418777943368107E-3</v>
      </c>
      <c r="I3781" s="10">
        <f t="shared" ref="I3781:I3791" si="188">F3781*H3781</f>
        <v>5.6378539493293589</v>
      </c>
      <c r="J3781" s="10">
        <v>2007</v>
      </c>
      <c r="K3781" s="10">
        <v>6</v>
      </c>
      <c r="M3781" s="10">
        <f t="shared" si="183"/>
        <v>36.133333333333333</v>
      </c>
      <c r="N3781" s="10">
        <f t="shared" si="184"/>
        <v>137.41666666666666</v>
      </c>
      <c r="Q3781" s="10">
        <v>19.71</v>
      </c>
      <c r="R3781" s="10">
        <v>5</v>
      </c>
      <c r="S3781" s="10">
        <v>35.299999999999997</v>
      </c>
      <c r="U3781" s="10" t="s">
        <v>786</v>
      </c>
      <c r="V3781" s="10" t="s">
        <v>26</v>
      </c>
      <c r="X3781" s="10">
        <f>H3780*386</f>
        <v>3.4515648286140088</v>
      </c>
      <c r="Z3781" s="10">
        <f>H3780*244.5</f>
        <v>2.1862891207153501</v>
      </c>
      <c r="AA3781" s="10">
        <f t="shared" si="185"/>
        <v>0.61221252973830298</v>
      </c>
      <c r="AB3781" s="10">
        <f t="shared" si="186"/>
        <v>0.38778747026169708</v>
      </c>
      <c r="AE3781" s="10" t="s">
        <v>45</v>
      </c>
      <c r="AL3781" s="10" t="s">
        <v>408</v>
      </c>
      <c r="AS3781" s="10">
        <f t="shared" ref="AS3781:AS3785" si="189">EXP(0.073*10)</f>
        <v>2.0750806076741224</v>
      </c>
      <c r="AV3781" s="10" t="s">
        <v>657</v>
      </c>
      <c r="AX3781" s="10" t="s">
        <v>547</v>
      </c>
      <c r="AY3781" s="10" t="s">
        <v>650</v>
      </c>
    </row>
    <row r="3782" spans="2:51" s="10" customFormat="1" x14ac:dyDescent="0.2">
      <c r="B3782" s="10">
        <v>5526</v>
      </c>
      <c r="C3782" s="10" t="s">
        <v>48</v>
      </c>
      <c r="D3782" s="10" t="s">
        <v>124</v>
      </c>
      <c r="E3782" s="10" t="s">
        <v>125</v>
      </c>
      <c r="F3782" s="10">
        <v>772.8</v>
      </c>
      <c r="G3782" s="16" t="s">
        <v>653</v>
      </c>
      <c r="H3782" s="16">
        <f t="shared" si="187"/>
        <v>8.9418777943368107E-3</v>
      </c>
      <c r="I3782" s="10">
        <f t="shared" si="188"/>
        <v>6.9102831594634866</v>
      </c>
      <c r="J3782" s="10">
        <v>2007</v>
      </c>
      <c r="K3782" s="10">
        <v>7</v>
      </c>
      <c r="M3782" s="10">
        <f t="shared" si="183"/>
        <v>36.133333333333333</v>
      </c>
      <c r="N3782" s="10">
        <f t="shared" si="184"/>
        <v>137.41666666666666</v>
      </c>
      <c r="Q3782" s="10">
        <v>22.47</v>
      </c>
      <c r="R3782" s="10">
        <v>5</v>
      </c>
      <c r="S3782" s="10">
        <v>50.83</v>
      </c>
      <c r="U3782" s="10" t="s">
        <v>786</v>
      </c>
      <c r="V3782" s="10" t="s">
        <v>26</v>
      </c>
      <c r="X3782" s="10">
        <f>H3780*505.87</f>
        <v>4.5234277198211625</v>
      </c>
      <c r="Z3782" s="10">
        <f>H3780*266.93</f>
        <v>2.3868554396423249</v>
      </c>
      <c r="AA3782" s="10">
        <f t="shared" si="185"/>
        <v>0.65459368530020712</v>
      </c>
      <c r="AB3782" s="10">
        <f t="shared" si="186"/>
        <v>0.34540631469979299</v>
      </c>
      <c r="AE3782" s="10" t="s">
        <v>45</v>
      </c>
      <c r="AL3782" s="10" t="s">
        <v>408</v>
      </c>
      <c r="AS3782" s="10">
        <f t="shared" si="189"/>
        <v>2.0750806076741224</v>
      </c>
      <c r="AV3782" s="10" t="s">
        <v>657</v>
      </c>
      <c r="AX3782" s="10" t="s">
        <v>547</v>
      </c>
      <c r="AY3782" s="10" t="s">
        <v>650</v>
      </c>
    </row>
    <row r="3783" spans="2:51" s="10" customFormat="1" x14ac:dyDescent="0.2">
      <c r="B3783" s="10">
        <v>5526</v>
      </c>
      <c r="C3783" s="10" t="s">
        <v>48</v>
      </c>
      <c r="D3783" s="10" t="s">
        <v>124</v>
      </c>
      <c r="E3783" s="10" t="s">
        <v>125</v>
      </c>
      <c r="F3783" s="10">
        <v>925.82999999999993</v>
      </c>
      <c r="G3783" s="16" t="s">
        <v>653</v>
      </c>
      <c r="H3783" s="16">
        <f t="shared" si="187"/>
        <v>8.9418777943368107E-3</v>
      </c>
      <c r="I3783" s="10">
        <f t="shared" si="188"/>
        <v>8.2786587183308491</v>
      </c>
      <c r="J3783" s="10">
        <v>2007</v>
      </c>
      <c r="K3783" s="10">
        <v>8</v>
      </c>
      <c r="M3783" s="10">
        <f t="shared" si="183"/>
        <v>36.133333333333333</v>
      </c>
      <c r="N3783" s="10">
        <f t="shared" si="184"/>
        <v>137.41666666666666</v>
      </c>
      <c r="Q3783" s="10">
        <v>24.91</v>
      </c>
      <c r="R3783" s="10">
        <v>5</v>
      </c>
      <c r="S3783" s="10">
        <v>32.08</v>
      </c>
      <c r="U3783" s="10" t="s">
        <v>786</v>
      </c>
      <c r="V3783" s="10" t="s">
        <v>26</v>
      </c>
      <c r="X3783" s="10">
        <f>H3780*614.13</f>
        <v>5.4914754098360659</v>
      </c>
      <c r="Z3783" s="10">
        <f>H3780*311.7</f>
        <v>2.7871833084947837</v>
      </c>
      <c r="AA3783" s="10">
        <f t="shared" si="185"/>
        <v>0.66332912089692497</v>
      </c>
      <c r="AB3783" s="10">
        <f t="shared" si="186"/>
        <v>0.33667087910307508</v>
      </c>
      <c r="AE3783" s="10" t="s">
        <v>45</v>
      </c>
      <c r="AL3783" s="10" t="s">
        <v>408</v>
      </c>
      <c r="AS3783" s="10">
        <f t="shared" si="189"/>
        <v>2.0750806076741224</v>
      </c>
      <c r="AV3783" s="10" t="s">
        <v>657</v>
      </c>
      <c r="AX3783" s="10" t="s">
        <v>547</v>
      </c>
      <c r="AY3783" s="10" t="s">
        <v>650</v>
      </c>
    </row>
    <row r="3784" spans="2:51" s="10" customFormat="1" x14ac:dyDescent="0.2">
      <c r="B3784" s="10">
        <v>5526</v>
      </c>
      <c r="C3784" s="10" t="s">
        <v>48</v>
      </c>
      <c r="D3784" s="10" t="s">
        <v>124</v>
      </c>
      <c r="E3784" s="10" t="s">
        <v>125</v>
      </c>
      <c r="F3784" s="10">
        <v>801.83</v>
      </c>
      <c r="G3784" s="16" t="s">
        <v>653</v>
      </c>
      <c r="H3784" s="16">
        <f t="shared" si="187"/>
        <v>8.9418777943368107E-3</v>
      </c>
      <c r="I3784" s="10">
        <f t="shared" si="188"/>
        <v>7.1698658718330854</v>
      </c>
      <c r="J3784" s="10">
        <v>2007</v>
      </c>
      <c r="K3784" s="10">
        <v>9</v>
      </c>
      <c r="M3784" s="10">
        <f t="shared" si="183"/>
        <v>36.133333333333333</v>
      </c>
      <c r="N3784" s="10">
        <f t="shared" si="184"/>
        <v>137.41666666666666</v>
      </c>
      <c r="Q3784" s="10">
        <v>23.3</v>
      </c>
      <c r="R3784" s="10">
        <v>5</v>
      </c>
      <c r="S3784" s="10">
        <v>39.81</v>
      </c>
      <c r="U3784" s="10" t="s">
        <v>786</v>
      </c>
      <c r="V3784" s="10" t="s">
        <v>26</v>
      </c>
      <c r="X3784" s="10">
        <f>H3780*311.73</f>
        <v>2.787451564828614</v>
      </c>
      <c r="Z3784" s="10">
        <f>H3780*490.1</f>
        <v>4.3824143070044714</v>
      </c>
      <c r="AA3784" s="10">
        <f t="shared" si="185"/>
        <v>0.3887731813476672</v>
      </c>
      <c r="AB3784" s="10">
        <f t="shared" si="186"/>
        <v>0.61122681865233286</v>
      </c>
      <c r="AE3784" s="10" t="s">
        <v>45</v>
      </c>
      <c r="AL3784" s="10" t="s">
        <v>408</v>
      </c>
      <c r="AS3784" s="10">
        <f t="shared" si="189"/>
        <v>2.0750806076741224</v>
      </c>
      <c r="AV3784" s="10" t="s">
        <v>657</v>
      </c>
      <c r="AX3784" s="10" t="s">
        <v>547</v>
      </c>
      <c r="AY3784" s="10" t="s">
        <v>650</v>
      </c>
    </row>
    <row r="3785" spans="2:51" s="10" customFormat="1" x14ac:dyDescent="0.2">
      <c r="B3785" s="10">
        <v>5526</v>
      </c>
      <c r="C3785" s="10" t="s">
        <v>48</v>
      </c>
      <c r="D3785" s="10" t="s">
        <v>124</v>
      </c>
      <c r="E3785" s="10" t="s">
        <v>125</v>
      </c>
      <c r="F3785" s="10">
        <v>492.79999999999995</v>
      </c>
      <c r="G3785" s="16" t="s">
        <v>653</v>
      </c>
      <c r="H3785" s="16">
        <f t="shared" si="187"/>
        <v>8.9418777943368107E-3</v>
      </c>
      <c r="I3785" s="10">
        <f t="shared" si="188"/>
        <v>4.4065573770491797</v>
      </c>
      <c r="J3785" s="10">
        <v>2007</v>
      </c>
      <c r="K3785" s="10">
        <v>10</v>
      </c>
      <c r="M3785" s="10">
        <f t="shared" si="183"/>
        <v>36.133333333333333</v>
      </c>
      <c r="N3785" s="10">
        <f t="shared" si="184"/>
        <v>137.41666666666666</v>
      </c>
      <c r="Q3785" s="10">
        <v>16.39</v>
      </c>
      <c r="R3785" s="10">
        <v>5</v>
      </c>
      <c r="S3785" s="10">
        <v>39.76</v>
      </c>
      <c r="U3785" s="10" t="s">
        <v>786</v>
      </c>
      <c r="V3785" s="10" t="s">
        <v>26</v>
      </c>
      <c r="X3785" s="10">
        <f>H3780*192.27</f>
        <v>1.7192548435171386</v>
      </c>
      <c r="Z3785" s="10">
        <f>H3780*300.53</f>
        <v>2.6873025335320415</v>
      </c>
      <c r="AA3785" s="10">
        <f t="shared" si="185"/>
        <v>0.39015827922077928</v>
      </c>
      <c r="AB3785" s="10">
        <f t="shared" si="186"/>
        <v>0.60984172077922083</v>
      </c>
      <c r="AE3785" s="10" t="s">
        <v>45</v>
      </c>
      <c r="AL3785" s="10" t="s">
        <v>408</v>
      </c>
      <c r="AS3785" s="10">
        <f t="shared" si="189"/>
        <v>2.0750806076741224</v>
      </c>
      <c r="AV3785" s="10" t="s">
        <v>657</v>
      </c>
      <c r="AX3785" s="10" t="s">
        <v>547</v>
      </c>
      <c r="AY3785" s="10" t="s">
        <v>650</v>
      </c>
    </row>
    <row r="3786" spans="2:51" s="10" customFormat="1" x14ac:dyDescent="0.2">
      <c r="B3786" s="10">
        <v>5526</v>
      </c>
      <c r="C3786" s="10" t="s">
        <v>48</v>
      </c>
      <c r="D3786" s="10" t="s">
        <v>124</v>
      </c>
      <c r="E3786" s="10" t="s">
        <v>125</v>
      </c>
      <c r="F3786" s="10">
        <v>447.68</v>
      </c>
      <c r="G3786" s="16" t="s">
        <v>653</v>
      </c>
      <c r="H3786" s="16">
        <f t="shared" si="187"/>
        <v>8.9418777943368107E-3</v>
      </c>
      <c r="I3786" s="10">
        <f t="shared" si="188"/>
        <v>4.0030998509687032</v>
      </c>
      <c r="J3786" s="10">
        <v>2008</v>
      </c>
      <c r="K3786" s="10">
        <v>5</v>
      </c>
      <c r="M3786" s="10">
        <f t="shared" si="183"/>
        <v>36.133333333333333</v>
      </c>
      <c r="N3786" s="10">
        <f t="shared" si="184"/>
        <v>137.41666666666666</v>
      </c>
      <c r="Q3786" s="10">
        <v>12.53</v>
      </c>
      <c r="R3786" s="10">
        <v>5</v>
      </c>
      <c r="S3786" s="10">
        <v>43.88</v>
      </c>
      <c r="U3786" s="10" t="s">
        <v>786</v>
      </c>
      <c r="V3786" s="10" t="s">
        <v>26</v>
      </c>
      <c r="X3786" s="10">
        <f>H3780*277</f>
        <v>2.4769001490312967</v>
      </c>
      <c r="Z3786" s="10">
        <f>H3780*170.68</f>
        <v>1.5261997019374069</v>
      </c>
      <c r="AA3786" s="10">
        <f t="shared" si="185"/>
        <v>0.61874553252323095</v>
      </c>
      <c r="AB3786" s="10">
        <f t="shared" si="186"/>
        <v>0.38125446747676917</v>
      </c>
      <c r="AE3786" s="10" t="s">
        <v>45</v>
      </c>
      <c r="AL3786" s="10" t="s">
        <v>408</v>
      </c>
      <c r="AS3786" s="10">
        <f>EXP(0.092*10)</f>
        <v>2.5092903899362975</v>
      </c>
      <c r="AV3786" s="10" t="s">
        <v>657</v>
      </c>
      <c r="AX3786" s="10" t="s">
        <v>547</v>
      </c>
      <c r="AY3786" s="10" t="s">
        <v>650</v>
      </c>
    </row>
    <row r="3787" spans="2:51" s="10" customFormat="1" x14ac:dyDescent="0.2">
      <c r="B3787" s="10">
        <v>5526</v>
      </c>
      <c r="C3787" s="10" t="s">
        <v>48</v>
      </c>
      <c r="D3787" s="10" t="s">
        <v>124</v>
      </c>
      <c r="E3787" s="10" t="s">
        <v>125</v>
      </c>
      <c r="F3787" s="10">
        <v>611.85</v>
      </c>
      <c r="G3787" s="16" t="s">
        <v>653</v>
      </c>
      <c r="H3787" s="16">
        <f t="shared" si="187"/>
        <v>8.9418777943368107E-3</v>
      </c>
      <c r="I3787" s="10">
        <f t="shared" si="188"/>
        <v>5.4710879284649776</v>
      </c>
      <c r="J3787" s="10">
        <v>2008</v>
      </c>
      <c r="K3787" s="10">
        <v>6</v>
      </c>
      <c r="M3787" s="10">
        <f t="shared" si="183"/>
        <v>36.133333333333333</v>
      </c>
      <c r="N3787" s="10">
        <f t="shared" si="184"/>
        <v>137.41666666666666</v>
      </c>
      <c r="Q3787" s="10">
        <v>20.18</v>
      </c>
      <c r="R3787" s="10">
        <v>5</v>
      </c>
      <c r="S3787" s="10">
        <v>36.65</v>
      </c>
      <c r="U3787" s="10" t="s">
        <v>786</v>
      </c>
      <c r="V3787" s="10" t="s">
        <v>26</v>
      </c>
      <c r="X3787" s="10">
        <f>H3780*360.91</f>
        <v>3.2272131147540986</v>
      </c>
      <c r="Z3787" s="10">
        <f>H3780*250.94</f>
        <v>2.243874813710879</v>
      </c>
      <c r="AA3787" s="10">
        <f t="shared" si="185"/>
        <v>0.58986679741766779</v>
      </c>
      <c r="AB3787" s="10">
        <f t="shared" si="186"/>
        <v>0.41013320258233221</v>
      </c>
      <c r="AE3787" s="10" t="s">
        <v>45</v>
      </c>
      <c r="AL3787" s="10" t="s">
        <v>408</v>
      </c>
      <c r="AS3787" s="10">
        <f t="shared" ref="AS3787:AS3791" si="190">EXP(0.092*10)</f>
        <v>2.5092903899362975</v>
      </c>
      <c r="AV3787" s="10" t="s">
        <v>657</v>
      </c>
      <c r="AX3787" s="10" t="s">
        <v>547</v>
      </c>
      <c r="AY3787" s="10" t="s">
        <v>650</v>
      </c>
    </row>
    <row r="3788" spans="2:51" s="10" customFormat="1" x14ac:dyDescent="0.2">
      <c r="B3788" s="10">
        <v>5526</v>
      </c>
      <c r="C3788" s="10" t="s">
        <v>48</v>
      </c>
      <c r="D3788" s="10" t="s">
        <v>124</v>
      </c>
      <c r="E3788" s="10" t="s">
        <v>125</v>
      </c>
      <c r="F3788" s="10">
        <v>989.1</v>
      </c>
      <c r="G3788" s="16" t="s">
        <v>653</v>
      </c>
      <c r="H3788" s="16">
        <f t="shared" si="187"/>
        <v>8.9418777943368107E-3</v>
      </c>
      <c r="I3788" s="10">
        <f t="shared" si="188"/>
        <v>8.8444113263785393</v>
      </c>
      <c r="J3788" s="10">
        <v>2008</v>
      </c>
      <c r="K3788" s="10">
        <v>7</v>
      </c>
      <c r="M3788" s="10">
        <f t="shared" si="183"/>
        <v>36.133333333333333</v>
      </c>
      <c r="N3788" s="10">
        <f t="shared" si="184"/>
        <v>137.41666666666666</v>
      </c>
      <c r="Q3788" s="10">
        <v>23.4</v>
      </c>
      <c r="R3788" s="10">
        <v>5</v>
      </c>
      <c r="S3788" s="10">
        <v>30.37</v>
      </c>
      <c r="U3788" s="10" t="s">
        <v>786</v>
      </c>
      <c r="V3788" s="10" t="s">
        <v>26</v>
      </c>
      <c r="X3788" s="10">
        <f>H3780*632.22</f>
        <v>5.653233979135619</v>
      </c>
      <c r="Z3788" s="10">
        <f>H3780*356.88</f>
        <v>3.1911773472429208</v>
      </c>
      <c r="AA3788" s="10">
        <f t="shared" si="185"/>
        <v>0.6391871398240826</v>
      </c>
      <c r="AB3788" s="10">
        <f t="shared" si="186"/>
        <v>0.36081286017591746</v>
      </c>
      <c r="AE3788" s="10" t="s">
        <v>45</v>
      </c>
      <c r="AL3788" s="10" t="s">
        <v>408</v>
      </c>
      <c r="AS3788" s="10">
        <f t="shared" si="190"/>
        <v>2.5092903899362975</v>
      </c>
      <c r="AV3788" s="10" t="s">
        <v>657</v>
      </c>
      <c r="AX3788" s="10" t="s">
        <v>547</v>
      </c>
      <c r="AY3788" s="10" t="s">
        <v>650</v>
      </c>
    </row>
    <row r="3789" spans="2:51" s="10" customFormat="1" x14ac:dyDescent="0.2">
      <c r="B3789" s="10">
        <v>5526</v>
      </c>
      <c r="C3789" s="10" t="s">
        <v>48</v>
      </c>
      <c r="D3789" s="10" t="s">
        <v>124</v>
      </c>
      <c r="E3789" s="10" t="s">
        <v>125</v>
      </c>
      <c r="F3789" s="10">
        <v>1002.56</v>
      </c>
      <c r="G3789" s="16" t="s">
        <v>653</v>
      </c>
      <c r="H3789" s="16">
        <f t="shared" si="187"/>
        <v>8.9418777943368107E-3</v>
      </c>
      <c r="I3789" s="10">
        <f t="shared" si="188"/>
        <v>8.9647690014903123</v>
      </c>
      <c r="J3789" s="10">
        <v>2008</v>
      </c>
      <c r="K3789" s="10">
        <v>8</v>
      </c>
      <c r="M3789" s="10">
        <f t="shared" si="183"/>
        <v>36.133333333333333</v>
      </c>
      <c r="N3789" s="10">
        <f t="shared" si="184"/>
        <v>137.41666666666666</v>
      </c>
      <c r="Q3789" s="10">
        <v>22.19</v>
      </c>
      <c r="R3789" s="10">
        <v>5</v>
      </c>
      <c r="S3789" s="10">
        <v>40.869999999999997</v>
      </c>
      <c r="U3789" s="10" t="s">
        <v>786</v>
      </c>
      <c r="V3789" s="10" t="s">
        <v>26</v>
      </c>
      <c r="X3789" s="10">
        <f>H3780*616.92</f>
        <v>5.5164232488822647</v>
      </c>
      <c r="Z3789" s="10">
        <f>H3780*385.64</f>
        <v>3.4483457526080477</v>
      </c>
      <c r="AA3789" s="10">
        <f t="shared" si="185"/>
        <v>0.61534471752314068</v>
      </c>
      <c r="AB3789" s="10">
        <f t="shared" si="186"/>
        <v>0.38465528247685926</v>
      </c>
      <c r="AE3789" s="10" t="s">
        <v>45</v>
      </c>
      <c r="AL3789" s="10" t="s">
        <v>408</v>
      </c>
      <c r="AS3789" s="10">
        <f t="shared" si="190"/>
        <v>2.5092903899362975</v>
      </c>
      <c r="AV3789" s="10" t="s">
        <v>657</v>
      </c>
      <c r="AX3789" s="10" t="s">
        <v>547</v>
      </c>
      <c r="AY3789" s="10" t="s">
        <v>650</v>
      </c>
    </row>
    <row r="3790" spans="2:51" s="10" customFormat="1" x14ac:dyDescent="0.2">
      <c r="B3790" s="10">
        <v>5526</v>
      </c>
      <c r="C3790" s="10" t="s">
        <v>48</v>
      </c>
      <c r="D3790" s="10" t="s">
        <v>124</v>
      </c>
      <c r="E3790" s="10" t="s">
        <v>125</v>
      </c>
      <c r="F3790" s="10">
        <v>740</v>
      </c>
      <c r="G3790" s="16" t="s">
        <v>653</v>
      </c>
      <c r="H3790" s="16">
        <f t="shared" si="187"/>
        <v>8.9418777943368107E-3</v>
      </c>
      <c r="I3790" s="10">
        <f t="shared" si="188"/>
        <v>6.6169895678092399</v>
      </c>
      <c r="J3790" s="10">
        <v>2008</v>
      </c>
      <c r="K3790" s="10">
        <v>9</v>
      </c>
      <c r="M3790" s="10">
        <f t="shared" si="183"/>
        <v>36.133333333333333</v>
      </c>
      <c r="N3790" s="10">
        <f t="shared" si="184"/>
        <v>137.41666666666666</v>
      </c>
      <c r="Q3790" s="10">
        <v>16.22</v>
      </c>
      <c r="R3790" s="10">
        <v>5</v>
      </c>
      <c r="S3790" s="10">
        <v>41.24</v>
      </c>
      <c r="U3790" s="10" t="s">
        <v>786</v>
      </c>
      <c r="V3790" s="10" t="s">
        <v>26</v>
      </c>
      <c r="X3790" s="10">
        <f>H3780*267</f>
        <v>2.3874813710879286</v>
      </c>
      <c r="Z3790" s="10">
        <f>H3780*473</f>
        <v>4.2295081967213113</v>
      </c>
      <c r="AA3790" s="10">
        <f t="shared" si="185"/>
        <v>0.36081081081081084</v>
      </c>
      <c r="AB3790" s="10">
        <f t="shared" si="186"/>
        <v>0.63918918918918921</v>
      </c>
      <c r="AE3790" s="10" t="s">
        <v>45</v>
      </c>
      <c r="AL3790" s="10" t="s">
        <v>408</v>
      </c>
      <c r="AS3790" s="10">
        <f t="shared" si="190"/>
        <v>2.5092903899362975</v>
      </c>
      <c r="AV3790" s="10" t="s">
        <v>657</v>
      </c>
      <c r="AX3790" s="10" t="s">
        <v>547</v>
      </c>
      <c r="AY3790" s="10" t="s">
        <v>650</v>
      </c>
    </row>
    <row r="3791" spans="2:51" s="10" customFormat="1" x14ac:dyDescent="0.2">
      <c r="B3791" s="10">
        <v>5526</v>
      </c>
      <c r="C3791" s="10" t="s">
        <v>48</v>
      </c>
      <c r="D3791" s="10" t="s">
        <v>124</v>
      </c>
      <c r="E3791" s="10" t="s">
        <v>125</v>
      </c>
      <c r="F3791" s="10">
        <v>423.12</v>
      </c>
      <c r="G3791" s="16" t="s">
        <v>653</v>
      </c>
      <c r="H3791" s="16">
        <f t="shared" si="187"/>
        <v>8.9418777943368107E-3</v>
      </c>
      <c r="I3791" s="10">
        <f t="shared" si="188"/>
        <v>3.7834873323397913</v>
      </c>
      <c r="J3791" s="10">
        <v>2008</v>
      </c>
      <c r="K3791" s="10">
        <v>10</v>
      </c>
      <c r="M3791" s="10">
        <f t="shared" si="183"/>
        <v>36.133333333333333</v>
      </c>
      <c r="N3791" s="10">
        <f t="shared" si="184"/>
        <v>137.41666666666666</v>
      </c>
      <c r="Q3791" s="10">
        <v>14.06</v>
      </c>
      <c r="R3791" s="10">
        <v>5</v>
      </c>
      <c r="S3791" s="10">
        <v>33.69</v>
      </c>
      <c r="U3791" s="10" t="s">
        <v>786</v>
      </c>
      <c r="V3791" s="10" t="s">
        <v>26</v>
      </c>
      <c r="X3791" s="10">
        <f>H3780*119.58</f>
        <v>1.0692697466467957</v>
      </c>
      <c r="Z3791" s="10">
        <f>H3780*303.54</f>
        <v>2.7142175856929955</v>
      </c>
      <c r="AA3791" s="10">
        <f t="shared" si="185"/>
        <v>0.28261486103233124</v>
      </c>
      <c r="AB3791" s="10">
        <f t="shared" si="186"/>
        <v>0.71738513896766876</v>
      </c>
      <c r="AE3791" s="10" t="s">
        <v>45</v>
      </c>
      <c r="AL3791" s="10" t="s">
        <v>408</v>
      </c>
      <c r="AS3791" s="10">
        <f t="shared" si="190"/>
        <v>2.5092903899362975</v>
      </c>
      <c r="AV3791" s="10" t="s">
        <v>657</v>
      </c>
      <c r="AX3791" s="10" t="s">
        <v>547</v>
      </c>
      <c r="AY3791" s="10" t="s">
        <v>650</v>
      </c>
    </row>
    <row r="3792" spans="2:51" s="25" customFormat="1" x14ac:dyDescent="0.2">
      <c r="B3792" s="25">
        <v>5836</v>
      </c>
      <c r="C3792" s="25" t="s">
        <v>803</v>
      </c>
      <c r="D3792" s="25" t="s">
        <v>805</v>
      </c>
      <c r="E3792" s="25" t="s">
        <v>804</v>
      </c>
      <c r="G3792" s="37" t="s">
        <v>628</v>
      </c>
      <c r="H3792" s="25">
        <v>9.9999999688960006E-2</v>
      </c>
      <c r="J3792" s="25">
        <v>1997</v>
      </c>
      <c r="L3792" s="25">
        <v>36</v>
      </c>
      <c r="M3792" s="25">
        <v>56.5</v>
      </c>
      <c r="N3792" s="25">
        <f t="shared" ref="N3792:N3823" si="191">9+34/60</f>
        <v>9.5666666666666664</v>
      </c>
      <c r="V3792" s="25" t="s">
        <v>26</v>
      </c>
      <c r="W3792" s="25">
        <v>1.69</v>
      </c>
      <c r="X3792" s="25">
        <f t="shared" ref="X3792:X3823" si="192">W3792*H3792</f>
        <v>0.16899999947434241</v>
      </c>
      <c r="AE3792" s="25" t="s">
        <v>132</v>
      </c>
      <c r="AV3792" s="25" t="s">
        <v>675</v>
      </c>
      <c r="AX3792" s="25" t="s">
        <v>14</v>
      </c>
      <c r="AY3792" s="25" t="s">
        <v>694</v>
      </c>
    </row>
    <row r="3793" spans="2:51" s="25" customFormat="1" x14ac:dyDescent="0.2">
      <c r="B3793" s="25">
        <v>5836</v>
      </c>
      <c r="C3793" s="25" t="s">
        <v>803</v>
      </c>
      <c r="D3793" s="25" t="s">
        <v>805</v>
      </c>
      <c r="E3793" s="25" t="s">
        <v>804</v>
      </c>
      <c r="G3793" s="37" t="s">
        <v>628</v>
      </c>
      <c r="H3793" s="25">
        <v>9.9999999688960006E-2</v>
      </c>
      <c r="J3793" s="25">
        <v>1997</v>
      </c>
      <c r="L3793" s="25">
        <v>64</v>
      </c>
      <c r="M3793" s="25">
        <v>56.5</v>
      </c>
      <c r="N3793" s="25">
        <f t="shared" si="191"/>
        <v>9.5666666666666664</v>
      </c>
      <c r="V3793" s="25" t="s">
        <v>26</v>
      </c>
      <c r="W3793" s="25">
        <v>2.1800000000000002</v>
      </c>
      <c r="X3793" s="25">
        <f t="shared" si="192"/>
        <v>0.21799999932193284</v>
      </c>
      <c r="AE3793" s="25" t="s">
        <v>132</v>
      </c>
      <c r="AV3793" s="25" t="s">
        <v>675</v>
      </c>
      <c r="AX3793" s="25" t="s">
        <v>14</v>
      </c>
      <c r="AY3793" s="25" t="s">
        <v>694</v>
      </c>
    </row>
    <row r="3794" spans="2:51" s="25" customFormat="1" x14ac:dyDescent="0.2">
      <c r="B3794" s="25">
        <v>5836</v>
      </c>
      <c r="C3794" s="25" t="s">
        <v>803</v>
      </c>
      <c r="D3794" s="25" t="s">
        <v>805</v>
      </c>
      <c r="E3794" s="25" t="s">
        <v>804</v>
      </c>
      <c r="G3794" s="37" t="s">
        <v>628</v>
      </c>
      <c r="H3794" s="25">
        <v>9.9999999688960006E-2</v>
      </c>
      <c r="J3794" s="25">
        <v>1997</v>
      </c>
      <c r="L3794" s="25">
        <v>79</v>
      </c>
      <c r="M3794" s="25">
        <v>56.5</v>
      </c>
      <c r="N3794" s="25">
        <f t="shared" si="191"/>
        <v>9.5666666666666664</v>
      </c>
      <c r="V3794" s="25" t="s">
        <v>26</v>
      </c>
      <c r="W3794" s="25">
        <v>3.39</v>
      </c>
      <c r="X3794" s="25">
        <f t="shared" si="192"/>
        <v>0.33899999894557442</v>
      </c>
      <c r="AE3794" s="25" t="s">
        <v>132</v>
      </c>
      <c r="AV3794" s="25" t="s">
        <v>675</v>
      </c>
      <c r="AX3794" s="25" t="s">
        <v>14</v>
      </c>
      <c r="AY3794" s="25" t="s">
        <v>694</v>
      </c>
    </row>
    <row r="3795" spans="2:51" s="25" customFormat="1" x14ac:dyDescent="0.2">
      <c r="B3795" s="25">
        <v>5836</v>
      </c>
      <c r="C3795" s="25" t="s">
        <v>803</v>
      </c>
      <c r="D3795" s="25" t="s">
        <v>805</v>
      </c>
      <c r="E3795" s="25" t="s">
        <v>804</v>
      </c>
      <c r="G3795" s="37" t="s">
        <v>628</v>
      </c>
      <c r="H3795" s="25">
        <v>9.9999999688960006E-2</v>
      </c>
      <c r="J3795" s="25">
        <v>1997</v>
      </c>
      <c r="L3795" s="25">
        <v>99</v>
      </c>
      <c r="M3795" s="25">
        <v>56.5</v>
      </c>
      <c r="N3795" s="25">
        <f t="shared" si="191"/>
        <v>9.5666666666666664</v>
      </c>
      <c r="V3795" s="25" t="s">
        <v>26</v>
      </c>
      <c r="W3795" s="25">
        <v>6.65</v>
      </c>
      <c r="X3795" s="25">
        <f t="shared" si="192"/>
        <v>0.66499999793158404</v>
      </c>
      <c r="AE3795" s="25" t="s">
        <v>132</v>
      </c>
      <c r="AV3795" s="25" t="s">
        <v>675</v>
      </c>
      <c r="AX3795" s="25" t="s">
        <v>14</v>
      </c>
      <c r="AY3795" s="25" t="s">
        <v>694</v>
      </c>
    </row>
    <row r="3796" spans="2:51" s="25" customFormat="1" x14ac:dyDescent="0.2">
      <c r="B3796" s="25">
        <v>5836</v>
      </c>
      <c r="C3796" s="25" t="s">
        <v>803</v>
      </c>
      <c r="D3796" s="25" t="s">
        <v>805</v>
      </c>
      <c r="E3796" s="25" t="s">
        <v>804</v>
      </c>
      <c r="G3796" s="37" t="s">
        <v>628</v>
      </c>
      <c r="H3796" s="25">
        <v>9.9999999688960006E-2</v>
      </c>
      <c r="J3796" s="25">
        <v>1997</v>
      </c>
      <c r="L3796" s="25">
        <v>109</v>
      </c>
      <c r="M3796" s="25">
        <v>56.5</v>
      </c>
      <c r="N3796" s="25">
        <f t="shared" si="191"/>
        <v>9.5666666666666664</v>
      </c>
      <c r="V3796" s="25" t="s">
        <v>26</v>
      </c>
      <c r="W3796" s="25">
        <v>7.62</v>
      </c>
      <c r="X3796" s="25">
        <f t="shared" si="192"/>
        <v>0.76199999762987525</v>
      </c>
      <c r="AE3796" s="25" t="s">
        <v>132</v>
      </c>
      <c r="AV3796" s="25" t="s">
        <v>675</v>
      </c>
      <c r="AX3796" s="25" t="s">
        <v>14</v>
      </c>
      <c r="AY3796" s="25" t="s">
        <v>694</v>
      </c>
    </row>
    <row r="3797" spans="2:51" s="25" customFormat="1" x14ac:dyDescent="0.2">
      <c r="B3797" s="25">
        <v>5836</v>
      </c>
      <c r="C3797" s="25" t="s">
        <v>803</v>
      </c>
      <c r="D3797" s="25" t="s">
        <v>805</v>
      </c>
      <c r="E3797" s="25" t="s">
        <v>804</v>
      </c>
      <c r="G3797" s="37" t="s">
        <v>628</v>
      </c>
      <c r="H3797" s="25">
        <v>9.9999999688960006E-2</v>
      </c>
      <c r="J3797" s="25">
        <v>1997</v>
      </c>
      <c r="L3797" s="25">
        <v>121</v>
      </c>
      <c r="M3797" s="25">
        <v>56.5</v>
      </c>
      <c r="N3797" s="25">
        <f t="shared" si="191"/>
        <v>9.5666666666666664</v>
      </c>
      <c r="V3797" s="25" t="s">
        <v>26</v>
      </c>
      <c r="W3797" s="25">
        <v>9.1999999999999993</v>
      </c>
      <c r="X3797" s="25">
        <f t="shared" si="192"/>
        <v>0.91999999713843195</v>
      </c>
      <c r="AE3797" s="25" t="s">
        <v>132</v>
      </c>
      <c r="AV3797" s="25" t="s">
        <v>675</v>
      </c>
      <c r="AX3797" s="25" t="s">
        <v>14</v>
      </c>
      <c r="AY3797" s="25" t="s">
        <v>694</v>
      </c>
    </row>
    <row r="3798" spans="2:51" s="25" customFormat="1" x14ac:dyDescent="0.2">
      <c r="B3798" s="25">
        <v>5836</v>
      </c>
      <c r="C3798" s="25" t="s">
        <v>803</v>
      </c>
      <c r="D3798" s="25" t="s">
        <v>805</v>
      </c>
      <c r="E3798" s="25" t="s">
        <v>804</v>
      </c>
      <c r="G3798" s="37" t="s">
        <v>628</v>
      </c>
      <c r="H3798" s="25">
        <v>9.9999999688960006E-2</v>
      </c>
      <c r="J3798" s="25">
        <v>1997</v>
      </c>
      <c r="L3798" s="25">
        <v>141</v>
      </c>
      <c r="M3798" s="25">
        <v>56.5</v>
      </c>
      <c r="N3798" s="25">
        <f t="shared" si="191"/>
        <v>9.5666666666666664</v>
      </c>
      <c r="V3798" s="25" t="s">
        <v>26</v>
      </c>
      <c r="W3798" s="25">
        <v>10.28</v>
      </c>
      <c r="X3798" s="25">
        <f t="shared" si="192"/>
        <v>1.0279999968025089</v>
      </c>
      <c r="AE3798" s="25" t="s">
        <v>132</v>
      </c>
      <c r="AV3798" s="25" t="s">
        <v>675</v>
      </c>
      <c r="AX3798" s="25" t="s">
        <v>14</v>
      </c>
      <c r="AY3798" s="25" t="s">
        <v>694</v>
      </c>
    </row>
    <row r="3799" spans="2:51" s="25" customFormat="1" x14ac:dyDescent="0.2">
      <c r="B3799" s="25">
        <v>5836</v>
      </c>
      <c r="C3799" s="25" t="s">
        <v>803</v>
      </c>
      <c r="D3799" s="25" t="s">
        <v>805</v>
      </c>
      <c r="E3799" s="25" t="s">
        <v>804</v>
      </c>
      <c r="G3799" s="37" t="s">
        <v>628</v>
      </c>
      <c r="H3799" s="25">
        <v>9.9999999688960006E-2</v>
      </c>
      <c r="J3799" s="25">
        <v>1997</v>
      </c>
      <c r="L3799" s="25">
        <v>168</v>
      </c>
      <c r="M3799" s="25">
        <v>56.5</v>
      </c>
      <c r="N3799" s="25">
        <f t="shared" si="191"/>
        <v>9.5666666666666664</v>
      </c>
      <c r="V3799" s="25" t="s">
        <v>26</v>
      </c>
      <c r="W3799" s="25">
        <v>14.4</v>
      </c>
      <c r="X3799" s="25">
        <f t="shared" si="192"/>
        <v>1.4399999955210241</v>
      </c>
      <c r="AE3799" s="25" t="s">
        <v>132</v>
      </c>
      <c r="AV3799" s="25" t="s">
        <v>675</v>
      </c>
      <c r="AX3799" s="25" t="s">
        <v>14</v>
      </c>
      <c r="AY3799" s="25" t="s">
        <v>694</v>
      </c>
    </row>
    <row r="3800" spans="2:51" s="25" customFormat="1" x14ac:dyDescent="0.2">
      <c r="B3800" s="25">
        <v>5836</v>
      </c>
      <c r="C3800" s="25" t="s">
        <v>803</v>
      </c>
      <c r="D3800" s="25" t="s">
        <v>805</v>
      </c>
      <c r="E3800" s="25" t="s">
        <v>804</v>
      </c>
      <c r="G3800" s="37" t="s">
        <v>628</v>
      </c>
      <c r="H3800" s="25">
        <v>9.9999999688960006E-2</v>
      </c>
      <c r="J3800" s="25">
        <v>1997</v>
      </c>
      <c r="L3800" s="25">
        <v>184</v>
      </c>
      <c r="M3800" s="25">
        <v>56.5</v>
      </c>
      <c r="N3800" s="25">
        <f t="shared" si="191"/>
        <v>9.5666666666666664</v>
      </c>
      <c r="V3800" s="25" t="s">
        <v>26</v>
      </c>
      <c r="W3800" s="25">
        <v>16.45</v>
      </c>
      <c r="X3800" s="25">
        <f t="shared" si="192"/>
        <v>1.644999994883392</v>
      </c>
      <c r="AE3800" s="25" t="s">
        <v>132</v>
      </c>
      <c r="AV3800" s="25" t="s">
        <v>675</v>
      </c>
      <c r="AX3800" s="25" t="s">
        <v>14</v>
      </c>
      <c r="AY3800" s="25" t="s">
        <v>694</v>
      </c>
    </row>
    <row r="3801" spans="2:51" s="25" customFormat="1" x14ac:dyDescent="0.2">
      <c r="B3801" s="25">
        <v>5836</v>
      </c>
      <c r="C3801" s="25" t="s">
        <v>803</v>
      </c>
      <c r="D3801" s="25" t="s">
        <v>805</v>
      </c>
      <c r="E3801" s="25" t="s">
        <v>804</v>
      </c>
      <c r="G3801" s="37" t="s">
        <v>628</v>
      </c>
      <c r="H3801" s="25">
        <v>9.9999999688960006E-2</v>
      </c>
      <c r="J3801" s="25">
        <v>1997</v>
      </c>
      <c r="L3801" s="25">
        <v>196</v>
      </c>
      <c r="M3801" s="25">
        <v>56.5</v>
      </c>
      <c r="N3801" s="25">
        <f t="shared" si="191"/>
        <v>9.5666666666666664</v>
      </c>
      <c r="V3801" s="25" t="s">
        <v>26</v>
      </c>
      <c r="W3801" s="25">
        <v>14.76</v>
      </c>
      <c r="X3801" s="25">
        <f t="shared" si="192"/>
        <v>1.4759999954090497</v>
      </c>
      <c r="AE3801" s="25" t="s">
        <v>132</v>
      </c>
      <c r="AV3801" s="25" t="s">
        <v>675</v>
      </c>
      <c r="AX3801" s="25" t="s">
        <v>14</v>
      </c>
      <c r="AY3801" s="25" t="s">
        <v>694</v>
      </c>
    </row>
    <row r="3802" spans="2:51" s="25" customFormat="1" x14ac:dyDescent="0.2">
      <c r="B3802" s="25">
        <v>5836</v>
      </c>
      <c r="C3802" s="25" t="s">
        <v>803</v>
      </c>
      <c r="D3802" s="25" t="s">
        <v>805</v>
      </c>
      <c r="E3802" s="25" t="s">
        <v>804</v>
      </c>
      <c r="G3802" s="37" t="s">
        <v>628</v>
      </c>
      <c r="H3802" s="25">
        <v>9.9999999688960006E-2</v>
      </c>
      <c r="J3802" s="25">
        <v>1997</v>
      </c>
      <c r="L3802" s="25">
        <v>210</v>
      </c>
      <c r="M3802" s="25">
        <v>56.5</v>
      </c>
      <c r="N3802" s="25">
        <f t="shared" si="191"/>
        <v>9.5666666666666664</v>
      </c>
      <c r="V3802" s="25" t="s">
        <v>26</v>
      </c>
      <c r="W3802" s="25">
        <v>15.48</v>
      </c>
      <c r="X3802" s="25">
        <f t="shared" si="192"/>
        <v>1.5479999951851009</v>
      </c>
      <c r="AE3802" s="25" t="s">
        <v>132</v>
      </c>
      <c r="AV3802" s="25" t="s">
        <v>675</v>
      </c>
      <c r="AX3802" s="25" t="s">
        <v>14</v>
      </c>
      <c r="AY3802" s="25" t="s">
        <v>694</v>
      </c>
    </row>
    <row r="3803" spans="2:51" s="25" customFormat="1" x14ac:dyDescent="0.2">
      <c r="B3803" s="25">
        <v>5836</v>
      </c>
      <c r="C3803" s="25" t="s">
        <v>803</v>
      </c>
      <c r="D3803" s="25" t="s">
        <v>805</v>
      </c>
      <c r="E3803" s="25" t="s">
        <v>804</v>
      </c>
      <c r="G3803" s="37" t="s">
        <v>628</v>
      </c>
      <c r="H3803" s="25">
        <v>9.9999999688960006E-2</v>
      </c>
      <c r="J3803" s="25">
        <v>1997</v>
      </c>
      <c r="L3803" s="25">
        <v>228</v>
      </c>
      <c r="M3803" s="25">
        <v>56.5</v>
      </c>
      <c r="N3803" s="25">
        <f t="shared" si="191"/>
        <v>9.5666666666666664</v>
      </c>
      <c r="V3803" s="25" t="s">
        <v>26</v>
      </c>
      <c r="W3803" s="25">
        <v>15.97</v>
      </c>
      <c r="X3803" s="25">
        <f t="shared" si="192"/>
        <v>1.5969999950326914</v>
      </c>
      <c r="AE3803" s="25" t="s">
        <v>132</v>
      </c>
      <c r="AV3803" s="25" t="s">
        <v>675</v>
      </c>
      <c r="AX3803" s="25" t="s">
        <v>14</v>
      </c>
      <c r="AY3803" s="25" t="s">
        <v>694</v>
      </c>
    </row>
    <row r="3804" spans="2:51" s="33" customFormat="1" x14ac:dyDescent="0.2">
      <c r="B3804" s="33">
        <v>5836</v>
      </c>
      <c r="C3804" s="33" t="s">
        <v>803</v>
      </c>
      <c r="D3804" s="33" t="s">
        <v>806</v>
      </c>
      <c r="E3804" s="33" t="s">
        <v>804</v>
      </c>
      <c r="G3804" s="35" t="s">
        <v>628</v>
      </c>
      <c r="H3804" s="33">
        <v>9.9999999688960006E-2</v>
      </c>
      <c r="J3804" s="33">
        <v>1997</v>
      </c>
      <c r="L3804" s="33">
        <v>36</v>
      </c>
      <c r="M3804" s="33">
        <v>56.5</v>
      </c>
      <c r="N3804" s="33">
        <f t="shared" si="191"/>
        <v>9.5666666666666664</v>
      </c>
      <c r="V3804" s="33" t="s">
        <v>26</v>
      </c>
      <c r="W3804" s="33">
        <v>1.69</v>
      </c>
      <c r="X3804" s="33">
        <f t="shared" si="192"/>
        <v>0.16899999947434241</v>
      </c>
      <c r="AE3804" s="33" t="s">
        <v>132</v>
      </c>
      <c r="AV3804" s="33" t="s">
        <v>675</v>
      </c>
      <c r="AX3804" s="33" t="s">
        <v>14</v>
      </c>
      <c r="AY3804" s="33" t="s">
        <v>694</v>
      </c>
    </row>
    <row r="3805" spans="2:51" s="33" customFormat="1" x14ac:dyDescent="0.2">
      <c r="B3805" s="33">
        <v>5836</v>
      </c>
      <c r="C3805" s="33" t="s">
        <v>803</v>
      </c>
      <c r="D3805" s="33" t="s">
        <v>806</v>
      </c>
      <c r="E3805" s="33" t="s">
        <v>804</v>
      </c>
      <c r="G3805" s="35" t="s">
        <v>628</v>
      </c>
      <c r="H3805" s="33">
        <v>9.9999999688960006E-2</v>
      </c>
      <c r="J3805" s="33">
        <v>1997</v>
      </c>
      <c r="L3805" s="33">
        <v>64</v>
      </c>
      <c r="M3805" s="33">
        <v>56.5</v>
      </c>
      <c r="N3805" s="33">
        <f t="shared" si="191"/>
        <v>9.5666666666666664</v>
      </c>
      <c r="V3805" s="33" t="s">
        <v>26</v>
      </c>
      <c r="W3805" s="33">
        <v>2.1800000000000002</v>
      </c>
      <c r="X3805" s="33">
        <f t="shared" si="192"/>
        <v>0.21799999932193284</v>
      </c>
      <c r="AE3805" s="33" t="s">
        <v>132</v>
      </c>
      <c r="AV3805" s="33" t="s">
        <v>675</v>
      </c>
      <c r="AX3805" s="33" t="s">
        <v>14</v>
      </c>
      <c r="AY3805" s="33" t="s">
        <v>694</v>
      </c>
    </row>
    <row r="3806" spans="2:51" s="33" customFormat="1" x14ac:dyDescent="0.2">
      <c r="B3806" s="33">
        <v>5836</v>
      </c>
      <c r="C3806" s="33" t="s">
        <v>803</v>
      </c>
      <c r="D3806" s="33" t="s">
        <v>806</v>
      </c>
      <c r="E3806" s="33" t="s">
        <v>804</v>
      </c>
      <c r="G3806" s="35" t="s">
        <v>628</v>
      </c>
      <c r="H3806" s="33">
        <v>9.9999999688960006E-2</v>
      </c>
      <c r="J3806" s="33">
        <v>1997</v>
      </c>
      <c r="L3806" s="33">
        <v>79</v>
      </c>
      <c r="M3806" s="33">
        <v>56.5</v>
      </c>
      <c r="N3806" s="33">
        <f t="shared" si="191"/>
        <v>9.5666666666666664</v>
      </c>
      <c r="V3806" s="33" t="s">
        <v>26</v>
      </c>
      <c r="W3806" s="33">
        <v>3.39</v>
      </c>
      <c r="X3806" s="33">
        <f t="shared" si="192"/>
        <v>0.33899999894557442</v>
      </c>
      <c r="AE3806" s="33" t="s">
        <v>132</v>
      </c>
      <c r="AV3806" s="33" t="s">
        <v>675</v>
      </c>
      <c r="AX3806" s="33" t="s">
        <v>14</v>
      </c>
      <c r="AY3806" s="33" t="s">
        <v>694</v>
      </c>
    </row>
    <row r="3807" spans="2:51" s="33" customFormat="1" x14ac:dyDescent="0.2">
      <c r="B3807" s="33">
        <v>5836</v>
      </c>
      <c r="C3807" s="33" t="s">
        <v>803</v>
      </c>
      <c r="D3807" s="33" t="s">
        <v>806</v>
      </c>
      <c r="E3807" s="33" t="s">
        <v>804</v>
      </c>
      <c r="G3807" s="35" t="s">
        <v>628</v>
      </c>
      <c r="H3807" s="33">
        <v>9.9999999688960006E-2</v>
      </c>
      <c r="J3807" s="33">
        <v>1997</v>
      </c>
      <c r="L3807" s="33">
        <v>99</v>
      </c>
      <c r="M3807" s="33">
        <v>56.5</v>
      </c>
      <c r="N3807" s="33">
        <f t="shared" si="191"/>
        <v>9.5666666666666664</v>
      </c>
      <c r="V3807" s="33" t="s">
        <v>26</v>
      </c>
      <c r="W3807" s="33">
        <v>6.65</v>
      </c>
      <c r="X3807" s="33">
        <f t="shared" si="192"/>
        <v>0.66499999793158404</v>
      </c>
      <c r="AE3807" s="33" t="s">
        <v>132</v>
      </c>
      <c r="AV3807" s="33" t="s">
        <v>675</v>
      </c>
      <c r="AX3807" s="33" t="s">
        <v>14</v>
      </c>
      <c r="AY3807" s="33" t="s">
        <v>694</v>
      </c>
    </row>
    <row r="3808" spans="2:51" s="33" customFormat="1" x14ac:dyDescent="0.2">
      <c r="B3808" s="33">
        <v>5836</v>
      </c>
      <c r="C3808" s="33" t="s">
        <v>803</v>
      </c>
      <c r="D3808" s="33" t="s">
        <v>806</v>
      </c>
      <c r="E3808" s="33" t="s">
        <v>804</v>
      </c>
      <c r="G3808" s="35" t="s">
        <v>628</v>
      </c>
      <c r="H3808" s="33">
        <v>9.9999999688960006E-2</v>
      </c>
      <c r="J3808" s="33">
        <v>1997</v>
      </c>
      <c r="L3808" s="33">
        <v>109</v>
      </c>
      <c r="M3808" s="33">
        <v>56.5</v>
      </c>
      <c r="N3808" s="33">
        <f t="shared" si="191"/>
        <v>9.5666666666666664</v>
      </c>
      <c r="V3808" s="33" t="s">
        <v>26</v>
      </c>
      <c r="W3808" s="33">
        <v>16.559999999999999</v>
      </c>
      <c r="X3808" s="33">
        <f t="shared" si="192"/>
        <v>1.6559999948491775</v>
      </c>
      <c r="AE3808" s="33" t="s">
        <v>132</v>
      </c>
      <c r="AV3808" s="33" t="s">
        <v>675</v>
      </c>
      <c r="AX3808" s="33" t="s">
        <v>14</v>
      </c>
      <c r="AY3808" s="33" t="s">
        <v>694</v>
      </c>
    </row>
    <row r="3809" spans="2:51" s="33" customFormat="1" x14ac:dyDescent="0.2">
      <c r="B3809" s="33">
        <v>5836</v>
      </c>
      <c r="C3809" s="33" t="s">
        <v>803</v>
      </c>
      <c r="D3809" s="33" t="s">
        <v>806</v>
      </c>
      <c r="E3809" s="33" t="s">
        <v>804</v>
      </c>
      <c r="G3809" s="35" t="s">
        <v>628</v>
      </c>
      <c r="H3809" s="33">
        <v>9.9999999688960006E-2</v>
      </c>
      <c r="J3809" s="33">
        <v>1997</v>
      </c>
      <c r="L3809" s="33">
        <v>121</v>
      </c>
      <c r="M3809" s="33">
        <v>56.5</v>
      </c>
      <c r="N3809" s="33">
        <f t="shared" si="191"/>
        <v>9.5666666666666664</v>
      </c>
      <c r="V3809" s="33" t="s">
        <v>26</v>
      </c>
      <c r="W3809" s="33">
        <v>18</v>
      </c>
      <c r="X3809" s="33">
        <f t="shared" si="192"/>
        <v>1.7999999944012801</v>
      </c>
      <c r="AE3809" s="33" t="s">
        <v>132</v>
      </c>
      <c r="AV3809" s="33" t="s">
        <v>675</v>
      </c>
      <c r="AX3809" s="33" t="s">
        <v>14</v>
      </c>
      <c r="AY3809" s="33" t="s">
        <v>694</v>
      </c>
    </row>
    <row r="3810" spans="2:51" s="33" customFormat="1" x14ac:dyDescent="0.2">
      <c r="B3810" s="33">
        <v>5836</v>
      </c>
      <c r="C3810" s="33" t="s">
        <v>803</v>
      </c>
      <c r="D3810" s="33" t="s">
        <v>806</v>
      </c>
      <c r="E3810" s="33" t="s">
        <v>804</v>
      </c>
      <c r="G3810" s="35" t="s">
        <v>628</v>
      </c>
      <c r="H3810" s="33">
        <v>9.9999999688960006E-2</v>
      </c>
      <c r="J3810" s="33">
        <v>1997</v>
      </c>
      <c r="L3810" s="33">
        <v>141</v>
      </c>
      <c r="M3810" s="33">
        <v>56.5</v>
      </c>
      <c r="N3810" s="33">
        <f t="shared" si="191"/>
        <v>9.5666666666666664</v>
      </c>
      <c r="V3810" s="33" t="s">
        <v>26</v>
      </c>
      <c r="W3810" s="33">
        <v>10.28</v>
      </c>
      <c r="X3810" s="33">
        <f t="shared" si="192"/>
        <v>1.0279999968025089</v>
      </c>
      <c r="AE3810" s="33" t="s">
        <v>132</v>
      </c>
      <c r="AV3810" s="33" t="s">
        <v>675</v>
      </c>
      <c r="AX3810" s="33" t="s">
        <v>14</v>
      </c>
      <c r="AY3810" s="33" t="s">
        <v>694</v>
      </c>
    </row>
    <row r="3811" spans="2:51" s="33" customFormat="1" x14ac:dyDescent="0.2">
      <c r="B3811" s="33">
        <v>5836</v>
      </c>
      <c r="C3811" s="33" t="s">
        <v>803</v>
      </c>
      <c r="D3811" s="33" t="s">
        <v>806</v>
      </c>
      <c r="E3811" s="33" t="s">
        <v>804</v>
      </c>
      <c r="G3811" s="35" t="s">
        <v>628</v>
      </c>
      <c r="H3811" s="33">
        <v>9.9999999688960006E-2</v>
      </c>
      <c r="J3811" s="33">
        <v>1997</v>
      </c>
      <c r="L3811" s="33">
        <v>168</v>
      </c>
      <c r="M3811" s="33">
        <v>56.5</v>
      </c>
      <c r="N3811" s="33">
        <f t="shared" si="191"/>
        <v>9.5666666666666664</v>
      </c>
      <c r="V3811" s="33" t="s">
        <v>26</v>
      </c>
      <c r="W3811" s="33">
        <v>16.600000000000001</v>
      </c>
      <c r="X3811" s="33">
        <f t="shared" si="192"/>
        <v>1.6599999948367363</v>
      </c>
      <c r="AE3811" s="33" t="s">
        <v>132</v>
      </c>
      <c r="AV3811" s="33" t="s">
        <v>675</v>
      </c>
      <c r="AX3811" s="33" t="s">
        <v>14</v>
      </c>
      <c r="AY3811" s="33" t="s">
        <v>694</v>
      </c>
    </row>
    <row r="3812" spans="2:51" s="33" customFormat="1" x14ac:dyDescent="0.2">
      <c r="B3812" s="33">
        <v>5836</v>
      </c>
      <c r="C3812" s="33" t="s">
        <v>803</v>
      </c>
      <c r="D3812" s="33" t="s">
        <v>806</v>
      </c>
      <c r="E3812" s="33" t="s">
        <v>804</v>
      </c>
      <c r="G3812" s="35" t="s">
        <v>628</v>
      </c>
      <c r="H3812" s="33">
        <v>9.9999999688960006E-2</v>
      </c>
      <c r="J3812" s="33">
        <v>1997</v>
      </c>
      <c r="L3812" s="33">
        <v>184</v>
      </c>
      <c r="M3812" s="33">
        <v>56.5</v>
      </c>
      <c r="N3812" s="33">
        <f t="shared" si="191"/>
        <v>9.5666666666666664</v>
      </c>
      <c r="V3812" s="33" t="s">
        <v>26</v>
      </c>
      <c r="W3812" s="33">
        <v>18.27</v>
      </c>
      <c r="X3812" s="33">
        <f t="shared" si="192"/>
        <v>1.8269999943172992</v>
      </c>
      <c r="AE3812" s="33" t="s">
        <v>132</v>
      </c>
      <c r="AV3812" s="33" t="s">
        <v>675</v>
      </c>
      <c r="AX3812" s="33" t="s">
        <v>14</v>
      </c>
      <c r="AY3812" s="33" t="s">
        <v>694</v>
      </c>
    </row>
    <row r="3813" spans="2:51" s="33" customFormat="1" x14ac:dyDescent="0.2">
      <c r="B3813" s="33">
        <v>5836</v>
      </c>
      <c r="C3813" s="33" t="s">
        <v>803</v>
      </c>
      <c r="D3813" s="33" t="s">
        <v>806</v>
      </c>
      <c r="E3813" s="33" t="s">
        <v>804</v>
      </c>
      <c r="G3813" s="35" t="s">
        <v>628</v>
      </c>
      <c r="H3813" s="33">
        <v>9.9999999688960006E-2</v>
      </c>
      <c r="J3813" s="33">
        <v>1997</v>
      </c>
      <c r="L3813" s="33">
        <v>196</v>
      </c>
      <c r="M3813" s="33">
        <v>56.5</v>
      </c>
      <c r="N3813" s="33">
        <f t="shared" si="191"/>
        <v>9.5666666666666664</v>
      </c>
      <c r="V3813" s="33" t="s">
        <v>26</v>
      </c>
      <c r="W3813" s="33">
        <v>19.48</v>
      </c>
      <c r="X3813" s="33">
        <f t="shared" si="192"/>
        <v>1.9479999939409409</v>
      </c>
      <c r="AE3813" s="33" t="s">
        <v>132</v>
      </c>
      <c r="AV3813" s="33" t="s">
        <v>675</v>
      </c>
      <c r="AX3813" s="33" t="s">
        <v>14</v>
      </c>
      <c r="AY3813" s="33" t="s">
        <v>694</v>
      </c>
    </row>
    <row r="3814" spans="2:51" s="33" customFormat="1" x14ac:dyDescent="0.2">
      <c r="B3814" s="33">
        <v>5836</v>
      </c>
      <c r="C3814" s="33" t="s">
        <v>803</v>
      </c>
      <c r="D3814" s="33" t="s">
        <v>806</v>
      </c>
      <c r="E3814" s="33" t="s">
        <v>804</v>
      </c>
      <c r="G3814" s="35" t="s">
        <v>628</v>
      </c>
      <c r="H3814" s="33">
        <v>9.9999999688960006E-2</v>
      </c>
      <c r="J3814" s="33">
        <v>1997</v>
      </c>
      <c r="L3814" s="33">
        <v>210</v>
      </c>
      <c r="M3814" s="33">
        <v>56.5</v>
      </c>
      <c r="N3814" s="33">
        <f t="shared" si="191"/>
        <v>9.5666666666666664</v>
      </c>
      <c r="V3814" s="33" t="s">
        <v>26</v>
      </c>
      <c r="W3814" s="33">
        <v>17.18</v>
      </c>
      <c r="X3814" s="33">
        <f t="shared" si="192"/>
        <v>1.7179999946563329</v>
      </c>
      <c r="AE3814" s="33" t="s">
        <v>132</v>
      </c>
      <c r="AV3814" s="33" t="s">
        <v>675</v>
      </c>
      <c r="AX3814" s="33" t="s">
        <v>14</v>
      </c>
      <c r="AY3814" s="33" t="s">
        <v>694</v>
      </c>
    </row>
    <row r="3815" spans="2:51" s="33" customFormat="1" x14ac:dyDescent="0.2">
      <c r="B3815" s="33">
        <v>5836</v>
      </c>
      <c r="C3815" s="33" t="s">
        <v>803</v>
      </c>
      <c r="D3815" s="33" t="s">
        <v>806</v>
      </c>
      <c r="E3815" s="33" t="s">
        <v>804</v>
      </c>
      <c r="G3815" s="35" t="s">
        <v>628</v>
      </c>
      <c r="H3815" s="33">
        <v>9.9999999688960006E-2</v>
      </c>
      <c r="J3815" s="33">
        <v>1997</v>
      </c>
      <c r="L3815" s="33">
        <v>228</v>
      </c>
      <c r="M3815" s="33">
        <v>56.5</v>
      </c>
      <c r="N3815" s="33">
        <f t="shared" si="191"/>
        <v>9.5666666666666664</v>
      </c>
      <c r="V3815" s="33" t="s">
        <v>26</v>
      </c>
      <c r="W3815" s="33">
        <v>18.39</v>
      </c>
      <c r="X3815" s="33">
        <f t="shared" si="192"/>
        <v>1.8389999942799746</v>
      </c>
      <c r="AE3815" s="33" t="s">
        <v>132</v>
      </c>
      <c r="AV3815" s="33" t="s">
        <v>675</v>
      </c>
      <c r="AX3815" s="33" t="s">
        <v>14</v>
      </c>
      <c r="AY3815" s="33" t="s">
        <v>694</v>
      </c>
    </row>
    <row r="3816" spans="2:51" s="25" customFormat="1" x14ac:dyDescent="0.2">
      <c r="B3816" s="25">
        <v>5836</v>
      </c>
      <c r="C3816" s="25" t="s">
        <v>803</v>
      </c>
      <c r="D3816" s="25" t="s">
        <v>807</v>
      </c>
      <c r="E3816" s="25" t="s">
        <v>804</v>
      </c>
      <c r="G3816" s="37" t="s">
        <v>628</v>
      </c>
      <c r="H3816" s="25">
        <v>9.9999999688960006E-2</v>
      </c>
      <c r="J3816" s="25">
        <v>1997</v>
      </c>
      <c r="L3816" s="25">
        <v>36</v>
      </c>
      <c r="M3816" s="25">
        <v>56.5</v>
      </c>
      <c r="N3816" s="25">
        <f t="shared" si="191"/>
        <v>9.5666666666666664</v>
      </c>
      <c r="V3816" s="25" t="s">
        <v>26</v>
      </c>
      <c r="W3816" s="25">
        <v>1.81</v>
      </c>
      <c r="X3816" s="25">
        <f t="shared" si="192"/>
        <v>0.18099999943701761</v>
      </c>
      <c r="AE3816" s="25" t="s">
        <v>132</v>
      </c>
      <c r="AV3816" s="25" t="s">
        <v>675</v>
      </c>
      <c r="AX3816" s="25" t="s">
        <v>14</v>
      </c>
      <c r="AY3816" s="25" t="s">
        <v>694</v>
      </c>
    </row>
    <row r="3817" spans="2:51" s="25" customFormat="1" x14ac:dyDescent="0.2">
      <c r="B3817" s="25">
        <v>5836</v>
      </c>
      <c r="C3817" s="25" t="s">
        <v>803</v>
      </c>
      <c r="D3817" s="25" t="s">
        <v>807</v>
      </c>
      <c r="E3817" s="25" t="s">
        <v>804</v>
      </c>
      <c r="G3817" s="37" t="s">
        <v>628</v>
      </c>
      <c r="H3817" s="25">
        <v>9.9999999688960006E-2</v>
      </c>
      <c r="J3817" s="25">
        <v>1997</v>
      </c>
      <c r="L3817" s="25">
        <v>64</v>
      </c>
      <c r="M3817" s="25">
        <v>56.5</v>
      </c>
      <c r="N3817" s="25">
        <f t="shared" si="191"/>
        <v>9.5666666666666664</v>
      </c>
      <c r="V3817" s="25" t="s">
        <v>26</v>
      </c>
      <c r="W3817" s="25">
        <v>2.78</v>
      </c>
      <c r="X3817" s="25">
        <f t="shared" si="192"/>
        <v>0.27799999913530882</v>
      </c>
      <c r="AE3817" s="25" t="s">
        <v>132</v>
      </c>
      <c r="AV3817" s="25" t="s">
        <v>675</v>
      </c>
      <c r="AX3817" s="25" t="s">
        <v>14</v>
      </c>
      <c r="AY3817" s="25" t="s">
        <v>694</v>
      </c>
    </row>
    <row r="3818" spans="2:51" s="25" customFormat="1" x14ac:dyDescent="0.2">
      <c r="B3818" s="25">
        <v>5836</v>
      </c>
      <c r="C3818" s="25" t="s">
        <v>803</v>
      </c>
      <c r="D3818" s="25" t="s">
        <v>807</v>
      </c>
      <c r="E3818" s="25" t="s">
        <v>804</v>
      </c>
      <c r="G3818" s="37" t="s">
        <v>628</v>
      </c>
      <c r="H3818" s="25">
        <v>9.9999999688960006E-2</v>
      </c>
      <c r="J3818" s="25">
        <v>1997</v>
      </c>
      <c r="L3818" s="25">
        <v>79</v>
      </c>
      <c r="M3818" s="25">
        <v>56.5</v>
      </c>
      <c r="N3818" s="25">
        <f t="shared" si="191"/>
        <v>9.5666666666666664</v>
      </c>
      <c r="V3818" s="25" t="s">
        <v>26</v>
      </c>
      <c r="W3818" s="25">
        <v>3.99</v>
      </c>
      <c r="X3818" s="25">
        <f t="shared" si="192"/>
        <v>0.39899999875895042</v>
      </c>
      <c r="AE3818" s="25" t="s">
        <v>132</v>
      </c>
      <c r="AV3818" s="25" t="s">
        <v>675</v>
      </c>
      <c r="AX3818" s="25" t="s">
        <v>14</v>
      </c>
      <c r="AY3818" s="25" t="s">
        <v>694</v>
      </c>
    </row>
    <row r="3819" spans="2:51" s="25" customFormat="1" x14ac:dyDescent="0.2">
      <c r="B3819" s="25">
        <v>5836</v>
      </c>
      <c r="C3819" s="25" t="s">
        <v>803</v>
      </c>
      <c r="D3819" s="25" t="s">
        <v>807</v>
      </c>
      <c r="E3819" s="25" t="s">
        <v>804</v>
      </c>
      <c r="G3819" s="37" t="s">
        <v>628</v>
      </c>
      <c r="H3819" s="25">
        <v>9.9999999688960006E-2</v>
      </c>
      <c r="J3819" s="25">
        <v>1997</v>
      </c>
      <c r="L3819" s="25">
        <v>99</v>
      </c>
      <c r="M3819" s="25">
        <v>56.5</v>
      </c>
      <c r="N3819" s="25">
        <f t="shared" si="191"/>
        <v>9.5666666666666664</v>
      </c>
      <c r="V3819" s="25" t="s">
        <v>26</v>
      </c>
      <c r="W3819" s="25">
        <v>6.53</v>
      </c>
      <c r="X3819" s="25">
        <f t="shared" si="192"/>
        <v>0.65299999796890884</v>
      </c>
      <c r="AE3819" s="25" t="s">
        <v>132</v>
      </c>
      <c r="AV3819" s="25" t="s">
        <v>675</v>
      </c>
      <c r="AX3819" s="25" t="s">
        <v>14</v>
      </c>
      <c r="AY3819" s="25" t="s">
        <v>694</v>
      </c>
    </row>
    <row r="3820" spans="2:51" s="25" customFormat="1" x14ac:dyDescent="0.2">
      <c r="B3820" s="25">
        <v>5836</v>
      </c>
      <c r="C3820" s="25" t="s">
        <v>803</v>
      </c>
      <c r="D3820" s="25" t="s">
        <v>807</v>
      </c>
      <c r="E3820" s="25" t="s">
        <v>804</v>
      </c>
      <c r="G3820" s="37" t="s">
        <v>628</v>
      </c>
      <c r="H3820" s="25">
        <v>9.9999999688960006E-2</v>
      </c>
      <c r="J3820" s="25">
        <v>1997</v>
      </c>
      <c r="L3820" s="25">
        <v>109</v>
      </c>
      <c r="M3820" s="25">
        <v>56.5</v>
      </c>
      <c r="N3820" s="25">
        <f t="shared" si="191"/>
        <v>9.5666666666666664</v>
      </c>
      <c r="V3820" s="25" t="s">
        <v>26</v>
      </c>
      <c r="W3820" s="25">
        <v>8.4700000000000006</v>
      </c>
      <c r="X3820" s="25">
        <f t="shared" si="192"/>
        <v>0.84699999736549136</v>
      </c>
      <c r="AE3820" s="25" t="s">
        <v>132</v>
      </c>
      <c r="AV3820" s="25" t="s">
        <v>675</v>
      </c>
      <c r="AX3820" s="25" t="s">
        <v>14</v>
      </c>
      <c r="AY3820" s="25" t="s">
        <v>694</v>
      </c>
    </row>
    <row r="3821" spans="2:51" s="25" customFormat="1" x14ac:dyDescent="0.2">
      <c r="B3821" s="25">
        <v>5836</v>
      </c>
      <c r="C3821" s="25" t="s">
        <v>803</v>
      </c>
      <c r="D3821" s="25" t="s">
        <v>807</v>
      </c>
      <c r="E3821" s="25" t="s">
        <v>804</v>
      </c>
      <c r="G3821" s="37" t="s">
        <v>628</v>
      </c>
      <c r="H3821" s="25">
        <v>9.9999999688960006E-2</v>
      </c>
      <c r="J3821" s="25">
        <v>1997</v>
      </c>
      <c r="L3821" s="25">
        <v>121</v>
      </c>
      <c r="M3821" s="25">
        <v>56.5</v>
      </c>
      <c r="N3821" s="25">
        <f t="shared" si="191"/>
        <v>9.5666666666666664</v>
      </c>
      <c r="V3821" s="25" t="s">
        <v>26</v>
      </c>
      <c r="W3821" s="25">
        <v>14.03</v>
      </c>
      <c r="X3821" s="25">
        <f t="shared" si="192"/>
        <v>1.4029999956361088</v>
      </c>
      <c r="AE3821" s="25" t="s">
        <v>132</v>
      </c>
      <c r="AV3821" s="25" t="s">
        <v>675</v>
      </c>
      <c r="AX3821" s="25" t="s">
        <v>14</v>
      </c>
      <c r="AY3821" s="25" t="s">
        <v>694</v>
      </c>
    </row>
    <row r="3822" spans="2:51" s="25" customFormat="1" x14ac:dyDescent="0.2">
      <c r="B3822" s="25">
        <v>5836</v>
      </c>
      <c r="C3822" s="25" t="s">
        <v>803</v>
      </c>
      <c r="D3822" s="25" t="s">
        <v>807</v>
      </c>
      <c r="E3822" s="25" t="s">
        <v>804</v>
      </c>
      <c r="G3822" s="37" t="s">
        <v>628</v>
      </c>
      <c r="H3822" s="25">
        <v>9.9999999688960006E-2</v>
      </c>
      <c r="J3822" s="25">
        <v>1997</v>
      </c>
      <c r="L3822" s="25">
        <v>141</v>
      </c>
      <c r="M3822" s="25">
        <v>56.5</v>
      </c>
      <c r="N3822" s="25">
        <f t="shared" si="191"/>
        <v>9.5666666666666664</v>
      </c>
      <c r="V3822" s="25" t="s">
        <v>26</v>
      </c>
      <c r="W3822" s="25">
        <v>14</v>
      </c>
      <c r="X3822" s="25">
        <f t="shared" si="192"/>
        <v>1.3999999956454401</v>
      </c>
      <c r="AE3822" s="25" t="s">
        <v>132</v>
      </c>
      <c r="AV3822" s="25" t="s">
        <v>675</v>
      </c>
      <c r="AX3822" s="25" t="s">
        <v>14</v>
      </c>
      <c r="AY3822" s="25" t="s">
        <v>694</v>
      </c>
    </row>
    <row r="3823" spans="2:51" s="25" customFormat="1" x14ac:dyDescent="0.2">
      <c r="B3823" s="25">
        <v>5836</v>
      </c>
      <c r="C3823" s="25" t="s">
        <v>803</v>
      </c>
      <c r="D3823" s="25" t="s">
        <v>807</v>
      </c>
      <c r="E3823" s="25" t="s">
        <v>804</v>
      </c>
      <c r="G3823" s="37" t="s">
        <v>628</v>
      </c>
      <c r="H3823" s="25">
        <v>9.9999999688960006E-2</v>
      </c>
      <c r="J3823" s="25">
        <v>1997</v>
      </c>
      <c r="L3823" s="25">
        <v>168</v>
      </c>
      <c r="M3823" s="25">
        <v>56.5</v>
      </c>
      <c r="N3823" s="25">
        <f t="shared" si="191"/>
        <v>9.5666666666666664</v>
      </c>
      <c r="V3823" s="25" t="s">
        <v>26</v>
      </c>
      <c r="W3823" s="25">
        <v>15.48</v>
      </c>
      <c r="X3823" s="25">
        <f t="shared" si="192"/>
        <v>1.5479999951851009</v>
      </c>
      <c r="AE3823" s="25" t="s">
        <v>132</v>
      </c>
      <c r="AV3823" s="25" t="s">
        <v>675</v>
      </c>
      <c r="AX3823" s="25" t="s">
        <v>14</v>
      </c>
      <c r="AY3823" s="25" t="s">
        <v>694</v>
      </c>
    </row>
    <row r="3824" spans="2:51" s="25" customFormat="1" x14ac:dyDescent="0.2">
      <c r="B3824" s="25">
        <v>5836</v>
      </c>
      <c r="C3824" s="25" t="s">
        <v>803</v>
      </c>
      <c r="D3824" s="25" t="s">
        <v>807</v>
      </c>
      <c r="E3824" s="25" t="s">
        <v>804</v>
      </c>
      <c r="G3824" s="37" t="s">
        <v>628</v>
      </c>
      <c r="H3824" s="25">
        <v>9.9999999688960006E-2</v>
      </c>
      <c r="J3824" s="25">
        <v>1997</v>
      </c>
      <c r="L3824" s="25">
        <v>184</v>
      </c>
      <c r="M3824" s="25">
        <v>56.5</v>
      </c>
      <c r="N3824" s="25">
        <f t="shared" ref="N3824:N3855" si="193">9+34/60</f>
        <v>9.5666666666666664</v>
      </c>
      <c r="V3824" s="25" t="s">
        <v>26</v>
      </c>
      <c r="W3824" s="25">
        <v>24.56</v>
      </c>
      <c r="X3824" s="25">
        <f t="shared" ref="X3824:X3855" si="194">W3824*H3824</f>
        <v>2.4559999923608578</v>
      </c>
      <c r="AE3824" s="25" t="s">
        <v>132</v>
      </c>
      <c r="AV3824" s="25" t="s">
        <v>675</v>
      </c>
      <c r="AX3824" s="25" t="s">
        <v>14</v>
      </c>
      <c r="AY3824" s="25" t="s">
        <v>694</v>
      </c>
    </row>
    <row r="3825" spans="2:51" s="25" customFormat="1" x14ac:dyDescent="0.2">
      <c r="B3825" s="25">
        <v>5836</v>
      </c>
      <c r="C3825" s="25" t="s">
        <v>803</v>
      </c>
      <c r="D3825" s="25" t="s">
        <v>807</v>
      </c>
      <c r="E3825" s="25" t="s">
        <v>804</v>
      </c>
      <c r="G3825" s="37" t="s">
        <v>628</v>
      </c>
      <c r="H3825" s="25">
        <v>9.9999999688960006E-2</v>
      </c>
      <c r="J3825" s="25">
        <v>1997</v>
      </c>
      <c r="L3825" s="25">
        <v>196</v>
      </c>
      <c r="M3825" s="25">
        <v>56.5</v>
      </c>
      <c r="N3825" s="25">
        <f t="shared" si="193"/>
        <v>9.5666666666666664</v>
      </c>
      <c r="V3825" s="25" t="s">
        <v>26</v>
      </c>
      <c r="W3825" s="25">
        <v>24.8</v>
      </c>
      <c r="X3825" s="25">
        <f t="shared" si="194"/>
        <v>2.4799999922862082</v>
      </c>
      <c r="AE3825" s="25" t="s">
        <v>132</v>
      </c>
      <c r="AV3825" s="25" t="s">
        <v>675</v>
      </c>
      <c r="AX3825" s="25" t="s">
        <v>14</v>
      </c>
      <c r="AY3825" s="25" t="s">
        <v>694</v>
      </c>
    </row>
    <row r="3826" spans="2:51" s="25" customFormat="1" x14ac:dyDescent="0.2">
      <c r="B3826" s="25">
        <v>5836</v>
      </c>
      <c r="C3826" s="25" t="s">
        <v>803</v>
      </c>
      <c r="D3826" s="25" t="s">
        <v>807</v>
      </c>
      <c r="E3826" s="25" t="s">
        <v>804</v>
      </c>
      <c r="G3826" s="37" t="s">
        <v>628</v>
      </c>
      <c r="H3826" s="25">
        <v>9.9999999688960006E-2</v>
      </c>
      <c r="J3826" s="25">
        <v>1997</v>
      </c>
      <c r="L3826" s="25">
        <v>210</v>
      </c>
      <c r="M3826" s="25">
        <v>56.5</v>
      </c>
      <c r="N3826" s="25">
        <f t="shared" si="193"/>
        <v>9.5666666666666664</v>
      </c>
      <c r="V3826" s="25" t="s">
        <v>26</v>
      </c>
      <c r="W3826" s="25">
        <v>24.8</v>
      </c>
      <c r="X3826" s="25">
        <f t="shared" si="194"/>
        <v>2.4799999922862082</v>
      </c>
      <c r="AE3826" s="25" t="s">
        <v>132</v>
      </c>
      <c r="AV3826" s="25" t="s">
        <v>675</v>
      </c>
      <c r="AX3826" s="25" t="s">
        <v>14</v>
      </c>
      <c r="AY3826" s="25" t="s">
        <v>694</v>
      </c>
    </row>
    <row r="3827" spans="2:51" s="25" customFormat="1" x14ac:dyDescent="0.2">
      <c r="B3827" s="25">
        <v>5836</v>
      </c>
      <c r="C3827" s="25" t="s">
        <v>803</v>
      </c>
      <c r="D3827" s="25" t="s">
        <v>807</v>
      </c>
      <c r="E3827" s="25" t="s">
        <v>804</v>
      </c>
      <c r="G3827" s="37" t="s">
        <v>628</v>
      </c>
      <c r="H3827" s="25">
        <v>9.9999999688960006E-2</v>
      </c>
      <c r="J3827" s="25">
        <v>1997</v>
      </c>
      <c r="L3827" s="25">
        <v>228</v>
      </c>
      <c r="M3827" s="25">
        <v>56.5</v>
      </c>
      <c r="N3827" s="25">
        <f t="shared" si="193"/>
        <v>9.5666666666666664</v>
      </c>
      <c r="V3827" s="25" t="s">
        <v>26</v>
      </c>
      <c r="W3827" s="25">
        <v>21.77</v>
      </c>
      <c r="X3827" s="25">
        <f t="shared" si="194"/>
        <v>2.1769999932286592</v>
      </c>
      <c r="AE3827" s="25" t="s">
        <v>132</v>
      </c>
      <c r="AV3827" s="25" t="s">
        <v>675</v>
      </c>
      <c r="AX3827" s="25" t="s">
        <v>14</v>
      </c>
      <c r="AY3827" s="25" t="s">
        <v>694</v>
      </c>
    </row>
    <row r="3828" spans="2:51" s="33" customFormat="1" x14ac:dyDescent="0.2">
      <c r="B3828" s="33">
        <v>5836</v>
      </c>
      <c r="C3828" s="33" t="s">
        <v>803</v>
      </c>
      <c r="D3828" s="33" t="s">
        <v>808</v>
      </c>
      <c r="E3828" s="33" t="s">
        <v>804</v>
      </c>
      <c r="G3828" s="35" t="s">
        <v>628</v>
      </c>
      <c r="H3828" s="33">
        <v>9.9999999688960006E-2</v>
      </c>
      <c r="J3828" s="33">
        <v>1997</v>
      </c>
      <c r="L3828" s="33">
        <v>36</v>
      </c>
      <c r="M3828" s="33">
        <v>56.5</v>
      </c>
      <c r="N3828" s="33">
        <f t="shared" si="193"/>
        <v>9.5666666666666664</v>
      </c>
      <c r="V3828" s="33" t="s">
        <v>26</v>
      </c>
      <c r="W3828" s="33">
        <v>1.81</v>
      </c>
      <c r="X3828" s="33">
        <f t="shared" si="194"/>
        <v>0.18099999943701761</v>
      </c>
      <c r="AE3828" s="33" t="s">
        <v>132</v>
      </c>
      <c r="AV3828" s="33" t="s">
        <v>675</v>
      </c>
      <c r="AX3828" s="33" t="s">
        <v>14</v>
      </c>
      <c r="AY3828" s="33" t="s">
        <v>694</v>
      </c>
    </row>
    <row r="3829" spans="2:51" s="33" customFormat="1" x14ac:dyDescent="0.2">
      <c r="B3829" s="33">
        <v>5836</v>
      </c>
      <c r="C3829" s="33" t="s">
        <v>803</v>
      </c>
      <c r="D3829" s="33" t="s">
        <v>808</v>
      </c>
      <c r="E3829" s="33" t="s">
        <v>804</v>
      </c>
      <c r="G3829" s="35" t="s">
        <v>628</v>
      </c>
      <c r="H3829" s="33">
        <v>9.9999999688960006E-2</v>
      </c>
      <c r="J3829" s="33">
        <v>1997</v>
      </c>
      <c r="L3829" s="33">
        <v>64</v>
      </c>
      <c r="M3829" s="33">
        <v>56.5</v>
      </c>
      <c r="N3829" s="33">
        <f t="shared" si="193"/>
        <v>9.5666666666666664</v>
      </c>
      <c r="V3829" s="33" t="s">
        <v>26</v>
      </c>
      <c r="W3829" s="33">
        <v>3.63</v>
      </c>
      <c r="X3829" s="33">
        <f t="shared" si="194"/>
        <v>0.36299999887092482</v>
      </c>
      <c r="AE3829" s="33" t="s">
        <v>132</v>
      </c>
      <c r="AV3829" s="33" t="s">
        <v>675</v>
      </c>
      <c r="AX3829" s="33" t="s">
        <v>14</v>
      </c>
      <c r="AY3829" s="33" t="s">
        <v>694</v>
      </c>
    </row>
    <row r="3830" spans="2:51" s="33" customFormat="1" x14ac:dyDescent="0.2">
      <c r="B3830" s="33">
        <v>5836</v>
      </c>
      <c r="C3830" s="33" t="s">
        <v>803</v>
      </c>
      <c r="D3830" s="33" t="s">
        <v>808</v>
      </c>
      <c r="E3830" s="33" t="s">
        <v>804</v>
      </c>
      <c r="G3830" s="35" t="s">
        <v>628</v>
      </c>
      <c r="H3830" s="33">
        <v>9.9999999688960006E-2</v>
      </c>
      <c r="J3830" s="33">
        <v>1997</v>
      </c>
      <c r="L3830" s="33">
        <v>79</v>
      </c>
      <c r="M3830" s="33">
        <v>56.5</v>
      </c>
      <c r="N3830" s="33">
        <f t="shared" si="193"/>
        <v>9.5666666666666664</v>
      </c>
      <c r="V3830" s="33" t="s">
        <v>26</v>
      </c>
      <c r="W3830" s="33">
        <v>4.96</v>
      </c>
      <c r="X3830" s="33">
        <f t="shared" si="194"/>
        <v>0.49599999845724163</v>
      </c>
      <c r="AE3830" s="33" t="s">
        <v>132</v>
      </c>
      <c r="AV3830" s="33" t="s">
        <v>675</v>
      </c>
      <c r="AX3830" s="33" t="s">
        <v>14</v>
      </c>
      <c r="AY3830" s="33" t="s">
        <v>694</v>
      </c>
    </row>
    <row r="3831" spans="2:51" s="33" customFormat="1" x14ac:dyDescent="0.2">
      <c r="B3831" s="33">
        <v>5836</v>
      </c>
      <c r="C3831" s="33" t="s">
        <v>803</v>
      </c>
      <c r="D3831" s="33" t="s">
        <v>808</v>
      </c>
      <c r="E3831" s="33" t="s">
        <v>804</v>
      </c>
      <c r="G3831" s="35" t="s">
        <v>628</v>
      </c>
      <c r="H3831" s="33">
        <v>9.9999999688960006E-2</v>
      </c>
      <c r="J3831" s="33">
        <v>1997</v>
      </c>
      <c r="L3831" s="33">
        <v>99</v>
      </c>
      <c r="M3831" s="33">
        <v>56.5</v>
      </c>
      <c r="N3831" s="33">
        <f t="shared" si="193"/>
        <v>9.5666666666666664</v>
      </c>
      <c r="V3831" s="33" t="s">
        <v>26</v>
      </c>
      <c r="W3831" s="33">
        <v>7.85</v>
      </c>
      <c r="X3831" s="33">
        <f t="shared" si="194"/>
        <v>0.78499999755833605</v>
      </c>
      <c r="AE3831" s="33" t="s">
        <v>132</v>
      </c>
      <c r="AV3831" s="33" t="s">
        <v>675</v>
      </c>
      <c r="AX3831" s="33" t="s">
        <v>14</v>
      </c>
      <c r="AY3831" s="33" t="s">
        <v>694</v>
      </c>
    </row>
    <row r="3832" spans="2:51" s="33" customFormat="1" x14ac:dyDescent="0.2">
      <c r="B3832" s="33">
        <v>5836</v>
      </c>
      <c r="C3832" s="33" t="s">
        <v>803</v>
      </c>
      <c r="D3832" s="33" t="s">
        <v>808</v>
      </c>
      <c r="E3832" s="33" t="s">
        <v>804</v>
      </c>
      <c r="G3832" s="35" t="s">
        <v>628</v>
      </c>
      <c r="H3832" s="33">
        <v>9.9999999688960006E-2</v>
      </c>
      <c r="J3832" s="33">
        <v>1997</v>
      </c>
      <c r="L3832" s="33">
        <v>109</v>
      </c>
      <c r="M3832" s="33">
        <v>56.5</v>
      </c>
      <c r="N3832" s="33">
        <f t="shared" si="193"/>
        <v>9.5666666666666664</v>
      </c>
      <c r="V3832" s="33" t="s">
        <v>26</v>
      </c>
      <c r="W3832" s="33">
        <v>20.079999999999998</v>
      </c>
      <c r="X3832" s="33">
        <f t="shared" si="194"/>
        <v>2.0079999937543169</v>
      </c>
      <c r="AE3832" s="33" t="s">
        <v>132</v>
      </c>
      <c r="AV3832" s="33" t="s">
        <v>675</v>
      </c>
      <c r="AX3832" s="33" t="s">
        <v>14</v>
      </c>
      <c r="AY3832" s="33" t="s">
        <v>694</v>
      </c>
    </row>
    <row r="3833" spans="2:51" s="33" customFormat="1" x14ac:dyDescent="0.2">
      <c r="B3833" s="33">
        <v>5836</v>
      </c>
      <c r="C3833" s="33" t="s">
        <v>803</v>
      </c>
      <c r="D3833" s="33" t="s">
        <v>808</v>
      </c>
      <c r="E3833" s="33" t="s">
        <v>804</v>
      </c>
      <c r="G3833" s="35" t="s">
        <v>628</v>
      </c>
      <c r="H3833" s="33">
        <v>9.9999999688960006E-2</v>
      </c>
      <c r="J3833" s="33">
        <v>1997</v>
      </c>
      <c r="L3833" s="33">
        <v>121</v>
      </c>
      <c r="M3833" s="33">
        <v>56.5</v>
      </c>
      <c r="N3833" s="33">
        <f t="shared" si="193"/>
        <v>9.5666666666666664</v>
      </c>
      <c r="V3833" s="33" t="s">
        <v>26</v>
      </c>
      <c r="W3833" s="33">
        <v>21.41</v>
      </c>
      <c r="X3833" s="33">
        <f t="shared" si="194"/>
        <v>2.1409999933406336</v>
      </c>
      <c r="AE3833" s="33" t="s">
        <v>132</v>
      </c>
      <c r="AV3833" s="33" t="s">
        <v>675</v>
      </c>
      <c r="AX3833" s="33" t="s">
        <v>14</v>
      </c>
      <c r="AY3833" s="33" t="s">
        <v>694</v>
      </c>
    </row>
    <row r="3834" spans="2:51" s="33" customFormat="1" x14ac:dyDescent="0.2">
      <c r="B3834" s="33">
        <v>5836</v>
      </c>
      <c r="C3834" s="33" t="s">
        <v>803</v>
      </c>
      <c r="D3834" s="33" t="s">
        <v>808</v>
      </c>
      <c r="E3834" s="33" t="s">
        <v>804</v>
      </c>
      <c r="G3834" s="35" t="s">
        <v>628</v>
      </c>
      <c r="H3834" s="33">
        <v>9.9999999688960006E-2</v>
      </c>
      <c r="J3834" s="33">
        <v>1997</v>
      </c>
      <c r="L3834" s="33">
        <v>141</v>
      </c>
      <c r="M3834" s="33">
        <v>56.5</v>
      </c>
      <c r="N3834" s="33">
        <f t="shared" si="193"/>
        <v>9.5666666666666664</v>
      </c>
      <c r="V3834" s="33" t="s">
        <v>26</v>
      </c>
      <c r="W3834" s="33">
        <v>11.6</v>
      </c>
      <c r="X3834" s="33">
        <f t="shared" si="194"/>
        <v>1.1599999963919361</v>
      </c>
      <c r="AE3834" s="33" t="s">
        <v>132</v>
      </c>
      <c r="AV3834" s="33" t="s">
        <v>675</v>
      </c>
      <c r="AX3834" s="33" t="s">
        <v>14</v>
      </c>
      <c r="AY3834" s="33" t="s">
        <v>694</v>
      </c>
    </row>
    <row r="3835" spans="2:51" s="33" customFormat="1" x14ac:dyDescent="0.2">
      <c r="B3835" s="33">
        <v>5836</v>
      </c>
      <c r="C3835" s="33" t="s">
        <v>803</v>
      </c>
      <c r="D3835" s="33" t="s">
        <v>808</v>
      </c>
      <c r="E3835" s="33" t="s">
        <v>804</v>
      </c>
      <c r="G3835" s="35" t="s">
        <v>628</v>
      </c>
      <c r="H3835" s="33">
        <v>9.9999999688960006E-2</v>
      </c>
      <c r="J3835" s="33">
        <v>1997</v>
      </c>
      <c r="L3835" s="33">
        <v>168</v>
      </c>
      <c r="M3835" s="33">
        <v>56.5</v>
      </c>
      <c r="N3835" s="33">
        <f t="shared" si="193"/>
        <v>9.5666666666666664</v>
      </c>
      <c r="V3835" s="33" t="s">
        <v>26</v>
      </c>
      <c r="W3835" s="33">
        <v>26</v>
      </c>
      <c r="X3835" s="33">
        <f t="shared" si="194"/>
        <v>2.5999999919129602</v>
      </c>
      <c r="AE3835" s="33" t="s">
        <v>132</v>
      </c>
      <c r="AV3835" s="33" t="s">
        <v>675</v>
      </c>
      <c r="AX3835" s="33" t="s">
        <v>14</v>
      </c>
      <c r="AY3835" s="33" t="s">
        <v>694</v>
      </c>
    </row>
    <row r="3836" spans="2:51" s="33" customFormat="1" x14ac:dyDescent="0.2">
      <c r="B3836" s="33">
        <v>5836</v>
      </c>
      <c r="C3836" s="33" t="s">
        <v>803</v>
      </c>
      <c r="D3836" s="33" t="s">
        <v>808</v>
      </c>
      <c r="E3836" s="33" t="s">
        <v>804</v>
      </c>
      <c r="G3836" s="35" t="s">
        <v>628</v>
      </c>
      <c r="H3836" s="33">
        <v>9.9999999688960006E-2</v>
      </c>
      <c r="J3836" s="33">
        <v>1997</v>
      </c>
      <c r="L3836" s="33">
        <v>184</v>
      </c>
      <c r="M3836" s="33">
        <v>56.5</v>
      </c>
      <c r="N3836" s="33">
        <f t="shared" si="193"/>
        <v>9.5666666666666664</v>
      </c>
      <c r="V3836" s="33" t="s">
        <v>26</v>
      </c>
      <c r="W3836" s="33">
        <v>24.56</v>
      </c>
      <c r="X3836" s="33">
        <f t="shared" si="194"/>
        <v>2.4559999923608578</v>
      </c>
      <c r="AE3836" s="33" t="s">
        <v>132</v>
      </c>
      <c r="AV3836" s="33" t="s">
        <v>675</v>
      </c>
      <c r="AX3836" s="33" t="s">
        <v>14</v>
      </c>
      <c r="AY3836" s="33" t="s">
        <v>694</v>
      </c>
    </row>
    <row r="3837" spans="2:51" s="33" customFormat="1" x14ac:dyDescent="0.2">
      <c r="B3837" s="33">
        <v>5836</v>
      </c>
      <c r="C3837" s="33" t="s">
        <v>803</v>
      </c>
      <c r="D3837" s="33" t="s">
        <v>808</v>
      </c>
      <c r="E3837" s="33" t="s">
        <v>804</v>
      </c>
      <c r="G3837" s="35" t="s">
        <v>628</v>
      </c>
      <c r="H3837" s="33">
        <v>9.9999999688960006E-2</v>
      </c>
      <c r="J3837" s="33">
        <v>1997</v>
      </c>
      <c r="L3837" s="33">
        <v>196</v>
      </c>
      <c r="M3837" s="33">
        <v>56.5</v>
      </c>
      <c r="N3837" s="33">
        <f t="shared" si="193"/>
        <v>9.5666666666666664</v>
      </c>
      <c r="V3837" s="33" t="s">
        <v>26</v>
      </c>
      <c r="W3837" s="33">
        <v>24.8</v>
      </c>
      <c r="X3837" s="33">
        <f t="shared" si="194"/>
        <v>2.4799999922862082</v>
      </c>
      <c r="AE3837" s="33" t="s">
        <v>132</v>
      </c>
      <c r="AV3837" s="33" t="s">
        <v>675</v>
      </c>
      <c r="AX3837" s="33" t="s">
        <v>14</v>
      </c>
      <c r="AY3837" s="33" t="s">
        <v>694</v>
      </c>
    </row>
    <row r="3838" spans="2:51" s="33" customFormat="1" x14ac:dyDescent="0.2">
      <c r="B3838" s="33">
        <v>5836</v>
      </c>
      <c r="C3838" s="33" t="s">
        <v>803</v>
      </c>
      <c r="D3838" s="33" t="s">
        <v>808</v>
      </c>
      <c r="E3838" s="33" t="s">
        <v>804</v>
      </c>
      <c r="G3838" s="35" t="s">
        <v>628</v>
      </c>
      <c r="H3838" s="33">
        <v>9.9999999688960006E-2</v>
      </c>
      <c r="J3838" s="33">
        <v>1997</v>
      </c>
      <c r="L3838" s="33">
        <v>210</v>
      </c>
      <c r="M3838" s="33">
        <v>56.5</v>
      </c>
      <c r="N3838" s="33">
        <f t="shared" si="193"/>
        <v>9.5666666666666664</v>
      </c>
      <c r="V3838" s="33" t="s">
        <v>26</v>
      </c>
      <c r="W3838" s="33">
        <v>22.62</v>
      </c>
      <c r="X3838" s="33">
        <f t="shared" si="194"/>
        <v>2.2619999929642756</v>
      </c>
      <c r="AE3838" s="33" t="s">
        <v>132</v>
      </c>
      <c r="AV3838" s="33" t="s">
        <v>675</v>
      </c>
      <c r="AX3838" s="33" t="s">
        <v>14</v>
      </c>
      <c r="AY3838" s="33" t="s">
        <v>694</v>
      </c>
    </row>
    <row r="3839" spans="2:51" s="33" customFormat="1" x14ac:dyDescent="0.2">
      <c r="B3839" s="33">
        <v>5836</v>
      </c>
      <c r="C3839" s="33" t="s">
        <v>803</v>
      </c>
      <c r="D3839" s="33" t="s">
        <v>808</v>
      </c>
      <c r="E3839" s="33" t="s">
        <v>804</v>
      </c>
      <c r="G3839" s="35" t="s">
        <v>628</v>
      </c>
      <c r="H3839" s="33">
        <v>9.9999999688960006E-2</v>
      </c>
      <c r="J3839" s="33">
        <v>1997</v>
      </c>
      <c r="L3839" s="33">
        <v>228</v>
      </c>
      <c r="M3839" s="33">
        <v>56.5</v>
      </c>
      <c r="N3839" s="33">
        <f t="shared" si="193"/>
        <v>9.5666666666666664</v>
      </c>
      <c r="V3839" s="33" t="s">
        <v>26</v>
      </c>
      <c r="W3839" s="33">
        <v>23.1</v>
      </c>
      <c r="X3839" s="33">
        <f t="shared" si="194"/>
        <v>2.3099999928149764</v>
      </c>
      <c r="AE3839" s="33" t="s">
        <v>132</v>
      </c>
      <c r="AV3839" s="33" t="s">
        <v>675</v>
      </c>
      <c r="AX3839" s="33" t="s">
        <v>14</v>
      </c>
      <c r="AY3839" s="33" t="s">
        <v>694</v>
      </c>
    </row>
    <row r="3840" spans="2:51" s="25" customFormat="1" x14ac:dyDescent="0.2">
      <c r="B3840" s="25">
        <v>5836</v>
      </c>
      <c r="C3840" s="25" t="s">
        <v>803</v>
      </c>
      <c r="D3840" s="25" t="s">
        <v>809</v>
      </c>
      <c r="E3840" s="25" t="s">
        <v>804</v>
      </c>
      <c r="G3840" s="37" t="s">
        <v>628</v>
      </c>
      <c r="H3840" s="25">
        <v>9.9999999688960006E-2</v>
      </c>
      <c r="J3840" s="25">
        <v>1997</v>
      </c>
      <c r="L3840" s="25">
        <v>36</v>
      </c>
      <c r="M3840" s="25">
        <v>56.5</v>
      </c>
      <c r="N3840" s="25">
        <f t="shared" si="193"/>
        <v>9.5666666666666664</v>
      </c>
      <c r="V3840" s="25" t="s">
        <v>26</v>
      </c>
      <c r="W3840" s="25">
        <v>1.17</v>
      </c>
      <c r="X3840" s="25">
        <f t="shared" si="194"/>
        <v>0.11699999963608319</v>
      </c>
      <c r="AE3840" s="25" t="s">
        <v>132</v>
      </c>
      <c r="AV3840" s="25" t="s">
        <v>675</v>
      </c>
      <c r="AX3840" s="25" t="s">
        <v>14</v>
      </c>
      <c r="AY3840" s="25" t="s">
        <v>694</v>
      </c>
    </row>
    <row r="3841" spans="2:51" s="25" customFormat="1" x14ac:dyDescent="0.2">
      <c r="B3841" s="25">
        <v>5836</v>
      </c>
      <c r="C3841" s="25" t="s">
        <v>803</v>
      </c>
      <c r="D3841" s="25" t="s">
        <v>809</v>
      </c>
      <c r="E3841" s="25" t="s">
        <v>804</v>
      </c>
      <c r="G3841" s="37" t="s">
        <v>628</v>
      </c>
      <c r="H3841" s="25">
        <v>9.9999999688960006E-2</v>
      </c>
      <c r="J3841" s="25">
        <v>1997</v>
      </c>
      <c r="L3841" s="25">
        <v>64</v>
      </c>
      <c r="M3841" s="25">
        <v>56.5</v>
      </c>
      <c r="N3841" s="25">
        <f t="shared" si="193"/>
        <v>9.5666666666666664</v>
      </c>
      <c r="V3841" s="25" t="s">
        <v>26</v>
      </c>
      <c r="W3841" s="25">
        <v>2.27</v>
      </c>
      <c r="X3841" s="25">
        <f t="shared" si="194"/>
        <v>0.22699999929393921</v>
      </c>
      <c r="AE3841" s="25" t="s">
        <v>132</v>
      </c>
      <c r="AV3841" s="25" t="s">
        <v>675</v>
      </c>
      <c r="AX3841" s="25" t="s">
        <v>14</v>
      </c>
      <c r="AY3841" s="25" t="s">
        <v>694</v>
      </c>
    </row>
    <row r="3842" spans="2:51" s="25" customFormat="1" x14ac:dyDescent="0.2">
      <c r="B3842" s="25">
        <v>5836</v>
      </c>
      <c r="C3842" s="25" t="s">
        <v>803</v>
      </c>
      <c r="D3842" s="25" t="s">
        <v>809</v>
      </c>
      <c r="E3842" s="25" t="s">
        <v>804</v>
      </c>
      <c r="G3842" s="37" t="s">
        <v>628</v>
      </c>
      <c r="H3842" s="25">
        <v>9.9999999688960006E-2</v>
      </c>
      <c r="J3842" s="25">
        <v>1997</v>
      </c>
      <c r="L3842" s="25">
        <v>79</v>
      </c>
      <c r="M3842" s="25">
        <v>56.5</v>
      </c>
      <c r="N3842" s="25">
        <f t="shared" si="193"/>
        <v>9.5666666666666664</v>
      </c>
      <c r="V3842" s="25" t="s">
        <v>26</v>
      </c>
      <c r="W3842" s="25">
        <v>3.35</v>
      </c>
      <c r="X3842" s="25">
        <f t="shared" si="194"/>
        <v>0.33499999895801602</v>
      </c>
      <c r="AE3842" s="25" t="s">
        <v>132</v>
      </c>
      <c r="AV3842" s="25" t="s">
        <v>675</v>
      </c>
      <c r="AX3842" s="25" t="s">
        <v>14</v>
      </c>
      <c r="AY3842" s="25" t="s">
        <v>694</v>
      </c>
    </row>
    <row r="3843" spans="2:51" s="25" customFormat="1" x14ac:dyDescent="0.2">
      <c r="B3843" s="25">
        <v>5836</v>
      </c>
      <c r="C3843" s="25" t="s">
        <v>803</v>
      </c>
      <c r="D3843" s="25" t="s">
        <v>809</v>
      </c>
      <c r="E3843" s="25" t="s">
        <v>804</v>
      </c>
      <c r="G3843" s="37" t="s">
        <v>628</v>
      </c>
      <c r="H3843" s="25">
        <v>9.9999999688960006E-2</v>
      </c>
      <c r="J3843" s="25">
        <v>1997</v>
      </c>
      <c r="L3843" s="25">
        <v>99</v>
      </c>
      <c r="M3843" s="25">
        <v>56.5</v>
      </c>
      <c r="N3843" s="25">
        <f t="shared" si="193"/>
        <v>9.5666666666666664</v>
      </c>
      <c r="V3843" s="25" t="s">
        <v>26</v>
      </c>
      <c r="W3843" s="25">
        <v>6.83</v>
      </c>
      <c r="X3843" s="25">
        <f t="shared" si="194"/>
        <v>0.68299999787559684</v>
      </c>
      <c r="AE3843" s="25" t="s">
        <v>132</v>
      </c>
      <c r="AV3843" s="25" t="s">
        <v>675</v>
      </c>
      <c r="AX3843" s="25" t="s">
        <v>14</v>
      </c>
      <c r="AY3843" s="25" t="s">
        <v>694</v>
      </c>
    </row>
    <row r="3844" spans="2:51" s="25" customFormat="1" x14ac:dyDescent="0.2">
      <c r="B3844" s="25">
        <v>5836</v>
      </c>
      <c r="C3844" s="25" t="s">
        <v>803</v>
      </c>
      <c r="D3844" s="25" t="s">
        <v>809</v>
      </c>
      <c r="E3844" s="25" t="s">
        <v>804</v>
      </c>
      <c r="G3844" s="37" t="s">
        <v>628</v>
      </c>
      <c r="H3844" s="25">
        <v>9.9999999688960006E-2</v>
      </c>
      <c r="J3844" s="25">
        <v>1997</v>
      </c>
      <c r="L3844" s="25">
        <v>109</v>
      </c>
      <c r="M3844" s="25">
        <v>56.5</v>
      </c>
      <c r="N3844" s="25">
        <f t="shared" si="193"/>
        <v>9.5666666666666664</v>
      </c>
      <c r="V3844" s="25" t="s">
        <v>26</v>
      </c>
      <c r="W3844" s="25">
        <v>16.829999999999998</v>
      </c>
      <c r="X3844" s="25">
        <f t="shared" si="194"/>
        <v>1.6829999947651968</v>
      </c>
      <c r="AE3844" s="25" t="s">
        <v>132</v>
      </c>
      <c r="AV3844" s="25" t="s">
        <v>675</v>
      </c>
      <c r="AX3844" s="25" t="s">
        <v>14</v>
      </c>
      <c r="AY3844" s="25" t="s">
        <v>694</v>
      </c>
    </row>
    <row r="3845" spans="2:51" s="25" customFormat="1" x14ac:dyDescent="0.2">
      <c r="B3845" s="25">
        <v>5836</v>
      </c>
      <c r="C3845" s="25" t="s">
        <v>803</v>
      </c>
      <c r="D3845" s="25" t="s">
        <v>809</v>
      </c>
      <c r="E3845" s="25" t="s">
        <v>804</v>
      </c>
      <c r="G3845" s="37" t="s">
        <v>628</v>
      </c>
      <c r="H3845" s="25">
        <v>9.9999999688960006E-2</v>
      </c>
      <c r="J3845" s="25">
        <v>1997</v>
      </c>
      <c r="L3845" s="25">
        <v>121</v>
      </c>
      <c r="M3845" s="25">
        <v>56.5</v>
      </c>
      <c r="N3845" s="25">
        <f t="shared" si="193"/>
        <v>9.5666666666666664</v>
      </c>
      <c r="V3845" s="25" t="s">
        <v>26</v>
      </c>
      <c r="W3845" s="25">
        <v>18.03</v>
      </c>
      <c r="X3845" s="25">
        <f t="shared" si="194"/>
        <v>1.802999994391949</v>
      </c>
      <c r="AE3845" s="25" t="s">
        <v>132</v>
      </c>
      <c r="AV3845" s="25" t="s">
        <v>675</v>
      </c>
      <c r="AX3845" s="25" t="s">
        <v>14</v>
      </c>
      <c r="AY3845" s="25" t="s">
        <v>694</v>
      </c>
    </row>
    <row r="3846" spans="2:51" s="25" customFormat="1" x14ac:dyDescent="0.2">
      <c r="B3846" s="25">
        <v>5836</v>
      </c>
      <c r="C3846" s="25" t="s">
        <v>803</v>
      </c>
      <c r="D3846" s="25" t="s">
        <v>809</v>
      </c>
      <c r="E3846" s="25" t="s">
        <v>804</v>
      </c>
      <c r="G3846" s="37" t="s">
        <v>628</v>
      </c>
      <c r="H3846" s="25">
        <v>9.9999999688960006E-2</v>
      </c>
      <c r="J3846" s="25">
        <v>1997</v>
      </c>
      <c r="L3846" s="25">
        <v>141</v>
      </c>
      <c r="M3846" s="25">
        <v>56.5</v>
      </c>
      <c r="N3846" s="25">
        <f t="shared" si="193"/>
        <v>9.5666666666666664</v>
      </c>
      <c r="V3846" s="25" t="s">
        <v>26</v>
      </c>
      <c r="W3846" s="25">
        <v>10.07</v>
      </c>
      <c r="X3846" s="25">
        <f t="shared" si="194"/>
        <v>1.0069999968678274</v>
      </c>
      <c r="AE3846" s="25" t="s">
        <v>132</v>
      </c>
      <c r="AV3846" s="25" t="s">
        <v>675</v>
      </c>
      <c r="AX3846" s="25" t="s">
        <v>14</v>
      </c>
      <c r="AY3846" s="25" t="s">
        <v>694</v>
      </c>
    </row>
    <row r="3847" spans="2:51" s="25" customFormat="1" x14ac:dyDescent="0.2">
      <c r="B3847" s="25">
        <v>5836</v>
      </c>
      <c r="C3847" s="25" t="s">
        <v>803</v>
      </c>
      <c r="D3847" s="25" t="s">
        <v>809</v>
      </c>
      <c r="E3847" s="25" t="s">
        <v>804</v>
      </c>
      <c r="G3847" s="37" t="s">
        <v>628</v>
      </c>
      <c r="H3847" s="25">
        <v>9.9999999688960006E-2</v>
      </c>
      <c r="J3847" s="25">
        <v>1997</v>
      </c>
      <c r="L3847" s="25">
        <v>168</v>
      </c>
      <c r="M3847" s="25">
        <v>56.5</v>
      </c>
      <c r="N3847" s="25">
        <f t="shared" si="193"/>
        <v>9.5666666666666664</v>
      </c>
      <c r="V3847" s="25" t="s">
        <v>26</v>
      </c>
      <c r="W3847" s="25">
        <v>16.68</v>
      </c>
      <c r="X3847" s="25">
        <f t="shared" si="194"/>
        <v>1.6679999948118529</v>
      </c>
      <c r="AE3847" s="25" t="s">
        <v>132</v>
      </c>
      <c r="AV3847" s="25" t="s">
        <v>675</v>
      </c>
      <c r="AX3847" s="25" t="s">
        <v>14</v>
      </c>
      <c r="AY3847" s="25" t="s">
        <v>694</v>
      </c>
    </row>
    <row r="3848" spans="2:51" s="25" customFormat="1" x14ac:dyDescent="0.2">
      <c r="B3848" s="25">
        <v>5836</v>
      </c>
      <c r="C3848" s="25" t="s">
        <v>803</v>
      </c>
      <c r="D3848" s="25" t="s">
        <v>809</v>
      </c>
      <c r="E3848" s="25" t="s">
        <v>804</v>
      </c>
      <c r="G3848" s="37" t="s">
        <v>628</v>
      </c>
      <c r="H3848" s="25">
        <v>9.9999999688960006E-2</v>
      </c>
      <c r="J3848" s="25">
        <v>1997</v>
      </c>
      <c r="L3848" s="25">
        <v>184</v>
      </c>
      <c r="M3848" s="25">
        <v>56.5</v>
      </c>
      <c r="N3848" s="25">
        <f t="shared" si="193"/>
        <v>9.5666666666666664</v>
      </c>
      <c r="V3848" s="25" t="s">
        <v>26</v>
      </c>
      <c r="W3848" s="25">
        <v>18.350000000000001</v>
      </c>
      <c r="X3848" s="25">
        <f t="shared" si="194"/>
        <v>1.8349999942924162</v>
      </c>
      <c r="AE3848" s="25" t="s">
        <v>132</v>
      </c>
      <c r="AV3848" s="25" t="s">
        <v>675</v>
      </c>
      <c r="AX3848" s="25" t="s">
        <v>14</v>
      </c>
      <c r="AY3848" s="25" t="s">
        <v>694</v>
      </c>
    </row>
    <row r="3849" spans="2:51" s="25" customFormat="1" x14ac:dyDescent="0.2">
      <c r="B3849" s="25">
        <v>5836</v>
      </c>
      <c r="C3849" s="25" t="s">
        <v>803</v>
      </c>
      <c r="D3849" s="25" t="s">
        <v>809</v>
      </c>
      <c r="E3849" s="25" t="s">
        <v>804</v>
      </c>
      <c r="G3849" s="37" t="s">
        <v>628</v>
      </c>
      <c r="H3849" s="25">
        <v>9.9999999688960006E-2</v>
      </c>
      <c r="J3849" s="25">
        <v>1997</v>
      </c>
      <c r="L3849" s="25">
        <v>196</v>
      </c>
      <c r="M3849" s="25">
        <v>56.5</v>
      </c>
      <c r="N3849" s="25">
        <f t="shared" si="193"/>
        <v>9.5666666666666664</v>
      </c>
      <c r="V3849" s="25" t="s">
        <v>26</v>
      </c>
      <c r="W3849" s="25">
        <v>19.68</v>
      </c>
      <c r="X3849" s="25">
        <f t="shared" si="194"/>
        <v>1.9679999938787329</v>
      </c>
      <c r="AE3849" s="25" t="s">
        <v>132</v>
      </c>
      <c r="AV3849" s="25" t="s">
        <v>675</v>
      </c>
      <c r="AX3849" s="25" t="s">
        <v>14</v>
      </c>
      <c r="AY3849" s="25" t="s">
        <v>694</v>
      </c>
    </row>
    <row r="3850" spans="2:51" s="25" customFormat="1" x14ac:dyDescent="0.2">
      <c r="B3850" s="25">
        <v>5836</v>
      </c>
      <c r="C3850" s="25" t="s">
        <v>803</v>
      </c>
      <c r="D3850" s="25" t="s">
        <v>809</v>
      </c>
      <c r="E3850" s="25" t="s">
        <v>804</v>
      </c>
      <c r="G3850" s="37" t="s">
        <v>628</v>
      </c>
      <c r="H3850" s="25">
        <v>9.9999999688960006E-2</v>
      </c>
      <c r="J3850" s="25">
        <v>1997</v>
      </c>
      <c r="L3850" s="25">
        <v>210</v>
      </c>
      <c r="M3850" s="25">
        <v>56.5</v>
      </c>
      <c r="N3850" s="25">
        <f t="shared" si="193"/>
        <v>9.5666666666666664</v>
      </c>
      <c r="V3850" s="25" t="s">
        <v>26</v>
      </c>
      <c r="W3850" s="25">
        <v>17.38</v>
      </c>
      <c r="X3850" s="25">
        <f t="shared" si="194"/>
        <v>1.7379999945941249</v>
      </c>
      <c r="AE3850" s="25" t="s">
        <v>132</v>
      </c>
      <c r="AV3850" s="25" t="s">
        <v>675</v>
      </c>
      <c r="AX3850" s="25" t="s">
        <v>14</v>
      </c>
      <c r="AY3850" s="25" t="s">
        <v>694</v>
      </c>
    </row>
    <row r="3851" spans="2:51" s="25" customFormat="1" x14ac:dyDescent="0.2">
      <c r="B3851" s="25">
        <v>5836</v>
      </c>
      <c r="C3851" s="25" t="s">
        <v>803</v>
      </c>
      <c r="D3851" s="25" t="s">
        <v>809</v>
      </c>
      <c r="E3851" s="25" t="s">
        <v>804</v>
      </c>
      <c r="G3851" s="37" t="s">
        <v>628</v>
      </c>
      <c r="H3851" s="25">
        <v>9.9999999688960006E-2</v>
      </c>
      <c r="J3851" s="25">
        <v>1997</v>
      </c>
      <c r="L3851" s="25">
        <v>228</v>
      </c>
      <c r="M3851" s="25">
        <v>56.5</v>
      </c>
      <c r="N3851" s="25">
        <f t="shared" si="193"/>
        <v>9.5666666666666664</v>
      </c>
      <c r="V3851" s="25" t="s">
        <v>26</v>
      </c>
      <c r="W3851" s="25">
        <v>18.46</v>
      </c>
      <c r="X3851" s="25">
        <f t="shared" si="194"/>
        <v>1.8459999942582017</v>
      </c>
      <c r="AE3851" s="25" t="s">
        <v>132</v>
      </c>
      <c r="AV3851" s="25" t="s">
        <v>675</v>
      </c>
      <c r="AX3851" s="25" t="s">
        <v>14</v>
      </c>
      <c r="AY3851" s="25" t="s">
        <v>694</v>
      </c>
    </row>
    <row r="3852" spans="2:51" s="33" customFormat="1" x14ac:dyDescent="0.2">
      <c r="B3852" s="33">
        <v>5836</v>
      </c>
      <c r="C3852" s="33" t="s">
        <v>803</v>
      </c>
      <c r="D3852" s="33" t="s">
        <v>810</v>
      </c>
      <c r="E3852" s="33" t="s">
        <v>804</v>
      </c>
      <c r="G3852" s="35" t="s">
        <v>628</v>
      </c>
      <c r="H3852" s="33">
        <v>9.9999999688960006E-2</v>
      </c>
      <c r="J3852" s="33">
        <v>1997</v>
      </c>
      <c r="L3852" s="33">
        <v>36</v>
      </c>
      <c r="M3852" s="33">
        <v>56.5</v>
      </c>
      <c r="N3852" s="33">
        <f t="shared" si="193"/>
        <v>9.5666666666666664</v>
      </c>
      <c r="V3852" s="33" t="s">
        <v>26</v>
      </c>
      <c r="W3852" s="33">
        <v>1.78</v>
      </c>
      <c r="X3852" s="33">
        <f t="shared" si="194"/>
        <v>0.17799999944634881</v>
      </c>
      <c r="AE3852" s="33" t="s">
        <v>132</v>
      </c>
      <c r="AV3852" s="33" t="s">
        <v>675</v>
      </c>
      <c r="AX3852" s="33" t="s">
        <v>14</v>
      </c>
      <c r="AY3852" s="33" t="s">
        <v>694</v>
      </c>
    </row>
    <row r="3853" spans="2:51" s="33" customFormat="1" x14ac:dyDescent="0.2">
      <c r="B3853" s="33">
        <v>5836</v>
      </c>
      <c r="C3853" s="33" t="s">
        <v>803</v>
      </c>
      <c r="D3853" s="33" t="s">
        <v>810</v>
      </c>
      <c r="E3853" s="33" t="s">
        <v>804</v>
      </c>
      <c r="G3853" s="35" t="s">
        <v>628</v>
      </c>
      <c r="H3853" s="33">
        <v>9.9999999688960006E-2</v>
      </c>
      <c r="J3853" s="33">
        <v>1997</v>
      </c>
      <c r="L3853" s="33">
        <v>64</v>
      </c>
      <c r="M3853" s="33">
        <v>56.5</v>
      </c>
      <c r="N3853" s="33">
        <f t="shared" si="193"/>
        <v>9.5666666666666664</v>
      </c>
      <c r="V3853" s="33" t="s">
        <v>26</v>
      </c>
      <c r="W3853" s="33">
        <v>3.35</v>
      </c>
      <c r="X3853" s="33">
        <f t="shared" si="194"/>
        <v>0.33499999895801602</v>
      </c>
      <c r="AE3853" s="33" t="s">
        <v>132</v>
      </c>
      <c r="AV3853" s="33" t="s">
        <v>675</v>
      </c>
      <c r="AX3853" s="33" t="s">
        <v>14</v>
      </c>
      <c r="AY3853" s="33" t="s">
        <v>694</v>
      </c>
    </row>
    <row r="3854" spans="2:51" s="33" customFormat="1" x14ac:dyDescent="0.2">
      <c r="B3854" s="33">
        <v>5836</v>
      </c>
      <c r="C3854" s="33" t="s">
        <v>803</v>
      </c>
      <c r="D3854" s="33" t="s">
        <v>810</v>
      </c>
      <c r="E3854" s="33" t="s">
        <v>804</v>
      </c>
      <c r="G3854" s="35" t="s">
        <v>628</v>
      </c>
      <c r="H3854" s="33">
        <v>9.9999999688960006E-2</v>
      </c>
      <c r="J3854" s="33">
        <v>1997</v>
      </c>
      <c r="L3854" s="33">
        <v>79</v>
      </c>
      <c r="M3854" s="33">
        <v>56.5</v>
      </c>
      <c r="N3854" s="33">
        <f t="shared" si="193"/>
        <v>9.5666666666666664</v>
      </c>
      <c r="V3854" s="33" t="s">
        <v>26</v>
      </c>
      <c r="W3854" s="33">
        <v>4.43</v>
      </c>
      <c r="X3854" s="33">
        <f t="shared" si="194"/>
        <v>0.44299999862209277</v>
      </c>
      <c r="AE3854" s="33" t="s">
        <v>132</v>
      </c>
      <c r="AV3854" s="33" t="s">
        <v>675</v>
      </c>
      <c r="AX3854" s="33" t="s">
        <v>14</v>
      </c>
      <c r="AY3854" s="33" t="s">
        <v>694</v>
      </c>
    </row>
    <row r="3855" spans="2:51" s="33" customFormat="1" x14ac:dyDescent="0.2">
      <c r="B3855" s="33">
        <v>5836</v>
      </c>
      <c r="C3855" s="33" t="s">
        <v>803</v>
      </c>
      <c r="D3855" s="33" t="s">
        <v>810</v>
      </c>
      <c r="E3855" s="33" t="s">
        <v>804</v>
      </c>
      <c r="G3855" s="35" t="s">
        <v>628</v>
      </c>
      <c r="H3855" s="33">
        <v>9.9999999688960006E-2</v>
      </c>
      <c r="J3855" s="33">
        <v>1997</v>
      </c>
      <c r="L3855" s="33">
        <v>99</v>
      </c>
      <c r="M3855" s="33">
        <v>56.5</v>
      </c>
      <c r="N3855" s="33">
        <f t="shared" si="193"/>
        <v>9.5666666666666664</v>
      </c>
      <c r="V3855" s="33" t="s">
        <v>26</v>
      </c>
      <c r="W3855" s="33">
        <v>8.16</v>
      </c>
      <c r="X3855" s="33">
        <f t="shared" si="194"/>
        <v>0.81599999746191365</v>
      </c>
      <c r="AE3855" s="33" t="s">
        <v>132</v>
      </c>
      <c r="AV3855" s="33" t="s">
        <v>675</v>
      </c>
      <c r="AX3855" s="33" t="s">
        <v>14</v>
      </c>
      <c r="AY3855" s="33" t="s">
        <v>694</v>
      </c>
    </row>
    <row r="3856" spans="2:51" s="33" customFormat="1" x14ac:dyDescent="0.2">
      <c r="B3856" s="33">
        <v>5836</v>
      </c>
      <c r="C3856" s="33" t="s">
        <v>803</v>
      </c>
      <c r="D3856" s="33" t="s">
        <v>810</v>
      </c>
      <c r="E3856" s="33" t="s">
        <v>804</v>
      </c>
      <c r="G3856" s="35" t="s">
        <v>628</v>
      </c>
      <c r="H3856" s="33">
        <v>9.9999999688960006E-2</v>
      </c>
      <c r="J3856" s="33">
        <v>1997</v>
      </c>
      <c r="L3856" s="33">
        <v>109</v>
      </c>
      <c r="M3856" s="33">
        <v>56.5</v>
      </c>
      <c r="N3856" s="33">
        <f t="shared" ref="N3856:N3887" si="195">9+34/60</f>
        <v>9.5666666666666664</v>
      </c>
      <c r="V3856" s="33" t="s">
        <v>26</v>
      </c>
      <c r="W3856" s="33">
        <v>20.079999999999998</v>
      </c>
      <c r="X3856" s="33">
        <f t="shared" ref="X3856:X3887" si="196">W3856*H3856</f>
        <v>2.0079999937543169</v>
      </c>
      <c r="AE3856" s="33" t="s">
        <v>132</v>
      </c>
      <c r="AV3856" s="33" t="s">
        <v>675</v>
      </c>
      <c r="AX3856" s="33" t="s">
        <v>14</v>
      </c>
      <c r="AY3856" s="33" t="s">
        <v>694</v>
      </c>
    </row>
    <row r="3857" spans="2:51" s="33" customFormat="1" x14ac:dyDescent="0.2">
      <c r="B3857" s="33">
        <v>5836</v>
      </c>
      <c r="C3857" s="33" t="s">
        <v>803</v>
      </c>
      <c r="D3857" s="33" t="s">
        <v>810</v>
      </c>
      <c r="E3857" s="33" t="s">
        <v>804</v>
      </c>
      <c r="G3857" s="35" t="s">
        <v>628</v>
      </c>
      <c r="H3857" s="33">
        <v>9.9999999688960006E-2</v>
      </c>
      <c r="J3857" s="33">
        <v>1997</v>
      </c>
      <c r="L3857" s="33">
        <v>121</v>
      </c>
      <c r="M3857" s="33">
        <v>56.5</v>
      </c>
      <c r="N3857" s="33">
        <f t="shared" si="195"/>
        <v>9.5666666666666664</v>
      </c>
      <c r="V3857" s="33" t="s">
        <v>26</v>
      </c>
      <c r="W3857" s="33">
        <v>21.16</v>
      </c>
      <c r="X3857" s="33">
        <f t="shared" si="196"/>
        <v>2.1159999934183937</v>
      </c>
      <c r="AE3857" s="33" t="s">
        <v>132</v>
      </c>
      <c r="AV3857" s="33" t="s">
        <v>675</v>
      </c>
      <c r="AX3857" s="33" t="s">
        <v>14</v>
      </c>
      <c r="AY3857" s="33" t="s">
        <v>694</v>
      </c>
    </row>
    <row r="3858" spans="2:51" s="33" customFormat="1" x14ac:dyDescent="0.2">
      <c r="B3858" s="33">
        <v>5836</v>
      </c>
      <c r="C3858" s="33" t="s">
        <v>803</v>
      </c>
      <c r="D3858" s="33" t="s">
        <v>810</v>
      </c>
      <c r="E3858" s="33" t="s">
        <v>804</v>
      </c>
      <c r="G3858" s="35" t="s">
        <v>628</v>
      </c>
      <c r="H3858" s="33">
        <v>9.9999999688960006E-2</v>
      </c>
      <c r="J3858" s="33">
        <v>1997</v>
      </c>
      <c r="L3858" s="33">
        <v>141</v>
      </c>
      <c r="M3858" s="33">
        <v>56.5</v>
      </c>
      <c r="N3858" s="33">
        <f t="shared" si="195"/>
        <v>9.5666666666666664</v>
      </c>
      <c r="V3858" s="33" t="s">
        <v>26</v>
      </c>
      <c r="W3858" s="33">
        <v>11.75</v>
      </c>
      <c r="X3858" s="33">
        <f t="shared" si="196"/>
        <v>1.1749999963452802</v>
      </c>
      <c r="AE3858" s="33" t="s">
        <v>132</v>
      </c>
      <c r="AV3858" s="33" t="s">
        <v>675</v>
      </c>
      <c r="AX3858" s="33" t="s">
        <v>14</v>
      </c>
      <c r="AY3858" s="33" t="s">
        <v>694</v>
      </c>
    </row>
    <row r="3859" spans="2:51" s="33" customFormat="1" x14ac:dyDescent="0.2">
      <c r="B3859" s="33">
        <v>5836</v>
      </c>
      <c r="C3859" s="33" t="s">
        <v>803</v>
      </c>
      <c r="D3859" s="33" t="s">
        <v>810</v>
      </c>
      <c r="E3859" s="33" t="s">
        <v>804</v>
      </c>
      <c r="G3859" s="35" t="s">
        <v>628</v>
      </c>
      <c r="H3859" s="33">
        <v>9.9999999688960006E-2</v>
      </c>
      <c r="J3859" s="33">
        <v>1997</v>
      </c>
      <c r="L3859" s="33">
        <v>168</v>
      </c>
      <c r="M3859" s="33">
        <v>56.5</v>
      </c>
      <c r="N3859" s="33">
        <f t="shared" si="195"/>
        <v>9.5666666666666664</v>
      </c>
      <c r="V3859" s="33" t="s">
        <v>26</v>
      </c>
      <c r="W3859" s="33">
        <v>25.83</v>
      </c>
      <c r="X3859" s="33">
        <f t="shared" si="196"/>
        <v>2.5829999919658366</v>
      </c>
      <c r="AE3859" s="33" t="s">
        <v>132</v>
      </c>
      <c r="AV3859" s="33" t="s">
        <v>675</v>
      </c>
      <c r="AX3859" s="33" t="s">
        <v>14</v>
      </c>
      <c r="AY3859" s="33" t="s">
        <v>694</v>
      </c>
    </row>
    <row r="3860" spans="2:51" s="33" customFormat="1" x14ac:dyDescent="0.2">
      <c r="B3860" s="33">
        <v>5836</v>
      </c>
      <c r="C3860" s="33" t="s">
        <v>803</v>
      </c>
      <c r="D3860" s="33" t="s">
        <v>810</v>
      </c>
      <c r="E3860" s="33" t="s">
        <v>804</v>
      </c>
      <c r="G3860" s="35" t="s">
        <v>628</v>
      </c>
      <c r="H3860" s="33">
        <v>9.9999999688960006E-2</v>
      </c>
      <c r="J3860" s="33">
        <v>1997</v>
      </c>
      <c r="L3860" s="33">
        <v>184</v>
      </c>
      <c r="M3860" s="33">
        <v>56.5</v>
      </c>
      <c r="N3860" s="33">
        <f t="shared" si="195"/>
        <v>9.5666666666666664</v>
      </c>
      <c r="V3860" s="33" t="s">
        <v>26</v>
      </c>
      <c r="W3860" s="33">
        <v>24.38</v>
      </c>
      <c r="X3860" s="33">
        <f t="shared" si="196"/>
        <v>2.4379999924168447</v>
      </c>
      <c r="AE3860" s="33" t="s">
        <v>132</v>
      </c>
      <c r="AV3860" s="33" t="s">
        <v>675</v>
      </c>
      <c r="AX3860" s="33" t="s">
        <v>14</v>
      </c>
      <c r="AY3860" s="33" t="s">
        <v>694</v>
      </c>
    </row>
    <row r="3861" spans="2:51" s="33" customFormat="1" x14ac:dyDescent="0.2">
      <c r="B3861" s="33">
        <v>5836</v>
      </c>
      <c r="C3861" s="33" t="s">
        <v>803</v>
      </c>
      <c r="D3861" s="33" t="s">
        <v>810</v>
      </c>
      <c r="E3861" s="33" t="s">
        <v>804</v>
      </c>
      <c r="G3861" s="35" t="s">
        <v>628</v>
      </c>
      <c r="H3861" s="33">
        <v>9.9999999688960006E-2</v>
      </c>
      <c r="J3861" s="33">
        <v>1997</v>
      </c>
      <c r="L3861" s="33">
        <v>196</v>
      </c>
      <c r="M3861" s="33">
        <v>56.5</v>
      </c>
      <c r="N3861" s="33">
        <f t="shared" si="195"/>
        <v>9.5666666666666664</v>
      </c>
      <c r="V3861" s="33" t="s">
        <v>26</v>
      </c>
      <c r="W3861" s="33">
        <v>24.74</v>
      </c>
      <c r="X3861" s="33">
        <f t="shared" si="196"/>
        <v>2.4739999923048703</v>
      </c>
      <c r="AE3861" s="33" t="s">
        <v>132</v>
      </c>
      <c r="AV3861" s="33" t="s">
        <v>675</v>
      </c>
      <c r="AX3861" s="33" t="s">
        <v>14</v>
      </c>
      <c r="AY3861" s="33" t="s">
        <v>694</v>
      </c>
    </row>
    <row r="3862" spans="2:51" s="33" customFormat="1" x14ac:dyDescent="0.2">
      <c r="B3862" s="33">
        <v>5836</v>
      </c>
      <c r="C3862" s="33" t="s">
        <v>803</v>
      </c>
      <c r="D3862" s="33" t="s">
        <v>810</v>
      </c>
      <c r="E3862" s="33" t="s">
        <v>804</v>
      </c>
      <c r="G3862" s="35" t="s">
        <v>628</v>
      </c>
      <c r="H3862" s="33">
        <v>9.9999999688960006E-2</v>
      </c>
      <c r="J3862" s="33">
        <v>1997</v>
      </c>
      <c r="L3862" s="33">
        <v>210</v>
      </c>
      <c r="M3862" s="33">
        <v>56.5</v>
      </c>
      <c r="N3862" s="33">
        <f t="shared" si="195"/>
        <v>9.5666666666666664</v>
      </c>
      <c r="V3862" s="33" t="s">
        <v>26</v>
      </c>
      <c r="W3862" s="33">
        <v>22.8</v>
      </c>
      <c r="X3862" s="33">
        <f t="shared" si="196"/>
        <v>2.2799999929082881</v>
      </c>
      <c r="AE3862" s="33" t="s">
        <v>132</v>
      </c>
      <c r="AV3862" s="33" t="s">
        <v>675</v>
      </c>
      <c r="AX3862" s="33" t="s">
        <v>14</v>
      </c>
      <c r="AY3862" s="33" t="s">
        <v>694</v>
      </c>
    </row>
    <row r="3863" spans="2:51" s="33" customFormat="1" x14ac:dyDescent="0.2">
      <c r="B3863" s="33">
        <v>5836</v>
      </c>
      <c r="C3863" s="33" t="s">
        <v>803</v>
      </c>
      <c r="D3863" s="33" t="s">
        <v>810</v>
      </c>
      <c r="E3863" s="33" t="s">
        <v>804</v>
      </c>
      <c r="G3863" s="35" t="s">
        <v>628</v>
      </c>
      <c r="H3863" s="33">
        <v>9.9999999688960006E-2</v>
      </c>
      <c r="J3863" s="33">
        <v>1997</v>
      </c>
      <c r="L3863" s="33">
        <v>228</v>
      </c>
      <c r="M3863" s="33">
        <v>56.5</v>
      </c>
      <c r="N3863" s="33">
        <f t="shared" si="195"/>
        <v>9.5666666666666664</v>
      </c>
      <c r="V3863" s="33" t="s">
        <v>26</v>
      </c>
      <c r="W3863" s="33">
        <v>22.67</v>
      </c>
      <c r="X3863" s="33">
        <f t="shared" si="196"/>
        <v>2.2669999929487235</v>
      </c>
      <c r="AE3863" s="33" t="s">
        <v>132</v>
      </c>
      <c r="AV3863" s="33" t="s">
        <v>675</v>
      </c>
      <c r="AX3863" s="33" t="s">
        <v>14</v>
      </c>
      <c r="AY3863" s="33" t="s">
        <v>694</v>
      </c>
    </row>
    <row r="3864" spans="2:51" s="25" customFormat="1" x14ac:dyDescent="0.2">
      <c r="B3864" s="25">
        <v>5836</v>
      </c>
      <c r="C3864" s="25" t="s">
        <v>803</v>
      </c>
      <c r="D3864" s="25" t="s">
        <v>811</v>
      </c>
      <c r="E3864" s="25" t="s">
        <v>804</v>
      </c>
      <c r="G3864" s="37" t="s">
        <v>628</v>
      </c>
      <c r="H3864" s="25">
        <v>9.9999999688960006E-2</v>
      </c>
      <c r="J3864" s="25">
        <v>1997</v>
      </c>
      <c r="L3864" s="25">
        <v>36</v>
      </c>
      <c r="M3864" s="25">
        <v>56.5</v>
      </c>
      <c r="N3864" s="25">
        <f t="shared" si="195"/>
        <v>9.5666666666666664</v>
      </c>
      <c r="V3864" s="25" t="s">
        <v>26</v>
      </c>
      <c r="W3864" s="25">
        <v>2.15</v>
      </c>
      <c r="X3864" s="25">
        <f t="shared" si="196"/>
        <v>0.21499999933126401</v>
      </c>
      <c r="AE3864" s="25" t="s">
        <v>132</v>
      </c>
      <c r="AV3864" s="25" t="s">
        <v>675</v>
      </c>
      <c r="AX3864" s="25" t="s">
        <v>14</v>
      </c>
      <c r="AY3864" s="25" t="s">
        <v>694</v>
      </c>
    </row>
    <row r="3865" spans="2:51" s="25" customFormat="1" x14ac:dyDescent="0.2">
      <c r="B3865" s="25">
        <v>5836</v>
      </c>
      <c r="C3865" s="25" t="s">
        <v>803</v>
      </c>
      <c r="D3865" s="25" t="s">
        <v>811</v>
      </c>
      <c r="E3865" s="25" t="s">
        <v>804</v>
      </c>
      <c r="G3865" s="37" t="s">
        <v>628</v>
      </c>
      <c r="H3865" s="25">
        <v>9.9999999688960006E-2</v>
      </c>
      <c r="J3865" s="25">
        <v>1997</v>
      </c>
      <c r="L3865" s="25">
        <v>64</v>
      </c>
      <c r="M3865" s="25">
        <v>56.5</v>
      </c>
      <c r="N3865" s="25">
        <f t="shared" si="195"/>
        <v>9.5666666666666664</v>
      </c>
      <c r="V3865" s="25" t="s">
        <v>26</v>
      </c>
      <c r="W3865" s="25">
        <v>1.9</v>
      </c>
      <c r="X3865" s="25">
        <f t="shared" si="196"/>
        <v>0.18999999940902401</v>
      </c>
      <c r="AE3865" s="25" t="s">
        <v>132</v>
      </c>
      <c r="AV3865" s="25" t="s">
        <v>675</v>
      </c>
      <c r="AX3865" s="25" t="s">
        <v>14</v>
      </c>
      <c r="AY3865" s="25" t="s">
        <v>694</v>
      </c>
    </row>
    <row r="3866" spans="2:51" s="25" customFormat="1" x14ac:dyDescent="0.2">
      <c r="B3866" s="25">
        <v>5836</v>
      </c>
      <c r="C3866" s="25" t="s">
        <v>803</v>
      </c>
      <c r="D3866" s="25" t="s">
        <v>811</v>
      </c>
      <c r="E3866" s="25" t="s">
        <v>804</v>
      </c>
      <c r="G3866" s="37" t="s">
        <v>628</v>
      </c>
      <c r="H3866" s="25">
        <v>9.9999999688960006E-2</v>
      </c>
      <c r="J3866" s="25">
        <v>1997</v>
      </c>
      <c r="L3866" s="25">
        <v>79</v>
      </c>
      <c r="M3866" s="25">
        <v>56.5</v>
      </c>
      <c r="N3866" s="25">
        <f t="shared" si="195"/>
        <v>9.5666666666666664</v>
      </c>
      <c r="V3866" s="25" t="s">
        <v>26</v>
      </c>
      <c r="W3866" s="25">
        <v>3.1</v>
      </c>
      <c r="X3866" s="25">
        <f t="shared" si="196"/>
        <v>0.30999999903577602</v>
      </c>
      <c r="AE3866" s="25" t="s">
        <v>132</v>
      </c>
      <c r="AV3866" s="25" t="s">
        <v>675</v>
      </c>
      <c r="AX3866" s="25" t="s">
        <v>14</v>
      </c>
      <c r="AY3866" s="25" t="s">
        <v>694</v>
      </c>
    </row>
    <row r="3867" spans="2:51" s="25" customFormat="1" x14ac:dyDescent="0.2">
      <c r="B3867" s="25">
        <v>5836</v>
      </c>
      <c r="C3867" s="25" t="s">
        <v>803</v>
      </c>
      <c r="D3867" s="25" t="s">
        <v>811</v>
      </c>
      <c r="E3867" s="25" t="s">
        <v>804</v>
      </c>
      <c r="G3867" s="37" t="s">
        <v>628</v>
      </c>
      <c r="H3867" s="25">
        <v>9.9999999688960006E-2</v>
      </c>
      <c r="J3867" s="25">
        <v>1997</v>
      </c>
      <c r="L3867" s="25">
        <v>99</v>
      </c>
      <c r="M3867" s="25">
        <v>56.5</v>
      </c>
      <c r="N3867" s="25">
        <f t="shared" si="195"/>
        <v>9.5666666666666664</v>
      </c>
      <c r="V3867" s="25" t="s">
        <v>26</v>
      </c>
      <c r="W3867" s="25">
        <v>6.34</v>
      </c>
      <c r="X3867" s="25">
        <f t="shared" si="196"/>
        <v>0.63399999802800644</v>
      </c>
      <c r="AE3867" s="25" t="s">
        <v>132</v>
      </c>
      <c r="AV3867" s="25" t="s">
        <v>675</v>
      </c>
      <c r="AX3867" s="25" t="s">
        <v>14</v>
      </c>
      <c r="AY3867" s="25" t="s">
        <v>694</v>
      </c>
    </row>
    <row r="3868" spans="2:51" s="25" customFormat="1" x14ac:dyDescent="0.2">
      <c r="B3868" s="25">
        <v>5836</v>
      </c>
      <c r="C3868" s="25" t="s">
        <v>803</v>
      </c>
      <c r="D3868" s="25" t="s">
        <v>811</v>
      </c>
      <c r="E3868" s="25" t="s">
        <v>804</v>
      </c>
      <c r="G3868" s="37" t="s">
        <v>628</v>
      </c>
      <c r="H3868" s="25">
        <v>9.9999999688960006E-2</v>
      </c>
      <c r="J3868" s="25">
        <v>1997</v>
      </c>
      <c r="L3868" s="25">
        <v>109</v>
      </c>
      <c r="M3868" s="25">
        <v>56.5</v>
      </c>
      <c r="N3868" s="25">
        <f t="shared" si="195"/>
        <v>9.5666666666666664</v>
      </c>
      <c r="V3868" s="25" t="s">
        <v>26</v>
      </c>
      <c r="W3868" s="25">
        <v>20</v>
      </c>
      <c r="X3868" s="25">
        <f t="shared" si="196"/>
        <v>1.9999999937792001</v>
      </c>
      <c r="AE3868" s="25" t="s">
        <v>132</v>
      </c>
      <c r="AV3868" s="25" t="s">
        <v>675</v>
      </c>
      <c r="AX3868" s="25" t="s">
        <v>14</v>
      </c>
      <c r="AY3868" s="25" t="s">
        <v>694</v>
      </c>
    </row>
    <row r="3869" spans="2:51" s="25" customFormat="1" x14ac:dyDescent="0.2">
      <c r="B3869" s="25">
        <v>5836</v>
      </c>
      <c r="C3869" s="25" t="s">
        <v>803</v>
      </c>
      <c r="D3869" s="25" t="s">
        <v>811</v>
      </c>
      <c r="E3869" s="25" t="s">
        <v>804</v>
      </c>
      <c r="G3869" s="37" t="s">
        <v>628</v>
      </c>
      <c r="H3869" s="25">
        <v>9.9999999688960006E-2</v>
      </c>
      <c r="J3869" s="25">
        <v>1997</v>
      </c>
      <c r="L3869" s="25">
        <v>121</v>
      </c>
      <c r="M3869" s="25">
        <v>56.5</v>
      </c>
      <c r="N3869" s="25">
        <f t="shared" si="195"/>
        <v>9.5666666666666664</v>
      </c>
      <c r="V3869" s="25" t="s">
        <v>26</v>
      </c>
      <c r="W3869" s="25">
        <v>15.6</v>
      </c>
      <c r="X3869" s="25">
        <f t="shared" si="196"/>
        <v>1.5599999951477761</v>
      </c>
      <c r="AE3869" s="25" t="s">
        <v>132</v>
      </c>
      <c r="AV3869" s="25" t="s">
        <v>675</v>
      </c>
      <c r="AX3869" s="25" t="s">
        <v>14</v>
      </c>
      <c r="AY3869" s="25" t="s">
        <v>694</v>
      </c>
    </row>
    <row r="3870" spans="2:51" s="25" customFormat="1" x14ac:dyDescent="0.2">
      <c r="B3870" s="25">
        <v>5836</v>
      </c>
      <c r="C3870" s="25" t="s">
        <v>803</v>
      </c>
      <c r="D3870" s="25" t="s">
        <v>811</v>
      </c>
      <c r="E3870" s="25" t="s">
        <v>804</v>
      </c>
      <c r="G3870" s="37" t="s">
        <v>628</v>
      </c>
      <c r="H3870" s="25">
        <v>9.9999999688960006E-2</v>
      </c>
      <c r="J3870" s="25">
        <v>1997</v>
      </c>
      <c r="L3870" s="25">
        <v>141</v>
      </c>
      <c r="M3870" s="25">
        <v>56.5</v>
      </c>
      <c r="N3870" s="25">
        <f t="shared" si="195"/>
        <v>9.5666666666666664</v>
      </c>
      <c r="V3870" s="25" t="s">
        <v>26</v>
      </c>
      <c r="W3870" s="25">
        <v>13.55</v>
      </c>
      <c r="X3870" s="25">
        <f t="shared" si="196"/>
        <v>1.3549999957854082</v>
      </c>
      <c r="AE3870" s="25" t="s">
        <v>132</v>
      </c>
      <c r="AV3870" s="25" t="s">
        <v>675</v>
      </c>
      <c r="AX3870" s="25" t="s">
        <v>14</v>
      </c>
      <c r="AY3870" s="25" t="s">
        <v>694</v>
      </c>
    </row>
    <row r="3871" spans="2:51" s="25" customFormat="1" x14ac:dyDescent="0.2">
      <c r="B3871" s="25">
        <v>5836</v>
      </c>
      <c r="C3871" s="25" t="s">
        <v>803</v>
      </c>
      <c r="D3871" s="25" t="s">
        <v>811</v>
      </c>
      <c r="E3871" s="25" t="s">
        <v>804</v>
      </c>
      <c r="G3871" s="37" t="s">
        <v>628</v>
      </c>
      <c r="H3871" s="25">
        <v>9.9999999688960006E-2</v>
      </c>
      <c r="J3871" s="25">
        <v>1997</v>
      </c>
      <c r="L3871" s="25">
        <v>168</v>
      </c>
      <c r="M3871" s="25">
        <v>56.5</v>
      </c>
      <c r="N3871" s="25">
        <f t="shared" si="195"/>
        <v>9.5666666666666664</v>
      </c>
      <c r="V3871" s="25" t="s">
        <v>26</v>
      </c>
      <c r="W3871" s="25">
        <v>16.55</v>
      </c>
      <c r="X3871" s="25">
        <f t="shared" si="196"/>
        <v>1.6549999948522882</v>
      </c>
      <c r="AE3871" s="25" t="s">
        <v>132</v>
      </c>
      <c r="AV3871" s="25" t="s">
        <v>675</v>
      </c>
      <c r="AX3871" s="25" t="s">
        <v>14</v>
      </c>
      <c r="AY3871" s="25" t="s">
        <v>694</v>
      </c>
    </row>
    <row r="3872" spans="2:51" s="25" customFormat="1" x14ac:dyDescent="0.2">
      <c r="B3872" s="25">
        <v>5836</v>
      </c>
      <c r="C3872" s="25" t="s">
        <v>803</v>
      </c>
      <c r="D3872" s="25" t="s">
        <v>811</v>
      </c>
      <c r="E3872" s="25" t="s">
        <v>804</v>
      </c>
      <c r="G3872" s="37" t="s">
        <v>628</v>
      </c>
      <c r="H3872" s="25">
        <v>9.9999999688960006E-2</v>
      </c>
      <c r="J3872" s="25">
        <v>1997</v>
      </c>
      <c r="L3872" s="25">
        <v>184</v>
      </c>
      <c r="M3872" s="25">
        <v>56.5</v>
      </c>
      <c r="N3872" s="25">
        <f t="shared" si="195"/>
        <v>9.5666666666666664</v>
      </c>
      <c r="V3872" s="25" t="s">
        <v>26</v>
      </c>
      <c r="W3872" s="25">
        <v>19.309999999999999</v>
      </c>
      <c r="X3872" s="25">
        <f t="shared" si="196"/>
        <v>1.9309999939938176</v>
      </c>
      <c r="AE3872" s="25" t="s">
        <v>132</v>
      </c>
      <c r="AV3872" s="25" t="s">
        <v>675</v>
      </c>
      <c r="AX3872" s="25" t="s">
        <v>14</v>
      </c>
      <c r="AY3872" s="25" t="s">
        <v>694</v>
      </c>
    </row>
    <row r="3873" spans="2:52" s="25" customFormat="1" x14ac:dyDescent="0.2">
      <c r="B3873" s="25">
        <v>5836</v>
      </c>
      <c r="C3873" s="25" t="s">
        <v>803</v>
      </c>
      <c r="D3873" s="25" t="s">
        <v>811</v>
      </c>
      <c r="E3873" s="25" t="s">
        <v>804</v>
      </c>
      <c r="G3873" s="37" t="s">
        <v>628</v>
      </c>
      <c r="H3873" s="25">
        <v>9.9999999688960006E-2</v>
      </c>
      <c r="J3873" s="25">
        <v>1997</v>
      </c>
      <c r="L3873" s="25">
        <v>196</v>
      </c>
      <c r="M3873" s="25">
        <v>56.5</v>
      </c>
      <c r="N3873" s="25">
        <f t="shared" si="195"/>
        <v>9.5666666666666664</v>
      </c>
      <c r="V3873" s="25" t="s">
        <v>26</v>
      </c>
      <c r="W3873" s="25">
        <v>20.02</v>
      </c>
      <c r="X3873" s="25">
        <f t="shared" si="196"/>
        <v>2.0019999937729791</v>
      </c>
      <c r="AE3873" s="25" t="s">
        <v>132</v>
      </c>
      <c r="AV3873" s="25" t="s">
        <v>675</v>
      </c>
      <c r="AX3873" s="25" t="s">
        <v>14</v>
      </c>
      <c r="AY3873" s="25" t="s">
        <v>694</v>
      </c>
    </row>
    <row r="3874" spans="2:52" s="25" customFormat="1" x14ac:dyDescent="0.2">
      <c r="B3874" s="25">
        <v>5836</v>
      </c>
      <c r="C3874" s="25" t="s">
        <v>803</v>
      </c>
      <c r="D3874" s="25" t="s">
        <v>811</v>
      </c>
      <c r="E3874" s="25" t="s">
        <v>804</v>
      </c>
      <c r="G3874" s="37" t="s">
        <v>628</v>
      </c>
      <c r="H3874" s="25">
        <v>9.9999999688960006E-2</v>
      </c>
      <c r="J3874" s="25">
        <v>1997</v>
      </c>
      <c r="L3874" s="25">
        <v>210</v>
      </c>
      <c r="M3874" s="25">
        <v>56.5</v>
      </c>
      <c r="N3874" s="25">
        <f t="shared" si="195"/>
        <v>9.5666666666666664</v>
      </c>
      <c r="V3874" s="25" t="s">
        <v>26</v>
      </c>
      <c r="W3874" s="25">
        <v>18.45</v>
      </c>
      <c r="X3874" s="25">
        <f t="shared" si="196"/>
        <v>1.844999994261312</v>
      </c>
      <c r="AE3874" s="25" t="s">
        <v>132</v>
      </c>
      <c r="AV3874" s="25" t="s">
        <v>675</v>
      </c>
      <c r="AX3874" s="25" t="s">
        <v>14</v>
      </c>
      <c r="AY3874" s="25" t="s">
        <v>694</v>
      </c>
    </row>
    <row r="3875" spans="2:52" s="25" customFormat="1" x14ac:dyDescent="0.2">
      <c r="B3875" s="25">
        <v>5836</v>
      </c>
      <c r="C3875" s="25" t="s">
        <v>803</v>
      </c>
      <c r="D3875" s="25" t="s">
        <v>811</v>
      </c>
      <c r="E3875" s="25" t="s">
        <v>804</v>
      </c>
      <c r="G3875" s="37" t="s">
        <v>628</v>
      </c>
      <c r="H3875" s="25">
        <v>9.9999999688960006E-2</v>
      </c>
      <c r="J3875" s="25">
        <v>1997</v>
      </c>
      <c r="L3875" s="25">
        <v>228</v>
      </c>
      <c r="M3875" s="25">
        <v>56.5</v>
      </c>
      <c r="N3875" s="25">
        <f t="shared" si="195"/>
        <v>9.5666666666666664</v>
      </c>
      <c r="V3875" s="25" t="s">
        <v>26</v>
      </c>
      <c r="W3875" s="25">
        <v>20.25</v>
      </c>
      <c r="X3875" s="25">
        <f t="shared" si="196"/>
        <v>2.02499999370144</v>
      </c>
      <c r="AE3875" s="25" t="s">
        <v>132</v>
      </c>
      <c r="AV3875" s="25" t="s">
        <v>675</v>
      </c>
      <c r="AX3875" s="25" t="s">
        <v>14</v>
      </c>
      <c r="AY3875" s="25" t="s">
        <v>694</v>
      </c>
    </row>
    <row r="3876" spans="2:52" s="33" customFormat="1" x14ac:dyDescent="0.2">
      <c r="B3876" s="33">
        <v>5836</v>
      </c>
      <c r="C3876" s="33" t="s">
        <v>803</v>
      </c>
      <c r="D3876" s="33" t="s">
        <v>812</v>
      </c>
      <c r="E3876" s="33" t="s">
        <v>804</v>
      </c>
      <c r="G3876" s="35" t="s">
        <v>628</v>
      </c>
      <c r="H3876" s="33">
        <v>9.9999999688960006E-2</v>
      </c>
      <c r="J3876" s="33">
        <v>1997</v>
      </c>
      <c r="L3876" s="33">
        <v>36</v>
      </c>
      <c r="M3876" s="33">
        <v>56.5</v>
      </c>
      <c r="N3876" s="33">
        <f t="shared" si="195"/>
        <v>9.5666666666666664</v>
      </c>
      <c r="V3876" s="33" t="s">
        <v>26</v>
      </c>
      <c r="W3876" s="33">
        <v>1.55</v>
      </c>
      <c r="X3876" s="33">
        <f t="shared" si="196"/>
        <v>0.15499999951788801</v>
      </c>
      <c r="AE3876" s="33" t="s">
        <v>132</v>
      </c>
      <c r="AV3876" s="33" t="s">
        <v>675</v>
      </c>
      <c r="AX3876" s="33" t="s">
        <v>14</v>
      </c>
      <c r="AY3876" s="33" t="s">
        <v>694</v>
      </c>
    </row>
    <row r="3877" spans="2:52" s="33" customFormat="1" x14ac:dyDescent="0.2">
      <c r="B3877" s="33">
        <v>5836</v>
      </c>
      <c r="C3877" s="33" t="s">
        <v>803</v>
      </c>
      <c r="D3877" s="33" t="s">
        <v>812</v>
      </c>
      <c r="E3877" s="33" t="s">
        <v>804</v>
      </c>
      <c r="G3877" s="35" t="s">
        <v>628</v>
      </c>
      <c r="H3877" s="33">
        <v>9.9999999688960006E-2</v>
      </c>
      <c r="J3877" s="33">
        <v>1997</v>
      </c>
      <c r="L3877" s="33">
        <v>64</v>
      </c>
      <c r="M3877" s="33">
        <v>56.5</v>
      </c>
      <c r="N3877" s="33">
        <f t="shared" si="195"/>
        <v>9.5666666666666664</v>
      </c>
      <c r="V3877" s="33" t="s">
        <v>26</v>
      </c>
      <c r="W3877" s="33">
        <v>3.1</v>
      </c>
      <c r="X3877" s="33">
        <f t="shared" si="196"/>
        <v>0.30999999903577602</v>
      </c>
      <c r="AE3877" s="33" t="s">
        <v>132</v>
      </c>
      <c r="AV3877" s="33" t="s">
        <v>675</v>
      </c>
      <c r="AX3877" s="33" t="s">
        <v>14</v>
      </c>
      <c r="AY3877" s="33" t="s">
        <v>694</v>
      </c>
    </row>
    <row r="3878" spans="2:52" s="33" customFormat="1" x14ac:dyDescent="0.2">
      <c r="B3878" s="33">
        <v>5836</v>
      </c>
      <c r="C3878" s="33" t="s">
        <v>803</v>
      </c>
      <c r="D3878" s="33" t="s">
        <v>812</v>
      </c>
      <c r="E3878" s="33" t="s">
        <v>804</v>
      </c>
      <c r="G3878" s="35" t="s">
        <v>628</v>
      </c>
      <c r="H3878" s="33">
        <v>9.9999999688960006E-2</v>
      </c>
      <c r="J3878" s="33">
        <v>1997</v>
      </c>
      <c r="L3878" s="33">
        <v>79</v>
      </c>
      <c r="M3878" s="33">
        <v>56.5</v>
      </c>
      <c r="N3878" s="33">
        <f t="shared" si="195"/>
        <v>9.5666666666666664</v>
      </c>
      <c r="V3878" s="33" t="s">
        <v>26</v>
      </c>
      <c r="W3878" s="33">
        <v>4.3</v>
      </c>
      <c r="X3878" s="33">
        <f t="shared" si="196"/>
        <v>0.42999999866252803</v>
      </c>
      <c r="AE3878" s="33" t="s">
        <v>132</v>
      </c>
      <c r="AV3878" s="33" t="s">
        <v>675</v>
      </c>
      <c r="AX3878" s="33" t="s">
        <v>14</v>
      </c>
      <c r="AY3878" s="33" t="s">
        <v>694</v>
      </c>
    </row>
    <row r="3879" spans="2:52" s="33" customFormat="1" x14ac:dyDescent="0.2">
      <c r="B3879" s="33">
        <v>5836</v>
      </c>
      <c r="C3879" s="33" t="s">
        <v>803</v>
      </c>
      <c r="D3879" s="33" t="s">
        <v>812</v>
      </c>
      <c r="E3879" s="33" t="s">
        <v>804</v>
      </c>
      <c r="G3879" s="35" t="s">
        <v>628</v>
      </c>
      <c r="H3879" s="33">
        <v>9.9999999688960006E-2</v>
      </c>
      <c r="J3879" s="33">
        <v>1997</v>
      </c>
      <c r="L3879" s="33">
        <v>99</v>
      </c>
      <c r="M3879" s="33">
        <v>56.5</v>
      </c>
      <c r="N3879" s="33">
        <f t="shared" si="195"/>
        <v>9.5666666666666664</v>
      </c>
      <c r="V3879" s="33" t="s">
        <v>26</v>
      </c>
      <c r="W3879" s="33">
        <v>7.9</v>
      </c>
      <c r="X3879" s="33">
        <f t="shared" si="196"/>
        <v>0.78999999754278405</v>
      </c>
      <c r="AE3879" s="33" t="s">
        <v>132</v>
      </c>
      <c r="AV3879" s="33" t="s">
        <v>675</v>
      </c>
      <c r="AX3879" s="33" t="s">
        <v>14</v>
      </c>
      <c r="AY3879" s="33" t="s">
        <v>694</v>
      </c>
    </row>
    <row r="3880" spans="2:52" s="33" customFormat="1" x14ac:dyDescent="0.2">
      <c r="B3880" s="33">
        <v>5836</v>
      </c>
      <c r="C3880" s="33" t="s">
        <v>803</v>
      </c>
      <c r="D3880" s="33" t="s">
        <v>812</v>
      </c>
      <c r="E3880" s="33" t="s">
        <v>804</v>
      </c>
      <c r="G3880" s="35" t="s">
        <v>628</v>
      </c>
      <c r="H3880" s="33">
        <v>9.9999999688960006E-2</v>
      </c>
      <c r="J3880" s="33">
        <v>1997</v>
      </c>
      <c r="L3880" s="33">
        <v>109</v>
      </c>
      <c r="M3880" s="33">
        <v>56.5</v>
      </c>
      <c r="N3880" s="33">
        <f t="shared" si="195"/>
        <v>9.5666666666666664</v>
      </c>
      <c r="V3880" s="33" t="s">
        <v>26</v>
      </c>
      <c r="W3880" s="33">
        <v>19.579999999999998</v>
      </c>
      <c r="X3880" s="33">
        <f t="shared" si="196"/>
        <v>1.9579999939098367</v>
      </c>
      <c r="AE3880" s="33" t="s">
        <v>132</v>
      </c>
      <c r="AV3880" s="33" t="s">
        <v>675</v>
      </c>
      <c r="AX3880" s="33" t="s">
        <v>14</v>
      </c>
      <c r="AY3880" s="33" t="s">
        <v>694</v>
      </c>
    </row>
    <row r="3881" spans="2:52" s="33" customFormat="1" x14ac:dyDescent="0.2">
      <c r="B3881" s="33">
        <v>5836</v>
      </c>
      <c r="C3881" s="33" t="s">
        <v>803</v>
      </c>
      <c r="D3881" s="33" t="s">
        <v>812</v>
      </c>
      <c r="E3881" s="33" t="s">
        <v>804</v>
      </c>
      <c r="G3881" s="35" t="s">
        <v>628</v>
      </c>
      <c r="H3881" s="33">
        <v>9.9999999688960006E-2</v>
      </c>
      <c r="J3881" s="33">
        <v>1997</v>
      </c>
      <c r="L3881" s="33">
        <v>121</v>
      </c>
      <c r="M3881" s="33">
        <v>56.5</v>
      </c>
      <c r="N3881" s="33">
        <f t="shared" si="195"/>
        <v>9.5666666666666664</v>
      </c>
      <c r="V3881" s="33" t="s">
        <v>26</v>
      </c>
      <c r="W3881" s="33">
        <v>21.39</v>
      </c>
      <c r="X3881" s="33">
        <f t="shared" si="196"/>
        <v>2.1389999933468546</v>
      </c>
      <c r="AE3881" s="33" t="s">
        <v>132</v>
      </c>
      <c r="AV3881" s="33" t="s">
        <v>675</v>
      </c>
      <c r="AX3881" s="33" t="s">
        <v>14</v>
      </c>
      <c r="AY3881" s="33" t="s">
        <v>694</v>
      </c>
    </row>
    <row r="3882" spans="2:52" s="33" customFormat="1" x14ac:dyDescent="0.2">
      <c r="B3882" s="33">
        <v>5836</v>
      </c>
      <c r="C3882" s="33" t="s">
        <v>803</v>
      </c>
      <c r="D3882" s="33" t="s">
        <v>812</v>
      </c>
      <c r="E3882" s="33" t="s">
        <v>804</v>
      </c>
      <c r="G3882" s="35" t="s">
        <v>628</v>
      </c>
      <c r="H3882" s="33">
        <v>9.9999999688960006E-2</v>
      </c>
      <c r="J3882" s="33">
        <v>1997</v>
      </c>
      <c r="L3882" s="33">
        <v>141</v>
      </c>
      <c r="M3882" s="33">
        <v>56.5</v>
      </c>
      <c r="N3882" s="33">
        <f t="shared" si="195"/>
        <v>9.5666666666666664</v>
      </c>
      <c r="V3882" s="33" t="s">
        <v>26</v>
      </c>
      <c r="W3882" s="33">
        <v>11.5</v>
      </c>
      <c r="X3882" s="33">
        <f t="shared" si="196"/>
        <v>1.1499999964230401</v>
      </c>
      <c r="AE3882" s="33" t="s">
        <v>132</v>
      </c>
      <c r="AV3882" s="33" t="s">
        <v>675</v>
      </c>
      <c r="AX3882" s="33" t="s">
        <v>14</v>
      </c>
      <c r="AY3882" s="33" t="s">
        <v>694</v>
      </c>
    </row>
    <row r="3883" spans="2:52" s="33" customFormat="1" x14ac:dyDescent="0.2">
      <c r="B3883" s="33">
        <v>5836</v>
      </c>
      <c r="C3883" s="33" t="s">
        <v>803</v>
      </c>
      <c r="D3883" s="33" t="s">
        <v>812</v>
      </c>
      <c r="E3883" s="33" t="s">
        <v>804</v>
      </c>
      <c r="G3883" s="35" t="s">
        <v>628</v>
      </c>
      <c r="H3883" s="33">
        <v>9.9999999688960006E-2</v>
      </c>
      <c r="J3883" s="33">
        <v>1997</v>
      </c>
      <c r="L3883" s="33">
        <v>168</v>
      </c>
      <c r="M3883" s="33">
        <v>56.5</v>
      </c>
      <c r="N3883" s="33">
        <f t="shared" si="195"/>
        <v>9.5666666666666664</v>
      </c>
      <c r="V3883" s="33" t="s">
        <v>26</v>
      </c>
      <c r="W3883" s="33">
        <v>25.46</v>
      </c>
      <c r="X3883" s="33">
        <f t="shared" si="196"/>
        <v>2.545999992080922</v>
      </c>
      <c r="AE3883" s="33" t="s">
        <v>132</v>
      </c>
      <c r="AV3883" s="33" t="s">
        <v>675</v>
      </c>
      <c r="AX3883" s="33" t="s">
        <v>14</v>
      </c>
      <c r="AY3883" s="33" t="s">
        <v>694</v>
      </c>
    </row>
    <row r="3884" spans="2:52" s="33" customFormat="1" x14ac:dyDescent="0.2">
      <c r="B3884" s="33">
        <v>5836</v>
      </c>
      <c r="C3884" s="33" t="s">
        <v>803</v>
      </c>
      <c r="D3884" s="33" t="s">
        <v>812</v>
      </c>
      <c r="E3884" s="33" t="s">
        <v>804</v>
      </c>
      <c r="G3884" s="35" t="s">
        <v>628</v>
      </c>
      <c r="H3884" s="33">
        <v>9.9999999688960006E-2</v>
      </c>
      <c r="J3884" s="33">
        <v>1997</v>
      </c>
      <c r="L3884" s="33">
        <v>184</v>
      </c>
      <c r="M3884" s="33">
        <v>56.5</v>
      </c>
      <c r="N3884" s="33">
        <f t="shared" si="195"/>
        <v>9.5666666666666664</v>
      </c>
      <c r="V3884" s="33" t="s">
        <v>26</v>
      </c>
      <c r="W3884" s="33">
        <v>24.37</v>
      </c>
      <c r="X3884" s="33">
        <f t="shared" si="196"/>
        <v>2.4369999924199552</v>
      </c>
      <c r="AE3884" s="33" t="s">
        <v>132</v>
      </c>
      <c r="AV3884" s="33" t="s">
        <v>675</v>
      </c>
      <c r="AX3884" s="33" t="s">
        <v>14</v>
      </c>
      <c r="AY3884" s="33" t="s">
        <v>694</v>
      </c>
    </row>
    <row r="3885" spans="2:52" s="33" customFormat="1" x14ac:dyDescent="0.2">
      <c r="B3885" s="33">
        <v>5836</v>
      </c>
      <c r="C3885" s="33" t="s">
        <v>803</v>
      </c>
      <c r="D3885" s="33" t="s">
        <v>812</v>
      </c>
      <c r="E3885" s="33" t="s">
        <v>804</v>
      </c>
      <c r="G3885" s="35" t="s">
        <v>628</v>
      </c>
      <c r="H3885" s="33">
        <v>9.9999999688960006E-2</v>
      </c>
      <c r="J3885" s="33">
        <v>1997</v>
      </c>
      <c r="L3885" s="33">
        <v>196</v>
      </c>
      <c r="M3885" s="33">
        <v>56.5</v>
      </c>
      <c r="N3885" s="33">
        <f t="shared" si="195"/>
        <v>9.5666666666666664</v>
      </c>
      <c r="V3885" s="33" t="s">
        <v>26</v>
      </c>
      <c r="W3885" s="33">
        <v>24.72</v>
      </c>
      <c r="X3885" s="33">
        <f t="shared" si="196"/>
        <v>2.4719999923110914</v>
      </c>
      <c r="AE3885" s="33" t="s">
        <v>132</v>
      </c>
      <c r="AV3885" s="33" t="s">
        <v>675</v>
      </c>
      <c r="AX3885" s="33" t="s">
        <v>14</v>
      </c>
      <c r="AY3885" s="33" t="s">
        <v>694</v>
      </c>
    </row>
    <row r="3886" spans="2:52" s="33" customFormat="1" x14ac:dyDescent="0.2">
      <c r="B3886" s="33">
        <v>5836</v>
      </c>
      <c r="C3886" s="33" t="s">
        <v>803</v>
      </c>
      <c r="D3886" s="33" t="s">
        <v>812</v>
      </c>
      <c r="E3886" s="33" t="s">
        <v>804</v>
      </c>
      <c r="G3886" s="35" t="s">
        <v>628</v>
      </c>
      <c r="H3886" s="33">
        <v>9.9999999688960006E-2</v>
      </c>
      <c r="J3886" s="33">
        <v>1997</v>
      </c>
      <c r="L3886" s="33">
        <v>210</v>
      </c>
      <c r="M3886" s="33">
        <v>56.5</v>
      </c>
      <c r="N3886" s="33">
        <f t="shared" si="195"/>
        <v>9.5666666666666664</v>
      </c>
      <c r="V3886" s="33" t="s">
        <v>26</v>
      </c>
      <c r="W3886" s="33">
        <v>22.31</v>
      </c>
      <c r="X3886" s="33">
        <f t="shared" si="196"/>
        <v>2.2309999930606974</v>
      </c>
      <c r="AE3886" s="33" t="s">
        <v>132</v>
      </c>
      <c r="AV3886" s="33" t="s">
        <v>675</v>
      </c>
      <c r="AX3886" s="33" t="s">
        <v>14</v>
      </c>
      <c r="AY3886" s="33" t="s">
        <v>694</v>
      </c>
    </row>
    <row r="3887" spans="2:52" s="33" customFormat="1" x14ac:dyDescent="0.2">
      <c r="B3887" s="33">
        <v>5836</v>
      </c>
      <c r="C3887" s="33" t="s">
        <v>803</v>
      </c>
      <c r="D3887" s="33" t="s">
        <v>812</v>
      </c>
      <c r="E3887" s="33" t="s">
        <v>804</v>
      </c>
      <c r="G3887" s="35" t="s">
        <v>628</v>
      </c>
      <c r="H3887" s="33">
        <v>9.9999999688960006E-2</v>
      </c>
      <c r="J3887" s="33">
        <v>1997</v>
      </c>
      <c r="L3887" s="33">
        <v>228</v>
      </c>
      <c r="M3887" s="33">
        <v>56.5</v>
      </c>
      <c r="N3887" s="33">
        <f t="shared" si="195"/>
        <v>9.5666666666666664</v>
      </c>
      <c r="V3887" s="33" t="s">
        <v>26</v>
      </c>
      <c r="W3887" s="33">
        <v>22.9</v>
      </c>
      <c r="X3887" s="33">
        <f t="shared" si="196"/>
        <v>2.2899999928771839</v>
      </c>
      <c r="AE3887" s="33" t="s">
        <v>132</v>
      </c>
      <c r="AV3887" s="33" t="s">
        <v>675</v>
      </c>
      <c r="AX3887" s="33" t="s">
        <v>14</v>
      </c>
      <c r="AY3887" s="33" t="s">
        <v>694</v>
      </c>
    </row>
    <row r="3888" spans="2:52" s="18" customFormat="1" x14ac:dyDescent="0.2">
      <c r="B3888" s="18">
        <v>6822</v>
      </c>
      <c r="C3888" s="18" t="s">
        <v>40</v>
      </c>
      <c r="D3888" s="18" t="s">
        <v>684</v>
      </c>
      <c r="E3888" s="18" t="s">
        <v>685</v>
      </c>
      <c r="G3888" s="17" t="s">
        <v>623</v>
      </c>
      <c r="H3888" s="18">
        <v>1</v>
      </c>
      <c r="J3888" s="18">
        <v>2011</v>
      </c>
      <c r="L3888" s="18">
        <v>63</v>
      </c>
      <c r="M3888" s="18">
        <v>46</v>
      </c>
      <c r="N3888" s="18">
        <f>13+1/60</f>
        <v>13.016666666666667</v>
      </c>
      <c r="Q3888" s="18">
        <v>5.41</v>
      </c>
      <c r="R3888" s="18">
        <v>5</v>
      </c>
      <c r="V3888" s="18" t="s">
        <v>26</v>
      </c>
      <c r="X3888" s="18">
        <v>0.98</v>
      </c>
      <c r="AE3888" s="18" t="s">
        <v>132</v>
      </c>
      <c r="AV3888" s="18" t="s">
        <v>672</v>
      </c>
      <c r="AX3888" s="18" t="s">
        <v>14</v>
      </c>
      <c r="AY3888" s="18" t="s">
        <v>666</v>
      </c>
      <c r="AZ3888" s="18" t="s">
        <v>683</v>
      </c>
    </row>
    <row r="3889" spans="2:52" s="18" customFormat="1" x14ac:dyDescent="0.2">
      <c r="B3889" s="18">
        <v>6822</v>
      </c>
      <c r="C3889" s="18" t="s">
        <v>40</v>
      </c>
      <c r="D3889" s="18" t="s">
        <v>684</v>
      </c>
      <c r="E3889" s="18" t="s">
        <v>685</v>
      </c>
      <c r="G3889" s="17" t="s">
        <v>623</v>
      </c>
      <c r="H3889" s="18">
        <v>1</v>
      </c>
      <c r="J3889" s="18">
        <v>2011</v>
      </c>
      <c r="L3889" s="18">
        <f>(68+158)/2</f>
        <v>113</v>
      </c>
      <c r="M3889" s="18">
        <v>46</v>
      </c>
      <c r="N3889" s="18">
        <f>13+1/60</f>
        <v>13.016666666666667</v>
      </c>
      <c r="Q3889" s="18">
        <v>18.13</v>
      </c>
      <c r="R3889" s="18">
        <v>5</v>
      </c>
      <c r="V3889" s="18" t="s">
        <v>26</v>
      </c>
      <c r="X3889" s="18">
        <v>2.5099999999999998</v>
      </c>
      <c r="AE3889" s="18" t="s">
        <v>132</v>
      </c>
      <c r="AV3889" s="18" t="s">
        <v>672</v>
      </c>
      <c r="AX3889" s="18" t="s">
        <v>14</v>
      </c>
      <c r="AY3889" s="18" t="s">
        <v>666</v>
      </c>
      <c r="AZ3889" s="18" t="s">
        <v>683</v>
      </c>
    </row>
    <row r="3890" spans="2:52" s="18" customFormat="1" x14ac:dyDescent="0.2">
      <c r="B3890" s="18">
        <v>6822</v>
      </c>
      <c r="C3890" s="18" t="s">
        <v>40</v>
      </c>
      <c r="D3890" s="18" t="s">
        <v>684</v>
      </c>
      <c r="E3890" s="18" t="s">
        <v>685</v>
      </c>
      <c r="G3890" s="17" t="s">
        <v>623</v>
      </c>
      <c r="H3890" s="18">
        <v>1</v>
      </c>
      <c r="J3890" s="18">
        <v>2011</v>
      </c>
      <c r="L3890" s="18">
        <f>(158+264)/2</f>
        <v>211</v>
      </c>
      <c r="M3890" s="18">
        <v>46</v>
      </c>
      <c r="N3890" s="18">
        <f t="shared" ref="N3890:N3897" si="197">13+1/60</f>
        <v>13.016666666666667</v>
      </c>
      <c r="Q3890" s="18">
        <v>22.2</v>
      </c>
      <c r="R3890" s="18">
        <v>5</v>
      </c>
      <c r="V3890" s="18" t="s">
        <v>26</v>
      </c>
      <c r="X3890" s="18">
        <v>1.92</v>
      </c>
      <c r="AE3890" s="18" t="s">
        <v>132</v>
      </c>
      <c r="AV3890" s="18" t="s">
        <v>672</v>
      </c>
      <c r="AX3890" s="18" t="s">
        <v>14</v>
      </c>
      <c r="AY3890" s="18" t="s">
        <v>666</v>
      </c>
      <c r="AZ3890" s="18" t="s">
        <v>683</v>
      </c>
    </row>
    <row r="3891" spans="2:52" s="18" customFormat="1" x14ac:dyDescent="0.2">
      <c r="B3891" s="18">
        <v>6822</v>
      </c>
      <c r="C3891" s="18" t="s">
        <v>40</v>
      </c>
      <c r="D3891" s="18" t="s">
        <v>684</v>
      </c>
      <c r="E3891" s="18" t="s">
        <v>685</v>
      </c>
      <c r="G3891" s="17" t="s">
        <v>623</v>
      </c>
      <c r="H3891" s="18">
        <v>1</v>
      </c>
      <c r="J3891" s="18">
        <v>2011</v>
      </c>
      <c r="L3891" s="18">
        <f>(264+326)/2</f>
        <v>295</v>
      </c>
      <c r="M3891" s="18">
        <v>46</v>
      </c>
      <c r="N3891" s="18">
        <f t="shared" si="197"/>
        <v>13.016666666666667</v>
      </c>
      <c r="Q3891" s="18">
        <v>13.44</v>
      </c>
      <c r="R3891" s="18">
        <v>5</v>
      </c>
      <c r="V3891" s="18" t="s">
        <v>26</v>
      </c>
      <c r="X3891" s="18">
        <v>0.97</v>
      </c>
      <c r="AE3891" s="18" t="s">
        <v>132</v>
      </c>
      <c r="AV3891" s="18" t="s">
        <v>672</v>
      </c>
      <c r="AX3891" s="18" t="s">
        <v>14</v>
      </c>
      <c r="AY3891" s="18" t="s">
        <v>666</v>
      </c>
      <c r="AZ3891" s="18" t="s">
        <v>683</v>
      </c>
    </row>
    <row r="3892" spans="2:52" s="18" customFormat="1" x14ac:dyDescent="0.2">
      <c r="B3892" s="18">
        <v>6822</v>
      </c>
      <c r="C3892" s="18" t="s">
        <v>40</v>
      </c>
      <c r="D3892" s="18" t="s">
        <v>684</v>
      </c>
      <c r="E3892" s="18" t="s">
        <v>685</v>
      </c>
      <c r="G3892" s="17" t="s">
        <v>623</v>
      </c>
      <c r="H3892" s="18">
        <v>1</v>
      </c>
      <c r="J3892" s="18">
        <v>2011</v>
      </c>
      <c r="L3892" s="18">
        <v>357</v>
      </c>
      <c r="M3892" s="18">
        <v>46</v>
      </c>
      <c r="N3892" s="18">
        <f t="shared" si="197"/>
        <v>13.016666666666667</v>
      </c>
      <c r="Q3892" s="18">
        <v>3.21</v>
      </c>
      <c r="R3892" s="18">
        <v>5</v>
      </c>
      <c r="V3892" s="18" t="s">
        <v>26</v>
      </c>
      <c r="X3892" s="18">
        <v>0.77</v>
      </c>
      <c r="AE3892" s="18" t="s">
        <v>132</v>
      </c>
      <c r="AV3892" s="18" t="s">
        <v>672</v>
      </c>
      <c r="AX3892" s="18" t="s">
        <v>14</v>
      </c>
      <c r="AY3892" s="18" t="s">
        <v>666</v>
      </c>
      <c r="AZ3892" s="18" t="s">
        <v>683</v>
      </c>
    </row>
    <row r="3893" spans="2:52" s="18" customFormat="1" x14ac:dyDescent="0.2">
      <c r="B3893" s="18">
        <v>6822</v>
      </c>
      <c r="C3893" s="18" t="s">
        <v>40</v>
      </c>
      <c r="D3893" s="18" t="s">
        <v>684</v>
      </c>
      <c r="E3893" s="18" t="s">
        <v>686</v>
      </c>
      <c r="G3893" s="17" t="s">
        <v>623</v>
      </c>
      <c r="H3893" s="18">
        <v>1</v>
      </c>
      <c r="J3893" s="18">
        <v>2011</v>
      </c>
      <c r="L3893" s="18">
        <v>63</v>
      </c>
      <c r="M3893" s="18">
        <v>46</v>
      </c>
      <c r="N3893" s="18">
        <f t="shared" si="197"/>
        <v>13.016666666666667</v>
      </c>
      <c r="Q3893" s="18">
        <v>5.47</v>
      </c>
      <c r="R3893" s="18">
        <v>5</v>
      </c>
      <c r="V3893" s="18" t="s">
        <v>26</v>
      </c>
      <c r="X3893" s="18">
        <v>0.95</v>
      </c>
      <c r="AE3893" s="18" t="s">
        <v>132</v>
      </c>
      <c r="AV3893" s="18" t="s">
        <v>672</v>
      </c>
      <c r="AX3893" s="18" t="s">
        <v>14</v>
      </c>
      <c r="AY3893" s="18" t="s">
        <v>666</v>
      </c>
      <c r="AZ3893" s="18" t="s">
        <v>683</v>
      </c>
    </row>
    <row r="3894" spans="2:52" s="18" customFormat="1" x14ac:dyDescent="0.2">
      <c r="B3894" s="18">
        <v>6822</v>
      </c>
      <c r="C3894" s="18" t="s">
        <v>40</v>
      </c>
      <c r="D3894" s="18" t="s">
        <v>684</v>
      </c>
      <c r="E3894" s="18" t="s">
        <v>686</v>
      </c>
      <c r="G3894" s="17" t="s">
        <v>623</v>
      </c>
      <c r="H3894" s="18">
        <v>1</v>
      </c>
      <c r="J3894" s="18">
        <v>2011</v>
      </c>
      <c r="L3894" s="18">
        <f>(68+158)/2</f>
        <v>113</v>
      </c>
      <c r="M3894" s="18">
        <v>46</v>
      </c>
      <c r="N3894" s="18">
        <f t="shared" si="197"/>
        <v>13.016666666666667</v>
      </c>
      <c r="Q3894" s="18">
        <v>19.350000000000001</v>
      </c>
      <c r="R3894" s="18">
        <v>5</v>
      </c>
      <c r="V3894" s="18" t="s">
        <v>26</v>
      </c>
      <c r="X3894" s="18">
        <v>2.79</v>
      </c>
      <c r="AE3894" s="18" t="s">
        <v>132</v>
      </c>
      <c r="AV3894" s="18" t="s">
        <v>672</v>
      </c>
      <c r="AX3894" s="18" t="s">
        <v>14</v>
      </c>
      <c r="AY3894" s="18" t="s">
        <v>666</v>
      </c>
      <c r="AZ3894" s="18" t="s">
        <v>683</v>
      </c>
    </row>
    <row r="3895" spans="2:52" s="18" customFormat="1" x14ac:dyDescent="0.2">
      <c r="B3895" s="18">
        <v>6822</v>
      </c>
      <c r="C3895" s="18" t="s">
        <v>40</v>
      </c>
      <c r="D3895" s="18" t="s">
        <v>684</v>
      </c>
      <c r="E3895" s="18" t="s">
        <v>686</v>
      </c>
      <c r="G3895" s="17" t="s">
        <v>623</v>
      </c>
      <c r="H3895" s="18">
        <v>1</v>
      </c>
      <c r="J3895" s="18">
        <v>2011</v>
      </c>
      <c r="L3895" s="18">
        <f>(158+264)/2</f>
        <v>211</v>
      </c>
      <c r="M3895" s="18">
        <v>46</v>
      </c>
      <c r="N3895" s="18">
        <f t="shared" si="197"/>
        <v>13.016666666666667</v>
      </c>
      <c r="Q3895" s="18">
        <v>22.55</v>
      </c>
      <c r="R3895" s="18">
        <v>5</v>
      </c>
      <c r="V3895" s="18" t="s">
        <v>26</v>
      </c>
      <c r="X3895" s="18">
        <v>1.24</v>
      </c>
      <c r="AE3895" s="18" t="s">
        <v>132</v>
      </c>
      <c r="AV3895" s="18" t="s">
        <v>672</v>
      </c>
      <c r="AX3895" s="18" t="s">
        <v>14</v>
      </c>
      <c r="AY3895" s="18" t="s">
        <v>666</v>
      </c>
      <c r="AZ3895" s="18" t="s">
        <v>683</v>
      </c>
    </row>
    <row r="3896" spans="2:52" s="18" customFormat="1" x14ac:dyDescent="0.2">
      <c r="B3896" s="18">
        <v>6822</v>
      </c>
      <c r="C3896" s="18" t="s">
        <v>40</v>
      </c>
      <c r="D3896" s="18" t="s">
        <v>684</v>
      </c>
      <c r="E3896" s="18" t="s">
        <v>686</v>
      </c>
      <c r="G3896" s="17" t="s">
        <v>623</v>
      </c>
      <c r="H3896" s="18">
        <v>1</v>
      </c>
      <c r="J3896" s="18">
        <v>2011</v>
      </c>
      <c r="L3896" s="18">
        <f>(264+326)/2</f>
        <v>295</v>
      </c>
      <c r="M3896" s="18">
        <v>46</v>
      </c>
      <c r="N3896" s="18">
        <f t="shared" si="197"/>
        <v>13.016666666666667</v>
      </c>
      <c r="Q3896" s="18">
        <v>13.85</v>
      </c>
      <c r="R3896" s="18">
        <v>5</v>
      </c>
      <c r="V3896" s="18" t="s">
        <v>26</v>
      </c>
      <c r="X3896" s="18">
        <v>0.85</v>
      </c>
      <c r="AE3896" s="18" t="s">
        <v>132</v>
      </c>
      <c r="AV3896" s="18" t="s">
        <v>672</v>
      </c>
      <c r="AX3896" s="18" t="s">
        <v>14</v>
      </c>
      <c r="AY3896" s="18" t="s">
        <v>666</v>
      </c>
      <c r="AZ3896" s="18" t="s">
        <v>683</v>
      </c>
    </row>
    <row r="3897" spans="2:52" s="18" customFormat="1" x14ac:dyDescent="0.2">
      <c r="B3897" s="18">
        <v>6822</v>
      </c>
      <c r="C3897" s="18" t="s">
        <v>40</v>
      </c>
      <c r="D3897" s="18" t="s">
        <v>684</v>
      </c>
      <c r="E3897" s="18" t="s">
        <v>686</v>
      </c>
      <c r="G3897" s="17" t="s">
        <v>623</v>
      </c>
      <c r="H3897" s="18">
        <v>1</v>
      </c>
      <c r="J3897" s="18">
        <v>2011</v>
      </c>
      <c r="L3897" s="18">
        <v>357</v>
      </c>
      <c r="M3897" s="18">
        <v>46</v>
      </c>
      <c r="N3897" s="18">
        <f t="shared" si="197"/>
        <v>13.016666666666667</v>
      </c>
      <c r="Q3897" s="18">
        <v>3.11</v>
      </c>
      <c r="R3897" s="18">
        <v>5</v>
      </c>
      <c r="V3897" s="18" t="s">
        <v>26</v>
      </c>
      <c r="X3897" s="18">
        <v>0.96</v>
      </c>
      <c r="AE3897" s="18" t="s">
        <v>132</v>
      </c>
      <c r="AV3897" s="18" t="s">
        <v>672</v>
      </c>
      <c r="AX3897" s="18" t="s">
        <v>14</v>
      </c>
      <c r="AY3897" s="18" t="s">
        <v>666</v>
      </c>
      <c r="AZ3897" s="18" t="s">
        <v>683</v>
      </c>
    </row>
    <row r="3898" spans="2:52" s="18" customFormat="1" x14ac:dyDescent="0.2">
      <c r="B3898" s="18">
        <v>7517</v>
      </c>
      <c r="C3898" s="18" t="s">
        <v>48</v>
      </c>
      <c r="D3898" s="18" t="s">
        <v>660</v>
      </c>
      <c r="E3898" s="18" t="s">
        <v>661</v>
      </c>
      <c r="F3898" s="18">
        <v>258.58</v>
      </c>
      <c r="G3898" s="18" t="s">
        <v>632</v>
      </c>
      <c r="H3898" s="18">
        <v>6.5454542197108398E-3</v>
      </c>
      <c r="I3898" s="18">
        <f>F3898*H3898</f>
        <v>1.6925235521328288</v>
      </c>
      <c r="J3898" s="18">
        <v>2009</v>
      </c>
      <c r="L3898" s="18">
        <v>135</v>
      </c>
      <c r="M3898" s="18">
        <f>36+20/60</f>
        <v>36.333333333333336</v>
      </c>
      <c r="N3898" s="18">
        <f>138+33/60</f>
        <v>138.55000000000001</v>
      </c>
      <c r="Q3898" s="18">
        <f>LN(F3898/35.687)/0.129</f>
        <v>15.352082535009359</v>
      </c>
      <c r="V3898" s="18" t="s">
        <v>26</v>
      </c>
      <c r="W3898" s="18">
        <v>229.27</v>
      </c>
      <c r="X3898" s="18">
        <f t="shared" ref="X3898:X4064" si="198">W3898*H3898</f>
        <v>1.5006762889531042</v>
      </c>
      <c r="Z3898" s="18">
        <f t="shared" ref="Z3898:Z3916" si="199">I3898-X3898</f>
        <v>0.19184726317972456</v>
      </c>
      <c r="AA3898" s="18">
        <f t="shared" si="185"/>
        <v>0.88665016629283011</v>
      </c>
      <c r="AB3898" s="18">
        <f t="shared" si="186"/>
        <v>0.11334983370716985</v>
      </c>
      <c r="AE3898" s="18" t="s">
        <v>52</v>
      </c>
      <c r="AL3898" s="18" t="s">
        <v>408</v>
      </c>
      <c r="AS3898" s="18">
        <f>EXP(0.129*10)</f>
        <v>3.6327865557528094</v>
      </c>
      <c r="AT3898" s="18">
        <f>EXP(0.1177*10)</f>
        <v>3.2446257103312082</v>
      </c>
      <c r="AU3898" s="18">
        <f>EXP(0.2*10)</f>
        <v>7.3890560989306504</v>
      </c>
      <c r="AV3898" s="18" t="s">
        <v>659</v>
      </c>
      <c r="AX3898" s="18" t="s">
        <v>14</v>
      </c>
      <c r="AY3898" s="18" t="s">
        <v>663</v>
      </c>
    </row>
    <row r="3899" spans="2:52" s="18" customFormat="1" x14ac:dyDescent="0.2">
      <c r="B3899" s="18">
        <v>7517</v>
      </c>
      <c r="C3899" s="18" t="s">
        <v>48</v>
      </c>
      <c r="D3899" s="18" t="s">
        <v>660</v>
      </c>
      <c r="E3899" s="18" t="s">
        <v>661</v>
      </c>
      <c r="F3899" s="18">
        <v>600.91999999999996</v>
      </c>
      <c r="G3899" s="18" t="s">
        <v>632</v>
      </c>
      <c r="H3899" s="18">
        <v>6.5454542197108398E-3</v>
      </c>
      <c r="I3899" s="18">
        <f t="shared" ref="I3899:I3916" si="200">F3899*H3899</f>
        <v>3.9332943497086377</v>
      </c>
      <c r="J3899" s="18">
        <v>2009</v>
      </c>
      <c r="L3899" s="18">
        <v>149</v>
      </c>
      <c r="M3899" s="18">
        <f t="shared" ref="M3899:M3916" si="201">36+20/60</f>
        <v>36.333333333333336</v>
      </c>
      <c r="N3899" s="18">
        <f t="shared" ref="N3899:N3916" si="202">138+33/60</f>
        <v>138.55000000000001</v>
      </c>
      <c r="Q3899" s="18">
        <f t="shared" ref="Q3899:Q3916" si="203">LN(F3899/35.687)/0.129</f>
        <v>21.888956103752115</v>
      </c>
      <c r="V3899" s="18" t="s">
        <v>26</v>
      </c>
      <c r="W3899" s="18">
        <v>592.54999999999995</v>
      </c>
      <c r="X3899" s="18">
        <f t="shared" si="198"/>
        <v>3.8785088978896578</v>
      </c>
      <c r="Z3899" s="18">
        <f t="shared" si="199"/>
        <v>5.4785451818979869E-2</v>
      </c>
      <c r="AA3899" s="18">
        <f t="shared" si="185"/>
        <v>0.98607135725221329</v>
      </c>
      <c r="AB3899" s="18">
        <f t="shared" si="186"/>
        <v>1.3928642747786763E-2</v>
      </c>
      <c r="AE3899" s="18" t="s">
        <v>52</v>
      </c>
      <c r="AL3899" s="18" t="s">
        <v>408</v>
      </c>
      <c r="AS3899" s="18">
        <f t="shared" ref="AS3899:AS3916" si="204">EXP(0.129*10)</f>
        <v>3.6327865557528094</v>
      </c>
      <c r="AT3899" s="18">
        <f t="shared" ref="AT3899:AT3916" si="205">EXP(0.1177*10)</f>
        <v>3.2446257103312082</v>
      </c>
      <c r="AU3899" s="18">
        <f t="shared" ref="AU3899:AU3916" si="206">EXP(0.2*10)</f>
        <v>7.3890560989306504</v>
      </c>
      <c r="AV3899" s="18" t="s">
        <v>659</v>
      </c>
      <c r="AX3899" s="18" t="s">
        <v>14</v>
      </c>
      <c r="AY3899" s="18" t="s">
        <v>663</v>
      </c>
    </row>
    <row r="3900" spans="2:52" s="18" customFormat="1" x14ac:dyDescent="0.2">
      <c r="B3900" s="18">
        <v>7517</v>
      </c>
      <c r="C3900" s="18" t="s">
        <v>48</v>
      </c>
      <c r="D3900" s="18" t="s">
        <v>660</v>
      </c>
      <c r="E3900" s="18" t="s">
        <v>661</v>
      </c>
      <c r="F3900" s="18">
        <v>584.16999999999996</v>
      </c>
      <c r="G3900" s="18" t="s">
        <v>632</v>
      </c>
      <c r="H3900" s="18">
        <v>6.5454542197108398E-3</v>
      </c>
      <c r="I3900" s="18">
        <f t="shared" si="200"/>
        <v>3.823657991528481</v>
      </c>
      <c r="J3900" s="18">
        <v>2009</v>
      </c>
      <c r="L3900" s="18">
        <v>153</v>
      </c>
      <c r="M3900" s="18">
        <f t="shared" si="201"/>
        <v>36.333333333333336</v>
      </c>
      <c r="N3900" s="18">
        <f t="shared" si="202"/>
        <v>138.55000000000001</v>
      </c>
      <c r="Q3900" s="18">
        <f t="shared" si="203"/>
        <v>21.669810539133717</v>
      </c>
      <c r="V3900" s="18" t="s">
        <v>26</v>
      </c>
      <c r="W3900" s="18">
        <v>487.85</v>
      </c>
      <c r="X3900" s="18">
        <f t="shared" si="198"/>
        <v>3.1931998410859332</v>
      </c>
      <c r="Z3900" s="18">
        <f t="shared" si="199"/>
        <v>0.63045815044254772</v>
      </c>
      <c r="AA3900" s="18">
        <f t="shared" si="185"/>
        <v>0.83511649006282429</v>
      </c>
      <c r="AB3900" s="18">
        <f t="shared" si="186"/>
        <v>0.16488350993717574</v>
      </c>
      <c r="AE3900" s="18" t="s">
        <v>52</v>
      </c>
      <c r="AL3900" s="18" t="s">
        <v>408</v>
      </c>
      <c r="AS3900" s="18">
        <f t="shared" si="204"/>
        <v>3.6327865557528094</v>
      </c>
      <c r="AT3900" s="18">
        <f t="shared" si="205"/>
        <v>3.2446257103312082</v>
      </c>
      <c r="AU3900" s="18">
        <f t="shared" si="206"/>
        <v>7.3890560989306504</v>
      </c>
      <c r="AV3900" s="18" t="s">
        <v>659</v>
      </c>
      <c r="AX3900" s="18" t="s">
        <v>14</v>
      </c>
      <c r="AY3900" s="18" t="s">
        <v>663</v>
      </c>
    </row>
    <row r="3901" spans="2:52" s="18" customFormat="1" x14ac:dyDescent="0.2">
      <c r="B3901" s="18">
        <v>7517</v>
      </c>
      <c r="C3901" s="18" t="s">
        <v>48</v>
      </c>
      <c r="D3901" s="18" t="s">
        <v>660</v>
      </c>
      <c r="E3901" s="18" t="s">
        <v>661</v>
      </c>
      <c r="F3901" s="18">
        <v>542.29</v>
      </c>
      <c r="G3901" s="18" t="s">
        <v>632</v>
      </c>
      <c r="H3901" s="18">
        <v>6.5454542197108398E-3</v>
      </c>
      <c r="I3901" s="18">
        <f t="shared" si="200"/>
        <v>3.5495343688069911</v>
      </c>
      <c r="J3901" s="18">
        <v>2009</v>
      </c>
      <c r="L3901" s="18">
        <v>158</v>
      </c>
      <c r="M3901" s="18">
        <f t="shared" si="201"/>
        <v>36.333333333333336</v>
      </c>
      <c r="N3901" s="18">
        <f t="shared" si="202"/>
        <v>138.55000000000001</v>
      </c>
      <c r="Q3901" s="18">
        <f t="shared" si="203"/>
        <v>21.093135169681585</v>
      </c>
      <c r="V3901" s="18" t="s">
        <v>26</v>
      </c>
      <c r="W3901" s="18">
        <v>410.39</v>
      </c>
      <c r="X3901" s="18">
        <f t="shared" si="198"/>
        <v>2.6861889572271314</v>
      </c>
      <c r="Z3901" s="18">
        <f t="shared" si="199"/>
        <v>0.86334541157985978</v>
      </c>
      <c r="AA3901" s="18">
        <f t="shared" si="185"/>
        <v>0.7567722067528444</v>
      </c>
      <c r="AB3901" s="18">
        <f t="shared" si="186"/>
        <v>0.2432277932471556</v>
      </c>
      <c r="AE3901" s="18" t="s">
        <v>52</v>
      </c>
      <c r="AL3901" s="18" t="s">
        <v>408</v>
      </c>
      <c r="AS3901" s="18">
        <f t="shared" si="204"/>
        <v>3.6327865557528094</v>
      </c>
      <c r="AT3901" s="18">
        <f t="shared" si="205"/>
        <v>3.2446257103312082</v>
      </c>
      <c r="AU3901" s="18">
        <f t="shared" si="206"/>
        <v>7.3890560989306504</v>
      </c>
      <c r="AV3901" s="18" t="s">
        <v>659</v>
      </c>
      <c r="AX3901" s="18" t="s">
        <v>14</v>
      </c>
      <c r="AY3901" s="18" t="s">
        <v>663</v>
      </c>
    </row>
    <row r="3902" spans="2:52" s="18" customFormat="1" x14ac:dyDescent="0.2">
      <c r="B3902" s="18">
        <v>7517</v>
      </c>
      <c r="C3902" s="18" t="s">
        <v>48</v>
      </c>
      <c r="D3902" s="18" t="s">
        <v>660</v>
      </c>
      <c r="E3902" s="18" t="s">
        <v>661</v>
      </c>
      <c r="F3902" s="18">
        <v>249.16</v>
      </c>
      <c r="G3902" s="18" t="s">
        <v>632</v>
      </c>
      <c r="H3902" s="18">
        <v>6.5454542197108398E-3</v>
      </c>
      <c r="I3902" s="18">
        <f t="shared" si="200"/>
        <v>1.6308653733831528</v>
      </c>
      <c r="J3902" s="18">
        <v>2009</v>
      </c>
      <c r="L3902" s="18">
        <v>166</v>
      </c>
      <c r="M3902" s="18">
        <f t="shared" si="201"/>
        <v>36.333333333333336</v>
      </c>
      <c r="N3902" s="18">
        <f t="shared" si="202"/>
        <v>138.55000000000001</v>
      </c>
      <c r="Q3902" s="18">
        <f t="shared" si="203"/>
        <v>15.064409175005773</v>
      </c>
      <c r="V3902" s="18" t="s">
        <v>26</v>
      </c>
      <c r="W3902" s="18">
        <v>186.35</v>
      </c>
      <c r="X3902" s="18">
        <f t="shared" si="198"/>
        <v>1.2197453938431149</v>
      </c>
      <c r="Z3902" s="18">
        <f t="shared" si="199"/>
        <v>0.41111997954003798</v>
      </c>
      <c r="AA3902" s="18">
        <f t="shared" si="185"/>
        <v>0.74791298763846514</v>
      </c>
      <c r="AB3902" s="18">
        <f t="shared" si="186"/>
        <v>0.25208701236153486</v>
      </c>
      <c r="AE3902" s="18" t="s">
        <v>52</v>
      </c>
      <c r="AL3902" s="18" t="s">
        <v>408</v>
      </c>
      <c r="AS3902" s="18">
        <f t="shared" si="204"/>
        <v>3.6327865557528094</v>
      </c>
      <c r="AT3902" s="18">
        <f t="shared" si="205"/>
        <v>3.2446257103312082</v>
      </c>
      <c r="AU3902" s="18">
        <f t="shared" si="206"/>
        <v>7.3890560989306504</v>
      </c>
      <c r="AV3902" s="18" t="s">
        <v>659</v>
      </c>
      <c r="AX3902" s="18" t="s">
        <v>14</v>
      </c>
      <c r="AY3902" s="18" t="s">
        <v>663</v>
      </c>
    </row>
    <row r="3903" spans="2:52" s="18" customFormat="1" x14ac:dyDescent="0.2">
      <c r="B3903" s="18">
        <v>7517</v>
      </c>
      <c r="C3903" s="18" t="s">
        <v>48</v>
      </c>
      <c r="D3903" s="18" t="s">
        <v>660</v>
      </c>
      <c r="E3903" s="18" t="s">
        <v>661</v>
      </c>
      <c r="F3903" s="18">
        <v>226.13</v>
      </c>
      <c r="G3903" s="18" t="s">
        <v>632</v>
      </c>
      <c r="H3903" s="18">
        <v>6.5454542197108398E-3</v>
      </c>
      <c r="I3903" s="18">
        <f t="shared" si="200"/>
        <v>1.4801235627032121</v>
      </c>
      <c r="J3903" s="18">
        <v>2009</v>
      </c>
      <c r="L3903" s="18">
        <v>170</v>
      </c>
      <c r="M3903" s="18">
        <f t="shared" si="201"/>
        <v>36.333333333333336</v>
      </c>
      <c r="N3903" s="18">
        <f t="shared" si="202"/>
        <v>138.55000000000001</v>
      </c>
      <c r="Q3903" s="18">
        <f t="shared" si="203"/>
        <v>14.312585878486066</v>
      </c>
      <c r="V3903" s="18" t="s">
        <v>26</v>
      </c>
      <c r="W3903" s="18">
        <v>198.91</v>
      </c>
      <c r="X3903" s="18">
        <f t="shared" si="198"/>
        <v>1.3019562988426832</v>
      </c>
      <c r="Z3903" s="18">
        <f t="shared" si="199"/>
        <v>0.17816726386052895</v>
      </c>
      <c r="AA3903" s="18">
        <f t="shared" si="185"/>
        <v>0.87962676336620538</v>
      </c>
      <c r="AB3903" s="18">
        <f t="shared" si="186"/>
        <v>0.12037323663379465</v>
      </c>
      <c r="AE3903" s="18" t="s">
        <v>52</v>
      </c>
      <c r="AL3903" s="18" t="s">
        <v>408</v>
      </c>
      <c r="AS3903" s="18">
        <f t="shared" si="204"/>
        <v>3.6327865557528094</v>
      </c>
      <c r="AT3903" s="18">
        <f t="shared" si="205"/>
        <v>3.2446257103312082</v>
      </c>
      <c r="AU3903" s="18">
        <f t="shared" si="206"/>
        <v>7.3890560989306504</v>
      </c>
      <c r="AV3903" s="18" t="s">
        <v>659</v>
      </c>
      <c r="AX3903" s="18" t="s">
        <v>14</v>
      </c>
      <c r="AY3903" s="18" t="s">
        <v>663</v>
      </c>
    </row>
    <row r="3904" spans="2:52" s="18" customFormat="1" x14ac:dyDescent="0.2">
      <c r="B3904" s="18">
        <v>7517</v>
      </c>
      <c r="C3904" s="18" t="s">
        <v>48</v>
      </c>
      <c r="D3904" s="18" t="s">
        <v>660</v>
      </c>
      <c r="E3904" s="18" t="s">
        <v>661</v>
      </c>
      <c r="F3904" s="18">
        <v>148.66</v>
      </c>
      <c r="G3904" s="18" t="s">
        <v>632</v>
      </c>
      <c r="H3904" s="18">
        <v>6.5454542197108398E-3</v>
      </c>
      <c r="I3904" s="18">
        <f t="shared" si="200"/>
        <v>0.97304722430221346</v>
      </c>
      <c r="J3904" s="18">
        <v>2009</v>
      </c>
      <c r="L3904" s="18">
        <v>179</v>
      </c>
      <c r="M3904" s="18">
        <f t="shared" si="201"/>
        <v>36.333333333333336</v>
      </c>
      <c r="N3904" s="18">
        <f t="shared" si="202"/>
        <v>138.55000000000001</v>
      </c>
      <c r="Q3904" s="18">
        <f t="shared" si="203"/>
        <v>11.061049166565484</v>
      </c>
      <c r="V3904" s="18" t="s">
        <v>26</v>
      </c>
      <c r="W3904" s="18">
        <v>121.44</v>
      </c>
      <c r="X3904" s="18">
        <f t="shared" si="198"/>
        <v>0.79487996044168441</v>
      </c>
      <c r="Z3904" s="18">
        <f t="shared" si="199"/>
        <v>0.17816726386052906</v>
      </c>
      <c r="AA3904" s="18">
        <f t="shared" si="185"/>
        <v>0.81689761872729716</v>
      </c>
      <c r="AB3904" s="18">
        <f t="shared" si="186"/>
        <v>0.18310238127270281</v>
      </c>
      <c r="AE3904" s="18" t="s">
        <v>52</v>
      </c>
      <c r="AL3904" s="18" t="s">
        <v>408</v>
      </c>
      <c r="AS3904" s="18">
        <f t="shared" si="204"/>
        <v>3.6327865557528094</v>
      </c>
      <c r="AT3904" s="18">
        <f t="shared" si="205"/>
        <v>3.2446257103312082</v>
      </c>
      <c r="AU3904" s="18">
        <f t="shared" si="206"/>
        <v>7.3890560989306504</v>
      </c>
      <c r="AV3904" s="18" t="s">
        <v>659</v>
      </c>
      <c r="AX3904" s="18" t="s">
        <v>14</v>
      </c>
      <c r="AY3904" s="18" t="s">
        <v>663</v>
      </c>
    </row>
    <row r="3905" spans="2:52" s="18" customFormat="1" x14ac:dyDescent="0.2">
      <c r="B3905" s="18">
        <v>7517</v>
      </c>
      <c r="C3905" s="18" t="s">
        <v>48</v>
      </c>
      <c r="D3905" s="18" t="s">
        <v>660</v>
      </c>
      <c r="E3905" s="18" t="s">
        <v>661</v>
      </c>
      <c r="F3905" s="18">
        <v>113.07</v>
      </c>
      <c r="G3905" s="18" t="s">
        <v>632</v>
      </c>
      <c r="H3905" s="18">
        <v>6.5454542197108398E-3</v>
      </c>
      <c r="I3905" s="18">
        <f t="shared" si="200"/>
        <v>0.74009450862270465</v>
      </c>
      <c r="J3905" s="18">
        <v>2009</v>
      </c>
      <c r="L3905" s="18">
        <v>189</v>
      </c>
      <c r="M3905" s="18">
        <f t="shared" si="201"/>
        <v>36.333333333333336</v>
      </c>
      <c r="N3905" s="18">
        <f t="shared" si="202"/>
        <v>138.55000000000001</v>
      </c>
      <c r="Q3905" s="18">
        <f t="shared" si="203"/>
        <v>8.9396947219918896</v>
      </c>
      <c r="V3905" s="18" t="s">
        <v>26</v>
      </c>
      <c r="W3905" s="18">
        <v>96.31</v>
      </c>
      <c r="X3905" s="18">
        <f t="shared" si="198"/>
        <v>0.63039269590035096</v>
      </c>
      <c r="Z3905" s="18">
        <f t="shared" si="199"/>
        <v>0.10970181272235369</v>
      </c>
      <c r="AA3905" s="18">
        <f t="shared" si="185"/>
        <v>0.85177323781728131</v>
      </c>
      <c r="AB3905" s="18">
        <f t="shared" si="186"/>
        <v>0.14822676218271869</v>
      </c>
      <c r="AE3905" s="18" t="s">
        <v>52</v>
      </c>
      <c r="AL3905" s="18" t="s">
        <v>408</v>
      </c>
      <c r="AS3905" s="18">
        <f t="shared" si="204"/>
        <v>3.6327865557528094</v>
      </c>
      <c r="AT3905" s="18">
        <f t="shared" si="205"/>
        <v>3.2446257103312082</v>
      </c>
      <c r="AU3905" s="18">
        <f t="shared" si="206"/>
        <v>7.3890560989306504</v>
      </c>
      <c r="AV3905" s="18" t="s">
        <v>659</v>
      </c>
      <c r="AX3905" s="18" t="s">
        <v>14</v>
      </c>
      <c r="AY3905" s="18" t="s">
        <v>663</v>
      </c>
    </row>
    <row r="3906" spans="2:52" s="18" customFormat="1" x14ac:dyDescent="0.2">
      <c r="B3906" s="18">
        <v>7517</v>
      </c>
      <c r="C3906" s="18" t="s">
        <v>48</v>
      </c>
      <c r="D3906" s="18" t="s">
        <v>660</v>
      </c>
      <c r="E3906" s="18" t="s">
        <v>661</v>
      </c>
      <c r="F3906" s="18">
        <v>31.41</v>
      </c>
      <c r="G3906" s="18" t="s">
        <v>632</v>
      </c>
      <c r="H3906" s="18">
        <v>6.5454542197108398E-3</v>
      </c>
      <c r="I3906" s="18">
        <f t="shared" si="200"/>
        <v>0.20559271704111748</v>
      </c>
      <c r="J3906" s="18">
        <v>2009</v>
      </c>
      <c r="L3906" s="18">
        <v>201</v>
      </c>
      <c r="M3906" s="18">
        <f t="shared" si="201"/>
        <v>36.333333333333336</v>
      </c>
      <c r="N3906" s="18">
        <f t="shared" si="202"/>
        <v>138.55000000000001</v>
      </c>
      <c r="Q3906" s="18">
        <f t="shared" si="203"/>
        <v>-0.9896136686794168</v>
      </c>
      <c r="V3906" s="18" t="s">
        <v>26</v>
      </c>
      <c r="W3906" s="18">
        <v>20.94</v>
      </c>
      <c r="X3906" s="18">
        <f t="shared" si="198"/>
        <v>0.137061811360745</v>
      </c>
      <c r="Z3906" s="18">
        <f t="shared" si="199"/>
        <v>6.8530905680372484E-2</v>
      </c>
      <c r="AA3906" s="18">
        <f t="shared" si="185"/>
        <v>0.66666666666666674</v>
      </c>
      <c r="AB3906" s="18">
        <f t="shared" si="186"/>
        <v>0.33333333333333331</v>
      </c>
      <c r="AE3906" s="18" t="s">
        <v>52</v>
      </c>
      <c r="AL3906" s="18" t="s">
        <v>408</v>
      </c>
      <c r="AS3906" s="18">
        <f t="shared" si="204"/>
        <v>3.6327865557528094</v>
      </c>
      <c r="AT3906" s="18">
        <f t="shared" si="205"/>
        <v>3.2446257103312082</v>
      </c>
      <c r="AU3906" s="18">
        <f t="shared" si="206"/>
        <v>7.3890560989306504</v>
      </c>
      <c r="AV3906" s="18" t="s">
        <v>659</v>
      </c>
      <c r="AX3906" s="18" t="s">
        <v>14</v>
      </c>
      <c r="AY3906" s="18" t="s">
        <v>663</v>
      </c>
    </row>
    <row r="3907" spans="2:52" s="18" customFormat="1" x14ac:dyDescent="0.2">
      <c r="B3907" s="18">
        <v>7517</v>
      </c>
      <c r="C3907" s="18" t="s">
        <v>48</v>
      </c>
      <c r="D3907" s="18" t="s">
        <v>660</v>
      </c>
      <c r="E3907" s="18" t="s">
        <v>661</v>
      </c>
      <c r="F3907" s="18">
        <v>23.03</v>
      </c>
      <c r="G3907" s="18" t="s">
        <v>632</v>
      </c>
      <c r="H3907" s="18">
        <v>6.5454542197108398E-3</v>
      </c>
      <c r="I3907" s="18">
        <f t="shared" si="200"/>
        <v>0.15074181067994064</v>
      </c>
      <c r="J3907" s="18">
        <v>2009</v>
      </c>
      <c r="L3907" s="18">
        <v>212</v>
      </c>
      <c r="M3907" s="18">
        <f t="shared" si="201"/>
        <v>36.333333333333336</v>
      </c>
      <c r="N3907" s="18">
        <f t="shared" si="202"/>
        <v>138.55000000000001</v>
      </c>
      <c r="Q3907" s="18">
        <f t="shared" si="203"/>
        <v>-3.395261728508574</v>
      </c>
      <c r="V3907" s="18" t="s">
        <v>26</v>
      </c>
      <c r="W3907" s="18">
        <v>18.829999999999998</v>
      </c>
      <c r="X3907" s="18">
        <f t="shared" si="198"/>
        <v>0.1232509029571551</v>
      </c>
      <c r="Z3907" s="18">
        <f t="shared" si="199"/>
        <v>2.7490907722785535E-2</v>
      </c>
      <c r="AA3907" s="18">
        <f t="shared" si="185"/>
        <v>0.81762917933130697</v>
      </c>
      <c r="AB3907" s="18">
        <f t="shared" si="186"/>
        <v>0.18237082066869306</v>
      </c>
      <c r="AE3907" s="18" t="s">
        <v>52</v>
      </c>
      <c r="AL3907" s="18" t="s">
        <v>408</v>
      </c>
      <c r="AS3907" s="18">
        <f t="shared" si="204"/>
        <v>3.6327865557528094</v>
      </c>
      <c r="AT3907" s="18">
        <f t="shared" si="205"/>
        <v>3.2446257103312082</v>
      </c>
      <c r="AU3907" s="18">
        <f t="shared" si="206"/>
        <v>7.3890560989306504</v>
      </c>
      <c r="AV3907" s="18" t="s">
        <v>659</v>
      </c>
      <c r="AX3907" s="18" t="s">
        <v>14</v>
      </c>
      <c r="AY3907" s="18" t="s">
        <v>663</v>
      </c>
    </row>
    <row r="3908" spans="2:52" s="18" customFormat="1" x14ac:dyDescent="0.2">
      <c r="B3908" s="18">
        <v>7517</v>
      </c>
      <c r="C3908" s="18" t="s">
        <v>48</v>
      </c>
      <c r="D3908" s="18" t="s">
        <v>660</v>
      </c>
      <c r="E3908" s="18" t="s">
        <v>661</v>
      </c>
      <c r="F3908" s="18">
        <v>67</v>
      </c>
      <c r="G3908" s="18" t="s">
        <v>632</v>
      </c>
      <c r="H3908" s="18">
        <v>6.5454542197108398E-3</v>
      </c>
      <c r="I3908" s="18">
        <f t="shared" si="200"/>
        <v>0.43854543272062629</v>
      </c>
      <c r="J3908" s="18">
        <v>2009</v>
      </c>
      <c r="L3908" s="18">
        <v>222</v>
      </c>
      <c r="M3908" s="18">
        <f t="shared" si="201"/>
        <v>36.333333333333336</v>
      </c>
      <c r="N3908" s="18">
        <f t="shared" si="202"/>
        <v>138.55000000000001</v>
      </c>
      <c r="Q3908" s="18">
        <f t="shared" si="203"/>
        <v>4.8829933533392724</v>
      </c>
      <c r="V3908" s="18" t="s">
        <v>26</v>
      </c>
      <c r="W3908" s="18">
        <v>67</v>
      </c>
      <c r="X3908" s="18">
        <f t="shared" si="198"/>
        <v>0.43854543272062629</v>
      </c>
      <c r="Z3908" s="18">
        <f t="shared" si="199"/>
        <v>0</v>
      </c>
      <c r="AA3908" s="18">
        <f t="shared" si="185"/>
        <v>1</v>
      </c>
      <c r="AB3908" s="18">
        <f t="shared" si="186"/>
        <v>0</v>
      </c>
      <c r="AE3908" s="18" t="s">
        <v>52</v>
      </c>
      <c r="AL3908" s="18" t="s">
        <v>408</v>
      </c>
      <c r="AS3908" s="18">
        <f t="shared" si="204"/>
        <v>3.6327865557528094</v>
      </c>
      <c r="AT3908" s="18">
        <f t="shared" si="205"/>
        <v>3.2446257103312082</v>
      </c>
      <c r="AU3908" s="18">
        <f t="shared" si="206"/>
        <v>7.3890560989306504</v>
      </c>
      <c r="AV3908" s="18" t="s">
        <v>659</v>
      </c>
      <c r="AX3908" s="18" t="s">
        <v>14</v>
      </c>
      <c r="AY3908" s="18" t="s">
        <v>663</v>
      </c>
    </row>
    <row r="3909" spans="2:52" s="18" customFormat="1" x14ac:dyDescent="0.2">
      <c r="B3909" s="18">
        <v>7517</v>
      </c>
      <c r="C3909" s="18" t="s">
        <v>48</v>
      </c>
      <c r="D3909" s="18" t="s">
        <v>660</v>
      </c>
      <c r="E3909" s="18" t="s">
        <v>661</v>
      </c>
      <c r="F3909" s="18">
        <v>46.06</v>
      </c>
      <c r="G3909" s="18" t="s">
        <v>632</v>
      </c>
      <c r="H3909" s="18">
        <v>6.5454542197108398E-3</v>
      </c>
      <c r="I3909" s="18">
        <f t="shared" si="200"/>
        <v>0.30148362135988127</v>
      </c>
      <c r="J3909" s="18">
        <v>2009</v>
      </c>
      <c r="L3909" s="18">
        <v>232</v>
      </c>
      <c r="M3909" s="18">
        <f t="shared" si="201"/>
        <v>36.333333333333336</v>
      </c>
      <c r="N3909" s="18">
        <f t="shared" si="202"/>
        <v>138.55000000000001</v>
      </c>
      <c r="Q3909" s="18">
        <f t="shared" si="203"/>
        <v>1.9779722293204589</v>
      </c>
      <c r="V3909" s="18" t="s">
        <v>26</v>
      </c>
      <c r="W3909" s="18">
        <v>31.41</v>
      </c>
      <c r="X3909" s="18">
        <f t="shared" si="198"/>
        <v>0.20559271704111748</v>
      </c>
      <c r="Z3909" s="18">
        <f t="shared" si="199"/>
        <v>9.5890904318763792E-2</v>
      </c>
      <c r="AA3909" s="18">
        <f t="shared" si="185"/>
        <v>0.68193660442900572</v>
      </c>
      <c r="AB3909" s="18">
        <f t="shared" si="186"/>
        <v>0.31806339557099433</v>
      </c>
      <c r="AE3909" s="18" t="s">
        <v>52</v>
      </c>
      <c r="AL3909" s="18" t="s">
        <v>408</v>
      </c>
      <c r="AS3909" s="18">
        <f t="shared" si="204"/>
        <v>3.6327865557528094</v>
      </c>
      <c r="AT3909" s="18">
        <f t="shared" si="205"/>
        <v>3.2446257103312082</v>
      </c>
      <c r="AU3909" s="18">
        <f t="shared" si="206"/>
        <v>7.3890560989306504</v>
      </c>
      <c r="AV3909" s="18" t="s">
        <v>659</v>
      </c>
      <c r="AX3909" s="18" t="s">
        <v>14</v>
      </c>
      <c r="AY3909" s="18" t="s">
        <v>663</v>
      </c>
    </row>
    <row r="3910" spans="2:52" s="18" customFormat="1" x14ac:dyDescent="0.2">
      <c r="B3910" s="18">
        <v>7517</v>
      </c>
      <c r="C3910" s="18" t="s">
        <v>48</v>
      </c>
      <c r="D3910" s="18" t="s">
        <v>660</v>
      </c>
      <c r="E3910" s="18" t="s">
        <v>661</v>
      </c>
      <c r="F3910" s="18">
        <v>98.41</v>
      </c>
      <c r="G3910" s="18" t="s">
        <v>632</v>
      </c>
      <c r="H3910" s="18">
        <v>6.5454542197108398E-3</v>
      </c>
      <c r="I3910" s="18">
        <f t="shared" si="200"/>
        <v>0.64413814976174377</v>
      </c>
      <c r="J3910" s="18">
        <v>2009</v>
      </c>
      <c r="L3910" s="18">
        <v>240</v>
      </c>
      <c r="M3910" s="18">
        <f t="shared" si="201"/>
        <v>36.333333333333336</v>
      </c>
      <c r="N3910" s="18">
        <f t="shared" si="202"/>
        <v>138.55000000000001</v>
      </c>
      <c r="Q3910" s="18">
        <f t="shared" si="203"/>
        <v>7.8632244038813495</v>
      </c>
      <c r="V3910" s="18" t="s">
        <v>26</v>
      </c>
      <c r="W3910" s="18">
        <v>81.66</v>
      </c>
      <c r="X3910" s="18">
        <f t="shared" si="198"/>
        <v>0.53450179158158717</v>
      </c>
      <c r="Z3910" s="18">
        <f t="shared" si="199"/>
        <v>0.1096363581801566</v>
      </c>
      <c r="AA3910" s="18">
        <f t="shared" si="185"/>
        <v>0.82979372015039121</v>
      </c>
      <c r="AB3910" s="18">
        <f t="shared" si="186"/>
        <v>0.17020627984960882</v>
      </c>
      <c r="AE3910" s="18" t="s">
        <v>52</v>
      </c>
      <c r="AL3910" s="18" t="s">
        <v>408</v>
      </c>
      <c r="AS3910" s="18">
        <f t="shared" si="204"/>
        <v>3.6327865557528094</v>
      </c>
      <c r="AT3910" s="18">
        <f t="shared" si="205"/>
        <v>3.2446257103312082</v>
      </c>
      <c r="AU3910" s="18">
        <f t="shared" si="206"/>
        <v>7.3890560989306504</v>
      </c>
      <c r="AV3910" s="18" t="s">
        <v>659</v>
      </c>
      <c r="AX3910" s="18" t="s">
        <v>14</v>
      </c>
      <c r="AY3910" s="18" t="s">
        <v>663</v>
      </c>
    </row>
    <row r="3911" spans="2:52" s="18" customFormat="1" x14ac:dyDescent="0.2">
      <c r="B3911" s="18">
        <v>7517</v>
      </c>
      <c r="C3911" s="18" t="s">
        <v>48</v>
      </c>
      <c r="D3911" s="18" t="s">
        <v>660</v>
      </c>
      <c r="E3911" s="18" t="s">
        <v>661</v>
      </c>
      <c r="F3911" s="18">
        <v>355.95</v>
      </c>
      <c r="G3911" s="18" t="s">
        <v>632</v>
      </c>
      <c r="H3911" s="18">
        <v>6.5454542197108398E-3</v>
      </c>
      <c r="I3911" s="18">
        <f t="shared" si="200"/>
        <v>2.3298544295060735</v>
      </c>
      <c r="J3911" s="18">
        <v>2009</v>
      </c>
      <c r="L3911" s="18">
        <v>249</v>
      </c>
      <c r="M3911" s="18">
        <f t="shared" si="201"/>
        <v>36.333333333333336</v>
      </c>
      <c r="N3911" s="18">
        <f t="shared" si="202"/>
        <v>138.55000000000001</v>
      </c>
      <c r="Q3911" s="18">
        <f t="shared" si="203"/>
        <v>17.82948678092777</v>
      </c>
      <c r="V3911" s="18" t="s">
        <v>26</v>
      </c>
      <c r="W3911" s="18">
        <v>240.79</v>
      </c>
      <c r="X3911" s="18">
        <f t="shared" si="198"/>
        <v>1.576079921564173</v>
      </c>
      <c r="Z3911" s="18">
        <f t="shared" si="199"/>
        <v>0.75377450794190048</v>
      </c>
      <c r="AA3911" s="18">
        <f t="shared" si="185"/>
        <v>0.67647141452451176</v>
      </c>
      <c r="AB3911" s="18">
        <f t="shared" si="186"/>
        <v>0.32352858547548818</v>
      </c>
      <c r="AE3911" s="18" t="s">
        <v>52</v>
      </c>
      <c r="AL3911" s="18" t="s">
        <v>408</v>
      </c>
      <c r="AS3911" s="18">
        <f t="shared" si="204"/>
        <v>3.6327865557528094</v>
      </c>
      <c r="AT3911" s="18">
        <f t="shared" si="205"/>
        <v>3.2446257103312082</v>
      </c>
      <c r="AU3911" s="18">
        <f t="shared" si="206"/>
        <v>7.3890560989306504</v>
      </c>
      <c r="AV3911" s="18" t="s">
        <v>659</v>
      </c>
      <c r="AX3911" s="18" t="s">
        <v>14</v>
      </c>
      <c r="AY3911" s="18" t="s">
        <v>663</v>
      </c>
    </row>
    <row r="3912" spans="2:52" s="18" customFormat="1" x14ac:dyDescent="0.2">
      <c r="B3912" s="18">
        <v>7517</v>
      </c>
      <c r="C3912" s="18" t="s">
        <v>48</v>
      </c>
      <c r="D3912" s="18" t="s">
        <v>660</v>
      </c>
      <c r="E3912" s="18" t="s">
        <v>661</v>
      </c>
      <c r="F3912" s="18">
        <v>565.33000000000004</v>
      </c>
      <c r="G3912" s="18" t="s">
        <v>632</v>
      </c>
      <c r="H3912" s="18">
        <v>6.5454542197108398E-3</v>
      </c>
      <c r="I3912" s="18">
        <f t="shared" si="200"/>
        <v>3.7003416340291295</v>
      </c>
      <c r="J3912" s="18">
        <v>2009</v>
      </c>
      <c r="L3912" s="18">
        <v>261</v>
      </c>
      <c r="M3912" s="18">
        <f t="shared" si="201"/>
        <v>36.333333333333336</v>
      </c>
      <c r="N3912" s="18">
        <f t="shared" si="202"/>
        <v>138.55000000000001</v>
      </c>
      <c r="Q3912" s="18">
        <f t="shared" si="203"/>
        <v>21.415683369222798</v>
      </c>
      <c r="V3912" s="18" t="s">
        <v>26</v>
      </c>
      <c r="W3912" s="18">
        <v>378.98</v>
      </c>
      <c r="X3912" s="18">
        <f t="shared" si="198"/>
        <v>2.480596240186014</v>
      </c>
      <c r="Z3912" s="18">
        <f t="shared" si="199"/>
        <v>1.2197453938431155</v>
      </c>
      <c r="AA3912" s="18">
        <f t="shared" si="185"/>
        <v>0.67036951868819972</v>
      </c>
      <c r="AB3912" s="18">
        <f t="shared" si="186"/>
        <v>0.32963048131180028</v>
      </c>
      <c r="AE3912" s="18" t="s">
        <v>52</v>
      </c>
      <c r="AL3912" s="18" t="s">
        <v>408</v>
      </c>
      <c r="AS3912" s="18">
        <f t="shared" si="204"/>
        <v>3.6327865557528094</v>
      </c>
      <c r="AT3912" s="18">
        <f t="shared" si="205"/>
        <v>3.2446257103312082</v>
      </c>
      <c r="AU3912" s="18">
        <f t="shared" si="206"/>
        <v>7.3890560989306504</v>
      </c>
      <c r="AV3912" s="18" t="s">
        <v>659</v>
      </c>
      <c r="AX3912" s="18" t="s">
        <v>14</v>
      </c>
      <c r="AY3912" s="18" t="s">
        <v>663</v>
      </c>
    </row>
    <row r="3913" spans="2:52" s="18" customFormat="1" x14ac:dyDescent="0.2">
      <c r="B3913" s="18">
        <v>7517</v>
      </c>
      <c r="C3913" s="18" t="s">
        <v>48</v>
      </c>
      <c r="D3913" s="18" t="s">
        <v>660</v>
      </c>
      <c r="E3913" s="18" t="s">
        <v>661</v>
      </c>
      <c r="F3913" s="18">
        <v>829.15</v>
      </c>
      <c r="G3913" s="18" t="s">
        <v>632</v>
      </c>
      <c r="H3913" s="18">
        <v>6.5454542197108398E-3</v>
      </c>
      <c r="I3913" s="18">
        <f t="shared" si="200"/>
        <v>5.427163366273243</v>
      </c>
      <c r="J3913" s="18">
        <v>2009</v>
      </c>
      <c r="L3913" s="18">
        <v>270</v>
      </c>
      <c r="M3913" s="18">
        <f t="shared" si="201"/>
        <v>36.333333333333336</v>
      </c>
      <c r="N3913" s="18">
        <f t="shared" si="202"/>
        <v>138.55000000000001</v>
      </c>
      <c r="Q3913" s="18">
        <f t="shared" si="203"/>
        <v>24.384609324417891</v>
      </c>
      <c r="V3913" s="18" t="s">
        <v>26</v>
      </c>
      <c r="W3913" s="18">
        <v>603</v>
      </c>
      <c r="X3913" s="18">
        <f t="shared" si="198"/>
        <v>3.9469088944856363</v>
      </c>
      <c r="Z3913" s="18">
        <f t="shared" si="199"/>
        <v>1.4802544717876067</v>
      </c>
      <c r="AA3913" s="18">
        <f t="shared" si="185"/>
        <v>0.7272507990110354</v>
      </c>
      <c r="AB3913" s="18">
        <f t="shared" si="186"/>
        <v>0.27274920098896466</v>
      </c>
      <c r="AE3913" s="18" t="s">
        <v>52</v>
      </c>
      <c r="AL3913" s="18" t="s">
        <v>408</v>
      </c>
      <c r="AS3913" s="18">
        <f t="shared" si="204"/>
        <v>3.6327865557528094</v>
      </c>
      <c r="AT3913" s="18">
        <f t="shared" si="205"/>
        <v>3.2446257103312082</v>
      </c>
      <c r="AU3913" s="18">
        <f t="shared" si="206"/>
        <v>7.3890560989306504</v>
      </c>
      <c r="AV3913" s="18" t="s">
        <v>659</v>
      </c>
      <c r="AX3913" s="18" t="s">
        <v>14</v>
      </c>
      <c r="AY3913" s="18" t="s">
        <v>663</v>
      </c>
    </row>
    <row r="3914" spans="2:52" s="14" customFormat="1" x14ac:dyDescent="0.2">
      <c r="B3914" s="18">
        <v>7517</v>
      </c>
      <c r="C3914" s="18" t="s">
        <v>48</v>
      </c>
      <c r="D3914" s="18" t="s">
        <v>660</v>
      </c>
      <c r="E3914" s="18" t="s">
        <v>661</v>
      </c>
      <c r="F3914" s="18">
        <v>642.79999999999995</v>
      </c>
      <c r="G3914" s="18" t="s">
        <v>632</v>
      </c>
      <c r="H3914" s="18">
        <v>6.5454542197108398E-3</v>
      </c>
      <c r="I3914" s="18">
        <f t="shared" si="200"/>
        <v>4.2074179724301279</v>
      </c>
      <c r="J3914" s="18">
        <v>2009</v>
      </c>
      <c r="L3914" s="18">
        <v>282</v>
      </c>
      <c r="M3914" s="18">
        <f t="shared" si="201"/>
        <v>36.333333333333336</v>
      </c>
      <c r="N3914" s="18">
        <f t="shared" si="202"/>
        <v>138.55000000000001</v>
      </c>
      <c r="Q3914" s="18">
        <f t="shared" si="203"/>
        <v>22.411218271729904</v>
      </c>
      <c r="V3914" s="18" t="s">
        <v>26</v>
      </c>
      <c r="W3914" s="18">
        <v>573.70000000000005</v>
      </c>
      <c r="X3914" s="18">
        <f t="shared" si="198"/>
        <v>3.7551270858481089</v>
      </c>
      <c r="Z3914" s="18">
        <f t="shared" si="199"/>
        <v>0.45229088658201899</v>
      </c>
      <c r="AA3914" s="18">
        <f t="shared" si="185"/>
        <v>0.89250155569383949</v>
      </c>
      <c r="AB3914" s="18">
        <f t="shared" si="186"/>
        <v>0.10749844430616054</v>
      </c>
      <c r="AE3914" s="18" t="s">
        <v>52</v>
      </c>
      <c r="AL3914" s="18" t="s">
        <v>408</v>
      </c>
      <c r="AS3914" s="18">
        <f t="shared" si="204"/>
        <v>3.6327865557528094</v>
      </c>
      <c r="AT3914" s="18">
        <f t="shared" si="205"/>
        <v>3.2446257103312082</v>
      </c>
      <c r="AU3914" s="18">
        <f t="shared" si="206"/>
        <v>7.3890560989306504</v>
      </c>
      <c r="AV3914" s="18" t="s">
        <v>659</v>
      </c>
      <c r="AX3914" s="18" t="s">
        <v>14</v>
      </c>
      <c r="AY3914" s="18" t="s">
        <v>663</v>
      </c>
    </row>
    <row r="3915" spans="2:52" s="14" customFormat="1" x14ac:dyDescent="0.2">
      <c r="B3915" s="18">
        <v>7517</v>
      </c>
      <c r="C3915" s="18" t="s">
        <v>48</v>
      </c>
      <c r="D3915" s="18" t="s">
        <v>660</v>
      </c>
      <c r="E3915" s="18" t="s">
        <v>661</v>
      </c>
      <c r="F3915" s="18">
        <v>255.44</v>
      </c>
      <c r="G3915" s="18" t="s">
        <v>632</v>
      </c>
      <c r="H3915" s="18">
        <v>6.5454542197108398E-3</v>
      </c>
      <c r="I3915" s="18">
        <f t="shared" si="200"/>
        <v>1.6719708258829369</v>
      </c>
      <c r="J3915" s="18">
        <v>2009</v>
      </c>
      <c r="L3915" s="18">
        <v>292</v>
      </c>
      <c r="M3915" s="18">
        <f t="shared" si="201"/>
        <v>36.333333333333336</v>
      </c>
      <c r="N3915" s="18">
        <f t="shared" si="202"/>
        <v>138.55000000000001</v>
      </c>
      <c r="Q3915" s="18">
        <f t="shared" si="203"/>
        <v>15.257372648033538</v>
      </c>
      <c r="V3915" s="18" t="s">
        <v>26</v>
      </c>
      <c r="W3915" s="18">
        <v>247</v>
      </c>
      <c r="X3915" s="18">
        <f t="shared" si="198"/>
        <v>1.6167271922685775</v>
      </c>
      <c r="Z3915" s="18">
        <f t="shared" si="199"/>
        <v>5.5243633614359355E-2</v>
      </c>
      <c r="AA3915" s="18">
        <f t="shared" si="185"/>
        <v>0.96695897275289699</v>
      </c>
      <c r="AB3915" s="18">
        <f t="shared" si="186"/>
        <v>3.3041027247102957E-2</v>
      </c>
      <c r="AE3915" s="18" t="s">
        <v>52</v>
      </c>
      <c r="AL3915" s="18" t="s">
        <v>408</v>
      </c>
      <c r="AS3915" s="18">
        <f t="shared" si="204"/>
        <v>3.6327865557528094</v>
      </c>
      <c r="AT3915" s="18">
        <f t="shared" si="205"/>
        <v>3.2446257103312082</v>
      </c>
      <c r="AU3915" s="18">
        <f t="shared" si="206"/>
        <v>7.3890560989306504</v>
      </c>
      <c r="AV3915" s="18" t="s">
        <v>659</v>
      </c>
      <c r="AX3915" s="18" t="s">
        <v>14</v>
      </c>
      <c r="AY3915" s="18" t="s">
        <v>663</v>
      </c>
    </row>
    <row r="3916" spans="2:52" s="14" customFormat="1" x14ac:dyDescent="0.2">
      <c r="B3916" s="18">
        <v>7517</v>
      </c>
      <c r="C3916" s="18" t="s">
        <v>48</v>
      </c>
      <c r="D3916" s="18" t="s">
        <v>660</v>
      </c>
      <c r="E3916" s="18" t="s">
        <v>661</v>
      </c>
      <c r="F3916" s="18">
        <v>295.23</v>
      </c>
      <c r="G3916" s="18" t="s">
        <v>632</v>
      </c>
      <c r="H3916" s="18">
        <v>6.5454542197108398E-3</v>
      </c>
      <c r="I3916" s="18">
        <f t="shared" si="200"/>
        <v>1.9324144492852313</v>
      </c>
      <c r="J3916" s="18">
        <v>2009</v>
      </c>
      <c r="L3916" s="18">
        <v>298</v>
      </c>
      <c r="M3916" s="18">
        <f t="shared" si="201"/>
        <v>36.333333333333336</v>
      </c>
      <c r="N3916" s="18">
        <f t="shared" si="202"/>
        <v>138.55000000000001</v>
      </c>
      <c r="Q3916" s="18">
        <f t="shared" si="203"/>
        <v>16.379598734641892</v>
      </c>
      <c r="V3916" s="18" t="s">
        <v>26</v>
      </c>
      <c r="W3916" s="18">
        <v>257.54000000000002</v>
      </c>
      <c r="X3916" s="18">
        <f t="shared" si="198"/>
        <v>1.6857162797443299</v>
      </c>
      <c r="Z3916" s="18">
        <f t="shared" si="199"/>
        <v>0.2466981695409014</v>
      </c>
      <c r="AA3916" s="18">
        <f t="shared" si="185"/>
        <v>0.87233682213867159</v>
      </c>
      <c r="AB3916" s="18">
        <f t="shared" si="186"/>
        <v>0.12766317786132839</v>
      </c>
      <c r="AE3916" s="18" t="s">
        <v>52</v>
      </c>
      <c r="AL3916" s="18" t="s">
        <v>408</v>
      </c>
      <c r="AS3916" s="18">
        <f t="shared" si="204"/>
        <v>3.6327865557528094</v>
      </c>
      <c r="AT3916" s="18">
        <f t="shared" si="205"/>
        <v>3.2446257103312082</v>
      </c>
      <c r="AU3916" s="18">
        <f t="shared" si="206"/>
        <v>7.3890560989306504</v>
      </c>
      <c r="AV3916" s="18" t="s">
        <v>659</v>
      </c>
      <c r="AX3916" s="18" t="s">
        <v>14</v>
      </c>
      <c r="AY3916" s="18" t="s">
        <v>663</v>
      </c>
    </row>
    <row r="3917" spans="2:52" s="19" customFormat="1" x14ac:dyDescent="0.2">
      <c r="B3917" s="19">
        <v>7150</v>
      </c>
      <c r="C3917" s="19" t="s">
        <v>69</v>
      </c>
      <c r="D3917" s="19" t="s">
        <v>679</v>
      </c>
      <c r="E3917" s="19" t="s">
        <v>678</v>
      </c>
      <c r="F3917" s="19">
        <v>0.01</v>
      </c>
      <c r="G3917" s="20" t="s">
        <v>642</v>
      </c>
      <c r="H3917" s="20">
        <v>1.0367999998274799</v>
      </c>
      <c r="I3917" s="19">
        <f>F3917*H3917</f>
        <v>1.0367999998274799E-2</v>
      </c>
      <c r="J3917" s="19">
        <v>2008</v>
      </c>
      <c r="L3917" s="19">
        <v>18</v>
      </c>
      <c r="M3917" s="19">
        <f>35+57/60</f>
        <v>35.950000000000003</v>
      </c>
      <c r="N3917" s="19">
        <f>104+9/60</f>
        <v>104.15</v>
      </c>
      <c r="Q3917" s="19">
        <f>(W3917-0.208)/0.029</f>
        <v>-7.137931034482758</v>
      </c>
      <c r="R3917" s="19">
        <v>2</v>
      </c>
      <c r="V3917" s="19" t="s">
        <v>26</v>
      </c>
      <c r="W3917" s="19">
        <v>1E-3</v>
      </c>
      <c r="X3917" s="19">
        <f t="shared" ref="X3917:X3940" si="207">W3917*H3917</f>
        <v>1.0367999998274801E-3</v>
      </c>
      <c r="Z3917" s="19">
        <f t="shared" ref="Z3917:Z3940" si="208">I3917-X3917</f>
        <v>9.3311999984473197E-3</v>
      </c>
      <c r="AA3917" s="19">
        <f t="shared" ref="AA3917:AA3926" si="209">X3917/I3917</f>
        <v>0.10000000000000002</v>
      </c>
      <c r="AB3917" s="19">
        <f t="shared" ref="AB3917:AB3926" si="210">Z3917/I3917</f>
        <v>0.9</v>
      </c>
      <c r="AE3917" s="19" t="s">
        <v>45</v>
      </c>
      <c r="AL3917" s="19" t="s">
        <v>429</v>
      </c>
      <c r="AT3917" s="19">
        <f>(0.208+0.029*10)/0.208</f>
        <v>2.3942307692307692</v>
      </c>
      <c r="AV3917" s="19" t="s">
        <v>659</v>
      </c>
      <c r="AX3917" s="19" t="s">
        <v>14</v>
      </c>
      <c r="AY3917" s="19" t="s">
        <v>677</v>
      </c>
      <c r="AZ3917" s="19" t="s">
        <v>681</v>
      </c>
    </row>
    <row r="3918" spans="2:52" s="19" customFormat="1" x14ac:dyDescent="0.2">
      <c r="B3918" s="19">
        <v>7150</v>
      </c>
      <c r="C3918" s="19" t="s">
        <v>69</v>
      </c>
      <c r="D3918" s="19" t="s">
        <v>679</v>
      </c>
      <c r="E3918" s="19" t="s">
        <v>678</v>
      </c>
      <c r="F3918" s="19">
        <v>4.5999999999999999E-2</v>
      </c>
      <c r="G3918" s="20" t="s">
        <v>642</v>
      </c>
      <c r="H3918" s="20">
        <v>1.0367999998274799</v>
      </c>
      <c r="I3918" s="19">
        <f t="shared" ref="I3918:I3940" si="211">F3918*H3918</f>
        <v>4.7692799992064078E-2</v>
      </c>
      <c r="J3918" s="19">
        <v>2008</v>
      </c>
      <c r="L3918" s="19">
        <f>30+23</f>
        <v>53</v>
      </c>
      <c r="M3918" s="19">
        <f t="shared" ref="M3918:M3940" si="212">35+57/60</f>
        <v>35.950000000000003</v>
      </c>
      <c r="N3918" s="19">
        <f t="shared" ref="N3918:N3940" si="213">104+9/60</f>
        <v>104.15</v>
      </c>
      <c r="Q3918" s="19">
        <f t="shared" ref="Q3918:Q3928" si="214">(W3918-0.208)/0.029</f>
        <v>-6.4827586206896548</v>
      </c>
      <c r="R3918" s="19">
        <v>2</v>
      </c>
      <c r="V3918" s="19" t="s">
        <v>26</v>
      </c>
      <c r="W3918" s="19">
        <v>0.02</v>
      </c>
      <c r="X3918" s="19">
        <f t="shared" si="207"/>
        <v>2.0735999996549598E-2</v>
      </c>
      <c r="Z3918" s="19">
        <f t="shared" si="208"/>
        <v>2.695679999551448E-2</v>
      </c>
      <c r="AA3918" s="19">
        <f t="shared" si="209"/>
        <v>0.43478260869565216</v>
      </c>
      <c r="AB3918" s="19">
        <f t="shared" si="210"/>
        <v>0.56521739130434789</v>
      </c>
      <c r="AE3918" s="19" t="s">
        <v>45</v>
      </c>
      <c r="AL3918" s="19" t="s">
        <v>429</v>
      </c>
      <c r="AT3918" s="19">
        <f t="shared" ref="AT3918:AT3928" si="215">(0.208+0.029*10)/0.208</f>
        <v>2.3942307692307692</v>
      </c>
      <c r="AV3918" s="19" t="s">
        <v>659</v>
      </c>
      <c r="AX3918" s="19" t="s">
        <v>14</v>
      </c>
      <c r="AY3918" s="19" t="s">
        <v>677</v>
      </c>
      <c r="AZ3918" s="19" t="s">
        <v>681</v>
      </c>
    </row>
    <row r="3919" spans="2:52" s="19" customFormat="1" x14ac:dyDescent="0.2">
      <c r="B3919" s="19">
        <v>7150</v>
      </c>
      <c r="C3919" s="19" t="s">
        <v>69</v>
      </c>
      <c r="D3919" s="19" t="s">
        <v>679</v>
      </c>
      <c r="E3919" s="19" t="s">
        <v>678</v>
      </c>
      <c r="F3919" s="19">
        <v>0.33</v>
      </c>
      <c r="G3919" s="20" t="s">
        <v>642</v>
      </c>
      <c r="H3919" s="20">
        <v>1.0367999998274799</v>
      </c>
      <c r="I3919" s="19">
        <f t="shared" si="211"/>
        <v>0.34214399994306838</v>
      </c>
      <c r="J3919" s="19">
        <v>2008</v>
      </c>
      <c r="L3919" s="19">
        <f>60+26</f>
        <v>86</v>
      </c>
      <c r="M3919" s="19">
        <f t="shared" si="212"/>
        <v>35.950000000000003</v>
      </c>
      <c r="N3919" s="19">
        <f t="shared" si="213"/>
        <v>104.15</v>
      </c>
      <c r="Q3919" s="19">
        <f t="shared" si="214"/>
        <v>6.8965517241379365E-2</v>
      </c>
      <c r="R3919" s="19">
        <v>2</v>
      </c>
      <c r="V3919" s="19" t="s">
        <v>26</v>
      </c>
      <c r="W3919" s="19">
        <v>0.21</v>
      </c>
      <c r="X3919" s="19">
        <f t="shared" si="207"/>
        <v>0.21772799996377079</v>
      </c>
      <c r="Y3919" s="19">
        <v>0.14000000000000001</v>
      </c>
      <c r="Z3919" s="19">
        <f t="shared" si="208"/>
        <v>0.12441599997929759</v>
      </c>
      <c r="AA3919" s="19">
        <f t="shared" si="209"/>
        <v>0.63636363636363635</v>
      </c>
      <c r="AB3919" s="19">
        <f t="shared" si="210"/>
        <v>0.36363636363636365</v>
      </c>
      <c r="AE3919" s="19" t="s">
        <v>45</v>
      </c>
      <c r="AL3919" s="19" t="s">
        <v>429</v>
      </c>
      <c r="AT3919" s="19">
        <f t="shared" si="215"/>
        <v>2.3942307692307692</v>
      </c>
      <c r="AV3919" s="19" t="s">
        <v>659</v>
      </c>
      <c r="AX3919" s="19" t="s">
        <v>14</v>
      </c>
      <c r="AY3919" s="19" t="s">
        <v>677</v>
      </c>
      <c r="AZ3919" s="19" t="s">
        <v>681</v>
      </c>
    </row>
    <row r="3920" spans="2:52" s="19" customFormat="1" x14ac:dyDescent="0.2">
      <c r="B3920" s="19">
        <v>7150</v>
      </c>
      <c r="C3920" s="19" t="s">
        <v>69</v>
      </c>
      <c r="D3920" s="19" t="s">
        <v>679</v>
      </c>
      <c r="E3920" s="19" t="s">
        <v>678</v>
      </c>
      <c r="F3920" s="19">
        <v>0.72</v>
      </c>
      <c r="G3920" s="20" t="s">
        <v>642</v>
      </c>
      <c r="H3920" s="20">
        <v>1.0367999998274799</v>
      </c>
      <c r="I3920" s="19">
        <f t="shared" si="211"/>
        <v>0.74649599987578552</v>
      </c>
      <c r="J3920" s="19">
        <v>2008</v>
      </c>
      <c r="L3920" s="19">
        <f>90+28</f>
        <v>118</v>
      </c>
      <c r="M3920" s="19">
        <f t="shared" si="212"/>
        <v>35.950000000000003</v>
      </c>
      <c r="N3920" s="19">
        <f t="shared" si="213"/>
        <v>104.15</v>
      </c>
      <c r="Q3920" s="19">
        <f t="shared" si="214"/>
        <v>7.6551724137931032</v>
      </c>
      <c r="R3920" s="19">
        <v>2</v>
      </c>
      <c r="V3920" s="19" t="s">
        <v>26</v>
      </c>
      <c r="W3920" s="19">
        <v>0.43</v>
      </c>
      <c r="X3920" s="19">
        <f t="shared" si="207"/>
        <v>0.44582399992581639</v>
      </c>
      <c r="Y3920" s="19">
        <v>0.3</v>
      </c>
      <c r="Z3920" s="19">
        <f t="shared" si="208"/>
        <v>0.30067199994996913</v>
      </c>
      <c r="AA3920" s="19">
        <f t="shared" si="209"/>
        <v>0.59722222222222232</v>
      </c>
      <c r="AB3920" s="19">
        <f t="shared" si="210"/>
        <v>0.40277777777777773</v>
      </c>
      <c r="AE3920" s="19" t="s">
        <v>45</v>
      </c>
      <c r="AL3920" s="19" t="s">
        <v>429</v>
      </c>
      <c r="AT3920" s="19">
        <f t="shared" si="215"/>
        <v>2.3942307692307692</v>
      </c>
      <c r="AV3920" s="19" t="s">
        <v>659</v>
      </c>
      <c r="AX3920" s="19" t="s">
        <v>14</v>
      </c>
      <c r="AY3920" s="19" t="s">
        <v>677</v>
      </c>
      <c r="AZ3920" s="19" t="s">
        <v>681</v>
      </c>
    </row>
    <row r="3921" spans="2:52" s="19" customFormat="1" x14ac:dyDescent="0.2">
      <c r="B3921" s="19">
        <v>7150</v>
      </c>
      <c r="C3921" s="19" t="s">
        <v>69</v>
      </c>
      <c r="D3921" s="19" t="s">
        <v>679</v>
      </c>
      <c r="E3921" s="19" t="s">
        <v>678</v>
      </c>
      <c r="F3921" s="19">
        <v>0.87</v>
      </c>
      <c r="G3921" s="20" t="s">
        <v>642</v>
      </c>
      <c r="H3921" s="20">
        <v>1.0367999998274799</v>
      </c>
      <c r="I3921" s="19">
        <f t="shared" si="211"/>
        <v>0.90201599984990755</v>
      </c>
      <c r="J3921" s="19">
        <v>2008</v>
      </c>
      <c r="L3921" s="19">
        <f>4*30+24</f>
        <v>144</v>
      </c>
      <c r="M3921" s="19">
        <f t="shared" si="212"/>
        <v>35.950000000000003</v>
      </c>
      <c r="N3921" s="19">
        <f t="shared" si="213"/>
        <v>104.15</v>
      </c>
      <c r="Q3921" s="19">
        <f t="shared" si="214"/>
        <v>10.068965517241381</v>
      </c>
      <c r="R3921" s="19">
        <v>2</v>
      </c>
      <c r="V3921" s="19" t="s">
        <v>26</v>
      </c>
      <c r="W3921" s="19">
        <v>0.5</v>
      </c>
      <c r="X3921" s="19">
        <f t="shared" si="207"/>
        <v>0.51839999991373997</v>
      </c>
      <c r="Y3921" s="19">
        <v>0.37</v>
      </c>
      <c r="Z3921" s="19">
        <f t="shared" si="208"/>
        <v>0.38361599993616757</v>
      </c>
      <c r="AA3921" s="19">
        <f t="shared" si="209"/>
        <v>0.57471264367816088</v>
      </c>
      <c r="AB3921" s="19">
        <f t="shared" si="210"/>
        <v>0.42528735632183906</v>
      </c>
      <c r="AE3921" s="19" t="s">
        <v>45</v>
      </c>
      <c r="AL3921" s="19" t="s">
        <v>429</v>
      </c>
      <c r="AT3921" s="19">
        <f t="shared" si="215"/>
        <v>2.3942307692307692</v>
      </c>
      <c r="AV3921" s="19" t="s">
        <v>659</v>
      </c>
      <c r="AX3921" s="19" t="s">
        <v>14</v>
      </c>
      <c r="AY3921" s="19" t="s">
        <v>677</v>
      </c>
      <c r="AZ3921" s="19" t="s">
        <v>681</v>
      </c>
    </row>
    <row r="3922" spans="2:52" s="19" customFormat="1" x14ac:dyDescent="0.2">
      <c r="B3922" s="19">
        <v>7150</v>
      </c>
      <c r="C3922" s="19" t="s">
        <v>69</v>
      </c>
      <c r="D3922" s="19" t="s">
        <v>679</v>
      </c>
      <c r="E3922" s="19" t="s">
        <v>678</v>
      </c>
      <c r="F3922" s="19">
        <v>0.87</v>
      </c>
      <c r="G3922" s="20" t="s">
        <v>642</v>
      </c>
      <c r="H3922" s="20">
        <v>1.0367999998274799</v>
      </c>
      <c r="I3922" s="19">
        <f t="shared" si="211"/>
        <v>0.90201599984990755</v>
      </c>
      <c r="J3922" s="19">
        <v>2008</v>
      </c>
      <c r="L3922" s="19">
        <f>5*30+27</f>
        <v>177</v>
      </c>
      <c r="M3922" s="19">
        <f t="shared" si="212"/>
        <v>35.950000000000003</v>
      </c>
      <c r="N3922" s="19">
        <f t="shared" si="213"/>
        <v>104.15</v>
      </c>
      <c r="Q3922" s="19">
        <f t="shared" si="214"/>
        <v>19.724137931034484</v>
      </c>
      <c r="R3922" s="19">
        <v>2</v>
      </c>
      <c r="V3922" s="19" t="s">
        <v>26</v>
      </c>
      <c r="W3922" s="19">
        <v>0.78</v>
      </c>
      <c r="X3922" s="19">
        <f t="shared" si="207"/>
        <v>0.8087039998654344</v>
      </c>
      <c r="Y3922" s="19">
        <v>0.11</v>
      </c>
      <c r="Z3922" s="19">
        <f t="shared" si="208"/>
        <v>9.3311999984473148E-2</v>
      </c>
      <c r="AA3922" s="19">
        <f t="shared" si="209"/>
        <v>0.89655172413793105</v>
      </c>
      <c r="AB3922" s="19">
        <f t="shared" si="210"/>
        <v>0.10344827586206891</v>
      </c>
      <c r="AE3922" s="19" t="s">
        <v>45</v>
      </c>
      <c r="AL3922" s="19" t="s">
        <v>429</v>
      </c>
      <c r="AT3922" s="19">
        <f t="shared" si="215"/>
        <v>2.3942307692307692</v>
      </c>
      <c r="AV3922" s="19" t="s">
        <v>659</v>
      </c>
      <c r="AX3922" s="19" t="s">
        <v>14</v>
      </c>
      <c r="AY3922" s="19" t="s">
        <v>677</v>
      </c>
      <c r="AZ3922" s="19" t="s">
        <v>681</v>
      </c>
    </row>
    <row r="3923" spans="2:52" s="19" customFormat="1" x14ac:dyDescent="0.2">
      <c r="B3923" s="19">
        <v>7150</v>
      </c>
      <c r="C3923" s="19" t="s">
        <v>69</v>
      </c>
      <c r="D3923" s="19" t="s">
        <v>679</v>
      </c>
      <c r="E3923" s="19" t="s">
        <v>678</v>
      </c>
      <c r="F3923" s="19">
        <v>1.18</v>
      </c>
      <c r="G3923" s="20" t="s">
        <v>642</v>
      </c>
      <c r="H3923" s="20">
        <v>1.0367999998274799</v>
      </c>
      <c r="I3923" s="19">
        <f t="shared" si="211"/>
        <v>1.2234239997964262</v>
      </c>
      <c r="J3923" s="19">
        <v>2008</v>
      </c>
      <c r="L3923" s="19">
        <f>6*30.5+27</f>
        <v>210</v>
      </c>
      <c r="M3923" s="19">
        <f t="shared" si="212"/>
        <v>35.950000000000003</v>
      </c>
      <c r="N3923" s="19">
        <f t="shared" si="213"/>
        <v>104.15</v>
      </c>
      <c r="Q3923" s="19">
        <f t="shared" si="214"/>
        <v>21.448275862068964</v>
      </c>
      <c r="R3923" s="19">
        <v>2</v>
      </c>
      <c r="V3923" s="19" t="s">
        <v>26</v>
      </c>
      <c r="W3923" s="19">
        <v>0.83</v>
      </c>
      <c r="X3923" s="19">
        <f t="shared" si="207"/>
        <v>0.86054399985680829</v>
      </c>
      <c r="Y3923" s="19">
        <v>0.37</v>
      </c>
      <c r="Z3923" s="19">
        <f t="shared" si="208"/>
        <v>0.36287999993961795</v>
      </c>
      <c r="AA3923" s="19">
        <f t="shared" si="209"/>
        <v>0.70338983050847459</v>
      </c>
      <c r="AB3923" s="19">
        <f t="shared" si="210"/>
        <v>0.29661016949152541</v>
      </c>
      <c r="AE3923" s="19" t="s">
        <v>45</v>
      </c>
      <c r="AL3923" s="19" t="s">
        <v>429</v>
      </c>
      <c r="AT3923" s="19">
        <f t="shared" si="215"/>
        <v>2.3942307692307692</v>
      </c>
      <c r="AV3923" s="19" t="s">
        <v>659</v>
      </c>
      <c r="AX3923" s="19" t="s">
        <v>14</v>
      </c>
      <c r="AY3923" s="19" t="s">
        <v>677</v>
      </c>
      <c r="AZ3923" s="19" t="s">
        <v>681</v>
      </c>
    </row>
    <row r="3924" spans="2:52" s="19" customFormat="1" x14ac:dyDescent="0.2">
      <c r="B3924" s="19">
        <v>7150</v>
      </c>
      <c r="C3924" s="19" t="s">
        <v>69</v>
      </c>
      <c r="D3924" s="19" t="s">
        <v>679</v>
      </c>
      <c r="E3924" s="19" t="s">
        <v>678</v>
      </c>
      <c r="F3924" s="19">
        <v>2.06</v>
      </c>
      <c r="G3924" s="20" t="s">
        <v>642</v>
      </c>
      <c r="H3924" s="20">
        <v>1.0367999998274799</v>
      </c>
      <c r="I3924" s="19">
        <f t="shared" si="211"/>
        <v>2.1358079996446087</v>
      </c>
      <c r="J3924" s="19">
        <v>2008</v>
      </c>
      <c r="L3924" s="19">
        <v>230</v>
      </c>
      <c r="M3924" s="19">
        <f t="shared" si="212"/>
        <v>35.950000000000003</v>
      </c>
      <c r="N3924" s="19">
        <f t="shared" si="213"/>
        <v>104.15</v>
      </c>
      <c r="Q3924" s="19">
        <f t="shared" si="214"/>
        <v>20.068965517241381</v>
      </c>
      <c r="R3924" s="19">
        <v>2</v>
      </c>
      <c r="V3924" s="19" t="s">
        <v>26</v>
      </c>
      <c r="W3924" s="19">
        <v>0.79</v>
      </c>
      <c r="X3924" s="19">
        <f t="shared" si="207"/>
        <v>0.81907199986370915</v>
      </c>
      <c r="Y3924" s="19">
        <v>1.28</v>
      </c>
      <c r="Z3924" s="19">
        <f t="shared" si="208"/>
        <v>1.3167359997808994</v>
      </c>
      <c r="AA3924" s="19">
        <f t="shared" si="209"/>
        <v>0.38349514563106796</v>
      </c>
      <c r="AB3924" s="19">
        <f t="shared" si="210"/>
        <v>0.61650485436893199</v>
      </c>
      <c r="AE3924" s="19" t="s">
        <v>45</v>
      </c>
      <c r="AL3924" s="19" t="s">
        <v>429</v>
      </c>
      <c r="AT3924" s="19">
        <f t="shared" si="215"/>
        <v>2.3942307692307692</v>
      </c>
      <c r="AV3924" s="19" t="s">
        <v>659</v>
      </c>
      <c r="AX3924" s="19" t="s">
        <v>14</v>
      </c>
      <c r="AY3924" s="19" t="s">
        <v>677</v>
      </c>
      <c r="AZ3924" s="19" t="s">
        <v>681</v>
      </c>
    </row>
    <row r="3925" spans="2:52" s="19" customFormat="1" x14ac:dyDescent="0.2">
      <c r="B3925" s="19">
        <v>7150</v>
      </c>
      <c r="C3925" s="19" t="s">
        <v>69</v>
      </c>
      <c r="D3925" s="19" t="s">
        <v>679</v>
      </c>
      <c r="E3925" s="19" t="s">
        <v>678</v>
      </c>
      <c r="F3925" s="19">
        <v>1.38</v>
      </c>
      <c r="G3925" s="20" t="s">
        <v>642</v>
      </c>
      <c r="H3925" s="20">
        <v>1.0367999998274799</v>
      </c>
      <c r="I3925" s="19">
        <f t="shared" si="211"/>
        <v>1.4307839997619223</v>
      </c>
      <c r="J3925" s="19">
        <v>2008</v>
      </c>
      <c r="L3925" s="19">
        <v>253</v>
      </c>
      <c r="M3925" s="19">
        <f t="shared" si="212"/>
        <v>35.950000000000003</v>
      </c>
      <c r="N3925" s="19">
        <f t="shared" si="213"/>
        <v>104.15</v>
      </c>
      <c r="Q3925" s="19">
        <f t="shared" si="214"/>
        <v>19.379310344827587</v>
      </c>
      <c r="R3925" s="19">
        <v>2</v>
      </c>
      <c r="V3925" s="19" t="s">
        <v>26</v>
      </c>
      <c r="W3925" s="19">
        <v>0.77</v>
      </c>
      <c r="X3925" s="19">
        <f t="shared" si="207"/>
        <v>0.79833599986715953</v>
      </c>
      <c r="Y3925" s="19">
        <v>0.62</v>
      </c>
      <c r="Z3925" s="19">
        <f t="shared" si="208"/>
        <v>0.63244799989476275</v>
      </c>
      <c r="AA3925" s="19">
        <f t="shared" si="209"/>
        <v>0.55797101449275366</v>
      </c>
      <c r="AB3925" s="19">
        <f t="shared" si="210"/>
        <v>0.4420289855072464</v>
      </c>
      <c r="AE3925" s="19" t="s">
        <v>45</v>
      </c>
      <c r="AL3925" s="19" t="s">
        <v>429</v>
      </c>
      <c r="AT3925" s="19">
        <f t="shared" si="215"/>
        <v>2.3942307692307692</v>
      </c>
      <c r="AV3925" s="19" t="s">
        <v>659</v>
      </c>
      <c r="AX3925" s="19" t="s">
        <v>14</v>
      </c>
      <c r="AY3925" s="19" t="s">
        <v>677</v>
      </c>
      <c r="AZ3925" s="19" t="s">
        <v>681</v>
      </c>
    </row>
    <row r="3926" spans="2:52" s="19" customFormat="1" x14ac:dyDescent="0.2">
      <c r="B3926" s="19">
        <v>7150</v>
      </c>
      <c r="C3926" s="19" t="s">
        <v>69</v>
      </c>
      <c r="D3926" s="19" t="s">
        <v>679</v>
      </c>
      <c r="E3926" s="19" t="s">
        <v>678</v>
      </c>
      <c r="F3926" s="19">
        <v>0.32</v>
      </c>
      <c r="G3926" s="20" t="s">
        <v>642</v>
      </c>
      <c r="H3926" s="20">
        <v>1.0367999998274799</v>
      </c>
      <c r="I3926" s="19">
        <f t="shared" si="211"/>
        <v>0.33177599994479356</v>
      </c>
      <c r="J3926" s="19">
        <v>2008</v>
      </c>
      <c r="L3926" s="19">
        <v>285</v>
      </c>
      <c r="M3926" s="19">
        <f t="shared" si="212"/>
        <v>35.950000000000003</v>
      </c>
      <c r="N3926" s="19">
        <f t="shared" si="213"/>
        <v>104.15</v>
      </c>
      <c r="Q3926" s="19">
        <f t="shared" si="214"/>
        <v>0.75862068965517304</v>
      </c>
      <c r="R3926" s="19">
        <v>2</v>
      </c>
      <c r="V3926" s="19" t="s">
        <v>26</v>
      </c>
      <c r="W3926" s="19">
        <v>0.23</v>
      </c>
      <c r="X3926" s="19">
        <f t="shared" si="207"/>
        <v>0.23846399996032039</v>
      </c>
      <c r="Y3926" s="19">
        <v>0.11</v>
      </c>
      <c r="Z3926" s="19">
        <f t="shared" si="208"/>
        <v>9.3311999984473176E-2</v>
      </c>
      <c r="AA3926" s="19">
        <f t="shared" si="209"/>
        <v>0.71875</v>
      </c>
      <c r="AB3926" s="19">
        <f t="shared" si="210"/>
        <v>0.28124999999999994</v>
      </c>
      <c r="AE3926" s="19" t="s">
        <v>45</v>
      </c>
      <c r="AL3926" s="19" t="s">
        <v>429</v>
      </c>
      <c r="AT3926" s="19">
        <f t="shared" si="215"/>
        <v>2.3942307692307692</v>
      </c>
      <c r="AV3926" s="19" t="s">
        <v>659</v>
      </c>
      <c r="AX3926" s="19" t="s">
        <v>14</v>
      </c>
      <c r="AY3926" s="19" t="s">
        <v>677</v>
      </c>
      <c r="AZ3926" s="19" t="s">
        <v>681</v>
      </c>
    </row>
    <row r="3927" spans="2:52" s="19" customFormat="1" x14ac:dyDescent="0.2">
      <c r="B3927" s="19">
        <v>7150</v>
      </c>
      <c r="C3927" s="19" t="s">
        <v>69</v>
      </c>
      <c r="D3927" s="19" t="s">
        <v>679</v>
      </c>
      <c r="E3927" s="19" t="s">
        <v>678</v>
      </c>
      <c r="F3927" s="19">
        <v>0.25</v>
      </c>
      <c r="G3927" s="20" t="s">
        <v>642</v>
      </c>
      <c r="H3927" s="20">
        <v>1.0367999998274799</v>
      </c>
      <c r="I3927" s="19">
        <f t="shared" si="211"/>
        <v>0.25919999995686999</v>
      </c>
      <c r="J3927" s="19">
        <v>2008</v>
      </c>
      <c r="L3927" s="19">
        <v>316</v>
      </c>
      <c r="M3927" s="19">
        <f t="shared" si="212"/>
        <v>35.950000000000003</v>
      </c>
      <c r="N3927" s="19">
        <f t="shared" si="213"/>
        <v>104.15</v>
      </c>
      <c r="Q3927" s="19">
        <f t="shared" si="214"/>
        <v>0.41379310344827619</v>
      </c>
      <c r="R3927" s="19">
        <v>2</v>
      </c>
      <c r="V3927" s="19" t="s">
        <v>26</v>
      </c>
      <c r="W3927" s="19">
        <v>0.22</v>
      </c>
      <c r="X3927" s="19">
        <f t="shared" si="207"/>
        <v>0.22809599996204558</v>
      </c>
      <c r="Y3927" s="19">
        <v>0.05</v>
      </c>
      <c r="Z3927" s="19">
        <f t="shared" si="208"/>
        <v>3.1103999994824411E-2</v>
      </c>
      <c r="AA3927" s="19">
        <f t="shared" ref="AA3927:AA3940" si="216">X3927/I3927</f>
        <v>0.88</v>
      </c>
      <c r="AB3927" s="19">
        <f t="shared" ref="AB3927:AB3940" si="217">Z3927/I3927</f>
        <v>0.12000000000000005</v>
      </c>
      <c r="AE3927" s="19" t="s">
        <v>45</v>
      </c>
      <c r="AL3927" s="19" t="s">
        <v>429</v>
      </c>
      <c r="AT3927" s="19">
        <f t="shared" si="215"/>
        <v>2.3942307692307692</v>
      </c>
      <c r="AV3927" s="19" t="s">
        <v>659</v>
      </c>
      <c r="AX3927" s="19" t="s">
        <v>14</v>
      </c>
      <c r="AY3927" s="19" t="s">
        <v>677</v>
      </c>
      <c r="AZ3927" s="19" t="s">
        <v>681</v>
      </c>
    </row>
    <row r="3928" spans="2:52" s="19" customFormat="1" x14ac:dyDescent="0.2">
      <c r="B3928" s="19">
        <v>7150</v>
      </c>
      <c r="C3928" s="19" t="s">
        <v>69</v>
      </c>
      <c r="D3928" s="19" t="s">
        <v>680</v>
      </c>
      <c r="E3928" s="19" t="s">
        <v>678</v>
      </c>
      <c r="F3928" s="19">
        <v>3.7999999999999999E-2</v>
      </c>
      <c r="G3928" s="20" t="s">
        <v>642</v>
      </c>
      <c r="H3928" s="20">
        <v>1.0367999998274799</v>
      </c>
      <c r="I3928" s="19">
        <f t="shared" si="211"/>
        <v>3.9398399993444237E-2</v>
      </c>
      <c r="J3928" s="19">
        <v>2008</v>
      </c>
      <c r="L3928" s="19">
        <v>346</v>
      </c>
      <c r="M3928" s="19">
        <f t="shared" si="212"/>
        <v>35.950000000000003</v>
      </c>
      <c r="N3928" s="19">
        <f t="shared" si="213"/>
        <v>104.15</v>
      </c>
      <c r="Q3928" s="19">
        <f t="shared" si="214"/>
        <v>-6.137931034482758</v>
      </c>
      <c r="R3928" s="19">
        <v>2</v>
      </c>
      <c r="V3928" s="19" t="s">
        <v>26</v>
      </c>
      <c r="W3928" s="19">
        <v>0.03</v>
      </c>
      <c r="X3928" s="19">
        <f t="shared" si="207"/>
        <v>3.1103999994824397E-2</v>
      </c>
      <c r="Z3928" s="19">
        <f t="shared" si="208"/>
        <v>8.2943999986198405E-3</v>
      </c>
      <c r="AA3928" s="19">
        <f t="shared" si="216"/>
        <v>0.78947368421052633</v>
      </c>
      <c r="AB3928" s="19">
        <f t="shared" si="217"/>
        <v>0.2105263157894737</v>
      </c>
      <c r="AE3928" s="19" t="s">
        <v>45</v>
      </c>
      <c r="AL3928" s="19" t="s">
        <v>429</v>
      </c>
      <c r="AT3928" s="19">
        <f t="shared" si="215"/>
        <v>2.3942307692307692</v>
      </c>
      <c r="AV3928" s="19" t="s">
        <v>659</v>
      </c>
      <c r="AX3928" s="19" t="s">
        <v>14</v>
      </c>
      <c r="AY3928" s="19" t="s">
        <v>677</v>
      </c>
      <c r="AZ3928" s="19" t="s">
        <v>682</v>
      </c>
    </row>
    <row r="3929" spans="2:52" s="8" customFormat="1" x14ac:dyDescent="0.2">
      <c r="B3929" s="8">
        <v>7150</v>
      </c>
      <c r="C3929" s="8" t="s">
        <v>69</v>
      </c>
      <c r="D3929" s="8" t="s">
        <v>680</v>
      </c>
      <c r="E3929" s="8" t="s">
        <v>678</v>
      </c>
      <c r="F3929" s="8">
        <v>0.01</v>
      </c>
      <c r="G3929" s="11" t="s">
        <v>642</v>
      </c>
      <c r="H3929" s="11">
        <v>1.0367999998274799</v>
      </c>
      <c r="I3929" s="8">
        <f t="shared" si="211"/>
        <v>1.0367999998274799E-2</v>
      </c>
      <c r="J3929" s="8">
        <v>2008</v>
      </c>
      <c r="L3929" s="8">
        <v>18</v>
      </c>
      <c r="M3929" s="8">
        <f>35+57/60</f>
        <v>35.950000000000003</v>
      </c>
      <c r="N3929" s="8">
        <f>104+9/60</f>
        <v>104.15</v>
      </c>
      <c r="Q3929" s="8">
        <v>-7.137931034482758</v>
      </c>
      <c r="R3929" s="8">
        <v>2</v>
      </c>
      <c r="V3929" s="8" t="s">
        <v>26</v>
      </c>
      <c r="W3929" s="8">
        <v>1E-3</v>
      </c>
      <c r="X3929" s="8">
        <f t="shared" si="207"/>
        <v>1.0367999998274801E-3</v>
      </c>
      <c r="Z3929" s="8">
        <f t="shared" si="208"/>
        <v>9.3311999984473197E-3</v>
      </c>
      <c r="AA3929" s="7">
        <f t="shared" si="216"/>
        <v>0.10000000000000002</v>
      </c>
      <c r="AB3929" s="7">
        <f t="shared" si="217"/>
        <v>0.9</v>
      </c>
      <c r="AE3929" s="8" t="s">
        <v>45</v>
      </c>
      <c r="AV3929" s="8" t="s">
        <v>659</v>
      </c>
      <c r="AX3929" s="8" t="s">
        <v>14</v>
      </c>
      <c r="AY3929" s="8" t="s">
        <v>677</v>
      </c>
      <c r="AZ3929" s="8" t="s">
        <v>682</v>
      </c>
    </row>
    <row r="3930" spans="2:52" s="8" customFormat="1" x14ac:dyDescent="0.2">
      <c r="B3930" s="8">
        <v>7150</v>
      </c>
      <c r="C3930" s="8" t="s">
        <v>69</v>
      </c>
      <c r="D3930" s="8" t="s">
        <v>680</v>
      </c>
      <c r="E3930" s="8" t="s">
        <v>678</v>
      </c>
      <c r="F3930" s="8">
        <v>4.5999999999999999E-2</v>
      </c>
      <c r="G3930" s="11" t="s">
        <v>642</v>
      </c>
      <c r="H3930" s="11">
        <v>1.0367999998274799</v>
      </c>
      <c r="I3930" s="8">
        <f t="shared" si="211"/>
        <v>4.7692799992064078E-2</v>
      </c>
      <c r="J3930" s="8">
        <v>2008</v>
      </c>
      <c r="L3930" s="8">
        <f>30+23</f>
        <v>53</v>
      </c>
      <c r="M3930" s="8">
        <f t="shared" si="212"/>
        <v>35.950000000000003</v>
      </c>
      <c r="N3930" s="8">
        <f t="shared" si="213"/>
        <v>104.15</v>
      </c>
      <c r="Q3930" s="8">
        <v>-6.4827586206896548</v>
      </c>
      <c r="R3930" s="8">
        <v>2</v>
      </c>
      <c r="V3930" s="8" t="s">
        <v>26</v>
      </c>
      <c r="W3930" s="8">
        <v>0.02</v>
      </c>
      <c r="X3930" s="8">
        <f t="shared" si="207"/>
        <v>2.0735999996549598E-2</v>
      </c>
      <c r="Z3930" s="8">
        <f t="shared" si="208"/>
        <v>2.695679999551448E-2</v>
      </c>
      <c r="AA3930" s="7">
        <f t="shared" si="216"/>
        <v>0.43478260869565216</v>
      </c>
      <c r="AB3930" s="7">
        <f t="shared" si="217"/>
        <v>0.56521739130434789</v>
      </c>
      <c r="AE3930" s="8" t="s">
        <v>45</v>
      </c>
      <c r="AV3930" s="8" t="s">
        <v>659</v>
      </c>
      <c r="AX3930" s="8" t="s">
        <v>14</v>
      </c>
      <c r="AY3930" s="8" t="s">
        <v>677</v>
      </c>
      <c r="AZ3930" s="8" t="s">
        <v>682</v>
      </c>
    </row>
    <row r="3931" spans="2:52" s="8" customFormat="1" x14ac:dyDescent="0.2">
      <c r="B3931" s="8">
        <v>7150</v>
      </c>
      <c r="C3931" s="8" t="s">
        <v>69</v>
      </c>
      <c r="D3931" s="8" t="s">
        <v>680</v>
      </c>
      <c r="E3931" s="8" t="s">
        <v>678</v>
      </c>
      <c r="F3931" s="8">
        <v>0.26</v>
      </c>
      <c r="G3931" s="11" t="s">
        <v>642</v>
      </c>
      <c r="H3931" s="11">
        <v>1.0367999998274799</v>
      </c>
      <c r="I3931" s="8">
        <f t="shared" si="211"/>
        <v>0.2695679999551448</v>
      </c>
      <c r="J3931" s="8">
        <v>2008</v>
      </c>
      <c r="L3931" s="8">
        <f>60+26</f>
        <v>86</v>
      </c>
      <c r="M3931" s="8">
        <f t="shared" si="212"/>
        <v>35.950000000000003</v>
      </c>
      <c r="N3931" s="8">
        <f t="shared" si="213"/>
        <v>104.15</v>
      </c>
      <c r="Q3931" s="8">
        <v>6.8965517241379365E-2</v>
      </c>
      <c r="R3931" s="8">
        <v>2</v>
      </c>
      <c r="V3931" s="8" t="s">
        <v>26</v>
      </c>
      <c r="W3931" s="8">
        <v>0.15</v>
      </c>
      <c r="X3931" s="8">
        <f t="shared" si="207"/>
        <v>0.155519999974122</v>
      </c>
      <c r="Y3931" s="8">
        <v>0.12</v>
      </c>
      <c r="Z3931" s="8">
        <f t="shared" si="208"/>
        <v>0.1140479999810228</v>
      </c>
      <c r="AA3931" s="7">
        <f t="shared" si="216"/>
        <v>0.57692307692307687</v>
      </c>
      <c r="AB3931" s="7">
        <f t="shared" si="217"/>
        <v>0.42307692307692307</v>
      </c>
      <c r="AE3931" s="8" t="s">
        <v>45</v>
      </c>
      <c r="AV3931" s="8" t="s">
        <v>659</v>
      </c>
      <c r="AX3931" s="8" t="s">
        <v>14</v>
      </c>
      <c r="AY3931" s="8" t="s">
        <v>677</v>
      </c>
      <c r="AZ3931" s="8" t="s">
        <v>682</v>
      </c>
    </row>
    <row r="3932" spans="2:52" s="8" customFormat="1" x14ac:dyDescent="0.2">
      <c r="B3932" s="8">
        <v>7150</v>
      </c>
      <c r="C3932" s="8" t="s">
        <v>69</v>
      </c>
      <c r="D3932" s="8" t="s">
        <v>680</v>
      </c>
      <c r="E3932" s="8" t="s">
        <v>678</v>
      </c>
      <c r="F3932" s="8">
        <v>0.53</v>
      </c>
      <c r="G3932" s="11" t="s">
        <v>642</v>
      </c>
      <c r="H3932" s="11">
        <v>1.0367999998274799</v>
      </c>
      <c r="I3932" s="8">
        <f t="shared" si="211"/>
        <v>0.54950399990856436</v>
      </c>
      <c r="J3932" s="8">
        <v>2008</v>
      </c>
      <c r="L3932" s="8">
        <f>90+28</f>
        <v>118</v>
      </c>
      <c r="M3932" s="8">
        <f t="shared" si="212"/>
        <v>35.950000000000003</v>
      </c>
      <c r="N3932" s="8">
        <f t="shared" si="213"/>
        <v>104.15</v>
      </c>
      <c r="Q3932" s="8">
        <v>7.6551724137931032</v>
      </c>
      <c r="R3932" s="8">
        <v>2</v>
      </c>
      <c r="V3932" s="8" t="s">
        <v>26</v>
      </c>
      <c r="W3932" s="8">
        <v>0.34</v>
      </c>
      <c r="X3932" s="8">
        <f t="shared" si="207"/>
        <v>0.35251199994134319</v>
      </c>
      <c r="Y3932" s="8">
        <v>0.19</v>
      </c>
      <c r="Z3932" s="8">
        <f t="shared" si="208"/>
        <v>0.19699199996722117</v>
      </c>
      <c r="AA3932" s="7">
        <f t="shared" si="216"/>
        <v>0.64150943396226423</v>
      </c>
      <c r="AB3932" s="7">
        <f t="shared" si="217"/>
        <v>0.35849056603773582</v>
      </c>
      <c r="AE3932" s="8" t="s">
        <v>45</v>
      </c>
      <c r="AV3932" s="8" t="s">
        <v>659</v>
      </c>
      <c r="AX3932" s="8" t="s">
        <v>14</v>
      </c>
      <c r="AY3932" s="8" t="s">
        <v>677</v>
      </c>
      <c r="AZ3932" s="8" t="s">
        <v>682</v>
      </c>
    </row>
    <row r="3933" spans="2:52" s="8" customFormat="1" x14ac:dyDescent="0.2">
      <c r="B3933" s="8">
        <v>7150</v>
      </c>
      <c r="C3933" s="8" t="s">
        <v>69</v>
      </c>
      <c r="D3933" s="8" t="s">
        <v>680</v>
      </c>
      <c r="E3933" s="8" t="s">
        <v>678</v>
      </c>
      <c r="F3933" s="8">
        <v>0.73</v>
      </c>
      <c r="G3933" s="11" t="s">
        <v>642</v>
      </c>
      <c r="H3933" s="11">
        <v>1.0367999998274799</v>
      </c>
      <c r="I3933" s="8">
        <f t="shared" si="211"/>
        <v>0.75686399987406039</v>
      </c>
      <c r="J3933" s="8">
        <v>2008</v>
      </c>
      <c r="L3933" s="8">
        <f>4*30+24</f>
        <v>144</v>
      </c>
      <c r="M3933" s="8">
        <f t="shared" si="212"/>
        <v>35.950000000000003</v>
      </c>
      <c r="N3933" s="8">
        <f t="shared" si="213"/>
        <v>104.15</v>
      </c>
      <c r="Q3933" s="8">
        <v>10.068965517241381</v>
      </c>
      <c r="R3933" s="8">
        <v>2</v>
      </c>
      <c r="V3933" s="8" t="s">
        <v>26</v>
      </c>
      <c r="W3933" s="8">
        <v>0.4</v>
      </c>
      <c r="X3933" s="8">
        <f t="shared" si="207"/>
        <v>0.41471999993099201</v>
      </c>
      <c r="Y3933" s="8">
        <v>0.33</v>
      </c>
      <c r="Z3933" s="8">
        <f t="shared" si="208"/>
        <v>0.34214399994306838</v>
      </c>
      <c r="AA3933" s="7">
        <f t="shared" si="216"/>
        <v>0.54794520547945202</v>
      </c>
      <c r="AB3933" s="7">
        <f t="shared" si="217"/>
        <v>0.45205479452054792</v>
      </c>
      <c r="AE3933" s="8" t="s">
        <v>45</v>
      </c>
      <c r="AV3933" s="8" t="s">
        <v>659</v>
      </c>
      <c r="AX3933" s="8" t="s">
        <v>14</v>
      </c>
      <c r="AY3933" s="8" t="s">
        <v>677</v>
      </c>
      <c r="AZ3933" s="8" t="s">
        <v>682</v>
      </c>
    </row>
    <row r="3934" spans="2:52" s="8" customFormat="1" x14ac:dyDescent="0.2">
      <c r="B3934" s="8">
        <v>7150</v>
      </c>
      <c r="C3934" s="8" t="s">
        <v>69</v>
      </c>
      <c r="D3934" s="8" t="s">
        <v>680</v>
      </c>
      <c r="E3934" s="8" t="s">
        <v>678</v>
      </c>
      <c r="F3934" s="8">
        <v>0.92</v>
      </c>
      <c r="G3934" s="11" t="s">
        <v>642</v>
      </c>
      <c r="H3934" s="11">
        <v>1.0367999998274799</v>
      </c>
      <c r="I3934" s="8">
        <f t="shared" si="211"/>
        <v>0.95385599984128155</v>
      </c>
      <c r="J3934" s="8">
        <v>2008</v>
      </c>
      <c r="L3934" s="8">
        <f>5*30+27</f>
        <v>177</v>
      </c>
      <c r="M3934" s="8">
        <f t="shared" si="212"/>
        <v>35.950000000000003</v>
      </c>
      <c r="N3934" s="8">
        <f t="shared" si="213"/>
        <v>104.15</v>
      </c>
      <c r="Q3934" s="8">
        <v>19.724137931034484</v>
      </c>
      <c r="R3934" s="8">
        <v>2</v>
      </c>
      <c r="V3934" s="8" t="s">
        <v>26</v>
      </c>
      <c r="W3934" s="8">
        <v>0.63</v>
      </c>
      <c r="X3934" s="8">
        <f t="shared" si="207"/>
        <v>0.65318399989131237</v>
      </c>
      <c r="Y3934" s="8">
        <v>0.33</v>
      </c>
      <c r="Z3934" s="8">
        <f t="shared" si="208"/>
        <v>0.30067199994996918</v>
      </c>
      <c r="AA3934" s="7">
        <f t="shared" si="216"/>
        <v>0.68478260869565222</v>
      </c>
      <c r="AB3934" s="7">
        <f t="shared" si="217"/>
        <v>0.31521739130434784</v>
      </c>
      <c r="AE3934" s="8" t="s">
        <v>45</v>
      </c>
      <c r="AV3934" s="8" t="s">
        <v>659</v>
      </c>
      <c r="AX3934" s="8" t="s">
        <v>14</v>
      </c>
      <c r="AY3934" s="8" t="s">
        <v>677</v>
      </c>
      <c r="AZ3934" s="8" t="s">
        <v>682</v>
      </c>
    </row>
    <row r="3935" spans="2:52" s="8" customFormat="1" x14ac:dyDescent="0.2">
      <c r="B3935" s="8">
        <v>7150</v>
      </c>
      <c r="C3935" s="8" t="s">
        <v>69</v>
      </c>
      <c r="D3935" s="8" t="s">
        <v>680</v>
      </c>
      <c r="E3935" s="8" t="s">
        <v>678</v>
      </c>
      <c r="F3935" s="8">
        <v>1.05</v>
      </c>
      <c r="G3935" s="11" t="s">
        <v>642</v>
      </c>
      <c r="H3935" s="11">
        <v>1.0367999998274799</v>
      </c>
      <c r="I3935" s="8">
        <f t="shared" si="211"/>
        <v>1.0886399998188541</v>
      </c>
      <c r="J3935" s="8">
        <v>2008</v>
      </c>
      <c r="L3935" s="8">
        <f>6*30.5+27</f>
        <v>210</v>
      </c>
      <c r="M3935" s="8">
        <f t="shared" si="212"/>
        <v>35.950000000000003</v>
      </c>
      <c r="N3935" s="8">
        <f t="shared" si="213"/>
        <v>104.15</v>
      </c>
      <c r="Q3935" s="8">
        <v>21.448275862068964</v>
      </c>
      <c r="R3935" s="8">
        <v>2</v>
      </c>
      <c r="V3935" s="8" t="s">
        <v>26</v>
      </c>
      <c r="W3935" s="8">
        <v>0.7</v>
      </c>
      <c r="X3935" s="8">
        <f t="shared" si="207"/>
        <v>0.7257599998792359</v>
      </c>
      <c r="Y3935" s="8">
        <v>0.32</v>
      </c>
      <c r="Z3935" s="8">
        <f t="shared" si="208"/>
        <v>0.36287999993961817</v>
      </c>
      <c r="AA3935" s="7">
        <f t="shared" si="216"/>
        <v>0.66666666666666652</v>
      </c>
      <c r="AB3935" s="7">
        <f t="shared" si="217"/>
        <v>0.33333333333333348</v>
      </c>
      <c r="AE3935" s="8" t="s">
        <v>45</v>
      </c>
      <c r="AV3935" s="8" t="s">
        <v>659</v>
      </c>
      <c r="AX3935" s="8" t="s">
        <v>14</v>
      </c>
      <c r="AY3935" s="8" t="s">
        <v>677</v>
      </c>
      <c r="AZ3935" s="8" t="s">
        <v>682</v>
      </c>
    </row>
    <row r="3936" spans="2:52" s="8" customFormat="1" x14ac:dyDescent="0.2">
      <c r="B3936" s="8">
        <v>7150</v>
      </c>
      <c r="C3936" s="8" t="s">
        <v>69</v>
      </c>
      <c r="D3936" s="8" t="s">
        <v>680</v>
      </c>
      <c r="E3936" s="8" t="s">
        <v>678</v>
      </c>
      <c r="F3936" s="8">
        <v>1.53</v>
      </c>
      <c r="G3936" s="11" t="s">
        <v>642</v>
      </c>
      <c r="H3936" s="11">
        <v>1.0367999998274799</v>
      </c>
      <c r="I3936" s="8">
        <f t="shared" si="211"/>
        <v>1.5863039997360444</v>
      </c>
      <c r="J3936" s="8">
        <v>2008</v>
      </c>
      <c r="L3936" s="8">
        <v>230</v>
      </c>
      <c r="M3936" s="8">
        <f t="shared" si="212"/>
        <v>35.950000000000003</v>
      </c>
      <c r="N3936" s="8">
        <f t="shared" si="213"/>
        <v>104.15</v>
      </c>
      <c r="Q3936" s="8">
        <v>20.068965517241381</v>
      </c>
      <c r="R3936" s="8">
        <v>2</v>
      </c>
      <c r="V3936" s="8" t="s">
        <v>26</v>
      </c>
      <c r="W3936" s="8">
        <v>0.67</v>
      </c>
      <c r="X3936" s="8">
        <f t="shared" si="207"/>
        <v>0.69465599988441162</v>
      </c>
      <c r="Y3936" s="8">
        <v>0.85</v>
      </c>
      <c r="Z3936" s="8">
        <f t="shared" si="208"/>
        <v>0.89164799985163279</v>
      </c>
      <c r="AA3936" s="7">
        <f t="shared" si="216"/>
        <v>0.43790849673202614</v>
      </c>
      <c r="AB3936" s="7">
        <f t="shared" si="217"/>
        <v>0.56209150326797386</v>
      </c>
      <c r="AE3936" s="8" t="s">
        <v>45</v>
      </c>
      <c r="AV3936" s="8" t="s">
        <v>659</v>
      </c>
      <c r="AX3936" s="8" t="s">
        <v>14</v>
      </c>
      <c r="AY3936" s="8" t="s">
        <v>677</v>
      </c>
      <c r="AZ3936" s="8" t="s">
        <v>682</v>
      </c>
    </row>
    <row r="3937" spans="2:52" s="8" customFormat="1" x14ac:dyDescent="0.2">
      <c r="B3937" s="8">
        <v>7150</v>
      </c>
      <c r="C3937" s="8" t="s">
        <v>69</v>
      </c>
      <c r="D3937" s="8" t="s">
        <v>680</v>
      </c>
      <c r="E3937" s="8" t="s">
        <v>678</v>
      </c>
      <c r="F3937" s="8">
        <v>1.03</v>
      </c>
      <c r="G3937" s="11" t="s">
        <v>642</v>
      </c>
      <c r="H3937" s="11">
        <v>1.0367999998274799</v>
      </c>
      <c r="I3937" s="8">
        <f t="shared" si="211"/>
        <v>1.0679039998223043</v>
      </c>
      <c r="J3937" s="8">
        <v>2008</v>
      </c>
      <c r="L3937" s="8">
        <v>253</v>
      </c>
      <c r="M3937" s="8">
        <f t="shared" si="212"/>
        <v>35.950000000000003</v>
      </c>
      <c r="N3937" s="8">
        <f t="shared" si="213"/>
        <v>104.15</v>
      </c>
      <c r="Q3937" s="8">
        <v>19.379310344827587</v>
      </c>
      <c r="R3937" s="8">
        <v>2</v>
      </c>
      <c r="V3937" s="8" t="s">
        <v>26</v>
      </c>
      <c r="W3937" s="8">
        <v>0.62</v>
      </c>
      <c r="X3937" s="8">
        <f t="shared" si="207"/>
        <v>0.64281599989303762</v>
      </c>
      <c r="Y3937" s="8">
        <v>0.42</v>
      </c>
      <c r="Z3937" s="8">
        <f t="shared" si="208"/>
        <v>0.42508799992926671</v>
      </c>
      <c r="AA3937" s="7">
        <f t="shared" si="216"/>
        <v>0.6019417475728156</v>
      </c>
      <c r="AB3937" s="7">
        <f t="shared" si="217"/>
        <v>0.3980582524271844</v>
      </c>
      <c r="AE3937" s="8" t="s">
        <v>45</v>
      </c>
      <c r="AV3937" s="8" t="s">
        <v>659</v>
      </c>
      <c r="AX3937" s="8" t="s">
        <v>14</v>
      </c>
      <c r="AY3937" s="8" t="s">
        <v>677</v>
      </c>
      <c r="AZ3937" s="8" t="s">
        <v>682</v>
      </c>
    </row>
    <row r="3938" spans="2:52" s="8" customFormat="1" x14ac:dyDescent="0.2">
      <c r="B3938" s="8">
        <v>7150</v>
      </c>
      <c r="C3938" s="8" t="s">
        <v>69</v>
      </c>
      <c r="D3938" s="8" t="s">
        <v>680</v>
      </c>
      <c r="E3938" s="8" t="s">
        <v>678</v>
      </c>
      <c r="F3938" s="8">
        <v>0.19</v>
      </c>
      <c r="G3938" s="11" t="s">
        <v>642</v>
      </c>
      <c r="H3938" s="11">
        <v>1.0367999998274799</v>
      </c>
      <c r="I3938" s="8">
        <f t="shared" si="211"/>
        <v>0.19699199996722119</v>
      </c>
      <c r="J3938" s="8">
        <v>2008</v>
      </c>
      <c r="L3938" s="8">
        <v>285</v>
      </c>
      <c r="M3938" s="8">
        <f t="shared" si="212"/>
        <v>35.950000000000003</v>
      </c>
      <c r="N3938" s="8">
        <f t="shared" si="213"/>
        <v>104.15</v>
      </c>
      <c r="Q3938" s="8">
        <v>0.75862068965517304</v>
      </c>
      <c r="R3938" s="8">
        <v>2</v>
      </c>
      <c r="V3938" s="8" t="s">
        <v>26</v>
      </c>
      <c r="W3938" s="8">
        <v>0.14000000000000001</v>
      </c>
      <c r="X3938" s="8">
        <f t="shared" si="207"/>
        <v>0.14515199997584721</v>
      </c>
      <c r="Y3938" s="8">
        <v>0.1</v>
      </c>
      <c r="Z3938" s="8">
        <f t="shared" si="208"/>
        <v>5.1839999991373981E-2</v>
      </c>
      <c r="AA3938" s="7">
        <f t="shared" si="216"/>
        <v>0.73684210526315796</v>
      </c>
      <c r="AB3938" s="7">
        <f t="shared" si="217"/>
        <v>0.26315789473684204</v>
      </c>
      <c r="AE3938" s="8" t="s">
        <v>45</v>
      </c>
      <c r="AV3938" s="8" t="s">
        <v>659</v>
      </c>
      <c r="AX3938" s="8" t="s">
        <v>14</v>
      </c>
      <c r="AY3938" s="8" t="s">
        <v>677</v>
      </c>
      <c r="AZ3938" s="8" t="s">
        <v>682</v>
      </c>
    </row>
    <row r="3939" spans="2:52" s="8" customFormat="1" x14ac:dyDescent="0.2">
      <c r="B3939" s="8">
        <v>7150</v>
      </c>
      <c r="C3939" s="8" t="s">
        <v>69</v>
      </c>
      <c r="D3939" s="8" t="s">
        <v>680</v>
      </c>
      <c r="E3939" s="8" t="s">
        <v>678</v>
      </c>
      <c r="F3939" s="8">
        <v>0.15</v>
      </c>
      <c r="G3939" s="11" t="s">
        <v>642</v>
      </c>
      <c r="H3939" s="11">
        <v>1.0367999998274799</v>
      </c>
      <c r="I3939" s="8">
        <f t="shared" si="211"/>
        <v>0.155519999974122</v>
      </c>
      <c r="J3939" s="8">
        <v>2008</v>
      </c>
      <c r="L3939" s="8">
        <v>316</v>
      </c>
      <c r="M3939" s="8">
        <f t="shared" si="212"/>
        <v>35.950000000000003</v>
      </c>
      <c r="N3939" s="8">
        <f t="shared" si="213"/>
        <v>104.15</v>
      </c>
      <c r="Q3939" s="8">
        <v>0.41379310344827619</v>
      </c>
      <c r="R3939" s="8">
        <v>2</v>
      </c>
      <c r="V3939" s="8" t="s">
        <v>26</v>
      </c>
      <c r="W3939" s="8">
        <v>0.09</v>
      </c>
      <c r="X3939" s="8">
        <f t="shared" si="207"/>
        <v>9.331199998447319E-2</v>
      </c>
      <c r="Y3939" s="8">
        <v>0.05</v>
      </c>
      <c r="Z3939" s="8">
        <f t="shared" si="208"/>
        <v>6.2207999989648807E-2</v>
      </c>
      <c r="AA3939" s="7">
        <f t="shared" si="216"/>
        <v>0.6</v>
      </c>
      <c r="AB3939" s="7">
        <f t="shared" si="217"/>
        <v>0.40000000000000008</v>
      </c>
      <c r="AE3939" s="8" t="s">
        <v>45</v>
      </c>
      <c r="AV3939" s="8" t="s">
        <v>659</v>
      </c>
      <c r="AX3939" s="8" t="s">
        <v>14</v>
      </c>
      <c r="AY3939" s="8" t="s">
        <v>677</v>
      </c>
      <c r="AZ3939" s="8" t="s">
        <v>682</v>
      </c>
    </row>
    <row r="3940" spans="2:52" s="8" customFormat="1" x14ac:dyDescent="0.2">
      <c r="B3940" s="8">
        <v>7150</v>
      </c>
      <c r="C3940" s="8" t="s">
        <v>69</v>
      </c>
      <c r="D3940" s="8" t="s">
        <v>680</v>
      </c>
      <c r="E3940" s="8" t="s">
        <v>678</v>
      </c>
      <c r="F3940" s="8">
        <v>1.6E-2</v>
      </c>
      <c r="G3940" s="11" t="s">
        <v>642</v>
      </c>
      <c r="H3940" s="11">
        <v>1.0367999998274799</v>
      </c>
      <c r="I3940" s="8">
        <f t="shared" si="211"/>
        <v>1.6588799997239681E-2</v>
      </c>
      <c r="J3940" s="8">
        <v>2008</v>
      </c>
      <c r="L3940" s="8">
        <v>346</v>
      </c>
      <c r="M3940" s="8">
        <f t="shared" si="212"/>
        <v>35.950000000000003</v>
      </c>
      <c r="N3940" s="8">
        <f t="shared" si="213"/>
        <v>104.15</v>
      </c>
      <c r="Q3940" s="8">
        <v>-6.137931034482758</v>
      </c>
      <c r="R3940" s="8">
        <v>2</v>
      </c>
      <c r="V3940" s="8" t="s">
        <v>26</v>
      </c>
      <c r="W3940" s="8">
        <v>2E-3</v>
      </c>
      <c r="X3940" s="8">
        <f t="shared" si="207"/>
        <v>2.0735999996549601E-3</v>
      </c>
      <c r="Z3940" s="8">
        <f t="shared" si="208"/>
        <v>1.4515199997584721E-2</v>
      </c>
      <c r="AA3940" s="7">
        <f t="shared" si="216"/>
        <v>0.125</v>
      </c>
      <c r="AB3940" s="7">
        <f t="shared" si="217"/>
        <v>0.875</v>
      </c>
      <c r="AE3940" s="8" t="s">
        <v>45</v>
      </c>
      <c r="AV3940" s="8" t="s">
        <v>659</v>
      </c>
      <c r="AX3940" s="8" t="s">
        <v>14</v>
      </c>
      <c r="AY3940" s="8" t="s">
        <v>677</v>
      </c>
      <c r="AZ3940" s="8" t="s">
        <v>682</v>
      </c>
    </row>
    <row r="3941" spans="2:52" x14ac:dyDescent="0.2">
      <c r="B3941" s="7">
        <v>7491</v>
      </c>
      <c r="C3941" s="7" t="s">
        <v>69</v>
      </c>
      <c r="D3941" s="7" t="s">
        <v>688</v>
      </c>
      <c r="E3941" s="7" t="s">
        <v>687</v>
      </c>
      <c r="F3941" s="7">
        <v>7.85</v>
      </c>
      <c r="G3941" t="s">
        <v>626</v>
      </c>
      <c r="H3941" s="7">
        <v>0.27272727263301821</v>
      </c>
      <c r="I3941" s="7">
        <f>F3941*H3941</f>
        <v>2.1409090901691927</v>
      </c>
      <c r="J3941" s="7">
        <v>2011</v>
      </c>
      <c r="L3941" s="7">
        <v>5</v>
      </c>
      <c r="M3941" s="7">
        <f>24+32/60</f>
        <v>24.533333333333335</v>
      </c>
      <c r="N3941" s="7">
        <f>101+1/60</f>
        <v>101.01666666666667</v>
      </c>
      <c r="Q3941" s="7">
        <v>6.7</v>
      </c>
      <c r="R3941" s="7">
        <v>5</v>
      </c>
      <c r="S3941" s="7">
        <v>34.18</v>
      </c>
      <c r="T3941" s="7">
        <v>10</v>
      </c>
      <c r="U3941" s="7" t="s">
        <v>689</v>
      </c>
      <c r="V3941" s="7" t="s">
        <v>26</v>
      </c>
      <c r="W3941" s="7">
        <v>6.1559999999999997</v>
      </c>
      <c r="X3941" s="7">
        <f t="shared" ref="X3941:X3979" si="218">W3941*H3941</f>
        <v>1.6789090903288599</v>
      </c>
      <c r="Z3941" s="7">
        <f t="shared" ref="Z3941:Z4039" si="219">I3941-X3941</f>
        <v>0.4619999998403328</v>
      </c>
      <c r="AA3941" s="7">
        <f t="shared" ref="AA3941:AA4039" si="220">X3941/I3941</f>
        <v>0.78420382165605096</v>
      </c>
      <c r="AB3941" s="7">
        <f t="shared" ref="AB3941:AB4039" si="221">Z3941/I3941</f>
        <v>0.21579617834394904</v>
      </c>
      <c r="AE3941" s="7" t="s">
        <v>39</v>
      </c>
      <c r="AM3941" s="7">
        <v>0.64600000000000002</v>
      </c>
      <c r="AN3941" s="7">
        <v>0.10050000000000001</v>
      </c>
      <c r="AS3941" s="7">
        <f>EXP(0.117*10)</f>
        <v>3.2219926385285005</v>
      </c>
      <c r="AT3941" s="7">
        <f>EXP(0.1*10)</f>
        <v>2.7182818284590451</v>
      </c>
      <c r="AU3941" s="7">
        <f>EXP(0.0501*10)</f>
        <v>1.6503708166063191</v>
      </c>
      <c r="AV3941" s="7" t="s">
        <v>659</v>
      </c>
      <c r="AX3941" s="7" t="s">
        <v>14</v>
      </c>
      <c r="AY3941" s="7" t="s">
        <v>649</v>
      </c>
    </row>
    <row r="3942" spans="2:52" x14ac:dyDescent="0.2">
      <c r="B3942" s="7">
        <v>7477</v>
      </c>
      <c r="C3942" s="7" t="s">
        <v>69</v>
      </c>
      <c r="D3942" s="7" t="s">
        <v>742</v>
      </c>
      <c r="E3942" s="7" t="s">
        <v>737</v>
      </c>
      <c r="F3942" s="7">
        <v>136.34</v>
      </c>
      <c r="G3942" t="s">
        <v>632</v>
      </c>
      <c r="H3942" s="7">
        <v>6.5454542197108364E-3</v>
      </c>
      <c r="I3942" s="7">
        <f t="shared" ref="I3942:I3973" si="222">F3942*H3942</f>
        <v>0.89240722831537544</v>
      </c>
      <c r="J3942" s="7">
        <v>2006</v>
      </c>
      <c r="L3942" s="7">
        <v>320</v>
      </c>
      <c r="M3942" s="7">
        <f t="shared" ref="M3942:M3973" si="223">32+35/60</f>
        <v>32.583333333333336</v>
      </c>
      <c r="N3942" s="7">
        <f t="shared" ref="N3942:N3973" si="224">119+42/60</f>
        <v>119.7</v>
      </c>
      <c r="Q3942" s="7">
        <v>8.89</v>
      </c>
      <c r="R3942" s="7">
        <v>10</v>
      </c>
      <c r="V3942" t="s">
        <v>37</v>
      </c>
      <c r="W3942" s="7">
        <v>76.790000000000006</v>
      </c>
      <c r="X3942" s="7">
        <f t="shared" si="218"/>
        <v>0.50262542953159517</v>
      </c>
      <c r="Z3942" s="7">
        <f>I3942-X3942</f>
        <v>0.38978179878378028</v>
      </c>
      <c r="AA3942" s="7">
        <f t="shared" ref="AA3942:AA3973" si="225">X3942/I3942</f>
        <v>0.56322429221064985</v>
      </c>
      <c r="AB3942" s="7">
        <f t="shared" ref="AB3942:AB3973" si="226">Z3942/I3942</f>
        <v>0.4367757077893501</v>
      </c>
      <c r="AE3942" s="7" t="s">
        <v>132</v>
      </c>
      <c r="AL3942" s="7" t="s">
        <v>408</v>
      </c>
      <c r="AM3942" s="7">
        <v>41.55</v>
      </c>
      <c r="AN3942" s="7">
        <v>0.1101</v>
      </c>
      <c r="AS3942" s="7">
        <v>2.67</v>
      </c>
      <c r="AT3942" s="7">
        <f>EXP(AN3942*10)</f>
        <v>3.0071716925542109</v>
      </c>
      <c r="AU3942" s="7">
        <v>1.93</v>
      </c>
      <c r="AV3942" s="7" t="s">
        <v>658</v>
      </c>
      <c r="AX3942" s="7" t="s">
        <v>14</v>
      </c>
      <c r="AY3942" s="7" t="s">
        <v>740</v>
      </c>
      <c r="AZ3942" s="7" t="s">
        <v>741</v>
      </c>
    </row>
    <row r="3943" spans="2:52" x14ac:dyDescent="0.2">
      <c r="B3943" s="7">
        <v>7477</v>
      </c>
      <c r="C3943" s="7" t="s">
        <v>69</v>
      </c>
      <c r="D3943" s="7" t="s">
        <v>742</v>
      </c>
      <c r="E3943" s="7" t="s">
        <v>737</v>
      </c>
      <c r="F3943" s="7">
        <v>114</v>
      </c>
      <c r="G3943" t="s">
        <v>632</v>
      </c>
      <c r="H3943" s="7">
        <v>6.5454542197108364E-3</v>
      </c>
      <c r="I3943" s="7">
        <f t="shared" si="222"/>
        <v>0.74618178104703536</v>
      </c>
      <c r="J3943" s="7">
        <v>2006</v>
      </c>
      <c r="L3943" s="7">
        <v>335</v>
      </c>
      <c r="M3943" s="7">
        <f t="shared" si="223"/>
        <v>32.583333333333336</v>
      </c>
      <c r="N3943" s="7">
        <f t="shared" si="224"/>
        <v>119.7</v>
      </c>
      <c r="Q3943" s="7">
        <v>8.2200000000000006</v>
      </c>
      <c r="R3943" s="7">
        <v>10</v>
      </c>
      <c r="V3943" t="s">
        <v>37</v>
      </c>
      <c r="W3943" s="7">
        <v>67.849999999999994</v>
      </c>
      <c r="X3943" s="7">
        <f t="shared" si="218"/>
        <v>0.44410906880738021</v>
      </c>
      <c r="Z3943" s="7">
        <f t="shared" ref="Z3943:Z4006" si="227">I3943-X3943</f>
        <v>0.30207271223965515</v>
      </c>
      <c r="AA3943" s="7">
        <f t="shared" si="225"/>
        <v>0.59517543859649114</v>
      </c>
      <c r="AB3943" s="7">
        <f t="shared" si="226"/>
        <v>0.40482456140350881</v>
      </c>
      <c r="AE3943" s="7" t="s">
        <v>132</v>
      </c>
      <c r="AL3943" s="7" t="s">
        <v>408</v>
      </c>
      <c r="AM3943" s="7">
        <v>41.55</v>
      </c>
      <c r="AN3943" s="7">
        <v>0.1101</v>
      </c>
      <c r="AS3943" s="7">
        <v>2.67</v>
      </c>
      <c r="AT3943" s="7">
        <f t="shared" ref="AT3943:AT4006" si="228">EXP(AN3943*10)</f>
        <v>3.0071716925542109</v>
      </c>
      <c r="AU3943" s="7">
        <v>1.93</v>
      </c>
      <c r="AV3943" s="7" t="s">
        <v>658</v>
      </c>
      <c r="AX3943" s="7" t="s">
        <v>14</v>
      </c>
      <c r="AY3943" s="7" t="s">
        <v>740</v>
      </c>
      <c r="AZ3943" s="7" t="s">
        <v>741</v>
      </c>
    </row>
    <row r="3944" spans="2:52" x14ac:dyDescent="0.2">
      <c r="B3944" s="7">
        <v>7477</v>
      </c>
      <c r="C3944" s="7" t="s">
        <v>69</v>
      </c>
      <c r="D3944" s="7" t="s">
        <v>742</v>
      </c>
      <c r="E3944" s="7" t="s">
        <v>737</v>
      </c>
      <c r="F3944" s="7">
        <v>116.6</v>
      </c>
      <c r="G3944" t="s">
        <v>632</v>
      </c>
      <c r="H3944" s="7">
        <v>6.5454542197108364E-3</v>
      </c>
      <c r="I3944" s="7">
        <f t="shared" si="222"/>
        <v>0.76319996201828344</v>
      </c>
      <c r="J3944" s="7">
        <v>2006</v>
      </c>
      <c r="L3944" s="7">
        <v>351</v>
      </c>
      <c r="M3944" s="7">
        <f t="shared" si="223"/>
        <v>32.583333333333336</v>
      </c>
      <c r="N3944" s="7">
        <f t="shared" si="224"/>
        <v>119.7</v>
      </c>
      <c r="Q3944" s="7">
        <v>5.9</v>
      </c>
      <c r="R3944" s="7">
        <v>10</v>
      </c>
      <c r="V3944" t="s">
        <v>37</v>
      </c>
      <c r="W3944" s="7">
        <v>71.430000000000007</v>
      </c>
      <c r="X3944" s="7">
        <f t="shared" si="218"/>
        <v>0.4675417949139451</v>
      </c>
      <c r="Z3944" s="7">
        <f t="shared" si="227"/>
        <v>0.29565816710433834</v>
      </c>
      <c r="AA3944" s="7">
        <f t="shared" si="225"/>
        <v>0.61260720411663827</v>
      </c>
      <c r="AB3944" s="7">
        <f t="shared" si="226"/>
        <v>0.38739279588336178</v>
      </c>
      <c r="AE3944" s="7" t="s">
        <v>132</v>
      </c>
      <c r="AL3944" s="7" t="s">
        <v>408</v>
      </c>
      <c r="AM3944" s="7">
        <v>41.55</v>
      </c>
      <c r="AN3944" s="7">
        <v>0.1101</v>
      </c>
      <c r="AS3944" s="7">
        <v>2.67</v>
      </c>
      <c r="AT3944" s="7">
        <f t="shared" si="228"/>
        <v>3.0071716925542109</v>
      </c>
      <c r="AU3944" s="7">
        <v>1.93</v>
      </c>
      <c r="AV3944" s="7" t="s">
        <v>658</v>
      </c>
      <c r="AX3944" s="7" t="s">
        <v>14</v>
      </c>
      <c r="AY3944" s="7" t="s">
        <v>740</v>
      </c>
      <c r="AZ3944" s="7" t="s">
        <v>741</v>
      </c>
    </row>
    <row r="3945" spans="2:52" x14ac:dyDescent="0.2">
      <c r="B3945" s="7">
        <v>7477</v>
      </c>
      <c r="C3945" s="7" t="s">
        <v>69</v>
      </c>
      <c r="D3945" s="7" t="s">
        <v>742</v>
      </c>
      <c r="E3945" s="7" t="s">
        <v>737</v>
      </c>
      <c r="F3945" s="7">
        <v>90</v>
      </c>
      <c r="G3945" t="s">
        <v>632</v>
      </c>
      <c r="H3945" s="7">
        <v>6.5454542197108364E-3</v>
      </c>
      <c r="I3945" s="7">
        <f t="shared" si="222"/>
        <v>0.58909087977397523</v>
      </c>
      <c r="J3945" s="7">
        <v>2007</v>
      </c>
      <c r="L3945" s="7">
        <v>2</v>
      </c>
      <c r="M3945" s="7">
        <f t="shared" si="223"/>
        <v>32.583333333333336</v>
      </c>
      <c r="N3945" s="7">
        <f t="shared" si="224"/>
        <v>119.7</v>
      </c>
      <c r="Q3945" s="7">
        <v>5.71</v>
      </c>
      <c r="R3945" s="7">
        <v>10</v>
      </c>
      <c r="V3945" t="s">
        <v>37</v>
      </c>
      <c r="W3945" s="7">
        <v>75</v>
      </c>
      <c r="X3945" s="7">
        <f t="shared" si="218"/>
        <v>0.49090906647831273</v>
      </c>
      <c r="Z3945" s="7">
        <f t="shared" si="227"/>
        <v>9.8181813295662501E-2</v>
      </c>
      <c r="AA3945" s="7">
        <f t="shared" si="225"/>
        <v>0.83333333333333337</v>
      </c>
      <c r="AB3945" s="7">
        <f t="shared" si="226"/>
        <v>0.1666666666666666</v>
      </c>
      <c r="AE3945" s="7" t="s">
        <v>132</v>
      </c>
      <c r="AL3945" s="7" t="s">
        <v>408</v>
      </c>
      <c r="AM3945" s="7">
        <v>41.55</v>
      </c>
      <c r="AN3945" s="7">
        <v>0.1101</v>
      </c>
      <c r="AS3945" s="7">
        <v>2.67</v>
      </c>
      <c r="AT3945" s="7">
        <f t="shared" si="228"/>
        <v>3.0071716925542109</v>
      </c>
      <c r="AU3945" s="7">
        <v>1.93</v>
      </c>
      <c r="AV3945" s="7" t="s">
        <v>658</v>
      </c>
      <c r="AX3945" s="7" t="s">
        <v>14</v>
      </c>
      <c r="AY3945" s="7" t="s">
        <v>740</v>
      </c>
      <c r="AZ3945" s="7" t="s">
        <v>741</v>
      </c>
    </row>
    <row r="3946" spans="2:52" x14ac:dyDescent="0.2">
      <c r="B3946" s="7">
        <v>7477</v>
      </c>
      <c r="C3946" s="7" t="s">
        <v>69</v>
      </c>
      <c r="D3946" s="7" t="s">
        <v>742</v>
      </c>
      <c r="E3946" s="7" t="s">
        <v>737</v>
      </c>
      <c r="F3946" s="7">
        <v>90.23</v>
      </c>
      <c r="G3946" t="s">
        <v>632</v>
      </c>
      <c r="H3946" s="7">
        <v>6.5454542197108364E-3</v>
      </c>
      <c r="I3946" s="7">
        <f t="shared" si="222"/>
        <v>0.59059633424450875</v>
      </c>
      <c r="J3946" s="7">
        <v>2007</v>
      </c>
      <c r="L3946" s="7">
        <v>19</v>
      </c>
      <c r="M3946" s="7">
        <f t="shared" si="223"/>
        <v>32.583333333333336</v>
      </c>
      <c r="N3946" s="7">
        <f t="shared" si="224"/>
        <v>119.7</v>
      </c>
      <c r="Q3946" s="7">
        <v>3.01</v>
      </c>
      <c r="R3946" s="7">
        <v>10</v>
      </c>
      <c r="V3946" t="s">
        <v>37</v>
      </c>
      <c r="W3946" s="7">
        <v>50</v>
      </c>
      <c r="X3946" s="7">
        <f t="shared" si="218"/>
        <v>0.32727271098554184</v>
      </c>
      <c r="Z3946" s="7">
        <f t="shared" si="227"/>
        <v>0.26332362325896691</v>
      </c>
      <c r="AA3946" s="7">
        <f t="shared" si="225"/>
        <v>0.55413942147844397</v>
      </c>
      <c r="AB3946" s="7">
        <f t="shared" si="226"/>
        <v>0.44586057852155597</v>
      </c>
      <c r="AE3946" s="7" t="s">
        <v>132</v>
      </c>
      <c r="AL3946" s="7" t="s">
        <v>408</v>
      </c>
      <c r="AM3946" s="7">
        <v>41.55</v>
      </c>
      <c r="AN3946" s="7">
        <v>0.1101</v>
      </c>
      <c r="AS3946" s="7">
        <v>2.67</v>
      </c>
      <c r="AT3946" s="7">
        <f t="shared" si="228"/>
        <v>3.0071716925542109</v>
      </c>
      <c r="AU3946" s="7">
        <v>1.93</v>
      </c>
      <c r="AV3946" s="7" t="s">
        <v>658</v>
      </c>
      <c r="AX3946" s="7" t="s">
        <v>14</v>
      </c>
      <c r="AY3946" s="7" t="s">
        <v>740</v>
      </c>
      <c r="AZ3946" s="7" t="s">
        <v>741</v>
      </c>
    </row>
    <row r="3947" spans="2:52" x14ac:dyDescent="0.2">
      <c r="B3947" s="7">
        <v>7477</v>
      </c>
      <c r="C3947" s="7" t="s">
        <v>69</v>
      </c>
      <c r="D3947" s="7" t="s">
        <v>742</v>
      </c>
      <c r="E3947" s="7" t="s">
        <v>737</v>
      </c>
      <c r="F3947" s="7">
        <v>241</v>
      </c>
      <c r="G3947" t="s">
        <v>632</v>
      </c>
      <c r="H3947" s="7">
        <v>6.5454542197108364E-3</v>
      </c>
      <c r="I3947" s="7">
        <f t="shared" si="222"/>
        <v>1.5774544669503117</v>
      </c>
      <c r="J3947" s="7">
        <v>2007</v>
      </c>
      <c r="L3947" s="7">
        <v>45</v>
      </c>
      <c r="M3947" s="7">
        <f t="shared" si="223"/>
        <v>32.583333333333336</v>
      </c>
      <c r="N3947" s="7">
        <f t="shared" si="224"/>
        <v>119.7</v>
      </c>
      <c r="Q3947" s="7">
        <v>9.56</v>
      </c>
      <c r="R3947" s="7">
        <v>10</v>
      </c>
      <c r="V3947" t="s">
        <v>37</v>
      </c>
      <c r="W3947" s="7">
        <v>135.69999999999999</v>
      </c>
      <c r="X3947" s="7">
        <f t="shared" si="218"/>
        <v>0.88821813761476043</v>
      </c>
      <c r="Z3947" s="7">
        <f t="shared" si="227"/>
        <v>0.68923632933555123</v>
      </c>
      <c r="AA3947" s="7">
        <f t="shared" si="225"/>
        <v>0.56307053941908702</v>
      </c>
      <c r="AB3947" s="7">
        <f t="shared" si="226"/>
        <v>0.43692946058091292</v>
      </c>
      <c r="AE3947" s="7" t="s">
        <v>132</v>
      </c>
      <c r="AL3947" s="7" t="s">
        <v>408</v>
      </c>
      <c r="AM3947" s="7">
        <v>41.55</v>
      </c>
      <c r="AN3947" s="7">
        <v>0.1101</v>
      </c>
      <c r="AS3947" s="7">
        <v>2.67</v>
      </c>
      <c r="AT3947" s="7">
        <f t="shared" si="228"/>
        <v>3.0071716925542109</v>
      </c>
      <c r="AU3947" s="7">
        <v>1.93</v>
      </c>
      <c r="AV3947" s="7" t="s">
        <v>658</v>
      </c>
      <c r="AX3947" s="7" t="s">
        <v>14</v>
      </c>
      <c r="AY3947" s="7" t="s">
        <v>740</v>
      </c>
      <c r="AZ3947" s="7" t="s">
        <v>741</v>
      </c>
    </row>
    <row r="3948" spans="2:52" x14ac:dyDescent="0.2">
      <c r="B3948" s="7">
        <v>7477</v>
      </c>
      <c r="C3948" s="7" t="s">
        <v>69</v>
      </c>
      <c r="D3948" s="7" t="s">
        <v>742</v>
      </c>
      <c r="E3948" s="7" t="s">
        <v>737</v>
      </c>
      <c r="F3948" s="7">
        <v>302.95999999999998</v>
      </c>
      <c r="G3948" t="s">
        <v>632</v>
      </c>
      <c r="H3948" s="7">
        <v>6.5454542197108364E-3</v>
      </c>
      <c r="I3948" s="7">
        <f t="shared" si="222"/>
        <v>1.9830108104035948</v>
      </c>
      <c r="J3948" s="7">
        <v>2007</v>
      </c>
      <c r="L3948" s="7">
        <v>58</v>
      </c>
      <c r="M3948" s="7">
        <f t="shared" si="223"/>
        <v>32.583333333333336</v>
      </c>
      <c r="N3948" s="7">
        <f t="shared" si="224"/>
        <v>119.7</v>
      </c>
      <c r="Q3948" s="7">
        <v>6.29</v>
      </c>
      <c r="R3948" s="7">
        <v>10</v>
      </c>
      <c r="V3948" t="s">
        <v>37</v>
      </c>
      <c r="W3948" s="7">
        <v>133.30000000000001</v>
      </c>
      <c r="X3948" s="7">
        <f t="shared" si="218"/>
        <v>0.87250904748745461</v>
      </c>
      <c r="Z3948" s="7">
        <f t="shared" si="227"/>
        <v>1.1105017629161402</v>
      </c>
      <c r="AA3948" s="7">
        <f t="shared" si="225"/>
        <v>0.4399920781621337</v>
      </c>
      <c r="AB3948" s="7">
        <f t="shared" si="226"/>
        <v>0.5600079218378663</v>
      </c>
      <c r="AE3948" s="7" t="s">
        <v>132</v>
      </c>
      <c r="AL3948" s="7" t="s">
        <v>408</v>
      </c>
      <c r="AM3948" s="7">
        <v>41.55</v>
      </c>
      <c r="AN3948" s="7">
        <v>0.1101</v>
      </c>
      <c r="AS3948" s="7">
        <v>2.67</v>
      </c>
      <c r="AT3948" s="7">
        <f t="shared" si="228"/>
        <v>3.0071716925542109</v>
      </c>
      <c r="AU3948" s="7">
        <v>1.93</v>
      </c>
      <c r="AV3948" s="7" t="s">
        <v>658</v>
      </c>
      <c r="AX3948" s="7" t="s">
        <v>14</v>
      </c>
      <c r="AY3948" s="7" t="s">
        <v>740</v>
      </c>
      <c r="AZ3948" s="7" t="s">
        <v>741</v>
      </c>
    </row>
    <row r="3949" spans="2:52" x14ac:dyDescent="0.2">
      <c r="B3949" s="7">
        <v>7477</v>
      </c>
      <c r="C3949" s="7" t="s">
        <v>69</v>
      </c>
      <c r="D3949" s="7" t="s">
        <v>742</v>
      </c>
      <c r="E3949" s="7" t="s">
        <v>737</v>
      </c>
      <c r="F3949" s="7">
        <v>372.48</v>
      </c>
      <c r="G3949" t="s">
        <v>632</v>
      </c>
      <c r="H3949" s="7">
        <v>6.5454542197108364E-3</v>
      </c>
      <c r="I3949" s="7">
        <f t="shared" si="222"/>
        <v>2.4380507877578923</v>
      </c>
      <c r="J3949" s="7">
        <v>2007</v>
      </c>
      <c r="L3949" s="7">
        <v>64</v>
      </c>
      <c r="M3949" s="7">
        <f t="shared" si="223"/>
        <v>32.583333333333336</v>
      </c>
      <c r="N3949" s="7">
        <f t="shared" si="224"/>
        <v>119.7</v>
      </c>
      <c r="Q3949" s="7">
        <v>8.8000000000000007</v>
      </c>
      <c r="R3949" s="7">
        <v>10</v>
      </c>
      <c r="V3949" t="s">
        <v>37</v>
      </c>
      <c r="W3949" s="7">
        <v>132.13999999999999</v>
      </c>
      <c r="X3949" s="7">
        <f t="shared" si="218"/>
        <v>0.86491632059258983</v>
      </c>
      <c r="Z3949" s="7">
        <f t="shared" si="227"/>
        <v>1.5731344671653025</v>
      </c>
      <c r="AA3949" s="7">
        <f t="shared" si="225"/>
        <v>0.35475730240549824</v>
      </c>
      <c r="AB3949" s="7">
        <f t="shared" si="226"/>
        <v>0.6452426975945017</v>
      </c>
      <c r="AE3949" s="7" t="s">
        <v>132</v>
      </c>
      <c r="AL3949" s="7" t="s">
        <v>408</v>
      </c>
      <c r="AM3949" s="7">
        <v>41.55</v>
      </c>
      <c r="AN3949" s="7">
        <v>0.1101</v>
      </c>
      <c r="AS3949" s="7">
        <v>2.67</v>
      </c>
      <c r="AT3949" s="7">
        <f t="shared" si="228"/>
        <v>3.0071716925542109</v>
      </c>
      <c r="AU3949" s="7">
        <v>1.93</v>
      </c>
      <c r="AV3949" s="7" t="s">
        <v>658</v>
      </c>
      <c r="AX3949" s="7" t="s">
        <v>14</v>
      </c>
      <c r="AY3949" s="7" t="s">
        <v>740</v>
      </c>
      <c r="AZ3949" s="7" t="s">
        <v>741</v>
      </c>
    </row>
    <row r="3950" spans="2:52" x14ac:dyDescent="0.2">
      <c r="B3950" s="7">
        <v>7477</v>
      </c>
      <c r="C3950" s="7" t="s">
        <v>69</v>
      </c>
      <c r="D3950" s="7" t="s">
        <v>742</v>
      </c>
      <c r="E3950" s="7" t="s">
        <v>737</v>
      </c>
      <c r="F3950" s="7">
        <v>457.39</v>
      </c>
      <c r="G3950" t="s">
        <v>632</v>
      </c>
      <c r="H3950" s="7">
        <v>6.5454542197108364E-3</v>
      </c>
      <c r="I3950" s="7">
        <f t="shared" si="222"/>
        <v>2.9938253055535395</v>
      </c>
      <c r="J3950" s="7">
        <v>2007</v>
      </c>
      <c r="L3950" s="7">
        <v>70</v>
      </c>
      <c r="M3950" s="7">
        <f t="shared" si="223"/>
        <v>32.583333333333336</v>
      </c>
      <c r="N3950" s="7">
        <f t="shared" si="224"/>
        <v>119.7</v>
      </c>
      <c r="Q3950" s="7">
        <v>12.65</v>
      </c>
      <c r="R3950" s="7">
        <v>10</v>
      </c>
      <c r="V3950" t="s">
        <v>37</v>
      </c>
      <c r="W3950" s="7">
        <v>182.14</v>
      </c>
      <c r="X3950" s="7">
        <f t="shared" si="218"/>
        <v>1.1921890315781316</v>
      </c>
      <c r="Z3950" s="7">
        <f t="shared" si="227"/>
        <v>1.8016362739754079</v>
      </c>
      <c r="AA3950" s="7">
        <f t="shared" si="225"/>
        <v>0.39821596449419527</v>
      </c>
      <c r="AB3950" s="7">
        <f t="shared" si="226"/>
        <v>0.60178403550580473</v>
      </c>
      <c r="AE3950" s="7" t="s">
        <v>132</v>
      </c>
      <c r="AL3950" s="7" t="s">
        <v>408</v>
      </c>
      <c r="AM3950" s="7">
        <v>41.55</v>
      </c>
      <c r="AN3950" s="7">
        <v>0.1101</v>
      </c>
      <c r="AS3950" s="7">
        <v>2.67</v>
      </c>
      <c r="AT3950" s="7">
        <f t="shared" si="228"/>
        <v>3.0071716925542109</v>
      </c>
      <c r="AU3950" s="7">
        <v>1.93</v>
      </c>
      <c r="AV3950" s="7" t="s">
        <v>658</v>
      </c>
      <c r="AX3950" s="7" t="s">
        <v>14</v>
      </c>
      <c r="AY3950" s="7" t="s">
        <v>740</v>
      </c>
      <c r="AZ3950" s="7" t="s">
        <v>741</v>
      </c>
    </row>
    <row r="3951" spans="2:52" x14ac:dyDescent="0.2">
      <c r="B3951" s="7">
        <v>7477</v>
      </c>
      <c r="C3951" s="7" t="s">
        <v>69</v>
      </c>
      <c r="D3951" s="7" t="s">
        <v>742</v>
      </c>
      <c r="E3951" s="7" t="s">
        <v>737</v>
      </c>
      <c r="F3951" s="7">
        <v>287.91000000000003</v>
      </c>
      <c r="G3951" t="s">
        <v>632</v>
      </c>
      <c r="H3951" s="7">
        <v>6.5454542197108364E-3</v>
      </c>
      <c r="I3951" s="7">
        <f t="shared" si="222"/>
        <v>1.8845017243969471</v>
      </c>
      <c r="J3951" s="7">
        <v>2007</v>
      </c>
      <c r="L3951" s="7">
        <v>78</v>
      </c>
      <c r="M3951" s="7">
        <f t="shared" si="223"/>
        <v>32.583333333333336</v>
      </c>
      <c r="N3951" s="7">
        <f t="shared" si="224"/>
        <v>119.7</v>
      </c>
      <c r="Q3951" s="7">
        <v>13.33</v>
      </c>
      <c r="R3951" s="7">
        <v>10</v>
      </c>
      <c r="V3951" t="s">
        <v>37</v>
      </c>
      <c r="W3951" s="7">
        <v>113.1</v>
      </c>
      <c r="X3951" s="7">
        <f t="shared" si="218"/>
        <v>0.74029087224929557</v>
      </c>
      <c r="Z3951" s="7">
        <f t="shared" si="227"/>
        <v>1.1442108521476515</v>
      </c>
      <c r="AA3951" s="7">
        <f t="shared" si="225"/>
        <v>0.39283109304991137</v>
      </c>
      <c r="AB3951" s="7">
        <f t="shared" si="226"/>
        <v>0.60716890695008863</v>
      </c>
      <c r="AE3951" s="7" t="s">
        <v>132</v>
      </c>
      <c r="AL3951" s="7" t="s">
        <v>408</v>
      </c>
      <c r="AM3951" s="7">
        <v>41.55</v>
      </c>
      <c r="AN3951" s="7">
        <v>0.1101</v>
      </c>
      <c r="AS3951" s="7">
        <v>2.67</v>
      </c>
      <c r="AT3951" s="7">
        <f t="shared" si="228"/>
        <v>3.0071716925542109</v>
      </c>
      <c r="AU3951" s="7">
        <v>1.93</v>
      </c>
      <c r="AV3951" s="7" t="s">
        <v>658</v>
      </c>
      <c r="AX3951" s="7" t="s">
        <v>14</v>
      </c>
      <c r="AY3951" s="7" t="s">
        <v>740</v>
      </c>
      <c r="AZ3951" s="7" t="s">
        <v>741</v>
      </c>
    </row>
    <row r="3952" spans="2:52" x14ac:dyDescent="0.2">
      <c r="B3952" s="7">
        <v>7477</v>
      </c>
      <c r="C3952" s="7" t="s">
        <v>69</v>
      </c>
      <c r="D3952" s="7" t="s">
        <v>742</v>
      </c>
      <c r="E3952" s="7" t="s">
        <v>737</v>
      </c>
      <c r="F3952" s="7">
        <v>550.16</v>
      </c>
      <c r="G3952" t="s">
        <v>632</v>
      </c>
      <c r="H3952" s="7">
        <v>6.5454542197108364E-3</v>
      </c>
      <c r="I3952" s="7">
        <f t="shared" si="222"/>
        <v>3.6010470935161134</v>
      </c>
      <c r="J3952" s="7">
        <v>2007</v>
      </c>
      <c r="L3952" s="7">
        <v>83</v>
      </c>
      <c r="M3952" s="7">
        <f t="shared" si="223"/>
        <v>32.583333333333336</v>
      </c>
      <c r="N3952" s="7">
        <f t="shared" si="224"/>
        <v>119.7</v>
      </c>
      <c r="Q3952" s="7">
        <v>11.98</v>
      </c>
      <c r="R3952" s="7">
        <v>10</v>
      </c>
      <c r="V3952" t="s">
        <v>37</v>
      </c>
      <c r="W3952" s="7">
        <v>261.89999999999998</v>
      </c>
      <c r="X3952" s="7">
        <f t="shared" si="218"/>
        <v>1.7142544601422678</v>
      </c>
      <c r="Z3952" s="7">
        <f t="shared" si="227"/>
        <v>1.8867926333738456</v>
      </c>
      <c r="AA3952" s="7">
        <f t="shared" si="225"/>
        <v>0.47604333284862582</v>
      </c>
      <c r="AB3952" s="7">
        <f t="shared" si="226"/>
        <v>0.52395666715137412</v>
      </c>
      <c r="AE3952" s="7" t="s">
        <v>132</v>
      </c>
      <c r="AL3952" s="7" t="s">
        <v>408</v>
      </c>
      <c r="AM3952" s="7">
        <v>41.55</v>
      </c>
      <c r="AN3952" s="7">
        <v>0.1101</v>
      </c>
      <c r="AS3952" s="7">
        <v>2.67</v>
      </c>
      <c r="AT3952" s="7">
        <f t="shared" si="228"/>
        <v>3.0071716925542109</v>
      </c>
      <c r="AU3952" s="7">
        <v>1.93</v>
      </c>
      <c r="AV3952" s="7" t="s">
        <v>658</v>
      </c>
      <c r="AX3952" s="7" t="s">
        <v>14</v>
      </c>
      <c r="AY3952" s="7" t="s">
        <v>740</v>
      </c>
      <c r="AZ3952" s="7" t="s">
        <v>741</v>
      </c>
    </row>
    <row r="3953" spans="2:52" x14ac:dyDescent="0.2">
      <c r="B3953" s="7">
        <v>7477</v>
      </c>
      <c r="C3953" s="7" t="s">
        <v>69</v>
      </c>
      <c r="D3953" s="7" t="s">
        <v>742</v>
      </c>
      <c r="E3953" s="7" t="s">
        <v>737</v>
      </c>
      <c r="F3953" s="7">
        <v>538.72</v>
      </c>
      <c r="G3953" t="s">
        <v>632</v>
      </c>
      <c r="H3953" s="7">
        <v>6.5454542197108364E-3</v>
      </c>
      <c r="I3953" s="7">
        <f t="shared" si="222"/>
        <v>3.526167097242622</v>
      </c>
      <c r="J3953" s="7">
        <v>2007</v>
      </c>
      <c r="L3953" s="7">
        <v>91</v>
      </c>
      <c r="M3953" s="7">
        <f t="shared" si="223"/>
        <v>32.583333333333336</v>
      </c>
      <c r="N3953" s="7">
        <f t="shared" si="224"/>
        <v>119.7</v>
      </c>
      <c r="Q3953" s="7">
        <v>14.77</v>
      </c>
      <c r="R3953" s="7">
        <v>10</v>
      </c>
      <c r="V3953" t="s">
        <v>37</v>
      </c>
      <c r="W3953" s="7">
        <v>291.67</v>
      </c>
      <c r="X3953" s="7">
        <f t="shared" si="218"/>
        <v>1.9091126322630598</v>
      </c>
      <c r="Z3953" s="7">
        <f t="shared" si="227"/>
        <v>1.6170544649795622</v>
      </c>
      <c r="AA3953" s="7">
        <f t="shared" si="225"/>
        <v>0.5414129789129789</v>
      </c>
      <c r="AB3953" s="7">
        <f t="shared" si="226"/>
        <v>0.4585870210870211</v>
      </c>
      <c r="AE3953" s="7" t="s">
        <v>132</v>
      </c>
      <c r="AL3953" s="7" t="s">
        <v>408</v>
      </c>
      <c r="AM3953" s="7">
        <v>41.55</v>
      </c>
      <c r="AN3953" s="7">
        <v>0.1101</v>
      </c>
      <c r="AS3953" s="7">
        <v>2.67</v>
      </c>
      <c r="AT3953" s="7">
        <f t="shared" si="228"/>
        <v>3.0071716925542109</v>
      </c>
      <c r="AU3953" s="7">
        <v>1.93</v>
      </c>
      <c r="AV3953" s="7" t="s">
        <v>658</v>
      </c>
      <c r="AX3953" s="7" t="s">
        <v>14</v>
      </c>
      <c r="AY3953" s="7" t="s">
        <v>740</v>
      </c>
      <c r="AZ3953" s="7" t="s">
        <v>741</v>
      </c>
    </row>
    <row r="3954" spans="2:52" x14ac:dyDescent="0.2">
      <c r="B3954" s="7">
        <v>7477</v>
      </c>
      <c r="C3954" s="7" t="s">
        <v>69</v>
      </c>
      <c r="D3954" s="7" t="s">
        <v>742</v>
      </c>
      <c r="E3954" s="7" t="s">
        <v>737</v>
      </c>
      <c r="F3954" s="7">
        <v>442.46</v>
      </c>
      <c r="G3954" t="s">
        <v>632</v>
      </c>
      <c r="H3954" s="7">
        <v>6.5454542197108364E-3</v>
      </c>
      <c r="I3954" s="7">
        <f t="shared" si="222"/>
        <v>2.8961016740532566</v>
      </c>
      <c r="J3954" s="7">
        <v>2007</v>
      </c>
      <c r="L3954" s="7">
        <v>98</v>
      </c>
      <c r="M3954" s="7">
        <f t="shared" si="223"/>
        <v>32.583333333333336</v>
      </c>
      <c r="N3954" s="7">
        <f t="shared" si="224"/>
        <v>119.7</v>
      </c>
      <c r="Q3954" s="7">
        <v>16.600000000000001</v>
      </c>
      <c r="R3954" s="7">
        <v>10</v>
      </c>
      <c r="V3954" t="s">
        <v>37</v>
      </c>
      <c r="W3954" s="7">
        <v>251.19</v>
      </c>
      <c r="X3954" s="7">
        <f t="shared" si="218"/>
        <v>1.6441526454491651</v>
      </c>
      <c r="Z3954" s="7">
        <f t="shared" si="227"/>
        <v>1.2519490286040915</v>
      </c>
      <c r="AA3954" s="7">
        <f t="shared" si="225"/>
        <v>0.56771233557835743</v>
      </c>
      <c r="AB3954" s="7">
        <f t="shared" si="226"/>
        <v>0.43228766442164257</v>
      </c>
      <c r="AE3954" s="7" t="s">
        <v>132</v>
      </c>
      <c r="AL3954" s="7" t="s">
        <v>408</v>
      </c>
      <c r="AM3954" s="7">
        <v>41.55</v>
      </c>
      <c r="AN3954" s="7">
        <v>0.1101</v>
      </c>
      <c r="AS3954" s="7">
        <v>2.67</v>
      </c>
      <c r="AT3954" s="7">
        <f t="shared" si="228"/>
        <v>3.0071716925542109</v>
      </c>
      <c r="AU3954" s="7">
        <v>1.93</v>
      </c>
      <c r="AV3954" s="7" t="s">
        <v>658</v>
      </c>
      <c r="AX3954" s="7" t="s">
        <v>14</v>
      </c>
      <c r="AY3954" s="7" t="s">
        <v>740</v>
      </c>
      <c r="AZ3954" s="7" t="s">
        <v>741</v>
      </c>
    </row>
    <row r="3955" spans="2:52" x14ac:dyDescent="0.2">
      <c r="B3955" s="7">
        <v>7477</v>
      </c>
      <c r="C3955" s="7" t="s">
        <v>69</v>
      </c>
      <c r="D3955" s="7" t="s">
        <v>742</v>
      </c>
      <c r="E3955" s="7" t="s">
        <v>737</v>
      </c>
      <c r="F3955" s="7">
        <v>432.94</v>
      </c>
      <c r="G3955" t="s">
        <v>632</v>
      </c>
      <c r="H3955" s="7">
        <v>6.5454542197108364E-3</v>
      </c>
      <c r="I3955" s="7">
        <f t="shared" si="222"/>
        <v>2.8337889498816096</v>
      </c>
      <c r="J3955" s="7">
        <v>2007</v>
      </c>
      <c r="L3955" s="7">
        <v>105</v>
      </c>
      <c r="M3955" s="7">
        <f t="shared" si="223"/>
        <v>32.583333333333336</v>
      </c>
      <c r="N3955" s="7">
        <f t="shared" si="224"/>
        <v>119.7</v>
      </c>
      <c r="Q3955" s="7">
        <v>15.83</v>
      </c>
      <c r="R3955" s="7">
        <v>10</v>
      </c>
      <c r="V3955" t="s">
        <v>37</v>
      </c>
      <c r="W3955" s="7">
        <v>252.38</v>
      </c>
      <c r="X3955" s="7">
        <f t="shared" si="218"/>
        <v>1.6519417359706208</v>
      </c>
      <c r="Z3955" s="7">
        <f t="shared" si="227"/>
        <v>1.1818472139109888</v>
      </c>
      <c r="AA3955" s="7">
        <f t="shared" si="225"/>
        <v>0.58294451887097509</v>
      </c>
      <c r="AB3955" s="7">
        <f t="shared" si="226"/>
        <v>0.41705548112902485</v>
      </c>
      <c r="AE3955" s="7" t="s">
        <v>132</v>
      </c>
      <c r="AL3955" s="7" t="s">
        <v>408</v>
      </c>
      <c r="AM3955" s="7">
        <v>41.55</v>
      </c>
      <c r="AN3955" s="7">
        <v>0.1101</v>
      </c>
      <c r="AS3955" s="7">
        <v>2.67</v>
      </c>
      <c r="AT3955" s="7">
        <f t="shared" si="228"/>
        <v>3.0071716925542109</v>
      </c>
      <c r="AU3955" s="7">
        <v>1.93</v>
      </c>
      <c r="AV3955" s="7" t="s">
        <v>658</v>
      </c>
      <c r="AX3955" s="7" t="s">
        <v>14</v>
      </c>
      <c r="AY3955" s="7" t="s">
        <v>740</v>
      </c>
      <c r="AZ3955" s="7" t="s">
        <v>741</v>
      </c>
    </row>
    <row r="3956" spans="2:52" x14ac:dyDescent="0.2">
      <c r="B3956" s="7">
        <v>7477</v>
      </c>
      <c r="C3956" s="7" t="s">
        <v>69</v>
      </c>
      <c r="D3956" s="7" t="s">
        <v>742</v>
      </c>
      <c r="E3956" s="7" t="s">
        <v>737</v>
      </c>
      <c r="F3956" s="7">
        <v>473.55</v>
      </c>
      <c r="G3956" t="s">
        <v>632</v>
      </c>
      <c r="H3956" s="7">
        <v>6.5454542197108364E-3</v>
      </c>
      <c r="I3956" s="7">
        <f t="shared" si="222"/>
        <v>3.0995998457440668</v>
      </c>
      <c r="J3956" s="7">
        <v>2007</v>
      </c>
      <c r="L3956" s="7">
        <v>112</v>
      </c>
      <c r="M3956" s="7">
        <f t="shared" si="223"/>
        <v>32.583333333333336</v>
      </c>
      <c r="N3956" s="7">
        <f t="shared" si="224"/>
        <v>119.7</v>
      </c>
      <c r="Q3956" s="7">
        <v>17.18</v>
      </c>
      <c r="R3956" s="7">
        <v>10</v>
      </c>
      <c r="V3956" t="s">
        <v>37</v>
      </c>
      <c r="W3956" s="7">
        <v>321.43</v>
      </c>
      <c r="X3956" s="7">
        <f t="shared" si="218"/>
        <v>2.103905349841654</v>
      </c>
      <c r="Z3956" s="7">
        <f t="shared" si="227"/>
        <v>0.99569449590241277</v>
      </c>
      <c r="AA3956" s="7">
        <f t="shared" si="225"/>
        <v>0.67876676169359085</v>
      </c>
      <c r="AB3956" s="7">
        <f t="shared" si="226"/>
        <v>0.32123323830640915</v>
      </c>
      <c r="AE3956" s="7" t="s">
        <v>132</v>
      </c>
      <c r="AL3956" s="7" t="s">
        <v>408</v>
      </c>
      <c r="AM3956" s="7">
        <v>41.55</v>
      </c>
      <c r="AN3956" s="7">
        <v>0.1101</v>
      </c>
      <c r="AS3956" s="7">
        <v>2.67</v>
      </c>
      <c r="AT3956" s="7">
        <f t="shared" si="228"/>
        <v>3.0071716925542109</v>
      </c>
      <c r="AU3956" s="7">
        <v>1.93</v>
      </c>
      <c r="AV3956" s="7" t="s">
        <v>658</v>
      </c>
      <c r="AX3956" s="7" t="s">
        <v>14</v>
      </c>
      <c r="AY3956" s="7" t="s">
        <v>740</v>
      </c>
      <c r="AZ3956" s="7" t="s">
        <v>741</v>
      </c>
    </row>
    <row r="3957" spans="2:52" x14ac:dyDescent="0.2">
      <c r="B3957" s="7">
        <v>7477</v>
      </c>
      <c r="C3957" s="7" t="s">
        <v>69</v>
      </c>
      <c r="D3957" s="7" t="s">
        <v>742</v>
      </c>
      <c r="E3957" s="7" t="s">
        <v>737</v>
      </c>
      <c r="F3957" s="7">
        <v>423.56</v>
      </c>
      <c r="G3957" t="s">
        <v>632</v>
      </c>
      <c r="H3957" s="7">
        <v>6.5454542197108364E-3</v>
      </c>
      <c r="I3957" s="7">
        <f t="shared" si="222"/>
        <v>2.772392589300722</v>
      </c>
      <c r="J3957" s="7">
        <v>2007</v>
      </c>
      <c r="L3957" s="7">
        <v>120</v>
      </c>
      <c r="M3957" s="7">
        <f t="shared" si="223"/>
        <v>32.583333333333336</v>
      </c>
      <c r="N3957" s="7">
        <f t="shared" si="224"/>
        <v>119.7</v>
      </c>
      <c r="Q3957" s="7">
        <v>17.37</v>
      </c>
      <c r="R3957" s="7">
        <v>10</v>
      </c>
      <c r="V3957" t="s">
        <v>37</v>
      </c>
      <c r="W3957" s="7">
        <v>302.38</v>
      </c>
      <c r="X3957" s="7">
        <f t="shared" si="218"/>
        <v>1.9792144469561628</v>
      </c>
      <c r="Z3957" s="7">
        <f t="shared" si="227"/>
        <v>0.79317814234455919</v>
      </c>
      <c r="AA3957" s="7">
        <f t="shared" si="225"/>
        <v>0.71390121824534891</v>
      </c>
      <c r="AB3957" s="7">
        <f t="shared" si="226"/>
        <v>0.28609878175465103</v>
      </c>
      <c r="AE3957" s="7" t="s">
        <v>132</v>
      </c>
      <c r="AL3957" s="7" t="s">
        <v>408</v>
      </c>
      <c r="AM3957" s="7">
        <v>41.55</v>
      </c>
      <c r="AN3957" s="7">
        <v>0.1101</v>
      </c>
      <c r="AS3957" s="7">
        <v>2.67</v>
      </c>
      <c r="AT3957" s="7">
        <f t="shared" si="228"/>
        <v>3.0071716925542109</v>
      </c>
      <c r="AU3957" s="7">
        <v>1.93</v>
      </c>
      <c r="AV3957" s="7" t="s">
        <v>658</v>
      </c>
      <c r="AX3957" s="7" t="s">
        <v>14</v>
      </c>
      <c r="AY3957" s="7" t="s">
        <v>740</v>
      </c>
      <c r="AZ3957" s="7" t="s">
        <v>741</v>
      </c>
    </row>
    <row r="3958" spans="2:52" x14ac:dyDescent="0.2">
      <c r="B3958" s="7">
        <v>7477</v>
      </c>
      <c r="C3958" s="7" t="s">
        <v>69</v>
      </c>
      <c r="D3958" s="7" t="s">
        <v>742</v>
      </c>
      <c r="E3958" s="7" t="s">
        <v>737</v>
      </c>
      <c r="F3958" s="7">
        <v>421.75</v>
      </c>
      <c r="G3958" t="s">
        <v>632</v>
      </c>
      <c r="H3958" s="7">
        <v>6.5454542197108364E-3</v>
      </c>
      <c r="I3958" s="7">
        <f t="shared" si="222"/>
        <v>2.7605453171630452</v>
      </c>
      <c r="J3958" s="7">
        <v>2007</v>
      </c>
      <c r="L3958" s="7">
        <v>126</v>
      </c>
      <c r="M3958" s="7">
        <f t="shared" si="223"/>
        <v>32.583333333333336</v>
      </c>
      <c r="N3958" s="7">
        <f t="shared" si="224"/>
        <v>119.7</v>
      </c>
      <c r="Q3958" s="7">
        <v>18.43</v>
      </c>
      <c r="R3958" s="7">
        <v>10</v>
      </c>
      <c r="V3958" t="s">
        <v>37</v>
      </c>
      <c r="W3958" s="7">
        <v>328.56</v>
      </c>
      <c r="X3958" s="7">
        <f t="shared" si="218"/>
        <v>2.1505744384281926</v>
      </c>
      <c r="Z3958" s="7">
        <f t="shared" si="227"/>
        <v>0.60997087873485256</v>
      </c>
      <c r="AA3958" s="7">
        <f t="shared" si="225"/>
        <v>0.77903971547125084</v>
      </c>
      <c r="AB3958" s="7">
        <f t="shared" si="226"/>
        <v>0.22096028452874916</v>
      </c>
      <c r="AE3958" s="7" t="s">
        <v>132</v>
      </c>
      <c r="AL3958" s="7" t="s">
        <v>408</v>
      </c>
      <c r="AM3958" s="7">
        <v>41.55</v>
      </c>
      <c r="AN3958" s="7">
        <v>0.1101</v>
      </c>
      <c r="AS3958" s="7">
        <v>2.67</v>
      </c>
      <c r="AT3958" s="7">
        <f t="shared" si="228"/>
        <v>3.0071716925542109</v>
      </c>
      <c r="AU3958" s="7">
        <v>1.93</v>
      </c>
      <c r="AV3958" s="7" t="s">
        <v>658</v>
      </c>
      <c r="AX3958" s="7" t="s">
        <v>14</v>
      </c>
      <c r="AY3958" s="7" t="s">
        <v>740</v>
      </c>
      <c r="AZ3958" s="7" t="s">
        <v>741</v>
      </c>
    </row>
    <row r="3959" spans="2:52" x14ac:dyDescent="0.2">
      <c r="B3959" s="7">
        <v>7477</v>
      </c>
      <c r="C3959" s="7" t="s">
        <v>69</v>
      </c>
      <c r="D3959" s="7" t="s">
        <v>742</v>
      </c>
      <c r="E3959" s="7" t="s">
        <v>737</v>
      </c>
      <c r="F3959" s="7">
        <v>502.83</v>
      </c>
      <c r="G3959" t="s">
        <v>632</v>
      </c>
      <c r="H3959" s="7">
        <v>6.5454542197108364E-3</v>
      </c>
      <c r="I3959" s="7">
        <f t="shared" si="222"/>
        <v>3.2912507452971997</v>
      </c>
      <c r="J3959" s="7">
        <v>2007</v>
      </c>
      <c r="L3959" s="7">
        <v>133</v>
      </c>
      <c r="M3959" s="7">
        <f t="shared" si="223"/>
        <v>32.583333333333336</v>
      </c>
      <c r="N3959" s="7">
        <f t="shared" si="224"/>
        <v>119.7</v>
      </c>
      <c r="Q3959" s="7">
        <v>22.21</v>
      </c>
      <c r="R3959" s="7">
        <v>10</v>
      </c>
      <c r="V3959" t="s">
        <v>37</v>
      </c>
      <c r="W3959" s="7">
        <v>350</v>
      </c>
      <c r="X3959" s="7">
        <f t="shared" si="218"/>
        <v>2.2909089768987929</v>
      </c>
      <c r="Z3959" s="7">
        <f t="shared" si="227"/>
        <v>1.0003417683984068</v>
      </c>
      <c r="AA3959" s="7">
        <f t="shared" si="225"/>
        <v>0.69606029870930541</v>
      </c>
      <c r="AB3959" s="7">
        <f t="shared" si="226"/>
        <v>0.30393970129069459</v>
      </c>
      <c r="AE3959" s="7" t="s">
        <v>132</v>
      </c>
      <c r="AL3959" s="7" t="s">
        <v>408</v>
      </c>
      <c r="AM3959" s="7">
        <v>41.55</v>
      </c>
      <c r="AN3959" s="7">
        <v>0.1101</v>
      </c>
      <c r="AS3959" s="7">
        <v>2.67</v>
      </c>
      <c r="AT3959" s="7">
        <f t="shared" si="228"/>
        <v>3.0071716925542109</v>
      </c>
      <c r="AU3959" s="7">
        <v>1.93</v>
      </c>
      <c r="AV3959" s="7" t="s">
        <v>658</v>
      </c>
      <c r="AX3959" s="7" t="s">
        <v>14</v>
      </c>
      <c r="AY3959" s="7" t="s">
        <v>740</v>
      </c>
      <c r="AZ3959" s="7" t="s">
        <v>741</v>
      </c>
    </row>
    <row r="3960" spans="2:52" s="16" customFormat="1" x14ac:dyDescent="0.2">
      <c r="B3960" s="16">
        <v>7477</v>
      </c>
      <c r="C3960" s="16" t="s">
        <v>69</v>
      </c>
      <c r="D3960" s="16" t="s">
        <v>742</v>
      </c>
      <c r="E3960" s="16" t="s">
        <v>737</v>
      </c>
      <c r="F3960" s="16">
        <v>74.7</v>
      </c>
      <c r="G3960" s="15" t="s">
        <v>632</v>
      </c>
      <c r="H3960" s="16">
        <v>6.5454542197108364E-3</v>
      </c>
      <c r="I3960" s="16">
        <f t="shared" si="222"/>
        <v>0.4889454302123995</v>
      </c>
      <c r="J3960" s="16">
        <v>2007</v>
      </c>
      <c r="L3960" s="16">
        <v>303</v>
      </c>
      <c r="M3960" s="16">
        <f t="shared" si="223"/>
        <v>32.583333333333336</v>
      </c>
      <c r="N3960" s="16">
        <f t="shared" si="224"/>
        <v>119.7</v>
      </c>
      <c r="Q3960" s="16">
        <v>11.14</v>
      </c>
      <c r="R3960" s="16">
        <v>10</v>
      </c>
      <c r="V3960" s="15" t="s">
        <v>37</v>
      </c>
      <c r="W3960" s="16">
        <v>66.67</v>
      </c>
      <c r="X3960" s="16">
        <f t="shared" si="218"/>
        <v>0.43638543282812148</v>
      </c>
      <c r="Z3960" s="16">
        <f t="shared" si="227"/>
        <v>5.2559997384278023E-2</v>
      </c>
      <c r="AA3960" s="16">
        <f t="shared" si="225"/>
        <v>0.89250334672021414</v>
      </c>
      <c r="AB3960" s="16">
        <f t="shared" si="226"/>
        <v>0.10749665327978582</v>
      </c>
      <c r="AE3960" s="16" t="s">
        <v>132</v>
      </c>
      <c r="AL3960" s="16" t="s">
        <v>408</v>
      </c>
      <c r="AM3960" s="16">
        <v>38.101999999999997</v>
      </c>
      <c r="AN3960" s="16">
        <v>0.112</v>
      </c>
      <c r="AS3960" s="16">
        <v>2.77</v>
      </c>
      <c r="AT3960" s="16">
        <f t="shared" si="228"/>
        <v>3.0648542032930024</v>
      </c>
      <c r="AU3960" s="16">
        <v>2.25</v>
      </c>
      <c r="AV3960" s="16" t="s">
        <v>658</v>
      </c>
      <c r="AX3960" s="16" t="s">
        <v>14</v>
      </c>
      <c r="AY3960" s="16" t="s">
        <v>740</v>
      </c>
      <c r="AZ3960" s="16" t="s">
        <v>741</v>
      </c>
    </row>
    <row r="3961" spans="2:52" s="16" customFormat="1" x14ac:dyDescent="0.2">
      <c r="B3961" s="16">
        <v>7477</v>
      </c>
      <c r="C3961" s="16" t="s">
        <v>69</v>
      </c>
      <c r="D3961" s="16" t="s">
        <v>742</v>
      </c>
      <c r="E3961" s="16" t="s">
        <v>737</v>
      </c>
      <c r="F3961" s="16">
        <v>89</v>
      </c>
      <c r="G3961" s="15" t="s">
        <v>632</v>
      </c>
      <c r="H3961" s="16">
        <v>6.5454542197108364E-3</v>
      </c>
      <c r="I3961" s="16">
        <f t="shared" si="222"/>
        <v>0.58254542555426447</v>
      </c>
      <c r="J3961" s="16">
        <v>2007</v>
      </c>
      <c r="L3961" s="16">
        <v>311</v>
      </c>
      <c r="M3961" s="16">
        <f t="shared" si="223"/>
        <v>32.583333333333336</v>
      </c>
      <c r="N3961" s="16">
        <f t="shared" si="224"/>
        <v>119.7</v>
      </c>
      <c r="Q3961" s="16">
        <v>8.65</v>
      </c>
      <c r="R3961" s="16">
        <v>10</v>
      </c>
      <c r="V3961" s="15" t="s">
        <v>37</v>
      </c>
      <c r="W3961" s="16">
        <v>71.430000000000007</v>
      </c>
      <c r="X3961" s="16">
        <f t="shared" si="218"/>
        <v>0.4675417949139451</v>
      </c>
      <c r="Z3961" s="16">
        <f t="shared" si="227"/>
        <v>0.11500363064031938</v>
      </c>
      <c r="AA3961" s="16">
        <f t="shared" si="225"/>
        <v>0.8025842696629214</v>
      </c>
      <c r="AB3961" s="16">
        <f t="shared" si="226"/>
        <v>0.1974157303370786</v>
      </c>
      <c r="AE3961" s="16" t="s">
        <v>132</v>
      </c>
      <c r="AL3961" s="16" t="s">
        <v>408</v>
      </c>
      <c r="AM3961" s="16">
        <v>38.101999999999997</v>
      </c>
      <c r="AN3961" s="16">
        <v>0.112</v>
      </c>
      <c r="AS3961" s="16">
        <v>2.77</v>
      </c>
      <c r="AT3961" s="16">
        <f t="shared" si="228"/>
        <v>3.0648542032930024</v>
      </c>
      <c r="AU3961" s="16">
        <v>2.25</v>
      </c>
      <c r="AV3961" s="16" t="s">
        <v>658</v>
      </c>
      <c r="AX3961" s="16" t="s">
        <v>14</v>
      </c>
      <c r="AY3961" s="16" t="s">
        <v>740</v>
      </c>
      <c r="AZ3961" s="16" t="s">
        <v>741</v>
      </c>
    </row>
    <row r="3962" spans="2:52" s="16" customFormat="1" x14ac:dyDescent="0.2">
      <c r="B3962" s="16">
        <v>7477</v>
      </c>
      <c r="C3962" s="16" t="s">
        <v>69</v>
      </c>
      <c r="D3962" s="16" t="s">
        <v>742</v>
      </c>
      <c r="E3962" s="16" t="s">
        <v>737</v>
      </c>
      <c r="F3962" s="16">
        <v>58.58</v>
      </c>
      <c r="G3962" s="15" t="s">
        <v>632</v>
      </c>
      <c r="H3962" s="16">
        <v>6.5454542197108364E-3</v>
      </c>
      <c r="I3962" s="16">
        <f t="shared" si="222"/>
        <v>0.38343270819066078</v>
      </c>
      <c r="J3962" s="16">
        <v>2007</v>
      </c>
      <c r="L3962" s="16">
        <v>326</v>
      </c>
      <c r="M3962" s="16">
        <f t="shared" si="223"/>
        <v>32.583333333333336</v>
      </c>
      <c r="N3962" s="16">
        <f t="shared" si="224"/>
        <v>119.7</v>
      </c>
      <c r="Q3962" s="16">
        <v>5.68</v>
      </c>
      <c r="R3962" s="16">
        <v>10</v>
      </c>
      <c r="V3962" s="15" t="s">
        <v>37</v>
      </c>
      <c r="W3962" s="16">
        <v>20.239999999999998</v>
      </c>
      <c r="X3962" s="16">
        <f t="shared" si="218"/>
        <v>0.13247999340694733</v>
      </c>
      <c r="Z3962" s="16">
        <f t="shared" si="227"/>
        <v>0.25095271478371345</v>
      </c>
      <c r="AA3962" s="16">
        <f t="shared" si="225"/>
        <v>0.34551041311027658</v>
      </c>
      <c r="AB3962" s="16">
        <f t="shared" si="226"/>
        <v>0.65448958688972347</v>
      </c>
      <c r="AE3962" s="16" t="s">
        <v>132</v>
      </c>
      <c r="AL3962" s="16" t="s">
        <v>408</v>
      </c>
      <c r="AM3962" s="16">
        <v>38.101999999999997</v>
      </c>
      <c r="AN3962" s="16">
        <v>0.112</v>
      </c>
      <c r="AS3962" s="16">
        <v>2.77</v>
      </c>
      <c r="AT3962" s="16">
        <f t="shared" si="228"/>
        <v>3.0648542032930024</v>
      </c>
      <c r="AU3962" s="16">
        <v>2.25</v>
      </c>
      <c r="AV3962" s="16" t="s">
        <v>658</v>
      </c>
      <c r="AX3962" s="16" t="s">
        <v>14</v>
      </c>
      <c r="AY3962" s="16" t="s">
        <v>740</v>
      </c>
      <c r="AZ3962" s="16" t="s">
        <v>741</v>
      </c>
    </row>
    <row r="3963" spans="2:52" s="16" customFormat="1" x14ac:dyDescent="0.2">
      <c r="B3963" s="16">
        <v>7477</v>
      </c>
      <c r="C3963" s="16" t="s">
        <v>69</v>
      </c>
      <c r="D3963" s="16" t="s">
        <v>742</v>
      </c>
      <c r="E3963" s="16" t="s">
        <v>737</v>
      </c>
      <c r="F3963" s="16">
        <v>44</v>
      </c>
      <c r="G3963" s="15" t="s">
        <v>632</v>
      </c>
      <c r="H3963" s="16">
        <v>6.5454542197108364E-3</v>
      </c>
      <c r="I3963" s="16">
        <f t="shared" si="222"/>
        <v>0.2879999856672768</v>
      </c>
      <c r="J3963" s="16">
        <v>2007</v>
      </c>
      <c r="L3963" s="16">
        <v>341</v>
      </c>
      <c r="M3963" s="16">
        <f t="shared" si="223"/>
        <v>32.583333333333336</v>
      </c>
      <c r="N3963" s="16">
        <f t="shared" si="224"/>
        <v>119.7</v>
      </c>
      <c r="Q3963" s="16">
        <v>4.43</v>
      </c>
      <c r="R3963" s="16">
        <v>10</v>
      </c>
      <c r="V3963" s="15" t="s">
        <v>37</v>
      </c>
      <c r="W3963" s="16">
        <v>28.56</v>
      </c>
      <c r="X3963" s="16">
        <f t="shared" si="218"/>
        <v>0.18693817251494149</v>
      </c>
      <c r="Z3963" s="16">
        <f t="shared" si="227"/>
        <v>0.10106181315233531</v>
      </c>
      <c r="AA3963" s="16">
        <f t="shared" si="225"/>
        <v>0.64909090909090905</v>
      </c>
      <c r="AB3963" s="16">
        <f t="shared" si="226"/>
        <v>0.35090909090909089</v>
      </c>
      <c r="AE3963" s="16" t="s">
        <v>132</v>
      </c>
      <c r="AL3963" s="16" t="s">
        <v>408</v>
      </c>
      <c r="AM3963" s="16">
        <v>38.101999999999997</v>
      </c>
      <c r="AN3963" s="16">
        <v>0.112</v>
      </c>
      <c r="AS3963" s="16">
        <v>2.77</v>
      </c>
      <c r="AT3963" s="16">
        <f t="shared" si="228"/>
        <v>3.0648542032930024</v>
      </c>
      <c r="AU3963" s="16">
        <v>2.25</v>
      </c>
      <c r="AV3963" s="16" t="s">
        <v>658</v>
      </c>
      <c r="AX3963" s="16" t="s">
        <v>14</v>
      </c>
      <c r="AY3963" s="16" t="s">
        <v>740</v>
      </c>
      <c r="AZ3963" s="16" t="s">
        <v>741</v>
      </c>
    </row>
    <row r="3964" spans="2:52" s="16" customFormat="1" x14ac:dyDescent="0.2">
      <c r="B3964" s="16">
        <v>7477</v>
      </c>
      <c r="C3964" s="16" t="s">
        <v>69</v>
      </c>
      <c r="D3964" s="16" t="s">
        <v>742</v>
      </c>
      <c r="E3964" s="16" t="s">
        <v>737</v>
      </c>
      <c r="F3964" s="16">
        <v>40.81</v>
      </c>
      <c r="G3964" s="15" t="s">
        <v>632</v>
      </c>
      <c r="H3964" s="16">
        <v>6.5454542197108364E-3</v>
      </c>
      <c r="I3964" s="16">
        <f t="shared" si="222"/>
        <v>0.26711998670639925</v>
      </c>
      <c r="J3964" s="16">
        <v>2007</v>
      </c>
      <c r="L3964" s="16">
        <v>365</v>
      </c>
      <c r="M3964" s="16">
        <f t="shared" si="223"/>
        <v>32.583333333333336</v>
      </c>
      <c r="N3964" s="16">
        <f t="shared" si="224"/>
        <v>119.7</v>
      </c>
      <c r="Q3964" s="16">
        <v>2.31</v>
      </c>
      <c r="R3964" s="16">
        <v>10</v>
      </c>
      <c r="V3964" s="15" t="s">
        <v>37</v>
      </c>
      <c r="W3964" s="16">
        <v>15.48</v>
      </c>
      <c r="X3964" s="16">
        <f t="shared" si="218"/>
        <v>0.10132363132112375</v>
      </c>
      <c r="Z3964" s="16">
        <f t="shared" si="227"/>
        <v>0.16579635538527548</v>
      </c>
      <c r="AA3964" s="16">
        <f t="shared" si="225"/>
        <v>0.37931879441313404</v>
      </c>
      <c r="AB3964" s="16">
        <f t="shared" si="226"/>
        <v>0.6206812055868659</v>
      </c>
      <c r="AE3964" s="16" t="s">
        <v>132</v>
      </c>
      <c r="AL3964" s="16" t="s">
        <v>408</v>
      </c>
      <c r="AM3964" s="16">
        <v>38.101999999999997</v>
      </c>
      <c r="AN3964" s="16">
        <v>0.112</v>
      </c>
      <c r="AS3964" s="16">
        <v>2.77</v>
      </c>
      <c r="AT3964" s="16">
        <f t="shared" si="228"/>
        <v>3.0648542032930024</v>
      </c>
      <c r="AU3964" s="16">
        <v>2.25</v>
      </c>
      <c r="AV3964" s="16" t="s">
        <v>658</v>
      </c>
      <c r="AX3964" s="16" t="s">
        <v>14</v>
      </c>
      <c r="AY3964" s="16" t="s">
        <v>740</v>
      </c>
      <c r="AZ3964" s="16" t="s">
        <v>741</v>
      </c>
    </row>
    <row r="3965" spans="2:52" s="16" customFormat="1" x14ac:dyDescent="0.2">
      <c r="B3965" s="16">
        <v>7477</v>
      </c>
      <c r="C3965" s="16" t="s">
        <v>69</v>
      </c>
      <c r="D3965" s="16" t="s">
        <v>742</v>
      </c>
      <c r="E3965" s="16" t="s">
        <v>737</v>
      </c>
      <c r="F3965" s="16">
        <v>64.790000000000006</v>
      </c>
      <c r="G3965" s="15" t="s">
        <v>632</v>
      </c>
      <c r="H3965" s="16">
        <v>6.5454542197108364E-3</v>
      </c>
      <c r="I3965" s="16">
        <f t="shared" si="222"/>
        <v>0.4240799788950651</v>
      </c>
      <c r="J3965" s="16">
        <v>2008</v>
      </c>
      <c r="L3965" s="16">
        <v>25</v>
      </c>
      <c r="M3965" s="16">
        <f t="shared" si="223"/>
        <v>32.583333333333336</v>
      </c>
      <c r="N3965" s="16">
        <f t="shared" si="224"/>
        <v>119.7</v>
      </c>
      <c r="Q3965" s="16">
        <v>3.45</v>
      </c>
      <c r="R3965" s="16">
        <v>10</v>
      </c>
      <c r="V3965" s="15" t="s">
        <v>37</v>
      </c>
      <c r="W3965" s="16">
        <v>59.52</v>
      </c>
      <c r="X3965" s="16">
        <f t="shared" si="218"/>
        <v>0.38958543515718902</v>
      </c>
      <c r="Z3965" s="16">
        <f>I3965-X3965</f>
        <v>3.4494543737876082E-2</v>
      </c>
      <c r="AA3965" s="16">
        <f t="shared" si="225"/>
        <v>0.91866028708133973</v>
      </c>
      <c r="AB3965" s="16">
        <f t="shared" si="226"/>
        <v>8.1339712918660226E-2</v>
      </c>
      <c r="AE3965" s="16" t="s">
        <v>132</v>
      </c>
      <c r="AL3965" s="16" t="s">
        <v>408</v>
      </c>
      <c r="AM3965" s="16">
        <v>38.101999999999997</v>
      </c>
      <c r="AN3965" s="16">
        <v>0.112</v>
      </c>
      <c r="AS3965" s="16">
        <v>2.77</v>
      </c>
      <c r="AT3965" s="16">
        <f t="shared" si="228"/>
        <v>3.0648542032930024</v>
      </c>
      <c r="AU3965" s="16">
        <v>2.25</v>
      </c>
      <c r="AV3965" s="16" t="s">
        <v>658</v>
      </c>
      <c r="AX3965" s="16" t="s">
        <v>14</v>
      </c>
      <c r="AY3965" s="16" t="s">
        <v>740</v>
      </c>
      <c r="AZ3965" s="16" t="s">
        <v>741</v>
      </c>
    </row>
    <row r="3966" spans="2:52" s="16" customFormat="1" x14ac:dyDescent="0.2">
      <c r="B3966" s="16">
        <v>7477</v>
      </c>
      <c r="C3966" s="16" t="s">
        <v>69</v>
      </c>
      <c r="D3966" s="16" t="s">
        <v>742</v>
      </c>
      <c r="E3966" s="16" t="s">
        <v>737</v>
      </c>
      <c r="F3966" s="16">
        <v>84.94</v>
      </c>
      <c r="G3966" s="15" t="s">
        <v>632</v>
      </c>
      <c r="H3966" s="16">
        <v>6.5454542197108364E-3</v>
      </c>
      <c r="I3966" s="16">
        <f t="shared" si="222"/>
        <v>0.55597088142223838</v>
      </c>
      <c r="J3966" s="16">
        <v>2008</v>
      </c>
      <c r="L3966" s="16">
        <v>36</v>
      </c>
      <c r="M3966" s="16">
        <f t="shared" si="223"/>
        <v>32.583333333333336</v>
      </c>
      <c r="N3966" s="16">
        <f t="shared" si="224"/>
        <v>119.7</v>
      </c>
      <c r="Q3966" s="16">
        <v>4.3099999999999996</v>
      </c>
      <c r="R3966" s="16">
        <v>10</v>
      </c>
      <c r="V3966" s="15" t="s">
        <v>37</v>
      </c>
      <c r="W3966" s="16">
        <v>57.14</v>
      </c>
      <c r="X3966" s="16">
        <f t="shared" si="218"/>
        <v>0.37400725411427721</v>
      </c>
      <c r="Z3966" s="16">
        <f t="shared" si="227"/>
        <v>0.18196362730796117</v>
      </c>
      <c r="AA3966" s="16">
        <f t="shared" si="225"/>
        <v>0.67271014834000487</v>
      </c>
      <c r="AB3966" s="16">
        <f t="shared" si="226"/>
        <v>0.32728985165999519</v>
      </c>
      <c r="AE3966" s="16" t="s">
        <v>132</v>
      </c>
      <c r="AL3966" s="16" t="s">
        <v>408</v>
      </c>
      <c r="AM3966" s="16">
        <v>38.101999999999997</v>
      </c>
      <c r="AN3966" s="16">
        <v>0.112</v>
      </c>
      <c r="AS3966" s="16">
        <v>2.77</v>
      </c>
      <c r="AT3966" s="16">
        <f t="shared" si="228"/>
        <v>3.0648542032930024</v>
      </c>
      <c r="AU3966" s="16">
        <v>2.25</v>
      </c>
      <c r="AV3966" s="16" t="s">
        <v>658</v>
      </c>
      <c r="AX3966" s="16" t="s">
        <v>14</v>
      </c>
      <c r="AY3966" s="16" t="s">
        <v>740</v>
      </c>
      <c r="AZ3966" s="16" t="s">
        <v>741</v>
      </c>
    </row>
    <row r="3967" spans="2:52" s="16" customFormat="1" x14ac:dyDescent="0.2">
      <c r="B3967" s="16">
        <v>7477</v>
      </c>
      <c r="C3967" s="16" t="s">
        <v>69</v>
      </c>
      <c r="D3967" s="16" t="s">
        <v>742</v>
      </c>
      <c r="E3967" s="16" t="s">
        <v>737</v>
      </c>
      <c r="F3967" s="16">
        <v>84.83</v>
      </c>
      <c r="G3967" s="15" t="s">
        <v>632</v>
      </c>
      <c r="H3967" s="16">
        <v>6.5454542197108364E-3</v>
      </c>
      <c r="I3967" s="16">
        <f t="shared" si="222"/>
        <v>0.55525088145807022</v>
      </c>
      <c r="J3967" s="16">
        <v>2008</v>
      </c>
      <c r="L3967" s="16">
        <v>45</v>
      </c>
      <c r="M3967" s="16">
        <f t="shared" si="223"/>
        <v>32.583333333333336</v>
      </c>
      <c r="N3967" s="16">
        <f t="shared" si="224"/>
        <v>119.7</v>
      </c>
      <c r="Q3967" s="16">
        <v>6.6</v>
      </c>
      <c r="R3967" s="16">
        <v>10</v>
      </c>
      <c r="V3967" s="15" t="s">
        <v>37</v>
      </c>
      <c r="W3967" s="16">
        <v>53.56</v>
      </c>
      <c r="X3967" s="16">
        <f t="shared" si="218"/>
        <v>0.35057452800771238</v>
      </c>
      <c r="Z3967" s="16">
        <f t="shared" si="227"/>
        <v>0.20467635345035784</v>
      </c>
      <c r="AA3967" s="16">
        <f t="shared" si="225"/>
        <v>0.63138040787457272</v>
      </c>
      <c r="AB3967" s="16">
        <f t="shared" si="226"/>
        <v>0.36861959212542733</v>
      </c>
      <c r="AE3967" s="16" t="s">
        <v>132</v>
      </c>
      <c r="AL3967" s="16" t="s">
        <v>408</v>
      </c>
      <c r="AM3967" s="16">
        <v>38.101999999999997</v>
      </c>
      <c r="AN3967" s="16">
        <v>0.112</v>
      </c>
      <c r="AS3967" s="16">
        <v>2.77</v>
      </c>
      <c r="AT3967" s="16">
        <f t="shared" si="228"/>
        <v>3.0648542032930024</v>
      </c>
      <c r="AU3967" s="16">
        <v>2.25</v>
      </c>
      <c r="AV3967" s="16" t="s">
        <v>658</v>
      </c>
      <c r="AX3967" s="16" t="s">
        <v>14</v>
      </c>
      <c r="AY3967" s="16" t="s">
        <v>740</v>
      </c>
      <c r="AZ3967" s="16" t="s">
        <v>741</v>
      </c>
    </row>
    <row r="3968" spans="2:52" s="16" customFormat="1" x14ac:dyDescent="0.2">
      <c r="B3968" s="16">
        <v>7477</v>
      </c>
      <c r="C3968" s="16" t="s">
        <v>69</v>
      </c>
      <c r="D3968" s="16" t="s">
        <v>742</v>
      </c>
      <c r="E3968" s="16" t="s">
        <v>737</v>
      </c>
      <c r="F3968" s="16">
        <v>312</v>
      </c>
      <c r="G3968" s="15" t="s">
        <v>632</v>
      </c>
      <c r="H3968" s="16">
        <v>6.5454542197108364E-3</v>
      </c>
      <c r="I3968" s="16">
        <f t="shared" si="222"/>
        <v>2.0421817165497811</v>
      </c>
      <c r="J3968" s="16">
        <v>2008</v>
      </c>
      <c r="L3968" s="16">
        <v>53</v>
      </c>
      <c r="M3968" s="16">
        <f t="shared" si="223"/>
        <v>32.583333333333336</v>
      </c>
      <c r="N3968" s="16">
        <f t="shared" si="224"/>
        <v>119.7</v>
      </c>
      <c r="Q3968" s="16">
        <v>11.56</v>
      </c>
      <c r="R3968" s="16">
        <v>10</v>
      </c>
      <c r="V3968" s="15" t="s">
        <v>37</v>
      </c>
      <c r="W3968" s="16">
        <v>104.76</v>
      </c>
      <c r="X3968" s="16">
        <f t="shared" si="218"/>
        <v>0.68570178405690729</v>
      </c>
      <c r="Z3968" s="16">
        <f t="shared" si="227"/>
        <v>1.3564799324928738</v>
      </c>
      <c r="AA3968" s="16">
        <f t="shared" si="225"/>
        <v>0.33576923076923076</v>
      </c>
      <c r="AB3968" s="16">
        <f t="shared" si="226"/>
        <v>0.66423076923076918</v>
      </c>
      <c r="AE3968" s="16" t="s">
        <v>132</v>
      </c>
      <c r="AL3968" s="16" t="s">
        <v>408</v>
      </c>
      <c r="AM3968" s="16">
        <v>38.101999999999997</v>
      </c>
      <c r="AN3968" s="16">
        <v>0.112</v>
      </c>
      <c r="AS3968" s="16">
        <v>2.77</v>
      </c>
      <c r="AT3968" s="16">
        <f t="shared" si="228"/>
        <v>3.0648542032930024</v>
      </c>
      <c r="AU3968" s="16">
        <v>2.25</v>
      </c>
      <c r="AV3968" s="16" t="s">
        <v>658</v>
      </c>
      <c r="AX3968" s="16" t="s">
        <v>14</v>
      </c>
      <c r="AY3968" s="16" t="s">
        <v>740</v>
      </c>
      <c r="AZ3968" s="16" t="s">
        <v>741</v>
      </c>
    </row>
    <row r="3969" spans="2:52" s="16" customFormat="1" x14ac:dyDescent="0.2">
      <c r="B3969" s="16">
        <v>7477</v>
      </c>
      <c r="C3969" s="16" t="s">
        <v>69</v>
      </c>
      <c r="D3969" s="16" t="s">
        <v>742</v>
      </c>
      <c r="E3969" s="16" t="s">
        <v>737</v>
      </c>
      <c r="F3969" s="16">
        <v>251.54</v>
      </c>
      <c r="G3969" s="15" t="s">
        <v>632</v>
      </c>
      <c r="H3969" s="16">
        <v>6.5454542197108364E-3</v>
      </c>
      <c r="I3969" s="16">
        <f t="shared" si="222"/>
        <v>1.6464435544260638</v>
      </c>
      <c r="J3969" s="16">
        <v>2008</v>
      </c>
      <c r="L3969" s="16">
        <v>60</v>
      </c>
      <c r="M3969" s="16">
        <f t="shared" si="223"/>
        <v>32.583333333333336</v>
      </c>
      <c r="N3969" s="16">
        <f t="shared" si="224"/>
        <v>119.7</v>
      </c>
      <c r="Q3969" s="16">
        <v>11</v>
      </c>
      <c r="R3969" s="16">
        <v>10</v>
      </c>
      <c r="V3969" s="15" t="s">
        <v>37</v>
      </c>
      <c r="W3969" s="16">
        <v>108.33</v>
      </c>
      <c r="X3969" s="16">
        <f t="shared" si="218"/>
        <v>0.70906905562127487</v>
      </c>
      <c r="Z3969" s="16">
        <f t="shared" si="227"/>
        <v>0.93737449880478896</v>
      </c>
      <c r="AA3969" s="16">
        <f t="shared" si="225"/>
        <v>0.43066709072115761</v>
      </c>
      <c r="AB3969" s="16">
        <f t="shared" si="226"/>
        <v>0.56933290927884239</v>
      </c>
      <c r="AE3969" s="16" t="s">
        <v>132</v>
      </c>
      <c r="AL3969" s="16" t="s">
        <v>408</v>
      </c>
      <c r="AM3969" s="16">
        <v>38.101999999999997</v>
      </c>
      <c r="AN3969" s="16">
        <v>0.112</v>
      </c>
      <c r="AS3969" s="16">
        <v>2.77</v>
      </c>
      <c r="AT3969" s="16">
        <f t="shared" si="228"/>
        <v>3.0648542032930024</v>
      </c>
      <c r="AU3969" s="16">
        <v>2.25</v>
      </c>
      <c r="AV3969" s="16" t="s">
        <v>658</v>
      </c>
      <c r="AX3969" s="16" t="s">
        <v>14</v>
      </c>
      <c r="AY3969" s="16" t="s">
        <v>740</v>
      </c>
      <c r="AZ3969" s="16" t="s">
        <v>741</v>
      </c>
    </row>
    <row r="3970" spans="2:52" s="16" customFormat="1" x14ac:dyDescent="0.2">
      <c r="B3970" s="16">
        <v>7477</v>
      </c>
      <c r="C3970" s="16" t="s">
        <v>69</v>
      </c>
      <c r="D3970" s="16" t="s">
        <v>742</v>
      </c>
      <c r="E3970" s="16" t="s">
        <v>737</v>
      </c>
      <c r="F3970" s="16">
        <v>383.83</v>
      </c>
      <c r="G3970" s="15" t="s">
        <v>632</v>
      </c>
      <c r="H3970" s="16">
        <v>6.5454542197108364E-3</v>
      </c>
      <c r="I3970" s="16">
        <f t="shared" si="222"/>
        <v>2.51234169315161</v>
      </c>
      <c r="J3970" s="16">
        <v>2008</v>
      </c>
      <c r="L3970" s="16">
        <v>67</v>
      </c>
      <c r="M3970" s="16">
        <f t="shared" si="223"/>
        <v>32.583333333333336</v>
      </c>
      <c r="N3970" s="16">
        <f t="shared" si="224"/>
        <v>119.7</v>
      </c>
      <c r="Q3970" s="16">
        <v>10.23</v>
      </c>
      <c r="R3970" s="16">
        <v>10</v>
      </c>
      <c r="V3970" s="15" t="s">
        <v>37</v>
      </c>
      <c r="W3970" s="16">
        <v>151.19</v>
      </c>
      <c r="X3970" s="16">
        <f t="shared" si="218"/>
        <v>0.98960722347808139</v>
      </c>
      <c r="Z3970" s="16">
        <f t="shared" si="227"/>
        <v>1.5227344696735288</v>
      </c>
      <c r="AA3970" s="16">
        <f t="shared" si="225"/>
        <v>0.39389834041111954</v>
      </c>
      <c r="AB3970" s="16">
        <f t="shared" si="226"/>
        <v>0.60610165958888051</v>
      </c>
      <c r="AE3970" s="16" t="s">
        <v>132</v>
      </c>
      <c r="AL3970" s="16" t="s">
        <v>408</v>
      </c>
      <c r="AM3970" s="16">
        <v>38.101999999999997</v>
      </c>
      <c r="AN3970" s="16">
        <v>0.112</v>
      </c>
      <c r="AS3970" s="16">
        <v>2.77</v>
      </c>
      <c r="AT3970" s="16">
        <f t="shared" si="228"/>
        <v>3.0648542032930024</v>
      </c>
      <c r="AU3970" s="16">
        <v>2.25</v>
      </c>
      <c r="AV3970" s="16" t="s">
        <v>658</v>
      </c>
      <c r="AX3970" s="16" t="s">
        <v>14</v>
      </c>
      <c r="AY3970" s="16" t="s">
        <v>740</v>
      </c>
      <c r="AZ3970" s="16" t="s">
        <v>741</v>
      </c>
    </row>
    <row r="3971" spans="2:52" s="16" customFormat="1" x14ac:dyDescent="0.2">
      <c r="B3971" s="16">
        <v>7477</v>
      </c>
      <c r="C3971" s="16" t="s">
        <v>69</v>
      </c>
      <c r="D3971" s="16" t="s">
        <v>742</v>
      </c>
      <c r="E3971" s="16" t="s">
        <v>737</v>
      </c>
      <c r="F3971" s="16">
        <v>317.54000000000002</v>
      </c>
      <c r="G3971" s="15" t="s">
        <v>632</v>
      </c>
      <c r="H3971" s="16">
        <v>6.5454542197108364E-3</v>
      </c>
      <c r="I3971" s="16">
        <f t="shared" si="222"/>
        <v>2.078443532926979</v>
      </c>
      <c r="J3971" s="16">
        <v>2008</v>
      </c>
      <c r="L3971" s="16">
        <v>74</v>
      </c>
      <c r="M3971" s="16">
        <f t="shared" si="223"/>
        <v>32.583333333333336</v>
      </c>
      <c r="N3971" s="16">
        <f t="shared" si="224"/>
        <v>119.7</v>
      </c>
      <c r="Q3971" s="16">
        <v>12.9</v>
      </c>
      <c r="R3971" s="16">
        <v>10</v>
      </c>
      <c r="V3971" s="15" t="s">
        <v>37</v>
      </c>
      <c r="W3971" s="16">
        <v>164.29</v>
      </c>
      <c r="X3971" s="16">
        <f t="shared" si="218"/>
        <v>1.0753526737562933</v>
      </c>
      <c r="Z3971" s="16">
        <f t="shared" si="227"/>
        <v>1.0030908591706857</v>
      </c>
      <c r="AA3971" s="16">
        <f t="shared" si="225"/>
        <v>0.51738363670718646</v>
      </c>
      <c r="AB3971" s="16">
        <f t="shared" si="226"/>
        <v>0.48261636329281354</v>
      </c>
      <c r="AE3971" s="16" t="s">
        <v>132</v>
      </c>
      <c r="AL3971" s="16" t="s">
        <v>408</v>
      </c>
      <c r="AM3971" s="16">
        <v>38.101999999999997</v>
      </c>
      <c r="AN3971" s="16">
        <v>0.112</v>
      </c>
      <c r="AS3971" s="16">
        <v>2.77</v>
      </c>
      <c r="AT3971" s="16">
        <f t="shared" si="228"/>
        <v>3.0648542032930024</v>
      </c>
      <c r="AU3971" s="16">
        <v>2.25</v>
      </c>
      <c r="AV3971" s="16" t="s">
        <v>658</v>
      </c>
      <c r="AX3971" s="16" t="s">
        <v>14</v>
      </c>
      <c r="AY3971" s="16" t="s">
        <v>740</v>
      </c>
      <c r="AZ3971" s="16" t="s">
        <v>741</v>
      </c>
    </row>
    <row r="3972" spans="2:52" s="16" customFormat="1" x14ac:dyDescent="0.2">
      <c r="B3972" s="16">
        <v>7477</v>
      </c>
      <c r="C3972" s="16" t="s">
        <v>69</v>
      </c>
      <c r="D3972" s="16" t="s">
        <v>742</v>
      </c>
      <c r="E3972" s="16" t="s">
        <v>737</v>
      </c>
      <c r="F3972" s="16">
        <v>382</v>
      </c>
      <c r="G3972" s="15" t="s">
        <v>632</v>
      </c>
      <c r="H3972" s="16">
        <v>6.5454542197108364E-3</v>
      </c>
      <c r="I3972" s="16">
        <f t="shared" si="222"/>
        <v>2.5003635119295393</v>
      </c>
      <c r="J3972" s="16">
        <v>2008</v>
      </c>
      <c r="L3972" s="16">
        <v>80</v>
      </c>
      <c r="M3972" s="16">
        <f t="shared" si="223"/>
        <v>32.583333333333336</v>
      </c>
      <c r="N3972" s="16">
        <f t="shared" si="224"/>
        <v>119.7</v>
      </c>
      <c r="Q3972" s="16">
        <v>14.34</v>
      </c>
      <c r="R3972" s="16">
        <v>10</v>
      </c>
      <c r="V3972" s="15" t="s">
        <v>37</v>
      </c>
      <c r="W3972" s="16">
        <v>176.19</v>
      </c>
      <c r="X3972" s="16">
        <f t="shared" si="218"/>
        <v>1.1532435789708522</v>
      </c>
      <c r="Z3972" s="16">
        <f t="shared" si="227"/>
        <v>1.3471199329586871</v>
      </c>
      <c r="AA3972" s="16">
        <f t="shared" si="225"/>
        <v>0.4612303664921466</v>
      </c>
      <c r="AB3972" s="16">
        <f t="shared" si="226"/>
        <v>0.53876963350785345</v>
      </c>
      <c r="AE3972" s="16" t="s">
        <v>132</v>
      </c>
      <c r="AL3972" s="16" t="s">
        <v>408</v>
      </c>
      <c r="AM3972" s="16">
        <v>38.101999999999997</v>
      </c>
      <c r="AN3972" s="16">
        <v>0.112</v>
      </c>
      <c r="AS3972" s="16">
        <v>2.77</v>
      </c>
      <c r="AT3972" s="16">
        <f t="shared" si="228"/>
        <v>3.0648542032930024</v>
      </c>
      <c r="AU3972" s="16">
        <v>2.25</v>
      </c>
      <c r="AV3972" s="16" t="s">
        <v>658</v>
      </c>
      <c r="AX3972" s="16" t="s">
        <v>14</v>
      </c>
      <c r="AY3972" s="16" t="s">
        <v>740</v>
      </c>
      <c r="AZ3972" s="16" t="s">
        <v>741</v>
      </c>
    </row>
    <row r="3973" spans="2:52" s="16" customFormat="1" x14ac:dyDescent="0.2">
      <c r="B3973" s="16">
        <v>7477</v>
      </c>
      <c r="C3973" s="16" t="s">
        <v>69</v>
      </c>
      <c r="D3973" s="16" t="s">
        <v>742</v>
      </c>
      <c r="E3973" s="16" t="s">
        <v>737</v>
      </c>
      <c r="F3973" s="16">
        <v>292.85000000000002</v>
      </c>
      <c r="G3973" s="15" t="s">
        <v>632</v>
      </c>
      <c r="H3973" s="16">
        <v>6.5454542197108364E-3</v>
      </c>
      <c r="I3973" s="16">
        <f t="shared" si="222"/>
        <v>1.9168362682423186</v>
      </c>
      <c r="J3973" s="16">
        <v>2008</v>
      </c>
      <c r="L3973" s="16">
        <v>91</v>
      </c>
      <c r="M3973" s="16">
        <f t="shared" si="223"/>
        <v>32.583333333333336</v>
      </c>
      <c r="N3973" s="16">
        <f t="shared" si="224"/>
        <v>119.7</v>
      </c>
      <c r="Q3973" s="16">
        <v>12.32</v>
      </c>
      <c r="R3973" s="16">
        <v>10</v>
      </c>
      <c r="V3973" s="15" t="s">
        <v>37</v>
      </c>
      <c r="W3973" s="16">
        <v>158.33000000000001</v>
      </c>
      <c r="X3973" s="16">
        <f t="shared" si="218"/>
        <v>1.0363417666068169</v>
      </c>
      <c r="Z3973" s="16">
        <f t="shared" si="227"/>
        <v>0.88049450163550169</v>
      </c>
      <c r="AA3973" s="16">
        <f t="shared" si="225"/>
        <v>0.54065221102953731</v>
      </c>
      <c r="AB3973" s="16">
        <f t="shared" si="226"/>
        <v>0.45934778897046263</v>
      </c>
      <c r="AE3973" s="16" t="s">
        <v>132</v>
      </c>
      <c r="AL3973" s="16" t="s">
        <v>408</v>
      </c>
      <c r="AM3973" s="16">
        <v>38.101999999999997</v>
      </c>
      <c r="AN3973" s="16">
        <v>0.112</v>
      </c>
      <c r="AS3973" s="16">
        <v>2.77</v>
      </c>
      <c r="AT3973" s="16">
        <f t="shared" si="228"/>
        <v>3.0648542032930024</v>
      </c>
      <c r="AU3973" s="16">
        <v>2.25</v>
      </c>
      <c r="AV3973" s="16" t="s">
        <v>658</v>
      </c>
      <c r="AX3973" s="16" t="s">
        <v>14</v>
      </c>
      <c r="AY3973" s="16" t="s">
        <v>740</v>
      </c>
      <c r="AZ3973" s="16" t="s">
        <v>741</v>
      </c>
    </row>
    <row r="3974" spans="2:52" s="16" customFormat="1" x14ac:dyDescent="0.2">
      <c r="B3974" s="16">
        <v>7477</v>
      </c>
      <c r="C3974" s="16" t="s">
        <v>69</v>
      </c>
      <c r="D3974" s="16" t="s">
        <v>742</v>
      </c>
      <c r="E3974" s="16" t="s">
        <v>737</v>
      </c>
      <c r="F3974" s="16">
        <v>331.58</v>
      </c>
      <c r="G3974" s="15" t="s">
        <v>632</v>
      </c>
      <c r="H3974" s="16">
        <v>6.5454542197108364E-3</v>
      </c>
      <c r="I3974" s="16">
        <f t="shared" ref="I3974:I4005" si="229">F3974*H3974</f>
        <v>2.1703417101717188</v>
      </c>
      <c r="J3974" s="16">
        <v>2008</v>
      </c>
      <c r="L3974" s="16">
        <v>101</v>
      </c>
      <c r="M3974" s="16">
        <f t="shared" ref="M3974:M4005" si="230">32+35/60</f>
        <v>32.583333333333336</v>
      </c>
      <c r="N3974" s="16">
        <f t="shared" ref="N3974:N4005" si="231">119+42/60</f>
        <v>119.7</v>
      </c>
      <c r="Q3974" s="16">
        <v>16.63</v>
      </c>
      <c r="R3974" s="16">
        <v>10</v>
      </c>
      <c r="V3974" s="15" t="s">
        <v>37</v>
      </c>
      <c r="W3974" s="16">
        <v>200</v>
      </c>
      <c r="X3974" s="16">
        <f t="shared" si="218"/>
        <v>1.3090908439421673</v>
      </c>
      <c r="Z3974" s="16">
        <f t="shared" si="227"/>
        <v>0.86125086622955149</v>
      </c>
      <c r="AA3974" s="16">
        <f t="shared" ref="AA3974:AA3994" si="232">X3974/I3974</f>
        <v>0.60317268834067206</v>
      </c>
      <c r="AB3974" s="16">
        <f t="shared" ref="AB3974:AB3994" si="233">Z3974/I3974</f>
        <v>0.39682731165932794</v>
      </c>
      <c r="AE3974" s="16" t="s">
        <v>132</v>
      </c>
      <c r="AL3974" s="16" t="s">
        <v>408</v>
      </c>
      <c r="AM3974" s="16">
        <v>38.101999999999997</v>
      </c>
      <c r="AN3974" s="16">
        <v>0.112</v>
      </c>
      <c r="AS3974" s="16">
        <v>2.77</v>
      </c>
      <c r="AT3974" s="16">
        <f t="shared" si="228"/>
        <v>3.0648542032930024</v>
      </c>
      <c r="AU3974" s="16">
        <v>2.25</v>
      </c>
      <c r="AV3974" s="16" t="s">
        <v>658</v>
      </c>
      <c r="AX3974" s="16" t="s">
        <v>14</v>
      </c>
      <c r="AY3974" s="16" t="s">
        <v>740</v>
      </c>
      <c r="AZ3974" s="16" t="s">
        <v>741</v>
      </c>
    </row>
    <row r="3975" spans="2:52" s="16" customFormat="1" x14ac:dyDescent="0.2">
      <c r="B3975" s="16">
        <v>7477</v>
      </c>
      <c r="C3975" s="16" t="s">
        <v>69</v>
      </c>
      <c r="D3975" s="16" t="s">
        <v>742</v>
      </c>
      <c r="E3975" s="16" t="s">
        <v>737</v>
      </c>
      <c r="F3975" s="16">
        <v>317</v>
      </c>
      <c r="G3975" s="15" t="s">
        <v>632</v>
      </c>
      <c r="H3975" s="16">
        <v>6.5454542197108364E-3</v>
      </c>
      <c r="I3975" s="16">
        <f t="shared" si="229"/>
        <v>2.0749089876483353</v>
      </c>
      <c r="J3975" s="16">
        <v>2008</v>
      </c>
      <c r="L3975" s="16">
        <v>111</v>
      </c>
      <c r="M3975" s="16">
        <f t="shared" si="230"/>
        <v>32.583333333333336</v>
      </c>
      <c r="N3975" s="16">
        <f t="shared" si="231"/>
        <v>119.7</v>
      </c>
      <c r="Q3975" s="16">
        <v>18.16</v>
      </c>
      <c r="R3975" s="16">
        <v>10</v>
      </c>
      <c r="V3975" s="15" t="s">
        <v>37</v>
      </c>
      <c r="W3975" s="16">
        <v>203.56</v>
      </c>
      <c r="X3975" s="16">
        <f t="shared" si="218"/>
        <v>1.3323926609643379</v>
      </c>
      <c r="Z3975" s="16">
        <f t="shared" si="227"/>
        <v>0.74251632668399736</v>
      </c>
      <c r="AA3975" s="16">
        <f t="shared" si="232"/>
        <v>0.64214511041009459</v>
      </c>
      <c r="AB3975" s="16">
        <f t="shared" si="233"/>
        <v>0.35785488958990536</v>
      </c>
      <c r="AE3975" s="16" t="s">
        <v>132</v>
      </c>
      <c r="AL3975" s="16" t="s">
        <v>408</v>
      </c>
      <c r="AM3975" s="16">
        <v>38.101999999999997</v>
      </c>
      <c r="AN3975" s="16">
        <v>0.112</v>
      </c>
      <c r="AS3975" s="16">
        <v>2.77</v>
      </c>
      <c r="AT3975" s="16">
        <f t="shared" si="228"/>
        <v>3.0648542032930024</v>
      </c>
      <c r="AU3975" s="16">
        <v>2.25</v>
      </c>
      <c r="AV3975" s="16" t="s">
        <v>658</v>
      </c>
      <c r="AX3975" s="16" t="s">
        <v>14</v>
      </c>
      <c r="AY3975" s="16" t="s">
        <v>740</v>
      </c>
      <c r="AZ3975" s="16" t="s">
        <v>741</v>
      </c>
    </row>
    <row r="3976" spans="2:52" s="16" customFormat="1" x14ac:dyDescent="0.2">
      <c r="B3976" s="16">
        <v>7477</v>
      </c>
      <c r="C3976" s="16" t="s">
        <v>69</v>
      </c>
      <c r="D3976" s="16" t="s">
        <v>742</v>
      </c>
      <c r="E3976" s="16" t="s">
        <v>737</v>
      </c>
      <c r="F3976" s="16">
        <v>334</v>
      </c>
      <c r="G3976" s="15" t="s">
        <v>632</v>
      </c>
      <c r="H3976" s="16">
        <v>6.5454542197108364E-3</v>
      </c>
      <c r="I3976" s="16">
        <f t="shared" si="229"/>
        <v>2.1861817093834195</v>
      </c>
      <c r="J3976" s="16">
        <v>2008</v>
      </c>
      <c r="L3976" s="16">
        <v>118</v>
      </c>
      <c r="M3976" s="16">
        <f t="shared" si="230"/>
        <v>32.583333333333336</v>
      </c>
      <c r="N3976" s="16">
        <f t="shared" si="231"/>
        <v>119.7</v>
      </c>
      <c r="Q3976" s="16">
        <v>15.09</v>
      </c>
      <c r="R3976" s="16">
        <v>10</v>
      </c>
      <c r="V3976" s="15" t="s">
        <v>37</v>
      </c>
      <c r="W3976" s="16">
        <v>208.33</v>
      </c>
      <c r="X3976" s="16">
        <f t="shared" si="218"/>
        <v>1.3636144775923587</v>
      </c>
      <c r="Z3976" s="16">
        <f t="shared" si="227"/>
        <v>0.82256723179106084</v>
      </c>
      <c r="AA3976" s="16">
        <f t="shared" si="232"/>
        <v>0.62374251497005984</v>
      </c>
      <c r="AB3976" s="16">
        <f t="shared" si="233"/>
        <v>0.37625748502994011</v>
      </c>
      <c r="AE3976" s="16" t="s">
        <v>132</v>
      </c>
      <c r="AL3976" s="16" t="s">
        <v>408</v>
      </c>
      <c r="AM3976" s="16">
        <v>38.101999999999997</v>
      </c>
      <c r="AN3976" s="16">
        <v>0.112</v>
      </c>
      <c r="AS3976" s="16">
        <v>2.77</v>
      </c>
      <c r="AT3976" s="16">
        <f t="shared" si="228"/>
        <v>3.0648542032930024</v>
      </c>
      <c r="AU3976" s="16">
        <v>2.25</v>
      </c>
      <c r="AV3976" s="16" t="s">
        <v>658</v>
      </c>
      <c r="AX3976" s="16" t="s">
        <v>14</v>
      </c>
      <c r="AY3976" s="16" t="s">
        <v>740</v>
      </c>
      <c r="AZ3976" s="16" t="s">
        <v>741</v>
      </c>
    </row>
    <row r="3977" spans="2:52" s="16" customFormat="1" x14ac:dyDescent="0.2">
      <c r="B3977" s="16">
        <v>7477</v>
      </c>
      <c r="C3977" s="16" t="s">
        <v>69</v>
      </c>
      <c r="D3977" s="16" t="s">
        <v>742</v>
      </c>
      <c r="E3977" s="16" t="s">
        <v>737</v>
      </c>
      <c r="F3977" s="16">
        <v>283.79000000000002</v>
      </c>
      <c r="G3977" s="15" t="s">
        <v>632</v>
      </c>
      <c r="H3977" s="16">
        <v>6.5454542197108364E-3</v>
      </c>
      <c r="I3977" s="16">
        <f t="shared" si="229"/>
        <v>1.8575344530117384</v>
      </c>
      <c r="J3977" s="16">
        <v>2008</v>
      </c>
      <c r="L3977" s="16">
        <v>124</v>
      </c>
      <c r="M3977" s="16">
        <f t="shared" si="230"/>
        <v>32.583333333333336</v>
      </c>
      <c r="N3977" s="16">
        <f t="shared" si="231"/>
        <v>119.7</v>
      </c>
      <c r="Q3977" s="16">
        <v>17.559999999999999</v>
      </c>
      <c r="R3977" s="16">
        <v>10</v>
      </c>
      <c r="V3977" s="15" t="s">
        <v>37</v>
      </c>
      <c r="W3977" s="16">
        <v>180.95</v>
      </c>
      <c r="X3977" s="16">
        <f t="shared" si="218"/>
        <v>1.1843999410566757</v>
      </c>
      <c r="Z3977" s="16">
        <f t="shared" si="227"/>
        <v>0.67313451195506269</v>
      </c>
      <c r="AA3977" s="16">
        <f t="shared" si="232"/>
        <v>0.63761936643292561</v>
      </c>
      <c r="AB3977" s="16">
        <f t="shared" si="233"/>
        <v>0.36238063356707439</v>
      </c>
      <c r="AE3977" s="16" t="s">
        <v>132</v>
      </c>
      <c r="AL3977" s="16" t="s">
        <v>408</v>
      </c>
      <c r="AM3977" s="16">
        <v>38.101999999999997</v>
      </c>
      <c r="AN3977" s="16">
        <v>0.112</v>
      </c>
      <c r="AS3977" s="16">
        <v>2.77</v>
      </c>
      <c r="AT3977" s="16">
        <f t="shared" si="228"/>
        <v>3.0648542032930024</v>
      </c>
      <c r="AU3977" s="16">
        <v>2.25</v>
      </c>
      <c r="AV3977" s="16" t="s">
        <v>658</v>
      </c>
      <c r="AX3977" s="16" t="s">
        <v>14</v>
      </c>
      <c r="AY3977" s="16" t="s">
        <v>740</v>
      </c>
      <c r="AZ3977" s="16" t="s">
        <v>741</v>
      </c>
    </row>
    <row r="3978" spans="2:52" s="16" customFormat="1" x14ac:dyDescent="0.2">
      <c r="B3978" s="16">
        <v>7477</v>
      </c>
      <c r="C3978" s="16" t="s">
        <v>69</v>
      </c>
      <c r="D3978" s="16" t="s">
        <v>742</v>
      </c>
      <c r="E3978" s="16" t="s">
        <v>737</v>
      </c>
      <c r="F3978" s="16">
        <v>367.8</v>
      </c>
      <c r="G3978" s="15" t="s">
        <v>632</v>
      </c>
      <c r="H3978" s="16">
        <v>6.5454542197108364E-3</v>
      </c>
      <c r="I3978" s="16">
        <f t="shared" si="229"/>
        <v>2.4074180620096457</v>
      </c>
      <c r="J3978" s="16">
        <v>2008</v>
      </c>
      <c r="L3978" s="16">
        <v>136</v>
      </c>
      <c r="M3978" s="16">
        <f t="shared" si="230"/>
        <v>32.583333333333336</v>
      </c>
      <c r="N3978" s="16">
        <f t="shared" si="231"/>
        <v>119.7</v>
      </c>
      <c r="Q3978" s="16">
        <v>22.16</v>
      </c>
      <c r="R3978" s="16">
        <v>10</v>
      </c>
      <c r="V3978" s="15" t="s">
        <v>37</v>
      </c>
      <c r="W3978" s="16">
        <v>310.70999999999998</v>
      </c>
      <c r="X3978" s="16">
        <f t="shared" si="218"/>
        <v>2.0337380806063536</v>
      </c>
      <c r="Z3978" s="16">
        <f t="shared" si="227"/>
        <v>0.37367998140329206</v>
      </c>
      <c r="AA3978" s="16">
        <f t="shared" si="232"/>
        <v>0.84477977161500795</v>
      </c>
      <c r="AB3978" s="16">
        <f t="shared" si="233"/>
        <v>0.155220228384992</v>
      </c>
      <c r="AE3978" s="16" t="s">
        <v>132</v>
      </c>
      <c r="AL3978" s="16" t="s">
        <v>408</v>
      </c>
      <c r="AM3978" s="16">
        <v>38.101999999999997</v>
      </c>
      <c r="AN3978" s="16">
        <v>0.112</v>
      </c>
      <c r="AS3978" s="16">
        <v>2.77</v>
      </c>
      <c r="AT3978" s="16">
        <f t="shared" si="228"/>
        <v>3.0648542032930024</v>
      </c>
      <c r="AU3978" s="16">
        <v>2.25</v>
      </c>
      <c r="AV3978" s="16" t="s">
        <v>658</v>
      </c>
      <c r="AX3978" s="16" t="s">
        <v>14</v>
      </c>
      <c r="AY3978" s="16" t="s">
        <v>740</v>
      </c>
      <c r="AZ3978" s="16" t="s">
        <v>741</v>
      </c>
    </row>
    <row r="3979" spans="2:52" x14ac:dyDescent="0.2">
      <c r="B3979" s="7">
        <v>7477</v>
      </c>
      <c r="C3979" s="7" t="s">
        <v>69</v>
      </c>
      <c r="D3979" s="7" t="s">
        <v>743</v>
      </c>
      <c r="E3979" s="7" t="s">
        <v>737</v>
      </c>
      <c r="F3979" s="7">
        <v>132.06</v>
      </c>
      <c r="G3979" t="s">
        <v>632</v>
      </c>
      <c r="H3979" s="7">
        <v>6.5454542197108364E-3</v>
      </c>
      <c r="I3979" s="7">
        <f t="shared" si="229"/>
        <v>0.86439268425501303</v>
      </c>
      <c r="J3979" s="7">
        <v>2006</v>
      </c>
      <c r="L3979" s="7">
        <v>320</v>
      </c>
      <c r="M3979" s="7">
        <f t="shared" si="230"/>
        <v>32.583333333333336</v>
      </c>
      <c r="N3979" s="7">
        <f t="shared" si="231"/>
        <v>119.7</v>
      </c>
      <c r="Q3979" s="7">
        <v>8.89</v>
      </c>
      <c r="R3979" s="7">
        <v>10</v>
      </c>
      <c r="V3979" t="s">
        <v>37</v>
      </c>
      <c r="W3979" s="7">
        <v>81.790000000000006</v>
      </c>
      <c r="X3979" s="7">
        <f t="shared" si="218"/>
        <v>0.53535270063014939</v>
      </c>
      <c r="Z3979" s="7">
        <f t="shared" si="227"/>
        <v>0.32903998362486364</v>
      </c>
      <c r="AA3979" s="7">
        <f t="shared" si="232"/>
        <v>0.61933969407844935</v>
      </c>
      <c r="AB3979" s="7">
        <f t="shared" si="233"/>
        <v>0.3806603059215507</v>
      </c>
      <c r="AE3979" s="7" t="s">
        <v>132</v>
      </c>
      <c r="AL3979" s="7" t="s">
        <v>408</v>
      </c>
      <c r="AM3979" s="7">
        <v>24.396000000000001</v>
      </c>
      <c r="AN3979" s="7">
        <v>0.11749999999999999</v>
      </c>
      <c r="AS3979" s="7">
        <v>3</v>
      </c>
      <c r="AT3979" s="7">
        <f t="shared" si="228"/>
        <v>3.2381429438379601</v>
      </c>
      <c r="AU3979" s="7">
        <v>2.87</v>
      </c>
      <c r="AV3979" s="7" t="s">
        <v>658</v>
      </c>
      <c r="AX3979" s="7" t="s">
        <v>14</v>
      </c>
      <c r="AY3979" s="7" t="s">
        <v>740</v>
      </c>
      <c r="AZ3979" s="7" t="s">
        <v>741</v>
      </c>
    </row>
    <row r="3980" spans="2:52" x14ac:dyDescent="0.2">
      <c r="B3980" s="7">
        <v>7477</v>
      </c>
      <c r="C3980" s="7" t="s">
        <v>69</v>
      </c>
      <c r="D3980" s="7" t="s">
        <v>743</v>
      </c>
      <c r="E3980" s="7" t="s">
        <v>737</v>
      </c>
      <c r="F3980" s="7">
        <v>151.19999999999999</v>
      </c>
      <c r="G3980" t="s">
        <v>632</v>
      </c>
      <c r="H3980" s="7">
        <v>6.5454542197108364E-3</v>
      </c>
      <c r="I3980" s="7">
        <f t="shared" si="229"/>
        <v>0.98967267802027836</v>
      </c>
      <c r="J3980" s="7">
        <v>2006</v>
      </c>
      <c r="L3980" s="7">
        <v>335</v>
      </c>
      <c r="M3980" s="7">
        <f t="shared" si="230"/>
        <v>32.583333333333336</v>
      </c>
      <c r="N3980" s="7">
        <f t="shared" si="231"/>
        <v>119.7</v>
      </c>
      <c r="Q3980" s="7">
        <v>8.2200000000000006</v>
      </c>
      <c r="R3980" s="7">
        <v>10</v>
      </c>
      <c r="V3980" t="s">
        <v>37</v>
      </c>
      <c r="W3980" s="7">
        <v>67.41</v>
      </c>
      <c r="X3980" s="7">
        <f t="shared" ref="X3980:X3996" si="234">W3980*H3980</f>
        <v>0.44122906895070746</v>
      </c>
      <c r="Z3980" s="7">
        <f t="shared" si="227"/>
        <v>0.5484436090695709</v>
      </c>
      <c r="AA3980" s="7">
        <f t="shared" si="232"/>
        <v>0.44583333333333336</v>
      </c>
      <c r="AB3980" s="7">
        <f t="shared" si="233"/>
        <v>0.5541666666666667</v>
      </c>
      <c r="AE3980" s="7" t="s">
        <v>132</v>
      </c>
      <c r="AL3980" s="7" t="s">
        <v>408</v>
      </c>
      <c r="AM3980" s="7">
        <v>24.396000000000001</v>
      </c>
      <c r="AN3980" s="7">
        <v>0.11749999999999999</v>
      </c>
      <c r="AS3980" s="7">
        <v>3</v>
      </c>
      <c r="AT3980" s="7">
        <f t="shared" si="228"/>
        <v>3.2381429438379601</v>
      </c>
      <c r="AU3980" s="7">
        <v>2.87</v>
      </c>
      <c r="AV3980" s="7" t="s">
        <v>658</v>
      </c>
      <c r="AX3980" s="7" t="s">
        <v>14</v>
      </c>
      <c r="AY3980" s="7" t="s">
        <v>740</v>
      </c>
      <c r="AZ3980" s="7" t="s">
        <v>741</v>
      </c>
    </row>
    <row r="3981" spans="2:52" x14ac:dyDescent="0.2">
      <c r="B3981" s="7">
        <v>7477</v>
      </c>
      <c r="C3981" s="7" t="s">
        <v>69</v>
      </c>
      <c r="D3981" s="7" t="s">
        <v>743</v>
      </c>
      <c r="E3981" s="7" t="s">
        <v>737</v>
      </c>
      <c r="F3981" s="7">
        <v>105.26</v>
      </c>
      <c r="G3981" t="s">
        <v>632</v>
      </c>
      <c r="H3981" s="7">
        <v>6.5454542197108364E-3</v>
      </c>
      <c r="I3981" s="7">
        <f t="shared" si="229"/>
        <v>0.68897451116676267</v>
      </c>
      <c r="J3981" s="7">
        <v>2006</v>
      </c>
      <c r="L3981" s="7">
        <v>351</v>
      </c>
      <c r="M3981" s="7">
        <f t="shared" si="230"/>
        <v>32.583333333333336</v>
      </c>
      <c r="N3981" s="7">
        <f t="shared" si="231"/>
        <v>119.7</v>
      </c>
      <c r="Q3981" s="7">
        <v>5.9</v>
      </c>
      <c r="R3981" s="7">
        <v>10</v>
      </c>
      <c r="V3981" t="s">
        <v>37</v>
      </c>
      <c r="W3981" s="7">
        <v>60.24</v>
      </c>
      <c r="X3981" s="7">
        <f t="shared" si="234"/>
        <v>0.39429816219538077</v>
      </c>
      <c r="Z3981" s="7">
        <f t="shared" si="227"/>
        <v>0.2946763489713819</v>
      </c>
      <c r="AA3981" s="7">
        <f t="shared" si="232"/>
        <v>0.57229716891506743</v>
      </c>
      <c r="AB3981" s="7">
        <f t="shared" si="233"/>
        <v>0.42770283108493257</v>
      </c>
      <c r="AE3981" s="7" t="s">
        <v>132</v>
      </c>
      <c r="AL3981" s="7" t="s">
        <v>408</v>
      </c>
      <c r="AM3981" s="7">
        <v>24.396000000000001</v>
      </c>
      <c r="AN3981" s="7">
        <v>0.11749999999999999</v>
      </c>
      <c r="AS3981" s="7">
        <v>3</v>
      </c>
      <c r="AT3981" s="7">
        <f t="shared" si="228"/>
        <v>3.2381429438379601</v>
      </c>
      <c r="AU3981" s="7">
        <v>2.87</v>
      </c>
      <c r="AV3981" s="7" t="s">
        <v>658</v>
      </c>
      <c r="AX3981" s="7" t="s">
        <v>14</v>
      </c>
      <c r="AY3981" s="7" t="s">
        <v>740</v>
      </c>
      <c r="AZ3981" s="7" t="s">
        <v>741</v>
      </c>
    </row>
    <row r="3982" spans="2:52" x14ac:dyDescent="0.2">
      <c r="B3982" s="7">
        <v>7477</v>
      </c>
      <c r="C3982" s="7" t="s">
        <v>69</v>
      </c>
      <c r="D3982" s="7" t="s">
        <v>743</v>
      </c>
      <c r="E3982" s="7" t="s">
        <v>737</v>
      </c>
      <c r="F3982" s="7">
        <v>105</v>
      </c>
      <c r="G3982" t="s">
        <v>632</v>
      </c>
      <c r="H3982" s="7">
        <v>6.5454542197108364E-3</v>
      </c>
      <c r="I3982" s="7">
        <f t="shared" si="229"/>
        <v>0.68727269306963779</v>
      </c>
      <c r="J3982" s="7">
        <v>2007</v>
      </c>
      <c r="L3982" s="7">
        <v>2</v>
      </c>
      <c r="M3982" s="7">
        <f t="shared" si="230"/>
        <v>32.583333333333336</v>
      </c>
      <c r="N3982" s="7">
        <f t="shared" si="231"/>
        <v>119.7</v>
      </c>
      <c r="Q3982" s="7">
        <v>5.71</v>
      </c>
      <c r="R3982" s="7">
        <v>10</v>
      </c>
      <c r="V3982" t="s">
        <v>37</v>
      </c>
      <c r="W3982" s="7">
        <v>63.88</v>
      </c>
      <c r="X3982" s="7">
        <f t="shared" si="234"/>
        <v>0.41812361555512823</v>
      </c>
      <c r="Z3982" s="7">
        <f t="shared" si="227"/>
        <v>0.26914907751450956</v>
      </c>
      <c r="AA3982" s="7">
        <f t="shared" si="232"/>
        <v>0.60838095238095236</v>
      </c>
      <c r="AB3982" s="7">
        <f t="shared" si="233"/>
        <v>0.39161904761904759</v>
      </c>
      <c r="AE3982" s="7" t="s">
        <v>132</v>
      </c>
      <c r="AL3982" s="7" t="s">
        <v>408</v>
      </c>
      <c r="AM3982" s="7">
        <v>24.396000000000001</v>
      </c>
      <c r="AN3982" s="7">
        <v>0.11749999999999999</v>
      </c>
      <c r="AS3982" s="7">
        <v>3</v>
      </c>
      <c r="AT3982" s="7">
        <f t="shared" si="228"/>
        <v>3.2381429438379601</v>
      </c>
      <c r="AU3982" s="7">
        <v>2.87</v>
      </c>
      <c r="AV3982" s="7" t="s">
        <v>658</v>
      </c>
      <c r="AX3982" s="7" t="s">
        <v>14</v>
      </c>
      <c r="AY3982" s="7" t="s">
        <v>740</v>
      </c>
      <c r="AZ3982" s="7" t="s">
        <v>741</v>
      </c>
    </row>
    <row r="3983" spans="2:52" x14ac:dyDescent="0.2">
      <c r="B3983" s="7">
        <v>7477</v>
      </c>
      <c r="C3983" s="7" t="s">
        <v>69</v>
      </c>
      <c r="D3983" s="7" t="s">
        <v>743</v>
      </c>
      <c r="E3983" s="7" t="s">
        <v>737</v>
      </c>
      <c r="F3983" s="7">
        <v>120.56</v>
      </c>
      <c r="G3983" t="s">
        <v>632</v>
      </c>
      <c r="H3983" s="7">
        <v>6.5454542197108364E-3</v>
      </c>
      <c r="I3983" s="7">
        <f t="shared" si="229"/>
        <v>0.78911996072833845</v>
      </c>
      <c r="J3983" s="7">
        <v>2007</v>
      </c>
      <c r="L3983" s="7">
        <v>19</v>
      </c>
      <c r="M3983" s="7">
        <f t="shared" si="230"/>
        <v>32.583333333333336</v>
      </c>
      <c r="N3983" s="7">
        <f t="shared" si="231"/>
        <v>119.7</v>
      </c>
      <c r="Q3983" s="7">
        <v>3.01</v>
      </c>
      <c r="R3983" s="7">
        <v>10</v>
      </c>
      <c r="V3983" t="s">
        <v>37</v>
      </c>
      <c r="W3983" s="7">
        <v>59.12</v>
      </c>
      <c r="X3983" s="7">
        <f t="shared" si="234"/>
        <v>0.38696725346930461</v>
      </c>
      <c r="Z3983" s="7">
        <f t="shared" si="227"/>
        <v>0.40215270725903385</v>
      </c>
      <c r="AA3983" s="7">
        <f t="shared" si="232"/>
        <v>0.4903782349037823</v>
      </c>
      <c r="AB3983" s="7">
        <f t="shared" si="233"/>
        <v>0.5096217650962177</v>
      </c>
      <c r="AE3983" s="7" t="s">
        <v>132</v>
      </c>
      <c r="AL3983" s="7" t="s">
        <v>408</v>
      </c>
      <c r="AM3983" s="7">
        <v>24.396000000000001</v>
      </c>
      <c r="AN3983" s="7">
        <v>0.11749999999999999</v>
      </c>
      <c r="AS3983" s="7">
        <v>3</v>
      </c>
      <c r="AT3983" s="7">
        <f t="shared" si="228"/>
        <v>3.2381429438379601</v>
      </c>
      <c r="AU3983" s="7">
        <v>2.87</v>
      </c>
      <c r="AV3983" s="7" t="s">
        <v>658</v>
      </c>
      <c r="AX3983" s="7" t="s">
        <v>14</v>
      </c>
      <c r="AY3983" s="7" t="s">
        <v>740</v>
      </c>
      <c r="AZ3983" s="7" t="s">
        <v>741</v>
      </c>
    </row>
    <row r="3984" spans="2:52" x14ac:dyDescent="0.2">
      <c r="B3984" s="7">
        <v>7477</v>
      </c>
      <c r="C3984" s="7" t="s">
        <v>69</v>
      </c>
      <c r="D3984" s="7" t="s">
        <v>743</v>
      </c>
      <c r="E3984" s="7" t="s">
        <v>737</v>
      </c>
      <c r="F3984" s="7">
        <v>327.27</v>
      </c>
      <c r="G3984" t="s">
        <v>632</v>
      </c>
      <c r="H3984" s="7">
        <v>6.5454542197108364E-3</v>
      </c>
      <c r="I3984" s="7">
        <f t="shared" si="229"/>
        <v>2.1421308024847652</v>
      </c>
      <c r="J3984" s="7">
        <v>2007</v>
      </c>
      <c r="L3984" s="7">
        <v>45</v>
      </c>
      <c r="M3984" s="7">
        <f t="shared" si="230"/>
        <v>32.583333333333336</v>
      </c>
      <c r="N3984" s="7">
        <f t="shared" si="231"/>
        <v>119.7</v>
      </c>
      <c r="Q3984" s="7">
        <v>9.56</v>
      </c>
      <c r="R3984" s="7">
        <v>10</v>
      </c>
      <c r="V3984" t="s">
        <v>37</v>
      </c>
      <c r="W3984" s="7">
        <v>155.34</v>
      </c>
      <c r="X3984" s="7">
        <f t="shared" si="234"/>
        <v>1.0167708584898814</v>
      </c>
      <c r="Z3984" s="7">
        <f t="shared" si="227"/>
        <v>1.1253599439948838</v>
      </c>
      <c r="AA3984" s="7">
        <f t="shared" si="232"/>
        <v>0.47465395544962879</v>
      </c>
      <c r="AB3984" s="7">
        <f t="shared" si="233"/>
        <v>0.52534604455037115</v>
      </c>
      <c r="AE3984" s="7" t="s">
        <v>132</v>
      </c>
      <c r="AL3984" s="7" t="s">
        <v>408</v>
      </c>
      <c r="AM3984" s="7">
        <v>24.396000000000001</v>
      </c>
      <c r="AN3984" s="7">
        <v>0.11749999999999999</v>
      </c>
      <c r="AS3984" s="7">
        <v>3</v>
      </c>
      <c r="AT3984" s="7">
        <f t="shared" si="228"/>
        <v>3.2381429438379601</v>
      </c>
      <c r="AU3984" s="7">
        <v>2.87</v>
      </c>
      <c r="AV3984" s="7" t="s">
        <v>658</v>
      </c>
      <c r="AX3984" s="7" t="s">
        <v>14</v>
      </c>
      <c r="AY3984" s="7" t="s">
        <v>740</v>
      </c>
      <c r="AZ3984" s="7" t="s">
        <v>741</v>
      </c>
    </row>
    <row r="3985" spans="2:52" x14ac:dyDescent="0.2">
      <c r="B3985" s="7">
        <v>7477</v>
      </c>
      <c r="C3985" s="7" t="s">
        <v>69</v>
      </c>
      <c r="D3985" s="7" t="s">
        <v>743</v>
      </c>
      <c r="E3985" s="7" t="s">
        <v>737</v>
      </c>
      <c r="F3985" s="7">
        <v>271.77</v>
      </c>
      <c r="G3985" t="s">
        <v>632</v>
      </c>
      <c r="H3985" s="7">
        <v>6.5454542197108364E-3</v>
      </c>
      <c r="I3985" s="7">
        <f t="shared" si="229"/>
        <v>1.7788580932908138</v>
      </c>
      <c r="J3985" s="7">
        <v>2007</v>
      </c>
      <c r="L3985" s="7">
        <v>58</v>
      </c>
      <c r="M3985" s="7">
        <f t="shared" si="230"/>
        <v>32.583333333333336</v>
      </c>
      <c r="N3985" s="7">
        <f t="shared" si="231"/>
        <v>119.7</v>
      </c>
      <c r="Q3985" s="7">
        <v>6.29</v>
      </c>
      <c r="R3985" s="7">
        <v>10</v>
      </c>
      <c r="V3985" t="s">
        <v>37</v>
      </c>
      <c r="W3985" s="7">
        <v>114.5</v>
      </c>
      <c r="X3985" s="7">
        <f t="shared" si="234"/>
        <v>0.74945450815689074</v>
      </c>
      <c r="Z3985" s="7">
        <f t="shared" si="227"/>
        <v>1.0294035851339229</v>
      </c>
      <c r="AA3985" s="7">
        <f t="shared" si="232"/>
        <v>0.42131213894101632</v>
      </c>
      <c r="AB3985" s="7">
        <f t="shared" si="233"/>
        <v>0.57868786105898362</v>
      </c>
      <c r="AE3985" s="7" t="s">
        <v>132</v>
      </c>
      <c r="AL3985" s="7" t="s">
        <v>408</v>
      </c>
      <c r="AM3985" s="7">
        <v>24.396000000000001</v>
      </c>
      <c r="AN3985" s="7">
        <v>0.11749999999999999</v>
      </c>
      <c r="AS3985" s="7">
        <v>3</v>
      </c>
      <c r="AT3985" s="7">
        <f t="shared" si="228"/>
        <v>3.2381429438379601</v>
      </c>
      <c r="AU3985" s="7">
        <v>2.87</v>
      </c>
      <c r="AV3985" s="7" t="s">
        <v>658</v>
      </c>
      <c r="AX3985" s="7" t="s">
        <v>14</v>
      </c>
      <c r="AY3985" s="7" t="s">
        <v>740</v>
      </c>
      <c r="AZ3985" s="7" t="s">
        <v>741</v>
      </c>
    </row>
    <row r="3986" spans="2:52" x14ac:dyDescent="0.2">
      <c r="B3986" s="7">
        <v>7477</v>
      </c>
      <c r="C3986" s="7" t="s">
        <v>69</v>
      </c>
      <c r="D3986" s="7" t="s">
        <v>743</v>
      </c>
      <c r="E3986" s="7" t="s">
        <v>737</v>
      </c>
      <c r="F3986" s="7">
        <v>373.21</v>
      </c>
      <c r="G3986" t="s">
        <v>632</v>
      </c>
      <c r="H3986" s="7">
        <v>6.5454542197108364E-3</v>
      </c>
      <c r="I3986" s="7">
        <f t="shared" si="229"/>
        <v>2.4428289693382812</v>
      </c>
      <c r="J3986" s="7">
        <v>2007</v>
      </c>
      <c r="L3986" s="7">
        <v>64</v>
      </c>
      <c r="M3986" s="7">
        <f t="shared" si="230"/>
        <v>32.583333333333336</v>
      </c>
      <c r="N3986" s="7">
        <f t="shared" si="231"/>
        <v>119.7</v>
      </c>
      <c r="Q3986" s="7">
        <v>8.8000000000000007</v>
      </c>
      <c r="R3986" s="7">
        <v>10</v>
      </c>
      <c r="V3986" t="s">
        <v>37</v>
      </c>
      <c r="W3986" s="7">
        <v>134.94999999999999</v>
      </c>
      <c r="X3986" s="7">
        <f t="shared" si="234"/>
        <v>0.88330904694997725</v>
      </c>
      <c r="Z3986" s="7">
        <f t="shared" si="227"/>
        <v>1.5595199223883038</v>
      </c>
      <c r="AA3986" s="7">
        <f t="shared" si="232"/>
        <v>0.36159266900672538</v>
      </c>
      <c r="AB3986" s="7">
        <f t="shared" si="233"/>
        <v>0.63840733099327451</v>
      </c>
      <c r="AE3986" s="7" t="s">
        <v>132</v>
      </c>
      <c r="AL3986" s="7" t="s">
        <v>408</v>
      </c>
      <c r="AM3986" s="7">
        <v>24.396000000000001</v>
      </c>
      <c r="AN3986" s="7">
        <v>0.11749999999999999</v>
      </c>
      <c r="AS3986" s="7">
        <v>3</v>
      </c>
      <c r="AT3986" s="7">
        <f t="shared" si="228"/>
        <v>3.2381429438379601</v>
      </c>
      <c r="AU3986" s="7">
        <v>2.87</v>
      </c>
      <c r="AV3986" s="7" t="s">
        <v>658</v>
      </c>
      <c r="AX3986" s="7" t="s">
        <v>14</v>
      </c>
      <c r="AY3986" s="7" t="s">
        <v>740</v>
      </c>
      <c r="AZ3986" s="7" t="s">
        <v>741</v>
      </c>
    </row>
    <row r="3987" spans="2:52" x14ac:dyDescent="0.2">
      <c r="B3987" s="7">
        <v>7477</v>
      </c>
      <c r="C3987" s="7" t="s">
        <v>69</v>
      </c>
      <c r="D3987" s="7" t="s">
        <v>743</v>
      </c>
      <c r="E3987" s="7" t="s">
        <v>737</v>
      </c>
      <c r="F3987" s="7">
        <v>451.67</v>
      </c>
      <c r="G3987" t="s">
        <v>632</v>
      </c>
      <c r="H3987" s="7">
        <v>6.5454542197108364E-3</v>
      </c>
      <c r="I3987" s="7">
        <f t="shared" si="229"/>
        <v>2.9563853074167934</v>
      </c>
      <c r="J3987" s="7">
        <v>2007</v>
      </c>
      <c r="L3987" s="7">
        <v>70</v>
      </c>
      <c r="M3987" s="7">
        <f t="shared" si="230"/>
        <v>32.583333333333336</v>
      </c>
      <c r="N3987" s="7">
        <f t="shared" si="231"/>
        <v>119.7</v>
      </c>
      <c r="Q3987" s="7">
        <v>12.65</v>
      </c>
      <c r="R3987" s="7">
        <v>10</v>
      </c>
      <c r="V3987" t="s">
        <v>37</v>
      </c>
      <c r="W3987" s="7">
        <v>189.06</v>
      </c>
      <c r="X3987" s="7">
        <f t="shared" si="234"/>
        <v>1.2374835747785307</v>
      </c>
      <c r="Z3987" s="7">
        <f t="shared" si="227"/>
        <v>1.7189017326382627</v>
      </c>
      <c r="AA3987" s="7">
        <f t="shared" si="232"/>
        <v>0.41857993667943411</v>
      </c>
      <c r="AB3987" s="7">
        <f t="shared" si="233"/>
        <v>0.58142006332056595</v>
      </c>
      <c r="AE3987" s="7" t="s">
        <v>132</v>
      </c>
      <c r="AL3987" s="7" t="s">
        <v>408</v>
      </c>
      <c r="AM3987" s="7">
        <v>24.396000000000001</v>
      </c>
      <c r="AN3987" s="7">
        <v>0.11749999999999999</v>
      </c>
      <c r="AS3987" s="7">
        <v>3</v>
      </c>
      <c r="AT3987" s="7">
        <f t="shared" si="228"/>
        <v>3.2381429438379601</v>
      </c>
      <c r="AU3987" s="7">
        <v>2.87</v>
      </c>
      <c r="AV3987" s="7" t="s">
        <v>658</v>
      </c>
      <c r="AX3987" s="7" t="s">
        <v>14</v>
      </c>
      <c r="AY3987" s="7" t="s">
        <v>740</v>
      </c>
      <c r="AZ3987" s="7" t="s">
        <v>741</v>
      </c>
    </row>
    <row r="3988" spans="2:52" x14ac:dyDescent="0.2">
      <c r="B3988" s="7">
        <v>7477</v>
      </c>
      <c r="C3988" s="7" t="s">
        <v>69</v>
      </c>
      <c r="D3988" s="7" t="s">
        <v>743</v>
      </c>
      <c r="E3988" s="7" t="s">
        <v>737</v>
      </c>
      <c r="F3988" s="7">
        <v>279.43</v>
      </c>
      <c r="G3988" t="s">
        <v>632</v>
      </c>
      <c r="H3988" s="7">
        <v>6.5454542197108364E-3</v>
      </c>
      <c r="I3988" s="7">
        <f t="shared" si="229"/>
        <v>1.8289962726137992</v>
      </c>
      <c r="J3988" s="7">
        <v>2007</v>
      </c>
      <c r="L3988" s="7">
        <v>78</v>
      </c>
      <c r="M3988" s="7">
        <f t="shared" si="230"/>
        <v>32.583333333333336</v>
      </c>
      <c r="N3988" s="7">
        <f t="shared" si="231"/>
        <v>119.7</v>
      </c>
      <c r="Q3988" s="7">
        <v>13.33</v>
      </c>
      <c r="R3988" s="7">
        <v>10</v>
      </c>
      <c r="V3988" t="s">
        <v>37</v>
      </c>
      <c r="W3988" s="7">
        <v>96.53</v>
      </c>
      <c r="X3988" s="7">
        <f t="shared" si="234"/>
        <v>0.63183269582868706</v>
      </c>
      <c r="Z3988" s="7">
        <f t="shared" si="227"/>
        <v>1.1971635767851121</v>
      </c>
      <c r="AA3988" s="7">
        <f t="shared" si="232"/>
        <v>0.34545324410406897</v>
      </c>
      <c r="AB3988" s="7">
        <f t="shared" si="233"/>
        <v>0.65454675589593103</v>
      </c>
      <c r="AE3988" s="7" t="s">
        <v>132</v>
      </c>
      <c r="AL3988" s="7" t="s">
        <v>408</v>
      </c>
      <c r="AM3988" s="7">
        <v>24.396000000000001</v>
      </c>
      <c r="AN3988" s="7">
        <v>0.11749999999999999</v>
      </c>
      <c r="AS3988" s="7">
        <v>3</v>
      </c>
      <c r="AT3988" s="7">
        <f t="shared" si="228"/>
        <v>3.2381429438379601</v>
      </c>
      <c r="AU3988" s="7">
        <v>2.87</v>
      </c>
      <c r="AV3988" s="7" t="s">
        <v>658</v>
      </c>
      <c r="AX3988" s="7" t="s">
        <v>14</v>
      </c>
      <c r="AY3988" s="7" t="s">
        <v>740</v>
      </c>
      <c r="AZ3988" s="7" t="s">
        <v>741</v>
      </c>
    </row>
    <row r="3989" spans="2:52" x14ac:dyDescent="0.2">
      <c r="B3989" s="7">
        <v>7477</v>
      </c>
      <c r="C3989" s="7" t="s">
        <v>69</v>
      </c>
      <c r="D3989" s="7" t="s">
        <v>743</v>
      </c>
      <c r="E3989" s="7" t="s">
        <v>737</v>
      </c>
      <c r="F3989" s="7">
        <v>530.14</v>
      </c>
      <c r="G3989" t="s">
        <v>632</v>
      </c>
      <c r="H3989" s="7">
        <v>6.5454542197108364E-3</v>
      </c>
      <c r="I3989" s="7">
        <f t="shared" si="229"/>
        <v>3.4700071000375026</v>
      </c>
      <c r="J3989" s="7">
        <v>2007</v>
      </c>
      <c r="L3989" s="7">
        <v>83</v>
      </c>
      <c r="M3989" s="7">
        <f t="shared" si="230"/>
        <v>32.583333333333336</v>
      </c>
      <c r="N3989" s="7">
        <f t="shared" si="231"/>
        <v>119.7</v>
      </c>
      <c r="Q3989" s="7">
        <v>11.98</v>
      </c>
      <c r="R3989" s="7">
        <v>10</v>
      </c>
      <c r="V3989" t="s">
        <v>37</v>
      </c>
      <c r="W3989" s="7">
        <v>245.58</v>
      </c>
      <c r="X3989" s="7">
        <f t="shared" si="234"/>
        <v>1.6074326472765872</v>
      </c>
      <c r="Z3989" s="7">
        <f t="shared" si="227"/>
        <v>1.8625744527609154</v>
      </c>
      <c r="AA3989" s="7">
        <f t="shared" si="232"/>
        <v>0.46323612630625877</v>
      </c>
      <c r="AB3989" s="7">
        <f t="shared" si="233"/>
        <v>0.53676387369374123</v>
      </c>
      <c r="AE3989" s="7" t="s">
        <v>132</v>
      </c>
      <c r="AL3989" s="7" t="s">
        <v>408</v>
      </c>
      <c r="AM3989" s="7">
        <v>24.396000000000001</v>
      </c>
      <c r="AN3989" s="7">
        <v>0.11749999999999999</v>
      </c>
      <c r="AS3989" s="7">
        <v>3</v>
      </c>
      <c r="AT3989" s="7">
        <f t="shared" si="228"/>
        <v>3.2381429438379601</v>
      </c>
      <c r="AU3989" s="7">
        <v>2.87</v>
      </c>
      <c r="AV3989" s="7" t="s">
        <v>658</v>
      </c>
      <c r="AX3989" s="7" t="s">
        <v>14</v>
      </c>
      <c r="AY3989" s="7" t="s">
        <v>740</v>
      </c>
      <c r="AZ3989" s="7" t="s">
        <v>741</v>
      </c>
    </row>
    <row r="3990" spans="2:52" x14ac:dyDescent="0.2">
      <c r="B3990" s="7">
        <v>7477</v>
      </c>
      <c r="C3990" s="7" t="s">
        <v>69</v>
      </c>
      <c r="D3990" s="7" t="s">
        <v>743</v>
      </c>
      <c r="E3990" s="7" t="s">
        <v>737</v>
      </c>
      <c r="F3990" s="7">
        <v>599</v>
      </c>
      <c r="G3990" t="s">
        <v>632</v>
      </c>
      <c r="H3990" s="7">
        <v>6.5454542197108364E-3</v>
      </c>
      <c r="I3990" s="7">
        <f t="shared" si="229"/>
        <v>3.9207270776067911</v>
      </c>
      <c r="J3990" s="7">
        <v>2007</v>
      </c>
      <c r="L3990" s="7">
        <v>91</v>
      </c>
      <c r="M3990" s="7">
        <f t="shared" si="230"/>
        <v>32.583333333333336</v>
      </c>
      <c r="N3990" s="7">
        <f t="shared" si="231"/>
        <v>119.7</v>
      </c>
      <c r="Q3990" s="7">
        <v>14.77</v>
      </c>
      <c r="R3990" s="7">
        <v>10</v>
      </c>
      <c r="V3990" t="s">
        <v>37</v>
      </c>
      <c r="W3990" s="7">
        <v>280.45999999999998</v>
      </c>
      <c r="X3990" s="7">
        <f t="shared" si="234"/>
        <v>1.8357380904601011</v>
      </c>
      <c r="Z3990" s="7">
        <f t="shared" si="227"/>
        <v>2.0849889871466898</v>
      </c>
      <c r="AA3990" s="7">
        <f t="shared" si="232"/>
        <v>0.46821368948247077</v>
      </c>
      <c r="AB3990" s="7">
        <f t="shared" si="233"/>
        <v>0.53178631051752923</v>
      </c>
      <c r="AE3990" s="7" t="s">
        <v>132</v>
      </c>
      <c r="AL3990" s="7" t="s">
        <v>408</v>
      </c>
      <c r="AM3990" s="7">
        <v>24.396000000000001</v>
      </c>
      <c r="AN3990" s="7">
        <v>0.11749999999999999</v>
      </c>
      <c r="AS3990" s="7">
        <v>3</v>
      </c>
      <c r="AT3990" s="7">
        <f t="shared" si="228"/>
        <v>3.2381429438379601</v>
      </c>
      <c r="AU3990" s="7">
        <v>2.87</v>
      </c>
      <c r="AV3990" s="7" t="s">
        <v>658</v>
      </c>
      <c r="AX3990" s="7" t="s">
        <v>14</v>
      </c>
      <c r="AY3990" s="7" t="s">
        <v>740</v>
      </c>
      <c r="AZ3990" s="7" t="s">
        <v>741</v>
      </c>
    </row>
    <row r="3991" spans="2:52" x14ac:dyDescent="0.2">
      <c r="B3991" s="7">
        <v>7477</v>
      </c>
      <c r="C3991" s="7" t="s">
        <v>69</v>
      </c>
      <c r="D3991" s="7" t="s">
        <v>743</v>
      </c>
      <c r="E3991" s="7" t="s">
        <v>737</v>
      </c>
      <c r="F3991" s="7">
        <v>505</v>
      </c>
      <c r="G3991" t="s">
        <v>632</v>
      </c>
      <c r="H3991" s="7">
        <v>6.5454542197108364E-3</v>
      </c>
      <c r="I3991" s="7">
        <f t="shared" si="229"/>
        <v>3.3054543809539725</v>
      </c>
      <c r="J3991" s="7">
        <v>2007</v>
      </c>
      <c r="L3991" s="7">
        <v>98</v>
      </c>
      <c r="M3991" s="7">
        <f t="shared" si="230"/>
        <v>32.583333333333336</v>
      </c>
      <c r="N3991" s="7">
        <f t="shared" si="231"/>
        <v>119.7</v>
      </c>
      <c r="Q3991" s="7">
        <v>16.600000000000001</v>
      </c>
      <c r="R3991" s="7">
        <v>10</v>
      </c>
      <c r="V3991" t="s">
        <v>37</v>
      </c>
      <c r="W3991" s="7">
        <v>216.77</v>
      </c>
      <c r="X3991" s="7">
        <f t="shared" si="234"/>
        <v>1.418858111206718</v>
      </c>
      <c r="Z3991" s="7">
        <f t="shared" si="227"/>
        <v>1.8865962697472545</v>
      </c>
      <c r="AA3991" s="7">
        <f t="shared" si="232"/>
        <v>0.42924752475247524</v>
      </c>
      <c r="AB3991" s="7">
        <f t="shared" si="233"/>
        <v>0.57075247524752482</v>
      </c>
      <c r="AE3991" s="7" t="s">
        <v>132</v>
      </c>
      <c r="AL3991" s="7" t="s">
        <v>408</v>
      </c>
      <c r="AM3991" s="7">
        <v>24.396000000000001</v>
      </c>
      <c r="AN3991" s="7">
        <v>0.11749999999999999</v>
      </c>
      <c r="AS3991" s="7">
        <v>3</v>
      </c>
      <c r="AT3991" s="7">
        <f t="shared" si="228"/>
        <v>3.2381429438379601</v>
      </c>
      <c r="AU3991" s="7">
        <v>2.87</v>
      </c>
      <c r="AV3991" s="7" t="s">
        <v>658</v>
      </c>
      <c r="AX3991" s="7" t="s">
        <v>14</v>
      </c>
      <c r="AY3991" s="7" t="s">
        <v>740</v>
      </c>
      <c r="AZ3991" s="7" t="s">
        <v>741</v>
      </c>
    </row>
    <row r="3992" spans="2:52" x14ac:dyDescent="0.2">
      <c r="B3992" s="7">
        <v>7477</v>
      </c>
      <c r="C3992" s="7" t="s">
        <v>69</v>
      </c>
      <c r="D3992" s="7" t="s">
        <v>743</v>
      </c>
      <c r="E3992" s="7" t="s">
        <v>737</v>
      </c>
      <c r="F3992" s="7">
        <v>461.24</v>
      </c>
      <c r="G3992" t="s">
        <v>632</v>
      </c>
      <c r="H3992" s="7">
        <v>6.5454542197108364E-3</v>
      </c>
      <c r="I3992" s="7">
        <f t="shared" si="229"/>
        <v>3.0190253042994262</v>
      </c>
      <c r="J3992" s="7">
        <v>2007</v>
      </c>
      <c r="L3992" s="7">
        <v>105</v>
      </c>
      <c r="M3992" s="7">
        <f t="shared" si="230"/>
        <v>32.583333333333336</v>
      </c>
      <c r="N3992" s="7">
        <f t="shared" si="231"/>
        <v>119.7</v>
      </c>
      <c r="Q3992" s="7">
        <v>15.83</v>
      </c>
      <c r="R3992" s="7">
        <v>10</v>
      </c>
      <c r="V3992" t="s">
        <v>37</v>
      </c>
      <c r="W3992" s="7">
        <v>240.83</v>
      </c>
      <c r="X3992" s="7">
        <f t="shared" si="234"/>
        <v>1.5763417397329609</v>
      </c>
      <c r="Z3992" s="7">
        <f t="shared" si="227"/>
        <v>1.4426835645664653</v>
      </c>
      <c r="AA3992" s="7">
        <f t="shared" si="232"/>
        <v>0.52213598126788663</v>
      </c>
      <c r="AB3992" s="7">
        <f t="shared" si="233"/>
        <v>0.47786401873211337</v>
      </c>
      <c r="AE3992" s="7" t="s">
        <v>132</v>
      </c>
      <c r="AL3992" s="7" t="s">
        <v>408</v>
      </c>
      <c r="AM3992" s="7">
        <v>24.396000000000001</v>
      </c>
      <c r="AN3992" s="7">
        <v>0.11749999999999999</v>
      </c>
      <c r="AS3992" s="7">
        <v>3</v>
      </c>
      <c r="AT3992" s="7">
        <f t="shared" si="228"/>
        <v>3.2381429438379601</v>
      </c>
      <c r="AU3992" s="7">
        <v>2.87</v>
      </c>
      <c r="AV3992" s="7" t="s">
        <v>658</v>
      </c>
      <c r="AX3992" s="7" t="s">
        <v>14</v>
      </c>
      <c r="AY3992" s="7" t="s">
        <v>740</v>
      </c>
      <c r="AZ3992" s="7" t="s">
        <v>741</v>
      </c>
    </row>
    <row r="3993" spans="2:52" x14ac:dyDescent="0.2">
      <c r="B3993" s="7">
        <v>7477</v>
      </c>
      <c r="C3993" s="7" t="s">
        <v>69</v>
      </c>
      <c r="D3993" s="7" t="s">
        <v>743</v>
      </c>
      <c r="E3993" s="7" t="s">
        <v>737</v>
      </c>
      <c r="F3993" s="7">
        <v>514.83000000000004</v>
      </c>
      <c r="G3993" t="s">
        <v>632</v>
      </c>
      <c r="H3993" s="7">
        <v>6.5454542197108364E-3</v>
      </c>
      <c r="I3993" s="7">
        <f t="shared" si="229"/>
        <v>3.3697961959337301</v>
      </c>
      <c r="J3993" s="7">
        <v>2007</v>
      </c>
      <c r="L3993" s="7">
        <v>112</v>
      </c>
      <c r="M3993" s="7">
        <f t="shared" si="230"/>
        <v>32.583333333333336</v>
      </c>
      <c r="N3993" s="7">
        <f t="shared" si="231"/>
        <v>119.7</v>
      </c>
      <c r="Q3993" s="7">
        <v>17.18</v>
      </c>
      <c r="R3993" s="7">
        <v>10</v>
      </c>
      <c r="V3993" t="s">
        <v>37</v>
      </c>
      <c r="W3993" s="7">
        <v>280.51</v>
      </c>
      <c r="X3993" s="7">
        <f t="shared" si="234"/>
        <v>1.8360653631710866</v>
      </c>
      <c r="Z3993" s="7">
        <f t="shared" si="227"/>
        <v>1.5337308327626435</v>
      </c>
      <c r="AA3993" s="7">
        <f t="shared" si="232"/>
        <v>0.54485946817396025</v>
      </c>
      <c r="AB3993" s="7">
        <f t="shared" si="233"/>
        <v>0.45514053182603975</v>
      </c>
      <c r="AE3993" s="7" t="s">
        <v>132</v>
      </c>
      <c r="AL3993" s="7" t="s">
        <v>408</v>
      </c>
      <c r="AM3993" s="7">
        <v>24.396000000000001</v>
      </c>
      <c r="AN3993" s="7">
        <v>0.11749999999999999</v>
      </c>
      <c r="AS3993" s="7">
        <v>3</v>
      </c>
      <c r="AT3993" s="7">
        <f t="shared" si="228"/>
        <v>3.2381429438379601</v>
      </c>
      <c r="AU3993" s="7">
        <v>2.87</v>
      </c>
      <c r="AV3993" s="7" t="s">
        <v>658</v>
      </c>
      <c r="AX3993" s="7" t="s">
        <v>14</v>
      </c>
      <c r="AY3993" s="7" t="s">
        <v>740</v>
      </c>
      <c r="AZ3993" s="7" t="s">
        <v>741</v>
      </c>
    </row>
    <row r="3994" spans="2:52" x14ac:dyDescent="0.2">
      <c r="B3994" s="7">
        <v>7477</v>
      </c>
      <c r="C3994" s="7" t="s">
        <v>69</v>
      </c>
      <c r="D3994" s="7" t="s">
        <v>743</v>
      </c>
      <c r="E3994" s="7" t="s">
        <v>737</v>
      </c>
      <c r="F3994" s="7">
        <v>480.38</v>
      </c>
      <c r="G3994" t="s">
        <v>632</v>
      </c>
      <c r="H3994" s="7">
        <v>6.5454542197108364E-3</v>
      </c>
      <c r="I3994" s="7">
        <f t="shared" si="229"/>
        <v>3.1443052980646917</v>
      </c>
      <c r="J3994" s="7">
        <v>2007</v>
      </c>
      <c r="L3994" s="7">
        <v>120</v>
      </c>
      <c r="M3994" s="7">
        <f t="shared" si="230"/>
        <v>32.583333333333336</v>
      </c>
      <c r="N3994" s="7">
        <f t="shared" si="231"/>
        <v>119.7</v>
      </c>
      <c r="Q3994" s="7">
        <v>17.37</v>
      </c>
      <c r="R3994" s="7">
        <v>10</v>
      </c>
      <c r="V3994" t="s">
        <v>37</v>
      </c>
      <c r="W3994" s="7">
        <v>281.73</v>
      </c>
      <c r="X3994" s="7">
        <f t="shared" si="234"/>
        <v>1.8440508173191341</v>
      </c>
      <c r="Z3994" s="7">
        <f t="shared" si="227"/>
        <v>1.3002544807455576</v>
      </c>
      <c r="AA3994" s="7">
        <f t="shared" si="232"/>
        <v>0.58647320870977149</v>
      </c>
      <c r="AB3994" s="7">
        <f t="shared" si="233"/>
        <v>0.41352679129022851</v>
      </c>
      <c r="AE3994" s="7" t="s">
        <v>132</v>
      </c>
      <c r="AL3994" s="7" t="s">
        <v>408</v>
      </c>
      <c r="AM3994" s="7">
        <v>24.396000000000001</v>
      </c>
      <c r="AN3994" s="7">
        <v>0.11749999999999999</v>
      </c>
      <c r="AS3994" s="7">
        <v>3</v>
      </c>
      <c r="AT3994" s="7">
        <f t="shared" si="228"/>
        <v>3.2381429438379601</v>
      </c>
      <c r="AU3994" s="7">
        <v>2.87</v>
      </c>
      <c r="AV3994" s="7" t="s">
        <v>658</v>
      </c>
      <c r="AX3994" s="7" t="s">
        <v>14</v>
      </c>
      <c r="AY3994" s="7" t="s">
        <v>740</v>
      </c>
      <c r="AZ3994" s="7" t="s">
        <v>741</v>
      </c>
    </row>
    <row r="3995" spans="2:52" x14ac:dyDescent="0.2">
      <c r="B3995" s="7">
        <v>7477</v>
      </c>
      <c r="C3995" s="7" t="s">
        <v>69</v>
      </c>
      <c r="D3995" s="7" t="s">
        <v>743</v>
      </c>
      <c r="E3995" s="7" t="s">
        <v>737</v>
      </c>
      <c r="F3995" s="7">
        <v>505.26</v>
      </c>
      <c r="G3995" t="s">
        <v>632</v>
      </c>
      <c r="H3995" s="7">
        <v>6.5454542197108364E-3</v>
      </c>
      <c r="I3995" s="7">
        <f t="shared" si="229"/>
        <v>3.3071561990510969</v>
      </c>
      <c r="J3995" s="7">
        <v>2007</v>
      </c>
      <c r="L3995" s="7">
        <v>126</v>
      </c>
      <c r="M3995" s="7">
        <f t="shared" si="230"/>
        <v>32.583333333333336</v>
      </c>
      <c r="N3995" s="7">
        <f t="shared" si="231"/>
        <v>119.7</v>
      </c>
      <c r="Q3995" s="7">
        <v>18.43</v>
      </c>
      <c r="R3995" s="7">
        <v>10</v>
      </c>
      <c r="V3995" t="s">
        <v>37</v>
      </c>
      <c r="W3995" s="7">
        <v>319</v>
      </c>
      <c r="X3995" s="7">
        <f t="shared" si="234"/>
        <v>2.0879998960877568</v>
      </c>
      <c r="Z3995" s="7">
        <f t="shared" si="227"/>
        <v>1.2191563029633401</v>
      </c>
      <c r="AA3995" s="7">
        <f t="shared" ref="AA3995" si="235">X3995/I3995</f>
        <v>0.63135811265487085</v>
      </c>
      <c r="AB3995" s="7">
        <f t="shared" ref="AB3995:AB4015" si="236">Z3995/I3995</f>
        <v>0.3686418873451292</v>
      </c>
      <c r="AE3995" s="7" t="s">
        <v>132</v>
      </c>
      <c r="AL3995" s="7" t="s">
        <v>408</v>
      </c>
      <c r="AM3995" s="7">
        <v>24.396000000000001</v>
      </c>
      <c r="AN3995" s="7">
        <v>0.11749999999999999</v>
      </c>
      <c r="AS3995" s="7">
        <v>3</v>
      </c>
      <c r="AT3995" s="7">
        <f t="shared" si="228"/>
        <v>3.2381429438379601</v>
      </c>
      <c r="AU3995" s="7">
        <v>2.87</v>
      </c>
      <c r="AV3995" s="7" t="s">
        <v>658</v>
      </c>
      <c r="AX3995" s="7" t="s">
        <v>14</v>
      </c>
      <c r="AY3995" s="7" t="s">
        <v>740</v>
      </c>
      <c r="AZ3995" s="7" t="s">
        <v>741</v>
      </c>
    </row>
    <row r="3996" spans="2:52" x14ac:dyDescent="0.2">
      <c r="B3996" s="7">
        <v>7477</v>
      </c>
      <c r="C3996" s="7" t="s">
        <v>69</v>
      </c>
      <c r="D3996" s="7" t="s">
        <v>743</v>
      </c>
      <c r="E3996" s="7" t="s">
        <v>737</v>
      </c>
      <c r="F3996" s="7">
        <v>608.6</v>
      </c>
      <c r="G3996" t="s">
        <v>632</v>
      </c>
      <c r="H3996" s="7">
        <v>6.5454542197108364E-3</v>
      </c>
      <c r="I3996" s="7">
        <f t="shared" si="229"/>
        <v>3.9835634381160152</v>
      </c>
      <c r="J3996" s="7">
        <v>2007</v>
      </c>
      <c r="L3996" s="7">
        <v>133</v>
      </c>
      <c r="M3996" s="7">
        <f t="shared" si="230"/>
        <v>32.583333333333336</v>
      </c>
      <c r="N3996" s="7">
        <f t="shared" si="231"/>
        <v>119.7</v>
      </c>
      <c r="Q3996" s="7">
        <v>22.21</v>
      </c>
      <c r="R3996" s="7">
        <v>10</v>
      </c>
      <c r="V3996" t="s">
        <v>37</v>
      </c>
      <c r="W3996" s="7">
        <v>388.73</v>
      </c>
      <c r="X3996" s="7">
        <f t="shared" si="234"/>
        <v>2.5444144188281936</v>
      </c>
      <c r="Z3996" s="7">
        <f t="shared" si="227"/>
        <v>1.4391490192878216</v>
      </c>
      <c r="AA3996" s="7">
        <f>X3996/I3996</f>
        <v>0.63872822872165624</v>
      </c>
      <c r="AB3996" s="7">
        <f t="shared" si="236"/>
        <v>0.3612717712783437</v>
      </c>
      <c r="AE3996" s="7" t="s">
        <v>132</v>
      </c>
      <c r="AL3996" s="7" t="s">
        <v>408</v>
      </c>
      <c r="AM3996" s="7">
        <v>24.396000000000001</v>
      </c>
      <c r="AN3996" s="7">
        <v>0.11749999999999999</v>
      </c>
      <c r="AS3996" s="7">
        <v>3</v>
      </c>
      <c r="AT3996" s="7">
        <f t="shared" si="228"/>
        <v>3.2381429438379601</v>
      </c>
      <c r="AU3996" s="7">
        <v>2.87</v>
      </c>
      <c r="AV3996" s="7" t="s">
        <v>658</v>
      </c>
      <c r="AX3996" s="7" t="s">
        <v>14</v>
      </c>
      <c r="AY3996" s="7" t="s">
        <v>740</v>
      </c>
      <c r="AZ3996" s="7" t="s">
        <v>741</v>
      </c>
    </row>
    <row r="3997" spans="2:52" s="16" customFormat="1" x14ac:dyDescent="0.2">
      <c r="B3997" s="16">
        <v>7477</v>
      </c>
      <c r="C3997" s="16" t="s">
        <v>69</v>
      </c>
      <c r="D3997" s="16" t="s">
        <v>743</v>
      </c>
      <c r="E3997" s="16" t="s">
        <v>737</v>
      </c>
      <c r="F3997" s="16">
        <v>100.48</v>
      </c>
      <c r="G3997" s="15" t="s">
        <v>632</v>
      </c>
      <c r="H3997" s="16">
        <v>6.5454542197108364E-3</v>
      </c>
      <c r="I3997" s="16">
        <f t="shared" si="229"/>
        <v>0.65768723999654488</v>
      </c>
      <c r="J3997" s="16">
        <v>2007</v>
      </c>
      <c r="L3997" s="16">
        <v>303</v>
      </c>
      <c r="M3997" s="16">
        <f t="shared" si="230"/>
        <v>32.583333333333336</v>
      </c>
      <c r="N3997" s="16">
        <f t="shared" si="231"/>
        <v>119.7</v>
      </c>
      <c r="Q3997" s="16">
        <v>11.14</v>
      </c>
      <c r="R3997" s="16">
        <v>10</v>
      </c>
      <c r="V3997" s="15" t="s">
        <v>37</v>
      </c>
      <c r="W3997" s="16">
        <v>70.38</v>
      </c>
      <c r="X3997" s="16">
        <f>W3997*H3997</f>
        <v>0.46066906798324864</v>
      </c>
      <c r="Z3997" s="16">
        <f t="shared" si="227"/>
        <v>0.19701817201329624</v>
      </c>
      <c r="AA3997" s="16">
        <f>X3997/I3997</f>
        <v>0.7004378980891719</v>
      </c>
      <c r="AB3997" s="16">
        <f t="shared" si="236"/>
        <v>0.2995621019108281</v>
      </c>
      <c r="AE3997" s="16" t="s">
        <v>132</v>
      </c>
      <c r="AL3997" s="16" t="s">
        <v>408</v>
      </c>
      <c r="AM3997" s="16">
        <v>32.796999999999997</v>
      </c>
      <c r="AN3997" s="16">
        <v>0.1002</v>
      </c>
      <c r="AS3997" s="16">
        <v>2.8</v>
      </c>
      <c r="AT3997" s="16">
        <f t="shared" si="228"/>
        <v>2.7237238323058088</v>
      </c>
      <c r="AU3997" s="16">
        <v>3.52</v>
      </c>
      <c r="AV3997" s="16" t="s">
        <v>658</v>
      </c>
      <c r="AX3997" s="16" t="s">
        <v>14</v>
      </c>
      <c r="AY3997" s="16" t="s">
        <v>740</v>
      </c>
      <c r="AZ3997" s="16" t="s">
        <v>741</v>
      </c>
    </row>
    <row r="3998" spans="2:52" s="16" customFormat="1" x14ac:dyDescent="0.2">
      <c r="B3998" s="16">
        <v>7477</v>
      </c>
      <c r="C3998" s="16" t="s">
        <v>69</v>
      </c>
      <c r="D3998" s="16" t="s">
        <v>743</v>
      </c>
      <c r="E3998" s="16" t="s">
        <v>737</v>
      </c>
      <c r="F3998" s="16">
        <v>113.4</v>
      </c>
      <c r="G3998" s="15" t="s">
        <v>632</v>
      </c>
      <c r="H3998" s="16">
        <v>6.5454542197108364E-3</v>
      </c>
      <c r="I3998" s="16">
        <f t="shared" si="229"/>
        <v>0.74225450851520891</v>
      </c>
      <c r="J3998" s="16">
        <v>2007</v>
      </c>
      <c r="L3998" s="16">
        <v>311</v>
      </c>
      <c r="M3998" s="16">
        <f t="shared" si="230"/>
        <v>32.583333333333336</v>
      </c>
      <c r="N3998" s="16">
        <f t="shared" si="231"/>
        <v>119.7</v>
      </c>
      <c r="Q3998" s="16">
        <v>8.65</v>
      </c>
      <c r="R3998" s="16">
        <v>10</v>
      </c>
      <c r="V3998" s="15" t="s">
        <v>37</v>
      </c>
      <c r="W3998" s="16">
        <v>80.010000000000005</v>
      </c>
      <c r="X3998" s="16">
        <f t="shared" ref="X3998:X4015" si="237">W3998*H3998</f>
        <v>0.52370179211906409</v>
      </c>
      <c r="Z3998" s="16">
        <f t="shared" si="227"/>
        <v>0.21855271639614482</v>
      </c>
      <c r="AA3998" s="16">
        <f t="shared" ref="AA3998:AA4015" si="238">X3998/I3998</f>
        <v>0.7055555555555556</v>
      </c>
      <c r="AB3998" s="16">
        <f t="shared" si="236"/>
        <v>0.2944444444444444</v>
      </c>
      <c r="AE3998" s="16" t="s">
        <v>132</v>
      </c>
      <c r="AL3998" s="16" t="s">
        <v>408</v>
      </c>
      <c r="AM3998" s="16">
        <v>32.796999999999997</v>
      </c>
      <c r="AN3998" s="16">
        <v>0.1002</v>
      </c>
      <c r="AS3998" s="16">
        <v>2.8</v>
      </c>
      <c r="AT3998" s="16">
        <f t="shared" si="228"/>
        <v>2.7237238323058088</v>
      </c>
      <c r="AU3998" s="16">
        <v>3.52</v>
      </c>
      <c r="AV3998" s="16" t="s">
        <v>658</v>
      </c>
      <c r="AX3998" s="16" t="s">
        <v>14</v>
      </c>
      <c r="AY3998" s="16" t="s">
        <v>740</v>
      </c>
      <c r="AZ3998" s="16" t="s">
        <v>741</v>
      </c>
    </row>
    <row r="3999" spans="2:52" s="16" customFormat="1" x14ac:dyDescent="0.2">
      <c r="B3999" s="16">
        <v>7477</v>
      </c>
      <c r="C3999" s="16" t="s">
        <v>69</v>
      </c>
      <c r="D3999" s="16" t="s">
        <v>743</v>
      </c>
      <c r="E3999" s="16" t="s">
        <v>737</v>
      </c>
      <c r="F3999" s="16">
        <v>45.93</v>
      </c>
      <c r="G3999" s="15" t="s">
        <v>632</v>
      </c>
      <c r="H3999" s="16">
        <v>6.5454542197108364E-3</v>
      </c>
      <c r="I3999" s="16">
        <f t="shared" si="229"/>
        <v>0.30063271231131872</v>
      </c>
      <c r="J3999" s="16">
        <v>2007</v>
      </c>
      <c r="L3999" s="16">
        <v>326</v>
      </c>
      <c r="M3999" s="16">
        <f t="shared" si="230"/>
        <v>32.583333333333336</v>
      </c>
      <c r="N3999" s="16">
        <f t="shared" si="231"/>
        <v>119.7</v>
      </c>
      <c r="Q3999" s="16">
        <v>5.68</v>
      </c>
      <c r="R3999" s="16">
        <v>10</v>
      </c>
      <c r="V3999" s="15" t="s">
        <v>37</v>
      </c>
      <c r="W3999" s="16">
        <v>19.95</v>
      </c>
      <c r="X3999" s="16">
        <f t="shared" si="237"/>
        <v>0.13058181168323119</v>
      </c>
      <c r="Z3999" s="16">
        <f t="shared" si="227"/>
        <v>0.17005090062808753</v>
      </c>
      <c r="AA3999" s="16">
        <f t="shared" si="238"/>
        <v>0.43435662965382105</v>
      </c>
      <c r="AB3999" s="16">
        <f t="shared" si="236"/>
        <v>0.56564337034617895</v>
      </c>
      <c r="AE3999" s="16" t="s">
        <v>132</v>
      </c>
      <c r="AL3999" s="16" t="s">
        <v>408</v>
      </c>
      <c r="AM3999" s="16">
        <v>32.796999999999997</v>
      </c>
      <c r="AN3999" s="16">
        <v>0.1002</v>
      </c>
      <c r="AS3999" s="16">
        <v>2.8</v>
      </c>
      <c r="AT3999" s="16">
        <f t="shared" si="228"/>
        <v>2.7237238323058088</v>
      </c>
      <c r="AU3999" s="16">
        <v>3.52</v>
      </c>
      <c r="AV3999" s="16" t="s">
        <v>658</v>
      </c>
      <c r="AX3999" s="16" t="s">
        <v>14</v>
      </c>
      <c r="AY3999" s="16" t="s">
        <v>740</v>
      </c>
      <c r="AZ3999" s="16" t="s">
        <v>741</v>
      </c>
    </row>
    <row r="4000" spans="2:52" s="16" customFormat="1" x14ac:dyDescent="0.2">
      <c r="B4000" s="16">
        <v>7477</v>
      </c>
      <c r="C4000" s="16" t="s">
        <v>69</v>
      </c>
      <c r="D4000" s="16" t="s">
        <v>743</v>
      </c>
      <c r="E4000" s="16" t="s">
        <v>737</v>
      </c>
      <c r="F4000" s="16">
        <v>55.98</v>
      </c>
      <c r="G4000" s="15" t="s">
        <v>632</v>
      </c>
      <c r="H4000" s="16">
        <v>6.5454542197108364E-3</v>
      </c>
      <c r="I4000" s="16">
        <f t="shared" si="229"/>
        <v>0.36641452721941259</v>
      </c>
      <c r="J4000" s="16">
        <v>2007</v>
      </c>
      <c r="L4000" s="16">
        <v>341</v>
      </c>
      <c r="M4000" s="16">
        <f t="shared" si="230"/>
        <v>32.583333333333336</v>
      </c>
      <c r="N4000" s="16">
        <f t="shared" si="231"/>
        <v>119.7</v>
      </c>
      <c r="Q4000" s="16">
        <v>4.43</v>
      </c>
      <c r="R4000" s="16">
        <v>10</v>
      </c>
      <c r="V4000" s="15" t="s">
        <v>37</v>
      </c>
      <c r="W4000" s="16">
        <v>33.21</v>
      </c>
      <c r="X4000" s="16">
        <f t="shared" si="237"/>
        <v>0.21737453463659689</v>
      </c>
      <c r="Z4000" s="16">
        <f t="shared" si="227"/>
        <v>0.14903999258281569</v>
      </c>
      <c r="AA4000" s="16">
        <f t="shared" si="238"/>
        <v>0.59324758842443737</v>
      </c>
      <c r="AB4000" s="16">
        <f t="shared" si="236"/>
        <v>0.40675241157556258</v>
      </c>
      <c r="AE4000" s="16" t="s">
        <v>132</v>
      </c>
      <c r="AL4000" s="16" t="s">
        <v>408</v>
      </c>
      <c r="AM4000" s="16">
        <v>32.796999999999997</v>
      </c>
      <c r="AN4000" s="16">
        <v>0.1002</v>
      </c>
      <c r="AS4000" s="16">
        <v>2.8</v>
      </c>
      <c r="AT4000" s="16">
        <f t="shared" si="228"/>
        <v>2.7237238323058088</v>
      </c>
      <c r="AU4000" s="16">
        <v>3.52</v>
      </c>
      <c r="AV4000" s="16" t="s">
        <v>658</v>
      </c>
      <c r="AX4000" s="16" t="s">
        <v>14</v>
      </c>
      <c r="AY4000" s="16" t="s">
        <v>740</v>
      </c>
      <c r="AZ4000" s="16" t="s">
        <v>741</v>
      </c>
    </row>
    <row r="4001" spans="2:52" s="16" customFormat="1" x14ac:dyDescent="0.2">
      <c r="B4001" s="16">
        <v>7477</v>
      </c>
      <c r="C4001" s="16" t="s">
        <v>69</v>
      </c>
      <c r="D4001" s="16" t="s">
        <v>743</v>
      </c>
      <c r="E4001" s="16" t="s">
        <v>737</v>
      </c>
      <c r="F4001" s="16">
        <v>63.16</v>
      </c>
      <c r="G4001" s="15" t="s">
        <v>632</v>
      </c>
      <c r="H4001" s="16">
        <v>6.5454542197108364E-3</v>
      </c>
      <c r="I4001" s="16">
        <f t="shared" si="229"/>
        <v>0.41341088851693641</v>
      </c>
      <c r="J4001" s="16">
        <v>2007</v>
      </c>
      <c r="L4001" s="16">
        <v>365</v>
      </c>
      <c r="M4001" s="16">
        <f t="shared" si="230"/>
        <v>32.583333333333336</v>
      </c>
      <c r="N4001" s="16">
        <f t="shared" si="231"/>
        <v>119.7</v>
      </c>
      <c r="Q4001" s="16">
        <v>2.31</v>
      </c>
      <c r="R4001" s="16">
        <v>10</v>
      </c>
      <c r="V4001" s="15" t="s">
        <v>37</v>
      </c>
      <c r="W4001" s="16">
        <v>51.3</v>
      </c>
      <c r="X4001" s="16">
        <f t="shared" si="237"/>
        <v>0.33578180147116587</v>
      </c>
      <c r="Z4001" s="16">
        <f t="shared" si="227"/>
        <v>7.762908704577054E-2</v>
      </c>
      <c r="AA4001" s="16">
        <f t="shared" si="238"/>
        <v>0.81222292590246992</v>
      </c>
      <c r="AB4001" s="16">
        <f t="shared" si="236"/>
        <v>0.18777707409753014</v>
      </c>
      <c r="AE4001" s="16" t="s">
        <v>132</v>
      </c>
      <c r="AL4001" s="16" t="s">
        <v>408</v>
      </c>
      <c r="AM4001" s="16">
        <v>32.796999999999997</v>
      </c>
      <c r="AN4001" s="16">
        <v>0.1002</v>
      </c>
      <c r="AS4001" s="16">
        <v>2.8</v>
      </c>
      <c r="AT4001" s="16">
        <f t="shared" si="228"/>
        <v>2.7237238323058088</v>
      </c>
      <c r="AU4001" s="16">
        <v>3.52</v>
      </c>
      <c r="AV4001" s="16" t="s">
        <v>658</v>
      </c>
      <c r="AX4001" s="16" t="s">
        <v>14</v>
      </c>
      <c r="AY4001" s="16" t="s">
        <v>740</v>
      </c>
      <c r="AZ4001" s="16" t="s">
        <v>741</v>
      </c>
    </row>
    <row r="4002" spans="2:52" s="16" customFormat="1" x14ac:dyDescent="0.2">
      <c r="B4002" s="16">
        <v>7477</v>
      </c>
      <c r="C4002" s="16" t="s">
        <v>69</v>
      </c>
      <c r="D4002" s="16" t="s">
        <v>743</v>
      </c>
      <c r="E4002" s="16" t="s">
        <v>737</v>
      </c>
      <c r="F4002" s="16">
        <v>81.81</v>
      </c>
      <c r="G4002" s="15" t="s">
        <v>632</v>
      </c>
      <c r="H4002" s="16">
        <v>6.5454542197108364E-3</v>
      </c>
      <c r="I4002" s="16">
        <f t="shared" si="229"/>
        <v>0.53548360971454356</v>
      </c>
      <c r="J4002" s="16">
        <v>2008</v>
      </c>
      <c r="L4002" s="16">
        <v>25</v>
      </c>
      <c r="M4002" s="16">
        <f t="shared" si="230"/>
        <v>32.583333333333336</v>
      </c>
      <c r="N4002" s="16">
        <f t="shared" si="231"/>
        <v>119.7</v>
      </c>
      <c r="Q4002" s="16">
        <v>3.45</v>
      </c>
      <c r="R4002" s="16">
        <v>10</v>
      </c>
      <c r="V4002" s="15" t="s">
        <v>37</v>
      </c>
      <c r="W4002" s="16">
        <v>60.98</v>
      </c>
      <c r="X4002" s="16">
        <f t="shared" si="237"/>
        <v>0.39914179831796676</v>
      </c>
      <c r="Z4002" s="16">
        <f t="shared" si="227"/>
        <v>0.13634181139657681</v>
      </c>
      <c r="AA4002" s="16">
        <f t="shared" si="238"/>
        <v>0.74538564967607857</v>
      </c>
      <c r="AB4002" s="16">
        <f t="shared" si="236"/>
        <v>0.25461435032392143</v>
      </c>
      <c r="AE4002" s="16" t="s">
        <v>132</v>
      </c>
      <c r="AL4002" s="16" t="s">
        <v>408</v>
      </c>
      <c r="AM4002" s="16">
        <v>32.796999999999997</v>
      </c>
      <c r="AN4002" s="16">
        <v>0.1002</v>
      </c>
      <c r="AS4002" s="16">
        <v>2.8</v>
      </c>
      <c r="AT4002" s="16">
        <f t="shared" si="228"/>
        <v>2.7237238323058088</v>
      </c>
      <c r="AU4002" s="16">
        <v>3.52</v>
      </c>
      <c r="AV4002" s="16" t="s">
        <v>658</v>
      </c>
      <c r="AX4002" s="16" t="s">
        <v>14</v>
      </c>
      <c r="AY4002" s="16" t="s">
        <v>740</v>
      </c>
      <c r="AZ4002" s="16" t="s">
        <v>741</v>
      </c>
    </row>
    <row r="4003" spans="2:52" s="16" customFormat="1" x14ac:dyDescent="0.2">
      <c r="B4003" s="16">
        <v>7477</v>
      </c>
      <c r="C4003" s="16" t="s">
        <v>69</v>
      </c>
      <c r="D4003" s="16" t="s">
        <v>743</v>
      </c>
      <c r="E4003" s="16" t="s">
        <v>737</v>
      </c>
      <c r="F4003" s="16">
        <v>87.56</v>
      </c>
      <c r="G4003" s="15" t="s">
        <v>632</v>
      </c>
      <c r="H4003" s="16">
        <v>6.5454542197108364E-3</v>
      </c>
      <c r="I4003" s="16">
        <f t="shared" si="229"/>
        <v>0.57311997147788085</v>
      </c>
      <c r="J4003" s="16">
        <v>2008</v>
      </c>
      <c r="L4003" s="16">
        <v>36</v>
      </c>
      <c r="M4003" s="16">
        <f t="shared" si="230"/>
        <v>32.583333333333336</v>
      </c>
      <c r="N4003" s="16">
        <f t="shared" si="231"/>
        <v>119.7</v>
      </c>
      <c r="Q4003" s="16">
        <v>4.3099999999999996</v>
      </c>
      <c r="R4003" s="16">
        <v>10</v>
      </c>
      <c r="V4003" s="15" t="s">
        <v>37</v>
      </c>
      <c r="W4003" s="16">
        <v>55</v>
      </c>
      <c r="X4003" s="16">
        <f t="shared" si="237"/>
        <v>0.359999982084096</v>
      </c>
      <c r="Z4003" s="16">
        <f t="shared" si="227"/>
        <v>0.21311998939378485</v>
      </c>
      <c r="AA4003" s="16">
        <f t="shared" si="238"/>
        <v>0.62814070351758788</v>
      </c>
      <c r="AB4003" s="16">
        <f t="shared" si="236"/>
        <v>0.37185929648241206</v>
      </c>
      <c r="AE4003" s="16" t="s">
        <v>132</v>
      </c>
      <c r="AL4003" s="16" t="s">
        <v>408</v>
      </c>
      <c r="AM4003" s="16">
        <v>32.796999999999997</v>
      </c>
      <c r="AN4003" s="16">
        <v>0.1002</v>
      </c>
      <c r="AS4003" s="16">
        <v>2.8</v>
      </c>
      <c r="AT4003" s="16">
        <f t="shared" si="228"/>
        <v>2.7237238323058088</v>
      </c>
      <c r="AU4003" s="16">
        <v>3.52</v>
      </c>
      <c r="AV4003" s="16" t="s">
        <v>658</v>
      </c>
      <c r="AX4003" s="16" t="s">
        <v>14</v>
      </c>
      <c r="AY4003" s="16" t="s">
        <v>740</v>
      </c>
      <c r="AZ4003" s="16" t="s">
        <v>741</v>
      </c>
    </row>
    <row r="4004" spans="2:52" s="16" customFormat="1" x14ac:dyDescent="0.2">
      <c r="B4004" s="16">
        <v>7477</v>
      </c>
      <c r="C4004" s="16" t="s">
        <v>69</v>
      </c>
      <c r="D4004" s="16" t="s">
        <v>743</v>
      </c>
      <c r="E4004" s="16" t="s">
        <v>737</v>
      </c>
      <c r="F4004" s="16">
        <v>122</v>
      </c>
      <c r="G4004" s="15" t="s">
        <v>632</v>
      </c>
      <c r="H4004" s="16">
        <v>6.5454542197108364E-3</v>
      </c>
      <c r="I4004" s="16">
        <f t="shared" si="229"/>
        <v>0.79854541480472208</v>
      </c>
      <c r="J4004" s="16">
        <v>2008</v>
      </c>
      <c r="L4004" s="16">
        <v>45</v>
      </c>
      <c r="M4004" s="16">
        <f t="shared" si="230"/>
        <v>32.583333333333336</v>
      </c>
      <c r="N4004" s="16">
        <f t="shared" si="231"/>
        <v>119.7</v>
      </c>
      <c r="Q4004" s="16">
        <v>6.6</v>
      </c>
      <c r="R4004" s="16">
        <v>10</v>
      </c>
      <c r="V4004" s="15" t="s">
        <v>37</v>
      </c>
      <c r="W4004" s="16">
        <v>62.24</v>
      </c>
      <c r="X4004" s="16">
        <f t="shared" si="237"/>
        <v>0.40738907063480245</v>
      </c>
      <c r="Z4004" s="16">
        <f t="shared" si="227"/>
        <v>0.39115634416991962</v>
      </c>
      <c r="AA4004" s="16">
        <f t="shared" si="238"/>
        <v>0.51016393442622943</v>
      </c>
      <c r="AB4004" s="16">
        <f t="shared" si="236"/>
        <v>0.48983606557377052</v>
      </c>
      <c r="AE4004" s="16" t="s">
        <v>132</v>
      </c>
      <c r="AL4004" s="16" t="s">
        <v>408</v>
      </c>
      <c r="AM4004" s="16">
        <v>32.796999999999997</v>
      </c>
      <c r="AN4004" s="16">
        <v>0.1002</v>
      </c>
      <c r="AS4004" s="16">
        <v>2.8</v>
      </c>
      <c r="AT4004" s="16">
        <f t="shared" si="228"/>
        <v>2.7237238323058088</v>
      </c>
      <c r="AU4004" s="16">
        <v>3.52</v>
      </c>
      <c r="AV4004" s="16" t="s">
        <v>658</v>
      </c>
      <c r="AX4004" s="16" t="s">
        <v>14</v>
      </c>
      <c r="AY4004" s="16" t="s">
        <v>740</v>
      </c>
      <c r="AZ4004" s="16" t="s">
        <v>741</v>
      </c>
    </row>
    <row r="4005" spans="2:52" s="16" customFormat="1" x14ac:dyDescent="0.2">
      <c r="B4005" s="16">
        <v>7477</v>
      </c>
      <c r="C4005" s="16" t="s">
        <v>69</v>
      </c>
      <c r="D4005" s="16" t="s">
        <v>743</v>
      </c>
      <c r="E4005" s="16" t="s">
        <v>737</v>
      </c>
      <c r="F4005" s="16">
        <v>387.56</v>
      </c>
      <c r="G4005" s="15" t="s">
        <v>632</v>
      </c>
      <c r="H4005" s="16">
        <v>6.5454542197108364E-3</v>
      </c>
      <c r="I4005" s="16">
        <f t="shared" si="229"/>
        <v>2.5367562373911317</v>
      </c>
      <c r="J4005" s="16">
        <v>2008</v>
      </c>
      <c r="L4005" s="16">
        <v>53</v>
      </c>
      <c r="M4005" s="16">
        <f t="shared" si="230"/>
        <v>32.583333333333336</v>
      </c>
      <c r="N4005" s="16">
        <f t="shared" si="231"/>
        <v>119.7</v>
      </c>
      <c r="Q4005" s="16">
        <v>11.56</v>
      </c>
      <c r="R4005" s="16">
        <v>10</v>
      </c>
      <c r="V4005" s="15" t="s">
        <v>37</v>
      </c>
      <c r="W4005" s="16">
        <v>109.13</v>
      </c>
      <c r="X4005" s="16">
        <f t="shared" si="237"/>
        <v>0.71430541899704358</v>
      </c>
      <c r="Z4005" s="16">
        <f t="shared" si="227"/>
        <v>1.822450818394088</v>
      </c>
      <c r="AA4005" s="16">
        <f t="shared" si="238"/>
        <v>0.28158220662607081</v>
      </c>
      <c r="AB4005" s="16">
        <f t="shared" si="236"/>
        <v>0.71841779337392919</v>
      </c>
      <c r="AE4005" s="16" t="s">
        <v>132</v>
      </c>
      <c r="AL4005" s="16" t="s">
        <v>408</v>
      </c>
      <c r="AM4005" s="16">
        <v>32.796999999999997</v>
      </c>
      <c r="AN4005" s="16">
        <v>0.1002</v>
      </c>
      <c r="AS4005" s="16">
        <v>2.8</v>
      </c>
      <c r="AT4005" s="16">
        <f t="shared" si="228"/>
        <v>2.7237238323058088</v>
      </c>
      <c r="AU4005" s="16">
        <v>3.52</v>
      </c>
      <c r="AV4005" s="16" t="s">
        <v>658</v>
      </c>
      <c r="AX4005" s="16" t="s">
        <v>14</v>
      </c>
      <c r="AY4005" s="16" t="s">
        <v>740</v>
      </c>
      <c r="AZ4005" s="16" t="s">
        <v>741</v>
      </c>
    </row>
    <row r="4006" spans="2:52" s="16" customFormat="1" x14ac:dyDescent="0.2">
      <c r="B4006" s="16">
        <v>7477</v>
      </c>
      <c r="C4006" s="16" t="s">
        <v>69</v>
      </c>
      <c r="D4006" s="16" t="s">
        <v>743</v>
      </c>
      <c r="E4006" s="16" t="s">
        <v>737</v>
      </c>
      <c r="F4006" s="16">
        <v>302.87</v>
      </c>
      <c r="G4006" s="15" t="s">
        <v>632</v>
      </c>
      <c r="H4006" s="16">
        <v>6.5454542197108364E-3</v>
      </c>
      <c r="I4006" s="16">
        <f t="shared" ref="I4006:I4015" si="239">F4006*H4006</f>
        <v>1.982421719523821</v>
      </c>
      <c r="J4006" s="16">
        <v>2008</v>
      </c>
      <c r="L4006" s="16">
        <v>60</v>
      </c>
      <c r="M4006" s="16">
        <f t="shared" ref="M4006:M4015" si="240">32+35/60</f>
        <v>32.583333333333336</v>
      </c>
      <c r="N4006" s="16">
        <f t="shared" ref="N4006:N4015" si="241">119+42/60</f>
        <v>119.7</v>
      </c>
      <c r="Q4006" s="16">
        <v>11</v>
      </c>
      <c r="R4006" s="16">
        <v>10</v>
      </c>
      <c r="V4006" s="15" t="s">
        <v>37</v>
      </c>
      <c r="W4006" s="16">
        <v>104.34</v>
      </c>
      <c r="X4006" s="16">
        <f t="shared" si="237"/>
        <v>0.68295269328462871</v>
      </c>
      <c r="Z4006" s="16">
        <f t="shared" si="227"/>
        <v>1.2994690262391924</v>
      </c>
      <c r="AA4006" s="16">
        <f t="shared" si="238"/>
        <v>0.34450424274441183</v>
      </c>
      <c r="AB4006" s="16">
        <f t="shared" si="236"/>
        <v>0.65549575725558828</v>
      </c>
      <c r="AE4006" s="16" t="s">
        <v>132</v>
      </c>
      <c r="AL4006" s="16" t="s">
        <v>408</v>
      </c>
      <c r="AM4006" s="16">
        <v>32.796999999999997</v>
      </c>
      <c r="AN4006" s="16">
        <v>0.1002</v>
      </c>
      <c r="AS4006" s="16">
        <v>2.8</v>
      </c>
      <c r="AT4006" s="16">
        <f t="shared" si="228"/>
        <v>2.7237238323058088</v>
      </c>
      <c r="AU4006" s="16">
        <v>3.52</v>
      </c>
      <c r="AV4006" s="16" t="s">
        <v>658</v>
      </c>
      <c r="AX4006" s="16" t="s">
        <v>14</v>
      </c>
      <c r="AY4006" s="16" t="s">
        <v>740</v>
      </c>
      <c r="AZ4006" s="16" t="s">
        <v>741</v>
      </c>
    </row>
    <row r="4007" spans="2:52" s="16" customFormat="1" x14ac:dyDescent="0.2">
      <c r="B4007" s="16">
        <v>7477</v>
      </c>
      <c r="C4007" s="16" t="s">
        <v>69</v>
      </c>
      <c r="D4007" s="16" t="s">
        <v>743</v>
      </c>
      <c r="E4007" s="16" t="s">
        <v>737</v>
      </c>
      <c r="F4007" s="16">
        <v>410.53</v>
      </c>
      <c r="G4007" s="15" t="s">
        <v>632</v>
      </c>
      <c r="H4007" s="16">
        <v>6.5454542197108364E-3</v>
      </c>
      <c r="I4007" s="16">
        <f t="shared" si="239"/>
        <v>2.6871053208178894</v>
      </c>
      <c r="J4007" s="16">
        <v>2008</v>
      </c>
      <c r="L4007" s="16">
        <v>67</v>
      </c>
      <c r="M4007" s="16">
        <f t="shared" si="240"/>
        <v>32.583333333333336</v>
      </c>
      <c r="N4007" s="16">
        <f t="shared" si="241"/>
        <v>119.7</v>
      </c>
      <c r="Q4007" s="16">
        <v>10.23</v>
      </c>
      <c r="R4007" s="16">
        <v>10</v>
      </c>
      <c r="V4007" s="15" t="s">
        <v>37</v>
      </c>
      <c r="W4007" s="16">
        <v>165.66</v>
      </c>
      <c r="X4007" s="16">
        <f t="shared" si="237"/>
        <v>1.0843199460372972</v>
      </c>
      <c r="Z4007" s="16">
        <f t="shared" ref="Z4007:Z4015" si="242">I4007-X4007</f>
        <v>1.6027853747805922</v>
      </c>
      <c r="AA4007" s="16">
        <f t="shared" si="238"/>
        <v>0.40352714783328875</v>
      </c>
      <c r="AB4007" s="16">
        <f t="shared" si="236"/>
        <v>0.59647285216671131</v>
      </c>
      <c r="AE4007" s="16" t="s">
        <v>132</v>
      </c>
      <c r="AL4007" s="16" t="s">
        <v>408</v>
      </c>
      <c r="AM4007" s="16">
        <v>32.796999999999997</v>
      </c>
      <c r="AN4007" s="16">
        <v>0.1002</v>
      </c>
      <c r="AS4007" s="16">
        <v>2.8</v>
      </c>
      <c r="AT4007" s="16">
        <f t="shared" ref="AT4007:AT4015" si="243">EXP(AN4007*10)</f>
        <v>2.7237238323058088</v>
      </c>
      <c r="AU4007" s="16">
        <v>3.52</v>
      </c>
      <c r="AV4007" s="16" t="s">
        <v>658</v>
      </c>
      <c r="AX4007" s="16" t="s">
        <v>14</v>
      </c>
      <c r="AY4007" s="16" t="s">
        <v>740</v>
      </c>
      <c r="AZ4007" s="16" t="s">
        <v>741</v>
      </c>
    </row>
    <row r="4008" spans="2:52" s="16" customFormat="1" x14ac:dyDescent="0.2">
      <c r="B4008" s="16">
        <v>7477</v>
      </c>
      <c r="C4008" s="16" t="s">
        <v>69</v>
      </c>
      <c r="D4008" s="16" t="s">
        <v>743</v>
      </c>
      <c r="E4008" s="16" t="s">
        <v>737</v>
      </c>
      <c r="F4008" s="16">
        <v>381.81</v>
      </c>
      <c r="G4008" s="15" t="s">
        <v>632</v>
      </c>
      <c r="H4008" s="16">
        <v>6.5454542197108364E-3</v>
      </c>
      <c r="I4008" s="16">
        <f t="shared" si="239"/>
        <v>2.4991198756277946</v>
      </c>
      <c r="J4008" s="16">
        <v>2008</v>
      </c>
      <c r="L4008" s="16">
        <v>74</v>
      </c>
      <c r="M4008" s="16">
        <f t="shared" si="240"/>
        <v>32.583333333333336</v>
      </c>
      <c r="N4008" s="16">
        <f t="shared" si="241"/>
        <v>119.7</v>
      </c>
      <c r="Q4008" s="16">
        <v>12.9</v>
      </c>
      <c r="R4008" s="16">
        <v>10</v>
      </c>
      <c r="V4008" s="15" t="s">
        <v>37</v>
      </c>
      <c r="W4008" s="16">
        <v>182.5</v>
      </c>
      <c r="X4008" s="16">
        <f t="shared" si="237"/>
        <v>1.1945453950972276</v>
      </c>
      <c r="Z4008" s="16">
        <f t="shared" si="242"/>
        <v>1.304574480530567</v>
      </c>
      <c r="AA4008" s="16">
        <f t="shared" si="238"/>
        <v>0.47798643304261274</v>
      </c>
      <c r="AB4008" s="16">
        <f t="shared" si="236"/>
        <v>0.52201356695738721</v>
      </c>
      <c r="AE4008" s="16" t="s">
        <v>132</v>
      </c>
      <c r="AL4008" s="16" t="s">
        <v>408</v>
      </c>
      <c r="AM4008" s="16">
        <v>32.796999999999997</v>
      </c>
      <c r="AN4008" s="16">
        <v>0.1002</v>
      </c>
      <c r="AS4008" s="16">
        <v>2.8</v>
      </c>
      <c r="AT4008" s="16">
        <f t="shared" si="243"/>
        <v>2.7237238323058088</v>
      </c>
      <c r="AU4008" s="16">
        <v>3.52</v>
      </c>
      <c r="AV4008" s="16" t="s">
        <v>658</v>
      </c>
      <c r="AX4008" s="16" t="s">
        <v>14</v>
      </c>
      <c r="AY4008" s="16" t="s">
        <v>740</v>
      </c>
      <c r="AZ4008" s="16" t="s">
        <v>741</v>
      </c>
    </row>
    <row r="4009" spans="2:52" s="16" customFormat="1" x14ac:dyDescent="0.2">
      <c r="B4009" s="16">
        <v>7477</v>
      </c>
      <c r="C4009" s="16" t="s">
        <v>69</v>
      </c>
      <c r="D4009" s="16" t="s">
        <v>743</v>
      </c>
      <c r="E4009" s="16" t="s">
        <v>737</v>
      </c>
      <c r="F4009" s="16">
        <v>355.98</v>
      </c>
      <c r="G4009" s="15" t="s">
        <v>632</v>
      </c>
      <c r="H4009" s="16">
        <v>6.5454542197108364E-3</v>
      </c>
      <c r="I4009" s="16">
        <f t="shared" si="239"/>
        <v>2.3300507931326635</v>
      </c>
      <c r="J4009" s="16">
        <v>2008</v>
      </c>
      <c r="L4009" s="16">
        <v>80</v>
      </c>
      <c r="M4009" s="16">
        <f t="shared" si="240"/>
        <v>32.583333333333336</v>
      </c>
      <c r="N4009" s="16">
        <f t="shared" si="241"/>
        <v>119.7</v>
      </c>
      <c r="Q4009" s="16">
        <v>14.34</v>
      </c>
      <c r="R4009" s="16">
        <v>10</v>
      </c>
      <c r="V4009" s="15" t="s">
        <v>37</v>
      </c>
      <c r="W4009" s="16">
        <v>163.29</v>
      </c>
      <c r="X4009" s="16">
        <f t="shared" si="237"/>
        <v>1.0688072195365823</v>
      </c>
      <c r="Z4009" s="16">
        <f t="shared" si="242"/>
        <v>1.2612435735960812</v>
      </c>
      <c r="AA4009" s="16">
        <f t="shared" si="238"/>
        <v>0.45870554525535134</v>
      </c>
      <c r="AB4009" s="16">
        <f t="shared" si="236"/>
        <v>0.54129445474464866</v>
      </c>
      <c r="AE4009" s="16" t="s">
        <v>132</v>
      </c>
      <c r="AL4009" s="16" t="s">
        <v>408</v>
      </c>
      <c r="AM4009" s="16">
        <v>32.796999999999997</v>
      </c>
      <c r="AN4009" s="16">
        <v>0.1002</v>
      </c>
      <c r="AS4009" s="16">
        <v>2.8</v>
      </c>
      <c r="AT4009" s="16">
        <f t="shared" si="243"/>
        <v>2.7237238323058088</v>
      </c>
      <c r="AU4009" s="16">
        <v>3.52</v>
      </c>
      <c r="AV4009" s="16" t="s">
        <v>658</v>
      </c>
      <c r="AX4009" s="16" t="s">
        <v>14</v>
      </c>
      <c r="AY4009" s="16" t="s">
        <v>740</v>
      </c>
      <c r="AZ4009" s="16" t="s">
        <v>741</v>
      </c>
    </row>
    <row r="4010" spans="2:52" s="16" customFormat="1" x14ac:dyDescent="0.2">
      <c r="B4010" s="16">
        <v>7477</v>
      </c>
      <c r="C4010" s="16" t="s">
        <v>69</v>
      </c>
      <c r="D4010" s="16" t="s">
        <v>743</v>
      </c>
      <c r="E4010" s="16" t="s">
        <v>737</v>
      </c>
      <c r="F4010" s="16">
        <v>308.60000000000002</v>
      </c>
      <c r="G4010" s="15" t="s">
        <v>632</v>
      </c>
      <c r="H4010" s="16">
        <v>6.5454542197108364E-3</v>
      </c>
      <c r="I4010" s="16">
        <f t="shared" si="239"/>
        <v>2.0199271722027641</v>
      </c>
      <c r="J4010" s="16">
        <v>2008</v>
      </c>
      <c r="L4010" s="16">
        <v>91</v>
      </c>
      <c r="M4010" s="16">
        <f t="shared" si="240"/>
        <v>32.583333333333336</v>
      </c>
      <c r="N4010" s="16">
        <f t="shared" si="241"/>
        <v>119.7</v>
      </c>
      <c r="Q4010" s="16">
        <v>12.32</v>
      </c>
      <c r="R4010" s="16">
        <v>10</v>
      </c>
      <c r="V4010" s="15" t="s">
        <v>37</v>
      </c>
      <c r="W4010" s="16">
        <v>147.69</v>
      </c>
      <c r="X4010" s="16">
        <f t="shared" si="237"/>
        <v>0.96669813370909341</v>
      </c>
      <c r="Z4010" s="16">
        <f t="shared" si="242"/>
        <v>1.0532290384936707</v>
      </c>
      <c r="AA4010" s="16">
        <f t="shared" si="238"/>
        <v>0.47858068697342837</v>
      </c>
      <c r="AB4010" s="16">
        <f t="shared" si="236"/>
        <v>0.52141931302657163</v>
      </c>
      <c r="AE4010" s="16" t="s">
        <v>132</v>
      </c>
      <c r="AL4010" s="16" t="s">
        <v>408</v>
      </c>
      <c r="AM4010" s="16">
        <v>32.796999999999997</v>
      </c>
      <c r="AN4010" s="16">
        <v>0.1002</v>
      </c>
      <c r="AS4010" s="16">
        <v>2.8</v>
      </c>
      <c r="AT4010" s="16">
        <f t="shared" si="243"/>
        <v>2.7237238323058088</v>
      </c>
      <c r="AU4010" s="16">
        <v>3.52</v>
      </c>
      <c r="AV4010" s="16" t="s">
        <v>658</v>
      </c>
      <c r="AX4010" s="16" t="s">
        <v>14</v>
      </c>
      <c r="AY4010" s="16" t="s">
        <v>740</v>
      </c>
      <c r="AZ4010" s="16" t="s">
        <v>741</v>
      </c>
    </row>
    <row r="4011" spans="2:52" s="16" customFormat="1" x14ac:dyDescent="0.2">
      <c r="B4011" s="16">
        <v>7477</v>
      </c>
      <c r="C4011" s="16" t="s">
        <v>69</v>
      </c>
      <c r="D4011" s="16" t="s">
        <v>743</v>
      </c>
      <c r="E4011" s="16" t="s">
        <v>737</v>
      </c>
      <c r="F4011" s="16">
        <v>384.69</v>
      </c>
      <c r="G4011" s="15" t="s">
        <v>632</v>
      </c>
      <c r="H4011" s="16">
        <v>6.5454542197108364E-3</v>
      </c>
      <c r="I4011" s="16">
        <f t="shared" si="239"/>
        <v>2.5179707837805618</v>
      </c>
      <c r="J4011" s="16">
        <v>2008</v>
      </c>
      <c r="L4011" s="16">
        <v>101</v>
      </c>
      <c r="M4011" s="16">
        <f t="shared" si="240"/>
        <v>32.583333333333336</v>
      </c>
      <c r="N4011" s="16">
        <f t="shared" si="241"/>
        <v>119.7</v>
      </c>
      <c r="Q4011" s="16">
        <v>16.63</v>
      </c>
      <c r="R4011" s="16">
        <v>10</v>
      </c>
      <c r="V4011" s="15" t="s">
        <v>37</v>
      </c>
      <c r="W4011" s="16">
        <v>222.22</v>
      </c>
      <c r="X4011" s="16">
        <f t="shared" si="237"/>
        <v>1.4545308367041421</v>
      </c>
      <c r="Z4011" s="16">
        <f t="shared" si="242"/>
        <v>1.0634399470764198</v>
      </c>
      <c r="AA4011" s="16">
        <f t="shared" si="238"/>
        <v>0.57765993397280924</v>
      </c>
      <c r="AB4011" s="16">
        <f t="shared" si="236"/>
        <v>0.42234006602719076</v>
      </c>
      <c r="AE4011" s="16" t="s">
        <v>132</v>
      </c>
      <c r="AL4011" s="16" t="s">
        <v>408</v>
      </c>
      <c r="AM4011" s="16">
        <v>32.796999999999997</v>
      </c>
      <c r="AN4011" s="16">
        <v>0.1002</v>
      </c>
      <c r="AS4011" s="16">
        <v>2.8</v>
      </c>
      <c r="AT4011" s="16">
        <f t="shared" si="243"/>
        <v>2.7237238323058088</v>
      </c>
      <c r="AU4011" s="16">
        <v>3.52</v>
      </c>
      <c r="AV4011" s="16" t="s">
        <v>658</v>
      </c>
      <c r="AX4011" s="16" t="s">
        <v>14</v>
      </c>
      <c r="AY4011" s="16" t="s">
        <v>740</v>
      </c>
      <c r="AZ4011" s="16" t="s">
        <v>741</v>
      </c>
    </row>
    <row r="4012" spans="2:52" s="16" customFormat="1" x14ac:dyDescent="0.2">
      <c r="B4012" s="16">
        <v>7477</v>
      </c>
      <c r="C4012" s="16" t="s">
        <v>69</v>
      </c>
      <c r="D4012" s="16" t="s">
        <v>743</v>
      </c>
      <c r="E4012" s="16" t="s">
        <v>737</v>
      </c>
      <c r="F4012" s="16">
        <v>376.08</v>
      </c>
      <c r="G4012" s="15" t="s">
        <v>632</v>
      </c>
      <c r="H4012" s="16">
        <v>6.5454542197108364E-3</v>
      </c>
      <c r="I4012" s="16">
        <f t="shared" si="239"/>
        <v>2.461614422948851</v>
      </c>
      <c r="J4012" s="16">
        <v>2008</v>
      </c>
      <c r="L4012" s="16">
        <v>111</v>
      </c>
      <c r="M4012" s="16">
        <f t="shared" si="240"/>
        <v>32.583333333333336</v>
      </c>
      <c r="N4012" s="16">
        <f t="shared" si="241"/>
        <v>119.7</v>
      </c>
      <c r="Q4012" s="16">
        <v>18.16</v>
      </c>
      <c r="R4012" s="16">
        <v>10</v>
      </c>
      <c r="V4012" s="15" t="s">
        <v>37</v>
      </c>
      <c r="W4012" s="16">
        <v>205.43</v>
      </c>
      <c r="X4012" s="16">
        <f t="shared" si="237"/>
        <v>1.3446326603551972</v>
      </c>
      <c r="Z4012" s="16">
        <f t="shared" si="242"/>
        <v>1.1169817625936538</v>
      </c>
      <c r="AA4012" s="16">
        <f t="shared" si="238"/>
        <v>0.54624016166773037</v>
      </c>
      <c r="AB4012" s="16">
        <f t="shared" si="236"/>
        <v>0.45375983833226963</v>
      </c>
      <c r="AE4012" s="16" t="s">
        <v>132</v>
      </c>
      <c r="AL4012" s="16" t="s">
        <v>408</v>
      </c>
      <c r="AM4012" s="16">
        <v>32.796999999999997</v>
      </c>
      <c r="AN4012" s="16">
        <v>0.1002</v>
      </c>
      <c r="AS4012" s="16">
        <v>2.8</v>
      </c>
      <c r="AT4012" s="16">
        <f t="shared" si="243"/>
        <v>2.7237238323058088</v>
      </c>
      <c r="AU4012" s="16">
        <v>3.52</v>
      </c>
      <c r="AV4012" s="16" t="s">
        <v>658</v>
      </c>
      <c r="AX4012" s="16" t="s">
        <v>14</v>
      </c>
      <c r="AY4012" s="16" t="s">
        <v>740</v>
      </c>
      <c r="AZ4012" s="16" t="s">
        <v>741</v>
      </c>
    </row>
    <row r="4013" spans="2:52" s="16" customFormat="1" x14ac:dyDescent="0.2">
      <c r="B4013" s="16">
        <v>7477</v>
      </c>
      <c r="C4013" s="16" t="s">
        <v>69</v>
      </c>
      <c r="D4013" s="16" t="s">
        <v>743</v>
      </c>
      <c r="E4013" s="16" t="s">
        <v>737</v>
      </c>
      <c r="F4013" s="16">
        <v>370.33</v>
      </c>
      <c r="G4013" s="15" t="s">
        <v>632</v>
      </c>
      <c r="H4013" s="16">
        <v>6.5454542197108364E-3</v>
      </c>
      <c r="I4013" s="16">
        <f t="shared" si="239"/>
        <v>2.423978061185514</v>
      </c>
      <c r="J4013" s="16">
        <v>2008</v>
      </c>
      <c r="L4013" s="16">
        <v>118</v>
      </c>
      <c r="M4013" s="16">
        <f t="shared" si="240"/>
        <v>32.583333333333336</v>
      </c>
      <c r="N4013" s="16">
        <f t="shared" si="241"/>
        <v>119.7</v>
      </c>
      <c r="Q4013" s="16">
        <v>15.09</v>
      </c>
      <c r="R4013" s="16">
        <v>10</v>
      </c>
      <c r="V4013" s="15" t="s">
        <v>37</v>
      </c>
      <c r="W4013" s="16">
        <v>230.69</v>
      </c>
      <c r="X4013" s="16">
        <f t="shared" si="237"/>
        <v>1.5099708339450928</v>
      </c>
      <c r="Z4013" s="16">
        <f t="shared" si="242"/>
        <v>0.91400722724042116</v>
      </c>
      <c r="AA4013" s="16">
        <f t="shared" si="238"/>
        <v>0.62293089946804203</v>
      </c>
      <c r="AB4013" s="16">
        <f t="shared" si="236"/>
        <v>0.37706910053195797</v>
      </c>
      <c r="AE4013" s="16" t="s">
        <v>132</v>
      </c>
      <c r="AL4013" s="16" t="s">
        <v>408</v>
      </c>
      <c r="AM4013" s="16">
        <v>32.796999999999997</v>
      </c>
      <c r="AN4013" s="16">
        <v>0.1002</v>
      </c>
      <c r="AS4013" s="16">
        <v>2.8</v>
      </c>
      <c r="AT4013" s="16">
        <f t="shared" si="243"/>
        <v>2.7237238323058088</v>
      </c>
      <c r="AU4013" s="16">
        <v>3.52</v>
      </c>
      <c r="AV4013" s="16" t="s">
        <v>658</v>
      </c>
      <c r="AX4013" s="16" t="s">
        <v>14</v>
      </c>
      <c r="AY4013" s="16" t="s">
        <v>740</v>
      </c>
      <c r="AZ4013" s="16" t="s">
        <v>741</v>
      </c>
    </row>
    <row r="4014" spans="2:52" s="16" customFormat="1" x14ac:dyDescent="0.2">
      <c r="B4014" s="16">
        <v>7477</v>
      </c>
      <c r="C4014" s="16" t="s">
        <v>69</v>
      </c>
      <c r="D4014" s="16" t="s">
        <v>743</v>
      </c>
      <c r="E4014" s="16" t="s">
        <v>737</v>
      </c>
      <c r="F4014" s="16">
        <v>322.97000000000003</v>
      </c>
      <c r="G4014" s="15" t="s">
        <v>632</v>
      </c>
      <c r="H4014" s="16">
        <v>6.5454542197108364E-3</v>
      </c>
      <c r="I4014" s="16">
        <f t="shared" si="239"/>
        <v>2.1139853493400089</v>
      </c>
      <c r="J4014" s="16">
        <v>2008</v>
      </c>
      <c r="L4014" s="16">
        <v>124</v>
      </c>
      <c r="M4014" s="16">
        <f t="shared" si="240"/>
        <v>32.583333333333336</v>
      </c>
      <c r="N4014" s="16">
        <f t="shared" si="241"/>
        <v>119.7</v>
      </c>
      <c r="Q4014" s="16">
        <v>17.559999999999999</v>
      </c>
      <c r="R4014" s="16">
        <v>10</v>
      </c>
      <c r="V4014" s="15" t="s">
        <v>37</v>
      </c>
      <c r="W4014" s="16">
        <v>188.64</v>
      </c>
      <c r="X4014" s="16">
        <f t="shared" si="237"/>
        <v>1.2347344840062522</v>
      </c>
      <c r="Z4014" s="16">
        <f t="shared" si="242"/>
        <v>0.87925086533375674</v>
      </c>
      <c r="AA4014" s="16">
        <f t="shared" si="238"/>
        <v>0.58407901662693129</v>
      </c>
      <c r="AB4014" s="16">
        <f t="shared" si="236"/>
        <v>0.41592098337306871</v>
      </c>
      <c r="AE4014" s="16" t="s">
        <v>132</v>
      </c>
      <c r="AL4014" s="16" t="s">
        <v>408</v>
      </c>
      <c r="AM4014" s="16">
        <v>32.796999999999997</v>
      </c>
      <c r="AN4014" s="16">
        <v>0.1002</v>
      </c>
      <c r="AS4014" s="16">
        <v>2.8</v>
      </c>
      <c r="AT4014" s="16">
        <f t="shared" si="243"/>
        <v>2.7237238323058088</v>
      </c>
      <c r="AU4014" s="16">
        <v>3.52</v>
      </c>
      <c r="AV4014" s="16" t="s">
        <v>658</v>
      </c>
      <c r="AX4014" s="16" t="s">
        <v>14</v>
      </c>
      <c r="AY4014" s="16" t="s">
        <v>740</v>
      </c>
      <c r="AZ4014" s="16" t="s">
        <v>741</v>
      </c>
    </row>
    <row r="4015" spans="2:52" s="16" customFormat="1" x14ac:dyDescent="0.2">
      <c r="B4015" s="16">
        <v>7477</v>
      </c>
      <c r="C4015" s="16" t="s">
        <v>69</v>
      </c>
      <c r="D4015" s="16" t="s">
        <v>743</v>
      </c>
      <c r="E4015" s="16" t="s">
        <v>737</v>
      </c>
      <c r="F4015" s="16">
        <v>366.03</v>
      </c>
      <c r="G4015" s="15" t="s">
        <v>632</v>
      </c>
      <c r="H4015" s="16">
        <v>6.5454542197108364E-3</v>
      </c>
      <c r="I4015" s="16">
        <f t="shared" si="239"/>
        <v>2.3958326080407573</v>
      </c>
      <c r="J4015" s="16">
        <v>2008</v>
      </c>
      <c r="L4015" s="16">
        <v>136</v>
      </c>
      <c r="M4015" s="16">
        <f t="shared" si="240"/>
        <v>32.583333333333336</v>
      </c>
      <c r="N4015" s="16">
        <f t="shared" si="241"/>
        <v>119.7</v>
      </c>
      <c r="Q4015" s="16">
        <v>22.16</v>
      </c>
      <c r="R4015" s="16">
        <v>10</v>
      </c>
      <c r="V4015" s="15" t="s">
        <v>37</v>
      </c>
      <c r="W4015" s="16">
        <v>259.58</v>
      </c>
      <c r="X4015" s="16">
        <f t="shared" si="237"/>
        <v>1.6990690063525389</v>
      </c>
      <c r="Z4015" s="16">
        <f t="shared" si="242"/>
        <v>0.69676360168821838</v>
      </c>
      <c r="AA4015" s="16">
        <f t="shared" si="238"/>
        <v>0.70917684342813436</v>
      </c>
      <c r="AB4015" s="16">
        <f t="shared" si="236"/>
        <v>0.29082315657186564</v>
      </c>
      <c r="AE4015" s="16" t="s">
        <v>132</v>
      </c>
      <c r="AL4015" s="16" t="s">
        <v>408</v>
      </c>
      <c r="AM4015" s="16">
        <v>32.796999999999997</v>
      </c>
      <c r="AN4015" s="16">
        <v>0.1002</v>
      </c>
      <c r="AS4015" s="16">
        <v>2.8</v>
      </c>
      <c r="AT4015" s="16">
        <f t="shared" si="243"/>
        <v>2.7237238323058088</v>
      </c>
      <c r="AU4015" s="16">
        <v>3.52</v>
      </c>
      <c r="AV4015" s="16" t="s">
        <v>658</v>
      </c>
      <c r="AX4015" s="16" t="s">
        <v>14</v>
      </c>
      <c r="AY4015" s="16" t="s">
        <v>740</v>
      </c>
      <c r="AZ4015" s="16" t="s">
        <v>741</v>
      </c>
    </row>
    <row r="4016" spans="2:52" x14ac:dyDescent="0.2">
      <c r="B4016" s="7">
        <v>7491</v>
      </c>
      <c r="C4016" s="7" t="s">
        <v>69</v>
      </c>
      <c r="D4016" s="7" t="s">
        <v>688</v>
      </c>
      <c r="E4016" s="7" t="s">
        <v>687</v>
      </c>
      <c r="F4016" s="7">
        <v>15.37</v>
      </c>
      <c r="G4016" t="s">
        <v>626</v>
      </c>
      <c r="H4016" s="7">
        <v>0.27272727263301821</v>
      </c>
      <c r="I4016" s="7">
        <f t="shared" ref="I4016:I4039" si="244">F4016*H4016</f>
        <v>4.1918181803694896</v>
      </c>
      <c r="J4016" s="7">
        <v>2011</v>
      </c>
      <c r="L4016" s="7">
        <v>15</v>
      </c>
      <c r="M4016" s="7">
        <f>24+32/60</f>
        <v>24.533333333333335</v>
      </c>
      <c r="N4016" s="7">
        <f>101+1/60</f>
        <v>101.01666666666667</v>
      </c>
      <c r="Q4016" s="7">
        <v>6.05</v>
      </c>
      <c r="R4016" s="7">
        <v>5</v>
      </c>
      <c r="S4016" s="7">
        <v>36.94</v>
      </c>
      <c r="T4016" s="7">
        <v>10</v>
      </c>
      <c r="U4016" s="7" t="s">
        <v>689</v>
      </c>
      <c r="V4016" s="7" t="s">
        <v>26</v>
      </c>
      <c r="W4016" s="7">
        <v>5.81</v>
      </c>
      <c r="X4016" s="7">
        <f t="shared" ref="X4016:X4039" si="245">W4016*H4016</f>
        <v>1.5845454539978356</v>
      </c>
      <c r="Z4016" s="7">
        <f t="shared" si="219"/>
        <v>2.607272726371654</v>
      </c>
      <c r="AA4016" s="7">
        <f t="shared" si="220"/>
        <v>0.37800910865322057</v>
      </c>
      <c r="AB4016" s="7">
        <f t="shared" si="221"/>
        <v>0.62199089134677943</v>
      </c>
      <c r="AE4016" s="7" t="s">
        <v>39</v>
      </c>
      <c r="AM4016" s="7">
        <v>0.64600000000000002</v>
      </c>
      <c r="AN4016" s="7">
        <v>0.10050000000000001</v>
      </c>
      <c r="AS4016" s="7">
        <f>EXP(0.117*10)</f>
        <v>3.2219926385285005</v>
      </c>
      <c r="AT4016" s="7">
        <f>EXP(0.1*10)</f>
        <v>2.7182818284590451</v>
      </c>
      <c r="AU4016" s="7">
        <f>EXP(0.0501*10)</f>
        <v>1.6503708166063191</v>
      </c>
      <c r="AV4016" s="7" t="s">
        <v>659</v>
      </c>
      <c r="AX4016" s="7" t="s">
        <v>14</v>
      </c>
      <c r="AY4016" s="7" t="s">
        <v>649</v>
      </c>
    </row>
    <row r="4017" spans="2:51" x14ac:dyDescent="0.2">
      <c r="B4017" s="7">
        <v>7491</v>
      </c>
      <c r="C4017" s="7" t="s">
        <v>69</v>
      </c>
      <c r="D4017" s="7" t="s">
        <v>688</v>
      </c>
      <c r="E4017" s="7" t="s">
        <v>687</v>
      </c>
      <c r="F4017" s="7">
        <v>13</v>
      </c>
      <c r="G4017" t="s">
        <v>626</v>
      </c>
      <c r="H4017" s="7">
        <v>0.27272727263301799</v>
      </c>
      <c r="I4017" s="7">
        <f t="shared" si="244"/>
        <v>3.545454544229234</v>
      </c>
      <c r="J4017" s="7">
        <v>2011</v>
      </c>
      <c r="L4017" s="7">
        <v>30</v>
      </c>
      <c r="M4017" s="7">
        <f t="shared" ref="M4017:M4039" si="246">24+32/60</f>
        <v>24.533333333333335</v>
      </c>
      <c r="N4017" s="7">
        <f t="shared" ref="N4017:N4039" si="247">101+1/60</f>
        <v>101.01666666666667</v>
      </c>
      <c r="Q4017" s="7">
        <v>6.44</v>
      </c>
      <c r="R4017" s="7">
        <v>5</v>
      </c>
      <c r="S4017" s="7">
        <v>35.92</v>
      </c>
      <c r="T4017" s="7">
        <v>10</v>
      </c>
      <c r="U4017" s="7" t="s">
        <v>689</v>
      </c>
      <c r="V4017" s="7" t="s">
        <v>26</v>
      </c>
      <c r="W4017" s="7">
        <v>5.89</v>
      </c>
      <c r="X4017" s="7">
        <f t="shared" si="245"/>
        <v>1.6063636358084759</v>
      </c>
      <c r="Z4017" s="7">
        <f t="shared" si="219"/>
        <v>1.9390909084207582</v>
      </c>
      <c r="AA4017" s="7">
        <f t="shared" si="220"/>
        <v>0.45307692307692304</v>
      </c>
      <c r="AB4017" s="7">
        <f t="shared" si="221"/>
        <v>0.54692307692307696</v>
      </c>
      <c r="AE4017" s="7" t="s">
        <v>39</v>
      </c>
      <c r="AM4017" s="7">
        <v>0.64600000000000002</v>
      </c>
      <c r="AN4017" s="7">
        <v>0.10050000000000001</v>
      </c>
      <c r="AS4017" s="7">
        <f t="shared" ref="AS4017:AS4039" si="248">EXP(0.117*10)</f>
        <v>3.2219926385285005</v>
      </c>
      <c r="AT4017" s="7">
        <f t="shared" ref="AT4017:AT4039" si="249">EXP(0.1*10)</f>
        <v>2.7182818284590451</v>
      </c>
      <c r="AU4017" s="7">
        <f t="shared" ref="AU4017:AU4039" si="250">EXP(0.0501*10)</f>
        <v>1.6503708166063191</v>
      </c>
      <c r="AV4017" s="7" t="s">
        <v>659</v>
      </c>
      <c r="AX4017" s="7" t="s">
        <v>14</v>
      </c>
      <c r="AY4017" s="7" t="s">
        <v>649</v>
      </c>
    </row>
    <row r="4018" spans="2:51" x14ac:dyDescent="0.2">
      <c r="B4018" s="7">
        <v>7491</v>
      </c>
      <c r="C4018" s="7" t="s">
        <v>69</v>
      </c>
      <c r="D4018" s="7" t="s">
        <v>688</v>
      </c>
      <c r="E4018" s="7" t="s">
        <v>687</v>
      </c>
      <c r="F4018" s="7">
        <v>6.94</v>
      </c>
      <c r="G4018" t="s">
        <v>626</v>
      </c>
      <c r="H4018" s="7">
        <v>0.27272727263301799</v>
      </c>
      <c r="I4018" s="7">
        <f t="shared" si="244"/>
        <v>1.892727272073145</v>
      </c>
      <c r="J4018" s="7">
        <v>2011</v>
      </c>
      <c r="L4018" s="7">
        <v>45</v>
      </c>
      <c r="M4018" s="7">
        <f t="shared" si="246"/>
        <v>24.533333333333335</v>
      </c>
      <c r="N4018" s="7">
        <f t="shared" si="247"/>
        <v>101.01666666666667</v>
      </c>
      <c r="Q4018" s="7">
        <v>6.83</v>
      </c>
      <c r="R4018" s="7">
        <v>5</v>
      </c>
      <c r="S4018" s="7">
        <v>33.880000000000003</v>
      </c>
      <c r="T4018" s="7">
        <v>10</v>
      </c>
      <c r="U4018" s="7" t="s">
        <v>689</v>
      </c>
      <c r="V4018" s="7" t="s">
        <v>26</v>
      </c>
      <c r="W4018" s="7">
        <v>5.56</v>
      </c>
      <c r="X4018" s="7">
        <f t="shared" si="245"/>
        <v>1.51636363583958</v>
      </c>
      <c r="Z4018" s="7">
        <f t="shared" si="219"/>
        <v>0.37636363623356495</v>
      </c>
      <c r="AA4018" s="7">
        <f t="shared" si="220"/>
        <v>0.80115273775216134</v>
      </c>
      <c r="AB4018" s="7">
        <f t="shared" si="221"/>
        <v>0.19884726224783866</v>
      </c>
      <c r="AE4018" s="7" t="s">
        <v>39</v>
      </c>
      <c r="AM4018" s="7">
        <v>0.64600000000000002</v>
      </c>
      <c r="AN4018" s="7">
        <v>0.10050000000000001</v>
      </c>
      <c r="AS4018" s="7">
        <f t="shared" si="248"/>
        <v>3.2219926385285005</v>
      </c>
      <c r="AT4018" s="7">
        <f t="shared" si="249"/>
        <v>2.7182818284590451</v>
      </c>
      <c r="AU4018" s="7">
        <f t="shared" si="250"/>
        <v>1.6503708166063191</v>
      </c>
      <c r="AV4018" s="7" t="s">
        <v>659</v>
      </c>
      <c r="AX4018" s="7" t="s">
        <v>14</v>
      </c>
      <c r="AY4018" s="7" t="s">
        <v>649</v>
      </c>
    </row>
    <row r="4019" spans="2:51" x14ac:dyDescent="0.2">
      <c r="B4019" s="7">
        <v>7491</v>
      </c>
      <c r="C4019" s="7" t="s">
        <v>69</v>
      </c>
      <c r="D4019" s="7" t="s">
        <v>688</v>
      </c>
      <c r="E4019" s="7" t="s">
        <v>687</v>
      </c>
      <c r="F4019" s="7">
        <v>6.6</v>
      </c>
      <c r="G4019" t="s">
        <v>626</v>
      </c>
      <c r="H4019" s="7">
        <v>0.27272727263301799</v>
      </c>
      <c r="I4019" s="7">
        <f t="shared" si="244"/>
        <v>1.7999999993779185</v>
      </c>
      <c r="J4019" s="7">
        <v>2011</v>
      </c>
      <c r="L4019" s="7">
        <v>60</v>
      </c>
      <c r="M4019" s="7">
        <f t="shared" si="246"/>
        <v>24.533333333333335</v>
      </c>
      <c r="N4019" s="7">
        <f t="shared" si="247"/>
        <v>101.01666666666667</v>
      </c>
      <c r="Q4019" s="7">
        <v>8.4</v>
      </c>
      <c r="R4019" s="7">
        <v>5</v>
      </c>
      <c r="S4019" s="7">
        <v>32.24</v>
      </c>
      <c r="T4019" s="7">
        <v>10</v>
      </c>
      <c r="U4019" s="7" t="s">
        <v>689</v>
      </c>
      <c r="V4019" s="7" t="s">
        <v>26</v>
      </c>
      <c r="W4019" s="7">
        <v>5.3</v>
      </c>
      <c r="X4019" s="7">
        <f t="shared" si="245"/>
        <v>1.4454545449549954</v>
      </c>
      <c r="Z4019" s="7">
        <f t="shared" si="219"/>
        <v>0.35454545442292318</v>
      </c>
      <c r="AA4019" s="7">
        <f t="shared" si="220"/>
        <v>0.80303030303030309</v>
      </c>
      <c r="AB4019" s="7">
        <f t="shared" si="221"/>
        <v>0.19696969696969688</v>
      </c>
      <c r="AE4019" s="7" t="s">
        <v>39</v>
      </c>
      <c r="AM4019" s="7">
        <v>0.64600000000000002</v>
      </c>
      <c r="AN4019" s="7">
        <v>0.10050000000000001</v>
      </c>
      <c r="AS4019" s="7">
        <f t="shared" si="248"/>
        <v>3.2219926385285005</v>
      </c>
      <c r="AT4019" s="7">
        <f t="shared" si="249"/>
        <v>2.7182818284590451</v>
      </c>
      <c r="AU4019" s="7">
        <f t="shared" si="250"/>
        <v>1.6503708166063191</v>
      </c>
      <c r="AV4019" s="7" t="s">
        <v>659</v>
      </c>
      <c r="AX4019" s="7" t="s">
        <v>14</v>
      </c>
      <c r="AY4019" s="7" t="s">
        <v>649</v>
      </c>
    </row>
    <row r="4020" spans="2:51" x14ac:dyDescent="0.2">
      <c r="B4020" s="7">
        <v>7491</v>
      </c>
      <c r="C4020" s="7" t="s">
        <v>69</v>
      </c>
      <c r="D4020" s="7" t="s">
        <v>688</v>
      </c>
      <c r="E4020" s="7" t="s">
        <v>687</v>
      </c>
      <c r="F4020" s="7">
        <v>6.94</v>
      </c>
      <c r="G4020" t="s">
        <v>626</v>
      </c>
      <c r="H4020" s="7">
        <v>0.27272727263301799</v>
      </c>
      <c r="I4020" s="7">
        <f t="shared" si="244"/>
        <v>1.892727272073145</v>
      </c>
      <c r="J4020" s="7">
        <v>2011</v>
      </c>
      <c r="L4020" s="7">
        <v>75</v>
      </c>
      <c r="M4020" s="7">
        <f t="shared" si="246"/>
        <v>24.533333333333335</v>
      </c>
      <c r="N4020" s="7">
        <f t="shared" si="247"/>
        <v>101.01666666666667</v>
      </c>
      <c r="Q4020" s="7">
        <v>9.31</v>
      </c>
      <c r="R4020" s="7">
        <v>5</v>
      </c>
      <c r="S4020" s="7">
        <v>30.92</v>
      </c>
      <c r="T4020" s="7">
        <v>10</v>
      </c>
      <c r="U4020" s="7" t="s">
        <v>689</v>
      </c>
      <c r="V4020" s="7" t="s">
        <v>26</v>
      </c>
      <c r="W4020" s="7">
        <v>5.76</v>
      </c>
      <c r="X4020" s="7">
        <f t="shared" si="245"/>
        <v>1.5709090903661835</v>
      </c>
      <c r="Z4020" s="7">
        <f t="shared" si="219"/>
        <v>0.32181818170696141</v>
      </c>
      <c r="AA4020" s="7">
        <f t="shared" si="220"/>
        <v>0.82997118155619587</v>
      </c>
      <c r="AB4020" s="7">
        <f t="shared" si="221"/>
        <v>0.17002881844380413</v>
      </c>
      <c r="AE4020" s="7" t="s">
        <v>39</v>
      </c>
      <c r="AM4020" s="7">
        <v>0.64600000000000002</v>
      </c>
      <c r="AN4020" s="7">
        <v>0.10050000000000001</v>
      </c>
      <c r="AS4020" s="7">
        <f t="shared" si="248"/>
        <v>3.2219926385285005</v>
      </c>
      <c r="AT4020" s="7">
        <f t="shared" si="249"/>
        <v>2.7182818284590451</v>
      </c>
      <c r="AU4020" s="7">
        <f t="shared" si="250"/>
        <v>1.6503708166063191</v>
      </c>
      <c r="AV4020" s="7" t="s">
        <v>659</v>
      </c>
      <c r="AX4020" s="7" t="s">
        <v>14</v>
      </c>
      <c r="AY4020" s="7" t="s">
        <v>649</v>
      </c>
    </row>
    <row r="4021" spans="2:51" x14ac:dyDescent="0.2">
      <c r="B4021" s="7">
        <v>7491</v>
      </c>
      <c r="C4021" s="7" t="s">
        <v>69</v>
      </c>
      <c r="D4021" s="7" t="s">
        <v>688</v>
      </c>
      <c r="E4021" s="7" t="s">
        <v>687</v>
      </c>
      <c r="F4021" s="7">
        <v>9.42</v>
      </c>
      <c r="G4021" t="s">
        <v>626</v>
      </c>
      <c r="H4021" s="7">
        <v>0.27272727263301799</v>
      </c>
      <c r="I4021" s="7">
        <f t="shared" si="244"/>
        <v>2.5690909082030293</v>
      </c>
      <c r="J4021" s="7">
        <v>2011</v>
      </c>
      <c r="L4021" s="7">
        <v>90</v>
      </c>
      <c r="M4021" s="7">
        <f t="shared" si="246"/>
        <v>24.533333333333335</v>
      </c>
      <c r="N4021" s="7">
        <f t="shared" si="247"/>
        <v>101.01666666666667</v>
      </c>
      <c r="Q4021" s="7">
        <v>8.66</v>
      </c>
      <c r="R4021" s="7">
        <v>5</v>
      </c>
      <c r="S4021" s="7">
        <v>37.24</v>
      </c>
      <c r="T4021" s="7">
        <v>10</v>
      </c>
      <c r="U4021" s="7" t="s">
        <v>689</v>
      </c>
      <c r="V4021" s="7" t="s">
        <v>26</v>
      </c>
      <c r="W4021" s="7">
        <v>7</v>
      </c>
      <c r="X4021" s="7">
        <f t="shared" si="245"/>
        <v>1.9090909084311258</v>
      </c>
      <c r="Z4021" s="7">
        <f t="shared" si="219"/>
        <v>0.65999999977190349</v>
      </c>
      <c r="AA4021" s="7">
        <f t="shared" si="220"/>
        <v>0.743099787685775</v>
      </c>
      <c r="AB4021" s="7">
        <f t="shared" si="221"/>
        <v>0.25690021231422505</v>
      </c>
      <c r="AE4021" s="7" t="s">
        <v>39</v>
      </c>
      <c r="AM4021" s="7">
        <v>0.64600000000000002</v>
      </c>
      <c r="AN4021" s="7">
        <v>0.10050000000000001</v>
      </c>
      <c r="AS4021" s="7">
        <f t="shared" si="248"/>
        <v>3.2219926385285005</v>
      </c>
      <c r="AT4021" s="7">
        <f t="shared" si="249"/>
        <v>2.7182818284590451</v>
      </c>
      <c r="AU4021" s="7">
        <f t="shared" si="250"/>
        <v>1.6503708166063191</v>
      </c>
      <c r="AV4021" s="7" t="s">
        <v>659</v>
      </c>
      <c r="AX4021" s="7" t="s">
        <v>14</v>
      </c>
      <c r="AY4021" s="7" t="s">
        <v>649</v>
      </c>
    </row>
    <row r="4022" spans="2:51" x14ac:dyDescent="0.2">
      <c r="B4022" s="7">
        <v>7491</v>
      </c>
      <c r="C4022" s="7" t="s">
        <v>69</v>
      </c>
      <c r="D4022" s="7" t="s">
        <v>688</v>
      </c>
      <c r="E4022" s="7" t="s">
        <v>687</v>
      </c>
      <c r="F4022" s="7">
        <v>12.27</v>
      </c>
      <c r="G4022" t="s">
        <v>626</v>
      </c>
      <c r="H4022" s="7">
        <v>0.27272727263301799</v>
      </c>
      <c r="I4022" s="7">
        <f t="shared" si="244"/>
        <v>3.3463636352071306</v>
      </c>
      <c r="J4022" s="7">
        <v>2011</v>
      </c>
      <c r="L4022" s="7">
        <v>110</v>
      </c>
      <c r="M4022" s="7">
        <f t="shared" si="246"/>
        <v>24.533333333333335</v>
      </c>
      <c r="N4022" s="7">
        <f t="shared" si="247"/>
        <v>101.01666666666667</v>
      </c>
      <c r="Q4022" s="7">
        <v>11.27</v>
      </c>
      <c r="R4022" s="7">
        <v>5</v>
      </c>
      <c r="S4022" s="7">
        <v>37.450000000000003</v>
      </c>
      <c r="T4022" s="7">
        <v>10</v>
      </c>
      <c r="U4022" s="7" t="s">
        <v>689</v>
      </c>
      <c r="V4022" s="7" t="s">
        <v>26</v>
      </c>
      <c r="W4022" s="7">
        <v>9.52</v>
      </c>
      <c r="X4022" s="7">
        <f t="shared" si="245"/>
        <v>2.5963636354663313</v>
      </c>
      <c r="Z4022" s="7">
        <f t="shared" si="219"/>
        <v>0.74999999974079934</v>
      </c>
      <c r="AA4022" s="7">
        <f t="shared" si="220"/>
        <v>0.77587612061939693</v>
      </c>
      <c r="AB4022" s="7">
        <f t="shared" si="221"/>
        <v>0.22412387938060307</v>
      </c>
      <c r="AE4022" s="7" t="s">
        <v>39</v>
      </c>
      <c r="AM4022" s="7">
        <v>0.64600000000000002</v>
      </c>
      <c r="AN4022" s="7">
        <v>0.10050000000000001</v>
      </c>
      <c r="AS4022" s="7">
        <f t="shared" si="248"/>
        <v>3.2219926385285005</v>
      </c>
      <c r="AT4022" s="7">
        <f t="shared" si="249"/>
        <v>2.7182818284590451</v>
      </c>
      <c r="AU4022" s="7">
        <f t="shared" si="250"/>
        <v>1.6503708166063191</v>
      </c>
      <c r="AV4022" s="7" t="s">
        <v>659</v>
      </c>
      <c r="AX4022" s="7" t="s">
        <v>14</v>
      </c>
      <c r="AY4022" s="7" t="s">
        <v>649</v>
      </c>
    </row>
    <row r="4023" spans="2:51" x14ac:dyDescent="0.2">
      <c r="B4023" s="7">
        <v>7491</v>
      </c>
      <c r="C4023" s="7" t="s">
        <v>69</v>
      </c>
      <c r="D4023" s="7" t="s">
        <v>688</v>
      </c>
      <c r="E4023" s="7" t="s">
        <v>687</v>
      </c>
      <c r="F4023" s="7">
        <v>13.94</v>
      </c>
      <c r="G4023" t="s">
        <v>626</v>
      </c>
      <c r="H4023" s="7">
        <v>0.27272727263301799</v>
      </c>
      <c r="I4023" s="7">
        <f t="shared" si="244"/>
        <v>3.8018181805042706</v>
      </c>
      <c r="J4023" s="7">
        <v>2011</v>
      </c>
      <c r="L4023" s="7">
        <v>120</v>
      </c>
      <c r="M4023" s="7">
        <f t="shared" si="246"/>
        <v>24.533333333333335</v>
      </c>
      <c r="N4023" s="7">
        <f t="shared" si="247"/>
        <v>101.01666666666667</v>
      </c>
      <c r="Q4023" s="7">
        <v>11.8</v>
      </c>
      <c r="R4023" s="7">
        <v>5</v>
      </c>
      <c r="S4023" s="7">
        <v>37.85</v>
      </c>
      <c r="T4023" s="7">
        <v>10</v>
      </c>
      <c r="U4023" s="7" t="s">
        <v>689</v>
      </c>
      <c r="V4023" s="7" t="s">
        <v>26</v>
      </c>
      <c r="W4023" s="7">
        <v>10.85</v>
      </c>
      <c r="X4023" s="7">
        <f t="shared" si="245"/>
        <v>2.9590909080682453</v>
      </c>
      <c r="Z4023" s="7">
        <f t="shared" si="219"/>
        <v>0.8427272724360253</v>
      </c>
      <c r="AA4023" s="7">
        <f t="shared" si="220"/>
        <v>0.77833572453371602</v>
      </c>
      <c r="AB4023" s="7">
        <f t="shared" si="221"/>
        <v>0.22166427546628401</v>
      </c>
      <c r="AE4023" s="7" t="s">
        <v>39</v>
      </c>
      <c r="AM4023" s="7">
        <v>0.64600000000000002</v>
      </c>
      <c r="AN4023" s="7">
        <v>0.10050000000000001</v>
      </c>
      <c r="AS4023" s="7">
        <f t="shared" si="248"/>
        <v>3.2219926385285005</v>
      </c>
      <c r="AT4023" s="7">
        <f t="shared" si="249"/>
        <v>2.7182818284590451</v>
      </c>
      <c r="AU4023" s="7">
        <f t="shared" si="250"/>
        <v>1.6503708166063191</v>
      </c>
      <c r="AV4023" s="7" t="s">
        <v>659</v>
      </c>
      <c r="AX4023" s="7" t="s">
        <v>14</v>
      </c>
      <c r="AY4023" s="7" t="s">
        <v>649</v>
      </c>
    </row>
    <row r="4024" spans="2:51" x14ac:dyDescent="0.2">
      <c r="B4024" s="7">
        <v>7491</v>
      </c>
      <c r="C4024" s="7" t="s">
        <v>69</v>
      </c>
      <c r="D4024" s="7" t="s">
        <v>688</v>
      </c>
      <c r="E4024" s="7" t="s">
        <v>687</v>
      </c>
      <c r="F4024" s="7">
        <v>15.31</v>
      </c>
      <c r="G4024" t="s">
        <v>626</v>
      </c>
      <c r="H4024" s="7">
        <v>0.27272727263301799</v>
      </c>
      <c r="I4024" s="7">
        <f t="shared" si="244"/>
        <v>4.1754545440115054</v>
      </c>
      <c r="J4024" s="7">
        <v>2011</v>
      </c>
      <c r="L4024" s="7">
        <v>135</v>
      </c>
      <c r="M4024" s="7">
        <f t="shared" si="246"/>
        <v>24.533333333333335</v>
      </c>
      <c r="N4024" s="7">
        <f t="shared" si="247"/>
        <v>101.01666666666667</v>
      </c>
      <c r="Q4024" s="7">
        <v>13.23</v>
      </c>
      <c r="R4024" s="7">
        <v>5</v>
      </c>
      <c r="S4024" s="7">
        <v>38.56</v>
      </c>
      <c r="T4024" s="7">
        <v>10</v>
      </c>
      <c r="U4024" s="7" t="s">
        <v>689</v>
      </c>
      <c r="V4024" s="7" t="s">
        <v>26</v>
      </c>
      <c r="W4024" s="7">
        <v>12.56</v>
      </c>
      <c r="X4024" s="7">
        <f t="shared" si="245"/>
        <v>3.4254545442707061</v>
      </c>
      <c r="Z4024" s="7">
        <f t="shared" si="219"/>
        <v>0.74999999974079934</v>
      </c>
      <c r="AA4024" s="7">
        <f t="shared" si="220"/>
        <v>0.82037883736120187</v>
      </c>
      <c r="AB4024" s="7">
        <f t="shared" si="221"/>
        <v>0.17962116263879815</v>
      </c>
      <c r="AE4024" s="7" t="s">
        <v>39</v>
      </c>
      <c r="AM4024" s="7">
        <v>0.64600000000000002</v>
      </c>
      <c r="AN4024" s="7">
        <v>0.10050000000000001</v>
      </c>
      <c r="AS4024" s="7">
        <f t="shared" si="248"/>
        <v>3.2219926385285005</v>
      </c>
      <c r="AT4024" s="7">
        <f t="shared" si="249"/>
        <v>2.7182818284590451</v>
      </c>
      <c r="AU4024" s="7">
        <f t="shared" si="250"/>
        <v>1.6503708166063191</v>
      </c>
      <c r="AV4024" s="7" t="s">
        <v>659</v>
      </c>
      <c r="AX4024" s="7" t="s">
        <v>14</v>
      </c>
      <c r="AY4024" s="7" t="s">
        <v>649</v>
      </c>
    </row>
    <row r="4025" spans="2:51" x14ac:dyDescent="0.2">
      <c r="B4025" s="7">
        <v>7491</v>
      </c>
      <c r="C4025" s="7" t="s">
        <v>69</v>
      </c>
      <c r="D4025" s="7" t="s">
        <v>688</v>
      </c>
      <c r="E4025" s="7" t="s">
        <v>687</v>
      </c>
      <c r="F4025" s="7">
        <v>16.75</v>
      </c>
      <c r="G4025" t="s">
        <v>626</v>
      </c>
      <c r="H4025" s="7">
        <v>0.27272727263301799</v>
      </c>
      <c r="I4025" s="7">
        <f t="shared" si="244"/>
        <v>4.568181816603051</v>
      </c>
      <c r="J4025" s="7">
        <v>2011</v>
      </c>
      <c r="L4025" s="7">
        <v>140</v>
      </c>
      <c r="M4025" s="7">
        <f t="shared" si="246"/>
        <v>24.533333333333335</v>
      </c>
      <c r="N4025" s="7">
        <f t="shared" si="247"/>
        <v>101.01666666666667</v>
      </c>
      <c r="Q4025" s="7">
        <v>13.81</v>
      </c>
      <c r="R4025" s="7">
        <v>5</v>
      </c>
      <c r="S4025" s="7">
        <v>37.450000000000003</v>
      </c>
      <c r="T4025" s="7">
        <v>10</v>
      </c>
      <c r="U4025" s="7" t="s">
        <v>689</v>
      </c>
      <c r="V4025" s="7" t="s">
        <v>26</v>
      </c>
      <c r="W4025" s="7">
        <v>13.22</v>
      </c>
      <c r="X4025" s="7">
        <f t="shared" si="245"/>
        <v>3.6054545442084982</v>
      </c>
      <c r="Z4025" s="7">
        <f t="shared" si="219"/>
        <v>0.9627272723945528</v>
      </c>
      <c r="AA4025" s="7">
        <f t="shared" si="220"/>
        <v>0.78925373134328369</v>
      </c>
      <c r="AB4025" s="7">
        <f t="shared" si="221"/>
        <v>0.21074626865671628</v>
      </c>
      <c r="AE4025" s="7" t="s">
        <v>39</v>
      </c>
      <c r="AM4025" s="7">
        <v>0.64600000000000002</v>
      </c>
      <c r="AN4025" s="7">
        <v>0.10050000000000001</v>
      </c>
      <c r="AS4025" s="7">
        <f t="shared" si="248"/>
        <v>3.2219926385285005</v>
      </c>
      <c r="AT4025" s="7">
        <f t="shared" si="249"/>
        <v>2.7182818284590451</v>
      </c>
      <c r="AU4025" s="7">
        <f t="shared" si="250"/>
        <v>1.6503708166063191</v>
      </c>
      <c r="AV4025" s="7" t="s">
        <v>659</v>
      </c>
      <c r="AX4025" s="7" t="s">
        <v>14</v>
      </c>
      <c r="AY4025" s="7" t="s">
        <v>649</v>
      </c>
    </row>
    <row r="4026" spans="2:51" x14ac:dyDescent="0.2">
      <c r="B4026" s="7">
        <v>7491</v>
      </c>
      <c r="C4026" s="7" t="s">
        <v>69</v>
      </c>
      <c r="D4026" s="7" t="s">
        <v>688</v>
      </c>
      <c r="E4026" s="7" t="s">
        <v>687</v>
      </c>
      <c r="F4026" s="7">
        <v>17.600000000000001</v>
      </c>
      <c r="G4026" t="s">
        <v>626</v>
      </c>
      <c r="H4026" s="7">
        <v>0.27272727263301799</v>
      </c>
      <c r="I4026" s="7">
        <f t="shared" si="244"/>
        <v>4.799999998341117</v>
      </c>
      <c r="J4026" s="7">
        <v>2011</v>
      </c>
      <c r="L4026" s="7">
        <v>160</v>
      </c>
      <c r="M4026" s="7">
        <f t="shared" si="246"/>
        <v>24.533333333333335</v>
      </c>
      <c r="N4026" s="7">
        <f t="shared" si="247"/>
        <v>101.01666666666667</v>
      </c>
      <c r="Q4026" s="7">
        <v>14.8</v>
      </c>
      <c r="R4026" s="7">
        <v>5</v>
      </c>
      <c r="S4026" s="7">
        <v>39.08</v>
      </c>
      <c r="T4026" s="7">
        <v>10</v>
      </c>
      <c r="U4026" s="7" t="s">
        <v>689</v>
      </c>
      <c r="V4026" s="7" t="s">
        <v>26</v>
      </c>
      <c r="W4026" s="7">
        <v>14.79</v>
      </c>
      <c r="X4026" s="7">
        <f t="shared" si="245"/>
        <v>4.0336363622423361</v>
      </c>
      <c r="Z4026" s="7">
        <f t="shared" si="219"/>
        <v>0.76636363609878089</v>
      </c>
      <c r="AA4026" s="7">
        <f t="shared" si="220"/>
        <v>0.84034090909090908</v>
      </c>
      <c r="AB4026" s="7">
        <f t="shared" si="221"/>
        <v>0.15965909090909097</v>
      </c>
      <c r="AE4026" s="7" t="s">
        <v>39</v>
      </c>
      <c r="AM4026" s="7">
        <v>0.64600000000000002</v>
      </c>
      <c r="AN4026" s="7">
        <v>0.10050000000000001</v>
      </c>
      <c r="AS4026" s="7">
        <f t="shared" si="248"/>
        <v>3.2219926385285005</v>
      </c>
      <c r="AT4026" s="7">
        <f t="shared" si="249"/>
        <v>2.7182818284590451</v>
      </c>
      <c r="AU4026" s="7">
        <f t="shared" si="250"/>
        <v>1.6503708166063191</v>
      </c>
      <c r="AV4026" s="7" t="s">
        <v>659</v>
      </c>
      <c r="AX4026" s="7" t="s">
        <v>14</v>
      </c>
      <c r="AY4026" s="7" t="s">
        <v>649</v>
      </c>
    </row>
    <row r="4027" spans="2:51" x14ac:dyDescent="0.2">
      <c r="B4027" s="7">
        <v>7491</v>
      </c>
      <c r="C4027" s="7" t="s">
        <v>69</v>
      </c>
      <c r="D4027" s="7" t="s">
        <v>688</v>
      </c>
      <c r="E4027" s="7" t="s">
        <v>687</v>
      </c>
      <c r="F4027" s="7">
        <v>19.04</v>
      </c>
      <c r="G4027" t="s">
        <v>626</v>
      </c>
      <c r="H4027" s="7">
        <v>0.27272727263301799</v>
      </c>
      <c r="I4027" s="7">
        <f t="shared" si="244"/>
        <v>5.1927272709326626</v>
      </c>
      <c r="J4027" s="7">
        <v>2011</v>
      </c>
      <c r="L4027" s="7">
        <v>176</v>
      </c>
      <c r="M4027" s="7">
        <f t="shared" si="246"/>
        <v>24.533333333333335</v>
      </c>
      <c r="N4027" s="7">
        <f t="shared" si="247"/>
        <v>101.01666666666667</v>
      </c>
      <c r="Q4027" s="7">
        <v>15.19</v>
      </c>
      <c r="R4027" s="7">
        <v>5</v>
      </c>
      <c r="S4027" s="7">
        <v>40.31</v>
      </c>
      <c r="T4027" s="7">
        <v>10</v>
      </c>
      <c r="U4027" s="7" t="s">
        <v>689</v>
      </c>
      <c r="V4027" s="7" t="s">
        <v>26</v>
      </c>
      <c r="W4027" s="7">
        <v>16.489999999999998</v>
      </c>
      <c r="X4027" s="7">
        <f t="shared" si="245"/>
        <v>4.4972727257184664</v>
      </c>
      <c r="Z4027" s="7">
        <f t="shared" si="219"/>
        <v>0.69545454521419625</v>
      </c>
      <c r="AA4027" s="7">
        <f t="shared" si="220"/>
        <v>0.86607142857142849</v>
      </c>
      <c r="AB4027" s="7">
        <f t="shared" si="221"/>
        <v>0.13392857142857151</v>
      </c>
      <c r="AE4027" s="7" t="s">
        <v>39</v>
      </c>
      <c r="AM4027" s="7">
        <v>0.64600000000000002</v>
      </c>
      <c r="AN4027" s="7">
        <v>0.10050000000000001</v>
      </c>
      <c r="AS4027" s="7">
        <f t="shared" si="248"/>
        <v>3.2219926385285005</v>
      </c>
      <c r="AT4027" s="7">
        <f t="shared" si="249"/>
        <v>2.7182818284590451</v>
      </c>
      <c r="AU4027" s="7">
        <f t="shared" si="250"/>
        <v>1.6503708166063191</v>
      </c>
      <c r="AV4027" s="7" t="s">
        <v>659</v>
      </c>
      <c r="AX4027" s="7" t="s">
        <v>14</v>
      </c>
      <c r="AY4027" s="7" t="s">
        <v>649</v>
      </c>
    </row>
    <row r="4028" spans="2:51" x14ac:dyDescent="0.2">
      <c r="B4028" s="7">
        <v>7491</v>
      </c>
      <c r="C4028" s="7" t="s">
        <v>69</v>
      </c>
      <c r="D4028" s="7" t="s">
        <v>688</v>
      </c>
      <c r="E4028" s="7" t="s">
        <v>687</v>
      </c>
      <c r="F4028" s="7">
        <v>19.309999999999999</v>
      </c>
      <c r="G4028" t="s">
        <v>626</v>
      </c>
      <c r="H4028" s="7">
        <v>0.27272727263301799</v>
      </c>
      <c r="I4028" s="7">
        <f t="shared" si="244"/>
        <v>5.2663636345435769</v>
      </c>
      <c r="J4028" s="7">
        <v>2011</v>
      </c>
      <c r="L4028" s="7">
        <v>191</v>
      </c>
      <c r="M4028" s="7">
        <f t="shared" si="246"/>
        <v>24.533333333333335</v>
      </c>
      <c r="N4028" s="7">
        <f t="shared" si="247"/>
        <v>101.01666666666667</v>
      </c>
      <c r="Q4028" s="7">
        <v>15.52</v>
      </c>
      <c r="R4028" s="7">
        <v>5</v>
      </c>
      <c r="S4028" s="7">
        <v>40.1</v>
      </c>
      <c r="T4028" s="7">
        <v>10</v>
      </c>
      <c r="U4028" s="7" t="s">
        <v>689</v>
      </c>
      <c r="V4028" s="7" t="s">
        <v>26</v>
      </c>
      <c r="W4028" s="7">
        <v>16.350000000000001</v>
      </c>
      <c r="X4028" s="7">
        <f t="shared" si="245"/>
        <v>4.4590909075498448</v>
      </c>
      <c r="Z4028" s="7">
        <f t="shared" si="219"/>
        <v>0.80727272699373209</v>
      </c>
      <c r="AA4028" s="7">
        <f t="shared" si="220"/>
        <v>0.84671154842050766</v>
      </c>
      <c r="AB4028" s="7">
        <f t="shared" si="221"/>
        <v>0.15328845157949228</v>
      </c>
      <c r="AE4028" s="7" t="s">
        <v>39</v>
      </c>
      <c r="AM4028" s="7">
        <v>0.64600000000000002</v>
      </c>
      <c r="AN4028" s="7">
        <v>0.10050000000000001</v>
      </c>
      <c r="AS4028" s="7">
        <f t="shared" si="248"/>
        <v>3.2219926385285005</v>
      </c>
      <c r="AT4028" s="7">
        <f t="shared" si="249"/>
        <v>2.7182818284590451</v>
      </c>
      <c r="AU4028" s="7">
        <f t="shared" si="250"/>
        <v>1.6503708166063191</v>
      </c>
      <c r="AV4028" s="7" t="s">
        <v>659</v>
      </c>
      <c r="AX4028" s="7" t="s">
        <v>14</v>
      </c>
      <c r="AY4028" s="7" t="s">
        <v>649</v>
      </c>
    </row>
    <row r="4029" spans="2:51" x14ac:dyDescent="0.2">
      <c r="B4029" s="7">
        <v>7491</v>
      </c>
      <c r="C4029" s="7" t="s">
        <v>69</v>
      </c>
      <c r="D4029" s="7" t="s">
        <v>688</v>
      </c>
      <c r="E4029" s="7" t="s">
        <v>687</v>
      </c>
      <c r="F4029" s="7">
        <v>18.98</v>
      </c>
      <c r="G4029" t="s">
        <v>626</v>
      </c>
      <c r="H4029" s="7">
        <v>0.27272727263301799</v>
      </c>
      <c r="I4029" s="7">
        <f t="shared" si="244"/>
        <v>5.176363634574682</v>
      </c>
      <c r="J4029" s="7">
        <v>2011</v>
      </c>
      <c r="L4029" s="7">
        <v>205</v>
      </c>
      <c r="M4029" s="7">
        <f t="shared" si="246"/>
        <v>24.533333333333335</v>
      </c>
      <c r="N4029" s="7">
        <f t="shared" si="247"/>
        <v>101.01666666666667</v>
      </c>
      <c r="Q4029" s="7">
        <v>15.39</v>
      </c>
      <c r="R4029" s="7">
        <v>5</v>
      </c>
      <c r="S4029" s="7">
        <v>40.31</v>
      </c>
      <c r="T4029" s="7">
        <v>10</v>
      </c>
      <c r="U4029" s="7" t="s">
        <v>689</v>
      </c>
      <c r="V4029" s="7" t="s">
        <v>26</v>
      </c>
      <c r="W4029" s="7">
        <v>15.58</v>
      </c>
      <c r="X4029" s="7">
        <f t="shared" si="245"/>
        <v>4.2490909076224206</v>
      </c>
      <c r="Z4029" s="7">
        <f t="shared" si="219"/>
        <v>0.92727272695226137</v>
      </c>
      <c r="AA4029" s="7">
        <f t="shared" si="220"/>
        <v>0.82086406743940987</v>
      </c>
      <c r="AB4029" s="7">
        <f t="shared" si="221"/>
        <v>0.17913593256059013</v>
      </c>
      <c r="AE4029" s="7" t="s">
        <v>39</v>
      </c>
      <c r="AM4029" s="7">
        <v>0.64600000000000002</v>
      </c>
      <c r="AN4029" s="7">
        <v>0.10050000000000001</v>
      </c>
      <c r="AS4029" s="7">
        <f t="shared" si="248"/>
        <v>3.2219926385285005</v>
      </c>
      <c r="AT4029" s="7">
        <f t="shared" si="249"/>
        <v>2.7182818284590451</v>
      </c>
      <c r="AU4029" s="7">
        <f t="shared" si="250"/>
        <v>1.6503708166063191</v>
      </c>
      <c r="AV4029" s="7" t="s">
        <v>659</v>
      </c>
      <c r="AX4029" s="7" t="s">
        <v>14</v>
      </c>
      <c r="AY4029" s="7" t="s">
        <v>649</v>
      </c>
    </row>
    <row r="4030" spans="2:51" x14ac:dyDescent="0.2">
      <c r="B4030" s="7">
        <v>7491</v>
      </c>
      <c r="C4030" s="7" t="s">
        <v>69</v>
      </c>
      <c r="D4030" s="7" t="s">
        <v>688</v>
      </c>
      <c r="E4030" s="7" t="s">
        <v>687</v>
      </c>
      <c r="F4030" s="7">
        <v>18.579999999999998</v>
      </c>
      <c r="G4030" t="s">
        <v>626</v>
      </c>
      <c r="H4030" s="7">
        <v>0.27272727263301799</v>
      </c>
      <c r="I4030" s="7">
        <f t="shared" si="244"/>
        <v>5.067272725521474</v>
      </c>
      <c r="J4030" s="7">
        <v>2011</v>
      </c>
      <c r="L4030" s="7">
        <v>221</v>
      </c>
      <c r="M4030" s="7">
        <f t="shared" si="246"/>
        <v>24.533333333333335</v>
      </c>
      <c r="N4030" s="7">
        <f t="shared" si="247"/>
        <v>101.01666666666667</v>
      </c>
      <c r="Q4030" s="7">
        <v>15.58</v>
      </c>
      <c r="R4030" s="7">
        <v>5</v>
      </c>
      <c r="S4030" s="7">
        <v>42.65</v>
      </c>
      <c r="T4030" s="7">
        <v>10</v>
      </c>
      <c r="U4030" s="7" t="s">
        <v>689</v>
      </c>
      <c r="V4030" s="7" t="s">
        <v>26</v>
      </c>
      <c r="W4030" s="7">
        <v>15.12</v>
      </c>
      <c r="X4030" s="7">
        <f t="shared" si="245"/>
        <v>4.123636362211232</v>
      </c>
      <c r="Z4030" s="7">
        <f t="shared" si="219"/>
        <v>0.94363636331024203</v>
      </c>
      <c r="AA4030" s="7">
        <f t="shared" si="220"/>
        <v>0.8137782561894511</v>
      </c>
      <c r="AB4030" s="7">
        <f t="shared" si="221"/>
        <v>0.18622174381054896</v>
      </c>
      <c r="AE4030" s="7" t="s">
        <v>39</v>
      </c>
      <c r="AM4030" s="7">
        <v>0.64600000000000002</v>
      </c>
      <c r="AN4030" s="7">
        <v>0.10050000000000001</v>
      </c>
      <c r="AS4030" s="7">
        <f t="shared" si="248"/>
        <v>3.2219926385285005</v>
      </c>
      <c r="AT4030" s="7">
        <f t="shared" si="249"/>
        <v>2.7182818284590451</v>
      </c>
      <c r="AU4030" s="7">
        <f t="shared" si="250"/>
        <v>1.6503708166063191</v>
      </c>
      <c r="AV4030" s="7" t="s">
        <v>659</v>
      </c>
      <c r="AX4030" s="7" t="s">
        <v>14</v>
      </c>
      <c r="AY4030" s="7" t="s">
        <v>649</v>
      </c>
    </row>
    <row r="4031" spans="2:51" x14ac:dyDescent="0.2">
      <c r="B4031" s="7">
        <v>7491</v>
      </c>
      <c r="C4031" s="7" t="s">
        <v>69</v>
      </c>
      <c r="D4031" s="7" t="s">
        <v>688</v>
      </c>
      <c r="E4031" s="7" t="s">
        <v>687</v>
      </c>
      <c r="F4031" s="7">
        <v>17.8</v>
      </c>
      <c r="G4031" t="s">
        <v>626</v>
      </c>
      <c r="H4031" s="7">
        <v>0.27272727263301799</v>
      </c>
      <c r="I4031" s="7">
        <f t="shared" si="244"/>
        <v>4.8545454528677201</v>
      </c>
      <c r="J4031" s="7">
        <v>2011</v>
      </c>
      <c r="L4031" s="7">
        <v>235</v>
      </c>
      <c r="M4031" s="7">
        <f t="shared" si="246"/>
        <v>24.533333333333335</v>
      </c>
      <c r="N4031" s="7">
        <f t="shared" si="247"/>
        <v>101.01666666666667</v>
      </c>
      <c r="Q4031" s="7">
        <v>14.41</v>
      </c>
      <c r="R4031" s="7">
        <v>5</v>
      </c>
      <c r="S4031" s="7">
        <v>44.39</v>
      </c>
      <c r="T4031" s="7">
        <v>10</v>
      </c>
      <c r="U4031" s="7" t="s">
        <v>689</v>
      </c>
      <c r="V4031" s="7" t="s">
        <v>26</v>
      </c>
      <c r="W4031" s="7">
        <v>12.43</v>
      </c>
      <c r="X4031" s="7">
        <f t="shared" si="245"/>
        <v>3.3899999988284137</v>
      </c>
      <c r="Z4031" s="7">
        <f t="shared" si="219"/>
        <v>1.4645454540393064</v>
      </c>
      <c r="AA4031" s="7">
        <f t="shared" si="220"/>
        <v>0.69831460674157309</v>
      </c>
      <c r="AB4031" s="7">
        <f t="shared" si="221"/>
        <v>0.30168539325842691</v>
      </c>
      <c r="AE4031" s="7" t="s">
        <v>39</v>
      </c>
      <c r="AM4031" s="7">
        <v>0.64600000000000002</v>
      </c>
      <c r="AN4031" s="7">
        <v>0.10050000000000001</v>
      </c>
      <c r="AS4031" s="7">
        <f t="shared" si="248"/>
        <v>3.2219926385285005</v>
      </c>
      <c r="AT4031" s="7">
        <f t="shared" si="249"/>
        <v>2.7182818284590451</v>
      </c>
      <c r="AU4031" s="7">
        <f t="shared" si="250"/>
        <v>1.6503708166063191</v>
      </c>
      <c r="AV4031" s="7" t="s">
        <v>659</v>
      </c>
      <c r="AX4031" s="7" t="s">
        <v>14</v>
      </c>
      <c r="AY4031" s="7" t="s">
        <v>649</v>
      </c>
    </row>
    <row r="4032" spans="2:51" x14ac:dyDescent="0.2">
      <c r="B4032" s="7">
        <v>7491</v>
      </c>
      <c r="C4032" s="7" t="s">
        <v>69</v>
      </c>
      <c r="D4032" s="7" t="s">
        <v>688</v>
      </c>
      <c r="E4032" s="7" t="s">
        <v>687</v>
      </c>
      <c r="F4032" s="7">
        <v>17.28</v>
      </c>
      <c r="G4032" t="s">
        <v>626</v>
      </c>
      <c r="H4032" s="7">
        <v>0.27272727263301799</v>
      </c>
      <c r="I4032" s="7">
        <f t="shared" si="244"/>
        <v>4.7127272710985508</v>
      </c>
      <c r="J4032" s="7">
        <v>2011</v>
      </c>
      <c r="L4032" s="7">
        <v>251</v>
      </c>
      <c r="M4032" s="7">
        <f t="shared" si="246"/>
        <v>24.533333333333335</v>
      </c>
      <c r="N4032" s="7">
        <f t="shared" si="247"/>
        <v>101.01666666666667</v>
      </c>
      <c r="Q4032" s="7">
        <v>14.8</v>
      </c>
      <c r="R4032" s="7">
        <v>5</v>
      </c>
      <c r="S4032" s="7">
        <v>40.6</v>
      </c>
      <c r="T4032" s="7">
        <v>10</v>
      </c>
      <c r="U4032" s="7" t="s">
        <v>689</v>
      </c>
      <c r="V4032" s="7" t="s">
        <v>26</v>
      </c>
      <c r="W4032" s="7">
        <v>14.73</v>
      </c>
      <c r="X4032" s="7">
        <f t="shared" si="245"/>
        <v>4.0172727258843555</v>
      </c>
      <c r="Z4032" s="7">
        <f t="shared" si="219"/>
        <v>0.69545454521419536</v>
      </c>
      <c r="AA4032" s="7">
        <f t="shared" si="220"/>
        <v>0.85243055555555569</v>
      </c>
      <c r="AB4032" s="7">
        <f t="shared" si="221"/>
        <v>0.14756944444444434</v>
      </c>
      <c r="AE4032" s="7" t="s">
        <v>39</v>
      </c>
      <c r="AM4032" s="7">
        <v>0.64600000000000002</v>
      </c>
      <c r="AN4032" s="7">
        <v>0.10050000000000001</v>
      </c>
      <c r="AS4032" s="7">
        <f t="shared" si="248"/>
        <v>3.2219926385285005</v>
      </c>
      <c r="AT4032" s="7">
        <f t="shared" si="249"/>
        <v>2.7182818284590451</v>
      </c>
      <c r="AU4032" s="7">
        <f t="shared" si="250"/>
        <v>1.6503708166063191</v>
      </c>
      <c r="AV4032" s="7" t="s">
        <v>659</v>
      </c>
      <c r="AX4032" s="7" t="s">
        <v>14</v>
      </c>
      <c r="AY4032" s="7" t="s">
        <v>649</v>
      </c>
    </row>
    <row r="4033" spans="2:51" x14ac:dyDescent="0.2">
      <c r="B4033" s="7">
        <v>7491</v>
      </c>
      <c r="C4033" s="7" t="s">
        <v>69</v>
      </c>
      <c r="D4033" s="7" t="s">
        <v>688</v>
      </c>
      <c r="E4033" s="7" t="s">
        <v>687</v>
      </c>
      <c r="F4033" s="7">
        <v>16.3</v>
      </c>
      <c r="G4033" t="s">
        <v>626</v>
      </c>
      <c r="H4033" s="7">
        <v>0.27272727263301799</v>
      </c>
      <c r="I4033" s="7">
        <f t="shared" si="244"/>
        <v>4.4454545439181938</v>
      </c>
      <c r="J4033" s="7">
        <v>2011</v>
      </c>
      <c r="L4033" s="7">
        <v>265</v>
      </c>
      <c r="M4033" s="7">
        <f t="shared" si="246"/>
        <v>24.533333333333335</v>
      </c>
      <c r="N4033" s="7">
        <f t="shared" si="247"/>
        <v>101.01666666666667</v>
      </c>
      <c r="Q4033" s="7">
        <v>14.87</v>
      </c>
      <c r="R4033" s="7">
        <v>5</v>
      </c>
      <c r="S4033" s="7">
        <v>43.88</v>
      </c>
      <c r="T4033" s="7">
        <v>10</v>
      </c>
      <c r="U4033" s="7" t="s">
        <v>689</v>
      </c>
      <c r="V4033" s="7" t="s">
        <v>26</v>
      </c>
      <c r="W4033" s="7">
        <v>13.87</v>
      </c>
      <c r="X4033" s="7">
        <f t="shared" si="245"/>
        <v>3.7827272714199593</v>
      </c>
      <c r="Z4033" s="7">
        <f t="shared" si="219"/>
        <v>0.66272727249823449</v>
      </c>
      <c r="AA4033" s="7">
        <f t="shared" si="220"/>
        <v>0.85092024539877287</v>
      </c>
      <c r="AB4033" s="7">
        <f t="shared" si="221"/>
        <v>0.14907975460122716</v>
      </c>
      <c r="AE4033" s="7" t="s">
        <v>39</v>
      </c>
      <c r="AM4033" s="7">
        <v>0.64600000000000002</v>
      </c>
      <c r="AN4033" s="7">
        <v>0.10050000000000001</v>
      </c>
      <c r="AS4033" s="7">
        <f t="shared" si="248"/>
        <v>3.2219926385285005</v>
      </c>
      <c r="AT4033" s="7">
        <f t="shared" si="249"/>
        <v>2.7182818284590451</v>
      </c>
      <c r="AU4033" s="7">
        <f t="shared" si="250"/>
        <v>1.6503708166063191</v>
      </c>
      <c r="AV4033" s="7" t="s">
        <v>659</v>
      </c>
      <c r="AX4033" s="7" t="s">
        <v>14</v>
      </c>
      <c r="AY4033" s="7" t="s">
        <v>649</v>
      </c>
    </row>
    <row r="4034" spans="2:51" x14ac:dyDescent="0.2">
      <c r="B4034" s="7">
        <v>7491</v>
      </c>
      <c r="C4034" s="7" t="s">
        <v>69</v>
      </c>
      <c r="D4034" s="7" t="s">
        <v>688</v>
      </c>
      <c r="E4034" s="7" t="s">
        <v>687</v>
      </c>
      <c r="F4034" s="7">
        <v>14.01</v>
      </c>
      <c r="G4034" t="s">
        <v>626</v>
      </c>
      <c r="H4034" s="7">
        <v>0.27272727263301799</v>
      </c>
      <c r="I4034" s="7">
        <f t="shared" si="244"/>
        <v>3.8209090895885822</v>
      </c>
      <c r="J4034" s="7">
        <v>2011</v>
      </c>
      <c r="L4034" s="7">
        <v>281</v>
      </c>
      <c r="M4034" s="7">
        <f t="shared" si="246"/>
        <v>24.533333333333335</v>
      </c>
      <c r="N4034" s="7">
        <f t="shared" si="247"/>
        <v>101.01666666666667</v>
      </c>
      <c r="Q4034" s="7">
        <v>13.04</v>
      </c>
      <c r="R4034" s="7">
        <v>5</v>
      </c>
      <c r="S4034" s="7">
        <v>41.73</v>
      </c>
      <c r="T4034" s="7">
        <v>10</v>
      </c>
      <c r="U4034" s="7" t="s">
        <v>689</v>
      </c>
      <c r="V4034" s="7" t="s">
        <v>26</v>
      </c>
      <c r="W4034" s="7">
        <v>12.17</v>
      </c>
      <c r="X4034" s="7">
        <f t="shared" si="245"/>
        <v>3.3190909079438291</v>
      </c>
      <c r="Z4034" s="7">
        <f t="shared" si="219"/>
        <v>0.50181818164475311</v>
      </c>
      <c r="AA4034" s="7">
        <f t="shared" si="220"/>
        <v>0.86866523911491789</v>
      </c>
      <c r="AB4034" s="7">
        <f t="shared" si="221"/>
        <v>0.13133476088508209</v>
      </c>
      <c r="AE4034" s="7" t="s">
        <v>39</v>
      </c>
      <c r="AM4034" s="7">
        <v>0.64600000000000002</v>
      </c>
      <c r="AN4034" s="7">
        <v>0.10050000000000001</v>
      </c>
      <c r="AS4034" s="7">
        <f t="shared" si="248"/>
        <v>3.2219926385285005</v>
      </c>
      <c r="AT4034" s="7">
        <f t="shared" si="249"/>
        <v>2.7182818284590451</v>
      </c>
      <c r="AU4034" s="7">
        <f t="shared" si="250"/>
        <v>1.6503708166063191</v>
      </c>
      <c r="AV4034" s="7" t="s">
        <v>659</v>
      </c>
      <c r="AX4034" s="7" t="s">
        <v>14</v>
      </c>
      <c r="AY4034" s="7" t="s">
        <v>649</v>
      </c>
    </row>
    <row r="4035" spans="2:51" x14ac:dyDescent="0.2">
      <c r="B4035" s="7">
        <v>7491</v>
      </c>
      <c r="C4035" s="7" t="s">
        <v>69</v>
      </c>
      <c r="D4035" s="7" t="s">
        <v>688</v>
      </c>
      <c r="E4035" s="7" t="s">
        <v>687</v>
      </c>
      <c r="F4035" s="7">
        <v>10.54</v>
      </c>
      <c r="G4035" t="s">
        <v>626</v>
      </c>
      <c r="H4035" s="7">
        <v>0.27272727263301799</v>
      </c>
      <c r="I4035" s="7">
        <f t="shared" si="244"/>
        <v>2.8745454535520092</v>
      </c>
      <c r="J4035" s="7">
        <v>2011</v>
      </c>
      <c r="L4035" s="7">
        <v>301</v>
      </c>
      <c r="M4035" s="7">
        <f t="shared" si="246"/>
        <v>24.533333333333335</v>
      </c>
      <c r="N4035" s="7">
        <f t="shared" si="247"/>
        <v>101.01666666666667</v>
      </c>
      <c r="Q4035" s="7">
        <v>10.75</v>
      </c>
      <c r="R4035" s="7">
        <v>5</v>
      </c>
      <c r="S4035" s="7">
        <v>41.33</v>
      </c>
      <c r="T4035" s="7">
        <v>10</v>
      </c>
      <c r="U4035" s="7" t="s">
        <v>689</v>
      </c>
      <c r="V4035" s="7" t="s">
        <v>26</v>
      </c>
      <c r="W4035" s="7">
        <v>9.6199999999999992</v>
      </c>
      <c r="X4035" s="7">
        <f t="shared" si="245"/>
        <v>2.6236363627296329</v>
      </c>
      <c r="Z4035" s="7">
        <f t="shared" si="219"/>
        <v>0.25090909082237633</v>
      </c>
      <c r="AA4035" s="7">
        <f t="shared" si="220"/>
        <v>0.91271347248576862</v>
      </c>
      <c r="AB4035" s="7">
        <f t="shared" si="221"/>
        <v>8.7286527514231438E-2</v>
      </c>
      <c r="AE4035" s="7" t="s">
        <v>39</v>
      </c>
      <c r="AM4035" s="7">
        <v>0.64600000000000002</v>
      </c>
      <c r="AN4035" s="7">
        <v>0.10050000000000001</v>
      </c>
      <c r="AS4035" s="7">
        <f t="shared" si="248"/>
        <v>3.2219926385285005</v>
      </c>
      <c r="AT4035" s="7">
        <f t="shared" si="249"/>
        <v>2.7182818284590451</v>
      </c>
      <c r="AU4035" s="7">
        <f t="shared" si="250"/>
        <v>1.6503708166063191</v>
      </c>
      <c r="AV4035" s="7" t="s">
        <v>659</v>
      </c>
      <c r="AX4035" s="7" t="s">
        <v>14</v>
      </c>
      <c r="AY4035" s="7" t="s">
        <v>649</v>
      </c>
    </row>
    <row r="4036" spans="2:51" x14ac:dyDescent="0.2">
      <c r="B4036" s="7">
        <v>7491</v>
      </c>
      <c r="C4036" s="7" t="s">
        <v>69</v>
      </c>
      <c r="D4036" s="7" t="s">
        <v>688</v>
      </c>
      <c r="E4036" s="7" t="s">
        <v>687</v>
      </c>
      <c r="F4036" s="7">
        <v>9.1</v>
      </c>
      <c r="G4036" t="s">
        <v>626</v>
      </c>
      <c r="H4036" s="7">
        <v>0.27272727263301799</v>
      </c>
      <c r="I4036" s="7">
        <f t="shared" si="244"/>
        <v>2.4818181809604636</v>
      </c>
      <c r="J4036" s="7">
        <v>2011</v>
      </c>
      <c r="L4036" s="7">
        <v>315</v>
      </c>
      <c r="M4036" s="7">
        <f t="shared" si="246"/>
        <v>24.533333333333335</v>
      </c>
      <c r="N4036" s="7">
        <f t="shared" si="247"/>
        <v>101.01666666666667</v>
      </c>
      <c r="Q4036" s="7">
        <v>8.4700000000000006</v>
      </c>
      <c r="R4036" s="7">
        <v>5</v>
      </c>
      <c r="S4036" s="7">
        <v>35.51</v>
      </c>
      <c r="T4036" s="7">
        <v>10</v>
      </c>
      <c r="U4036" s="7" t="s">
        <v>689</v>
      </c>
      <c r="V4036" s="7" t="s">
        <v>26</v>
      </c>
      <c r="W4036" s="7">
        <v>8.0500000000000007</v>
      </c>
      <c r="X4036" s="7">
        <f t="shared" si="245"/>
        <v>2.1954545446957949</v>
      </c>
      <c r="Z4036" s="7">
        <f t="shared" si="219"/>
        <v>0.28636363626466865</v>
      </c>
      <c r="AA4036" s="7">
        <f t="shared" si="220"/>
        <v>0.88461538461538469</v>
      </c>
      <c r="AB4036" s="7">
        <f t="shared" si="221"/>
        <v>0.11538461538461529</v>
      </c>
      <c r="AE4036" s="7" t="s">
        <v>39</v>
      </c>
      <c r="AM4036" s="7">
        <v>0.64600000000000002</v>
      </c>
      <c r="AN4036" s="7">
        <v>0.10050000000000001</v>
      </c>
      <c r="AS4036" s="7">
        <f t="shared" si="248"/>
        <v>3.2219926385285005</v>
      </c>
      <c r="AT4036" s="7">
        <f t="shared" si="249"/>
        <v>2.7182818284590451</v>
      </c>
      <c r="AU4036" s="7">
        <f t="shared" si="250"/>
        <v>1.6503708166063191</v>
      </c>
      <c r="AV4036" s="7" t="s">
        <v>659</v>
      </c>
      <c r="AX4036" s="7" t="s">
        <v>14</v>
      </c>
      <c r="AY4036" s="7" t="s">
        <v>649</v>
      </c>
    </row>
    <row r="4037" spans="2:51" x14ac:dyDescent="0.2">
      <c r="B4037" s="7">
        <v>7491</v>
      </c>
      <c r="C4037" s="7" t="s">
        <v>69</v>
      </c>
      <c r="D4037" s="7" t="s">
        <v>688</v>
      </c>
      <c r="E4037" s="7" t="s">
        <v>687</v>
      </c>
      <c r="F4037" s="7">
        <v>8.31</v>
      </c>
      <c r="G4037" t="s">
        <v>626</v>
      </c>
      <c r="H4037" s="7">
        <v>0.27272727263301799</v>
      </c>
      <c r="I4037" s="7">
        <f t="shared" si="244"/>
        <v>2.2663636355803796</v>
      </c>
      <c r="J4037" s="7">
        <v>2011</v>
      </c>
      <c r="L4037" s="7">
        <v>330</v>
      </c>
      <c r="M4037" s="7">
        <f t="shared" si="246"/>
        <v>24.533333333333335</v>
      </c>
      <c r="N4037" s="7">
        <f t="shared" si="247"/>
        <v>101.01666666666667</v>
      </c>
      <c r="Q4037" s="7">
        <v>8.7899999999999991</v>
      </c>
      <c r="R4037" s="7">
        <v>5</v>
      </c>
      <c r="S4037" s="7">
        <v>35.6</v>
      </c>
      <c r="T4037" s="7">
        <v>10</v>
      </c>
      <c r="U4037" s="7" t="s">
        <v>689</v>
      </c>
      <c r="V4037" s="7" t="s">
        <v>26</v>
      </c>
      <c r="W4037" s="7">
        <v>7.33</v>
      </c>
      <c r="X4037" s="7">
        <f t="shared" si="245"/>
        <v>1.9990909084000219</v>
      </c>
      <c r="Z4037" s="7">
        <f t="shared" si="219"/>
        <v>0.26727272718035766</v>
      </c>
      <c r="AA4037" s="7">
        <f t="shared" si="220"/>
        <v>0.8820697954271961</v>
      </c>
      <c r="AB4037" s="7">
        <f t="shared" si="221"/>
        <v>0.11793020457280386</v>
      </c>
      <c r="AE4037" s="7" t="s">
        <v>39</v>
      </c>
      <c r="AM4037" s="7">
        <v>0.64600000000000002</v>
      </c>
      <c r="AN4037" s="7">
        <v>0.10050000000000001</v>
      </c>
      <c r="AS4037" s="7">
        <f t="shared" si="248"/>
        <v>3.2219926385285005</v>
      </c>
      <c r="AT4037" s="7">
        <f t="shared" si="249"/>
        <v>2.7182818284590451</v>
      </c>
      <c r="AU4037" s="7">
        <f t="shared" si="250"/>
        <v>1.6503708166063191</v>
      </c>
      <c r="AV4037" s="7" t="s">
        <v>659</v>
      </c>
      <c r="AX4037" s="7" t="s">
        <v>14</v>
      </c>
      <c r="AY4037" s="7" t="s">
        <v>649</v>
      </c>
    </row>
    <row r="4038" spans="2:51" x14ac:dyDescent="0.2">
      <c r="B4038" s="7">
        <v>7491</v>
      </c>
      <c r="C4038" s="7" t="s">
        <v>69</v>
      </c>
      <c r="D4038" s="7" t="s">
        <v>688</v>
      </c>
      <c r="E4038" s="7" t="s">
        <v>687</v>
      </c>
      <c r="F4038" s="7">
        <v>7.58</v>
      </c>
      <c r="G4038" t="s">
        <v>626</v>
      </c>
      <c r="H4038" s="7">
        <v>0.27272727263301799</v>
      </c>
      <c r="I4038" s="7">
        <f t="shared" si="244"/>
        <v>2.0672727265582762</v>
      </c>
      <c r="J4038" s="7">
        <v>2011</v>
      </c>
      <c r="L4038" s="7">
        <v>345</v>
      </c>
      <c r="M4038" s="7">
        <f t="shared" si="246"/>
        <v>24.533333333333335</v>
      </c>
      <c r="N4038" s="7">
        <f t="shared" si="247"/>
        <v>101.01666666666667</v>
      </c>
      <c r="Q4038" s="7">
        <v>7.88</v>
      </c>
      <c r="R4038" s="7">
        <v>5</v>
      </c>
      <c r="S4038" s="7">
        <v>38.880000000000003</v>
      </c>
      <c r="T4038" s="7">
        <v>10</v>
      </c>
      <c r="U4038" s="7" t="s">
        <v>689</v>
      </c>
      <c r="V4038" s="7" t="s">
        <v>26</v>
      </c>
      <c r="W4038" s="7">
        <v>6.6</v>
      </c>
      <c r="X4038" s="7">
        <f t="shared" si="245"/>
        <v>1.7999999993779185</v>
      </c>
      <c r="Z4038" s="7">
        <f t="shared" si="219"/>
        <v>0.26727272718035766</v>
      </c>
      <c r="AA4038" s="7">
        <f t="shared" si="220"/>
        <v>0.87071240105540892</v>
      </c>
      <c r="AB4038" s="7">
        <f t="shared" si="221"/>
        <v>0.12928759894459105</v>
      </c>
      <c r="AE4038" s="7" t="s">
        <v>39</v>
      </c>
      <c r="AM4038" s="7">
        <v>0.64600000000000002</v>
      </c>
      <c r="AN4038" s="7">
        <v>0.10050000000000001</v>
      </c>
      <c r="AS4038" s="7">
        <f t="shared" si="248"/>
        <v>3.2219926385285005</v>
      </c>
      <c r="AT4038" s="7">
        <f t="shared" si="249"/>
        <v>2.7182818284590451</v>
      </c>
      <c r="AU4038" s="7">
        <f t="shared" si="250"/>
        <v>1.6503708166063191</v>
      </c>
      <c r="AV4038" s="7" t="s">
        <v>659</v>
      </c>
      <c r="AX4038" s="7" t="s">
        <v>14</v>
      </c>
      <c r="AY4038" s="7" t="s">
        <v>649</v>
      </c>
    </row>
    <row r="4039" spans="2:51" x14ac:dyDescent="0.2">
      <c r="B4039" s="7">
        <v>7491</v>
      </c>
      <c r="C4039" s="7" t="s">
        <v>69</v>
      </c>
      <c r="D4039" s="7" t="s">
        <v>688</v>
      </c>
      <c r="E4039" s="7" t="s">
        <v>687</v>
      </c>
      <c r="F4039" s="7">
        <v>6.6</v>
      </c>
      <c r="G4039" t="s">
        <v>626</v>
      </c>
      <c r="H4039" s="7">
        <v>0.27272727263301799</v>
      </c>
      <c r="I4039" s="7">
        <f t="shared" si="244"/>
        <v>1.7999999993779185</v>
      </c>
      <c r="J4039" s="7">
        <v>2011</v>
      </c>
      <c r="L4039" s="7">
        <v>360</v>
      </c>
      <c r="M4039" s="7">
        <f t="shared" si="246"/>
        <v>24.533333333333335</v>
      </c>
      <c r="N4039" s="7">
        <f t="shared" si="247"/>
        <v>101.01666666666667</v>
      </c>
      <c r="Q4039" s="7">
        <v>7.22</v>
      </c>
      <c r="R4039" s="7">
        <v>5</v>
      </c>
      <c r="S4039" s="7">
        <v>36.33</v>
      </c>
      <c r="T4039" s="7">
        <v>10</v>
      </c>
      <c r="U4039" s="7" t="s">
        <v>689</v>
      </c>
      <c r="V4039" s="7" t="s">
        <v>26</v>
      </c>
      <c r="W4039" s="7">
        <v>6.02</v>
      </c>
      <c r="X4039" s="7">
        <f t="shared" si="245"/>
        <v>1.6418181812507682</v>
      </c>
      <c r="Z4039" s="7">
        <f t="shared" si="219"/>
        <v>0.15818181812715038</v>
      </c>
      <c r="AA4039" s="7">
        <f t="shared" si="220"/>
        <v>0.91212121212121211</v>
      </c>
      <c r="AB4039" s="7">
        <f t="shared" si="221"/>
        <v>8.7878787878787862E-2</v>
      </c>
      <c r="AE4039" s="7" t="s">
        <v>39</v>
      </c>
      <c r="AM4039" s="7">
        <v>0.64600000000000002</v>
      </c>
      <c r="AN4039" s="7">
        <v>0.10050000000000001</v>
      </c>
      <c r="AS4039" s="7">
        <f t="shared" si="248"/>
        <v>3.2219926385285005</v>
      </c>
      <c r="AT4039" s="7">
        <f t="shared" si="249"/>
        <v>2.7182818284590451</v>
      </c>
      <c r="AU4039" s="7">
        <f t="shared" si="250"/>
        <v>1.6503708166063191</v>
      </c>
      <c r="AV4039" s="7" t="s">
        <v>659</v>
      </c>
      <c r="AX4039" s="7" t="s">
        <v>14</v>
      </c>
      <c r="AY4039" s="7" t="s">
        <v>649</v>
      </c>
    </row>
    <row r="4040" spans="2:51" x14ac:dyDescent="0.2">
      <c r="B4040" s="7">
        <v>7527</v>
      </c>
      <c r="C4040" s="7" t="s">
        <v>69</v>
      </c>
      <c r="D4040" s="7" t="s">
        <v>700</v>
      </c>
      <c r="E4040" s="7" t="s">
        <v>699</v>
      </c>
      <c r="F4040" s="7">
        <v>0.73</v>
      </c>
      <c r="G4040" s="7" t="s">
        <v>642</v>
      </c>
      <c r="H4040" s="7">
        <v>1.0367999998274799</v>
      </c>
      <c r="I4040" s="7">
        <f>F4040*H4040</f>
        <v>0.75686399987406039</v>
      </c>
      <c r="J4040" s="7">
        <v>2010</v>
      </c>
      <c r="K4040" s="7">
        <v>2</v>
      </c>
      <c r="M4040" s="7">
        <f t="shared" ref="M4040:M4051" si="251">29+42/60</f>
        <v>29.7</v>
      </c>
      <c r="N4040" s="7">
        <f t="shared" ref="N4040:N4051" si="252">103+14/60</f>
        <v>103.23333333333333</v>
      </c>
      <c r="Q4040" s="7">
        <v>10.19</v>
      </c>
      <c r="R4040" s="7">
        <v>10</v>
      </c>
      <c r="S4040" s="7">
        <v>37.78</v>
      </c>
      <c r="T4040" s="7">
        <v>15</v>
      </c>
      <c r="U4040" s="7" t="s">
        <v>701</v>
      </c>
      <c r="V4040" s="7" t="s">
        <v>26</v>
      </c>
      <c r="W4040" s="7">
        <v>0.1</v>
      </c>
      <c r="X4040" s="7">
        <f t="shared" ref="X4040:X4043" si="253">W4040*H4040</f>
        <v>0.103679999982748</v>
      </c>
      <c r="Z4040" s="7">
        <f t="shared" ref="Z4040:Z4051" si="254">I4040-X4040</f>
        <v>0.65318399989131237</v>
      </c>
      <c r="AA4040" s="7">
        <f>X4040/I4040</f>
        <v>0.13698630136986301</v>
      </c>
      <c r="AB4040" s="7">
        <f t="shared" ref="AB4040:AB4051" si="255">Z4040/I4040</f>
        <v>0.86301369863013699</v>
      </c>
      <c r="AE4040" s="7" t="s">
        <v>39</v>
      </c>
      <c r="AL4040" s="7" t="s">
        <v>408</v>
      </c>
      <c r="AM4040" s="7">
        <v>3.6999999999999998E-2</v>
      </c>
      <c r="AN4040" s="7">
        <v>0.113</v>
      </c>
      <c r="AS4040" s="7">
        <f>EXP(0.105*10)</f>
        <v>2.8576511180631639</v>
      </c>
      <c r="AT4040" s="7">
        <f t="shared" ref="AT4040:AT4043" si="256">EXP(AN4040*10)</f>
        <v>3.0956565001247118</v>
      </c>
      <c r="AU4040" s="7">
        <f>EXP(0.116*10)</f>
        <v>3.1899332761161849</v>
      </c>
      <c r="AV4040" s="7" t="s">
        <v>658</v>
      </c>
      <c r="AX4040" s="7" t="s">
        <v>14</v>
      </c>
      <c r="AY4040" s="7" t="s">
        <v>702</v>
      </c>
    </row>
    <row r="4041" spans="2:51" x14ac:dyDescent="0.2">
      <c r="B4041" s="7">
        <v>7527</v>
      </c>
      <c r="C4041" s="7" t="s">
        <v>69</v>
      </c>
      <c r="D4041" s="7" t="s">
        <v>700</v>
      </c>
      <c r="E4041" s="7" t="s">
        <v>699</v>
      </c>
      <c r="F4041" s="7">
        <v>0.9</v>
      </c>
      <c r="G4041" s="7" t="s">
        <v>642</v>
      </c>
      <c r="H4041" s="7">
        <v>1.0367999998274799</v>
      </c>
      <c r="I4041" s="7">
        <f t="shared" ref="I4041:I4051" si="257">F4041*H4041</f>
        <v>0.93311999984473193</v>
      </c>
      <c r="J4041" s="7">
        <v>2010</v>
      </c>
      <c r="K4041" s="7">
        <v>3</v>
      </c>
      <c r="M4041" s="7">
        <f t="shared" si="251"/>
        <v>29.7</v>
      </c>
      <c r="N4041" s="7">
        <f t="shared" si="252"/>
        <v>103.23333333333333</v>
      </c>
      <c r="Q4041" s="7">
        <v>11.07</v>
      </c>
      <c r="R4041" s="7">
        <v>10</v>
      </c>
      <c r="S4041" s="7">
        <v>36.26</v>
      </c>
      <c r="T4041" s="7">
        <v>15</v>
      </c>
      <c r="U4041" s="7" t="s">
        <v>701</v>
      </c>
      <c r="V4041" s="7" t="s">
        <v>26</v>
      </c>
      <c r="W4041" s="7">
        <v>0.17</v>
      </c>
      <c r="X4041" s="7">
        <f t="shared" si="253"/>
        <v>0.1762559999706716</v>
      </c>
      <c r="Z4041" s="7">
        <f t="shared" si="254"/>
        <v>0.75686399987406028</v>
      </c>
      <c r="AA4041" s="7">
        <f t="shared" ref="AA4041:AA4051" si="258">X4041/I4041</f>
        <v>0.18888888888888891</v>
      </c>
      <c r="AB4041" s="7">
        <f t="shared" si="255"/>
        <v>0.81111111111111101</v>
      </c>
      <c r="AE4041" s="7" t="s">
        <v>39</v>
      </c>
      <c r="AL4041" s="7" t="s">
        <v>408</v>
      </c>
      <c r="AM4041" s="7">
        <v>3.6999999999999998E-2</v>
      </c>
      <c r="AN4041" s="7">
        <v>0.113</v>
      </c>
      <c r="AS4041" s="7">
        <f t="shared" ref="AS4041:AS4051" si="259">EXP(0.105*10)</f>
        <v>2.8576511180631639</v>
      </c>
      <c r="AT4041" s="7">
        <f t="shared" si="256"/>
        <v>3.0956565001247118</v>
      </c>
      <c r="AU4041" s="7">
        <f t="shared" ref="AU4041:AU4051" si="260">EXP(0.116*10)</f>
        <v>3.1899332761161849</v>
      </c>
      <c r="AV4041" s="7" t="s">
        <v>658</v>
      </c>
      <c r="AX4041" s="7" t="s">
        <v>14</v>
      </c>
      <c r="AY4041" s="7" t="s">
        <v>702</v>
      </c>
    </row>
    <row r="4042" spans="2:51" x14ac:dyDescent="0.2">
      <c r="B4042" s="7">
        <v>7527</v>
      </c>
      <c r="C4042" s="7" t="s">
        <v>69</v>
      </c>
      <c r="D4042" s="7" t="s">
        <v>700</v>
      </c>
      <c r="E4042" s="7" t="s">
        <v>699</v>
      </c>
      <c r="F4042" s="7">
        <v>1.1200000000000001</v>
      </c>
      <c r="G4042" s="7" t="s">
        <v>642</v>
      </c>
      <c r="H4042" s="7">
        <v>1.0367999998274799</v>
      </c>
      <c r="I4042" s="7">
        <f t="shared" si="257"/>
        <v>1.1612159998067777</v>
      </c>
      <c r="J4042" s="7">
        <v>2010</v>
      </c>
      <c r="K4042" s="7">
        <v>4</v>
      </c>
      <c r="M4042" s="7">
        <f t="shared" si="251"/>
        <v>29.7</v>
      </c>
      <c r="N4042" s="7">
        <f t="shared" si="252"/>
        <v>103.23333333333333</v>
      </c>
      <c r="Q4042" s="7">
        <v>16.64</v>
      </c>
      <c r="R4042" s="7">
        <v>10</v>
      </c>
      <c r="S4042" s="7">
        <v>39.46</v>
      </c>
      <c r="T4042" s="7">
        <v>15</v>
      </c>
      <c r="U4042" s="7" t="s">
        <v>701</v>
      </c>
      <c r="V4042" s="7" t="s">
        <v>26</v>
      </c>
      <c r="W4042" s="7">
        <v>0.27</v>
      </c>
      <c r="X4042" s="7">
        <f t="shared" si="253"/>
        <v>0.27993599995341961</v>
      </c>
      <c r="Z4042" s="7">
        <f t="shared" si="254"/>
        <v>0.88127999985335803</v>
      </c>
      <c r="AA4042" s="7">
        <f t="shared" si="258"/>
        <v>0.24107142857142855</v>
      </c>
      <c r="AB4042" s="7">
        <f t="shared" si="255"/>
        <v>0.7589285714285714</v>
      </c>
      <c r="AE4042" s="7" t="s">
        <v>39</v>
      </c>
      <c r="AL4042" s="7" t="s">
        <v>408</v>
      </c>
      <c r="AM4042" s="7">
        <v>3.6999999999999998E-2</v>
      </c>
      <c r="AN4042" s="7">
        <v>0.113</v>
      </c>
      <c r="AS4042" s="7">
        <f t="shared" si="259"/>
        <v>2.8576511180631639</v>
      </c>
      <c r="AT4042" s="7">
        <f t="shared" si="256"/>
        <v>3.0956565001247118</v>
      </c>
      <c r="AU4042" s="7">
        <f t="shared" si="260"/>
        <v>3.1899332761161849</v>
      </c>
      <c r="AV4042" s="7" t="s">
        <v>658</v>
      </c>
      <c r="AX4042" s="7" t="s">
        <v>14</v>
      </c>
      <c r="AY4042" s="7" t="s">
        <v>702</v>
      </c>
    </row>
    <row r="4043" spans="2:51" x14ac:dyDescent="0.2">
      <c r="B4043" s="7">
        <v>7527</v>
      </c>
      <c r="C4043" s="7" t="s">
        <v>69</v>
      </c>
      <c r="D4043" s="7" t="s">
        <v>700</v>
      </c>
      <c r="E4043" s="7" t="s">
        <v>699</v>
      </c>
      <c r="F4043" s="7">
        <v>1.31</v>
      </c>
      <c r="G4043" s="7" t="s">
        <v>642</v>
      </c>
      <c r="H4043" s="7">
        <v>1.0367999998274799</v>
      </c>
      <c r="I4043" s="7">
        <f t="shared" si="257"/>
        <v>1.3582079997739989</v>
      </c>
      <c r="J4043" s="7">
        <v>2010</v>
      </c>
      <c r="K4043" s="7">
        <v>5</v>
      </c>
      <c r="M4043" s="7">
        <f t="shared" si="251"/>
        <v>29.7</v>
      </c>
      <c r="N4043" s="7">
        <f t="shared" si="252"/>
        <v>103.23333333333333</v>
      </c>
      <c r="Q4043" s="7">
        <v>17.28</v>
      </c>
      <c r="R4043" s="7">
        <v>10</v>
      </c>
      <c r="S4043" s="7">
        <v>41.21</v>
      </c>
      <c r="T4043" s="7">
        <v>15</v>
      </c>
      <c r="U4043" s="7" t="s">
        <v>701</v>
      </c>
      <c r="V4043" s="7" t="s">
        <v>26</v>
      </c>
      <c r="W4043" s="7">
        <v>0.23</v>
      </c>
      <c r="X4043" s="7">
        <f t="shared" si="253"/>
        <v>0.23846399996032039</v>
      </c>
      <c r="Z4043" s="7">
        <f t="shared" si="254"/>
        <v>1.1197439998136784</v>
      </c>
      <c r="AA4043" s="7">
        <f t="shared" si="258"/>
        <v>0.17557251908396945</v>
      </c>
      <c r="AB4043" s="7">
        <f t="shared" si="255"/>
        <v>0.82442748091603058</v>
      </c>
      <c r="AE4043" s="7" t="s">
        <v>39</v>
      </c>
      <c r="AL4043" s="7" t="s">
        <v>408</v>
      </c>
      <c r="AM4043" s="7">
        <v>3.6999999999999998E-2</v>
      </c>
      <c r="AN4043" s="7">
        <v>0.113</v>
      </c>
      <c r="AS4043" s="7">
        <f t="shared" si="259"/>
        <v>2.8576511180631639</v>
      </c>
      <c r="AT4043" s="7">
        <f t="shared" si="256"/>
        <v>3.0956565001247118</v>
      </c>
      <c r="AU4043" s="7">
        <f t="shared" si="260"/>
        <v>3.1899332761161849</v>
      </c>
      <c r="AV4043" s="7" t="s">
        <v>658</v>
      </c>
      <c r="AX4043" s="7" t="s">
        <v>14</v>
      </c>
      <c r="AY4043" s="7" t="s">
        <v>702</v>
      </c>
    </row>
    <row r="4044" spans="2:51" x14ac:dyDescent="0.2">
      <c r="B4044" s="7">
        <v>7527</v>
      </c>
      <c r="C4044" s="7" t="s">
        <v>69</v>
      </c>
      <c r="D4044" s="7" t="s">
        <v>700</v>
      </c>
      <c r="E4044" s="7" t="s">
        <v>699</v>
      </c>
      <c r="F4044" s="7">
        <v>2.04</v>
      </c>
      <c r="G4044" s="7" t="s">
        <v>642</v>
      </c>
      <c r="H4044" s="7">
        <v>1.0367999998274799</v>
      </c>
      <c r="I4044" s="7">
        <f t="shared" si="257"/>
        <v>2.1150719996480589</v>
      </c>
      <c r="J4044" s="7">
        <v>2010</v>
      </c>
      <c r="K4044" s="7">
        <v>6</v>
      </c>
      <c r="M4044" s="7">
        <f t="shared" si="251"/>
        <v>29.7</v>
      </c>
      <c r="N4044" s="7">
        <f t="shared" si="252"/>
        <v>103.23333333333333</v>
      </c>
      <c r="Q4044" s="7">
        <v>19.809999999999999</v>
      </c>
      <c r="R4044" s="7">
        <v>10</v>
      </c>
      <c r="S4044" s="7">
        <v>41.21</v>
      </c>
      <c r="T4044" s="7">
        <v>15</v>
      </c>
      <c r="U4044" s="7" t="s">
        <v>701</v>
      </c>
      <c r="V4044" s="7" t="s">
        <v>26</v>
      </c>
      <c r="W4044" s="7">
        <v>0.27</v>
      </c>
      <c r="X4044" s="7">
        <f t="shared" ref="X4044:X4051" si="261">W4044*H4044</f>
        <v>0.27993599995341961</v>
      </c>
      <c r="Z4044" s="7">
        <f t="shared" si="254"/>
        <v>1.8351359996946393</v>
      </c>
      <c r="AA4044" s="7">
        <f t="shared" si="258"/>
        <v>0.13235294117647062</v>
      </c>
      <c r="AB4044" s="7">
        <f t="shared" si="255"/>
        <v>0.86764705882352933</v>
      </c>
      <c r="AE4044" s="7" t="s">
        <v>39</v>
      </c>
      <c r="AL4044" s="7" t="s">
        <v>408</v>
      </c>
      <c r="AM4044" s="7">
        <v>3.6999999999999998E-2</v>
      </c>
      <c r="AN4044" s="7">
        <v>0.113</v>
      </c>
      <c r="AS4044" s="7">
        <f t="shared" si="259"/>
        <v>2.8576511180631639</v>
      </c>
      <c r="AT4044" s="7">
        <f t="shared" ref="AT4044:AT4051" si="262">EXP(AN4044*10)</f>
        <v>3.0956565001247118</v>
      </c>
      <c r="AU4044" s="7">
        <f t="shared" si="260"/>
        <v>3.1899332761161849</v>
      </c>
      <c r="AV4044" s="7" t="s">
        <v>658</v>
      </c>
      <c r="AX4044" s="7" t="s">
        <v>14</v>
      </c>
      <c r="AY4044" s="7" t="s">
        <v>702</v>
      </c>
    </row>
    <row r="4045" spans="2:51" x14ac:dyDescent="0.2">
      <c r="B4045" s="7">
        <v>7527</v>
      </c>
      <c r="C4045" s="7" t="s">
        <v>69</v>
      </c>
      <c r="D4045" s="7" t="s">
        <v>700</v>
      </c>
      <c r="E4045" s="7" t="s">
        <v>699</v>
      </c>
      <c r="F4045" s="7">
        <v>1.93</v>
      </c>
      <c r="G4045" s="7" t="s">
        <v>642</v>
      </c>
      <c r="H4045" s="7">
        <v>1.0367999998274799</v>
      </c>
      <c r="I4045" s="7">
        <f t="shared" si="257"/>
        <v>2.0010239996670363</v>
      </c>
      <c r="J4045" s="7">
        <v>2010</v>
      </c>
      <c r="K4045" s="7">
        <v>7</v>
      </c>
      <c r="M4045" s="7">
        <f t="shared" si="251"/>
        <v>29.7</v>
      </c>
      <c r="N4045" s="7">
        <f t="shared" si="252"/>
        <v>103.23333333333333</v>
      </c>
      <c r="Q4045" s="7">
        <v>22.69</v>
      </c>
      <c r="R4045" s="7">
        <v>10</v>
      </c>
      <c r="S4045" s="7">
        <v>40.26</v>
      </c>
      <c r="T4045" s="7">
        <v>15</v>
      </c>
      <c r="U4045" s="7" t="s">
        <v>701</v>
      </c>
      <c r="V4045" s="7" t="s">
        <v>26</v>
      </c>
      <c r="W4045" s="7">
        <v>0.4</v>
      </c>
      <c r="X4045" s="7">
        <f t="shared" si="261"/>
        <v>0.41471999993099201</v>
      </c>
      <c r="Z4045" s="7">
        <f t="shared" si="254"/>
        <v>1.5863039997360442</v>
      </c>
      <c r="AA4045" s="7">
        <f t="shared" si="258"/>
        <v>0.20725388601036271</v>
      </c>
      <c r="AB4045" s="7">
        <f t="shared" si="255"/>
        <v>0.79274611398963724</v>
      </c>
      <c r="AE4045" s="7" t="s">
        <v>39</v>
      </c>
      <c r="AL4045" s="7" t="s">
        <v>408</v>
      </c>
      <c r="AM4045" s="7">
        <v>3.6999999999999998E-2</v>
      </c>
      <c r="AN4045" s="7">
        <v>0.113</v>
      </c>
      <c r="AS4045" s="7">
        <f t="shared" si="259"/>
        <v>2.8576511180631639</v>
      </c>
      <c r="AT4045" s="7">
        <f t="shared" si="262"/>
        <v>3.0956565001247118</v>
      </c>
      <c r="AU4045" s="7">
        <f t="shared" si="260"/>
        <v>3.1899332761161849</v>
      </c>
      <c r="AV4045" s="7" t="s">
        <v>658</v>
      </c>
      <c r="AX4045" s="7" t="s">
        <v>14</v>
      </c>
      <c r="AY4045" s="7" t="s">
        <v>702</v>
      </c>
    </row>
    <row r="4046" spans="2:51" x14ac:dyDescent="0.2">
      <c r="B4046" s="7">
        <v>7527</v>
      </c>
      <c r="C4046" s="7" t="s">
        <v>69</v>
      </c>
      <c r="D4046" s="7" t="s">
        <v>700</v>
      </c>
      <c r="E4046" s="7" t="s">
        <v>699</v>
      </c>
      <c r="F4046" s="7">
        <v>1.41</v>
      </c>
      <c r="G4046" s="7" t="s">
        <v>642</v>
      </c>
      <c r="H4046" s="7">
        <v>1.0367999998274799</v>
      </c>
      <c r="I4046" s="7">
        <f t="shared" si="257"/>
        <v>1.4618879997567467</v>
      </c>
      <c r="J4046" s="7">
        <v>2010</v>
      </c>
      <c r="K4046" s="7">
        <v>8</v>
      </c>
      <c r="M4046" s="7">
        <f t="shared" si="251"/>
        <v>29.7</v>
      </c>
      <c r="N4046" s="7">
        <f t="shared" si="252"/>
        <v>103.23333333333333</v>
      </c>
      <c r="Q4046" s="7">
        <v>20.85</v>
      </c>
      <c r="R4046" s="7">
        <v>10</v>
      </c>
      <c r="S4046" s="7">
        <v>39.78</v>
      </c>
      <c r="T4046" s="7">
        <v>15</v>
      </c>
      <c r="U4046" s="7" t="s">
        <v>701</v>
      </c>
      <c r="V4046" s="7" t="s">
        <v>26</v>
      </c>
      <c r="W4046" s="7">
        <v>0.53</v>
      </c>
      <c r="X4046" s="7">
        <f t="shared" si="261"/>
        <v>0.54950399990856436</v>
      </c>
      <c r="Z4046" s="7">
        <f t="shared" si="254"/>
        <v>0.9123839998481823</v>
      </c>
      <c r="AA4046" s="7">
        <f t="shared" si="258"/>
        <v>0.37588652482269502</v>
      </c>
      <c r="AB4046" s="7">
        <f t="shared" si="255"/>
        <v>0.62411347517730498</v>
      </c>
      <c r="AE4046" s="7" t="s">
        <v>39</v>
      </c>
      <c r="AL4046" s="7" t="s">
        <v>408</v>
      </c>
      <c r="AM4046" s="7">
        <v>3.6999999999999998E-2</v>
      </c>
      <c r="AN4046" s="7">
        <v>0.113</v>
      </c>
      <c r="AS4046" s="7">
        <f t="shared" si="259"/>
        <v>2.8576511180631639</v>
      </c>
      <c r="AT4046" s="7">
        <f t="shared" si="262"/>
        <v>3.0956565001247118</v>
      </c>
      <c r="AU4046" s="7">
        <f t="shared" si="260"/>
        <v>3.1899332761161849</v>
      </c>
      <c r="AV4046" s="7" t="s">
        <v>658</v>
      </c>
      <c r="AX4046" s="7" t="s">
        <v>14</v>
      </c>
      <c r="AY4046" s="7" t="s">
        <v>702</v>
      </c>
    </row>
    <row r="4047" spans="2:51" x14ac:dyDescent="0.2">
      <c r="B4047" s="7">
        <v>7527</v>
      </c>
      <c r="C4047" s="7" t="s">
        <v>69</v>
      </c>
      <c r="D4047" s="7" t="s">
        <v>700</v>
      </c>
      <c r="E4047" s="7" t="s">
        <v>699</v>
      </c>
      <c r="F4047" s="7">
        <v>1.49</v>
      </c>
      <c r="G4047" s="7" t="s">
        <v>642</v>
      </c>
      <c r="H4047" s="7">
        <v>1.0367999998274799</v>
      </c>
      <c r="I4047" s="7">
        <f t="shared" si="257"/>
        <v>1.5448319997429452</v>
      </c>
      <c r="J4047" s="7">
        <v>2010</v>
      </c>
      <c r="K4047" s="7">
        <v>9</v>
      </c>
      <c r="M4047" s="7">
        <f t="shared" si="251"/>
        <v>29.7</v>
      </c>
      <c r="N4047" s="7">
        <f t="shared" si="252"/>
        <v>103.23333333333333</v>
      </c>
      <c r="Q4047" s="7">
        <v>18.95</v>
      </c>
      <c r="R4047" s="7">
        <v>10</v>
      </c>
      <c r="S4047" s="7">
        <v>40.1</v>
      </c>
      <c r="T4047" s="7">
        <v>15</v>
      </c>
      <c r="U4047" s="7" t="s">
        <v>701</v>
      </c>
      <c r="V4047" s="7" t="s">
        <v>26</v>
      </c>
      <c r="W4047" s="7">
        <v>0.28000000000000003</v>
      </c>
      <c r="X4047" s="7">
        <f t="shared" si="261"/>
        <v>0.29030399995169442</v>
      </c>
      <c r="Z4047" s="7">
        <f t="shared" si="254"/>
        <v>1.2545279997912506</v>
      </c>
      <c r="AA4047" s="7">
        <f t="shared" si="258"/>
        <v>0.18791946308724836</v>
      </c>
      <c r="AB4047" s="7">
        <f t="shared" si="255"/>
        <v>0.81208053691275162</v>
      </c>
      <c r="AE4047" s="7" t="s">
        <v>39</v>
      </c>
      <c r="AL4047" s="7" t="s">
        <v>408</v>
      </c>
      <c r="AM4047" s="7">
        <v>3.6999999999999998E-2</v>
      </c>
      <c r="AN4047" s="7">
        <v>0.113</v>
      </c>
      <c r="AS4047" s="7">
        <f t="shared" si="259"/>
        <v>2.8576511180631639</v>
      </c>
      <c r="AT4047" s="7">
        <f t="shared" si="262"/>
        <v>3.0956565001247118</v>
      </c>
      <c r="AU4047" s="7">
        <f t="shared" si="260"/>
        <v>3.1899332761161849</v>
      </c>
      <c r="AV4047" s="7" t="s">
        <v>658</v>
      </c>
      <c r="AX4047" s="7" t="s">
        <v>14</v>
      </c>
      <c r="AY4047" s="7" t="s">
        <v>702</v>
      </c>
    </row>
    <row r="4048" spans="2:51" x14ac:dyDescent="0.2">
      <c r="B4048" s="7">
        <v>7527</v>
      </c>
      <c r="C4048" s="7" t="s">
        <v>69</v>
      </c>
      <c r="D4048" s="7" t="s">
        <v>700</v>
      </c>
      <c r="E4048" s="7" t="s">
        <v>699</v>
      </c>
      <c r="F4048" s="7">
        <v>1.1200000000000001</v>
      </c>
      <c r="G4048" s="7" t="s">
        <v>642</v>
      </c>
      <c r="H4048" s="7">
        <v>1.0367999998274799</v>
      </c>
      <c r="I4048" s="7">
        <f t="shared" si="257"/>
        <v>1.1612159998067777</v>
      </c>
      <c r="J4048" s="7">
        <v>2010</v>
      </c>
      <c r="K4048" s="7">
        <v>10</v>
      </c>
      <c r="M4048" s="7">
        <f t="shared" si="251"/>
        <v>29.7</v>
      </c>
      <c r="N4048" s="7">
        <f t="shared" si="252"/>
        <v>103.23333333333333</v>
      </c>
      <c r="Q4048" s="7">
        <v>16.96</v>
      </c>
      <c r="R4048" s="7">
        <v>10</v>
      </c>
      <c r="S4048" s="7">
        <v>38.659999999999997</v>
      </c>
      <c r="T4048" s="7">
        <v>15</v>
      </c>
      <c r="U4048" s="7" t="s">
        <v>701</v>
      </c>
      <c r="V4048" s="7" t="s">
        <v>26</v>
      </c>
      <c r="W4048" s="7">
        <v>0.23</v>
      </c>
      <c r="X4048" s="7">
        <f t="shared" si="261"/>
        <v>0.23846399996032039</v>
      </c>
      <c r="Z4048" s="7">
        <f t="shared" si="254"/>
        <v>0.92275199984645728</v>
      </c>
      <c r="AA4048" s="7">
        <f t="shared" si="258"/>
        <v>0.20535714285714282</v>
      </c>
      <c r="AB4048" s="7">
        <f t="shared" si="255"/>
        <v>0.7946428571428571</v>
      </c>
      <c r="AE4048" s="7" t="s">
        <v>39</v>
      </c>
      <c r="AL4048" s="7" t="s">
        <v>408</v>
      </c>
      <c r="AM4048" s="7">
        <v>3.6999999999999998E-2</v>
      </c>
      <c r="AN4048" s="7">
        <v>0.113</v>
      </c>
      <c r="AS4048" s="7">
        <f t="shared" si="259"/>
        <v>2.8576511180631639</v>
      </c>
      <c r="AT4048" s="7">
        <f t="shared" si="262"/>
        <v>3.0956565001247118</v>
      </c>
      <c r="AU4048" s="7">
        <f t="shared" si="260"/>
        <v>3.1899332761161849</v>
      </c>
      <c r="AV4048" s="7" t="s">
        <v>658</v>
      </c>
      <c r="AX4048" s="7" t="s">
        <v>14</v>
      </c>
      <c r="AY4048" s="7" t="s">
        <v>702</v>
      </c>
    </row>
    <row r="4049" spans="2:52" x14ac:dyDescent="0.2">
      <c r="B4049" s="7">
        <v>7527</v>
      </c>
      <c r="C4049" s="7" t="s">
        <v>69</v>
      </c>
      <c r="D4049" s="7" t="s">
        <v>700</v>
      </c>
      <c r="E4049" s="7" t="s">
        <v>699</v>
      </c>
      <c r="F4049" s="7">
        <v>0.7</v>
      </c>
      <c r="G4049" s="7" t="s">
        <v>642</v>
      </c>
      <c r="H4049" s="7">
        <v>1.0367999998274799</v>
      </c>
      <c r="I4049" s="7">
        <f t="shared" si="257"/>
        <v>0.7257599998792359</v>
      </c>
      <c r="J4049" s="7">
        <v>2010</v>
      </c>
      <c r="K4049" s="7">
        <v>11</v>
      </c>
      <c r="M4049" s="7">
        <f t="shared" si="251"/>
        <v>29.7</v>
      </c>
      <c r="N4049" s="7">
        <f t="shared" si="252"/>
        <v>103.23333333333333</v>
      </c>
      <c r="Q4049" s="7">
        <v>12.98</v>
      </c>
      <c r="R4049" s="7">
        <v>10</v>
      </c>
      <c r="S4049" s="7">
        <v>40.26</v>
      </c>
      <c r="T4049" s="7">
        <v>15</v>
      </c>
      <c r="U4049" s="7" t="s">
        <v>701</v>
      </c>
      <c r="V4049" s="7" t="s">
        <v>26</v>
      </c>
      <c r="W4049" s="7">
        <v>0.15</v>
      </c>
      <c r="X4049" s="7">
        <f t="shared" si="261"/>
        <v>0.155519999974122</v>
      </c>
      <c r="Z4049" s="7">
        <f t="shared" si="254"/>
        <v>0.57023999990511387</v>
      </c>
      <c r="AA4049" s="7">
        <f t="shared" si="258"/>
        <v>0.2142857142857143</v>
      </c>
      <c r="AB4049" s="7">
        <f t="shared" si="255"/>
        <v>0.7857142857142857</v>
      </c>
      <c r="AE4049" s="7" t="s">
        <v>39</v>
      </c>
      <c r="AL4049" s="7" t="s">
        <v>408</v>
      </c>
      <c r="AM4049" s="7">
        <v>3.6999999999999998E-2</v>
      </c>
      <c r="AN4049" s="7">
        <v>0.113</v>
      </c>
      <c r="AS4049" s="7">
        <f t="shared" si="259"/>
        <v>2.8576511180631639</v>
      </c>
      <c r="AT4049" s="7">
        <f t="shared" si="262"/>
        <v>3.0956565001247118</v>
      </c>
      <c r="AU4049" s="7">
        <f t="shared" si="260"/>
        <v>3.1899332761161849</v>
      </c>
      <c r="AV4049" s="7" t="s">
        <v>658</v>
      </c>
      <c r="AX4049" s="7" t="s">
        <v>14</v>
      </c>
      <c r="AY4049" s="7" t="s">
        <v>702</v>
      </c>
    </row>
    <row r="4050" spans="2:52" x14ac:dyDescent="0.2">
      <c r="B4050" s="7">
        <v>7527</v>
      </c>
      <c r="C4050" s="7" t="s">
        <v>69</v>
      </c>
      <c r="D4050" s="7" t="s">
        <v>700</v>
      </c>
      <c r="E4050" s="7" t="s">
        <v>699</v>
      </c>
      <c r="F4050" s="7">
        <v>0.71</v>
      </c>
      <c r="G4050" s="7" t="s">
        <v>642</v>
      </c>
      <c r="H4050" s="7">
        <v>1.0367999998274799</v>
      </c>
      <c r="I4050" s="7">
        <f t="shared" si="257"/>
        <v>0.73612799987751076</v>
      </c>
      <c r="J4050" s="7">
        <v>2010</v>
      </c>
      <c r="K4050" s="7">
        <v>12</v>
      </c>
      <c r="M4050" s="7">
        <f t="shared" si="251"/>
        <v>29.7</v>
      </c>
      <c r="N4050" s="7">
        <f t="shared" si="252"/>
        <v>103.23333333333333</v>
      </c>
      <c r="Q4050" s="7">
        <v>10.91</v>
      </c>
      <c r="R4050" s="7">
        <v>10</v>
      </c>
      <c r="S4050" s="7">
        <v>37.85</v>
      </c>
      <c r="T4050" s="7">
        <v>15</v>
      </c>
      <c r="U4050" s="7" t="s">
        <v>701</v>
      </c>
      <c r="V4050" s="7" t="s">
        <v>26</v>
      </c>
      <c r="W4050" s="7">
        <v>0.15</v>
      </c>
      <c r="X4050" s="7">
        <f t="shared" si="261"/>
        <v>0.155519999974122</v>
      </c>
      <c r="Z4050" s="7">
        <f t="shared" si="254"/>
        <v>0.58060799990338874</v>
      </c>
      <c r="AA4050" s="7">
        <f t="shared" si="258"/>
        <v>0.21126760563380281</v>
      </c>
      <c r="AB4050" s="7">
        <f t="shared" si="255"/>
        <v>0.78873239436619713</v>
      </c>
      <c r="AE4050" s="7" t="s">
        <v>39</v>
      </c>
      <c r="AL4050" s="7" t="s">
        <v>408</v>
      </c>
      <c r="AM4050" s="7">
        <v>3.6999999999999998E-2</v>
      </c>
      <c r="AN4050" s="7">
        <v>0.113</v>
      </c>
      <c r="AS4050" s="7">
        <f t="shared" si="259"/>
        <v>2.8576511180631639</v>
      </c>
      <c r="AT4050" s="7">
        <f t="shared" si="262"/>
        <v>3.0956565001247118</v>
      </c>
      <c r="AU4050" s="7">
        <f t="shared" si="260"/>
        <v>3.1899332761161849</v>
      </c>
      <c r="AV4050" s="7" t="s">
        <v>658</v>
      </c>
      <c r="AX4050" s="7" t="s">
        <v>14</v>
      </c>
      <c r="AY4050" s="7" t="s">
        <v>702</v>
      </c>
    </row>
    <row r="4051" spans="2:52" x14ac:dyDescent="0.2">
      <c r="B4051" s="7">
        <v>7527</v>
      </c>
      <c r="C4051" s="7" t="s">
        <v>69</v>
      </c>
      <c r="D4051" s="7" t="s">
        <v>700</v>
      </c>
      <c r="E4051" s="7" t="s">
        <v>699</v>
      </c>
      <c r="F4051" s="7">
        <v>0.23</v>
      </c>
      <c r="G4051" s="7" t="s">
        <v>642</v>
      </c>
      <c r="H4051" s="7">
        <v>1.0367999998274799</v>
      </c>
      <c r="I4051" s="7">
        <f t="shared" si="257"/>
        <v>0.23846399996032039</v>
      </c>
      <c r="J4051" s="7">
        <v>2011</v>
      </c>
      <c r="K4051" s="7">
        <v>1</v>
      </c>
      <c r="M4051" s="7">
        <f t="shared" si="251"/>
        <v>29.7</v>
      </c>
      <c r="N4051" s="7">
        <f t="shared" si="252"/>
        <v>103.23333333333333</v>
      </c>
      <c r="Q4051" s="7">
        <v>4.54</v>
      </c>
      <c r="R4051" s="7">
        <v>10</v>
      </c>
      <c r="S4051" s="7">
        <v>39.14</v>
      </c>
      <c r="T4051" s="7">
        <v>15</v>
      </c>
      <c r="U4051" s="7" t="s">
        <v>701</v>
      </c>
      <c r="V4051" s="7" t="s">
        <v>26</v>
      </c>
      <c r="W4051" s="7">
        <v>0.05</v>
      </c>
      <c r="X4051" s="7">
        <f t="shared" si="261"/>
        <v>5.1839999991374001E-2</v>
      </c>
      <c r="Z4051" s="7">
        <f t="shared" si="254"/>
        <v>0.18662399996894638</v>
      </c>
      <c r="AA4051" s="7">
        <f t="shared" si="258"/>
        <v>0.21739130434782611</v>
      </c>
      <c r="AB4051" s="7">
        <f t="shared" si="255"/>
        <v>0.78260869565217384</v>
      </c>
      <c r="AE4051" s="7" t="s">
        <v>39</v>
      </c>
      <c r="AL4051" s="7" t="s">
        <v>408</v>
      </c>
      <c r="AM4051" s="7">
        <v>3.6999999999999998E-2</v>
      </c>
      <c r="AN4051" s="7">
        <v>0.113</v>
      </c>
      <c r="AS4051" s="7">
        <f t="shared" si="259"/>
        <v>2.8576511180631639</v>
      </c>
      <c r="AT4051" s="7">
        <f t="shared" si="262"/>
        <v>3.0956565001247118</v>
      </c>
      <c r="AU4051" s="7">
        <f t="shared" si="260"/>
        <v>3.1899332761161849</v>
      </c>
      <c r="AV4051" s="7" t="s">
        <v>658</v>
      </c>
      <c r="AX4051" s="7" t="s">
        <v>14</v>
      </c>
      <c r="AY4051" s="7" t="s">
        <v>702</v>
      </c>
    </row>
    <row r="4052" spans="2:52" s="9" customFormat="1" x14ac:dyDescent="0.2">
      <c r="B4052" s="20">
        <v>7587</v>
      </c>
      <c r="C4052" s="9" t="s">
        <v>69</v>
      </c>
      <c r="D4052" s="9" t="s">
        <v>665</v>
      </c>
      <c r="E4052" s="9" t="s">
        <v>664</v>
      </c>
      <c r="G4052" s="9" t="s">
        <v>642</v>
      </c>
      <c r="H4052" s="9">
        <v>1.0367999998274766</v>
      </c>
      <c r="I4052" s="9">
        <f>X4052+Z4052</f>
        <v>3.7946879993685645</v>
      </c>
      <c r="J4052" s="9">
        <v>2008</v>
      </c>
      <c r="L4052" s="9">
        <v>206</v>
      </c>
      <c r="M4052" s="9">
        <v>42.5</v>
      </c>
      <c r="N4052" s="9">
        <f>117+21/60</f>
        <v>117.35</v>
      </c>
      <c r="Q4052" s="9">
        <f>LN(I4052/0.45)/0.13</f>
        <v>16.400845308311691</v>
      </c>
      <c r="V4052" s="9" t="s">
        <v>26</v>
      </c>
      <c r="W4052" s="20">
        <v>2.73</v>
      </c>
      <c r="X4052" s="9">
        <f t="shared" si="198"/>
        <v>2.8304639995290111</v>
      </c>
      <c r="Y4052" s="9">
        <v>0.93</v>
      </c>
      <c r="Z4052" s="9">
        <f t="shared" ref="Z4052:Z4083" si="263">Y4052*H4052</f>
        <v>0.96422399983955331</v>
      </c>
      <c r="AA4052" s="9">
        <f t="shared" si="185"/>
        <v>0.74590163934426224</v>
      </c>
      <c r="AB4052" s="9">
        <f t="shared" si="186"/>
        <v>0.25409836065573771</v>
      </c>
      <c r="AE4052" s="7" t="s">
        <v>39</v>
      </c>
      <c r="AL4052" s="9" t="s">
        <v>408</v>
      </c>
      <c r="AS4052" s="9">
        <f>EXP(0.13*10)</f>
        <v>3.6692966676192444</v>
      </c>
      <c r="AV4052" s="9" t="s">
        <v>672</v>
      </c>
      <c r="AX4052" s="9" t="s">
        <v>14</v>
      </c>
      <c r="AY4052" s="9" t="s">
        <v>666</v>
      </c>
      <c r="AZ4052" s="9" t="s">
        <v>667</v>
      </c>
    </row>
    <row r="4053" spans="2:52" s="9" customFormat="1" x14ac:dyDescent="0.2">
      <c r="B4053" s="20">
        <v>7587</v>
      </c>
      <c r="C4053" s="9" t="s">
        <v>69</v>
      </c>
      <c r="D4053" s="9" t="s">
        <v>665</v>
      </c>
      <c r="E4053" s="9" t="s">
        <v>664</v>
      </c>
      <c r="G4053" s="9" t="s">
        <v>642</v>
      </c>
      <c r="H4053" s="9">
        <v>1.0367999998274766</v>
      </c>
      <c r="I4053" s="9">
        <f>X4053+Z4053</f>
        <v>4.3234559992805774</v>
      </c>
      <c r="J4053" s="9">
        <v>2008</v>
      </c>
      <c r="L4053" s="20">
        <v>218</v>
      </c>
      <c r="M4053" s="9">
        <v>42.5</v>
      </c>
      <c r="N4053" s="9">
        <f t="shared" ref="N4053:N4116" si="264">117+21/60</f>
        <v>117.35</v>
      </c>
      <c r="Q4053" s="9">
        <f t="shared" ref="Q4053:Q4070" si="265">LN(I4053/0.45)/0.13</f>
        <v>17.404329065215038</v>
      </c>
      <c r="V4053" s="9" t="s">
        <v>26</v>
      </c>
      <c r="W4053" s="20">
        <v>3.49</v>
      </c>
      <c r="X4053" s="9">
        <f t="shared" si="198"/>
        <v>3.6184319993978935</v>
      </c>
      <c r="Y4053" s="9">
        <v>0.68</v>
      </c>
      <c r="Z4053" s="9">
        <f t="shared" si="263"/>
        <v>0.70502399988268416</v>
      </c>
      <c r="AA4053" s="9">
        <f t="shared" ref="AA4053:AA4084" si="266">X4053/I4053</f>
        <v>0.83693045563549162</v>
      </c>
      <c r="AB4053" s="9">
        <f t="shared" ref="AB4053:AB4084" si="267">Z4053/I4053</f>
        <v>0.16306954436450841</v>
      </c>
      <c r="AE4053" s="9" t="s">
        <v>39</v>
      </c>
      <c r="AL4053" s="9" t="s">
        <v>408</v>
      </c>
      <c r="AS4053" s="9">
        <f t="shared" ref="AS4053:AS4071" si="268">EXP(0.13*10)</f>
        <v>3.6692966676192444</v>
      </c>
      <c r="AV4053" s="9" t="s">
        <v>672</v>
      </c>
      <c r="AX4053" s="9" t="s">
        <v>14</v>
      </c>
      <c r="AY4053" s="9" t="s">
        <v>666</v>
      </c>
      <c r="AZ4053" s="9" t="s">
        <v>667</v>
      </c>
    </row>
    <row r="4054" spans="2:52" s="9" customFormat="1" x14ac:dyDescent="0.2">
      <c r="B4054" s="20">
        <v>7587</v>
      </c>
      <c r="C4054" s="9" t="s">
        <v>69</v>
      </c>
      <c r="D4054" s="9" t="s">
        <v>665</v>
      </c>
      <c r="E4054" s="9" t="s">
        <v>664</v>
      </c>
      <c r="G4054" s="9" t="s">
        <v>642</v>
      </c>
      <c r="H4054" s="9">
        <v>1.0367999998274766</v>
      </c>
      <c r="I4054" s="9">
        <f t="shared" ref="I4054:I4071" si="269">X4054+Z4054</f>
        <v>3.7739519993720148</v>
      </c>
      <c r="J4054" s="9">
        <v>2008</v>
      </c>
      <c r="L4054" s="20">
        <v>229</v>
      </c>
      <c r="M4054" s="9">
        <v>42.5</v>
      </c>
      <c r="N4054" s="9">
        <f t="shared" si="264"/>
        <v>117.35</v>
      </c>
      <c r="Q4054" s="9">
        <f t="shared" si="265"/>
        <v>16.358695571660721</v>
      </c>
      <c r="V4054" s="9" t="s">
        <v>26</v>
      </c>
      <c r="W4054" s="20">
        <v>2.08</v>
      </c>
      <c r="X4054" s="9">
        <f t="shared" si="198"/>
        <v>2.1565439996411513</v>
      </c>
      <c r="Y4054" s="9">
        <v>1.56</v>
      </c>
      <c r="Z4054" s="9">
        <f t="shared" si="263"/>
        <v>1.6174079997308635</v>
      </c>
      <c r="AA4054" s="9">
        <f t="shared" si="266"/>
        <v>0.5714285714285714</v>
      </c>
      <c r="AB4054" s="9">
        <f t="shared" si="267"/>
        <v>0.42857142857142855</v>
      </c>
      <c r="AE4054" s="9" t="s">
        <v>39</v>
      </c>
      <c r="AL4054" s="9" t="s">
        <v>408</v>
      </c>
      <c r="AS4054" s="9">
        <f t="shared" si="268"/>
        <v>3.6692966676192444</v>
      </c>
      <c r="AV4054" s="9" t="s">
        <v>672</v>
      </c>
      <c r="AX4054" s="9" t="s">
        <v>14</v>
      </c>
      <c r="AY4054" s="9" t="s">
        <v>666</v>
      </c>
      <c r="AZ4054" s="9" t="s">
        <v>667</v>
      </c>
    </row>
    <row r="4055" spans="2:52" s="9" customFormat="1" x14ac:dyDescent="0.2">
      <c r="B4055" s="20">
        <v>7587</v>
      </c>
      <c r="C4055" s="9" t="s">
        <v>69</v>
      </c>
      <c r="D4055" s="9" t="s">
        <v>665</v>
      </c>
      <c r="E4055" s="9" t="s">
        <v>664</v>
      </c>
      <c r="G4055" s="9" t="s">
        <v>642</v>
      </c>
      <c r="H4055" s="9">
        <v>1.0367999998274766</v>
      </c>
      <c r="I4055" s="9">
        <f t="shared" si="269"/>
        <v>4.3027199992840277</v>
      </c>
      <c r="J4055" s="9">
        <v>2008</v>
      </c>
      <c r="L4055" s="20">
        <v>235</v>
      </c>
      <c r="M4055" s="9">
        <v>42.5</v>
      </c>
      <c r="N4055" s="9">
        <f t="shared" si="264"/>
        <v>117.35</v>
      </c>
      <c r="Q4055" s="9">
        <f t="shared" si="265"/>
        <v>17.367346745460399</v>
      </c>
      <c r="V4055" s="9" t="s">
        <v>26</v>
      </c>
      <c r="W4055" s="20">
        <v>2.63</v>
      </c>
      <c r="X4055" s="9">
        <f t="shared" si="198"/>
        <v>2.7267839995462633</v>
      </c>
      <c r="Y4055" s="9">
        <v>1.52</v>
      </c>
      <c r="Z4055" s="9">
        <f t="shared" si="263"/>
        <v>1.5759359997377644</v>
      </c>
      <c r="AA4055" s="9">
        <f t="shared" si="266"/>
        <v>0.63373493975903616</v>
      </c>
      <c r="AB4055" s="9">
        <f t="shared" si="267"/>
        <v>0.36626506024096389</v>
      </c>
      <c r="AE4055" s="9" t="s">
        <v>39</v>
      </c>
      <c r="AL4055" s="9" t="s">
        <v>408</v>
      </c>
      <c r="AS4055" s="9">
        <f t="shared" si="268"/>
        <v>3.6692966676192444</v>
      </c>
      <c r="AV4055" s="9" t="s">
        <v>672</v>
      </c>
      <c r="AX4055" s="9" t="s">
        <v>14</v>
      </c>
      <c r="AY4055" s="9" t="s">
        <v>666</v>
      </c>
      <c r="AZ4055" s="9" t="s">
        <v>667</v>
      </c>
    </row>
    <row r="4056" spans="2:52" s="9" customFormat="1" x14ac:dyDescent="0.2">
      <c r="B4056" s="20">
        <v>7587</v>
      </c>
      <c r="C4056" s="9" t="s">
        <v>69</v>
      </c>
      <c r="D4056" s="9" t="s">
        <v>665</v>
      </c>
      <c r="E4056" s="9" t="s">
        <v>664</v>
      </c>
      <c r="G4056" s="9" t="s">
        <v>642</v>
      </c>
      <c r="H4056" s="9">
        <v>1.0367999998274766</v>
      </c>
      <c r="I4056" s="9">
        <f t="shared" si="269"/>
        <v>3.5043839994168708</v>
      </c>
      <c r="J4056" s="9">
        <v>2008</v>
      </c>
      <c r="L4056" s="20">
        <v>242</v>
      </c>
      <c r="M4056" s="9">
        <v>42.5</v>
      </c>
      <c r="N4056" s="9">
        <f t="shared" si="264"/>
        <v>117.35</v>
      </c>
      <c r="Q4056" s="9">
        <f t="shared" si="265"/>
        <v>15.788634247401324</v>
      </c>
      <c r="V4056" s="9" t="s">
        <v>26</v>
      </c>
      <c r="W4056" s="20">
        <v>0.99</v>
      </c>
      <c r="X4056" s="9">
        <f t="shared" si="198"/>
        <v>1.0264319998292017</v>
      </c>
      <c r="Y4056" s="9">
        <v>2.39</v>
      </c>
      <c r="Z4056" s="9">
        <f t="shared" si="263"/>
        <v>2.4779519995876691</v>
      </c>
      <c r="AA4056" s="9">
        <f t="shared" si="266"/>
        <v>0.29289940828402367</v>
      </c>
      <c r="AB4056" s="9">
        <f t="shared" si="267"/>
        <v>0.70710059171597639</v>
      </c>
      <c r="AE4056" s="9" t="s">
        <v>39</v>
      </c>
      <c r="AL4056" s="9" t="s">
        <v>408</v>
      </c>
      <c r="AS4056" s="9">
        <f t="shared" si="268"/>
        <v>3.6692966676192444</v>
      </c>
      <c r="AV4056" s="9" t="s">
        <v>672</v>
      </c>
      <c r="AX4056" s="9" t="s">
        <v>14</v>
      </c>
      <c r="AY4056" s="9" t="s">
        <v>666</v>
      </c>
      <c r="AZ4056" s="9" t="s">
        <v>667</v>
      </c>
    </row>
    <row r="4057" spans="2:52" s="9" customFormat="1" x14ac:dyDescent="0.2">
      <c r="B4057" s="20">
        <v>7587</v>
      </c>
      <c r="C4057" s="9" t="s">
        <v>69</v>
      </c>
      <c r="D4057" s="9" t="s">
        <v>665</v>
      </c>
      <c r="E4057" s="9" t="s">
        <v>664</v>
      </c>
      <c r="G4057" s="9" t="s">
        <v>642</v>
      </c>
      <c r="H4057" s="9">
        <v>1.0367999998274766</v>
      </c>
      <c r="I4057" s="9">
        <f t="shared" si="269"/>
        <v>3.5147519994151457</v>
      </c>
      <c r="J4057" s="9">
        <v>2008</v>
      </c>
      <c r="L4057" s="20">
        <v>252</v>
      </c>
      <c r="M4057" s="9">
        <v>42.5</v>
      </c>
      <c r="N4057" s="9">
        <f t="shared" si="264"/>
        <v>117.35</v>
      </c>
      <c r="Q4057" s="9">
        <f t="shared" si="265"/>
        <v>15.811358954304644</v>
      </c>
      <c r="V4057" s="9" t="s">
        <v>26</v>
      </c>
      <c r="W4057" s="20">
        <v>0.9</v>
      </c>
      <c r="X4057" s="9">
        <f t="shared" si="198"/>
        <v>0.93311999984472893</v>
      </c>
      <c r="Y4057" s="9">
        <v>2.4900000000000002</v>
      </c>
      <c r="Z4057" s="9">
        <f t="shared" si="263"/>
        <v>2.5816319995704169</v>
      </c>
      <c r="AA4057" s="9">
        <f t="shared" si="266"/>
        <v>0.26548672566371678</v>
      </c>
      <c r="AB4057" s="9">
        <f t="shared" si="267"/>
        <v>0.73451327433628322</v>
      </c>
      <c r="AE4057" s="7" t="s">
        <v>39</v>
      </c>
      <c r="AL4057" s="9" t="s">
        <v>408</v>
      </c>
      <c r="AS4057" s="9">
        <f t="shared" si="268"/>
        <v>3.6692966676192444</v>
      </c>
      <c r="AV4057" s="9" t="s">
        <v>672</v>
      </c>
      <c r="AX4057" s="9" t="s">
        <v>14</v>
      </c>
      <c r="AY4057" s="9" t="s">
        <v>666</v>
      </c>
      <c r="AZ4057" s="9" t="s">
        <v>667</v>
      </c>
    </row>
    <row r="4058" spans="2:52" s="9" customFormat="1" x14ac:dyDescent="0.2">
      <c r="B4058" s="20">
        <v>7587</v>
      </c>
      <c r="C4058" s="9" t="s">
        <v>69</v>
      </c>
      <c r="D4058" s="9" t="s">
        <v>665</v>
      </c>
      <c r="E4058" s="9" t="s">
        <v>664</v>
      </c>
      <c r="G4058" s="9" t="s">
        <v>642</v>
      </c>
      <c r="H4058" s="9">
        <v>1.0367999998274766</v>
      </c>
      <c r="I4058" s="9">
        <f t="shared" si="269"/>
        <v>3.2348159994617269</v>
      </c>
      <c r="J4058" s="9">
        <v>2008</v>
      </c>
      <c r="L4058" s="20">
        <v>259</v>
      </c>
      <c r="M4058" s="9">
        <v>42.5</v>
      </c>
      <c r="N4058" s="9">
        <f t="shared" si="264"/>
        <v>117.35</v>
      </c>
      <c r="Q4058" s="9">
        <f t="shared" si="265"/>
        <v>15.172921111451043</v>
      </c>
      <c r="V4058" s="9" t="s">
        <v>26</v>
      </c>
      <c r="W4058" s="20">
        <v>1.2</v>
      </c>
      <c r="X4058" s="9">
        <f t="shared" si="198"/>
        <v>1.244159999792972</v>
      </c>
      <c r="Y4058" s="9">
        <v>1.92</v>
      </c>
      <c r="Z4058" s="9">
        <f t="shared" si="263"/>
        <v>1.9906559996687549</v>
      </c>
      <c r="AA4058" s="9">
        <f t="shared" si="266"/>
        <v>0.38461538461538464</v>
      </c>
      <c r="AB4058" s="9">
        <f t="shared" si="267"/>
        <v>0.61538461538461531</v>
      </c>
      <c r="AE4058" s="7" t="s">
        <v>39</v>
      </c>
      <c r="AL4058" s="9" t="s">
        <v>408</v>
      </c>
      <c r="AS4058" s="9">
        <f t="shared" si="268"/>
        <v>3.6692966676192444</v>
      </c>
      <c r="AV4058" s="9" t="s">
        <v>672</v>
      </c>
      <c r="AX4058" s="9" t="s">
        <v>14</v>
      </c>
      <c r="AY4058" s="9" t="s">
        <v>666</v>
      </c>
      <c r="AZ4058" s="9" t="s">
        <v>667</v>
      </c>
    </row>
    <row r="4059" spans="2:52" s="9" customFormat="1" x14ac:dyDescent="0.2">
      <c r="B4059" s="20">
        <v>7587</v>
      </c>
      <c r="C4059" s="9" t="s">
        <v>69</v>
      </c>
      <c r="D4059" s="9" t="s">
        <v>665</v>
      </c>
      <c r="E4059" s="9" t="s">
        <v>664</v>
      </c>
      <c r="G4059" s="9" t="s">
        <v>642</v>
      </c>
      <c r="H4059" s="9">
        <v>1.0367999998274766</v>
      </c>
      <c r="I4059" s="9">
        <f t="shared" si="269"/>
        <v>2.2602239996238991</v>
      </c>
      <c r="J4059" s="9">
        <v>2008</v>
      </c>
      <c r="L4059" s="20">
        <v>271</v>
      </c>
      <c r="M4059" s="9">
        <v>42.5</v>
      </c>
      <c r="N4059" s="9">
        <f t="shared" si="264"/>
        <v>117.35</v>
      </c>
      <c r="Q4059" s="9">
        <f t="shared" si="265"/>
        <v>12.415166303601865</v>
      </c>
      <c r="V4059" s="9" t="s">
        <v>26</v>
      </c>
      <c r="W4059" s="20">
        <v>0.57999999999999996</v>
      </c>
      <c r="X4059" s="9">
        <f t="shared" si="198"/>
        <v>0.60134399989993637</v>
      </c>
      <c r="Y4059" s="9">
        <v>1.6</v>
      </c>
      <c r="Z4059" s="9">
        <f t="shared" si="263"/>
        <v>1.6588799997239627</v>
      </c>
      <c r="AA4059" s="9">
        <f t="shared" si="266"/>
        <v>0.26605504587155959</v>
      </c>
      <c r="AB4059" s="9">
        <f t="shared" si="267"/>
        <v>0.73394495412844041</v>
      </c>
      <c r="AE4059" s="7" t="s">
        <v>39</v>
      </c>
      <c r="AL4059" s="9" t="s">
        <v>408</v>
      </c>
      <c r="AS4059" s="9">
        <f t="shared" si="268"/>
        <v>3.6692966676192444</v>
      </c>
      <c r="AV4059" s="9" t="s">
        <v>672</v>
      </c>
      <c r="AX4059" s="9" t="s">
        <v>14</v>
      </c>
      <c r="AY4059" s="9" t="s">
        <v>666</v>
      </c>
      <c r="AZ4059" s="9" t="s">
        <v>667</v>
      </c>
    </row>
    <row r="4060" spans="2:52" s="9" customFormat="1" x14ac:dyDescent="0.2">
      <c r="B4060" s="20">
        <v>7587</v>
      </c>
      <c r="C4060" s="9" t="s">
        <v>69</v>
      </c>
      <c r="D4060" s="9" t="s">
        <v>665</v>
      </c>
      <c r="E4060" s="9" t="s">
        <v>664</v>
      </c>
      <c r="G4060" s="9" t="s">
        <v>642</v>
      </c>
      <c r="H4060" s="9">
        <v>1.0367999998274766</v>
      </c>
      <c r="I4060" s="9">
        <f t="shared" si="269"/>
        <v>1.1819519998033232</v>
      </c>
      <c r="J4060" s="9">
        <v>2008</v>
      </c>
      <c r="L4060" s="20">
        <v>284</v>
      </c>
      <c r="M4060" s="9">
        <v>42.5</v>
      </c>
      <c r="N4060" s="9">
        <f t="shared" si="264"/>
        <v>117.35</v>
      </c>
      <c r="Q4060" s="9">
        <f t="shared" si="265"/>
        <v>7.4282692697972985</v>
      </c>
      <c r="V4060" s="9" t="s">
        <v>26</v>
      </c>
      <c r="W4060" s="20">
        <v>0.71</v>
      </c>
      <c r="X4060" s="9">
        <f t="shared" si="198"/>
        <v>0.73612799987750832</v>
      </c>
      <c r="Y4060" s="9">
        <v>0.43</v>
      </c>
      <c r="Z4060" s="9">
        <f t="shared" si="263"/>
        <v>0.44582399992581495</v>
      </c>
      <c r="AA4060" s="9">
        <f t="shared" si="266"/>
        <v>0.6228070175438597</v>
      </c>
      <c r="AB4060" s="9">
        <f t="shared" si="267"/>
        <v>0.37719298245614041</v>
      </c>
      <c r="AE4060" s="7" t="s">
        <v>39</v>
      </c>
      <c r="AL4060" s="9" t="s">
        <v>408</v>
      </c>
      <c r="AS4060" s="9">
        <f t="shared" si="268"/>
        <v>3.6692966676192444</v>
      </c>
      <c r="AV4060" s="9" t="s">
        <v>672</v>
      </c>
      <c r="AX4060" s="9" t="s">
        <v>14</v>
      </c>
      <c r="AY4060" s="9" t="s">
        <v>666</v>
      </c>
      <c r="AZ4060" s="9" t="s">
        <v>667</v>
      </c>
    </row>
    <row r="4061" spans="2:52" s="9" customFormat="1" x14ac:dyDescent="0.2">
      <c r="B4061" s="20">
        <v>7587</v>
      </c>
      <c r="C4061" s="9" t="s">
        <v>69</v>
      </c>
      <c r="D4061" s="9" t="s">
        <v>665</v>
      </c>
      <c r="E4061" s="9" t="s">
        <v>664</v>
      </c>
      <c r="G4061" s="9" t="s">
        <v>642</v>
      </c>
      <c r="H4061" s="9">
        <v>1.0367999998274766</v>
      </c>
      <c r="I4061" s="9">
        <f t="shared" si="269"/>
        <v>1.2234239997964225</v>
      </c>
      <c r="J4061" s="9">
        <v>2008</v>
      </c>
      <c r="L4061" s="20">
        <v>289</v>
      </c>
      <c r="M4061" s="9">
        <v>42.5</v>
      </c>
      <c r="N4061" s="9">
        <f t="shared" si="264"/>
        <v>117.35</v>
      </c>
      <c r="Q4061" s="9">
        <f t="shared" si="265"/>
        <v>7.6935475472678334</v>
      </c>
      <c r="V4061" s="9" t="s">
        <v>26</v>
      </c>
      <c r="W4061" s="20">
        <v>1.08</v>
      </c>
      <c r="X4061" s="9">
        <f t="shared" si="198"/>
        <v>1.1197439998136749</v>
      </c>
      <c r="Y4061" s="9">
        <v>0.1</v>
      </c>
      <c r="Z4061" s="9">
        <f t="shared" si="263"/>
        <v>0.10367999998274767</v>
      </c>
      <c r="AA4061" s="9">
        <f t="shared" si="266"/>
        <v>0.91525423728813571</v>
      </c>
      <c r="AB4061" s="9">
        <f t="shared" si="267"/>
        <v>8.4745762711864403E-2</v>
      </c>
      <c r="AE4061" s="7" t="s">
        <v>39</v>
      </c>
      <c r="AL4061" s="9" t="s">
        <v>408</v>
      </c>
      <c r="AS4061" s="9">
        <f t="shared" si="268"/>
        <v>3.6692966676192444</v>
      </c>
      <c r="AV4061" s="9" t="s">
        <v>672</v>
      </c>
      <c r="AX4061" s="9" t="s">
        <v>14</v>
      </c>
      <c r="AY4061" s="9" t="s">
        <v>666</v>
      </c>
      <c r="AZ4061" s="9" t="s">
        <v>667</v>
      </c>
    </row>
    <row r="4062" spans="2:52" s="9" customFormat="1" x14ac:dyDescent="0.2">
      <c r="B4062" s="20">
        <v>7587</v>
      </c>
      <c r="C4062" s="9" t="s">
        <v>69</v>
      </c>
      <c r="D4062" s="9" t="s">
        <v>665</v>
      </c>
      <c r="E4062" s="9" t="s">
        <v>664</v>
      </c>
      <c r="G4062" s="9" t="s">
        <v>642</v>
      </c>
      <c r="H4062" s="9">
        <v>1.0367999998274766</v>
      </c>
      <c r="I4062" s="9">
        <f t="shared" si="269"/>
        <v>1.4411519997601925</v>
      </c>
      <c r="J4062" s="9">
        <v>2008</v>
      </c>
      <c r="L4062" s="20">
        <v>299</v>
      </c>
      <c r="M4062" s="9">
        <v>42.5</v>
      </c>
      <c r="N4062" s="9">
        <f t="shared" si="264"/>
        <v>117.35</v>
      </c>
      <c r="Q4062" s="9">
        <f t="shared" si="265"/>
        <v>8.9534653062295799</v>
      </c>
      <c r="V4062" s="9" t="s">
        <v>26</v>
      </c>
      <c r="W4062" s="20">
        <v>0.7</v>
      </c>
      <c r="X4062" s="9">
        <f t="shared" si="198"/>
        <v>0.72575999987923356</v>
      </c>
      <c r="Y4062" s="9">
        <v>0.69</v>
      </c>
      <c r="Z4062" s="9">
        <f t="shared" si="263"/>
        <v>0.71539199988095881</v>
      </c>
      <c r="AA4062" s="9">
        <f t="shared" si="266"/>
        <v>0.50359712230215825</v>
      </c>
      <c r="AB4062" s="9">
        <f t="shared" si="267"/>
        <v>0.49640287769784169</v>
      </c>
      <c r="AE4062" s="7" t="s">
        <v>39</v>
      </c>
      <c r="AL4062" s="9" t="s">
        <v>408</v>
      </c>
      <c r="AS4062" s="9">
        <f t="shared" si="268"/>
        <v>3.6692966676192444</v>
      </c>
      <c r="AV4062" s="9" t="s">
        <v>672</v>
      </c>
      <c r="AX4062" s="9" t="s">
        <v>14</v>
      </c>
      <c r="AY4062" s="9" t="s">
        <v>666</v>
      </c>
      <c r="AZ4062" s="9" t="s">
        <v>667</v>
      </c>
    </row>
    <row r="4063" spans="2:52" s="9" customFormat="1" x14ac:dyDescent="0.2">
      <c r="B4063" s="20">
        <v>7587</v>
      </c>
      <c r="C4063" s="9" t="s">
        <v>69</v>
      </c>
      <c r="D4063" s="9" t="s">
        <v>665</v>
      </c>
      <c r="E4063" s="9" t="s">
        <v>664</v>
      </c>
      <c r="G4063" s="9" t="s">
        <v>642</v>
      </c>
      <c r="H4063" s="9">
        <v>1.0367999998274766</v>
      </c>
      <c r="I4063" s="9">
        <f t="shared" si="269"/>
        <v>1.1093759998154</v>
      </c>
      <c r="J4063" s="9">
        <v>2009</v>
      </c>
      <c r="L4063" s="20">
        <v>135</v>
      </c>
      <c r="M4063" s="9">
        <v>42.5</v>
      </c>
      <c r="N4063" s="9">
        <f t="shared" si="264"/>
        <v>117.35</v>
      </c>
      <c r="Q4063" s="9">
        <f t="shared" si="265"/>
        <v>6.9408107010850753</v>
      </c>
      <c r="V4063" s="9" t="s">
        <v>26</v>
      </c>
      <c r="W4063" s="20">
        <v>0.43</v>
      </c>
      <c r="X4063" s="9">
        <f t="shared" si="198"/>
        <v>0.44582399992581495</v>
      </c>
      <c r="Y4063" s="9">
        <v>0.64</v>
      </c>
      <c r="Z4063" s="9">
        <f t="shared" si="263"/>
        <v>0.66355199988958502</v>
      </c>
      <c r="AA4063" s="9">
        <f t="shared" si="266"/>
        <v>0.40186915887850466</v>
      </c>
      <c r="AB4063" s="9">
        <f t="shared" si="267"/>
        <v>0.59813084112149528</v>
      </c>
      <c r="AE4063" s="7" t="s">
        <v>39</v>
      </c>
      <c r="AL4063" s="9" t="s">
        <v>408</v>
      </c>
      <c r="AS4063" s="9">
        <f t="shared" si="268"/>
        <v>3.6692966676192444</v>
      </c>
      <c r="AV4063" s="9" t="s">
        <v>672</v>
      </c>
      <c r="AX4063" s="9" t="s">
        <v>14</v>
      </c>
      <c r="AY4063" s="9" t="s">
        <v>666</v>
      </c>
      <c r="AZ4063" s="9" t="s">
        <v>667</v>
      </c>
    </row>
    <row r="4064" spans="2:52" s="9" customFormat="1" x14ac:dyDescent="0.2">
      <c r="B4064" s="20">
        <v>7587</v>
      </c>
      <c r="C4064" s="9" t="s">
        <v>69</v>
      </c>
      <c r="D4064" s="9" t="s">
        <v>665</v>
      </c>
      <c r="E4064" s="9" t="s">
        <v>664</v>
      </c>
      <c r="G4064" s="9" t="s">
        <v>642</v>
      </c>
      <c r="H4064" s="9">
        <v>1.0367999998274766</v>
      </c>
      <c r="I4064" s="9">
        <f t="shared" si="269"/>
        <v>1.5655679997394896</v>
      </c>
      <c r="J4064" s="9">
        <v>2009</v>
      </c>
      <c r="L4064" s="20">
        <v>154</v>
      </c>
      <c r="M4064" s="9">
        <v>42.5</v>
      </c>
      <c r="N4064" s="9">
        <f t="shared" si="264"/>
        <v>117.35</v>
      </c>
      <c r="Q4064" s="9">
        <f t="shared" si="265"/>
        <v>9.5904337961082895</v>
      </c>
      <c r="V4064" s="9" t="s">
        <v>26</v>
      </c>
      <c r="W4064" s="20">
        <v>0.88</v>
      </c>
      <c r="X4064" s="9">
        <f t="shared" si="198"/>
        <v>0.91238399984817942</v>
      </c>
      <c r="Y4064" s="9">
        <v>0.63</v>
      </c>
      <c r="Z4064" s="9">
        <f t="shared" si="263"/>
        <v>0.65318399989131026</v>
      </c>
      <c r="AA4064" s="9">
        <f t="shared" si="266"/>
        <v>0.58278145695364247</v>
      </c>
      <c r="AB4064" s="9">
        <f t="shared" si="267"/>
        <v>0.41721854304635764</v>
      </c>
      <c r="AE4064" s="7" t="s">
        <v>39</v>
      </c>
      <c r="AL4064" s="9" t="s">
        <v>408</v>
      </c>
      <c r="AS4064" s="9">
        <f t="shared" si="268"/>
        <v>3.6692966676192444</v>
      </c>
      <c r="AV4064" s="9" t="s">
        <v>672</v>
      </c>
      <c r="AX4064" s="9" t="s">
        <v>14</v>
      </c>
      <c r="AY4064" s="9" t="s">
        <v>666</v>
      </c>
      <c r="AZ4064" s="9" t="s">
        <v>667</v>
      </c>
    </row>
    <row r="4065" spans="2:52" s="9" customFormat="1" x14ac:dyDescent="0.2">
      <c r="B4065" s="20">
        <v>7587</v>
      </c>
      <c r="C4065" s="9" t="s">
        <v>69</v>
      </c>
      <c r="D4065" s="9" t="s">
        <v>665</v>
      </c>
      <c r="E4065" s="9" t="s">
        <v>664</v>
      </c>
      <c r="G4065" s="9" t="s">
        <v>642</v>
      </c>
      <c r="H4065" s="9">
        <v>1.0367999998274766</v>
      </c>
      <c r="I4065" s="9">
        <f t="shared" si="269"/>
        <v>1.3271039997791703</v>
      </c>
      <c r="J4065" s="9">
        <v>2009</v>
      </c>
      <c r="L4065" s="20">
        <v>158</v>
      </c>
      <c r="M4065" s="9">
        <v>42.5</v>
      </c>
      <c r="N4065" s="9">
        <f t="shared" si="264"/>
        <v>117.35</v>
      </c>
      <c r="Q4065" s="9">
        <f t="shared" si="265"/>
        <v>8.3192832353751616</v>
      </c>
      <c r="V4065" s="9" t="s">
        <v>26</v>
      </c>
      <c r="W4065" s="20">
        <v>0.54</v>
      </c>
      <c r="X4065" s="9">
        <f t="shared" ref="X4065:X4096" si="270">W4065*H4065</f>
        <v>0.55987199990683745</v>
      </c>
      <c r="Y4065" s="9">
        <v>0.74</v>
      </c>
      <c r="Z4065" s="9">
        <f t="shared" si="263"/>
        <v>0.7672319998723327</v>
      </c>
      <c r="AA4065" s="9">
        <f t="shared" si="266"/>
        <v>0.421875</v>
      </c>
      <c r="AB4065" s="9">
        <f t="shared" si="267"/>
        <v>0.57812499999999989</v>
      </c>
      <c r="AE4065" s="7" t="s">
        <v>39</v>
      </c>
      <c r="AL4065" s="9" t="s">
        <v>408</v>
      </c>
      <c r="AS4065" s="9">
        <f t="shared" si="268"/>
        <v>3.6692966676192444</v>
      </c>
      <c r="AV4065" s="9" t="s">
        <v>672</v>
      </c>
      <c r="AX4065" s="9" t="s">
        <v>14</v>
      </c>
      <c r="AY4065" s="9" t="s">
        <v>666</v>
      </c>
      <c r="AZ4065" s="9" t="s">
        <v>667</v>
      </c>
    </row>
    <row r="4066" spans="2:52" s="9" customFormat="1" x14ac:dyDescent="0.2">
      <c r="B4066" s="20">
        <v>7587</v>
      </c>
      <c r="C4066" s="9" t="s">
        <v>69</v>
      </c>
      <c r="D4066" s="9" t="s">
        <v>665</v>
      </c>
      <c r="E4066" s="9" t="s">
        <v>664</v>
      </c>
      <c r="G4066" s="9" t="s">
        <v>642</v>
      </c>
      <c r="H4066" s="9">
        <v>1.0367999998274766</v>
      </c>
      <c r="I4066" s="9">
        <f t="shared" si="269"/>
        <v>0.97459199983782807</v>
      </c>
      <c r="J4066" s="9">
        <v>2009</v>
      </c>
      <c r="L4066" s="20">
        <v>169</v>
      </c>
      <c r="M4066" s="9">
        <v>42.5</v>
      </c>
      <c r="N4066" s="9">
        <f t="shared" si="264"/>
        <v>117.35</v>
      </c>
      <c r="Q4066" s="9">
        <f t="shared" si="265"/>
        <v>5.9443949149935182</v>
      </c>
      <c r="V4066" s="9" t="s">
        <v>26</v>
      </c>
      <c r="W4066" s="20">
        <v>0.67</v>
      </c>
      <c r="X4066" s="9">
        <f t="shared" si="270"/>
        <v>0.6946559998844094</v>
      </c>
      <c r="Y4066" s="9">
        <v>0.27</v>
      </c>
      <c r="Z4066" s="9">
        <f t="shared" si="263"/>
        <v>0.27993599995341872</v>
      </c>
      <c r="AA4066" s="9">
        <f t="shared" si="266"/>
        <v>0.7127659574468086</v>
      </c>
      <c r="AB4066" s="9">
        <f t="shared" si="267"/>
        <v>0.28723404255319152</v>
      </c>
      <c r="AE4066" s="7" t="s">
        <v>39</v>
      </c>
      <c r="AL4066" s="9" t="s">
        <v>408</v>
      </c>
      <c r="AS4066" s="9">
        <f t="shared" si="268"/>
        <v>3.6692966676192444</v>
      </c>
      <c r="AV4066" s="9" t="s">
        <v>672</v>
      </c>
      <c r="AX4066" s="9" t="s">
        <v>14</v>
      </c>
      <c r="AY4066" s="9" t="s">
        <v>666</v>
      </c>
      <c r="AZ4066" s="9" t="s">
        <v>667</v>
      </c>
    </row>
    <row r="4067" spans="2:52" s="9" customFormat="1" x14ac:dyDescent="0.2">
      <c r="B4067" s="20">
        <v>7587</v>
      </c>
      <c r="C4067" s="9" t="s">
        <v>69</v>
      </c>
      <c r="D4067" s="9" t="s">
        <v>665</v>
      </c>
      <c r="E4067" s="9" t="s">
        <v>664</v>
      </c>
      <c r="G4067" s="9" t="s">
        <v>642</v>
      </c>
      <c r="H4067" s="9">
        <v>1.0367999998274766</v>
      </c>
      <c r="I4067" s="9">
        <f t="shared" si="269"/>
        <v>2.2602239996238986</v>
      </c>
      <c r="J4067" s="9">
        <v>2009</v>
      </c>
      <c r="L4067" s="20">
        <v>177</v>
      </c>
      <c r="M4067" s="9">
        <v>42.5</v>
      </c>
      <c r="N4067" s="9">
        <f t="shared" si="264"/>
        <v>117.35</v>
      </c>
      <c r="Q4067" s="9">
        <f t="shared" si="265"/>
        <v>12.415166303601865</v>
      </c>
      <c r="V4067" s="9" t="s">
        <v>26</v>
      </c>
      <c r="W4067" s="20">
        <v>1.93</v>
      </c>
      <c r="X4067" s="9">
        <f t="shared" si="270"/>
        <v>2.0010239996670296</v>
      </c>
      <c r="Y4067" s="9">
        <v>0.25</v>
      </c>
      <c r="Z4067" s="9">
        <f t="shared" si="263"/>
        <v>0.25919999995686915</v>
      </c>
      <c r="AA4067" s="9">
        <f t="shared" si="266"/>
        <v>0.88532110091743121</v>
      </c>
      <c r="AB4067" s="9">
        <f t="shared" si="267"/>
        <v>0.11467889908256883</v>
      </c>
      <c r="AE4067" s="7" t="s">
        <v>39</v>
      </c>
      <c r="AL4067" s="9" t="s">
        <v>408</v>
      </c>
      <c r="AS4067" s="9">
        <f t="shared" si="268"/>
        <v>3.6692966676192444</v>
      </c>
      <c r="AV4067" s="9" t="s">
        <v>672</v>
      </c>
      <c r="AX4067" s="9" t="s">
        <v>14</v>
      </c>
      <c r="AY4067" s="9" t="s">
        <v>666</v>
      </c>
      <c r="AZ4067" s="9" t="s">
        <v>667</v>
      </c>
    </row>
    <row r="4068" spans="2:52" s="9" customFormat="1" x14ac:dyDescent="0.2">
      <c r="B4068" s="20">
        <v>7587</v>
      </c>
      <c r="C4068" s="9" t="s">
        <v>69</v>
      </c>
      <c r="D4068" s="9" t="s">
        <v>665</v>
      </c>
      <c r="E4068" s="9" t="s">
        <v>664</v>
      </c>
      <c r="G4068" s="9" t="s">
        <v>642</v>
      </c>
      <c r="H4068" s="9">
        <v>1.0367999998274766</v>
      </c>
      <c r="I4068" s="9">
        <f t="shared" si="269"/>
        <v>2.8719359995221105</v>
      </c>
      <c r="J4068" s="9">
        <v>2009</v>
      </c>
      <c r="L4068" s="20">
        <v>188</v>
      </c>
      <c r="M4068" s="9">
        <v>42.5</v>
      </c>
      <c r="N4068" s="9">
        <f t="shared" si="264"/>
        <v>117.35</v>
      </c>
      <c r="Q4068" s="9">
        <f t="shared" si="265"/>
        <v>14.257646637434554</v>
      </c>
      <c r="V4068" s="9" t="s">
        <v>26</v>
      </c>
      <c r="W4068" s="20">
        <v>2.1</v>
      </c>
      <c r="X4068" s="9">
        <f t="shared" si="270"/>
        <v>2.177279999637701</v>
      </c>
      <c r="Y4068" s="9">
        <v>0.67</v>
      </c>
      <c r="Z4068" s="9">
        <f t="shared" si="263"/>
        <v>0.6946559998844094</v>
      </c>
      <c r="AA4068" s="9">
        <f t="shared" si="266"/>
        <v>0.75812274368231047</v>
      </c>
      <c r="AB4068" s="9">
        <f t="shared" si="267"/>
        <v>0.24187725631768953</v>
      </c>
      <c r="AE4068" s="7" t="s">
        <v>39</v>
      </c>
      <c r="AL4068" s="9" t="s">
        <v>408</v>
      </c>
      <c r="AS4068" s="9">
        <f t="shared" si="268"/>
        <v>3.6692966676192444</v>
      </c>
      <c r="AV4068" s="9" t="s">
        <v>672</v>
      </c>
      <c r="AX4068" s="9" t="s">
        <v>14</v>
      </c>
      <c r="AY4068" s="9" t="s">
        <v>666</v>
      </c>
      <c r="AZ4068" s="9" t="s">
        <v>667</v>
      </c>
    </row>
    <row r="4069" spans="2:52" s="9" customFormat="1" x14ac:dyDescent="0.2">
      <c r="B4069" s="20">
        <v>7587</v>
      </c>
      <c r="C4069" s="9" t="s">
        <v>69</v>
      </c>
      <c r="D4069" s="9" t="s">
        <v>665</v>
      </c>
      <c r="E4069" s="9" t="s">
        <v>664</v>
      </c>
      <c r="G4069" s="9" t="s">
        <v>642</v>
      </c>
      <c r="H4069" s="9">
        <v>1.0367999998274766</v>
      </c>
      <c r="I4069" s="9">
        <f t="shared" si="269"/>
        <v>3.9605759993409606</v>
      </c>
      <c r="J4069" s="9">
        <v>2009</v>
      </c>
      <c r="L4069" s="20">
        <v>199</v>
      </c>
      <c r="M4069" s="9">
        <v>42.5</v>
      </c>
      <c r="N4069" s="9">
        <f t="shared" si="264"/>
        <v>117.35</v>
      </c>
      <c r="Q4069" s="9">
        <f t="shared" si="265"/>
        <v>16.729978194505605</v>
      </c>
      <c r="V4069" s="9" t="s">
        <v>26</v>
      </c>
      <c r="W4069" s="20">
        <v>2.83</v>
      </c>
      <c r="X4069" s="9">
        <f t="shared" si="270"/>
        <v>2.9341439995117589</v>
      </c>
      <c r="Y4069" s="9">
        <v>0.99</v>
      </c>
      <c r="Z4069" s="9">
        <f t="shared" si="263"/>
        <v>1.0264319998292017</v>
      </c>
      <c r="AA4069" s="9">
        <f t="shared" si="266"/>
        <v>0.74083769633507857</v>
      </c>
      <c r="AB4069" s="9">
        <f t="shared" si="267"/>
        <v>0.25916230366492143</v>
      </c>
      <c r="AE4069" s="7" t="s">
        <v>39</v>
      </c>
      <c r="AL4069" s="9" t="s">
        <v>408</v>
      </c>
      <c r="AS4069" s="9">
        <f t="shared" si="268"/>
        <v>3.6692966676192444</v>
      </c>
      <c r="AV4069" s="9" t="s">
        <v>672</v>
      </c>
      <c r="AX4069" s="9" t="s">
        <v>14</v>
      </c>
      <c r="AY4069" s="9" t="s">
        <v>666</v>
      </c>
      <c r="AZ4069" s="9" t="s">
        <v>667</v>
      </c>
    </row>
    <row r="4070" spans="2:52" s="9" customFormat="1" x14ac:dyDescent="0.2">
      <c r="B4070" s="20">
        <v>7587</v>
      </c>
      <c r="C4070" s="9" t="s">
        <v>69</v>
      </c>
      <c r="D4070" s="9" t="s">
        <v>665</v>
      </c>
      <c r="E4070" s="9" t="s">
        <v>664</v>
      </c>
      <c r="G4070" s="9" t="s">
        <v>642</v>
      </c>
      <c r="H4070" s="9">
        <v>1.0367999998274766</v>
      </c>
      <c r="I4070" s="9">
        <f t="shared" si="269"/>
        <v>3.8050559993668394</v>
      </c>
      <c r="J4070" s="9">
        <v>2009</v>
      </c>
      <c r="L4070" s="20">
        <v>212</v>
      </c>
      <c r="M4070" s="9">
        <v>42.5</v>
      </c>
      <c r="N4070" s="9">
        <f t="shared" si="264"/>
        <v>117.35</v>
      </c>
      <c r="Q4070" s="9">
        <f t="shared" si="265"/>
        <v>16.421833882567103</v>
      </c>
      <c r="V4070" s="9" t="s">
        <v>26</v>
      </c>
      <c r="W4070" s="20">
        <v>2.4500000000000002</v>
      </c>
      <c r="X4070" s="9">
        <f t="shared" si="270"/>
        <v>2.5401599995773179</v>
      </c>
      <c r="Y4070" s="9">
        <v>1.22</v>
      </c>
      <c r="Z4070" s="9">
        <f t="shared" si="263"/>
        <v>1.2648959997895215</v>
      </c>
      <c r="AA4070" s="9">
        <f t="shared" si="266"/>
        <v>0.66757493188010897</v>
      </c>
      <c r="AB4070" s="9">
        <f t="shared" si="267"/>
        <v>0.33242506811989098</v>
      </c>
      <c r="AE4070" s="7" t="s">
        <v>39</v>
      </c>
      <c r="AL4070" s="9" t="s">
        <v>408</v>
      </c>
      <c r="AS4070" s="9">
        <f t="shared" si="268"/>
        <v>3.6692966676192444</v>
      </c>
      <c r="AV4070" s="9" t="s">
        <v>672</v>
      </c>
      <c r="AX4070" s="9" t="s">
        <v>14</v>
      </c>
      <c r="AY4070" s="9" t="s">
        <v>666</v>
      </c>
      <c r="AZ4070" s="9" t="s">
        <v>667</v>
      </c>
    </row>
    <row r="4071" spans="2:52" s="9" customFormat="1" x14ac:dyDescent="0.2">
      <c r="B4071" s="20">
        <v>7587</v>
      </c>
      <c r="C4071" s="9" t="s">
        <v>69</v>
      </c>
      <c r="D4071" s="9" t="s">
        <v>669</v>
      </c>
      <c r="E4071" s="9" t="s">
        <v>664</v>
      </c>
      <c r="G4071" s="9" t="s">
        <v>642</v>
      </c>
      <c r="H4071" s="9">
        <v>1.0367999998274766</v>
      </c>
      <c r="I4071" s="9">
        <f t="shared" si="269"/>
        <v>4.6863359992201943</v>
      </c>
      <c r="J4071" s="9">
        <v>2009</v>
      </c>
      <c r="L4071" s="20">
        <v>209</v>
      </c>
      <c r="M4071" s="9">
        <v>42.5</v>
      </c>
      <c r="N4071" s="9">
        <f t="shared" si="264"/>
        <v>117.35</v>
      </c>
      <c r="Q4071" s="9">
        <f>LN(I4071/0.45)/0.13</f>
        <v>18.024297973164497</v>
      </c>
      <c r="V4071" s="9" t="s">
        <v>26</v>
      </c>
      <c r="W4071" s="20">
        <v>2.96</v>
      </c>
      <c r="X4071" s="9">
        <f t="shared" si="270"/>
        <v>3.0689279994893308</v>
      </c>
      <c r="Y4071" s="9">
        <v>1.56</v>
      </c>
      <c r="Z4071" s="9">
        <f t="shared" si="263"/>
        <v>1.6174079997308635</v>
      </c>
      <c r="AA4071" s="9">
        <f t="shared" si="266"/>
        <v>0.65486725663716816</v>
      </c>
      <c r="AB4071" s="9">
        <f t="shared" si="267"/>
        <v>0.34513274336283184</v>
      </c>
      <c r="AE4071" s="7" t="s">
        <v>39</v>
      </c>
      <c r="AL4071" s="9" t="s">
        <v>408</v>
      </c>
      <c r="AS4071" s="9">
        <f t="shared" si="268"/>
        <v>3.6692966676192444</v>
      </c>
      <c r="AV4071" s="9" t="s">
        <v>672</v>
      </c>
      <c r="AX4071" s="9" t="s">
        <v>14</v>
      </c>
      <c r="AY4071" s="9" t="s">
        <v>666</v>
      </c>
      <c r="AZ4071" s="9" t="s">
        <v>667</v>
      </c>
    </row>
    <row r="4072" spans="2:52" s="10" customFormat="1" x14ac:dyDescent="0.2">
      <c r="B4072" s="10">
        <v>7587</v>
      </c>
      <c r="C4072" s="10" t="s">
        <v>69</v>
      </c>
      <c r="D4072" s="10" t="s">
        <v>669</v>
      </c>
      <c r="E4072" s="10" t="s">
        <v>664</v>
      </c>
      <c r="G4072" s="10" t="s">
        <v>642</v>
      </c>
      <c r="H4072" s="10">
        <v>1.0367999998274766</v>
      </c>
      <c r="I4072" s="10">
        <f>X4072+Z4072</f>
        <v>3.6599039993909925</v>
      </c>
      <c r="J4072" s="10">
        <v>2008</v>
      </c>
      <c r="L4072" s="10">
        <v>205</v>
      </c>
      <c r="M4072" s="10">
        <v>42.5</v>
      </c>
      <c r="N4072" s="10">
        <f>117+21/60</f>
        <v>117.35</v>
      </c>
      <c r="Q4072" s="10">
        <f>LN(I4072/0.43)/0.12</f>
        <v>17.845058230743398</v>
      </c>
      <c r="V4072" s="10" t="s">
        <v>26</v>
      </c>
      <c r="W4072" s="10">
        <v>2.62</v>
      </c>
      <c r="X4072" s="10">
        <f t="shared" si="270"/>
        <v>2.7164159995479888</v>
      </c>
      <c r="Y4072" s="10">
        <v>0.91</v>
      </c>
      <c r="Z4072" s="10">
        <f t="shared" si="263"/>
        <v>0.9434879998430038</v>
      </c>
      <c r="AA4072" s="10">
        <f t="shared" si="266"/>
        <v>0.74220963172804533</v>
      </c>
      <c r="AB4072" s="10">
        <f t="shared" si="267"/>
        <v>0.25779036827195467</v>
      </c>
      <c r="AE4072" s="10" t="s">
        <v>39</v>
      </c>
      <c r="AL4072" s="10" t="s">
        <v>408</v>
      </c>
      <c r="AS4072" s="10">
        <f>EXP(0.15*10)</f>
        <v>4.4816890703380645</v>
      </c>
      <c r="AV4072" s="10" t="s">
        <v>672</v>
      </c>
      <c r="AX4072" s="10" t="s">
        <v>14</v>
      </c>
      <c r="AY4072" s="10" t="s">
        <v>666</v>
      </c>
      <c r="AZ4072" s="10" t="s">
        <v>668</v>
      </c>
    </row>
    <row r="4073" spans="2:52" s="10" customFormat="1" x14ac:dyDescent="0.2">
      <c r="B4073" s="10">
        <v>7587</v>
      </c>
      <c r="C4073" s="10" t="s">
        <v>69</v>
      </c>
      <c r="D4073" s="10" t="s">
        <v>669</v>
      </c>
      <c r="E4073" s="10" t="s">
        <v>664</v>
      </c>
      <c r="G4073" s="10" t="s">
        <v>642</v>
      </c>
      <c r="H4073" s="10">
        <v>1.0367999998274766</v>
      </c>
      <c r="I4073" s="10">
        <f t="shared" ref="I4073:I4091" si="271">X4073+Z4073</f>
        <v>5.4846719990873511</v>
      </c>
      <c r="J4073" s="10">
        <v>2008</v>
      </c>
      <c r="L4073" s="10">
        <v>213</v>
      </c>
      <c r="M4073" s="10">
        <v>42.5</v>
      </c>
      <c r="N4073" s="10">
        <f t="shared" si="264"/>
        <v>117.35</v>
      </c>
      <c r="Q4073" s="10">
        <f t="shared" ref="Q4073:Q4109" si="272">LN(I4073/0.43)/0.12</f>
        <v>21.21606135511842</v>
      </c>
      <c r="V4073" s="10" t="s">
        <v>26</v>
      </c>
      <c r="W4073" s="10">
        <v>3.52</v>
      </c>
      <c r="X4073" s="10">
        <f t="shared" si="270"/>
        <v>3.6495359993927177</v>
      </c>
      <c r="Y4073" s="10">
        <v>1.77</v>
      </c>
      <c r="Z4073" s="10">
        <f t="shared" si="263"/>
        <v>1.8351359996946337</v>
      </c>
      <c r="AA4073" s="10">
        <f t="shared" si="266"/>
        <v>0.66540642722117205</v>
      </c>
      <c r="AB4073" s="10">
        <f t="shared" si="267"/>
        <v>0.33459357277882801</v>
      </c>
      <c r="AE4073" s="10" t="s">
        <v>39</v>
      </c>
      <c r="AL4073" s="10" t="s">
        <v>408</v>
      </c>
      <c r="AS4073" s="10">
        <f t="shared" ref="AS4073:AS4091" si="273">EXP(0.15*10)</f>
        <v>4.4816890703380645</v>
      </c>
      <c r="AV4073" s="10" t="s">
        <v>672</v>
      </c>
      <c r="AX4073" s="10" t="s">
        <v>14</v>
      </c>
      <c r="AY4073" s="10" t="s">
        <v>666</v>
      </c>
      <c r="AZ4073" s="10" t="s">
        <v>668</v>
      </c>
    </row>
    <row r="4074" spans="2:52" s="10" customFormat="1" x14ac:dyDescent="0.2">
      <c r="B4074" s="10">
        <v>7587</v>
      </c>
      <c r="C4074" s="10" t="s">
        <v>69</v>
      </c>
      <c r="D4074" s="10" t="s">
        <v>669</v>
      </c>
      <c r="E4074" s="10" t="s">
        <v>664</v>
      </c>
      <c r="G4074" s="10" t="s">
        <v>642</v>
      </c>
      <c r="H4074" s="10">
        <v>1.0367999998274766</v>
      </c>
      <c r="I4074" s="10">
        <f t="shared" si="271"/>
        <v>5.4639359990908014</v>
      </c>
      <c r="J4074" s="10">
        <v>2008</v>
      </c>
      <c r="L4074" s="10">
        <v>217</v>
      </c>
      <c r="M4074" s="10">
        <v>42.5</v>
      </c>
      <c r="N4074" s="10">
        <f t="shared" si="264"/>
        <v>117.35</v>
      </c>
      <c r="Q4074" s="10">
        <f t="shared" si="272"/>
        <v>21.184495660810612</v>
      </c>
      <c r="V4074" s="10" t="s">
        <v>26</v>
      </c>
      <c r="W4074" s="10">
        <v>3.42</v>
      </c>
      <c r="X4074" s="10">
        <f t="shared" si="270"/>
        <v>3.5458559994099699</v>
      </c>
      <c r="Y4074" s="10">
        <v>1.85</v>
      </c>
      <c r="Z4074" s="10">
        <f t="shared" si="263"/>
        <v>1.9180799996808318</v>
      </c>
      <c r="AA4074" s="10">
        <f t="shared" si="266"/>
        <v>0.64895635673624286</v>
      </c>
      <c r="AB4074" s="10">
        <f t="shared" si="267"/>
        <v>0.35104364326375714</v>
      </c>
      <c r="AE4074" s="10" t="s">
        <v>39</v>
      </c>
      <c r="AL4074" s="10" t="s">
        <v>408</v>
      </c>
      <c r="AS4074" s="10">
        <f t="shared" si="273"/>
        <v>4.4816890703380645</v>
      </c>
      <c r="AV4074" s="10" t="s">
        <v>672</v>
      </c>
      <c r="AX4074" s="10" t="s">
        <v>14</v>
      </c>
      <c r="AY4074" s="10" t="s">
        <v>666</v>
      </c>
      <c r="AZ4074" s="10" t="s">
        <v>668</v>
      </c>
    </row>
    <row r="4075" spans="2:52" s="10" customFormat="1" x14ac:dyDescent="0.2">
      <c r="B4075" s="10">
        <v>7587</v>
      </c>
      <c r="C4075" s="10" t="s">
        <v>69</v>
      </c>
      <c r="D4075" s="10" t="s">
        <v>669</v>
      </c>
      <c r="E4075" s="10" t="s">
        <v>664</v>
      </c>
      <c r="G4075" s="10" t="s">
        <v>642</v>
      </c>
      <c r="H4075" s="10">
        <v>1.0367999998274766</v>
      </c>
      <c r="I4075" s="10">
        <f t="shared" si="271"/>
        <v>4.6759679992219194</v>
      </c>
      <c r="J4075" s="10">
        <v>2008</v>
      </c>
      <c r="L4075" s="10">
        <v>231</v>
      </c>
      <c r="M4075" s="10">
        <v>42.5</v>
      </c>
      <c r="N4075" s="10">
        <f t="shared" si="264"/>
        <v>117.35</v>
      </c>
      <c r="Q4075" s="10">
        <f t="shared" si="272"/>
        <v>19.886718918821579</v>
      </c>
      <c r="V4075" s="10" t="s">
        <v>26</v>
      </c>
      <c r="W4075" s="10">
        <v>2.16</v>
      </c>
      <c r="X4075" s="10">
        <f t="shared" si="270"/>
        <v>2.2394879996273498</v>
      </c>
      <c r="Y4075" s="10">
        <v>2.35</v>
      </c>
      <c r="Z4075" s="10">
        <f t="shared" si="263"/>
        <v>2.4364799995945701</v>
      </c>
      <c r="AA4075" s="10">
        <f t="shared" si="266"/>
        <v>0.47893569844789363</v>
      </c>
      <c r="AB4075" s="10">
        <f t="shared" si="267"/>
        <v>0.52106430155210648</v>
      </c>
      <c r="AE4075" s="10" t="s">
        <v>39</v>
      </c>
      <c r="AL4075" s="10" t="s">
        <v>408</v>
      </c>
      <c r="AS4075" s="10">
        <f t="shared" si="273"/>
        <v>4.4816890703380645</v>
      </c>
      <c r="AV4075" s="10" t="s">
        <v>672</v>
      </c>
      <c r="AX4075" s="10" t="s">
        <v>14</v>
      </c>
      <c r="AY4075" s="10" t="s">
        <v>666</v>
      </c>
      <c r="AZ4075" s="10" t="s">
        <v>668</v>
      </c>
    </row>
    <row r="4076" spans="2:52" s="10" customFormat="1" x14ac:dyDescent="0.2">
      <c r="B4076" s="10">
        <v>7587</v>
      </c>
      <c r="C4076" s="10" t="s">
        <v>69</v>
      </c>
      <c r="D4076" s="10" t="s">
        <v>669</v>
      </c>
      <c r="E4076" s="10" t="s">
        <v>664</v>
      </c>
      <c r="G4076" s="10" t="s">
        <v>642</v>
      </c>
      <c r="H4076" s="10">
        <v>1.0367999998274766</v>
      </c>
      <c r="I4076" s="10">
        <f t="shared" si="271"/>
        <v>4.9351679991787893</v>
      </c>
      <c r="J4076" s="10">
        <v>2008</v>
      </c>
      <c r="L4076" s="10">
        <v>237</v>
      </c>
      <c r="M4076" s="10">
        <v>42.5</v>
      </c>
      <c r="N4076" s="10">
        <f t="shared" si="264"/>
        <v>117.35</v>
      </c>
      <c r="Q4076" s="10">
        <f t="shared" si="272"/>
        <v>20.336306541561093</v>
      </c>
      <c r="V4076" s="10" t="s">
        <v>26</v>
      </c>
      <c r="W4076" s="10">
        <v>2.4500000000000002</v>
      </c>
      <c r="X4076" s="10">
        <f t="shared" si="270"/>
        <v>2.5401599995773179</v>
      </c>
      <c r="Y4076" s="10">
        <v>2.31</v>
      </c>
      <c r="Z4076" s="10">
        <f t="shared" si="263"/>
        <v>2.395007999601471</v>
      </c>
      <c r="AA4076" s="10">
        <f t="shared" si="266"/>
        <v>0.51470588235294112</v>
      </c>
      <c r="AB4076" s="10">
        <f t="shared" si="267"/>
        <v>0.48529411764705876</v>
      </c>
      <c r="AE4076" s="10" t="s">
        <v>39</v>
      </c>
      <c r="AL4076" s="10" t="s">
        <v>408</v>
      </c>
      <c r="AS4076" s="10">
        <f t="shared" si="273"/>
        <v>4.4816890703380645</v>
      </c>
      <c r="AV4076" s="10" t="s">
        <v>672</v>
      </c>
      <c r="AX4076" s="10" t="s">
        <v>14</v>
      </c>
      <c r="AY4076" s="10" t="s">
        <v>666</v>
      </c>
      <c r="AZ4076" s="10" t="s">
        <v>668</v>
      </c>
    </row>
    <row r="4077" spans="2:52" s="10" customFormat="1" x14ac:dyDescent="0.2">
      <c r="B4077" s="10">
        <v>7587</v>
      </c>
      <c r="C4077" s="10" t="s">
        <v>69</v>
      </c>
      <c r="D4077" s="10" t="s">
        <v>669</v>
      </c>
      <c r="E4077" s="10" t="s">
        <v>664</v>
      </c>
      <c r="G4077" s="10" t="s">
        <v>642</v>
      </c>
      <c r="H4077" s="10">
        <v>1.0367999998274766</v>
      </c>
      <c r="I4077" s="10">
        <f t="shared" si="271"/>
        <v>5.318783999114955</v>
      </c>
      <c r="J4077" s="10">
        <v>2008</v>
      </c>
      <c r="L4077" s="10">
        <v>241</v>
      </c>
      <c r="M4077" s="10">
        <v>42.5</v>
      </c>
      <c r="N4077" s="10">
        <f t="shared" si="264"/>
        <v>117.35</v>
      </c>
      <c r="Q4077" s="10">
        <f t="shared" si="272"/>
        <v>20.960123132722337</v>
      </c>
      <c r="V4077" s="10" t="s">
        <v>26</v>
      </c>
      <c r="W4077" s="10">
        <v>1.95</v>
      </c>
      <c r="X4077" s="10">
        <f t="shared" si="270"/>
        <v>2.0217599996635793</v>
      </c>
      <c r="Y4077" s="10">
        <v>3.18</v>
      </c>
      <c r="Z4077" s="10">
        <f t="shared" si="263"/>
        <v>3.2970239994513757</v>
      </c>
      <c r="AA4077" s="10">
        <f t="shared" si="266"/>
        <v>0.38011695906432746</v>
      </c>
      <c r="AB4077" s="10">
        <f t="shared" si="267"/>
        <v>0.61988304093567248</v>
      </c>
      <c r="AE4077" s="10" t="s">
        <v>39</v>
      </c>
      <c r="AL4077" s="10" t="s">
        <v>408</v>
      </c>
      <c r="AS4077" s="10">
        <f t="shared" si="273"/>
        <v>4.4816890703380645</v>
      </c>
      <c r="AV4077" s="10" t="s">
        <v>672</v>
      </c>
      <c r="AX4077" s="10" t="s">
        <v>14</v>
      </c>
      <c r="AY4077" s="10" t="s">
        <v>666</v>
      </c>
      <c r="AZ4077" s="10" t="s">
        <v>668</v>
      </c>
    </row>
    <row r="4078" spans="2:52" s="10" customFormat="1" x14ac:dyDescent="0.2">
      <c r="B4078" s="10">
        <v>7587</v>
      </c>
      <c r="C4078" s="10" t="s">
        <v>69</v>
      </c>
      <c r="D4078" s="10" t="s">
        <v>669</v>
      </c>
      <c r="E4078" s="10" t="s">
        <v>664</v>
      </c>
      <c r="G4078" s="10" t="s">
        <v>642</v>
      </c>
      <c r="H4078" s="10">
        <v>1.0367999998274766</v>
      </c>
      <c r="I4078" s="10">
        <f t="shared" si="271"/>
        <v>3.6287999993961684</v>
      </c>
      <c r="J4078" s="10">
        <v>2008</v>
      </c>
      <c r="L4078" s="10">
        <v>251</v>
      </c>
      <c r="M4078" s="10">
        <v>42.5</v>
      </c>
      <c r="N4078" s="10">
        <f t="shared" si="264"/>
        <v>117.35</v>
      </c>
      <c r="Q4078" s="10">
        <f t="shared" si="272"/>
        <v>17.773934043661423</v>
      </c>
      <c r="V4078" s="10" t="s">
        <v>26</v>
      </c>
      <c r="W4078" s="10">
        <v>1.65</v>
      </c>
      <c r="X4078" s="10">
        <f t="shared" si="270"/>
        <v>1.7107199997153364</v>
      </c>
      <c r="Y4078" s="10">
        <v>1.85</v>
      </c>
      <c r="Z4078" s="10">
        <f t="shared" si="263"/>
        <v>1.9180799996808318</v>
      </c>
      <c r="AA4078" s="10">
        <f t="shared" si="266"/>
        <v>0.47142857142857142</v>
      </c>
      <c r="AB4078" s="10">
        <f t="shared" si="267"/>
        <v>0.52857142857142858</v>
      </c>
      <c r="AE4078" s="10" t="s">
        <v>39</v>
      </c>
      <c r="AL4078" s="10" t="s">
        <v>408</v>
      </c>
      <c r="AS4078" s="10">
        <f t="shared" si="273"/>
        <v>4.4816890703380645</v>
      </c>
      <c r="AV4078" s="10" t="s">
        <v>672</v>
      </c>
      <c r="AX4078" s="10" t="s">
        <v>14</v>
      </c>
      <c r="AY4078" s="10" t="s">
        <v>666</v>
      </c>
      <c r="AZ4078" s="10" t="s">
        <v>668</v>
      </c>
    </row>
    <row r="4079" spans="2:52" s="10" customFormat="1" x14ac:dyDescent="0.2">
      <c r="B4079" s="10">
        <v>7587</v>
      </c>
      <c r="C4079" s="10" t="s">
        <v>69</v>
      </c>
      <c r="D4079" s="10" t="s">
        <v>669</v>
      </c>
      <c r="E4079" s="10" t="s">
        <v>664</v>
      </c>
      <c r="G4079" s="10" t="s">
        <v>642</v>
      </c>
      <c r="H4079" s="10">
        <v>1.0367999998274766</v>
      </c>
      <c r="I4079" s="10">
        <f t="shared" si="271"/>
        <v>3.576959999404794</v>
      </c>
      <c r="J4079" s="10">
        <v>2008</v>
      </c>
      <c r="L4079" s="10">
        <v>260</v>
      </c>
      <c r="M4079" s="10">
        <v>42.5</v>
      </c>
      <c r="N4079" s="10">
        <f t="shared" si="264"/>
        <v>117.35</v>
      </c>
      <c r="Q4079" s="10">
        <f t="shared" si="272"/>
        <v>17.654027898227259</v>
      </c>
      <c r="V4079" s="10" t="s">
        <v>26</v>
      </c>
      <c r="W4079" s="10">
        <v>1.76</v>
      </c>
      <c r="X4079" s="10">
        <f t="shared" si="270"/>
        <v>1.8247679996963588</v>
      </c>
      <c r="Y4079" s="10">
        <v>1.69</v>
      </c>
      <c r="Z4079" s="10">
        <f t="shared" si="263"/>
        <v>1.7521919997084354</v>
      </c>
      <c r="AA4079" s="10">
        <f t="shared" si="266"/>
        <v>0.51014492753623197</v>
      </c>
      <c r="AB4079" s="10">
        <f t="shared" si="267"/>
        <v>0.48985507246376814</v>
      </c>
      <c r="AE4079" s="10" t="s">
        <v>39</v>
      </c>
      <c r="AL4079" s="10" t="s">
        <v>408</v>
      </c>
      <c r="AS4079" s="10">
        <f t="shared" si="273"/>
        <v>4.4816890703380645</v>
      </c>
      <c r="AV4079" s="10" t="s">
        <v>672</v>
      </c>
      <c r="AX4079" s="10" t="s">
        <v>14</v>
      </c>
      <c r="AY4079" s="10" t="s">
        <v>666</v>
      </c>
      <c r="AZ4079" s="10" t="s">
        <v>668</v>
      </c>
    </row>
    <row r="4080" spans="2:52" s="10" customFormat="1" x14ac:dyDescent="0.2">
      <c r="B4080" s="10">
        <v>7587</v>
      </c>
      <c r="C4080" s="10" t="s">
        <v>69</v>
      </c>
      <c r="D4080" s="10" t="s">
        <v>669</v>
      </c>
      <c r="E4080" s="10" t="s">
        <v>664</v>
      </c>
      <c r="G4080" s="10" t="s">
        <v>642</v>
      </c>
      <c r="H4080" s="10">
        <v>1.0367999998274766</v>
      </c>
      <c r="I4080" s="10">
        <f t="shared" si="271"/>
        <v>2.1565439996411513</v>
      </c>
      <c r="J4080" s="10">
        <v>2008</v>
      </c>
      <c r="L4080" s="10">
        <v>270</v>
      </c>
      <c r="M4080" s="10">
        <v>42.5</v>
      </c>
      <c r="N4080" s="10">
        <f t="shared" si="264"/>
        <v>117.35</v>
      </c>
      <c r="Q4080" s="10">
        <f t="shared" si="272"/>
        <v>13.437308420476908</v>
      </c>
      <c r="V4080" s="10" t="s">
        <v>26</v>
      </c>
      <c r="W4080" s="10">
        <v>1.05</v>
      </c>
      <c r="X4080" s="10">
        <f t="shared" si="270"/>
        <v>1.0886399998188505</v>
      </c>
      <c r="Y4080" s="10">
        <v>1.03</v>
      </c>
      <c r="Z4080" s="10">
        <f t="shared" si="263"/>
        <v>1.067903999822301</v>
      </c>
      <c r="AA4080" s="10">
        <f t="shared" si="266"/>
        <v>0.5048076923076924</v>
      </c>
      <c r="AB4080" s="10">
        <f t="shared" si="267"/>
        <v>0.49519230769230776</v>
      </c>
      <c r="AE4080" s="10" t="s">
        <v>39</v>
      </c>
      <c r="AL4080" s="10" t="s">
        <v>408</v>
      </c>
      <c r="AS4080" s="10">
        <f t="shared" si="273"/>
        <v>4.4816890703380645</v>
      </c>
      <c r="AV4080" s="10" t="s">
        <v>672</v>
      </c>
      <c r="AX4080" s="10" t="s">
        <v>14</v>
      </c>
      <c r="AY4080" s="10" t="s">
        <v>666</v>
      </c>
      <c r="AZ4080" s="10" t="s">
        <v>668</v>
      </c>
    </row>
    <row r="4081" spans="1:52" s="10" customFormat="1" x14ac:dyDescent="0.2">
      <c r="B4081" s="10">
        <v>7587</v>
      </c>
      <c r="C4081" s="10" t="s">
        <v>69</v>
      </c>
      <c r="D4081" s="10" t="s">
        <v>669</v>
      </c>
      <c r="E4081" s="10" t="s">
        <v>664</v>
      </c>
      <c r="G4081" s="10" t="s">
        <v>642</v>
      </c>
      <c r="H4081" s="10">
        <v>1.0367999998274766</v>
      </c>
      <c r="I4081" s="10">
        <f t="shared" si="271"/>
        <v>1.4722559997550166</v>
      </c>
      <c r="J4081" s="10">
        <v>2008</v>
      </c>
      <c r="L4081" s="10">
        <v>279</v>
      </c>
      <c r="M4081" s="10">
        <v>42.5</v>
      </c>
      <c r="N4081" s="10">
        <f t="shared" si="264"/>
        <v>117.35</v>
      </c>
      <c r="Q4081" s="10">
        <f t="shared" si="272"/>
        <v>10.256383236309762</v>
      </c>
      <c r="V4081" s="10" t="s">
        <v>26</v>
      </c>
      <c r="W4081" s="10">
        <v>0.89</v>
      </c>
      <c r="X4081" s="10">
        <f t="shared" si="270"/>
        <v>0.92275199984645417</v>
      </c>
      <c r="Y4081" s="10">
        <v>0.53</v>
      </c>
      <c r="Z4081" s="10">
        <f t="shared" si="263"/>
        <v>0.54950399990856258</v>
      </c>
      <c r="AA4081" s="10">
        <f t="shared" si="266"/>
        <v>0.62676056338028174</v>
      </c>
      <c r="AB4081" s="10">
        <f t="shared" si="267"/>
        <v>0.37323943661971831</v>
      </c>
      <c r="AE4081" s="10" t="s">
        <v>39</v>
      </c>
      <c r="AL4081" s="10" t="s">
        <v>408</v>
      </c>
      <c r="AS4081" s="10">
        <f t="shared" si="273"/>
        <v>4.4816890703380645</v>
      </c>
      <c r="AV4081" s="10" t="s">
        <v>672</v>
      </c>
      <c r="AX4081" s="10" t="s">
        <v>14</v>
      </c>
      <c r="AY4081" s="10" t="s">
        <v>666</v>
      </c>
      <c r="AZ4081" s="10" t="s">
        <v>668</v>
      </c>
    </row>
    <row r="4082" spans="1:52" s="10" customFormat="1" x14ac:dyDescent="0.2">
      <c r="B4082" s="10">
        <v>7587</v>
      </c>
      <c r="C4082" s="10" t="s">
        <v>69</v>
      </c>
      <c r="D4082" s="10" t="s">
        <v>669</v>
      </c>
      <c r="E4082" s="10" t="s">
        <v>664</v>
      </c>
      <c r="G4082" s="10" t="s">
        <v>642</v>
      </c>
      <c r="H4082" s="10">
        <v>1.0367999998274766</v>
      </c>
      <c r="I4082" s="10">
        <f t="shared" si="271"/>
        <v>0.98495999983610272</v>
      </c>
      <c r="J4082" s="10">
        <v>2008</v>
      </c>
      <c r="L4082" s="10">
        <v>289</v>
      </c>
      <c r="M4082" s="10">
        <v>42.5</v>
      </c>
      <c r="N4082" s="10">
        <f t="shared" si="264"/>
        <v>117.35</v>
      </c>
      <c r="Q4082" s="10">
        <f t="shared" si="272"/>
        <v>6.9067985196370989</v>
      </c>
      <c r="V4082" s="10" t="s">
        <v>26</v>
      </c>
      <c r="W4082" s="10">
        <v>0.69</v>
      </c>
      <c r="X4082" s="10">
        <f t="shared" si="270"/>
        <v>0.71539199988095881</v>
      </c>
      <c r="Y4082" s="10">
        <v>0.26</v>
      </c>
      <c r="Z4082" s="10">
        <f t="shared" si="263"/>
        <v>0.26956799995514391</v>
      </c>
      <c r="AA4082" s="10">
        <f t="shared" si="266"/>
        <v>0.72631578947368425</v>
      </c>
      <c r="AB4082" s="10">
        <f t="shared" si="267"/>
        <v>0.27368421052631581</v>
      </c>
      <c r="AE4082" s="10" t="s">
        <v>39</v>
      </c>
      <c r="AL4082" s="10" t="s">
        <v>408</v>
      </c>
      <c r="AS4082" s="10">
        <f t="shared" si="273"/>
        <v>4.4816890703380645</v>
      </c>
      <c r="AV4082" s="10" t="s">
        <v>672</v>
      </c>
      <c r="AX4082" s="10" t="s">
        <v>14</v>
      </c>
      <c r="AY4082" s="10" t="s">
        <v>666</v>
      </c>
      <c r="AZ4082" s="10" t="s">
        <v>668</v>
      </c>
    </row>
    <row r="4083" spans="1:52" s="10" customFormat="1" x14ac:dyDescent="0.2">
      <c r="B4083" s="10">
        <v>7587</v>
      </c>
      <c r="C4083" s="10" t="s">
        <v>69</v>
      </c>
      <c r="D4083" s="10" t="s">
        <v>669</v>
      </c>
      <c r="E4083" s="10" t="s">
        <v>664</v>
      </c>
      <c r="G4083" s="10" t="s">
        <v>642</v>
      </c>
      <c r="H4083" s="10">
        <v>1.0367999998274766</v>
      </c>
      <c r="I4083" s="10">
        <f t="shared" si="271"/>
        <v>1.0990079998171254</v>
      </c>
      <c r="J4083" s="10">
        <v>2008</v>
      </c>
      <c r="L4083" s="10">
        <v>298</v>
      </c>
      <c r="M4083" s="10">
        <v>42.5</v>
      </c>
      <c r="N4083" s="10">
        <f t="shared" si="264"/>
        <v>117.35</v>
      </c>
      <c r="Q4083" s="10">
        <f t="shared" si="272"/>
        <v>7.8198168738998186</v>
      </c>
      <c r="V4083" s="10" t="s">
        <v>26</v>
      </c>
      <c r="W4083" s="10">
        <v>0.8</v>
      </c>
      <c r="X4083" s="10">
        <f t="shared" si="270"/>
        <v>0.82943999986198136</v>
      </c>
      <c r="Y4083" s="10">
        <v>0.26</v>
      </c>
      <c r="Z4083" s="10">
        <f t="shared" si="263"/>
        <v>0.26956799995514391</v>
      </c>
      <c r="AA4083" s="10">
        <f t="shared" si="266"/>
        <v>0.75471698113207542</v>
      </c>
      <c r="AB4083" s="10">
        <f t="shared" si="267"/>
        <v>0.24528301886792447</v>
      </c>
      <c r="AE4083" s="10" t="s">
        <v>39</v>
      </c>
      <c r="AL4083" s="10" t="s">
        <v>408</v>
      </c>
      <c r="AS4083" s="10">
        <f t="shared" si="273"/>
        <v>4.4816890703380645</v>
      </c>
      <c r="AV4083" s="10" t="s">
        <v>672</v>
      </c>
      <c r="AX4083" s="10" t="s">
        <v>14</v>
      </c>
      <c r="AY4083" s="10" t="s">
        <v>666</v>
      </c>
      <c r="AZ4083" s="10" t="s">
        <v>668</v>
      </c>
    </row>
    <row r="4084" spans="1:52" s="10" customFormat="1" x14ac:dyDescent="0.2">
      <c r="B4084" s="10">
        <v>7587</v>
      </c>
      <c r="C4084" s="10" t="s">
        <v>69</v>
      </c>
      <c r="D4084" s="10" t="s">
        <v>669</v>
      </c>
      <c r="E4084" s="10" t="s">
        <v>664</v>
      </c>
      <c r="G4084" s="10" t="s">
        <v>642</v>
      </c>
      <c r="H4084" s="10">
        <v>1.0367999998274766</v>
      </c>
      <c r="I4084" s="10">
        <f t="shared" si="271"/>
        <v>1.0471679998257515</v>
      </c>
      <c r="J4084" s="10">
        <v>2009</v>
      </c>
      <c r="L4084" s="10">
        <v>126</v>
      </c>
      <c r="M4084" s="10">
        <v>42.5</v>
      </c>
      <c r="N4084" s="10">
        <f t="shared" si="264"/>
        <v>117.35</v>
      </c>
      <c r="Q4084" s="10">
        <f t="shared" si="272"/>
        <v>7.4171620633097533</v>
      </c>
      <c r="V4084" s="10" t="s">
        <v>26</v>
      </c>
      <c r="W4084" s="10">
        <v>0.37</v>
      </c>
      <c r="X4084" s="10">
        <f t="shared" si="270"/>
        <v>0.38361599993616635</v>
      </c>
      <c r="Y4084" s="10">
        <v>0.64</v>
      </c>
      <c r="Z4084" s="10">
        <f t="shared" ref="Z4084:Z4115" si="274">Y4084*H4084</f>
        <v>0.66355199988958502</v>
      </c>
      <c r="AA4084" s="10">
        <f t="shared" si="266"/>
        <v>0.36633663366336633</v>
      </c>
      <c r="AB4084" s="10">
        <f t="shared" si="267"/>
        <v>0.63366336633663356</v>
      </c>
      <c r="AE4084" s="10" t="s">
        <v>39</v>
      </c>
      <c r="AL4084" s="10" t="s">
        <v>408</v>
      </c>
      <c r="AS4084" s="10">
        <f t="shared" si="273"/>
        <v>4.4816890703380645</v>
      </c>
      <c r="AV4084" s="10" t="s">
        <v>672</v>
      </c>
      <c r="AX4084" s="10" t="s">
        <v>14</v>
      </c>
      <c r="AY4084" s="10" t="s">
        <v>666</v>
      </c>
      <c r="AZ4084" s="10" t="s">
        <v>668</v>
      </c>
    </row>
    <row r="4085" spans="1:52" s="10" customFormat="1" x14ac:dyDescent="0.2">
      <c r="B4085" s="10">
        <v>7587</v>
      </c>
      <c r="C4085" s="10" t="s">
        <v>69</v>
      </c>
      <c r="D4085" s="10" t="s">
        <v>669</v>
      </c>
      <c r="E4085" s="10" t="s">
        <v>664</v>
      </c>
      <c r="G4085" s="10" t="s">
        <v>642</v>
      </c>
      <c r="H4085" s="10">
        <v>1.0367999998274766</v>
      </c>
      <c r="I4085" s="10">
        <f t="shared" si="271"/>
        <v>1.3582079997739944</v>
      </c>
      <c r="J4085" s="10">
        <v>2009</v>
      </c>
      <c r="L4085" s="10">
        <v>136</v>
      </c>
      <c r="M4085" s="10">
        <v>42.5</v>
      </c>
      <c r="N4085" s="10">
        <f t="shared" si="264"/>
        <v>117.35</v>
      </c>
      <c r="Q4085" s="10">
        <f t="shared" si="272"/>
        <v>9.584468782975522</v>
      </c>
      <c r="V4085" s="10" t="s">
        <v>26</v>
      </c>
      <c r="W4085" s="10">
        <v>0.4</v>
      </c>
      <c r="X4085" s="10">
        <f t="shared" si="270"/>
        <v>0.41471999993099068</v>
      </c>
      <c r="Y4085" s="10">
        <v>0.91</v>
      </c>
      <c r="Z4085" s="10">
        <f t="shared" si="274"/>
        <v>0.9434879998430038</v>
      </c>
      <c r="AA4085" s="10">
        <f t="shared" ref="AA4085:AA4116" si="275">X4085/I4085</f>
        <v>0.30534351145038169</v>
      </c>
      <c r="AB4085" s="10">
        <f t="shared" ref="AB4085:AB4116" si="276">Z4085/I4085</f>
        <v>0.69465648854961837</v>
      </c>
      <c r="AE4085" s="10" t="s">
        <v>39</v>
      </c>
      <c r="AL4085" s="10" t="s">
        <v>408</v>
      </c>
      <c r="AS4085" s="10">
        <f t="shared" si="273"/>
        <v>4.4816890703380645</v>
      </c>
      <c r="AV4085" s="10" t="s">
        <v>672</v>
      </c>
      <c r="AX4085" s="10" t="s">
        <v>14</v>
      </c>
      <c r="AY4085" s="10" t="s">
        <v>666</v>
      </c>
      <c r="AZ4085" s="10" t="s">
        <v>668</v>
      </c>
    </row>
    <row r="4086" spans="1:52" s="10" customFormat="1" x14ac:dyDescent="0.2">
      <c r="B4086" s="10">
        <v>7587</v>
      </c>
      <c r="C4086" s="10" t="s">
        <v>69</v>
      </c>
      <c r="D4086" s="10" t="s">
        <v>669</v>
      </c>
      <c r="E4086" s="10" t="s">
        <v>664</v>
      </c>
      <c r="G4086" s="10" t="s">
        <v>642</v>
      </c>
      <c r="H4086" s="10">
        <v>1.0367999998274766</v>
      </c>
      <c r="I4086" s="10">
        <f t="shared" si="271"/>
        <v>1.2648959997895215</v>
      </c>
      <c r="J4086" s="10">
        <v>2009</v>
      </c>
      <c r="L4086" s="10">
        <v>150</v>
      </c>
      <c r="M4086" s="10">
        <v>42.5</v>
      </c>
      <c r="N4086" s="10">
        <f t="shared" si="264"/>
        <v>117.35</v>
      </c>
      <c r="Q4086" s="10">
        <f t="shared" si="272"/>
        <v>8.9913331290763949</v>
      </c>
      <c r="V4086" s="10" t="s">
        <v>26</v>
      </c>
      <c r="W4086" s="10">
        <v>0.25</v>
      </c>
      <c r="X4086" s="10">
        <f t="shared" si="270"/>
        <v>0.25919999995686915</v>
      </c>
      <c r="Y4086" s="10">
        <v>0.97</v>
      </c>
      <c r="Z4086" s="10">
        <f t="shared" si="274"/>
        <v>1.0056959998326522</v>
      </c>
      <c r="AA4086" s="10">
        <f t="shared" si="275"/>
        <v>0.20491803278688525</v>
      </c>
      <c r="AB4086" s="10">
        <f t="shared" si="276"/>
        <v>0.79508196721311464</v>
      </c>
      <c r="AE4086" s="10" t="s">
        <v>39</v>
      </c>
      <c r="AL4086" s="10" t="s">
        <v>408</v>
      </c>
      <c r="AS4086" s="10">
        <f t="shared" si="273"/>
        <v>4.4816890703380645</v>
      </c>
      <c r="AV4086" s="10" t="s">
        <v>672</v>
      </c>
      <c r="AX4086" s="10" t="s">
        <v>14</v>
      </c>
      <c r="AY4086" s="10" t="s">
        <v>666</v>
      </c>
      <c r="AZ4086" s="10" t="s">
        <v>668</v>
      </c>
    </row>
    <row r="4087" spans="1:52" s="10" customFormat="1" x14ac:dyDescent="0.2">
      <c r="B4087" s="10">
        <v>7587</v>
      </c>
      <c r="C4087" s="10" t="s">
        <v>69</v>
      </c>
      <c r="D4087" s="10" t="s">
        <v>669</v>
      </c>
      <c r="E4087" s="10" t="s">
        <v>664</v>
      </c>
      <c r="G4087" s="10" t="s">
        <v>642</v>
      </c>
      <c r="H4087" s="10">
        <v>1.0367999998274766</v>
      </c>
      <c r="I4087" s="10">
        <f t="shared" si="271"/>
        <v>1.4515199997584673</v>
      </c>
      <c r="J4087" s="10">
        <v>2009</v>
      </c>
      <c r="L4087" s="10">
        <v>157</v>
      </c>
      <c r="M4087" s="10">
        <v>42.5</v>
      </c>
      <c r="N4087" s="10">
        <f t="shared" si="264"/>
        <v>117.35</v>
      </c>
      <c r="Q4087" s="10">
        <f t="shared" si="272"/>
        <v>10.138177944710128</v>
      </c>
      <c r="V4087" s="10" t="s">
        <v>26</v>
      </c>
      <c r="W4087" s="10">
        <v>0.64</v>
      </c>
      <c r="X4087" s="10">
        <f t="shared" si="270"/>
        <v>0.66355199988958502</v>
      </c>
      <c r="Y4087" s="10">
        <v>0.76</v>
      </c>
      <c r="Z4087" s="10">
        <f t="shared" si="274"/>
        <v>0.78796799986888222</v>
      </c>
      <c r="AA4087" s="10">
        <f t="shared" si="275"/>
        <v>0.45714285714285713</v>
      </c>
      <c r="AB4087" s="10">
        <f t="shared" si="276"/>
        <v>0.54285714285714282</v>
      </c>
      <c r="AE4087" s="10" t="s">
        <v>39</v>
      </c>
      <c r="AL4087" s="10" t="s">
        <v>408</v>
      </c>
      <c r="AS4087" s="10">
        <f t="shared" si="273"/>
        <v>4.4816890703380645</v>
      </c>
      <c r="AV4087" s="10" t="s">
        <v>672</v>
      </c>
      <c r="AX4087" s="10" t="s">
        <v>14</v>
      </c>
      <c r="AY4087" s="10" t="s">
        <v>666</v>
      </c>
      <c r="AZ4087" s="10" t="s">
        <v>668</v>
      </c>
    </row>
    <row r="4088" spans="1:52" s="10" customFormat="1" x14ac:dyDescent="0.2">
      <c r="B4088" s="10">
        <v>7587</v>
      </c>
      <c r="C4088" s="10" t="s">
        <v>69</v>
      </c>
      <c r="D4088" s="10" t="s">
        <v>669</v>
      </c>
      <c r="E4088" s="10" t="s">
        <v>664</v>
      </c>
      <c r="G4088" s="10" t="s">
        <v>642</v>
      </c>
      <c r="H4088" s="10">
        <v>1.0367999998274766</v>
      </c>
      <c r="I4088" s="10">
        <f t="shared" si="271"/>
        <v>1.7936639997015345</v>
      </c>
      <c r="J4088" s="10">
        <v>2009</v>
      </c>
      <c r="L4088" s="10">
        <v>167</v>
      </c>
      <c r="M4088" s="10">
        <v>42.5</v>
      </c>
      <c r="N4088" s="10">
        <f t="shared" si="264"/>
        <v>117.35</v>
      </c>
      <c r="Q4088" s="10">
        <f t="shared" si="272"/>
        <v>11.901921043780749</v>
      </c>
      <c r="V4088" s="10" t="s">
        <v>26</v>
      </c>
      <c r="W4088" s="10">
        <v>0.78</v>
      </c>
      <c r="X4088" s="10">
        <f t="shared" si="270"/>
        <v>0.80870399986543173</v>
      </c>
      <c r="Y4088" s="10">
        <v>0.95</v>
      </c>
      <c r="Z4088" s="10">
        <f t="shared" si="274"/>
        <v>0.98495999983610272</v>
      </c>
      <c r="AA4088" s="10">
        <f t="shared" si="275"/>
        <v>0.45086705202312138</v>
      </c>
      <c r="AB4088" s="10">
        <f t="shared" si="276"/>
        <v>0.54913294797687862</v>
      </c>
      <c r="AE4088" s="10" t="s">
        <v>39</v>
      </c>
      <c r="AL4088" s="10" t="s">
        <v>408</v>
      </c>
      <c r="AS4088" s="10">
        <f t="shared" si="273"/>
        <v>4.4816890703380645</v>
      </c>
      <c r="AV4088" s="10" t="s">
        <v>672</v>
      </c>
      <c r="AX4088" s="10" t="s">
        <v>14</v>
      </c>
      <c r="AY4088" s="10" t="s">
        <v>666</v>
      </c>
      <c r="AZ4088" s="10" t="s">
        <v>668</v>
      </c>
    </row>
    <row r="4089" spans="1:52" s="10" customFormat="1" x14ac:dyDescent="0.2">
      <c r="B4089" s="10">
        <v>7587</v>
      </c>
      <c r="C4089" s="10" t="s">
        <v>69</v>
      </c>
      <c r="D4089" s="10" t="s">
        <v>669</v>
      </c>
      <c r="E4089" s="10" t="s">
        <v>664</v>
      </c>
      <c r="G4089" s="10" t="s">
        <v>642</v>
      </c>
      <c r="H4089" s="10">
        <v>1.0367999998274766</v>
      </c>
      <c r="I4089" s="10">
        <f t="shared" si="271"/>
        <v>2.1876479996359754</v>
      </c>
      <c r="J4089" s="10">
        <v>2009</v>
      </c>
      <c r="L4089" s="10">
        <v>178</v>
      </c>
      <c r="M4089" s="10">
        <v>42.5</v>
      </c>
      <c r="N4089" s="10">
        <f t="shared" si="264"/>
        <v>117.35</v>
      </c>
      <c r="Q4089" s="10">
        <f t="shared" si="272"/>
        <v>13.556642201933146</v>
      </c>
      <c r="V4089" s="10" t="s">
        <v>26</v>
      </c>
      <c r="W4089" s="10">
        <v>0.9</v>
      </c>
      <c r="X4089" s="10">
        <f t="shared" si="270"/>
        <v>0.93311999984472893</v>
      </c>
      <c r="Y4089" s="10">
        <v>1.21</v>
      </c>
      <c r="Z4089" s="10">
        <f t="shared" si="274"/>
        <v>1.2545279997912466</v>
      </c>
      <c r="AA4089" s="10">
        <f t="shared" si="275"/>
        <v>0.42654028436018959</v>
      </c>
      <c r="AB4089" s="10">
        <f t="shared" si="276"/>
        <v>0.57345971563981046</v>
      </c>
      <c r="AE4089" s="10" t="s">
        <v>39</v>
      </c>
      <c r="AL4089" s="10" t="s">
        <v>408</v>
      </c>
      <c r="AS4089" s="10">
        <f t="shared" si="273"/>
        <v>4.4816890703380645</v>
      </c>
      <c r="AV4089" s="10" t="s">
        <v>672</v>
      </c>
      <c r="AX4089" s="10" t="s">
        <v>14</v>
      </c>
      <c r="AY4089" s="10" t="s">
        <v>666</v>
      </c>
      <c r="AZ4089" s="10" t="s">
        <v>668</v>
      </c>
    </row>
    <row r="4090" spans="1:52" s="10" customFormat="1" x14ac:dyDescent="0.2">
      <c r="B4090" s="10">
        <v>7587</v>
      </c>
      <c r="C4090" s="10" t="s">
        <v>69</v>
      </c>
      <c r="D4090" s="10" t="s">
        <v>669</v>
      </c>
      <c r="E4090" s="10" t="s">
        <v>664</v>
      </c>
      <c r="G4090" s="10" t="s">
        <v>642</v>
      </c>
      <c r="H4090" s="10">
        <v>1.0367999998274766</v>
      </c>
      <c r="I4090" s="10">
        <f t="shared" si="271"/>
        <v>2.3846399996031962</v>
      </c>
      <c r="J4090" s="10">
        <v>2009</v>
      </c>
      <c r="L4090" s="10">
        <v>190</v>
      </c>
      <c r="M4090" s="10">
        <v>42.5</v>
      </c>
      <c r="N4090" s="10">
        <f t="shared" si="264"/>
        <v>117.35</v>
      </c>
      <c r="Q4090" s="10">
        <f t="shared" si="272"/>
        <v>14.275151997325887</v>
      </c>
      <c r="V4090" s="10" t="s">
        <v>26</v>
      </c>
      <c r="W4090" s="10">
        <v>1.33</v>
      </c>
      <c r="X4090" s="10">
        <f t="shared" si="270"/>
        <v>1.3789439997705439</v>
      </c>
      <c r="Y4090" s="10">
        <v>0.97</v>
      </c>
      <c r="Z4090" s="10">
        <f t="shared" si="274"/>
        <v>1.0056959998326522</v>
      </c>
      <c r="AA4090" s="10">
        <f t="shared" si="275"/>
        <v>0.57826086956521738</v>
      </c>
      <c r="AB4090" s="10">
        <f t="shared" si="276"/>
        <v>0.42173913043478256</v>
      </c>
      <c r="AE4090" s="10" t="s">
        <v>39</v>
      </c>
      <c r="AL4090" s="10" t="s">
        <v>408</v>
      </c>
      <c r="AS4090" s="10">
        <f t="shared" si="273"/>
        <v>4.4816890703380645</v>
      </c>
      <c r="AV4090" s="10" t="s">
        <v>672</v>
      </c>
      <c r="AX4090" s="10" t="s">
        <v>14</v>
      </c>
      <c r="AY4090" s="10" t="s">
        <v>666</v>
      </c>
      <c r="AZ4090" s="10" t="s">
        <v>668</v>
      </c>
    </row>
    <row r="4091" spans="1:52" s="10" customFormat="1" x14ac:dyDescent="0.2">
      <c r="B4091" s="10">
        <v>7587</v>
      </c>
      <c r="C4091" s="10" t="s">
        <v>69</v>
      </c>
      <c r="D4091" s="10" t="s">
        <v>669</v>
      </c>
      <c r="E4091" s="10" t="s">
        <v>664</v>
      </c>
      <c r="G4091" s="10" t="s">
        <v>642</v>
      </c>
      <c r="H4091" s="10">
        <v>1.0367999998274766</v>
      </c>
      <c r="I4091" s="10">
        <f t="shared" si="271"/>
        <v>2.9030399995169347</v>
      </c>
      <c r="J4091" s="10">
        <v>2009</v>
      </c>
      <c r="L4091" s="10">
        <v>200</v>
      </c>
      <c r="M4091" s="10">
        <v>42.5</v>
      </c>
      <c r="N4091" s="10">
        <f t="shared" si="264"/>
        <v>117.35</v>
      </c>
      <c r="Q4091" s="10">
        <f t="shared" si="272"/>
        <v>15.91440444937634</v>
      </c>
      <c r="V4091" s="10" t="s">
        <v>26</v>
      </c>
      <c r="W4091" s="10">
        <v>2.35</v>
      </c>
      <c r="X4091" s="10">
        <f t="shared" si="270"/>
        <v>2.4364799995945701</v>
      </c>
      <c r="Y4091" s="10">
        <v>0.45</v>
      </c>
      <c r="Z4091" s="10">
        <f t="shared" si="274"/>
        <v>0.46655999992236447</v>
      </c>
      <c r="AA4091" s="10">
        <f t="shared" si="275"/>
        <v>0.83928571428571419</v>
      </c>
      <c r="AB4091" s="10">
        <f t="shared" si="276"/>
        <v>0.1607142857142857</v>
      </c>
      <c r="AE4091" s="10" t="s">
        <v>39</v>
      </c>
      <c r="AL4091" s="10" t="s">
        <v>408</v>
      </c>
      <c r="AS4091" s="10">
        <f t="shared" si="273"/>
        <v>4.4816890703380645</v>
      </c>
      <c r="AV4091" s="10" t="s">
        <v>672</v>
      </c>
      <c r="AX4091" s="10" t="s">
        <v>14</v>
      </c>
      <c r="AY4091" s="10" t="s">
        <v>666</v>
      </c>
      <c r="AZ4091" s="10" t="s">
        <v>668</v>
      </c>
    </row>
    <row r="4092" spans="1:52" s="16" customFormat="1" x14ac:dyDescent="0.2">
      <c r="A4092" s="10"/>
      <c r="B4092" s="10">
        <v>7587</v>
      </c>
      <c r="C4092" s="10" t="s">
        <v>69</v>
      </c>
      <c r="D4092" s="10" t="s">
        <v>669</v>
      </c>
      <c r="E4092" s="10" t="s">
        <v>664</v>
      </c>
      <c r="F4092" s="10"/>
      <c r="G4092" s="10" t="s">
        <v>642</v>
      </c>
      <c r="H4092" s="10">
        <v>1.0367999998274766</v>
      </c>
      <c r="I4092" s="10">
        <f t="shared" ref="I4092:I4128" si="277">X4092+Z4092</f>
        <v>4.0331519993288847</v>
      </c>
      <c r="J4092" s="10">
        <v>2009</v>
      </c>
      <c r="K4092" s="10"/>
      <c r="L4092" s="10">
        <v>210</v>
      </c>
      <c r="M4092" s="10">
        <v>42.5</v>
      </c>
      <c r="N4092" s="10">
        <f t="shared" si="264"/>
        <v>117.35</v>
      </c>
      <c r="Q4092" s="10">
        <f t="shared" si="272"/>
        <v>18.654318953119645</v>
      </c>
      <c r="V4092" s="10" t="s">
        <v>26</v>
      </c>
      <c r="W4092" s="10">
        <v>2.62</v>
      </c>
      <c r="X4092" s="10">
        <f t="shared" si="270"/>
        <v>2.7164159995479888</v>
      </c>
      <c r="Y4092" s="10">
        <v>1.27</v>
      </c>
      <c r="Z4092" s="10">
        <f t="shared" si="274"/>
        <v>1.3167359997808954</v>
      </c>
      <c r="AA4092" s="10">
        <f t="shared" si="275"/>
        <v>0.67352185089974281</v>
      </c>
      <c r="AB4092" s="10">
        <f t="shared" si="276"/>
        <v>0.32647814910025702</v>
      </c>
      <c r="AE4092" s="10" t="s">
        <v>39</v>
      </c>
      <c r="AL4092" s="10" t="s">
        <v>408</v>
      </c>
      <c r="AS4092" s="10">
        <f>EXP(0.12*10)</f>
        <v>3.3201169227365472</v>
      </c>
      <c r="AV4092" s="10" t="s">
        <v>672</v>
      </c>
      <c r="AX4092" s="10" t="s">
        <v>14</v>
      </c>
      <c r="AY4092" s="10" t="s">
        <v>666</v>
      </c>
      <c r="AZ4092" s="10" t="s">
        <v>668</v>
      </c>
    </row>
    <row r="4093" spans="1:52" s="19" customFormat="1" x14ac:dyDescent="0.2">
      <c r="A4093" s="20"/>
      <c r="B4093" s="20">
        <v>7587</v>
      </c>
      <c r="C4093" s="20" t="s">
        <v>69</v>
      </c>
      <c r="D4093" s="20" t="s">
        <v>669</v>
      </c>
      <c r="E4093" s="20" t="s">
        <v>664</v>
      </c>
      <c r="F4093" s="20"/>
      <c r="G4093" s="20" t="s">
        <v>642</v>
      </c>
      <c r="H4093" s="20">
        <v>1.0367999998274766</v>
      </c>
      <c r="I4093" s="20">
        <f t="shared" si="277"/>
        <v>5.2773119991218564</v>
      </c>
      <c r="J4093" s="20">
        <v>2008</v>
      </c>
      <c r="L4093" s="20">
        <v>226</v>
      </c>
      <c r="M4093" s="20">
        <v>42.5</v>
      </c>
      <c r="N4093" s="20">
        <f t="shared" si="264"/>
        <v>117.35</v>
      </c>
      <c r="Q4093" s="20">
        <f t="shared" si="272"/>
        <v>20.894891227553614</v>
      </c>
      <c r="V4093" s="20" t="s">
        <v>26</v>
      </c>
      <c r="W4093" s="20">
        <v>3.26</v>
      </c>
      <c r="X4093" s="20">
        <f t="shared" si="270"/>
        <v>3.3799679994375738</v>
      </c>
      <c r="Y4093" s="20">
        <v>1.83</v>
      </c>
      <c r="Z4093" s="20">
        <f t="shared" si="274"/>
        <v>1.8973439996842822</v>
      </c>
      <c r="AA4093" s="20">
        <f t="shared" si="275"/>
        <v>0.64047151277013747</v>
      </c>
      <c r="AB4093" s="20">
        <f t="shared" si="276"/>
        <v>0.35952848722986247</v>
      </c>
      <c r="AE4093" s="20" t="s">
        <v>28</v>
      </c>
      <c r="AL4093" s="20" t="s">
        <v>408</v>
      </c>
      <c r="AS4093" s="20">
        <f t="shared" ref="AS4093:AS4109" si="278">EXP(0.12*10)</f>
        <v>3.3201169227365472</v>
      </c>
      <c r="AV4093" s="20" t="s">
        <v>672</v>
      </c>
      <c r="AW4093" s="20"/>
      <c r="AX4093" s="20" t="s">
        <v>14</v>
      </c>
      <c r="AY4093" s="20" t="s">
        <v>666</v>
      </c>
      <c r="AZ4093" s="20" t="s">
        <v>667</v>
      </c>
    </row>
    <row r="4094" spans="1:52" s="19" customFormat="1" x14ac:dyDescent="0.2">
      <c r="A4094" s="20"/>
      <c r="B4094" s="20">
        <v>7587</v>
      </c>
      <c r="C4094" s="20" t="s">
        <v>69</v>
      </c>
      <c r="D4094" s="20" t="s">
        <v>670</v>
      </c>
      <c r="E4094" s="20" t="s">
        <v>664</v>
      </c>
      <c r="F4094" s="20"/>
      <c r="G4094" s="20" t="s">
        <v>642</v>
      </c>
      <c r="H4094" s="20">
        <v>1.0367999998274766</v>
      </c>
      <c r="I4094" s="20">
        <f t="shared" si="277"/>
        <v>3.6702719993892674</v>
      </c>
      <c r="J4094" s="20">
        <v>2008</v>
      </c>
      <c r="L4094" s="20">
        <v>242</v>
      </c>
      <c r="M4094" s="20">
        <v>42.5</v>
      </c>
      <c r="N4094" s="20">
        <f t="shared" si="264"/>
        <v>117.35</v>
      </c>
      <c r="Q4094" s="20">
        <f t="shared" si="272"/>
        <v>17.868632032414045</v>
      </c>
      <c r="V4094" s="20" t="s">
        <v>26</v>
      </c>
      <c r="W4094" s="20">
        <v>2.87</v>
      </c>
      <c r="X4094" s="20">
        <f t="shared" si="270"/>
        <v>2.9756159995048579</v>
      </c>
      <c r="Y4094" s="20">
        <v>0.67</v>
      </c>
      <c r="Z4094" s="20">
        <f t="shared" si="274"/>
        <v>0.6946559998844094</v>
      </c>
      <c r="AA4094" s="20">
        <f t="shared" si="275"/>
        <v>0.81073446327683607</v>
      </c>
      <c r="AB4094" s="20">
        <f t="shared" si="276"/>
        <v>0.18926553672316385</v>
      </c>
      <c r="AE4094" s="20" t="s">
        <v>28</v>
      </c>
      <c r="AL4094" s="20" t="s">
        <v>408</v>
      </c>
      <c r="AS4094" s="20">
        <f t="shared" si="278"/>
        <v>3.3201169227365472</v>
      </c>
      <c r="AV4094" s="20" t="s">
        <v>672</v>
      </c>
      <c r="AW4094" s="20"/>
      <c r="AX4094" s="20" t="s">
        <v>14</v>
      </c>
      <c r="AY4094" s="20" t="s">
        <v>666</v>
      </c>
      <c r="AZ4094" s="20" t="s">
        <v>667</v>
      </c>
    </row>
    <row r="4095" spans="1:52" s="19" customFormat="1" x14ac:dyDescent="0.2">
      <c r="A4095" s="20"/>
      <c r="B4095" s="20">
        <v>7587</v>
      </c>
      <c r="C4095" s="20" t="s">
        <v>69</v>
      </c>
      <c r="D4095" s="20" t="s">
        <v>670</v>
      </c>
      <c r="E4095" s="20" t="s">
        <v>664</v>
      </c>
      <c r="F4095" s="20"/>
      <c r="G4095" s="20" t="s">
        <v>642</v>
      </c>
      <c r="H4095" s="20">
        <v>1.0367999998274766</v>
      </c>
      <c r="I4095" s="20">
        <f t="shared" si="277"/>
        <v>3.3903359994358482</v>
      </c>
      <c r="J4095" s="20">
        <v>2008</v>
      </c>
      <c r="L4095" s="20">
        <v>248</v>
      </c>
      <c r="M4095" s="20">
        <v>42.5</v>
      </c>
      <c r="N4095" s="20">
        <f t="shared" si="264"/>
        <v>117.35</v>
      </c>
      <c r="Q4095" s="20">
        <f t="shared" si="272"/>
        <v>17.207492513776369</v>
      </c>
      <c r="V4095" s="20" t="s">
        <v>26</v>
      </c>
      <c r="W4095" s="20">
        <v>1.98</v>
      </c>
      <c r="X4095" s="20">
        <f t="shared" si="270"/>
        <v>2.0528639996584035</v>
      </c>
      <c r="Y4095" s="20">
        <v>1.29</v>
      </c>
      <c r="Z4095" s="20">
        <f t="shared" si="274"/>
        <v>1.3374719997774449</v>
      </c>
      <c r="AA4095" s="20">
        <f t="shared" si="275"/>
        <v>0.60550458715596334</v>
      </c>
      <c r="AB4095" s="20">
        <f t="shared" si="276"/>
        <v>0.39449541284403677</v>
      </c>
      <c r="AE4095" s="20" t="s">
        <v>28</v>
      </c>
      <c r="AL4095" s="20" t="s">
        <v>408</v>
      </c>
      <c r="AS4095" s="20">
        <f t="shared" si="278"/>
        <v>3.3201169227365472</v>
      </c>
      <c r="AV4095" s="20" t="s">
        <v>672</v>
      </c>
      <c r="AW4095" s="20"/>
      <c r="AX4095" s="20" t="s">
        <v>14</v>
      </c>
      <c r="AY4095" s="20" t="s">
        <v>666</v>
      </c>
      <c r="AZ4095" s="20" t="s">
        <v>667</v>
      </c>
    </row>
    <row r="4096" spans="1:52" s="19" customFormat="1" x14ac:dyDescent="0.2">
      <c r="A4096" s="20"/>
      <c r="B4096" s="20">
        <v>7587</v>
      </c>
      <c r="C4096" s="20" t="s">
        <v>69</v>
      </c>
      <c r="D4096" s="20" t="s">
        <v>670</v>
      </c>
      <c r="E4096" s="20" t="s">
        <v>664</v>
      </c>
      <c r="F4096" s="20"/>
      <c r="G4096" s="20" t="s">
        <v>642</v>
      </c>
      <c r="H4096" s="20">
        <v>1.0367999998274766</v>
      </c>
      <c r="I4096" s="20">
        <f t="shared" si="277"/>
        <v>2.1150719996480523</v>
      </c>
      <c r="J4096" s="20">
        <v>2008</v>
      </c>
      <c r="L4096" s="20">
        <v>267</v>
      </c>
      <c r="M4096" s="20">
        <v>42.5</v>
      </c>
      <c r="N4096" s="20">
        <f t="shared" si="264"/>
        <v>117.35</v>
      </c>
      <c r="Q4096" s="20">
        <f t="shared" si="272"/>
        <v>13.275491038334394</v>
      </c>
      <c r="V4096" s="20" t="s">
        <v>26</v>
      </c>
      <c r="W4096" s="20">
        <v>1.69</v>
      </c>
      <c r="X4096" s="20">
        <f t="shared" si="270"/>
        <v>1.7521919997084354</v>
      </c>
      <c r="Y4096" s="20">
        <v>0.35</v>
      </c>
      <c r="Z4096" s="20">
        <f t="shared" si="274"/>
        <v>0.36287999993961678</v>
      </c>
      <c r="AA4096" s="20">
        <f t="shared" si="275"/>
        <v>0.82843137254901955</v>
      </c>
      <c r="AB4096" s="20">
        <f t="shared" si="276"/>
        <v>0.17156862745098037</v>
      </c>
      <c r="AE4096" s="20" t="s">
        <v>28</v>
      </c>
      <c r="AL4096" s="20" t="s">
        <v>408</v>
      </c>
      <c r="AS4096" s="20">
        <f t="shared" si="278"/>
        <v>3.3201169227365472</v>
      </c>
      <c r="AV4096" s="20" t="s">
        <v>672</v>
      </c>
      <c r="AW4096" s="20"/>
      <c r="AX4096" s="20" t="s">
        <v>14</v>
      </c>
      <c r="AY4096" s="20" t="s">
        <v>666</v>
      </c>
      <c r="AZ4096" s="20" t="s">
        <v>667</v>
      </c>
    </row>
    <row r="4097" spans="1:52" s="19" customFormat="1" x14ac:dyDescent="0.2">
      <c r="A4097" s="20"/>
      <c r="B4097" s="20">
        <v>7587</v>
      </c>
      <c r="C4097" s="20" t="s">
        <v>69</v>
      </c>
      <c r="D4097" s="20" t="s">
        <v>670</v>
      </c>
      <c r="E4097" s="20" t="s">
        <v>664</v>
      </c>
      <c r="F4097" s="20"/>
      <c r="G4097" s="20" t="s">
        <v>642</v>
      </c>
      <c r="H4097" s="20">
        <v>1.0367999998274799</v>
      </c>
      <c r="I4097" s="20">
        <f t="shared" si="277"/>
        <v>1.1197439998136784</v>
      </c>
      <c r="J4097" s="20">
        <v>2008</v>
      </c>
      <c r="L4097" s="20">
        <v>282</v>
      </c>
      <c r="M4097" s="20">
        <v>42.5</v>
      </c>
      <c r="N4097" s="20">
        <f t="shared" si="264"/>
        <v>117.35</v>
      </c>
      <c r="Q4097" s="20">
        <f t="shared" si="272"/>
        <v>7.9755846490011164</v>
      </c>
      <c r="V4097" s="20" t="s">
        <v>26</v>
      </c>
      <c r="W4097" s="20">
        <v>0.62</v>
      </c>
      <c r="X4097" s="20">
        <f t="shared" ref="X4097:X4128" si="279">W4097*H4097</f>
        <v>0.64281599989303762</v>
      </c>
      <c r="Y4097" s="20">
        <v>0.46</v>
      </c>
      <c r="Z4097" s="20">
        <f t="shared" si="274"/>
        <v>0.47692799992064078</v>
      </c>
      <c r="AA4097" s="20">
        <f t="shared" si="275"/>
        <v>0.57407407407407407</v>
      </c>
      <c r="AB4097" s="20">
        <f t="shared" si="276"/>
        <v>0.42592592592592587</v>
      </c>
      <c r="AE4097" s="20" t="s">
        <v>28</v>
      </c>
      <c r="AL4097" s="20" t="s">
        <v>408</v>
      </c>
      <c r="AS4097" s="20">
        <f t="shared" si="278"/>
        <v>3.3201169227365472</v>
      </c>
      <c r="AV4097" s="20" t="s">
        <v>672</v>
      </c>
      <c r="AW4097" s="20"/>
      <c r="AX4097" s="20" t="s">
        <v>14</v>
      </c>
      <c r="AY4097" s="20" t="s">
        <v>666</v>
      </c>
      <c r="AZ4097" s="20" t="s">
        <v>667</v>
      </c>
    </row>
    <row r="4098" spans="1:52" s="19" customFormat="1" x14ac:dyDescent="0.2">
      <c r="A4098" s="20"/>
      <c r="B4098" s="20">
        <v>7587</v>
      </c>
      <c r="C4098" s="20" t="s">
        <v>69</v>
      </c>
      <c r="D4098" s="20" t="s">
        <v>670</v>
      </c>
      <c r="E4098" s="20" t="s">
        <v>664</v>
      </c>
      <c r="F4098" s="20"/>
      <c r="G4098" s="20" t="s">
        <v>642</v>
      </c>
      <c r="H4098" s="20">
        <v>1.0367999998274799</v>
      </c>
      <c r="I4098" s="20">
        <f t="shared" si="277"/>
        <v>0.75686399987406028</v>
      </c>
      <c r="J4098" s="20">
        <v>2008</v>
      </c>
      <c r="L4098" s="20">
        <v>287</v>
      </c>
      <c r="M4098" s="20">
        <v>42.5</v>
      </c>
      <c r="N4098" s="20">
        <f t="shared" si="264"/>
        <v>117.35</v>
      </c>
      <c r="Q4098" s="20">
        <f t="shared" si="272"/>
        <v>4.7116530992025432</v>
      </c>
      <c r="V4098" s="20" t="s">
        <v>26</v>
      </c>
      <c r="W4098" s="20">
        <v>0.51</v>
      </c>
      <c r="X4098" s="20">
        <f t="shared" si="279"/>
        <v>0.52876799991201473</v>
      </c>
      <c r="Y4098" s="20">
        <v>0.22</v>
      </c>
      <c r="Z4098" s="20">
        <f t="shared" si="274"/>
        <v>0.22809599996204558</v>
      </c>
      <c r="AA4098" s="20">
        <f t="shared" si="275"/>
        <v>0.69863013698630139</v>
      </c>
      <c r="AB4098" s="20">
        <f t="shared" si="276"/>
        <v>0.30136986301369867</v>
      </c>
      <c r="AE4098" s="20" t="s">
        <v>28</v>
      </c>
      <c r="AL4098" s="20" t="s">
        <v>408</v>
      </c>
      <c r="AS4098" s="20">
        <f t="shared" si="278"/>
        <v>3.3201169227365472</v>
      </c>
      <c r="AV4098" s="20" t="s">
        <v>672</v>
      </c>
      <c r="AW4098" s="20"/>
      <c r="AX4098" s="20" t="s">
        <v>14</v>
      </c>
      <c r="AY4098" s="20" t="s">
        <v>666</v>
      </c>
      <c r="AZ4098" s="20" t="s">
        <v>667</v>
      </c>
    </row>
    <row r="4099" spans="1:52" s="19" customFormat="1" x14ac:dyDescent="0.2">
      <c r="A4099" s="20"/>
      <c r="B4099" s="20">
        <v>7587</v>
      </c>
      <c r="C4099" s="20" t="s">
        <v>69</v>
      </c>
      <c r="D4099" s="20" t="s">
        <v>670</v>
      </c>
      <c r="E4099" s="20" t="s">
        <v>664</v>
      </c>
      <c r="F4099" s="20"/>
      <c r="G4099" s="20" t="s">
        <v>642</v>
      </c>
      <c r="H4099" s="20">
        <v>1.0367999998274799</v>
      </c>
      <c r="I4099" s="20">
        <f t="shared" si="277"/>
        <v>0.83980799986025878</v>
      </c>
      <c r="J4099" s="20">
        <v>2008</v>
      </c>
      <c r="L4099" s="20">
        <v>298</v>
      </c>
      <c r="M4099" s="20">
        <v>42.5</v>
      </c>
      <c r="N4099" s="20">
        <f t="shared" si="264"/>
        <v>117.35</v>
      </c>
      <c r="Q4099" s="20">
        <f t="shared" si="272"/>
        <v>5.5782340452362744</v>
      </c>
      <c r="V4099" s="20" t="s">
        <v>26</v>
      </c>
      <c r="W4099" s="20">
        <v>0.56000000000000005</v>
      </c>
      <c r="X4099" s="20">
        <f t="shared" si="279"/>
        <v>0.58060799990338885</v>
      </c>
      <c r="Y4099" s="20">
        <v>0.25</v>
      </c>
      <c r="Z4099" s="20">
        <f t="shared" si="274"/>
        <v>0.25919999995686999</v>
      </c>
      <c r="AA4099" s="20">
        <f t="shared" si="275"/>
        <v>0.6913580246913581</v>
      </c>
      <c r="AB4099" s="20">
        <f t="shared" si="276"/>
        <v>0.30864197530864196</v>
      </c>
      <c r="AE4099" s="20" t="s">
        <v>28</v>
      </c>
      <c r="AL4099" s="20" t="s">
        <v>408</v>
      </c>
      <c r="AS4099" s="20">
        <f t="shared" si="278"/>
        <v>3.3201169227365472</v>
      </c>
      <c r="AV4099" s="20" t="s">
        <v>672</v>
      </c>
      <c r="AW4099" s="20"/>
      <c r="AX4099" s="20" t="s">
        <v>14</v>
      </c>
      <c r="AY4099" s="20" t="s">
        <v>666</v>
      </c>
      <c r="AZ4099" s="20" t="s">
        <v>667</v>
      </c>
    </row>
    <row r="4100" spans="1:52" s="19" customFormat="1" x14ac:dyDescent="0.2">
      <c r="A4100" s="20"/>
      <c r="B4100" s="20">
        <v>7587</v>
      </c>
      <c r="C4100" s="20" t="s">
        <v>69</v>
      </c>
      <c r="D4100" s="20" t="s">
        <v>670</v>
      </c>
      <c r="E4100" s="20" t="s">
        <v>664</v>
      </c>
      <c r="F4100" s="20"/>
      <c r="G4100" s="20" t="s">
        <v>642</v>
      </c>
      <c r="H4100" s="20">
        <v>1.0367999998274799</v>
      </c>
      <c r="I4100" s="20">
        <f t="shared" si="277"/>
        <v>0.78796799986888477</v>
      </c>
      <c r="J4100" s="20">
        <v>2009</v>
      </c>
      <c r="L4100" s="20">
        <v>126</v>
      </c>
      <c r="M4100" s="20">
        <v>42.5</v>
      </c>
      <c r="N4100" s="20">
        <f t="shared" si="264"/>
        <v>117.35</v>
      </c>
      <c r="Q4100" s="20">
        <f t="shared" si="272"/>
        <v>5.0472689253520446</v>
      </c>
      <c r="V4100" s="20" t="s">
        <v>26</v>
      </c>
      <c r="W4100" s="20">
        <v>0.42</v>
      </c>
      <c r="X4100" s="20">
        <f t="shared" si="279"/>
        <v>0.43545599992754158</v>
      </c>
      <c r="Y4100" s="20">
        <v>0.34</v>
      </c>
      <c r="Z4100" s="20">
        <f t="shared" si="274"/>
        <v>0.35251199994134319</v>
      </c>
      <c r="AA4100" s="20">
        <f t="shared" si="275"/>
        <v>0.55263157894736836</v>
      </c>
      <c r="AB4100" s="20">
        <f t="shared" si="276"/>
        <v>0.44736842105263158</v>
      </c>
      <c r="AE4100" s="20" t="s">
        <v>28</v>
      </c>
      <c r="AL4100" s="20" t="s">
        <v>408</v>
      </c>
      <c r="AS4100" s="20">
        <f t="shared" si="278"/>
        <v>3.3201169227365472</v>
      </c>
      <c r="AV4100" s="20" t="s">
        <v>672</v>
      </c>
      <c r="AW4100" s="20"/>
      <c r="AX4100" s="20" t="s">
        <v>14</v>
      </c>
      <c r="AY4100" s="20" t="s">
        <v>666</v>
      </c>
      <c r="AZ4100" s="20" t="s">
        <v>667</v>
      </c>
    </row>
    <row r="4101" spans="1:52" s="19" customFormat="1" x14ac:dyDescent="0.2">
      <c r="A4101" s="20"/>
      <c r="B4101" s="20">
        <v>7587</v>
      </c>
      <c r="C4101" s="20" t="s">
        <v>69</v>
      </c>
      <c r="D4101" s="20" t="s">
        <v>670</v>
      </c>
      <c r="E4101" s="20" t="s">
        <v>664</v>
      </c>
      <c r="F4101" s="20"/>
      <c r="G4101" s="20" t="s">
        <v>642</v>
      </c>
      <c r="H4101" s="20">
        <v>1.0367999998274799</v>
      </c>
      <c r="I4101" s="20">
        <f t="shared" si="277"/>
        <v>1.3582079997739989</v>
      </c>
      <c r="J4101" s="20">
        <v>2009</v>
      </c>
      <c r="L4101" s="20">
        <v>135</v>
      </c>
      <c r="M4101" s="20">
        <v>42.5</v>
      </c>
      <c r="N4101" s="20">
        <f t="shared" si="264"/>
        <v>117.35</v>
      </c>
      <c r="Q4101" s="20">
        <f t="shared" si="272"/>
        <v>9.5844687829755486</v>
      </c>
      <c r="V4101" s="20" t="s">
        <v>26</v>
      </c>
      <c r="W4101" s="20">
        <v>0.55000000000000004</v>
      </c>
      <c r="X4101" s="20">
        <f t="shared" si="279"/>
        <v>0.57023999990511398</v>
      </c>
      <c r="Y4101" s="20">
        <v>0.76</v>
      </c>
      <c r="Z4101" s="20">
        <f t="shared" si="274"/>
        <v>0.78796799986888477</v>
      </c>
      <c r="AA4101" s="20">
        <f t="shared" si="275"/>
        <v>0.41984732824427479</v>
      </c>
      <c r="AB4101" s="20">
        <f t="shared" si="276"/>
        <v>0.58015267175572516</v>
      </c>
      <c r="AE4101" s="20" t="s">
        <v>28</v>
      </c>
      <c r="AL4101" s="20" t="s">
        <v>408</v>
      </c>
      <c r="AS4101" s="20">
        <f t="shared" si="278"/>
        <v>3.3201169227365472</v>
      </c>
      <c r="AV4101" s="20" t="s">
        <v>672</v>
      </c>
      <c r="AW4101" s="20"/>
      <c r="AX4101" s="20" t="s">
        <v>14</v>
      </c>
      <c r="AY4101" s="20" t="s">
        <v>666</v>
      </c>
      <c r="AZ4101" s="20" t="s">
        <v>667</v>
      </c>
    </row>
    <row r="4102" spans="1:52" s="19" customFormat="1" x14ac:dyDescent="0.2">
      <c r="A4102" s="20"/>
      <c r="B4102" s="20">
        <v>7587</v>
      </c>
      <c r="C4102" s="20" t="s">
        <v>69</v>
      </c>
      <c r="D4102" s="20" t="s">
        <v>670</v>
      </c>
      <c r="E4102" s="20" t="s">
        <v>664</v>
      </c>
      <c r="F4102" s="20"/>
      <c r="G4102" s="20" t="s">
        <v>642</v>
      </c>
      <c r="H4102" s="20">
        <v>1.0367999998274799</v>
      </c>
      <c r="I4102" s="20">
        <f t="shared" si="277"/>
        <v>1.3582079997739989</v>
      </c>
      <c r="J4102" s="20">
        <v>2009</v>
      </c>
      <c r="L4102" s="20">
        <v>153</v>
      </c>
      <c r="M4102" s="20">
        <v>42.5</v>
      </c>
      <c r="N4102" s="20">
        <f t="shared" si="264"/>
        <v>117.35</v>
      </c>
      <c r="Q4102" s="20">
        <f t="shared" si="272"/>
        <v>9.5844687829755486</v>
      </c>
      <c r="V4102" s="20" t="s">
        <v>26</v>
      </c>
      <c r="W4102" s="20">
        <v>0.69</v>
      </c>
      <c r="X4102" s="20">
        <f t="shared" si="279"/>
        <v>0.71539199988096114</v>
      </c>
      <c r="Y4102" s="20">
        <v>0.62</v>
      </c>
      <c r="Z4102" s="20">
        <f t="shared" si="274"/>
        <v>0.64281599989303762</v>
      </c>
      <c r="AA4102" s="20">
        <f t="shared" si="275"/>
        <v>0.52671755725190827</v>
      </c>
      <c r="AB4102" s="20">
        <f t="shared" si="276"/>
        <v>0.47328244274809161</v>
      </c>
      <c r="AE4102" s="20" t="s">
        <v>28</v>
      </c>
      <c r="AL4102" s="20" t="s">
        <v>408</v>
      </c>
      <c r="AS4102" s="20">
        <f t="shared" si="278"/>
        <v>3.3201169227365472</v>
      </c>
      <c r="AV4102" s="20" t="s">
        <v>672</v>
      </c>
      <c r="AW4102" s="20"/>
      <c r="AX4102" s="20" t="s">
        <v>14</v>
      </c>
      <c r="AY4102" s="20" t="s">
        <v>666</v>
      </c>
      <c r="AZ4102" s="20" t="s">
        <v>667</v>
      </c>
    </row>
    <row r="4103" spans="1:52" s="19" customFormat="1" x14ac:dyDescent="0.2">
      <c r="A4103" s="20"/>
      <c r="B4103" s="20">
        <v>7587</v>
      </c>
      <c r="C4103" s="20" t="s">
        <v>69</v>
      </c>
      <c r="D4103" s="20" t="s">
        <v>670</v>
      </c>
      <c r="E4103" s="20" t="s">
        <v>664</v>
      </c>
      <c r="F4103" s="20"/>
      <c r="G4103" s="20" t="s">
        <v>642</v>
      </c>
      <c r="H4103" s="20">
        <v>1.0367999998274799</v>
      </c>
      <c r="I4103" s="20">
        <f t="shared" si="277"/>
        <v>1.5240959997463954</v>
      </c>
      <c r="J4103" s="20">
        <v>2009</v>
      </c>
      <c r="L4103" s="20">
        <v>159</v>
      </c>
      <c r="M4103" s="20">
        <v>42.5</v>
      </c>
      <c r="N4103" s="20">
        <f t="shared" si="264"/>
        <v>117.35</v>
      </c>
      <c r="Q4103" s="20">
        <f t="shared" si="272"/>
        <v>10.544762646122086</v>
      </c>
      <c r="V4103" s="20" t="s">
        <v>26</v>
      </c>
      <c r="W4103" s="20">
        <v>0.72</v>
      </c>
      <c r="X4103" s="20">
        <f t="shared" si="279"/>
        <v>0.74649599987578552</v>
      </c>
      <c r="Y4103" s="20">
        <v>0.75</v>
      </c>
      <c r="Z4103" s="20">
        <f t="shared" si="274"/>
        <v>0.77759999987061001</v>
      </c>
      <c r="AA4103" s="20">
        <f t="shared" si="275"/>
        <v>0.48979591836734693</v>
      </c>
      <c r="AB4103" s="20">
        <f t="shared" si="276"/>
        <v>0.51020408163265318</v>
      </c>
      <c r="AE4103" s="20" t="s">
        <v>28</v>
      </c>
      <c r="AL4103" s="20" t="s">
        <v>408</v>
      </c>
      <c r="AS4103" s="20">
        <f t="shared" si="278"/>
        <v>3.3201169227365472</v>
      </c>
      <c r="AV4103" s="20" t="s">
        <v>672</v>
      </c>
      <c r="AW4103" s="20"/>
      <c r="AX4103" s="20" t="s">
        <v>14</v>
      </c>
      <c r="AY4103" s="20" t="s">
        <v>666</v>
      </c>
      <c r="AZ4103" s="20" t="s">
        <v>667</v>
      </c>
    </row>
    <row r="4104" spans="1:52" s="19" customFormat="1" x14ac:dyDescent="0.2">
      <c r="A4104" s="20"/>
      <c r="B4104" s="20">
        <v>7587</v>
      </c>
      <c r="C4104" s="20" t="s">
        <v>69</v>
      </c>
      <c r="D4104" s="20" t="s">
        <v>670</v>
      </c>
      <c r="E4104" s="20" t="s">
        <v>664</v>
      </c>
      <c r="F4104" s="20"/>
      <c r="G4104" s="20" t="s">
        <v>642</v>
      </c>
      <c r="H4104" s="20">
        <v>1.0367999998274799</v>
      </c>
      <c r="I4104" s="20">
        <f t="shared" si="277"/>
        <v>2.1254399996463338</v>
      </c>
      <c r="J4104" s="20">
        <v>2009</v>
      </c>
      <c r="L4104" s="20">
        <v>167</v>
      </c>
      <c r="M4104" s="20">
        <v>42.5</v>
      </c>
      <c r="N4104" s="20">
        <f t="shared" si="264"/>
        <v>117.35</v>
      </c>
      <c r="Q4104" s="20">
        <f t="shared" si="272"/>
        <v>13.31624091578602</v>
      </c>
      <c r="V4104" s="20" t="s">
        <v>26</v>
      </c>
      <c r="W4104" s="20">
        <v>0.99</v>
      </c>
      <c r="X4104" s="20">
        <f t="shared" si="279"/>
        <v>1.0264319998292051</v>
      </c>
      <c r="Y4104" s="20">
        <v>1.06</v>
      </c>
      <c r="Z4104" s="20">
        <f t="shared" si="274"/>
        <v>1.0990079998171287</v>
      </c>
      <c r="AA4104" s="20">
        <f t="shared" si="275"/>
        <v>0.48292682926829267</v>
      </c>
      <c r="AB4104" s="20">
        <f t="shared" si="276"/>
        <v>0.51707317073170733</v>
      </c>
      <c r="AE4104" s="20" t="s">
        <v>28</v>
      </c>
      <c r="AL4104" s="20" t="s">
        <v>408</v>
      </c>
      <c r="AS4104" s="20">
        <f t="shared" si="278"/>
        <v>3.3201169227365472</v>
      </c>
      <c r="AV4104" s="20" t="s">
        <v>672</v>
      </c>
      <c r="AW4104" s="20"/>
      <c r="AX4104" s="20" t="s">
        <v>14</v>
      </c>
      <c r="AY4104" s="20" t="s">
        <v>666</v>
      </c>
      <c r="AZ4104" s="20" t="s">
        <v>667</v>
      </c>
    </row>
    <row r="4105" spans="1:52" s="19" customFormat="1" x14ac:dyDescent="0.2">
      <c r="A4105" s="20"/>
      <c r="B4105" s="20">
        <v>7587</v>
      </c>
      <c r="C4105" s="20" t="s">
        <v>69</v>
      </c>
      <c r="D4105" s="20" t="s">
        <v>670</v>
      </c>
      <c r="E4105" s="20" t="s">
        <v>664</v>
      </c>
      <c r="F4105" s="20"/>
      <c r="G4105" s="20" t="s">
        <v>642</v>
      </c>
      <c r="H4105" s="20">
        <v>1.0367999998274799</v>
      </c>
      <c r="I4105" s="20">
        <f t="shared" si="277"/>
        <v>2.5816319995704253</v>
      </c>
      <c r="J4105" s="20">
        <v>2009</v>
      </c>
      <c r="L4105" s="20">
        <v>179</v>
      </c>
      <c r="M4105" s="20">
        <v>42.5</v>
      </c>
      <c r="N4105" s="20">
        <f t="shared" si="264"/>
        <v>117.35</v>
      </c>
      <c r="Q4105" s="20">
        <f t="shared" si="272"/>
        <v>14.936598560171849</v>
      </c>
      <c r="V4105" s="20" t="s">
        <v>26</v>
      </c>
      <c r="W4105" s="20">
        <v>1.04</v>
      </c>
      <c r="X4105" s="20">
        <f t="shared" si="279"/>
        <v>1.0782719998205792</v>
      </c>
      <c r="Y4105" s="20">
        <v>1.45</v>
      </c>
      <c r="Z4105" s="20">
        <f t="shared" si="274"/>
        <v>1.5033599997498459</v>
      </c>
      <c r="AA4105" s="20">
        <f t="shared" si="275"/>
        <v>0.41767068273092367</v>
      </c>
      <c r="AB4105" s="20">
        <f t="shared" si="276"/>
        <v>0.58232931726907622</v>
      </c>
      <c r="AE4105" s="20" t="s">
        <v>28</v>
      </c>
      <c r="AL4105" s="20" t="s">
        <v>408</v>
      </c>
      <c r="AS4105" s="20">
        <f t="shared" si="278"/>
        <v>3.3201169227365472</v>
      </c>
      <c r="AV4105" s="20" t="s">
        <v>672</v>
      </c>
      <c r="AW4105" s="20"/>
      <c r="AX4105" s="20" t="s">
        <v>14</v>
      </c>
      <c r="AY4105" s="20" t="s">
        <v>666</v>
      </c>
      <c r="AZ4105" s="20" t="s">
        <v>667</v>
      </c>
    </row>
    <row r="4106" spans="1:52" s="19" customFormat="1" x14ac:dyDescent="0.2">
      <c r="A4106" s="20"/>
      <c r="B4106" s="20">
        <v>7587</v>
      </c>
      <c r="C4106" s="20" t="s">
        <v>69</v>
      </c>
      <c r="D4106" s="20" t="s">
        <v>670</v>
      </c>
      <c r="E4106" s="20" t="s">
        <v>664</v>
      </c>
      <c r="F4106" s="20"/>
      <c r="G4106" s="20" t="s">
        <v>642</v>
      </c>
      <c r="H4106" s="20">
        <v>1.0367999998274799</v>
      </c>
      <c r="I4106" s="20">
        <f t="shared" si="277"/>
        <v>3.3903359994358597</v>
      </c>
      <c r="J4106" s="20">
        <v>2009</v>
      </c>
      <c r="L4106" s="20">
        <v>189</v>
      </c>
      <c r="M4106" s="20">
        <v>42.5</v>
      </c>
      <c r="N4106" s="20">
        <f t="shared" si="264"/>
        <v>117.35</v>
      </c>
      <c r="Q4106" s="20">
        <f t="shared" si="272"/>
        <v>17.207492513776398</v>
      </c>
      <c r="V4106" s="20" t="s">
        <v>26</v>
      </c>
      <c r="W4106" s="20">
        <v>1.93</v>
      </c>
      <c r="X4106" s="20">
        <f t="shared" si="279"/>
        <v>2.0010239996670363</v>
      </c>
      <c r="Y4106" s="20">
        <v>1.34</v>
      </c>
      <c r="Z4106" s="20">
        <f t="shared" si="274"/>
        <v>1.3893119997688232</v>
      </c>
      <c r="AA4106" s="20">
        <f t="shared" si="275"/>
        <v>0.5902140672782874</v>
      </c>
      <c r="AB4106" s="20">
        <f t="shared" si="276"/>
        <v>0.40978593272171254</v>
      </c>
      <c r="AE4106" s="20" t="s">
        <v>28</v>
      </c>
      <c r="AL4106" s="20" t="s">
        <v>408</v>
      </c>
      <c r="AS4106" s="20">
        <f t="shared" si="278"/>
        <v>3.3201169227365472</v>
      </c>
      <c r="AV4106" s="20" t="s">
        <v>672</v>
      </c>
      <c r="AW4106" s="20"/>
      <c r="AX4106" s="20" t="s">
        <v>14</v>
      </c>
      <c r="AY4106" s="20" t="s">
        <v>666</v>
      </c>
      <c r="AZ4106" s="20" t="s">
        <v>667</v>
      </c>
    </row>
    <row r="4107" spans="1:52" s="19" customFormat="1" x14ac:dyDescent="0.2">
      <c r="A4107" s="20"/>
      <c r="B4107" s="20">
        <v>7587</v>
      </c>
      <c r="C4107" s="20" t="s">
        <v>69</v>
      </c>
      <c r="D4107" s="20" t="s">
        <v>670</v>
      </c>
      <c r="E4107" s="20" t="s">
        <v>664</v>
      </c>
      <c r="F4107" s="20"/>
      <c r="G4107" s="20" t="s">
        <v>642</v>
      </c>
      <c r="H4107" s="20">
        <v>1.0367999998274799</v>
      </c>
      <c r="I4107" s="20">
        <f t="shared" si="277"/>
        <v>3.4318079994289583</v>
      </c>
      <c r="J4107" s="20">
        <v>2009</v>
      </c>
      <c r="L4107" s="20">
        <v>192</v>
      </c>
      <c r="M4107" s="20">
        <v>42.5</v>
      </c>
      <c r="N4107" s="20">
        <f t="shared" si="264"/>
        <v>117.35</v>
      </c>
      <c r="Q4107" s="20">
        <f t="shared" si="272"/>
        <v>17.308810884441474</v>
      </c>
      <c r="V4107" s="20" t="s">
        <v>26</v>
      </c>
      <c r="W4107" s="20">
        <v>2.2599999999999998</v>
      </c>
      <c r="X4107" s="20">
        <f t="shared" si="279"/>
        <v>2.3431679996101042</v>
      </c>
      <c r="Y4107" s="20">
        <v>1.05</v>
      </c>
      <c r="Z4107" s="20">
        <f t="shared" si="274"/>
        <v>1.0886399998188541</v>
      </c>
      <c r="AA4107" s="20">
        <f t="shared" si="275"/>
        <v>0.68277945619335345</v>
      </c>
      <c r="AB4107" s="20">
        <f t="shared" si="276"/>
        <v>0.3172205438066466</v>
      </c>
      <c r="AE4107" s="20" t="s">
        <v>28</v>
      </c>
      <c r="AL4107" s="20" t="s">
        <v>408</v>
      </c>
      <c r="AS4107" s="20">
        <f t="shared" si="278"/>
        <v>3.3201169227365472</v>
      </c>
      <c r="AV4107" s="20" t="s">
        <v>672</v>
      </c>
      <c r="AW4107" s="20"/>
      <c r="AX4107" s="20" t="s">
        <v>14</v>
      </c>
      <c r="AY4107" s="20" t="s">
        <v>666</v>
      </c>
      <c r="AZ4107" s="20" t="s">
        <v>667</v>
      </c>
    </row>
    <row r="4108" spans="1:52" s="19" customFormat="1" x14ac:dyDescent="0.2">
      <c r="A4108" s="20"/>
      <c r="B4108" s="20">
        <v>7587</v>
      </c>
      <c r="C4108" s="20" t="s">
        <v>69</v>
      </c>
      <c r="D4108" s="20" t="s">
        <v>670</v>
      </c>
      <c r="E4108" s="20" t="s">
        <v>664</v>
      </c>
      <c r="F4108" s="20"/>
      <c r="G4108" s="20" t="s">
        <v>642</v>
      </c>
      <c r="H4108" s="20">
        <v>1.0367999998274799</v>
      </c>
      <c r="I4108" s="20">
        <f t="shared" si="277"/>
        <v>3.5976959994013553</v>
      </c>
      <c r="J4108" s="20">
        <v>2009</v>
      </c>
      <c r="L4108" s="20">
        <v>199</v>
      </c>
      <c r="M4108" s="20">
        <v>42.5</v>
      </c>
      <c r="N4108" s="20">
        <f t="shared" si="264"/>
        <v>117.35</v>
      </c>
      <c r="Q4108" s="20">
        <f t="shared" si="272"/>
        <v>17.70219758918978</v>
      </c>
      <c r="V4108" s="20" t="s">
        <v>26</v>
      </c>
      <c r="W4108" s="20">
        <v>2.23</v>
      </c>
      <c r="X4108" s="20">
        <f t="shared" si="279"/>
        <v>2.3120639996152801</v>
      </c>
      <c r="Y4108" s="20">
        <v>1.24</v>
      </c>
      <c r="Z4108" s="20">
        <f t="shared" si="274"/>
        <v>1.2856319997860752</v>
      </c>
      <c r="AA4108" s="20">
        <f t="shared" si="275"/>
        <v>0.64265129682997113</v>
      </c>
      <c r="AB4108" s="20">
        <f t="shared" si="276"/>
        <v>0.35734870317002887</v>
      </c>
      <c r="AE4108" s="20" t="s">
        <v>28</v>
      </c>
      <c r="AL4108" s="20" t="s">
        <v>408</v>
      </c>
      <c r="AS4108" s="20">
        <f t="shared" si="278"/>
        <v>3.3201169227365472</v>
      </c>
      <c r="AV4108" s="20" t="s">
        <v>672</v>
      </c>
      <c r="AW4108" s="20"/>
      <c r="AX4108" s="20" t="s">
        <v>14</v>
      </c>
      <c r="AY4108" s="20" t="s">
        <v>666</v>
      </c>
      <c r="AZ4108" s="20" t="s">
        <v>667</v>
      </c>
    </row>
    <row r="4109" spans="1:52" s="19" customFormat="1" x14ac:dyDescent="0.2">
      <c r="A4109" s="20"/>
      <c r="B4109" s="20">
        <v>7587</v>
      </c>
      <c r="C4109" s="20" t="s">
        <v>69</v>
      </c>
      <c r="D4109" s="20" t="s">
        <v>670</v>
      </c>
      <c r="E4109" s="20" t="s">
        <v>664</v>
      </c>
      <c r="F4109" s="20"/>
      <c r="G4109" s="20" t="s">
        <v>642</v>
      </c>
      <c r="H4109" s="20">
        <v>1.0367999998274799</v>
      </c>
      <c r="I4109" s="20">
        <f t="shared" si="277"/>
        <v>2.8408319995272953</v>
      </c>
      <c r="J4109" s="20">
        <v>2009</v>
      </c>
      <c r="L4109" s="20">
        <v>208</v>
      </c>
      <c r="M4109" s="20">
        <v>42.5</v>
      </c>
      <c r="N4109" s="20">
        <f t="shared" si="264"/>
        <v>117.35</v>
      </c>
      <c r="Q4109" s="20">
        <f t="shared" si="272"/>
        <v>15.733891976199871</v>
      </c>
      <c r="V4109" s="20" t="s">
        <v>26</v>
      </c>
      <c r="W4109" s="20">
        <v>1.93</v>
      </c>
      <c r="X4109" s="20">
        <f t="shared" si="279"/>
        <v>2.0010239996670363</v>
      </c>
      <c r="Y4109" s="20">
        <v>0.81</v>
      </c>
      <c r="Z4109" s="20">
        <f t="shared" si="274"/>
        <v>0.83980799986025878</v>
      </c>
      <c r="AA4109" s="20">
        <f t="shared" si="275"/>
        <v>0.70437956204379559</v>
      </c>
      <c r="AB4109" s="20">
        <f t="shared" si="276"/>
        <v>0.29562043795620435</v>
      </c>
      <c r="AE4109" s="20" t="s">
        <v>28</v>
      </c>
      <c r="AL4109" s="20" t="s">
        <v>408</v>
      </c>
      <c r="AS4109" s="20">
        <f t="shared" si="278"/>
        <v>3.3201169227365472</v>
      </c>
      <c r="AV4109" s="20" t="s">
        <v>672</v>
      </c>
      <c r="AW4109" s="20"/>
      <c r="AX4109" s="20" t="s">
        <v>14</v>
      </c>
      <c r="AY4109" s="20" t="s">
        <v>666</v>
      </c>
      <c r="AZ4109" s="20" t="s">
        <v>667</v>
      </c>
    </row>
    <row r="4110" spans="1:52" s="16" customFormat="1" x14ac:dyDescent="0.2">
      <c r="A4110" s="10"/>
      <c r="B4110" s="10">
        <v>7587</v>
      </c>
      <c r="C4110" s="10" t="s">
        <v>69</v>
      </c>
      <c r="D4110" s="10" t="s">
        <v>671</v>
      </c>
      <c r="E4110" s="10" t="s">
        <v>664</v>
      </c>
      <c r="F4110" s="10"/>
      <c r="G4110" s="10" t="s">
        <v>642</v>
      </c>
      <c r="H4110" s="10">
        <v>1.0367999998274766</v>
      </c>
      <c r="I4110" s="10">
        <f>X4110+Z4110</f>
        <v>1.1819519998033232</v>
      </c>
      <c r="J4110" s="10">
        <v>2008</v>
      </c>
      <c r="L4110" s="10">
        <v>195</v>
      </c>
      <c r="M4110" s="10">
        <v>42.5</v>
      </c>
      <c r="N4110" s="10">
        <f t="shared" si="264"/>
        <v>117.35</v>
      </c>
      <c r="Q4110" s="10">
        <f>LN(I4110/0.42)/0.13</f>
        <v>7.9589836658507718</v>
      </c>
      <c r="V4110" s="10" t="s">
        <v>26</v>
      </c>
      <c r="W4110" s="10">
        <v>0.97</v>
      </c>
      <c r="X4110" s="10">
        <f t="shared" si="279"/>
        <v>1.0056959998326522</v>
      </c>
      <c r="Y4110" s="10">
        <v>0.17</v>
      </c>
      <c r="Z4110" s="10">
        <f t="shared" si="274"/>
        <v>0.17625599997067104</v>
      </c>
      <c r="AA4110" s="10">
        <f t="shared" si="275"/>
        <v>0.85087719298245612</v>
      </c>
      <c r="AB4110" s="10">
        <f t="shared" si="276"/>
        <v>0.14912280701754388</v>
      </c>
      <c r="AE4110" s="10" t="s">
        <v>28</v>
      </c>
      <c r="AL4110" s="10" t="s">
        <v>408</v>
      </c>
      <c r="AS4110" s="10">
        <f>EXP(0.13*10)</f>
        <v>3.6692966676192444</v>
      </c>
      <c r="AV4110" s="10" t="s">
        <v>672</v>
      </c>
      <c r="AW4110" s="10"/>
      <c r="AX4110" s="10" t="s">
        <v>14</v>
      </c>
      <c r="AY4110" s="10" t="s">
        <v>666</v>
      </c>
      <c r="AZ4110" s="10" t="s">
        <v>668</v>
      </c>
    </row>
    <row r="4111" spans="1:52" s="16" customFormat="1" x14ac:dyDescent="0.2">
      <c r="A4111" s="10"/>
      <c r="B4111" s="10">
        <v>7587</v>
      </c>
      <c r="C4111" s="10" t="s">
        <v>69</v>
      </c>
      <c r="D4111" s="10" t="s">
        <v>671</v>
      </c>
      <c r="E4111" s="10" t="s">
        <v>664</v>
      </c>
      <c r="F4111" s="10"/>
      <c r="G4111" s="10" t="s">
        <v>642</v>
      </c>
      <c r="H4111" s="10">
        <v>1.0367999998274766</v>
      </c>
      <c r="I4111" s="10">
        <f t="shared" si="277"/>
        <v>2.8097279995324618</v>
      </c>
      <c r="J4111" s="10">
        <v>2008</v>
      </c>
      <c r="L4111" s="10">
        <v>201</v>
      </c>
      <c r="M4111" s="10">
        <v>42.5</v>
      </c>
      <c r="N4111" s="10">
        <f t="shared" si="264"/>
        <v>117.35</v>
      </c>
      <c r="Q4111" s="10">
        <f t="shared" ref="Q4111:Q4128" si="280">LN(I4111/0.42)/0.13</f>
        <v>14.61990960804466</v>
      </c>
      <c r="V4111" s="10" t="s">
        <v>26</v>
      </c>
      <c r="W4111" s="10">
        <v>2.4900000000000002</v>
      </c>
      <c r="X4111" s="10">
        <f t="shared" si="279"/>
        <v>2.5816319995704169</v>
      </c>
      <c r="Y4111" s="10">
        <v>0.22</v>
      </c>
      <c r="Z4111" s="10">
        <f t="shared" si="274"/>
        <v>0.22809599996204485</v>
      </c>
      <c r="AA4111" s="10">
        <f t="shared" si="275"/>
        <v>0.91881918819188191</v>
      </c>
      <c r="AB4111" s="10">
        <f t="shared" si="276"/>
        <v>8.1180811808118078E-2</v>
      </c>
      <c r="AE4111" s="10" t="s">
        <v>28</v>
      </c>
      <c r="AL4111" s="10" t="s">
        <v>408</v>
      </c>
      <c r="AS4111" s="10">
        <f t="shared" ref="AS4111:AS4128" si="281">EXP(0.13*10)</f>
        <v>3.6692966676192444</v>
      </c>
      <c r="AV4111" s="10" t="s">
        <v>672</v>
      </c>
      <c r="AW4111" s="10"/>
      <c r="AX4111" s="10" t="s">
        <v>14</v>
      </c>
      <c r="AY4111" s="10" t="s">
        <v>666</v>
      </c>
      <c r="AZ4111" s="10" t="s">
        <v>668</v>
      </c>
    </row>
    <row r="4112" spans="1:52" s="16" customFormat="1" x14ac:dyDescent="0.2">
      <c r="A4112" s="10"/>
      <c r="B4112" s="10">
        <v>7587</v>
      </c>
      <c r="C4112" s="10" t="s">
        <v>69</v>
      </c>
      <c r="D4112" s="10" t="s">
        <v>671</v>
      </c>
      <c r="E4112" s="10" t="s">
        <v>664</v>
      </c>
      <c r="F4112" s="10"/>
      <c r="G4112" s="10" t="s">
        <v>642</v>
      </c>
      <c r="H4112" s="10">
        <v>1.0367999998274766</v>
      </c>
      <c r="I4112" s="10">
        <f t="shared" si="277"/>
        <v>2.9445119995100333</v>
      </c>
      <c r="J4112" s="10">
        <v>2008</v>
      </c>
      <c r="L4112" s="10">
        <v>214</v>
      </c>
      <c r="M4112" s="10">
        <v>42.5</v>
      </c>
      <c r="N4112" s="10">
        <f t="shared" si="264"/>
        <v>117.35</v>
      </c>
      <c r="Q4112" s="10">
        <f t="shared" si="280"/>
        <v>14.980335894825467</v>
      </c>
      <c r="V4112" s="10" t="s">
        <v>26</v>
      </c>
      <c r="W4112" s="10">
        <v>2.5499999999999998</v>
      </c>
      <c r="X4112" s="10">
        <f t="shared" si="279"/>
        <v>2.6438399995600652</v>
      </c>
      <c r="Y4112" s="10">
        <v>0.28999999999999998</v>
      </c>
      <c r="Z4112" s="10">
        <f t="shared" si="274"/>
        <v>0.30067199994996818</v>
      </c>
      <c r="AA4112" s="10">
        <f t="shared" si="275"/>
        <v>0.897887323943662</v>
      </c>
      <c r="AB4112" s="10">
        <f t="shared" si="276"/>
        <v>0.10211267605633803</v>
      </c>
      <c r="AE4112" s="10" t="s">
        <v>28</v>
      </c>
      <c r="AL4112" s="10" t="s">
        <v>408</v>
      </c>
      <c r="AS4112" s="10">
        <f t="shared" si="281"/>
        <v>3.6692966676192444</v>
      </c>
      <c r="AV4112" s="10" t="s">
        <v>672</v>
      </c>
      <c r="AW4112" s="10"/>
      <c r="AX4112" s="10" t="s">
        <v>14</v>
      </c>
      <c r="AY4112" s="10" t="s">
        <v>666</v>
      </c>
      <c r="AZ4112" s="10" t="s">
        <v>668</v>
      </c>
    </row>
    <row r="4113" spans="1:52" s="16" customFormat="1" x14ac:dyDescent="0.2">
      <c r="A4113" s="10"/>
      <c r="B4113" s="10">
        <v>7587</v>
      </c>
      <c r="C4113" s="10" t="s">
        <v>69</v>
      </c>
      <c r="D4113" s="10" t="s">
        <v>671</v>
      </c>
      <c r="E4113" s="10" t="s">
        <v>664</v>
      </c>
      <c r="F4113" s="10"/>
      <c r="G4113" s="10" t="s">
        <v>642</v>
      </c>
      <c r="H4113" s="10">
        <v>1.0367999998274799</v>
      </c>
      <c r="I4113" s="10">
        <f t="shared" si="277"/>
        <v>3.9502079993426986</v>
      </c>
      <c r="J4113" s="10">
        <v>2008</v>
      </c>
      <c r="L4113" s="10">
        <v>225</v>
      </c>
      <c r="M4113" s="10">
        <v>42.5</v>
      </c>
      <c r="N4113" s="10">
        <f t="shared" si="264"/>
        <v>117.35</v>
      </c>
      <c r="Q4113" s="10">
        <f t="shared" si="280"/>
        <v>17.240529256098533</v>
      </c>
      <c r="V4113" s="10" t="s">
        <v>26</v>
      </c>
      <c r="W4113" s="10">
        <v>2.96</v>
      </c>
      <c r="X4113" s="10">
        <f t="shared" si="279"/>
        <v>3.0689279994893406</v>
      </c>
      <c r="Y4113" s="10">
        <v>0.85</v>
      </c>
      <c r="Z4113" s="10">
        <f t="shared" si="274"/>
        <v>0.88127999985335792</v>
      </c>
      <c r="AA4113" s="10">
        <f t="shared" si="275"/>
        <v>0.7769028871391076</v>
      </c>
      <c r="AB4113" s="10">
        <f t="shared" si="276"/>
        <v>0.22309711286089237</v>
      </c>
      <c r="AE4113" s="10" t="s">
        <v>28</v>
      </c>
      <c r="AL4113" s="10" t="s">
        <v>408</v>
      </c>
      <c r="AS4113" s="10">
        <f t="shared" si="281"/>
        <v>3.6692966676192444</v>
      </c>
      <c r="AV4113" s="10" t="s">
        <v>672</v>
      </c>
      <c r="AW4113" s="10"/>
      <c r="AX4113" s="10" t="s">
        <v>14</v>
      </c>
      <c r="AY4113" s="10" t="s">
        <v>666</v>
      </c>
      <c r="AZ4113" s="10" t="s">
        <v>668</v>
      </c>
    </row>
    <row r="4114" spans="1:52" s="16" customFormat="1" x14ac:dyDescent="0.2">
      <c r="A4114" s="10"/>
      <c r="B4114" s="10">
        <v>7587</v>
      </c>
      <c r="C4114" s="10" t="s">
        <v>69</v>
      </c>
      <c r="D4114" s="10" t="s">
        <v>671</v>
      </c>
      <c r="E4114" s="10" t="s">
        <v>664</v>
      </c>
      <c r="F4114" s="10"/>
      <c r="G4114" s="10" t="s">
        <v>642</v>
      </c>
      <c r="H4114" s="10">
        <v>1.0367999998274799</v>
      </c>
      <c r="I4114" s="10">
        <f t="shared" si="277"/>
        <v>2.6023679995669746</v>
      </c>
      <c r="J4114" s="10">
        <v>2008</v>
      </c>
      <c r="L4114" s="10">
        <v>231</v>
      </c>
      <c r="M4114" s="10">
        <v>42.5</v>
      </c>
      <c r="N4114" s="10">
        <f t="shared" si="264"/>
        <v>117.35</v>
      </c>
      <c r="Q4114" s="10">
        <f t="shared" si="280"/>
        <v>14.030172056137632</v>
      </c>
      <c r="V4114" s="10" t="s">
        <v>26</v>
      </c>
      <c r="W4114" s="10">
        <v>1.75</v>
      </c>
      <c r="X4114" s="10">
        <f t="shared" si="279"/>
        <v>1.81439999969809</v>
      </c>
      <c r="Y4114" s="10">
        <v>0.76</v>
      </c>
      <c r="Z4114" s="10">
        <f t="shared" si="274"/>
        <v>0.78796799986888477</v>
      </c>
      <c r="AA4114" s="10">
        <f t="shared" si="275"/>
        <v>0.6972111553784861</v>
      </c>
      <c r="AB4114" s="10">
        <f t="shared" si="276"/>
        <v>0.30278884462151395</v>
      </c>
      <c r="AE4114" s="10" t="s">
        <v>28</v>
      </c>
      <c r="AL4114" s="10" t="s">
        <v>408</v>
      </c>
      <c r="AS4114" s="10">
        <f t="shared" si="281"/>
        <v>3.6692966676192444</v>
      </c>
      <c r="AV4114" s="10" t="s">
        <v>672</v>
      </c>
      <c r="AW4114" s="10"/>
      <c r="AX4114" s="10" t="s">
        <v>14</v>
      </c>
      <c r="AY4114" s="10" t="s">
        <v>666</v>
      </c>
      <c r="AZ4114" s="10" t="s">
        <v>668</v>
      </c>
    </row>
    <row r="4115" spans="1:52" s="16" customFormat="1" x14ac:dyDescent="0.2">
      <c r="A4115" s="10"/>
      <c r="B4115" s="10">
        <v>7587</v>
      </c>
      <c r="C4115" s="10" t="s">
        <v>69</v>
      </c>
      <c r="D4115" s="10" t="s">
        <v>671</v>
      </c>
      <c r="E4115" s="10" t="s">
        <v>664</v>
      </c>
      <c r="F4115" s="10"/>
      <c r="G4115" s="10" t="s">
        <v>642</v>
      </c>
      <c r="H4115" s="10">
        <v>1.0367999998274799</v>
      </c>
      <c r="I4115" s="10">
        <f t="shared" si="277"/>
        <v>2.9445119995100431</v>
      </c>
      <c r="J4115" s="10">
        <v>2008</v>
      </c>
      <c r="L4115" s="10">
        <v>238</v>
      </c>
      <c r="M4115" s="10">
        <v>42.5</v>
      </c>
      <c r="N4115" s="10">
        <f t="shared" si="264"/>
        <v>117.35</v>
      </c>
      <c r="Q4115" s="10">
        <f t="shared" si="280"/>
        <v>14.980335894825494</v>
      </c>
      <c r="V4115" s="10" t="s">
        <v>26</v>
      </c>
      <c r="W4115" s="10">
        <v>1.85</v>
      </c>
      <c r="X4115" s="10">
        <f t="shared" si="279"/>
        <v>1.918079999680838</v>
      </c>
      <c r="Y4115" s="10">
        <v>0.99</v>
      </c>
      <c r="Z4115" s="10">
        <f t="shared" si="274"/>
        <v>1.0264319998292051</v>
      </c>
      <c r="AA4115" s="10">
        <f t="shared" si="275"/>
        <v>0.65140845070422537</v>
      </c>
      <c r="AB4115" s="10">
        <f t="shared" si="276"/>
        <v>0.34859154929577463</v>
      </c>
      <c r="AE4115" s="10" t="s">
        <v>28</v>
      </c>
      <c r="AL4115" s="10" t="s">
        <v>408</v>
      </c>
      <c r="AS4115" s="10">
        <f t="shared" si="281"/>
        <v>3.6692966676192444</v>
      </c>
      <c r="AV4115" s="10" t="s">
        <v>672</v>
      </c>
      <c r="AW4115" s="10"/>
      <c r="AX4115" s="10" t="s">
        <v>14</v>
      </c>
      <c r="AY4115" s="10" t="s">
        <v>666</v>
      </c>
      <c r="AZ4115" s="10" t="s">
        <v>668</v>
      </c>
    </row>
    <row r="4116" spans="1:52" s="16" customFormat="1" x14ac:dyDescent="0.2">
      <c r="A4116" s="10"/>
      <c r="B4116" s="10">
        <v>7587</v>
      </c>
      <c r="C4116" s="10" t="s">
        <v>69</v>
      </c>
      <c r="D4116" s="10" t="s">
        <v>671</v>
      </c>
      <c r="E4116" s="10" t="s">
        <v>664</v>
      </c>
      <c r="F4116" s="10"/>
      <c r="G4116" s="10" t="s">
        <v>642</v>
      </c>
      <c r="H4116" s="10">
        <v>1.0367999998274799</v>
      </c>
      <c r="I4116" s="10">
        <f t="shared" si="277"/>
        <v>2.3224319996135554</v>
      </c>
      <c r="J4116" s="10">
        <v>2008</v>
      </c>
      <c r="L4116" s="10">
        <v>251</v>
      </c>
      <c r="M4116" s="10">
        <v>42.5</v>
      </c>
      <c r="N4116" s="10">
        <f t="shared" si="264"/>
        <v>117.35</v>
      </c>
      <c r="Q4116" s="10">
        <f t="shared" si="280"/>
        <v>13.154734461701139</v>
      </c>
      <c r="V4116" s="10" t="s">
        <v>26</v>
      </c>
      <c r="W4116" s="10">
        <v>1.6</v>
      </c>
      <c r="X4116" s="10">
        <f t="shared" si="279"/>
        <v>1.658879999723968</v>
      </c>
      <c r="Y4116" s="10">
        <v>0.64</v>
      </c>
      <c r="Z4116" s="10">
        <f t="shared" ref="Z4116:Z4128" si="282">Y4116*H4116</f>
        <v>0.66355199988958713</v>
      </c>
      <c r="AA4116" s="10">
        <f t="shared" si="275"/>
        <v>0.71428571428571419</v>
      </c>
      <c r="AB4116" s="10">
        <f t="shared" si="276"/>
        <v>0.28571428571428564</v>
      </c>
      <c r="AE4116" s="10" t="s">
        <v>28</v>
      </c>
      <c r="AL4116" s="10" t="s">
        <v>408</v>
      </c>
      <c r="AS4116" s="10">
        <f t="shared" si="281"/>
        <v>3.6692966676192444</v>
      </c>
      <c r="AV4116" s="10" t="s">
        <v>672</v>
      </c>
      <c r="AW4116" s="10"/>
      <c r="AX4116" s="10" t="s">
        <v>14</v>
      </c>
      <c r="AY4116" s="10" t="s">
        <v>666</v>
      </c>
      <c r="AZ4116" s="10" t="s">
        <v>668</v>
      </c>
    </row>
    <row r="4117" spans="1:52" s="16" customFormat="1" x14ac:dyDescent="0.2">
      <c r="A4117" s="10"/>
      <c r="B4117" s="10">
        <v>7587</v>
      </c>
      <c r="C4117" s="10" t="s">
        <v>69</v>
      </c>
      <c r="D4117" s="10" t="s">
        <v>671</v>
      </c>
      <c r="E4117" s="10" t="s">
        <v>664</v>
      </c>
      <c r="F4117" s="10"/>
      <c r="G4117" s="10" t="s">
        <v>642</v>
      </c>
      <c r="H4117" s="10">
        <v>1.0367999998274799</v>
      </c>
      <c r="I4117" s="10">
        <f t="shared" si="277"/>
        <v>2.0839679996532348</v>
      </c>
      <c r="J4117" s="10">
        <v>2008</v>
      </c>
      <c r="L4117" s="10">
        <v>259</v>
      </c>
      <c r="M4117" s="10">
        <v>42.5</v>
      </c>
      <c r="N4117" s="10">
        <f t="shared" ref="N4117:N4128" si="283">117+21/60</f>
        <v>117.35</v>
      </c>
      <c r="Q4117" s="10">
        <f t="shared" si="280"/>
        <v>12.32134104788603</v>
      </c>
      <c r="V4117" s="10" t="s">
        <v>26</v>
      </c>
      <c r="W4117" s="10">
        <v>1.47</v>
      </c>
      <c r="X4117" s="10">
        <f t="shared" si="279"/>
        <v>1.5240959997463954</v>
      </c>
      <c r="Y4117" s="10">
        <v>0.54</v>
      </c>
      <c r="Z4117" s="10">
        <f t="shared" si="282"/>
        <v>0.55987199990683922</v>
      </c>
      <c r="AA4117" s="10">
        <f t="shared" ref="AA4117:AA4128" si="284">X4117/I4117</f>
        <v>0.73134328358208944</v>
      </c>
      <c r="AB4117" s="10">
        <f t="shared" ref="AB4117:AB4128" si="285">Z4117/I4117</f>
        <v>0.26865671641791045</v>
      </c>
      <c r="AE4117" s="10" t="s">
        <v>28</v>
      </c>
      <c r="AL4117" s="10" t="s">
        <v>408</v>
      </c>
      <c r="AS4117" s="10">
        <f t="shared" si="281"/>
        <v>3.6692966676192444</v>
      </c>
      <c r="AV4117" s="10" t="s">
        <v>672</v>
      </c>
      <c r="AW4117" s="10"/>
      <c r="AX4117" s="10" t="s">
        <v>14</v>
      </c>
      <c r="AY4117" s="10" t="s">
        <v>666</v>
      </c>
      <c r="AZ4117" s="10" t="s">
        <v>668</v>
      </c>
    </row>
    <row r="4118" spans="1:52" s="16" customFormat="1" x14ac:dyDescent="0.2">
      <c r="A4118" s="10"/>
      <c r="B4118" s="10">
        <v>7587</v>
      </c>
      <c r="C4118" s="10" t="s">
        <v>69</v>
      </c>
      <c r="D4118" s="10" t="s">
        <v>671</v>
      </c>
      <c r="E4118" s="10" t="s">
        <v>664</v>
      </c>
      <c r="F4118" s="10"/>
      <c r="G4118" s="10" t="s">
        <v>642</v>
      </c>
      <c r="H4118" s="10">
        <v>1.0367999998274799</v>
      </c>
      <c r="I4118" s="10">
        <f t="shared" si="277"/>
        <v>1.2130559997981516</v>
      </c>
      <c r="J4118" s="10">
        <v>2008</v>
      </c>
      <c r="L4118" s="10">
        <v>270</v>
      </c>
      <c r="M4118" s="10">
        <v>42.5</v>
      </c>
      <c r="N4118" s="10">
        <f t="shared" si="283"/>
        <v>117.35</v>
      </c>
      <c r="Q4118" s="10">
        <f t="shared" si="280"/>
        <v>8.1587950997220346</v>
      </c>
      <c r="V4118" s="10" t="s">
        <v>26</v>
      </c>
      <c r="W4118" s="10">
        <v>0.88</v>
      </c>
      <c r="X4118" s="10">
        <f t="shared" si="279"/>
        <v>0.9123839998481823</v>
      </c>
      <c r="Y4118" s="10">
        <v>0.28999999999999998</v>
      </c>
      <c r="Z4118" s="10">
        <f t="shared" si="282"/>
        <v>0.30067199994996918</v>
      </c>
      <c r="AA4118" s="10">
        <f t="shared" si="284"/>
        <v>0.75213675213675202</v>
      </c>
      <c r="AB4118" s="10">
        <f t="shared" si="285"/>
        <v>0.24786324786324784</v>
      </c>
      <c r="AE4118" s="10" t="s">
        <v>28</v>
      </c>
      <c r="AL4118" s="10" t="s">
        <v>408</v>
      </c>
      <c r="AS4118" s="10">
        <f t="shared" si="281"/>
        <v>3.6692966676192444</v>
      </c>
      <c r="AV4118" s="10" t="s">
        <v>672</v>
      </c>
      <c r="AW4118" s="10"/>
      <c r="AX4118" s="10" t="s">
        <v>14</v>
      </c>
      <c r="AY4118" s="10" t="s">
        <v>666</v>
      </c>
      <c r="AZ4118" s="10" t="s">
        <v>668</v>
      </c>
    </row>
    <row r="4119" spans="1:52" s="16" customFormat="1" x14ac:dyDescent="0.2">
      <c r="A4119" s="10"/>
      <c r="B4119" s="10">
        <v>7587</v>
      </c>
      <c r="C4119" s="10" t="s">
        <v>69</v>
      </c>
      <c r="D4119" s="10" t="s">
        <v>671</v>
      </c>
      <c r="E4119" s="10" t="s">
        <v>664</v>
      </c>
      <c r="F4119" s="10"/>
      <c r="G4119" s="10" t="s">
        <v>642</v>
      </c>
      <c r="H4119" s="10">
        <v>1.0367999998274799</v>
      </c>
      <c r="I4119" s="10">
        <f t="shared" si="277"/>
        <v>0.81907199986370915</v>
      </c>
      <c r="J4119" s="10">
        <v>2008</v>
      </c>
      <c r="L4119" s="10">
        <v>281</v>
      </c>
      <c r="M4119" s="10">
        <v>42.5</v>
      </c>
      <c r="N4119" s="10">
        <f t="shared" si="283"/>
        <v>117.35</v>
      </c>
      <c r="Q4119" s="10">
        <f t="shared" si="280"/>
        <v>5.1378252356394603</v>
      </c>
      <c r="V4119" s="10" t="s">
        <v>26</v>
      </c>
      <c r="W4119" s="10">
        <v>0.66</v>
      </c>
      <c r="X4119" s="10">
        <f t="shared" si="279"/>
        <v>0.68428799988613676</v>
      </c>
      <c r="Y4119" s="10">
        <v>0.13</v>
      </c>
      <c r="Z4119" s="10">
        <f t="shared" si="282"/>
        <v>0.1347839999775724</v>
      </c>
      <c r="AA4119" s="10">
        <f t="shared" si="284"/>
        <v>0.83544303797468356</v>
      </c>
      <c r="AB4119" s="10">
        <f t="shared" si="285"/>
        <v>0.16455696202531647</v>
      </c>
      <c r="AE4119" s="10" t="s">
        <v>28</v>
      </c>
      <c r="AL4119" s="10" t="s">
        <v>408</v>
      </c>
      <c r="AS4119" s="10">
        <f t="shared" si="281"/>
        <v>3.6692966676192444</v>
      </c>
      <c r="AV4119" s="10" t="s">
        <v>672</v>
      </c>
      <c r="AW4119" s="10"/>
      <c r="AX4119" s="10" t="s">
        <v>14</v>
      </c>
      <c r="AY4119" s="10" t="s">
        <v>666</v>
      </c>
      <c r="AZ4119" s="10" t="s">
        <v>668</v>
      </c>
    </row>
    <row r="4120" spans="1:52" s="16" customFormat="1" x14ac:dyDescent="0.2">
      <c r="A4120" s="10"/>
      <c r="B4120" s="10">
        <v>7587</v>
      </c>
      <c r="C4120" s="10" t="s">
        <v>69</v>
      </c>
      <c r="D4120" s="10" t="s">
        <v>671</v>
      </c>
      <c r="E4120" s="10" t="s">
        <v>664</v>
      </c>
      <c r="F4120" s="10"/>
      <c r="G4120" s="10" t="s">
        <v>642</v>
      </c>
      <c r="H4120" s="10">
        <v>1.0367999998274799</v>
      </c>
      <c r="I4120" s="10">
        <f t="shared" si="277"/>
        <v>0.69465599988441151</v>
      </c>
      <c r="J4120" s="10">
        <v>2008</v>
      </c>
      <c r="L4120" s="10">
        <v>288</v>
      </c>
      <c r="M4120" s="10">
        <v>42.5</v>
      </c>
      <c r="N4120" s="10">
        <f t="shared" si="283"/>
        <v>117.35</v>
      </c>
      <c r="Q4120" s="10">
        <f t="shared" si="280"/>
        <v>3.8704772889005703</v>
      </c>
      <c r="V4120" s="10" t="s">
        <v>26</v>
      </c>
      <c r="W4120" s="10">
        <v>0.48</v>
      </c>
      <c r="X4120" s="10">
        <f t="shared" si="279"/>
        <v>0.49766399991719035</v>
      </c>
      <c r="Y4120" s="10">
        <v>0.19</v>
      </c>
      <c r="Z4120" s="10">
        <f t="shared" si="282"/>
        <v>0.19699199996722119</v>
      </c>
      <c r="AA4120" s="10">
        <f t="shared" si="284"/>
        <v>0.71641791044776126</v>
      </c>
      <c r="AB4120" s="10">
        <f t="shared" si="285"/>
        <v>0.28358208955223885</v>
      </c>
      <c r="AE4120" s="10" t="s">
        <v>28</v>
      </c>
      <c r="AL4120" s="10" t="s">
        <v>408</v>
      </c>
      <c r="AS4120" s="10">
        <f t="shared" si="281"/>
        <v>3.6692966676192444</v>
      </c>
      <c r="AV4120" s="10" t="s">
        <v>672</v>
      </c>
      <c r="AW4120" s="10"/>
      <c r="AX4120" s="10" t="s">
        <v>14</v>
      </c>
      <c r="AY4120" s="10" t="s">
        <v>666</v>
      </c>
      <c r="AZ4120" s="10" t="s">
        <v>668</v>
      </c>
    </row>
    <row r="4121" spans="1:52" s="16" customFormat="1" x14ac:dyDescent="0.2">
      <c r="A4121" s="10"/>
      <c r="B4121" s="10">
        <v>7587</v>
      </c>
      <c r="C4121" s="10" t="s">
        <v>69</v>
      </c>
      <c r="D4121" s="10" t="s">
        <v>671</v>
      </c>
      <c r="E4121" s="10" t="s">
        <v>664</v>
      </c>
      <c r="F4121" s="10"/>
      <c r="G4121" s="10" t="s">
        <v>642</v>
      </c>
      <c r="H4121" s="10">
        <v>1.0367999998274799</v>
      </c>
      <c r="I4121" s="10">
        <f t="shared" si="277"/>
        <v>0.54950399990856447</v>
      </c>
      <c r="J4121" s="10">
        <v>2008</v>
      </c>
      <c r="L4121" s="10">
        <v>304</v>
      </c>
      <c r="M4121" s="10">
        <v>42.5</v>
      </c>
      <c r="N4121" s="10">
        <f t="shared" si="283"/>
        <v>117.35</v>
      </c>
      <c r="Q4121" s="10">
        <f t="shared" si="280"/>
        <v>2.0673949362940793</v>
      </c>
      <c r="V4121" s="10" t="s">
        <v>26</v>
      </c>
      <c r="W4121" s="10">
        <v>0.39</v>
      </c>
      <c r="X4121" s="10">
        <f t="shared" si="279"/>
        <v>0.4043519999327172</v>
      </c>
      <c r="Y4121" s="10">
        <v>0.14000000000000001</v>
      </c>
      <c r="Z4121" s="10">
        <f t="shared" si="282"/>
        <v>0.14515199997584721</v>
      </c>
      <c r="AA4121" s="10">
        <f t="shared" si="284"/>
        <v>0.73584905660377353</v>
      </c>
      <c r="AB4121" s="10">
        <f t="shared" si="285"/>
        <v>0.26415094339622641</v>
      </c>
      <c r="AE4121" s="10" t="s">
        <v>28</v>
      </c>
      <c r="AL4121" s="10" t="s">
        <v>408</v>
      </c>
      <c r="AS4121" s="10">
        <f t="shared" si="281"/>
        <v>3.6692966676192444</v>
      </c>
      <c r="AV4121" s="10" t="s">
        <v>672</v>
      </c>
      <c r="AW4121" s="10"/>
      <c r="AX4121" s="10" t="s">
        <v>14</v>
      </c>
      <c r="AY4121" s="10" t="s">
        <v>666</v>
      </c>
      <c r="AZ4121" s="10" t="s">
        <v>668</v>
      </c>
    </row>
    <row r="4122" spans="1:52" s="16" customFormat="1" x14ac:dyDescent="0.2">
      <c r="A4122" s="10"/>
      <c r="B4122" s="10">
        <v>7587</v>
      </c>
      <c r="C4122" s="10" t="s">
        <v>69</v>
      </c>
      <c r="D4122" s="10" t="s">
        <v>671</v>
      </c>
      <c r="E4122" s="10" t="s">
        <v>664</v>
      </c>
      <c r="F4122" s="10"/>
      <c r="G4122" s="10" t="s">
        <v>642</v>
      </c>
      <c r="H4122" s="10">
        <v>1.0367999998274799</v>
      </c>
      <c r="I4122" s="10">
        <f t="shared" si="277"/>
        <v>0.79833599986715953</v>
      </c>
      <c r="J4122" s="16">
        <v>2009</v>
      </c>
      <c r="L4122" s="16">
        <v>138</v>
      </c>
      <c r="M4122" s="10">
        <v>42.5</v>
      </c>
      <c r="N4122" s="10">
        <f t="shared" si="283"/>
        <v>117.35</v>
      </c>
      <c r="Q4122" s="10">
        <f t="shared" si="280"/>
        <v>4.9405757693830159</v>
      </c>
      <c r="V4122" s="10" t="s">
        <v>26</v>
      </c>
      <c r="W4122" s="10">
        <v>0.35</v>
      </c>
      <c r="X4122" s="10">
        <f t="shared" si="279"/>
        <v>0.36287999993961795</v>
      </c>
      <c r="Y4122" s="10">
        <v>0.42</v>
      </c>
      <c r="Z4122" s="10">
        <f t="shared" si="282"/>
        <v>0.43545599992754158</v>
      </c>
      <c r="AA4122" s="10">
        <f t="shared" si="284"/>
        <v>0.45454545454545453</v>
      </c>
      <c r="AB4122" s="10">
        <f t="shared" si="285"/>
        <v>0.54545454545454553</v>
      </c>
      <c r="AE4122" s="10" t="s">
        <v>28</v>
      </c>
      <c r="AL4122" s="10" t="s">
        <v>408</v>
      </c>
      <c r="AS4122" s="10">
        <f t="shared" si="281"/>
        <v>3.6692966676192444</v>
      </c>
      <c r="AV4122" s="10" t="s">
        <v>672</v>
      </c>
      <c r="AW4122" s="10"/>
      <c r="AX4122" s="10" t="s">
        <v>14</v>
      </c>
      <c r="AY4122" s="10" t="s">
        <v>666</v>
      </c>
      <c r="AZ4122" s="10" t="s">
        <v>668</v>
      </c>
    </row>
    <row r="4123" spans="1:52" s="16" customFormat="1" x14ac:dyDescent="0.2">
      <c r="A4123" s="10"/>
      <c r="B4123" s="10">
        <v>7587</v>
      </c>
      <c r="C4123" s="10" t="s">
        <v>69</v>
      </c>
      <c r="D4123" s="10" t="s">
        <v>671</v>
      </c>
      <c r="E4123" s="10" t="s">
        <v>664</v>
      </c>
      <c r="F4123" s="10"/>
      <c r="G4123" s="10" t="s">
        <v>642</v>
      </c>
      <c r="H4123" s="10">
        <v>1.0367999998274799</v>
      </c>
      <c r="I4123" s="10">
        <f t="shared" si="277"/>
        <v>0.79833599986715953</v>
      </c>
      <c r="J4123" s="16">
        <v>2009</v>
      </c>
      <c r="L4123" s="16">
        <v>154</v>
      </c>
      <c r="M4123" s="10">
        <v>42.5</v>
      </c>
      <c r="N4123" s="10">
        <f t="shared" si="283"/>
        <v>117.35</v>
      </c>
      <c r="Q4123" s="10">
        <f t="shared" si="280"/>
        <v>4.9405757693830159</v>
      </c>
      <c r="V4123" s="10" t="s">
        <v>26</v>
      </c>
      <c r="W4123" s="10">
        <v>0.6</v>
      </c>
      <c r="X4123" s="10">
        <f t="shared" si="279"/>
        <v>0.62207999989648799</v>
      </c>
      <c r="Y4123" s="10">
        <v>0.17</v>
      </c>
      <c r="Z4123" s="10">
        <f t="shared" si="282"/>
        <v>0.1762559999706716</v>
      </c>
      <c r="AA4123" s="10">
        <f t="shared" si="284"/>
        <v>0.77922077922077926</v>
      </c>
      <c r="AB4123" s="10">
        <f t="shared" si="285"/>
        <v>0.2207792207792208</v>
      </c>
      <c r="AE4123" s="10" t="s">
        <v>28</v>
      </c>
      <c r="AL4123" s="10" t="s">
        <v>408</v>
      </c>
      <c r="AS4123" s="10">
        <f t="shared" si="281"/>
        <v>3.6692966676192444</v>
      </c>
      <c r="AV4123" s="10" t="s">
        <v>672</v>
      </c>
      <c r="AW4123" s="10"/>
      <c r="AX4123" s="10" t="s">
        <v>14</v>
      </c>
      <c r="AY4123" s="10" t="s">
        <v>666</v>
      </c>
      <c r="AZ4123" s="10" t="s">
        <v>668</v>
      </c>
    </row>
    <row r="4124" spans="1:52" s="16" customFormat="1" x14ac:dyDescent="0.2">
      <c r="A4124" s="10"/>
      <c r="B4124" s="10">
        <v>7587</v>
      </c>
      <c r="C4124" s="10" t="s">
        <v>69</v>
      </c>
      <c r="D4124" s="10" t="s">
        <v>671</v>
      </c>
      <c r="E4124" s="10" t="s">
        <v>664</v>
      </c>
      <c r="F4124" s="10"/>
      <c r="G4124" s="10" t="s">
        <v>642</v>
      </c>
      <c r="H4124" s="10">
        <v>1.0367999998274799</v>
      </c>
      <c r="I4124" s="10">
        <f t="shared" si="277"/>
        <v>1.2856319997860752</v>
      </c>
      <c r="J4124" s="16">
        <v>2009</v>
      </c>
      <c r="L4124" s="16">
        <v>168</v>
      </c>
      <c r="M4124" s="10">
        <v>42.5</v>
      </c>
      <c r="N4124" s="10">
        <f t="shared" si="283"/>
        <v>117.35</v>
      </c>
      <c r="Q4124" s="10">
        <f t="shared" si="280"/>
        <v>8.6057768751626558</v>
      </c>
      <c r="V4124" s="10" t="s">
        <v>26</v>
      </c>
      <c r="W4124" s="10">
        <v>1.07</v>
      </c>
      <c r="X4124" s="10">
        <f t="shared" si="279"/>
        <v>1.1093759998154036</v>
      </c>
      <c r="Y4124" s="10">
        <v>0.17</v>
      </c>
      <c r="Z4124" s="10">
        <f t="shared" si="282"/>
        <v>0.1762559999706716</v>
      </c>
      <c r="AA4124" s="10">
        <f t="shared" si="284"/>
        <v>0.86290322580645162</v>
      </c>
      <c r="AB4124" s="10">
        <f t="shared" si="285"/>
        <v>0.13709677419354838</v>
      </c>
      <c r="AE4124" s="10" t="s">
        <v>28</v>
      </c>
      <c r="AL4124" s="10" t="s">
        <v>408</v>
      </c>
      <c r="AS4124" s="10">
        <f t="shared" si="281"/>
        <v>3.6692966676192444</v>
      </c>
      <c r="AV4124" s="10" t="s">
        <v>672</v>
      </c>
      <c r="AW4124" s="10"/>
      <c r="AX4124" s="10" t="s">
        <v>14</v>
      </c>
      <c r="AY4124" s="10" t="s">
        <v>666</v>
      </c>
      <c r="AZ4124" s="10" t="s">
        <v>668</v>
      </c>
    </row>
    <row r="4125" spans="1:52" s="16" customFormat="1" x14ac:dyDescent="0.2">
      <c r="A4125" s="10"/>
      <c r="B4125" s="10">
        <v>7587</v>
      </c>
      <c r="C4125" s="10" t="s">
        <v>69</v>
      </c>
      <c r="D4125" s="10" t="s">
        <v>671</v>
      </c>
      <c r="E4125" s="10" t="s">
        <v>664</v>
      </c>
      <c r="F4125" s="10"/>
      <c r="G4125" s="10" t="s">
        <v>642</v>
      </c>
      <c r="H4125" s="10">
        <v>1.0367999998274799</v>
      </c>
      <c r="I4125" s="10">
        <f t="shared" si="277"/>
        <v>0.90201599984990755</v>
      </c>
      <c r="J4125" s="16">
        <v>2009</v>
      </c>
      <c r="L4125" s="16">
        <v>179</v>
      </c>
      <c r="M4125" s="10">
        <v>42.5</v>
      </c>
      <c r="N4125" s="10">
        <f t="shared" si="283"/>
        <v>117.35</v>
      </c>
      <c r="Q4125" s="10">
        <f t="shared" si="280"/>
        <v>5.8798272832360921</v>
      </c>
      <c r="V4125" s="10" t="s">
        <v>26</v>
      </c>
      <c r="W4125" s="10">
        <v>0.63</v>
      </c>
      <c r="X4125" s="10">
        <f t="shared" si="279"/>
        <v>0.65318399989131237</v>
      </c>
      <c r="Y4125" s="10">
        <v>0.24</v>
      </c>
      <c r="Z4125" s="10">
        <f t="shared" si="282"/>
        <v>0.24883199995859517</v>
      </c>
      <c r="AA4125" s="10">
        <f t="shared" si="284"/>
        <v>0.72413793103448276</v>
      </c>
      <c r="AB4125" s="10">
        <f t="shared" si="285"/>
        <v>0.27586206896551724</v>
      </c>
      <c r="AE4125" s="10" t="s">
        <v>28</v>
      </c>
      <c r="AL4125" s="10" t="s">
        <v>408</v>
      </c>
      <c r="AS4125" s="10">
        <f t="shared" si="281"/>
        <v>3.6692966676192444</v>
      </c>
      <c r="AV4125" s="10" t="s">
        <v>672</v>
      </c>
      <c r="AW4125" s="10"/>
      <c r="AX4125" s="10" t="s">
        <v>14</v>
      </c>
      <c r="AY4125" s="10" t="s">
        <v>666</v>
      </c>
      <c r="AZ4125" s="10" t="s">
        <v>668</v>
      </c>
    </row>
    <row r="4126" spans="1:52" s="16" customFormat="1" x14ac:dyDescent="0.2">
      <c r="A4126" s="10"/>
      <c r="B4126" s="10">
        <v>7587</v>
      </c>
      <c r="C4126" s="10" t="s">
        <v>69</v>
      </c>
      <c r="D4126" s="10" t="s">
        <v>671</v>
      </c>
      <c r="E4126" s="10" t="s">
        <v>664</v>
      </c>
      <c r="F4126" s="10"/>
      <c r="G4126" s="10" t="s">
        <v>642</v>
      </c>
      <c r="H4126" s="10">
        <v>1.0367999998274799</v>
      </c>
      <c r="I4126" s="10">
        <f t="shared" si="277"/>
        <v>1.347839999775724</v>
      </c>
      <c r="J4126" s="16">
        <v>2009</v>
      </c>
      <c r="L4126" s="16">
        <v>189</v>
      </c>
      <c r="M4126" s="10">
        <v>42.5</v>
      </c>
      <c r="N4126" s="10">
        <f t="shared" si="283"/>
        <v>117.35</v>
      </c>
      <c r="Q4126" s="10">
        <f t="shared" si="280"/>
        <v>8.969260604782237</v>
      </c>
      <c r="V4126" s="10" t="s">
        <v>26</v>
      </c>
      <c r="W4126" s="10">
        <v>1.02</v>
      </c>
      <c r="X4126" s="10">
        <f t="shared" si="279"/>
        <v>1.0575359998240295</v>
      </c>
      <c r="Y4126" s="10">
        <v>0.28000000000000003</v>
      </c>
      <c r="Z4126" s="10">
        <f t="shared" si="282"/>
        <v>0.29030399995169442</v>
      </c>
      <c r="AA4126" s="10">
        <f t="shared" si="284"/>
        <v>0.78461538461538449</v>
      </c>
      <c r="AB4126" s="10">
        <f t="shared" si="285"/>
        <v>0.2153846153846154</v>
      </c>
      <c r="AE4126" s="10" t="s">
        <v>28</v>
      </c>
      <c r="AL4126" s="10" t="s">
        <v>408</v>
      </c>
      <c r="AS4126" s="10">
        <f t="shared" si="281"/>
        <v>3.6692966676192444</v>
      </c>
      <c r="AV4126" s="10" t="s">
        <v>672</v>
      </c>
      <c r="AW4126" s="10"/>
      <c r="AX4126" s="10" t="s">
        <v>14</v>
      </c>
      <c r="AY4126" s="10" t="s">
        <v>666</v>
      </c>
      <c r="AZ4126" s="10" t="s">
        <v>668</v>
      </c>
    </row>
    <row r="4127" spans="1:52" s="16" customFormat="1" x14ac:dyDescent="0.2">
      <c r="A4127" s="10"/>
      <c r="B4127" s="10">
        <v>7587</v>
      </c>
      <c r="C4127" s="10" t="s">
        <v>69</v>
      </c>
      <c r="D4127" s="10" t="s">
        <v>671</v>
      </c>
      <c r="E4127" s="10" t="s">
        <v>664</v>
      </c>
      <c r="F4127" s="10"/>
      <c r="G4127" s="10" t="s">
        <v>642</v>
      </c>
      <c r="H4127" s="10">
        <v>1.0367999998274799</v>
      </c>
      <c r="I4127" s="10">
        <f t="shared" si="277"/>
        <v>1.4204159997636476</v>
      </c>
      <c r="J4127" s="16">
        <v>2009</v>
      </c>
      <c r="L4127" s="16">
        <v>198</v>
      </c>
      <c r="M4127" s="10">
        <v>42.5</v>
      </c>
      <c r="N4127" s="10">
        <f t="shared" si="283"/>
        <v>117.35</v>
      </c>
      <c r="Q4127" s="10">
        <f t="shared" si="280"/>
        <v>9.3726950307248718</v>
      </c>
      <c r="V4127" s="10" t="s">
        <v>26</v>
      </c>
      <c r="W4127" s="10">
        <v>1.23</v>
      </c>
      <c r="X4127" s="10">
        <f t="shared" si="279"/>
        <v>1.2752639997878004</v>
      </c>
      <c r="Y4127" s="10">
        <v>0.14000000000000001</v>
      </c>
      <c r="Z4127" s="10">
        <f t="shared" si="282"/>
        <v>0.14515199997584721</v>
      </c>
      <c r="AA4127" s="10">
        <f t="shared" si="284"/>
        <v>0.89781021897810209</v>
      </c>
      <c r="AB4127" s="10">
        <f t="shared" si="285"/>
        <v>0.10218978102189781</v>
      </c>
      <c r="AE4127" s="10" t="s">
        <v>28</v>
      </c>
      <c r="AL4127" s="10" t="s">
        <v>408</v>
      </c>
      <c r="AS4127" s="10">
        <f t="shared" si="281"/>
        <v>3.6692966676192444</v>
      </c>
      <c r="AV4127" s="10" t="s">
        <v>672</v>
      </c>
      <c r="AW4127" s="10"/>
      <c r="AX4127" s="10" t="s">
        <v>14</v>
      </c>
      <c r="AY4127" s="10" t="s">
        <v>666</v>
      </c>
      <c r="AZ4127" s="10" t="s">
        <v>668</v>
      </c>
    </row>
    <row r="4128" spans="1:52" s="16" customFormat="1" x14ac:dyDescent="0.2">
      <c r="A4128" s="10"/>
      <c r="B4128" s="10">
        <v>7587</v>
      </c>
      <c r="C4128" s="10" t="s">
        <v>69</v>
      </c>
      <c r="D4128" s="10" t="s">
        <v>671</v>
      </c>
      <c r="E4128" s="10" t="s">
        <v>664</v>
      </c>
      <c r="F4128" s="10"/>
      <c r="G4128" s="10" t="s">
        <v>642</v>
      </c>
      <c r="H4128" s="10">
        <v>1.0367999998274799</v>
      </c>
      <c r="I4128" s="10">
        <f t="shared" si="277"/>
        <v>2.2187519996308072</v>
      </c>
      <c r="J4128" s="16">
        <v>2009</v>
      </c>
      <c r="L4128" s="16">
        <v>212</v>
      </c>
      <c r="M4128" s="10">
        <v>42.5</v>
      </c>
      <c r="N4128" s="10">
        <f t="shared" si="283"/>
        <v>117.35</v>
      </c>
      <c r="Q4128" s="10">
        <f t="shared" si="280"/>
        <v>12.803426486061229</v>
      </c>
      <c r="V4128" s="10" t="s">
        <v>26</v>
      </c>
      <c r="W4128" s="10">
        <v>1.92</v>
      </c>
      <c r="X4128" s="10">
        <f t="shared" si="279"/>
        <v>1.9906559996687614</v>
      </c>
      <c r="Y4128" s="10">
        <v>0.22</v>
      </c>
      <c r="Z4128" s="10">
        <f t="shared" si="282"/>
        <v>0.22809599996204558</v>
      </c>
      <c r="AA4128" s="10">
        <f t="shared" si="284"/>
        <v>0.89719626168224287</v>
      </c>
      <c r="AB4128" s="10">
        <f t="shared" si="285"/>
        <v>0.10280373831775701</v>
      </c>
      <c r="AE4128" s="10" t="s">
        <v>28</v>
      </c>
      <c r="AL4128" s="10" t="s">
        <v>408</v>
      </c>
      <c r="AS4128" s="10">
        <f t="shared" si="281"/>
        <v>3.6692966676192444</v>
      </c>
      <c r="AV4128" s="10" t="s">
        <v>672</v>
      </c>
      <c r="AW4128" s="10"/>
      <c r="AX4128" s="10" t="s">
        <v>14</v>
      </c>
      <c r="AY4128" s="10" t="s">
        <v>666</v>
      </c>
      <c r="AZ4128" s="10" t="s">
        <v>668</v>
      </c>
    </row>
    <row r="4129" spans="2:51" x14ac:dyDescent="0.2">
      <c r="B4129" s="7">
        <v>7689</v>
      </c>
      <c r="C4129" s="7" t="s">
        <v>69</v>
      </c>
      <c r="D4129" s="7" t="s">
        <v>820</v>
      </c>
      <c r="E4129" s="7" t="s">
        <v>819</v>
      </c>
      <c r="F4129" s="7">
        <f>W4129+Y4129</f>
        <v>0.97714996656563269</v>
      </c>
      <c r="G4129" t="s">
        <v>627</v>
      </c>
      <c r="H4129" s="7">
        <v>6.5454545442292371</v>
      </c>
      <c r="I4129" s="7">
        <f t="shared" ref="I4129:I4156" si="286">F4129*H4129</f>
        <v>6.3958906890504679</v>
      </c>
      <c r="J4129" s="7">
        <v>2009</v>
      </c>
      <c r="L4129" s="7">
        <v>184</v>
      </c>
      <c r="M4129" s="7">
        <v>40.616666670000001</v>
      </c>
      <c r="N4129" s="7">
        <v>80.75</v>
      </c>
      <c r="Q4129" s="7">
        <v>28.67</v>
      </c>
      <c r="R4129" s="7">
        <v>10</v>
      </c>
      <c r="S4129" s="7">
        <v>10.24</v>
      </c>
      <c r="T4129" s="7">
        <v>10</v>
      </c>
      <c r="U4129" s="7" t="s">
        <v>822</v>
      </c>
      <c r="V4129" s="7" t="s">
        <v>26</v>
      </c>
      <c r="W4129" s="7">
        <v>0.78</v>
      </c>
      <c r="X4129" s="7">
        <f t="shared" ref="X4129:X4157" si="287">W4129*H4129</f>
        <v>5.1054545444988051</v>
      </c>
      <c r="Y4129" s="7">
        <f>0.056*EXP(0.0439*Q4129)</f>
        <v>0.19714996656563266</v>
      </c>
      <c r="Z4129" s="7">
        <f>Y4129*H4129</f>
        <v>1.2904361445516626</v>
      </c>
      <c r="AA4129" s="7">
        <f t="shared" ref="AA4129:AA4156" si="288">X4129/I4129</f>
        <v>0.79823980626172319</v>
      </c>
      <c r="AB4129" s="7">
        <f t="shared" ref="AB4129:AB4156" si="289">Z4129/I4129</f>
        <v>0.20176019373827672</v>
      </c>
      <c r="AE4129" s="7" t="s">
        <v>132</v>
      </c>
      <c r="AL4129" s="7" t="s">
        <v>408</v>
      </c>
      <c r="AM4129" s="7">
        <v>6.0999999999999999E-2</v>
      </c>
      <c r="AN4129" s="7">
        <v>7.7299999999999994E-2</v>
      </c>
      <c r="AS4129" s="7">
        <f>EXP(0.0637*10)</f>
        <v>1.8907999623032261</v>
      </c>
      <c r="AT4129" s="7">
        <f t="shared" ref="AT4129:AT4156" si="290">EXP(AN4129*10)</f>
        <v>2.1662552812206535</v>
      </c>
      <c r="AU4129" s="7">
        <f>EXP(0.0439*10)</f>
        <v>1.5511552873877141</v>
      </c>
      <c r="AV4129" s="7" t="s">
        <v>654</v>
      </c>
      <c r="AX4129" s="7" t="s">
        <v>14</v>
      </c>
      <c r="AY4129" s="7" t="s">
        <v>821</v>
      </c>
    </row>
    <row r="4130" spans="2:51" x14ac:dyDescent="0.2">
      <c r="B4130" s="7">
        <v>7689</v>
      </c>
      <c r="C4130" s="7" t="s">
        <v>69</v>
      </c>
      <c r="D4130" s="7" t="s">
        <v>820</v>
      </c>
      <c r="E4130" s="7" t="s">
        <v>819</v>
      </c>
      <c r="F4130" s="7">
        <f t="shared" ref="F4130:F4155" si="291">W4130+Y4130</f>
        <v>0.7886823080080817</v>
      </c>
      <c r="G4130" t="s">
        <v>627</v>
      </c>
      <c r="H4130" s="7">
        <v>6.5454545442292371</v>
      </c>
      <c r="I4130" s="7">
        <f t="shared" si="286"/>
        <v>5.1622841969047011</v>
      </c>
      <c r="J4130" s="7">
        <v>2009</v>
      </c>
      <c r="L4130" s="7">
        <v>187</v>
      </c>
      <c r="M4130" s="7">
        <v>40.616666670000001</v>
      </c>
      <c r="N4130" s="7">
        <v>80.75</v>
      </c>
      <c r="Q4130" s="7">
        <v>27.67</v>
      </c>
      <c r="R4130" s="7">
        <v>10</v>
      </c>
      <c r="S4130" s="7">
        <v>10.26</v>
      </c>
      <c r="T4130" s="7">
        <v>10</v>
      </c>
      <c r="U4130" s="7" t="s">
        <v>822</v>
      </c>
      <c r="V4130" s="7" t="s">
        <v>26</v>
      </c>
      <c r="W4130" s="7">
        <v>0.6</v>
      </c>
      <c r="X4130" s="7">
        <f t="shared" si="287"/>
        <v>3.927272726537542</v>
      </c>
      <c r="Y4130" s="7">
        <f t="shared" ref="Y4130:Y4155" si="292">0.056*EXP(0.0439*Q4130)</f>
        <v>0.18868230800808175</v>
      </c>
      <c r="Z4130" s="7">
        <f t="shared" ref="Z4130:Z4155" si="293">Y4130*H4130</f>
        <v>1.2350114703671593</v>
      </c>
      <c r="AA4130" s="7">
        <f t="shared" si="288"/>
        <v>0.76076259592455786</v>
      </c>
      <c r="AB4130" s="7">
        <f t="shared" si="289"/>
        <v>0.23923740407544214</v>
      </c>
      <c r="AE4130" s="7" t="s">
        <v>132</v>
      </c>
      <c r="AL4130" s="7" t="s">
        <v>408</v>
      </c>
      <c r="AM4130" s="7">
        <v>6.0999999999999999E-2</v>
      </c>
      <c r="AN4130" s="7">
        <v>7.7299999999999994E-2</v>
      </c>
      <c r="AS4130" s="7">
        <f t="shared" ref="AS4130:AS4155" si="294">EXP(0.0637*10)</f>
        <v>1.8907999623032261</v>
      </c>
      <c r="AT4130" s="7">
        <f t="shared" si="290"/>
        <v>2.1662552812206535</v>
      </c>
      <c r="AU4130" s="7">
        <f t="shared" ref="AU4130:AU4155" si="295">EXP(0.0439*10)</f>
        <v>1.5511552873877141</v>
      </c>
      <c r="AV4130" s="7" t="s">
        <v>654</v>
      </c>
      <c r="AX4130" s="7" t="s">
        <v>14</v>
      </c>
      <c r="AY4130" s="7" t="s">
        <v>821</v>
      </c>
    </row>
    <row r="4131" spans="2:51" x14ac:dyDescent="0.2">
      <c r="B4131" s="7">
        <v>7689</v>
      </c>
      <c r="C4131" s="7" t="s">
        <v>69</v>
      </c>
      <c r="D4131" s="7" t="s">
        <v>820</v>
      </c>
      <c r="E4131" s="7" t="s">
        <v>819</v>
      </c>
      <c r="F4131" s="7">
        <f t="shared" si="291"/>
        <v>0.75790304141566966</v>
      </c>
      <c r="G4131" t="s">
        <v>627</v>
      </c>
      <c r="H4131" s="7">
        <v>6.5454545442292398</v>
      </c>
      <c r="I4131" s="7">
        <f t="shared" si="286"/>
        <v>4.9608199065193563</v>
      </c>
      <c r="J4131" s="7">
        <v>2009</v>
      </c>
      <c r="L4131" s="7">
        <v>190</v>
      </c>
      <c r="M4131" s="7">
        <v>40.616666670000001</v>
      </c>
      <c r="N4131" s="7">
        <v>80.75</v>
      </c>
      <c r="Q4131" s="7">
        <v>26.33</v>
      </c>
      <c r="R4131" s="7">
        <v>10</v>
      </c>
      <c r="S4131" s="7">
        <v>17.010000000000002</v>
      </c>
      <c r="T4131" s="7">
        <v>10</v>
      </c>
      <c r="U4131" s="7" t="s">
        <v>822</v>
      </c>
      <c r="V4131" s="7" t="s">
        <v>26</v>
      </c>
      <c r="W4131" s="7">
        <v>0.57999999999999996</v>
      </c>
      <c r="X4131" s="7">
        <f t="shared" si="287"/>
        <v>3.7963636356529586</v>
      </c>
      <c r="Y4131" s="7">
        <f t="shared" si="292"/>
        <v>0.17790304141566973</v>
      </c>
      <c r="Z4131" s="7">
        <f t="shared" si="293"/>
        <v>1.1644562708663981</v>
      </c>
      <c r="AA4131" s="7">
        <f t="shared" si="288"/>
        <v>0.76526939239698966</v>
      </c>
      <c r="AB4131" s="7">
        <f t="shared" si="289"/>
        <v>0.23473060760301048</v>
      </c>
      <c r="AE4131" s="7" t="s">
        <v>132</v>
      </c>
      <c r="AL4131" s="7" t="s">
        <v>408</v>
      </c>
      <c r="AM4131" s="7">
        <v>6.0999999999999999E-2</v>
      </c>
      <c r="AN4131" s="7">
        <v>7.7299999999999994E-2</v>
      </c>
      <c r="AS4131" s="7">
        <f t="shared" si="294"/>
        <v>1.8907999623032261</v>
      </c>
      <c r="AT4131" s="7">
        <f t="shared" si="290"/>
        <v>2.1662552812206535</v>
      </c>
      <c r="AU4131" s="7">
        <f t="shared" si="295"/>
        <v>1.5511552873877141</v>
      </c>
      <c r="AV4131" s="7" t="s">
        <v>654</v>
      </c>
      <c r="AX4131" s="7" t="s">
        <v>14</v>
      </c>
      <c r="AY4131" s="7" t="s">
        <v>821</v>
      </c>
    </row>
    <row r="4132" spans="2:51" x14ac:dyDescent="0.2">
      <c r="B4132" s="7">
        <v>7689</v>
      </c>
      <c r="C4132" s="7" t="s">
        <v>69</v>
      </c>
      <c r="D4132" s="7" t="s">
        <v>820</v>
      </c>
      <c r="E4132" s="7" t="s">
        <v>819</v>
      </c>
      <c r="F4132" s="7">
        <f t="shared" si="291"/>
        <v>0.79431444370137094</v>
      </c>
      <c r="G4132" t="s">
        <v>627</v>
      </c>
      <c r="H4132" s="7">
        <v>6.5454545442292398</v>
      </c>
      <c r="I4132" s="7">
        <f t="shared" si="286"/>
        <v>5.199149085072059</v>
      </c>
      <c r="J4132" s="7">
        <v>2009</v>
      </c>
      <c r="L4132" s="7">
        <v>193</v>
      </c>
      <c r="M4132" s="7">
        <v>40.616666670000001</v>
      </c>
      <c r="N4132" s="7">
        <v>80.75</v>
      </c>
      <c r="Q4132" s="7">
        <v>28.34</v>
      </c>
      <c r="R4132" s="7">
        <v>10</v>
      </c>
      <c r="S4132" s="7">
        <v>13.68</v>
      </c>
      <c r="T4132" s="7">
        <v>10</v>
      </c>
      <c r="U4132" s="7" t="s">
        <v>822</v>
      </c>
      <c r="V4132" s="7" t="s">
        <v>26</v>
      </c>
      <c r="W4132" s="7">
        <v>0.6</v>
      </c>
      <c r="X4132" s="7">
        <f t="shared" si="287"/>
        <v>3.9272727265375438</v>
      </c>
      <c r="Y4132" s="7">
        <f t="shared" si="292"/>
        <v>0.19431444370137091</v>
      </c>
      <c r="Z4132" s="7">
        <f t="shared" si="293"/>
        <v>1.271876358534515</v>
      </c>
      <c r="AA4132" s="7">
        <f t="shared" si="288"/>
        <v>0.75536836168319121</v>
      </c>
      <c r="AB4132" s="7">
        <f t="shared" si="289"/>
        <v>0.24463163831680873</v>
      </c>
      <c r="AE4132" s="7" t="s">
        <v>132</v>
      </c>
      <c r="AL4132" s="7" t="s">
        <v>408</v>
      </c>
      <c r="AM4132" s="7">
        <v>6.0999999999999999E-2</v>
      </c>
      <c r="AN4132" s="7">
        <v>7.7299999999999994E-2</v>
      </c>
      <c r="AS4132" s="7">
        <f t="shared" si="294"/>
        <v>1.8907999623032261</v>
      </c>
      <c r="AT4132" s="7">
        <f t="shared" si="290"/>
        <v>2.1662552812206535</v>
      </c>
      <c r="AU4132" s="7">
        <f t="shared" si="295"/>
        <v>1.5511552873877141</v>
      </c>
      <c r="AV4132" s="7" t="s">
        <v>654</v>
      </c>
      <c r="AX4132" s="7" t="s">
        <v>14</v>
      </c>
      <c r="AY4132" s="7" t="s">
        <v>821</v>
      </c>
    </row>
    <row r="4133" spans="2:51" x14ac:dyDescent="0.2">
      <c r="B4133" s="7">
        <v>7689</v>
      </c>
      <c r="C4133" s="7" t="s">
        <v>69</v>
      </c>
      <c r="D4133" s="7" t="s">
        <v>820</v>
      </c>
      <c r="E4133" s="7" t="s">
        <v>819</v>
      </c>
      <c r="F4133" s="7">
        <f t="shared" si="291"/>
        <v>0.71191440210102053</v>
      </c>
      <c r="G4133" t="s">
        <v>627</v>
      </c>
      <c r="H4133" s="7">
        <v>6.5454545442292398</v>
      </c>
      <c r="I4133" s="7">
        <f t="shared" si="286"/>
        <v>4.6598033583343668</v>
      </c>
      <c r="J4133" s="7">
        <v>2009</v>
      </c>
      <c r="L4133" s="7">
        <v>196</v>
      </c>
      <c r="M4133" s="7">
        <v>40.616666670000001</v>
      </c>
      <c r="N4133" s="7">
        <v>80.75</v>
      </c>
      <c r="Q4133" s="7">
        <v>25.55</v>
      </c>
      <c r="R4133" s="7">
        <v>10</v>
      </c>
      <c r="S4133" s="7">
        <v>13.69</v>
      </c>
      <c r="T4133" s="7">
        <v>10</v>
      </c>
      <c r="U4133" s="7" t="s">
        <v>822</v>
      </c>
      <c r="V4133" s="7" t="s">
        <v>26</v>
      </c>
      <c r="W4133" s="7">
        <v>0.54</v>
      </c>
      <c r="X4133" s="7">
        <f t="shared" si="287"/>
        <v>3.5345454538837897</v>
      </c>
      <c r="Y4133" s="7">
        <f t="shared" si="292"/>
        <v>0.17191440210102052</v>
      </c>
      <c r="Z4133" s="7">
        <f t="shared" si="293"/>
        <v>1.1252579044505775</v>
      </c>
      <c r="AA4133" s="7">
        <f t="shared" si="288"/>
        <v>0.75851815668616596</v>
      </c>
      <c r="AB4133" s="7">
        <f t="shared" si="289"/>
        <v>0.2414818433138341</v>
      </c>
      <c r="AE4133" s="7" t="s">
        <v>132</v>
      </c>
      <c r="AL4133" s="7" t="s">
        <v>408</v>
      </c>
      <c r="AM4133" s="7">
        <v>6.0999999999999999E-2</v>
      </c>
      <c r="AN4133" s="7">
        <v>7.7299999999999994E-2</v>
      </c>
      <c r="AS4133" s="7">
        <f t="shared" si="294"/>
        <v>1.8907999623032261</v>
      </c>
      <c r="AT4133" s="7">
        <f t="shared" si="290"/>
        <v>2.1662552812206535</v>
      </c>
      <c r="AU4133" s="7">
        <f t="shared" si="295"/>
        <v>1.5511552873877141</v>
      </c>
      <c r="AV4133" s="7" t="s">
        <v>654</v>
      </c>
      <c r="AX4133" s="7" t="s">
        <v>14</v>
      </c>
      <c r="AY4133" s="7" t="s">
        <v>821</v>
      </c>
    </row>
    <row r="4134" spans="2:51" x14ac:dyDescent="0.2">
      <c r="B4134" s="7">
        <v>7689</v>
      </c>
      <c r="C4134" s="7" t="s">
        <v>69</v>
      </c>
      <c r="D4134" s="7" t="s">
        <v>820</v>
      </c>
      <c r="E4134" s="7" t="s">
        <v>819</v>
      </c>
      <c r="F4134" s="7">
        <f t="shared" si="291"/>
        <v>0.73876421282755211</v>
      </c>
      <c r="G4134" t="s">
        <v>627</v>
      </c>
      <c r="H4134" s="7">
        <v>6.5454545442292398</v>
      </c>
      <c r="I4134" s="7">
        <f t="shared" si="286"/>
        <v>4.8355475739660383</v>
      </c>
      <c r="J4134" s="7">
        <v>2009</v>
      </c>
      <c r="L4134" s="7">
        <v>199</v>
      </c>
      <c r="M4134" s="7">
        <v>40.616666670000001</v>
      </c>
      <c r="N4134" s="7">
        <v>80.75</v>
      </c>
      <c r="Q4134" s="7">
        <v>26.44</v>
      </c>
      <c r="R4134" s="7">
        <v>10</v>
      </c>
      <c r="S4134" s="7">
        <v>17.190000000000001</v>
      </c>
      <c r="T4134" s="7">
        <v>10</v>
      </c>
      <c r="U4134" s="7" t="s">
        <v>822</v>
      </c>
      <c r="V4134" s="7" t="s">
        <v>26</v>
      </c>
      <c r="W4134" s="7">
        <v>0.56000000000000005</v>
      </c>
      <c r="X4134" s="7">
        <f t="shared" si="287"/>
        <v>3.6654545447683748</v>
      </c>
      <c r="Y4134" s="7">
        <f t="shared" si="292"/>
        <v>0.17876421282755203</v>
      </c>
      <c r="Z4134" s="7">
        <f t="shared" si="293"/>
        <v>1.1700930291976634</v>
      </c>
      <c r="AA4134" s="7">
        <f t="shared" si="288"/>
        <v>0.75802264142797549</v>
      </c>
      <c r="AB4134" s="7">
        <f t="shared" si="289"/>
        <v>0.24197735857202454</v>
      </c>
      <c r="AE4134" s="7" t="s">
        <v>132</v>
      </c>
      <c r="AL4134" s="7" t="s">
        <v>408</v>
      </c>
      <c r="AM4134" s="7">
        <v>6.0999999999999999E-2</v>
      </c>
      <c r="AN4134" s="7">
        <v>7.7299999999999994E-2</v>
      </c>
      <c r="AS4134" s="7">
        <f t="shared" si="294"/>
        <v>1.8907999623032261</v>
      </c>
      <c r="AT4134" s="7">
        <f t="shared" si="290"/>
        <v>2.1662552812206535</v>
      </c>
      <c r="AU4134" s="7">
        <f t="shared" si="295"/>
        <v>1.5511552873877141</v>
      </c>
      <c r="AV4134" s="7" t="s">
        <v>654</v>
      </c>
      <c r="AX4134" s="7" t="s">
        <v>14</v>
      </c>
      <c r="AY4134" s="7" t="s">
        <v>821</v>
      </c>
    </row>
    <row r="4135" spans="2:51" x14ac:dyDescent="0.2">
      <c r="B4135" s="7">
        <v>7689</v>
      </c>
      <c r="C4135" s="7" t="s">
        <v>69</v>
      </c>
      <c r="D4135" s="7" t="s">
        <v>820</v>
      </c>
      <c r="E4135" s="7" t="s">
        <v>819</v>
      </c>
      <c r="F4135" s="7">
        <f t="shared" si="291"/>
        <v>0.54534433876740984</v>
      </c>
      <c r="G4135" t="s">
        <v>627</v>
      </c>
      <c r="H4135" s="7">
        <v>6.5454545442292398</v>
      </c>
      <c r="I4135" s="7">
        <f t="shared" si="286"/>
        <v>3.5695265803548328</v>
      </c>
      <c r="J4135" s="7">
        <v>2009</v>
      </c>
      <c r="L4135" s="7">
        <v>202</v>
      </c>
      <c r="M4135" s="7">
        <v>40.616666670000001</v>
      </c>
      <c r="N4135" s="7">
        <v>80.75</v>
      </c>
      <c r="Q4135" s="7">
        <v>26</v>
      </c>
      <c r="R4135" s="7">
        <v>10</v>
      </c>
      <c r="S4135" s="7">
        <v>16.93</v>
      </c>
      <c r="T4135" s="7">
        <v>10</v>
      </c>
      <c r="U4135" s="7" t="s">
        <v>822</v>
      </c>
      <c r="V4135" s="7" t="s">
        <v>26</v>
      </c>
      <c r="W4135" s="7">
        <v>0.37</v>
      </c>
      <c r="X4135" s="7">
        <f t="shared" si="287"/>
        <v>2.4218181813648187</v>
      </c>
      <c r="Y4135" s="7">
        <f t="shared" si="292"/>
        <v>0.17534433876740987</v>
      </c>
      <c r="Z4135" s="7">
        <f t="shared" si="293"/>
        <v>1.1477083989900143</v>
      </c>
      <c r="AA4135" s="7">
        <f t="shared" si="288"/>
        <v>0.67847041529077934</v>
      </c>
      <c r="AB4135" s="7">
        <f t="shared" si="289"/>
        <v>0.32152958470922077</v>
      </c>
      <c r="AE4135" s="7" t="s">
        <v>132</v>
      </c>
      <c r="AL4135" s="7" t="s">
        <v>408</v>
      </c>
      <c r="AM4135" s="7">
        <v>6.0999999999999999E-2</v>
      </c>
      <c r="AN4135" s="7">
        <v>7.7299999999999994E-2</v>
      </c>
      <c r="AS4135" s="7">
        <f t="shared" si="294"/>
        <v>1.8907999623032261</v>
      </c>
      <c r="AT4135" s="7">
        <f t="shared" si="290"/>
        <v>2.1662552812206535</v>
      </c>
      <c r="AU4135" s="7">
        <f t="shared" si="295"/>
        <v>1.5511552873877141</v>
      </c>
      <c r="AV4135" s="7" t="s">
        <v>654</v>
      </c>
      <c r="AX4135" s="7" t="s">
        <v>14</v>
      </c>
      <c r="AY4135" s="7" t="s">
        <v>821</v>
      </c>
    </row>
    <row r="4136" spans="2:51" x14ac:dyDescent="0.2">
      <c r="B4136" s="7">
        <v>7689</v>
      </c>
      <c r="C4136" s="7" t="s">
        <v>69</v>
      </c>
      <c r="D4136" s="7" t="s">
        <v>820</v>
      </c>
      <c r="E4136" s="7" t="s">
        <v>819</v>
      </c>
      <c r="F4136" s="7">
        <f t="shared" si="291"/>
        <v>0.8605970837498782</v>
      </c>
      <c r="G4136" t="s">
        <v>627</v>
      </c>
      <c r="H4136" s="7">
        <v>6.5454545442292398</v>
      </c>
      <c r="I4136" s="7">
        <f t="shared" si="286"/>
        <v>5.6329990925810716</v>
      </c>
      <c r="J4136" s="7">
        <v>2009</v>
      </c>
      <c r="L4136" s="7">
        <v>205</v>
      </c>
      <c r="M4136" s="7">
        <v>40.616666670000001</v>
      </c>
      <c r="N4136" s="7">
        <v>80.75</v>
      </c>
      <c r="Q4136" s="7">
        <v>27.9</v>
      </c>
      <c r="R4136" s="7">
        <v>10</v>
      </c>
      <c r="S4136" s="7">
        <v>20.53</v>
      </c>
      <c r="T4136" s="7">
        <v>10</v>
      </c>
      <c r="U4136" s="7" t="s">
        <v>822</v>
      </c>
      <c r="V4136" s="7" t="s">
        <v>26</v>
      </c>
      <c r="W4136" s="7">
        <v>0.67</v>
      </c>
      <c r="X4136" s="7">
        <f t="shared" si="287"/>
        <v>4.3854545446335909</v>
      </c>
      <c r="Y4136" s="7">
        <f t="shared" si="292"/>
        <v>0.19059708374987813</v>
      </c>
      <c r="Z4136" s="7">
        <f t="shared" si="293"/>
        <v>1.2475445479474807</v>
      </c>
      <c r="AA4136" s="7">
        <f t="shared" si="288"/>
        <v>0.77852924748549024</v>
      </c>
      <c r="AB4136" s="7">
        <f t="shared" si="289"/>
        <v>0.22147075251450979</v>
      </c>
      <c r="AE4136" s="7" t="s">
        <v>132</v>
      </c>
      <c r="AL4136" s="7" t="s">
        <v>408</v>
      </c>
      <c r="AM4136" s="7">
        <v>6.0999999999999999E-2</v>
      </c>
      <c r="AN4136" s="7">
        <v>7.7299999999999994E-2</v>
      </c>
      <c r="AS4136" s="7">
        <f t="shared" si="294"/>
        <v>1.8907999623032261</v>
      </c>
      <c r="AT4136" s="7">
        <f t="shared" si="290"/>
        <v>2.1662552812206535</v>
      </c>
      <c r="AU4136" s="7">
        <f t="shared" si="295"/>
        <v>1.5511552873877141</v>
      </c>
      <c r="AV4136" s="7" t="s">
        <v>654</v>
      </c>
      <c r="AX4136" s="7" t="s">
        <v>14</v>
      </c>
      <c r="AY4136" s="7" t="s">
        <v>821</v>
      </c>
    </row>
    <row r="4137" spans="2:51" x14ac:dyDescent="0.2">
      <c r="B4137" s="7">
        <v>7689</v>
      </c>
      <c r="C4137" s="7" t="s">
        <v>69</v>
      </c>
      <c r="D4137" s="7" t="s">
        <v>820</v>
      </c>
      <c r="E4137" s="7" t="s">
        <v>819</v>
      </c>
      <c r="F4137" s="7">
        <f t="shared" si="291"/>
        <v>0.49334448090271488</v>
      </c>
      <c r="G4137" t="s">
        <v>627</v>
      </c>
      <c r="H4137" s="7">
        <v>6.5454545442292398</v>
      </c>
      <c r="I4137" s="7">
        <f t="shared" si="286"/>
        <v>3.2291638743950903</v>
      </c>
      <c r="J4137" s="7">
        <v>2009</v>
      </c>
      <c r="L4137" s="7">
        <v>208</v>
      </c>
      <c r="M4137" s="7">
        <v>40.616666670000001</v>
      </c>
      <c r="N4137" s="7">
        <v>80.75</v>
      </c>
      <c r="Q4137" s="7">
        <v>21.41</v>
      </c>
      <c r="R4137" s="7">
        <v>10</v>
      </c>
      <c r="S4137" s="7">
        <v>16.760000000000002</v>
      </c>
      <c r="T4137" s="7">
        <v>10</v>
      </c>
      <c r="U4137" s="7" t="s">
        <v>822</v>
      </c>
      <c r="V4137" s="7" t="s">
        <v>26</v>
      </c>
      <c r="W4137" s="7">
        <v>0.35</v>
      </c>
      <c r="X4137" s="7">
        <f t="shared" si="287"/>
        <v>2.2909090904802336</v>
      </c>
      <c r="Y4137" s="7">
        <f t="shared" si="292"/>
        <v>0.1433444809027149</v>
      </c>
      <c r="Z4137" s="7">
        <f t="shared" si="293"/>
        <v>0.93825478391485673</v>
      </c>
      <c r="AA4137" s="7">
        <f t="shared" si="288"/>
        <v>0.70944342857464393</v>
      </c>
      <c r="AB4137" s="7">
        <f t="shared" si="289"/>
        <v>0.29055657142535612</v>
      </c>
      <c r="AE4137" s="7" t="s">
        <v>132</v>
      </c>
      <c r="AL4137" s="7" t="s">
        <v>408</v>
      </c>
      <c r="AM4137" s="7">
        <v>6.0999999999999999E-2</v>
      </c>
      <c r="AN4137" s="7">
        <v>7.7299999999999994E-2</v>
      </c>
      <c r="AS4137" s="7">
        <f t="shared" si="294"/>
        <v>1.8907999623032261</v>
      </c>
      <c r="AT4137" s="7">
        <f t="shared" si="290"/>
        <v>2.1662552812206535</v>
      </c>
      <c r="AU4137" s="7">
        <f t="shared" si="295"/>
        <v>1.5511552873877141</v>
      </c>
      <c r="AV4137" s="7" t="s">
        <v>654</v>
      </c>
      <c r="AX4137" s="7" t="s">
        <v>14</v>
      </c>
      <c r="AY4137" s="7" t="s">
        <v>821</v>
      </c>
    </row>
    <row r="4138" spans="2:51" x14ac:dyDescent="0.2">
      <c r="B4138" s="7">
        <v>7689</v>
      </c>
      <c r="C4138" s="7" t="s">
        <v>69</v>
      </c>
      <c r="D4138" s="7" t="s">
        <v>820</v>
      </c>
      <c r="E4138" s="7" t="s">
        <v>819</v>
      </c>
      <c r="F4138" s="7">
        <f t="shared" si="291"/>
        <v>0.54209657649110132</v>
      </c>
      <c r="G4138" t="s">
        <v>627</v>
      </c>
      <c r="H4138" s="7">
        <v>6.5454545442292398</v>
      </c>
      <c r="I4138" s="7">
        <f t="shared" si="286"/>
        <v>3.5482685000047929</v>
      </c>
      <c r="J4138" s="7">
        <v>2009</v>
      </c>
      <c r="L4138" s="7">
        <v>211</v>
      </c>
      <c r="M4138" s="7">
        <v>40.616666670000001</v>
      </c>
      <c r="N4138" s="7">
        <v>80.75</v>
      </c>
      <c r="Q4138" s="7">
        <v>22.76</v>
      </c>
      <c r="R4138" s="7">
        <v>10</v>
      </c>
      <c r="S4138" s="7">
        <v>13.78</v>
      </c>
      <c r="T4138" s="7">
        <v>10</v>
      </c>
      <c r="U4138" s="7" t="s">
        <v>822</v>
      </c>
      <c r="V4138" s="7" t="s">
        <v>26</v>
      </c>
      <c r="W4138" s="7">
        <v>0.39</v>
      </c>
      <c r="X4138" s="7">
        <f t="shared" si="287"/>
        <v>2.5527272722494034</v>
      </c>
      <c r="Y4138" s="7">
        <f t="shared" si="292"/>
        <v>0.15209657649110134</v>
      </c>
      <c r="Z4138" s="7">
        <f t="shared" si="293"/>
        <v>0.99554122775538945</v>
      </c>
      <c r="AA4138" s="7">
        <f t="shared" si="288"/>
        <v>0.71942900382142871</v>
      </c>
      <c r="AB4138" s="7">
        <f t="shared" si="289"/>
        <v>0.28057099617857123</v>
      </c>
      <c r="AE4138" s="7" t="s">
        <v>132</v>
      </c>
      <c r="AL4138" s="7" t="s">
        <v>408</v>
      </c>
      <c r="AM4138" s="7">
        <v>6.0999999999999999E-2</v>
      </c>
      <c r="AN4138" s="7">
        <v>7.7299999999999994E-2</v>
      </c>
      <c r="AS4138" s="7">
        <f t="shared" si="294"/>
        <v>1.8907999623032261</v>
      </c>
      <c r="AT4138" s="7">
        <f t="shared" si="290"/>
        <v>2.1662552812206535</v>
      </c>
      <c r="AU4138" s="7">
        <f t="shared" si="295"/>
        <v>1.5511552873877141</v>
      </c>
      <c r="AV4138" s="7" t="s">
        <v>654</v>
      </c>
      <c r="AX4138" s="7" t="s">
        <v>14</v>
      </c>
      <c r="AY4138" s="7" t="s">
        <v>821</v>
      </c>
    </row>
    <row r="4139" spans="2:51" x14ac:dyDescent="0.2">
      <c r="B4139" s="7">
        <v>7689</v>
      </c>
      <c r="C4139" s="7" t="s">
        <v>69</v>
      </c>
      <c r="D4139" s="7" t="s">
        <v>820</v>
      </c>
      <c r="E4139" s="7" t="s">
        <v>819</v>
      </c>
      <c r="F4139" s="7">
        <f t="shared" si="291"/>
        <v>0.62449964211703746</v>
      </c>
      <c r="G4139" t="s">
        <v>627</v>
      </c>
      <c r="H4139" s="7">
        <v>6.5454545442292398</v>
      </c>
      <c r="I4139" s="7">
        <f t="shared" si="286"/>
        <v>4.0876340203644972</v>
      </c>
      <c r="J4139" s="7">
        <v>2009</v>
      </c>
      <c r="L4139" s="7">
        <v>214</v>
      </c>
      <c r="M4139" s="7">
        <v>40.616666670000001</v>
      </c>
      <c r="N4139" s="7">
        <v>80.75</v>
      </c>
      <c r="Q4139" s="7">
        <v>25.89</v>
      </c>
      <c r="R4139" s="7">
        <v>10</v>
      </c>
      <c r="S4139" s="7">
        <v>17.11</v>
      </c>
      <c r="T4139" s="7">
        <v>10</v>
      </c>
      <c r="U4139" s="7" t="s">
        <v>822</v>
      </c>
      <c r="V4139" s="7" t="s">
        <v>26</v>
      </c>
      <c r="W4139" s="7">
        <v>0.45</v>
      </c>
      <c r="X4139" s="7">
        <f t="shared" si="287"/>
        <v>2.9454545449031579</v>
      </c>
      <c r="Y4139" s="7">
        <f t="shared" si="292"/>
        <v>0.17449964211703745</v>
      </c>
      <c r="Z4139" s="7">
        <f t="shared" si="293"/>
        <v>1.1421794754613388</v>
      </c>
      <c r="AA4139" s="7">
        <f t="shared" si="288"/>
        <v>0.72057687411078686</v>
      </c>
      <c r="AB4139" s="7">
        <f t="shared" si="289"/>
        <v>0.27942312588921303</v>
      </c>
      <c r="AE4139" s="7" t="s">
        <v>132</v>
      </c>
      <c r="AL4139" s="7" t="s">
        <v>408</v>
      </c>
      <c r="AM4139" s="7">
        <v>6.0999999999999999E-2</v>
      </c>
      <c r="AN4139" s="7">
        <v>7.7299999999999994E-2</v>
      </c>
      <c r="AS4139" s="7">
        <f t="shared" si="294"/>
        <v>1.8907999623032261</v>
      </c>
      <c r="AT4139" s="7">
        <f t="shared" si="290"/>
        <v>2.1662552812206535</v>
      </c>
      <c r="AU4139" s="7">
        <f t="shared" si="295"/>
        <v>1.5511552873877141</v>
      </c>
      <c r="AV4139" s="7" t="s">
        <v>654</v>
      </c>
      <c r="AX4139" s="7" t="s">
        <v>14</v>
      </c>
      <c r="AY4139" s="7" t="s">
        <v>821</v>
      </c>
    </row>
    <row r="4140" spans="2:51" x14ac:dyDescent="0.2">
      <c r="B4140" s="7">
        <v>7689</v>
      </c>
      <c r="C4140" s="7" t="s">
        <v>69</v>
      </c>
      <c r="D4140" s="7" t="s">
        <v>820</v>
      </c>
      <c r="E4140" s="7" t="s">
        <v>819</v>
      </c>
      <c r="F4140" s="7">
        <f t="shared" si="291"/>
        <v>0.35515532744941347</v>
      </c>
      <c r="G4140" t="s">
        <v>627</v>
      </c>
      <c r="H4140" s="7">
        <v>6.5454545442292398</v>
      </c>
      <c r="I4140" s="7">
        <f t="shared" si="286"/>
        <v>2.3246530519609871</v>
      </c>
      <c r="J4140" s="7">
        <v>2009</v>
      </c>
      <c r="L4140" s="7">
        <v>217</v>
      </c>
      <c r="M4140" s="7">
        <v>40.616666670000001</v>
      </c>
      <c r="N4140" s="7">
        <v>80.75</v>
      </c>
      <c r="Q4140" s="7">
        <v>20.07</v>
      </c>
      <c r="R4140" s="7">
        <v>10</v>
      </c>
      <c r="S4140" s="7">
        <v>13.78</v>
      </c>
      <c r="T4140" s="7">
        <v>10</v>
      </c>
      <c r="U4140" s="7" t="s">
        <v>822</v>
      </c>
      <c r="V4140" s="7" t="s">
        <v>26</v>
      </c>
      <c r="W4140" s="7">
        <v>0.22</v>
      </c>
      <c r="X4140" s="7">
        <f t="shared" si="287"/>
        <v>1.4399999997304327</v>
      </c>
      <c r="Y4140" s="7">
        <f t="shared" si="292"/>
        <v>0.13515532744941344</v>
      </c>
      <c r="Z4140" s="7">
        <f t="shared" si="293"/>
        <v>0.88465305223055413</v>
      </c>
      <c r="AA4140" s="7">
        <f t="shared" si="288"/>
        <v>0.61944727559052504</v>
      </c>
      <c r="AB4140" s="7">
        <f t="shared" si="289"/>
        <v>0.38055272440947485</v>
      </c>
      <c r="AE4140" s="7" t="s">
        <v>132</v>
      </c>
      <c r="AL4140" s="7" t="s">
        <v>408</v>
      </c>
      <c r="AM4140" s="7">
        <v>6.0999999999999999E-2</v>
      </c>
      <c r="AN4140" s="7">
        <v>7.7299999999999994E-2</v>
      </c>
      <c r="AS4140" s="7">
        <f t="shared" si="294"/>
        <v>1.8907999623032261</v>
      </c>
      <c r="AT4140" s="7">
        <f t="shared" si="290"/>
        <v>2.1662552812206535</v>
      </c>
      <c r="AU4140" s="7">
        <f t="shared" si="295"/>
        <v>1.5511552873877141</v>
      </c>
      <c r="AV4140" s="7" t="s">
        <v>654</v>
      </c>
      <c r="AX4140" s="7" t="s">
        <v>14</v>
      </c>
      <c r="AY4140" s="7" t="s">
        <v>821</v>
      </c>
    </row>
    <row r="4141" spans="2:51" x14ac:dyDescent="0.2">
      <c r="B4141" s="7">
        <v>7689</v>
      </c>
      <c r="C4141" s="7" t="s">
        <v>69</v>
      </c>
      <c r="D4141" s="7" t="s">
        <v>820</v>
      </c>
      <c r="E4141" s="7" t="s">
        <v>819</v>
      </c>
      <c r="F4141" s="7">
        <f t="shared" si="291"/>
        <v>0.61620030054202557</v>
      </c>
      <c r="G4141" t="s">
        <v>627</v>
      </c>
      <c r="H4141" s="7">
        <v>6.5454545442292398</v>
      </c>
      <c r="I4141" s="7">
        <f t="shared" si="286"/>
        <v>4.0333110573382243</v>
      </c>
      <c r="J4141" s="7">
        <v>2009</v>
      </c>
      <c r="L4141" s="7">
        <v>220</v>
      </c>
      <c r="M4141" s="7">
        <v>40.616666670000001</v>
      </c>
      <c r="N4141" s="7">
        <v>80.75</v>
      </c>
      <c r="Q4141" s="7">
        <v>24.78</v>
      </c>
      <c r="R4141" s="7">
        <v>10</v>
      </c>
      <c r="S4141" s="7">
        <v>13.7</v>
      </c>
      <c r="T4141" s="7">
        <v>10</v>
      </c>
      <c r="U4141" s="7" t="s">
        <v>822</v>
      </c>
      <c r="V4141" s="7" t="s">
        <v>26</v>
      </c>
      <c r="W4141" s="7">
        <v>0.45</v>
      </c>
      <c r="X4141" s="7">
        <f t="shared" si="287"/>
        <v>2.9454545449031579</v>
      </c>
      <c r="Y4141" s="7">
        <f t="shared" si="292"/>
        <v>0.16620030054202559</v>
      </c>
      <c r="Z4141" s="7">
        <f t="shared" si="293"/>
        <v>1.0878565124350668</v>
      </c>
      <c r="AA4141" s="7">
        <f t="shared" si="288"/>
        <v>0.73028201966822881</v>
      </c>
      <c r="AB4141" s="7">
        <f t="shared" si="289"/>
        <v>0.26971798033177125</v>
      </c>
      <c r="AE4141" s="7" t="s">
        <v>132</v>
      </c>
      <c r="AL4141" s="7" t="s">
        <v>408</v>
      </c>
      <c r="AM4141" s="7">
        <v>6.0999999999999999E-2</v>
      </c>
      <c r="AN4141" s="7">
        <v>7.7299999999999994E-2</v>
      </c>
      <c r="AS4141" s="7">
        <f t="shared" si="294"/>
        <v>1.8907999623032261</v>
      </c>
      <c r="AT4141" s="7">
        <f t="shared" si="290"/>
        <v>2.1662552812206535</v>
      </c>
      <c r="AU4141" s="7">
        <f t="shared" si="295"/>
        <v>1.5511552873877141</v>
      </c>
      <c r="AV4141" s="7" t="s">
        <v>654</v>
      </c>
      <c r="AX4141" s="7" t="s">
        <v>14</v>
      </c>
      <c r="AY4141" s="7" t="s">
        <v>821</v>
      </c>
    </row>
    <row r="4142" spans="2:51" x14ac:dyDescent="0.2">
      <c r="B4142" s="7">
        <v>7689</v>
      </c>
      <c r="C4142" s="7" t="s">
        <v>69</v>
      </c>
      <c r="D4142" s="7" t="s">
        <v>820</v>
      </c>
      <c r="E4142" s="7" t="s">
        <v>819</v>
      </c>
      <c r="F4142" s="7">
        <f t="shared" si="291"/>
        <v>0.50438379705574565</v>
      </c>
      <c r="G4142" t="s">
        <v>627</v>
      </c>
      <c r="H4142" s="7">
        <v>6.5454545442292398</v>
      </c>
      <c r="I4142" s="7">
        <f t="shared" si="286"/>
        <v>3.3014212164741292</v>
      </c>
      <c r="J4142" s="7">
        <v>2009</v>
      </c>
      <c r="L4142" s="7">
        <v>223</v>
      </c>
      <c r="M4142" s="7">
        <v>40.616666670000001</v>
      </c>
      <c r="N4142" s="7">
        <v>80.75</v>
      </c>
      <c r="Q4142" s="7">
        <v>23.1</v>
      </c>
      <c r="R4142" s="7">
        <v>10</v>
      </c>
      <c r="S4142" s="7">
        <v>17.21</v>
      </c>
      <c r="T4142" s="7">
        <v>10</v>
      </c>
      <c r="U4142" s="7" t="s">
        <v>822</v>
      </c>
      <c r="V4142" s="7" t="s">
        <v>26</v>
      </c>
      <c r="W4142" s="7">
        <v>0.35</v>
      </c>
      <c r="X4142" s="7">
        <f t="shared" si="287"/>
        <v>2.2909090904802336</v>
      </c>
      <c r="Y4142" s="7">
        <f t="shared" si="292"/>
        <v>0.15438379705574562</v>
      </c>
      <c r="Z4142" s="7">
        <f t="shared" si="293"/>
        <v>1.0105121259938949</v>
      </c>
      <c r="AA4142" s="7">
        <f t="shared" si="288"/>
        <v>0.69391602593712409</v>
      </c>
      <c r="AB4142" s="7">
        <f t="shared" si="289"/>
        <v>0.30608397406287569</v>
      </c>
      <c r="AE4142" s="7" t="s">
        <v>132</v>
      </c>
      <c r="AL4142" s="7" t="s">
        <v>408</v>
      </c>
      <c r="AM4142" s="7">
        <v>6.0999999999999999E-2</v>
      </c>
      <c r="AN4142" s="7">
        <v>7.7299999999999994E-2</v>
      </c>
      <c r="AS4142" s="7">
        <f t="shared" si="294"/>
        <v>1.8907999623032261</v>
      </c>
      <c r="AT4142" s="7">
        <f t="shared" si="290"/>
        <v>2.1662552812206535</v>
      </c>
      <c r="AU4142" s="7">
        <f t="shared" si="295"/>
        <v>1.5511552873877141</v>
      </c>
      <c r="AV4142" s="7" t="s">
        <v>654</v>
      </c>
      <c r="AX4142" s="7" t="s">
        <v>14</v>
      </c>
      <c r="AY4142" s="7" t="s">
        <v>821</v>
      </c>
    </row>
    <row r="4143" spans="2:51" x14ac:dyDescent="0.2">
      <c r="B4143" s="7">
        <v>7689</v>
      </c>
      <c r="C4143" s="7" t="s">
        <v>69</v>
      </c>
      <c r="D4143" s="7" t="s">
        <v>820</v>
      </c>
      <c r="E4143" s="7" t="s">
        <v>819</v>
      </c>
      <c r="F4143" s="7">
        <f t="shared" si="291"/>
        <v>0.41791239858590457</v>
      </c>
      <c r="G4143" t="s">
        <v>627</v>
      </c>
      <c r="H4143" s="7">
        <v>6.5454545442292398</v>
      </c>
      <c r="I4143" s="7">
        <f t="shared" si="286"/>
        <v>2.7354266084138503</v>
      </c>
      <c r="J4143" s="7">
        <v>2009</v>
      </c>
      <c r="L4143" s="7">
        <v>226</v>
      </c>
      <c r="M4143" s="7">
        <v>40.616666670000001</v>
      </c>
      <c r="N4143" s="7">
        <v>80.75</v>
      </c>
      <c r="Q4143" s="7">
        <v>20.53</v>
      </c>
      <c r="R4143" s="7">
        <v>10</v>
      </c>
      <c r="S4143" s="7">
        <v>20.37</v>
      </c>
      <c r="T4143" s="7">
        <v>10</v>
      </c>
      <c r="U4143" s="7" t="s">
        <v>822</v>
      </c>
      <c r="V4143" s="7" t="s">
        <v>26</v>
      </c>
      <c r="W4143" s="7">
        <v>0.28000000000000003</v>
      </c>
      <c r="X4143" s="7">
        <f t="shared" si="287"/>
        <v>1.8327272723841874</v>
      </c>
      <c r="Y4143" s="7">
        <f t="shared" si="292"/>
        <v>0.13791239858590454</v>
      </c>
      <c r="Z4143" s="7">
        <f t="shared" si="293"/>
        <v>0.90269933602966301</v>
      </c>
      <c r="AA4143" s="7">
        <f t="shared" si="288"/>
        <v>0.66999687242455497</v>
      </c>
      <c r="AB4143" s="7">
        <f t="shared" si="289"/>
        <v>0.33000312757544514</v>
      </c>
      <c r="AE4143" s="7" t="s">
        <v>132</v>
      </c>
      <c r="AL4143" s="7" t="s">
        <v>408</v>
      </c>
      <c r="AM4143" s="7">
        <v>6.0999999999999999E-2</v>
      </c>
      <c r="AN4143" s="7">
        <v>7.7299999999999994E-2</v>
      </c>
      <c r="AS4143" s="7">
        <f t="shared" si="294"/>
        <v>1.8907999623032261</v>
      </c>
      <c r="AT4143" s="7">
        <f t="shared" si="290"/>
        <v>2.1662552812206535</v>
      </c>
      <c r="AU4143" s="7">
        <f t="shared" si="295"/>
        <v>1.5511552873877141</v>
      </c>
      <c r="AV4143" s="7" t="s">
        <v>654</v>
      </c>
      <c r="AX4143" s="7" t="s">
        <v>14</v>
      </c>
      <c r="AY4143" s="7" t="s">
        <v>821</v>
      </c>
    </row>
    <row r="4144" spans="2:51" x14ac:dyDescent="0.2">
      <c r="B4144" s="7">
        <v>7689</v>
      </c>
      <c r="C4144" s="7" t="s">
        <v>69</v>
      </c>
      <c r="D4144" s="7" t="s">
        <v>820</v>
      </c>
      <c r="E4144" s="7" t="s">
        <v>819</v>
      </c>
      <c r="F4144" s="7">
        <f t="shared" si="291"/>
        <v>0.36321144671798045</v>
      </c>
      <c r="G4144" t="s">
        <v>627</v>
      </c>
      <c r="H4144" s="7">
        <v>6.5454545442292398</v>
      </c>
      <c r="I4144" s="7">
        <f t="shared" si="286"/>
        <v>2.3773840144362817</v>
      </c>
      <c r="J4144" s="7">
        <v>2009</v>
      </c>
      <c r="L4144" s="7">
        <v>229</v>
      </c>
      <c r="M4144" s="7">
        <v>40.616666670000001</v>
      </c>
      <c r="N4144" s="7">
        <v>80.75</v>
      </c>
      <c r="Q4144" s="7">
        <v>19.739999999999998</v>
      </c>
      <c r="R4144" s="7">
        <v>10</v>
      </c>
      <c r="S4144" s="7">
        <v>20.54</v>
      </c>
      <c r="T4144" s="7">
        <v>10</v>
      </c>
      <c r="U4144" s="7" t="s">
        <v>822</v>
      </c>
      <c r="V4144" s="7" t="s">
        <v>26</v>
      </c>
      <c r="W4144" s="7">
        <v>0.23</v>
      </c>
      <c r="X4144" s="7">
        <f t="shared" si="287"/>
        <v>1.5054545451727253</v>
      </c>
      <c r="Y4144" s="7">
        <f t="shared" si="292"/>
        <v>0.13321144671798044</v>
      </c>
      <c r="Z4144" s="7">
        <f t="shared" si="293"/>
        <v>0.8719294692635563</v>
      </c>
      <c r="AA4144" s="7">
        <f t="shared" si="288"/>
        <v>0.63323995451769466</v>
      </c>
      <c r="AB4144" s="7">
        <f t="shared" si="289"/>
        <v>0.36676004548230534</v>
      </c>
      <c r="AE4144" s="7" t="s">
        <v>132</v>
      </c>
      <c r="AL4144" s="7" t="s">
        <v>408</v>
      </c>
      <c r="AM4144" s="7">
        <v>6.0999999999999999E-2</v>
      </c>
      <c r="AN4144" s="7">
        <v>7.7299999999999994E-2</v>
      </c>
      <c r="AS4144" s="7">
        <f t="shared" si="294"/>
        <v>1.8907999623032261</v>
      </c>
      <c r="AT4144" s="7">
        <f t="shared" si="290"/>
        <v>2.1662552812206535</v>
      </c>
      <c r="AU4144" s="7">
        <f t="shared" si="295"/>
        <v>1.5511552873877141</v>
      </c>
      <c r="AV4144" s="7" t="s">
        <v>654</v>
      </c>
      <c r="AX4144" s="7" t="s">
        <v>14</v>
      </c>
      <c r="AY4144" s="7" t="s">
        <v>821</v>
      </c>
    </row>
    <row r="4145" spans="2:51" x14ac:dyDescent="0.2">
      <c r="B4145" s="7">
        <v>7689</v>
      </c>
      <c r="C4145" s="7" t="s">
        <v>69</v>
      </c>
      <c r="D4145" s="7" t="s">
        <v>820</v>
      </c>
      <c r="E4145" s="7" t="s">
        <v>819</v>
      </c>
      <c r="F4145" s="7">
        <f t="shared" si="291"/>
        <v>0.34899895252182095</v>
      </c>
      <c r="G4145" t="s">
        <v>627</v>
      </c>
      <c r="H4145" s="7">
        <v>6.5454545442292398</v>
      </c>
      <c r="I4145" s="7">
        <f t="shared" si="286"/>
        <v>2.2843567797151976</v>
      </c>
      <c r="J4145" s="7">
        <v>2009</v>
      </c>
      <c r="L4145" s="7">
        <v>232</v>
      </c>
      <c r="M4145" s="7">
        <v>40.616666670000001</v>
      </c>
      <c r="N4145" s="7">
        <v>80.75</v>
      </c>
      <c r="Q4145" s="7">
        <v>17.170000000000002</v>
      </c>
      <c r="R4145" s="7">
        <v>10</v>
      </c>
      <c r="S4145" s="7">
        <v>20.46</v>
      </c>
      <c r="T4145" s="7">
        <v>10</v>
      </c>
      <c r="U4145" s="7" t="s">
        <v>822</v>
      </c>
      <c r="V4145" s="7" t="s">
        <v>26</v>
      </c>
      <c r="W4145" s="7">
        <v>0.23</v>
      </c>
      <c r="X4145" s="7">
        <f t="shared" si="287"/>
        <v>1.5054545451727253</v>
      </c>
      <c r="Y4145" s="7">
        <f t="shared" si="292"/>
        <v>0.11899895252182094</v>
      </c>
      <c r="Z4145" s="7">
        <f t="shared" si="293"/>
        <v>0.77890223454247243</v>
      </c>
      <c r="AA4145" s="7">
        <f t="shared" si="288"/>
        <v>0.65902776595187462</v>
      </c>
      <c r="AB4145" s="7">
        <f t="shared" si="289"/>
        <v>0.34097223404812543</v>
      </c>
      <c r="AE4145" s="7" t="s">
        <v>132</v>
      </c>
      <c r="AL4145" s="7" t="s">
        <v>408</v>
      </c>
      <c r="AM4145" s="7">
        <v>6.0999999999999999E-2</v>
      </c>
      <c r="AN4145" s="7">
        <v>7.7299999999999994E-2</v>
      </c>
      <c r="AS4145" s="7">
        <f t="shared" si="294"/>
        <v>1.8907999623032261</v>
      </c>
      <c r="AT4145" s="7">
        <f t="shared" si="290"/>
        <v>2.1662552812206535</v>
      </c>
      <c r="AU4145" s="7">
        <f t="shared" si="295"/>
        <v>1.5511552873877141</v>
      </c>
      <c r="AV4145" s="7" t="s">
        <v>654</v>
      </c>
      <c r="AX4145" s="7" t="s">
        <v>14</v>
      </c>
      <c r="AY4145" s="7" t="s">
        <v>821</v>
      </c>
    </row>
    <row r="4146" spans="2:51" x14ac:dyDescent="0.2">
      <c r="B4146" s="7">
        <v>7689</v>
      </c>
      <c r="C4146" s="7" t="s">
        <v>69</v>
      </c>
      <c r="D4146" s="7" t="s">
        <v>820</v>
      </c>
      <c r="E4146" s="7" t="s">
        <v>819</v>
      </c>
      <c r="F4146" s="7">
        <f t="shared" si="291"/>
        <v>0.37078845270425903</v>
      </c>
      <c r="G4146" t="s">
        <v>627</v>
      </c>
      <c r="H4146" s="7">
        <v>6.5454545442292398</v>
      </c>
      <c r="I4146" s="7">
        <f t="shared" si="286"/>
        <v>2.4269789627008209</v>
      </c>
      <c r="J4146" s="7">
        <v>2009</v>
      </c>
      <c r="L4146" s="7">
        <v>235</v>
      </c>
      <c r="M4146" s="7">
        <v>40.616666670000001</v>
      </c>
      <c r="N4146" s="7">
        <v>80.75</v>
      </c>
      <c r="Q4146" s="7">
        <v>17.510000000000002</v>
      </c>
      <c r="R4146" s="7">
        <v>10</v>
      </c>
      <c r="S4146" s="7">
        <v>17.13</v>
      </c>
      <c r="T4146" s="7">
        <v>10</v>
      </c>
      <c r="U4146" s="7" t="s">
        <v>822</v>
      </c>
      <c r="V4146" s="7" t="s">
        <v>26</v>
      </c>
      <c r="W4146" s="7">
        <v>0.25</v>
      </c>
      <c r="X4146" s="7">
        <f t="shared" si="287"/>
        <v>1.6363636360573099</v>
      </c>
      <c r="Y4146" s="7">
        <f t="shared" si="292"/>
        <v>0.12078845270425903</v>
      </c>
      <c r="Z4146" s="7">
        <f t="shared" si="293"/>
        <v>0.79061532664351086</v>
      </c>
      <c r="AA4146" s="7">
        <f t="shared" si="288"/>
        <v>0.67423890408852638</v>
      </c>
      <c r="AB4146" s="7">
        <f t="shared" si="289"/>
        <v>0.32576109591147362</v>
      </c>
      <c r="AE4146" s="7" t="s">
        <v>132</v>
      </c>
      <c r="AL4146" s="7" t="s">
        <v>408</v>
      </c>
      <c r="AM4146" s="7">
        <v>6.0999999999999999E-2</v>
      </c>
      <c r="AN4146" s="7">
        <v>7.7299999999999994E-2</v>
      </c>
      <c r="AS4146" s="7">
        <f t="shared" si="294"/>
        <v>1.8907999623032261</v>
      </c>
      <c r="AT4146" s="7">
        <f t="shared" si="290"/>
        <v>2.1662552812206535</v>
      </c>
      <c r="AU4146" s="7">
        <f t="shared" si="295"/>
        <v>1.5511552873877141</v>
      </c>
      <c r="AV4146" s="7" t="s">
        <v>654</v>
      </c>
      <c r="AX4146" s="7" t="s">
        <v>14</v>
      </c>
      <c r="AY4146" s="7" t="s">
        <v>821</v>
      </c>
    </row>
    <row r="4147" spans="2:51" x14ac:dyDescent="0.2">
      <c r="B4147" s="7">
        <v>7689</v>
      </c>
      <c r="C4147" s="7" t="s">
        <v>69</v>
      </c>
      <c r="D4147" s="7" t="s">
        <v>820</v>
      </c>
      <c r="E4147" s="7" t="s">
        <v>819</v>
      </c>
      <c r="F4147" s="7">
        <f t="shared" si="291"/>
        <v>0.35962749312606246</v>
      </c>
      <c r="G4147" t="s">
        <v>627</v>
      </c>
      <c r="H4147" s="7">
        <v>6.5454545442292398</v>
      </c>
      <c r="I4147" s="7">
        <f t="shared" si="286"/>
        <v>2.3539254091117554</v>
      </c>
      <c r="J4147" s="7">
        <v>2009</v>
      </c>
      <c r="L4147" s="7">
        <v>238</v>
      </c>
      <c r="M4147" s="7">
        <v>40.616666670000001</v>
      </c>
      <c r="N4147" s="7">
        <v>80.75</v>
      </c>
      <c r="Q4147" s="7">
        <v>17.29</v>
      </c>
      <c r="R4147" s="7">
        <v>10</v>
      </c>
      <c r="S4147" s="7">
        <v>23.88</v>
      </c>
      <c r="T4147" s="7">
        <v>10</v>
      </c>
      <c r="U4147" s="7" t="s">
        <v>822</v>
      </c>
      <c r="V4147" s="7" t="s">
        <v>26</v>
      </c>
      <c r="W4147" s="7">
        <v>0.24</v>
      </c>
      <c r="X4147" s="7">
        <f t="shared" si="287"/>
        <v>1.5709090906150174</v>
      </c>
      <c r="Y4147" s="7">
        <f t="shared" si="292"/>
        <v>0.11962749312606244</v>
      </c>
      <c r="Z4147" s="7">
        <f t="shared" si="293"/>
        <v>0.78301631849673758</v>
      </c>
      <c r="AA4147" s="7">
        <f t="shared" si="288"/>
        <v>0.66735720874341287</v>
      </c>
      <c r="AB4147" s="7">
        <f t="shared" si="289"/>
        <v>0.33264279125658691</v>
      </c>
      <c r="AE4147" s="7" t="s">
        <v>132</v>
      </c>
      <c r="AL4147" s="7" t="s">
        <v>408</v>
      </c>
      <c r="AM4147" s="7">
        <v>6.0999999999999999E-2</v>
      </c>
      <c r="AN4147" s="7">
        <v>7.7299999999999994E-2</v>
      </c>
      <c r="AS4147" s="7">
        <f t="shared" si="294"/>
        <v>1.8907999623032261</v>
      </c>
      <c r="AT4147" s="7">
        <f t="shared" si="290"/>
        <v>2.1662552812206535</v>
      </c>
      <c r="AU4147" s="7">
        <f t="shared" si="295"/>
        <v>1.5511552873877141</v>
      </c>
      <c r="AV4147" s="7" t="s">
        <v>654</v>
      </c>
      <c r="AX4147" s="7" t="s">
        <v>14</v>
      </c>
      <c r="AY4147" s="7" t="s">
        <v>821</v>
      </c>
    </row>
    <row r="4148" spans="2:51" x14ac:dyDescent="0.2">
      <c r="B4148" s="7">
        <v>7689</v>
      </c>
      <c r="C4148" s="7" t="s">
        <v>69</v>
      </c>
      <c r="D4148" s="7" t="s">
        <v>820</v>
      </c>
      <c r="E4148" s="7" t="s">
        <v>819</v>
      </c>
      <c r="F4148" s="7">
        <f t="shared" si="291"/>
        <v>0.29894854327682419</v>
      </c>
      <c r="G4148" t="s">
        <v>627</v>
      </c>
      <c r="H4148" s="7">
        <v>6.5454545442292398</v>
      </c>
      <c r="I4148" s="7">
        <f t="shared" si="286"/>
        <v>1.9567541010820004</v>
      </c>
      <c r="J4148" s="7">
        <v>2009</v>
      </c>
      <c r="L4148" s="7">
        <v>241</v>
      </c>
      <c r="M4148" s="7">
        <v>40.616666670000001</v>
      </c>
      <c r="N4148" s="7">
        <v>80.75</v>
      </c>
      <c r="Q4148" s="7">
        <v>15.16</v>
      </c>
      <c r="R4148" s="7">
        <v>10</v>
      </c>
      <c r="S4148" s="7">
        <v>20.55</v>
      </c>
      <c r="T4148" s="7">
        <v>10</v>
      </c>
      <c r="U4148" s="7" t="s">
        <v>822</v>
      </c>
      <c r="V4148" s="7" t="s">
        <v>26</v>
      </c>
      <c r="W4148" s="7">
        <v>0.19</v>
      </c>
      <c r="X4148" s="7">
        <f t="shared" si="287"/>
        <v>1.2436363634035557</v>
      </c>
      <c r="Y4148" s="7">
        <f t="shared" si="292"/>
        <v>0.1089485432768242</v>
      </c>
      <c r="Z4148" s="7">
        <f t="shared" si="293"/>
        <v>0.71311773767844489</v>
      </c>
      <c r="AA4148" s="7">
        <f t="shared" si="288"/>
        <v>0.63556088254312515</v>
      </c>
      <c r="AB4148" s="7">
        <f t="shared" si="289"/>
        <v>0.36443911745687496</v>
      </c>
      <c r="AE4148" s="7" t="s">
        <v>132</v>
      </c>
      <c r="AL4148" s="7" t="s">
        <v>408</v>
      </c>
      <c r="AM4148" s="7">
        <v>6.0999999999999999E-2</v>
      </c>
      <c r="AN4148" s="7">
        <v>7.7299999999999994E-2</v>
      </c>
      <c r="AS4148" s="7">
        <f t="shared" si="294"/>
        <v>1.8907999623032261</v>
      </c>
      <c r="AT4148" s="7">
        <f t="shared" si="290"/>
        <v>2.1662552812206535</v>
      </c>
      <c r="AU4148" s="7">
        <f t="shared" si="295"/>
        <v>1.5511552873877141</v>
      </c>
      <c r="AV4148" s="7" t="s">
        <v>654</v>
      </c>
      <c r="AX4148" s="7" t="s">
        <v>14</v>
      </c>
      <c r="AY4148" s="7" t="s">
        <v>821</v>
      </c>
    </row>
    <row r="4149" spans="2:51" x14ac:dyDescent="0.2">
      <c r="B4149" s="7">
        <v>7689</v>
      </c>
      <c r="C4149" s="7" t="s">
        <v>69</v>
      </c>
      <c r="D4149" s="7" t="s">
        <v>820</v>
      </c>
      <c r="E4149" s="7" t="s">
        <v>819</v>
      </c>
      <c r="F4149" s="7">
        <f t="shared" si="291"/>
        <v>0.41499316487590221</v>
      </c>
      <c r="G4149" t="s">
        <v>627</v>
      </c>
      <c r="H4149" s="7">
        <v>6.5454545442292398</v>
      </c>
      <c r="I4149" s="7">
        <f t="shared" si="286"/>
        <v>2.7163188968610483</v>
      </c>
      <c r="J4149" s="7">
        <v>2009</v>
      </c>
      <c r="L4149" s="7">
        <v>244</v>
      </c>
      <c r="M4149" s="7">
        <v>40.616666670000001</v>
      </c>
      <c r="N4149" s="7">
        <v>80.75</v>
      </c>
      <c r="Q4149" s="7">
        <v>16.39</v>
      </c>
      <c r="R4149" s="7">
        <v>10</v>
      </c>
      <c r="S4149" s="7">
        <v>20.64</v>
      </c>
      <c r="T4149" s="7">
        <v>10</v>
      </c>
      <c r="U4149" s="7" t="s">
        <v>822</v>
      </c>
      <c r="V4149" s="7" t="s">
        <v>26</v>
      </c>
      <c r="W4149" s="7">
        <v>0.3</v>
      </c>
      <c r="X4149" s="7">
        <f t="shared" si="287"/>
        <v>1.9636363632687719</v>
      </c>
      <c r="Y4149" s="7">
        <f t="shared" si="292"/>
        <v>0.11499316487590219</v>
      </c>
      <c r="Z4149" s="7">
        <f t="shared" si="293"/>
        <v>0.75268253359227622</v>
      </c>
      <c r="AA4149" s="7">
        <f t="shared" si="288"/>
        <v>0.72290347261432775</v>
      </c>
      <c r="AB4149" s="7">
        <f t="shared" si="289"/>
        <v>0.27709652738567214</v>
      </c>
      <c r="AE4149" s="7" t="s">
        <v>132</v>
      </c>
      <c r="AL4149" s="7" t="s">
        <v>408</v>
      </c>
      <c r="AM4149" s="7">
        <v>6.0999999999999999E-2</v>
      </c>
      <c r="AN4149" s="7">
        <v>7.7299999999999994E-2</v>
      </c>
      <c r="AS4149" s="7">
        <f t="shared" si="294"/>
        <v>1.8907999623032261</v>
      </c>
      <c r="AT4149" s="7">
        <f t="shared" si="290"/>
        <v>2.1662552812206535</v>
      </c>
      <c r="AU4149" s="7">
        <f t="shared" si="295"/>
        <v>1.5511552873877141</v>
      </c>
      <c r="AV4149" s="7" t="s">
        <v>654</v>
      </c>
      <c r="AX4149" s="7" t="s">
        <v>14</v>
      </c>
      <c r="AY4149" s="7" t="s">
        <v>821</v>
      </c>
    </row>
    <row r="4150" spans="2:51" x14ac:dyDescent="0.2">
      <c r="B4150" s="7">
        <v>7689</v>
      </c>
      <c r="C4150" s="7" t="s">
        <v>69</v>
      </c>
      <c r="D4150" s="7" t="s">
        <v>820</v>
      </c>
      <c r="E4150" s="7" t="s">
        <v>819</v>
      </c>
      <c r="F4150" s="7">
        <f t="shared" si="291"/>
        <v>0.41009067284304956</v>
      </c>
      <c r="G4150" t="s">
        <v>627</v>
      </c>
      <c r="H4150" s="7">
        <v>6.5454545442292398</v>
      </c>
      <c r="I4150" s="7">
        <f t="shared" si="286"/>
        <v>2.6842298581065651</v>
      </c>
      <c r="J4150" s="7">
        <v>2009</v>
      </c>
      <c r="L4150" s="7">
        <v>247</v>
      </c>
      <c r="M4150" s="7">
        <v>40.616666670000001</v>
      </c>
      <c r="N4150" s="7">
        <v>80.75</v>
      </c>
      <c r="Q4150" s="7">
        <v>19.2</v>
      </c>
      <c r="R4150" s="7">
        <v>10</v>
      </c>
      <c r="S4150" s="7">
        <v>17.13</v>
      </c>
      <c r="T4150" s="7">
        <v>10</v>
      </c>
      <c r="U4150" s="7" t="s">
        <v>822</v>
      </c>
      <c r="V4150" s="7" t="s">
        <v>26</v>
      </c>
      <c r="W4150" s="7">
        <v>0.28000000000000003</v>
      </c>
      <c r="X4150" s="7">
        <f t="shared" si="287"/>
        <v>1.8327272723841874</v>
      </c>
      <c r="Y4150" s="7">
        <f t="shared" si="292"/>
        <v>0.13009067284304957</v>
      </c>
      <c r="Z4150" s="7">
        <f t="shared" si="293"/>
        <v>0.85150258572237814</v>
      </c>
      <c r="AA4150" s="7">
        <f t="shared" si="288"/>
        <v>0.68277583115664287</v>
      </c>
      <c r="AB4150" s="7">
        <f t="shared" si="289"/>
        <v>0.31722416884335736</v>
      </c>
      <c r="AE4150" s="7" t="s">
        <v>132</v>
      </c>
      <c r="AL4150" s="7" t="s">
        <v>408</v>
      </c>
      <c r="AM4150" s="7">
        <v>6.0999999999999999E-2</v>
      </c>
      <c r="AN4150" s="7">
        <v>7.7299999999999994E-2</v>
      </c>
      <c r="AS4150" s="7">
        <f t="shared" si="294"/>
        <v>1.8907999623032261</v>
      </c>
      <c r="AT4150" s="7">
        <f t="shared" si="290"/>
        <v>2.1662552812206535</v>
      </c>
      <c r="AU4150" s="7">
        <f t="shared" si="295"/>
        <v>1.5511552873877141</v>
      </c>
      <c r="AV4150" s="7" t="s">
        <v>654</v>
      </c>
      <c r="AX4150" s="7" t="s">
        <v>14</v>
      </c>
      <c r="AY4150" s="7" t="s">
        <v>821</v>
      </c>
    </row>
    <row r="4151" spans="2:51" x14ac:dyDescent="0.2">
      <c r="B4151" s="7">
        <v>7689</v>
      </c>
      <c r="C4151" s="7" t="s">
        <v>69</v>
      </c>
      <c r="D4151" s="7" t="s">
        <v>820</v>
      </c>
      <c r="E4151" s="7" t="s">
        <v>819</v>
      </c>
      <c r="F4151" s="7">
        <f t="shared" si="291"/>
        <v>0.45870171481617272</v>
      </c>
      <c r="G4151" t="s">
        <v>627</v>
      </c>
      <c r="H4151" s="7">
        <v>6.5454545442292398</v>
      </c>
      <c r="I4151" s="7">
        <f t="shared" si="286"/>
        <v>3.0024112236892626</v>
      </c>
      <c r="J4151" s="7">
        <v>2009</v>
      </c>
      <c r="L4151" s="7">
        <v>250</v>
      </c>
      <c r="M4151" s="7">
        <v>40.616666670000001</v>
      </c>
      <c r="N4151" s="7">
        <v>80.75</v>
      </c>
      <c r="Q4151" s="7">
        <v>20.66</v>
      </c>
      <c r="R4151" s="7">
        <v>10</v>
      </c>
      <c r="S4151" s="7">
        <v>20.64</v>
      </c>
      <c r="T4151" s="7">
        <v>10</v>
      </c>
      <c r="U4151" s="7" t="s">
        <v>822</v>
      </c>
      <c r="V4151" s="7" t="s">
        <v>26</v>
      </c>
      <c r="W4151" s="7">
        <v>0.32</v>
      </c>
      <c r="X4151" s="7">
        <f t="shared" si="287"/>
        <v>2.0945454541533568</v>
      </c>
      <c r="Y4151" s="7">
        <f t="shared" si="292"/>
        <v>0.13870171481617269</v>
      </c>
      <c r="Z4151" s="7">
        <f t="shared" si="293"/>
        <v>0.90786576953590559</v>
      </c>
      <c r="AA4151" s="7">
        <f t="shared" si="288"/>
        <v>0.69762111120129955</v>
      </c>
      <c r="AB4151" s="7">
        <f t="shared" si="289"/>
        <v>0.3023788887987004</v>
      </c>
      <c r="AE4151" s="7" t="s">
        <v>132</v>
      </c>
      <c r="AL4151" s="7" t="s">
        <v>408</v>
      </c>
      <c r="AM4151" s="7">
        <v>6.0999999999999999E-2</v>
      </c>
      <c r="AN4151" s="7">
        <v>7.7299999999999994E-2</v>
      </c>
      <c r="AS4151" s="7">
        <f t="shared" si="294"/>
        <v>1.8907999623032261</v>
      </c>
      <c r="AT4151" s="7">
        <f t="shared" si="290"/>
        <v>2.1662552812206535</v>
      </c>
      <c r="AU4151" s="7">
        <f t="shared" si="295"/>
        <v>1.5511552873877141</v>
      </c>
      <c r="AV4151" s="7" t="s">
        <v>654</v>
      </c>
      <c r="AX4151" s="7" t="s">
        <v>14</v>
      </c>
      <c r="AY4151" s="7" t="s">
        <v>821</v>
      </c>
    </row>
    <row r="4152" spans="2:51" x14ac:dyDescent="0.2">
      <c r="B4152" s="7">
        <v>7689</v>
      </c>
      <c r="C4152" s="7" t="s">
        <v>69</v>
      </c>
      <c r="D4152" s="7" t="s">
        <v>820</v>
      </c>
      <c r="E4152" s="7" t="s">
        <v>819</v>
      </c>
      <c r="F4152" s="7">
        <f t="shared" si="291"/>
        <v>0.44146901116554726</v>
      </c>
      <c r="G4152" t="s">
        <v>627</v>
      </c>
      <c r="H4152" s="7">
        <v>6.5454545442292398</v>
      </c>
      <c r="I4152" s="7">
        <f t="shared" si="286"/>
        <v>2.8896153452699203</v>
      </c>
      <c r="J4152" s="7">
        <v>2009</v>
      </c>
      <c r="L4152" s="7">
        <v>253</v>
      </c>
      <c r="M4152" s="7">
        <v>40.616666670000001</v>
      </c>
      <c r="N4152" s="7">
        <v>80.75</v>
      </c>
      <c r="Q4152" s="7">
        <v>21.11</v>
      </c>
      <c r="R4152" s="7">
        <v>10</v>
      </c>
      <c r="S4152" s="7">
        <v>20.5</v>
      </c>
      <c r="T4152" s="7">
        <v>10</v>
      </c>
      <c r="U4152" s="7" t="s">
        <v>822</v>
      </c>
      <c r="V4152" s="7" t="s">
        <v>26</v>
      </c>
      <c r="W4152" s="7">
        <v>0.3</v>
      </c>
      <c r="X4152" s="7">
        <f t="shared" si="287"/>
        <v>1.9636363632687719</v>
      </c>
      <c r="Y4152" s="7">
        <f t="shared" si="292"/>
        <v>0.14146901116554728</v>
      </c>
      <c r="Z4152" s="7">
        <f t="shared" si="293"/>
        <v>0.92597898200114848</v>
      </c>
      <c r="AA4152" s="7">
        <f t="shared" si="288"/>
        <v>0.67954939624856803</v>
      </c>
      <c r="AB4152" s="7">
        <f t="shared" si="289"/>
        <v>0.32045060375143197</v>
      </c>
      <c r="AE4152" s="7" t="s">
        <v>132</v>
      </c>
      <c r="AL4152" s="7" t="s">
        <v>408</v>
      </c>
      <c r="AM4152" s="7">
        <v>6.0999999999999999E-2</v>
      </c>
      <c r="AN4152" s="7">
        <v>7.7299999999999994E-2</v>
      </c>
      <c r="AS4152" s="7">
        <f t="shared" si="294"/>
        <v>1.8907999623032261</v>
      </c>
      <c r="AT4152" s="7">
        <f t="shared" si="290"/>
        <v>2.1662552812206535</v>
      </c>
      <c r="AU4152" s="7">
        <f t="shared" si="295"/>
        <v>1.5511552873877141</v>
      </c>
      <c r="AV4152" s="7" t="s">
        <v>654</v>
      </c>
      <c r="AX4152" s="7" t="s">
        <v>14</v>
      </c>
      <c r="AY4152" s="7" t="s">
        <v>821</v>
      </c>
    </row>
    <row r="4153" spans="2:51" x14ac:dyDescent="0.2">
      <c r="B4153" s="7">
        <v>7689</v>
      </c>
      <c r="C4153" s="7" t="s">
        <v>69</v>
      </c>
      <c r="D4153" s="7" t="s">
        <v>820</v>
      </c>
      <c r="E4153" s="7" t="s">
        <v>819</v>
      </c>
      <c r="F4153" s="7">
        <f t="shared" si="291"/>
        <v>0.49931791501292322</v>
      </c>
      <c r="G4153" t="s">
        <v>627</v>
      </c>
      <c r="H4153" s="7">
        <v>6.5454545442292398</v>
      </c>
      <c r="I4153" s="7">
        <f t="shared" si="286"/>
        <v>3.2682627158364075</v>
      </c>
      <c r="J4153" s="7">
        <v>2009</v>
      </c>
      <c r="L4153" s="7">
        <v>256</v>
      </c>
      <c r="M4153" s="7">
        <v>40.616666670000001</v>
      </c>
      <c r="N4153" s="7">
        <v>80.75</v>
      </c>
      <c r="Q4153" s="7">
        <v>22.34</v>
      </c>
      <c r="R4153" s="7">
        <v>10</v>
      </c>
      <c r="S4153" s="7">
        <v>20.5</v>
      </c>
      <c r="T4153" s="7">
        <v>10</v>
      </c>
      <c r="U4153" s="7" t="s">
        <v>822</v>
      </c>
      <c r="V4153" s="7" t="s">
        <v>26</v>
      </c>
      <c r="W4153" s="7">
        <v>0.35</v>
      </c>
      <c r="X4153" s="7">
        <f t="shared" si="287"/>
        <v>2.2909090904802336</v>
      </c>
      <c r="Y4153" s="7">
        <f t="shared" si="292"/>
        <v>0.14931791501292327</v>
      </c>
      <c r="Z4153" s="7">
        <f t="shared" si="293"/>
        <v>0.97735362535617398</v>
      </c>
      <c r="AA4153" s="7">
        <f t="shared" si="288"/>
        <v>0.70095622343320363</v>
      </c>
      <c r="AB4153" s="7">
        <f t="shared" si="289"/>
        <v>0.29904377656679643</v>
      </c>
      <c r="AE4153" s="7" t="s">
        <v>132</v>
      </c>
      <c r="AL4153" s="7" t="s">
        <v>408</v>
      </c>
      <c r="AM4153" s="7">
        <v>6.0999999999999999E-2</v>
      </c>
      <c r="AN4153" s="7">
        <v>7.7299999999999994E-2</v>
      </c>
      <c r="AS4153" s="7">
        <f t="shared" si="294"/>
        <v>1.8907999623032261</v>
      </c>
      <c r="AT4153" s="7">
        <f t="shared" si="290"/>
        <v>2.1662552812206535</v>
      </c>
      <c r="AU4153" s="7">
        <f t="shared" si="295"/>
        <v>1.5511552873877141</v>
      </c>
      <c r="AV4153" s="7" t="s">
        <v>654</v>
      </c>
      <c r="AX4153" s="7" t="s">
        <v>14</v>
      </c>
      <c r="AY4153" s="7" t="s">
        <v>821</v>
      </c>
    </row>
    <row r="4154" spans="2:51" x14ac:dyDescent="0.2">
      <c r="B4154" s="7">
        <v>7689</v>
      </c>
      <c r="C4154" s="7" t="s">
        <v>69</v>
      </c>
      <c r="D4154" s="7" t="s">
        <v>820</v>
      </c>
      <c r="E4154" s="7" t="s">
        <v>819</v>
      </c>
      <c r="F4154" s="7">
        <f t="shared" si="291"/>
        <v>0.47569183775533908</v>
      </c>
      <c r="G4154" t="s">
        <v>627</v>
      </c>
      <c r="H4154" s="7">
        <v>6.5454545442292398</v>
      </c>
      <c r="I4154" s="7">
        <f t="shared" si="286"/>
        <v>3.1136193010884425</v>
      </c>
      <c r="J4154" s="7">
        <v>2009</v>
      </c>
      <c r="L4154" s="7">
        <v>259</v>
      </c>
      <c r="M4154" s="7">
        <v>40.616666670000001</v>
      </c>
      <c r="N4154" s="7">
        <v>80.75</v>
      </c>
      <c r="Q4154" s="7">
        <v>21.78</v>
      </c>
      <c r="R4154" s="7">
        <v>10</v>
      </c>
      <c r="S4154" s="7">
        <v>20.6</v>
      </c>
      <c r="T4154" s="7">
        <v>10</v>
      </c>
      <c r="U4154" s="7" t="s">
        <v>822</v>
      </c>
      <c r="V4154" s="7" t="s">
        <v>26</v>
      </c>
      <c r="W4154" s="7">
        <v>0.33</v>
      </c>
      <c r="X4154" s="7">
        <f t="shared" si="287"/>
        <v>2.1599999995956494</v>
      </c>
      <c r="Y4154" s="7">
        <f t="shared" si="292"/>
        <v>0.14569183775533903</v>
      </c>
      <c r="Z4154" s="7">
        <f t="shared" si="293"/>
        <v>0.95361930149279295</v>
      </c>
      <c r="AA4154" s="7">
        <f t="shared" si="288"/>
        <v>0.6937264291882338</v>
      </c>
      <c r="AB4154" s="7">
        <f t="shared" si="289"/>
        <v>0.30627357081176615</v>
      </c>
      <c r="AE4154" s="7" t="s">
        <v>132</v>
      </c>
      <c r="AL4154" s="7" t="s">
        <v>408</v>
      </c>
      <c r="AM4154" s="7">
        <v>6.0999999999999999E-2</v>
      </c>
      <c r="AN4154" s="7">
        <v>7.7299999999999994E-2</v>
      </c>
      <c r="AS4154" s="7">
        <f t="shared" si="294"/>
        <v>1.8907999623032261</v>
      </c>
      <c r="AT4154" s="7">
        <f t="shared" si="290"/>
        <v>2.1662552812206535</v>
      </c>
      <c r="AU4154" s="7">
        <f t="shared" si="295"/>
        <v>1.5511552873877141</v>
      </c>
      <c r="AV4154" s="7" t="s">
        <v>654</v>
      </c>
      <c r="AX4154" s="7" t="s">
        <v>14</v>
      </c>
      <c r="AY4154" s="7" t="s">
        <v>821</v>
      </c>
    </row>
    <row r="4155" spans="2:51" x14ac:dyDescent="0.2">
      <c r="B4155" s="7">
        <v>7689</v>
      </c>
      <c r="C4155" s="7" t="s">
        <v>69</v>
      </c>
      <c r="D4155" s="7" t="s">
        <v>820</v>
      </c>
      <c r="E4155" s="7" t="s">
        <v>819</v>
      </c>
      <c r="F4155" s="7">
        <f t="shared" si="291"/>
        <v>0.49843472688472878</v>
      </c>
      <c r="G4155" t="s">
        <v>627</v>
      </c>
      <c r="H4155" s="7">
        <v>6.5454545442292398</v>
      </c>
      <c r="I4155" s="7">
        <f t="shared" si="286"/>
        <v>3.2624818480893079</v>
      </c>
      <c r="J4155" s="7">
        <v>2009</v>
      </c>
      <c r="L4155" s="7">
        <v>262</v>
      </c>
      <c r="M4155" s="7">
        <v>40.616666670000001</v>
      </c>
      <c r="N4155" s="7">
        <v>80.75</v>
      </c>
      <c r="Q4155" s="7">
        <v>23.69</v>
      </c>
      <c r="R4155" s="7">
        <v>10</v>
      </c>
      <c r="S4155" s="7">
        <v>20.6</v>
      </c>
      <c r="T4155" s="7">
        <v>10</v>
      </c>
      <c r="U4155" s="7" t="s">
        <v>822</v>
      </c>
      <c r="V4155" s="7" t="s">
        <v>26</v>
      </c>
      <c r="W4155" s="7">
        <v>0.34</v>
      </c>
      <c r="X4155" s="7">
        <f t="shared" si="287"/>
        <v>2.2254545450379415</v>
      </c>
      <c r="Y4155" s="7">
        <f t="shared" si="292"/>
        <v>0.15843472688472876</v>
      </c>
      <c r="Z4155" s="7">
        <f t="shared" si="293"/>
        <v>1.0370273030513664</v>
      </c>
      <c r="AA4155" s="7">
        <f t="shared" si="288"/>
        <v>0.68213545658232311</v>
      </c>
      <c r="AB4155" s="7">
        <f t="shared" si="289"/>
        <v>0.31786454341767684</v>
      </c>
      <c r="AE4155" s="7" t="s">
        <v>132</v>
      </c>
      <c r="AL4155" s="7" t="s">
        <v>408</v>
      </c>
      <c r="AM4155" s="7">
        <v>6.0999999999999999E-2</v>
      </c>
      <c r="AN4155" s="7">
        <v>7.7299999999999994E-2</v>
      </c>
      <c r="AS4155" s="7">
        <f t="shared" si="294"/>
        <v>1.8907999623032261</v>
      </c>
      <c r="AT4155" s="7">
        <f t="shared" si="290"/>
        <v>2.1662552812206535</v>
      </c>
      <c r="AU4155" s="7">
        <f t="shared" si="295"/>
        <v>1.5511552873877141</v>
      </c>
      <c r="AV4155" s="7" t="s">
        <v>654</v>
      </c>
      <c r="AX4155" s="7" t="s">
        <v>14</v>
      </c>
      <c r="AY4155" s="7" t="s">
        <v>821</v>
      </c>
    </row>
    <row r="4156" spans="2:51" s="23" customFormat="1" x14ac:dyDescent="0.2">
      <c r="B4156" s="23">
        <v>7721</v>
      </c>
      <c r="C4156" s="23" t="s">
        <v>69</v>
      </c>
      <c r="D4156" s="23" t="s">
        <v>816</v>
      </c>
      <c r="E4156" s="23" t="s">
        <v>815</v>
      </c>
      <c r="F4156" s="23">
        <v>2.5299999999999998</v>
      </c>
      <c r="G4156" s="23" t="s">
        <v>642</v>
      </c>
      <c r="H4156" s="23">
        <v>1.0367999998274799</v>
      </c>
      <c r="I4156" s="23">
        <f t="shared" si="286"/>
        <v>2.6231039995635239</v>
      </c>
      <c r="J4156" s="23">
        <v>2004</v>
      </c>
      <c r="L4156" s="23">
        <v>128</v>
      </c>
      <c r="M4156" s="23">
        <v>42.4</v>
      </c>
      <c r="N4156" s="23">
        <v>128.46666669999999</v>
      </c>
      <c r="Q4156" s="23">
        <v>10.25</v>
      </c>
      <c r="R4156" s="23">
        <v>5</v>
      </c>
      <c r="V4156" s="23" t="s">
        <v>26</v>
      </c>
      <c r="W4156" s="23">
        <v>1.32</v>
      </c>
      <c r="X4156" s="23">
        <f t="shared" si="287"/>
        <v>1.3685759997722735</v>
      </c>
      <c r="Z4156" s="23">
        <f>I4156-X4156</f>
        <v>1.2545279997912504</v>
      </c>
      <c r="AA4156" s="23">
        <f t="shared" si="288"/>
        <v>0.52173913043478271</v>
      </c>
      <c r="AB4156" s="23">
        <f t="shared" si="289"/>
        <v>0.47826086956521735</v>
      </c>
      <c r="AE4156" s="23" t="s">
        <v>28</v>
      </c>
      <c r="AL4156" s="23" t="s">
        <v>408</v>
      </c>
      <c r="AM4156" s="23">
        <v>0.52890000000000004</v>
      </c>
      <c r="AN4156" s="23">
        <v>8.8400000000000006E-2</v>
      </c>
      <c r="AS4156" s="23">
        <f>EXP(0.0875*10)</f>
        <v>2.3988752939670981</v>
      </c>
      <c r="AT4156" s="23">
        <f t="shared" si="290"/>
        <v>2.4205626181825308</v>
      </c>
      <c r="AU4156" s="23">
        <f>EXP(0.0918*10)</f>
        <v>2.5042768243931568</v>
      </c>
      <c r="AV4156" s="23" t="s">
        <v>672</v>
      </c>
      <c r="AX4156" s="23" t="s">
        <v>14</v>
      </c>
      <c r="AY4156" s="23" t="s">
        <v>649</v>
      </c>
    </row>
    <row r="4157" spans="2:51" s="23" customFormat="1" x14ac:dyDescent="0.2">
      <c r="B4157" s="23">
        <v>7721</v>
      </c>
      <c r="C4157" s="23" t="s">
        <v>69</v>
      </c>
      <c r="D4157" s="23" t="s">
        <v>816</v>
      </c>
      <c r="E4157" s="23" t="s">
        <v>815</v>
      </c>
      <c r="F4157" s="23">
        <v>2.0299999999999998</v>
      </c>
      <c r="G4157" s="23" t="s">
        <v>642</v>
      </c>
      <c r="H4157" s="23">
        <v>1.0367999998274799</v>
      </c>
      <c r="I4157" s="23">
        <f t="shared" ref="I4157:I4178" si="296">F4157*H4157</f>
        <v>2.1047039996497841</v>
      </c>
      <c r="J4157" s="23">
        <v>2004</v>
      </c>
      <c r="L4157" s="23">
        <v>133</v>
      </c>
      <c r="M4157" s="23">
        <v>42.4</v>
      </c>
      <c r="N4157" s="23">
        <v>128.46666669999999</v>
      </c>
      <c r="Q4157" s="23">
        <v>8.73</v>
      </c>
      <c r="R4157" s="23">
        <v>5</v>
      </c>
      <c r="V4157" s="23" t="s">
        <v>26</v>
      </c>
      <c r="W4157" s="23">
        <v>1.22</v>
      </c>
      <c r="X4157" s="23">
        <f t="shared" si="287"/>
        <v>1.2648959997895255</v>
      </c>
      <c r="Z4157" s="23">
        <f t="shared" ref="Z4157:Z4178" si="297">I4157-X4157</f>
        <v>0.83980799986025856</v>
      </c>
      <c r="AA4157" s="23">
        <f t="shared" ref="AA4157:AA4178" si="298">X4157/I4157</f>
        <v>0.60098522167487689</v>
      </c>
      <c r="AB4157" s="23">
        <f t="shared" ref="AB4157:AB4178" si="299">Z4157/I4157</f>
        <v>0.39901477832512311</v>
      </c>
      <c r="AE4157" s="23" t="s">
        <v>28</v>
      </c>
      <c r="AL4157" s="23" t="s">
        <v>408</v>
      </c>
      <c r="AM4157" s="23">
        <v>0.52890000000000004</v>
      </c>
      <c r="AN4157" s="23">
        <v>8.8400000000000006E-2</v>
      </c>
      <c r="AS4157" s="23">
        <f t="shared" ref="AS4157:AS4178" si="300">EXP(0.0875*10)</f>
        <v>2.3988752939670981</v>
      </c>
      <c r="AT4157" s="23">
        <f t="shared" ref="AT4157:AT4178" si="301">EXP(AN4157*10)</f>
        <v>2.4205626181825308</v>
      </c>
      <c r="AU4157" s="23">
        <f t="shared" ref="AU4157:AU4178" si="302">EXP(0.0918*10)</f>
        <v>2.5042768243931568</v>
      </c>
      <c r="AV4157" s="23" t="s">
        <v>672</v>
      </c>
      <c r="AX4157" s="23" t="s">
        <v>14</v>
      </c>
      <c r="AY4157" s="23" t="s">
        <v>649</v>
      </c>
    </row>
    <row r="4158" spans="2:51" s="23" customFormat="1" x14ac:dyDescent="0.2">
      <c r="B4158" s="23">
        <v>7721</v>
      </c>
      <c r="C4158" s="23" t="s">
        <v>69</v>
      </c>
      <c r="D4158" s="23" t="s">
        <v>816</v>
      </c>
      <c r="E4158" s="23" t="s">
        <v>815</v>
      </c>
      <c r="F4158" s="23">
        <v>2.21</v>
      </c>
      <c r="G4158" s="23" t="s">
        <v>642</v>
      </c>
      <c r="H4158" s="23">
        <v>1.0367999998274799</v>
      </c>
      <c r="I4158" s="23">
        <f t="shared" si="296"/>
        <v>2.2913279996187308</v>
      </c>
      <c r="J4158" s="23">
        <v>2004</v>
      </c>
      <c r="L4158" s="23">
        <v>140</v>
      </c>
      <c r="M4158" s="23">
        <v>42.4</v>
      </c>
      <c r="N4158" s="23">
        <v>128.46666669999999</v>
      </c>
      <c r="Q4158" s="23">
        <v>10.029999999999999</v>
      </c>
      <c r="R4158" s="23">
        <v>5</v>
      </c>
      <c r="V4158" s="23" t="s">
        <v>26</v>
      </c>
      <c r="W4158" s="23">
        <v>1.23</v>
      </c>
      <c r="X4158" s="23">
        <f t="shared" ref="X4158:X4178" si="303">W4158*H4158</f>
        <v>1.2752639997878004</v>
      </c>
      <c r="Z4158" s="23">
        <f t="shared" si="297"/>
        <v>1.0160639998309304</v>
      </c>
      <c r="AA4158" s="23">
        <f t="shared" si="298"/>
        <v>0.5565610859728507</v>
      </c>
      <c r="AB4158" s="23">
        <f t="shared" si="299"/>
        <v>0.44343891402714936</v>
      </c>
      <c r="AE4158" s="23" t="s">
        <v>28</v>
      </c>
      <c r="AL4158" s="23" t="s">
        <v>408</v>
      </c>
      <c r="AM4158" s="23">
        <v>0.52890000000000004</v>
      </c>
      <c r="AN4158" s="23">
        <v>8.8400000000000006E-2</v>
      </c>
      <c r="AS4158" s="23">
        <f t="shared" si="300"/>
        <v>2.3988752939670981</v>
      </c>
      <c r="AT4158" s="23">
        <f t="shared" si="301"/>
        <v>2.4205626181825308</v>
      </c>
      <c r="AU4158" s="23">
        <f t="shared" si="302"/>
        <v>2.5042768243931568</v>
      </c>
      <c r="AV4158" s="23" t="s">
        <v>672</v>
      </c>
      <c r="AX4158" s="23" t="s">
        <v>14</v>
      </c>
      <c r="AY4158" s="23" t="s">
        <v>649</v>
      </c>
    </row>
    <row r="4159" spans="2:51" s="23" customFormat="1" x14ac:dyDescent="0.2">
      <c r="B4159" s="23">
        <v>7721</v>
      </c>
      <c r="C4159" s="23" t="s">
        <v>69</v>
      </c>
      <c r="D4159" s="23" t="s">
        <v>816</v>
      </c>
      <c r="E4159" s="23" t="s">
        <v>815</v>
      </c>
      <c r="F4159" s="23">
        <v>3.07</v>
      </c>
      <c r="G4159" s="23" t="s">
        <v>642</v>
      </c>
      <c r="H4159" s="23">
        <v>1.0367999998274799</v>
      </c>
      <c r="I4159" s="23">
        <f t="shared" si="296"/>
        <v>3.1829759994703632</v>
      </c>
      <c r="J4159" s="23">
        <v>2004</v>
      </c>
      <c r="L4159" s="23">
        <v>145</v>
      </c>
      <c r="M4159" s="23">
        <v>42.4</v>
      </c>
      <c r="N4159" s="23">
        <v>128.46666669999999</v>
      </c>
      <c r="Q4159" s="23">
        <v>11.12</v>
      </c>
      <c r="R4159" s="23">
        <v>5</v>
      </c>
      <c r="V4159" s="23" t="s">
        <v>26</v>
      </c>
      <c r="W4159" s="23">
        <v>1.77</v>
      </c>
      <c r="X4159" s="23">
        <f t="shared" si="303"/>
        <v>1.8351359996946395</v>
      </c>
      <c r="Z4159" s="23">
        <f t="shared" si="297"/>
        <v>1.3478399997757238</v>
      </c>
      <c r="AA4159" s="23">
        <f t="shared" si="298"/>
        <v>0.57654723127035834</v>
      </c>
      <c r="AB4159" s="23">
        <f t="shared" si="299"/>
        <v>0.42345276872964166</v>
      </c>
      <c r="AE4159" s="23" t="s">
        <v>28</v>
      </c>
      <c r="AL4159" s="23" t="s">
        <v>408</v>
      </c>
      <c r="AM4159" s="23">
        <v>0.52890000000000004</v>
      </c>
      <c r="AN4159" s="23">
        <v>8.8400000000000006E-2</v>
      </c>
      <c r="AS4159" s="23">
        <f t="shared" si="300"/>
        <v>2.3988752939670981</v>
      </c>
      <c r="AT4159" s="23">
        <f t="shared" si="301"/>
        <v>2.4205626181825308</v>
      </c>
      <c r="AU4159" s="23">
        <f t="shared" si="302"/>
        <v>2.5042768243931568</v>
      </c>
      <c r="AV4159" s="23" t="s">
        <v>672</v>
      </c>
      <c r="AX4159" s="23" t="s">
        <v>14</v>
      </c>
      <c r="AY4159" s="23" t="s">
        <v>649</v>
      </c>
    </row>
    <row r="4160" spans="2:51" s="23" customFormat="1" x14ac:dyDescent="0.2">
      <c r="B4160" s="23">
        <v>7721</v>
      </c>
      <c r="C4160" s="23" t="s">
        <v>69</v>
      </c>
      <c r="D4160" s="23" t="s">
        <v>816</v>
      </c>
      <c r="E4160" s="23" t="s">
        <v>815</v>
      </c>
      <c r="F4160" s="23">
        <v>2.81</v>
      </c>
      <c r="G4160" s="23" t="s">
        <v>642</v>
      </c>
      <c r="H4160" s="23">
        <v>1.0367999998274799</v>
      </c>
      <c r="I4160" s="23">
        <f t="shared" si="296"/>
        <v>2.9134079995152189</v>
      </c>
      <c r="J4160" s="23">
        <v>2004</v>
      </c>
      <c r="L4160" s="23">
        <v>151</v>
      </c>
      <c r="M4160" s="23">
        <v>42.4</v>
      </c>
      <c r="N4160" s="23">
        <v>128.46666669999999</v>
      </c>
      <c r="Q4160" s="23">
        <v>13.83</v>
      </c>
      <c r="R4160" s="23">
        <v>5</v>
      </c>
      <c r="V4160" s="23" t="s">
        <v>26</v>
      </c>
      <c r="W4160" s="23">
        <v>2</v>
      </c>
      <c r="X4160" s="23">
        <f t="shared" si="303"/>
        <v>2.0735999996549599</v>
      </c>
      <c r="Z4160" s="23">
        <f t="shared" si="297"/>
        <v>0.839807999860259</v>
      </c>
      <c r="AA4160" s="23">
        <f t="shared" si="298"/>
        <v>0.71174377224199281</v>
      </c>
      <c r="AB4160" s="23">
        <f t="shared" si="299"/>
        <v>0.28825622775800719</v>
      </c>
      <c r="AE4160" s="23" t="s">
        <v>28</v>
      </c>
      <c r="AL4160" s="23" t="s">
        <v>408</v>
      </c>
      <c r="AM4160" s="23">
        <v>0.52890000000000004</v>
      </c>
      <c r="AN4160" s="23">
        <v>8.8400000000000006E-2</v>
      </c>
      <c r="AS4160" s="23">
        <f t="shared" si="300"/>
        <v>2.3988752939670981</v>
      </c>
      <c r="AT4160" s="23">
        <f t="shared" si="301"/>
        <v>2.4205626181825308</v>
      </c>
      <c r="AU4160" s="23">
        <f t="shared" si="302"/>
        <v>2.5042768243931568</v>
      </c>
      <c r="AV4160" s="23" t="s">
        <v>672</v>
      </c>
      <c r="AX4160" s="23" t="s">
        <v>14</v>
      </c>
      <c r="AY4160" s="23" t="s">
        <v>649</v>
      </c>
    </row>
    <row r="4161" spans="2:51" s="23" customFormat="1" x14ac:dyDescent="0.2">
      <c r="B4161" s="23">
        <v>7721</v>
      </c>
      <c r="C4161" s="23" t="s">
        <v>69</v>
      </c>
      <c r="D4161" s="23" t="s">
        <v>816</v>
      </c>
      <c r="E4161" s="23" t="s">
        <v>815</v>
      </c>
      <c r="F4161" s="23">
        <v>3.02</v>
      </c>
      <c r="G4161" s="23" t="s">
        <v>642</v>
      </c>
      <c r="H4161" s="23">
        <v>1.0367999998274799</v>
      </c>
      <c r="I4161" s="23">
        <f t="shared" si="296"/>
        <v>3.1311359994789894</v>
      </c>
      <c r="J4161" s="23">
        <v>2004</v>
      </c>
      <c r="L4161" s="23">
        <v>157</v>
      </c>
      <c r="M4161" s="23">
        <v>42.4</v>
      </c>
      <c r="N4161" s="23">
        <v>128.46666669999999</v>
      </c>
      <c r="Q4161" s="23">
        <v>14.32</v>
      </c>
      <c r="R4161" s="23">
        <v>5</v>
      </c>
      <c r="V4161" s="23" t="s">
        <v>26</v>
      </c>
      <c r="W4161" s="23">
        <v>2.16</v>
      </c>
      <c r="X4161" s="23">
        <f t="shared" si="303"/>
        <v>2.2394879996273569</v>
      </c>
      <c r="Z4161" s="23">
        <f t="shared" si="297"/>
        <v>0.89164799985163246</v>
      </c>
      <c r="AA4161" s="23">
        <f t="shared" si="298"/>
        <v>0.7152317880794703</v>
      </c>
      <c r="AB4161" s="23">
        <f t="shared" si="299"/>
        <v>0.2847682119205297</v>
      </c>
      <c r="AE4161" s="23" t="s">
        <v>28</v>
      </c>
      <c r="AL4161" s="23" t="s">
        <v>408</v>
      </c>
      <c r="AM4161" s="23">
        <v>0.52890000000000004</v>
      </c>
      <c r="AN4161" s="23">
        <v>8.8400000000000006E-2</v>
      </c>
      <c r="AS4161" s="23">
        <f t="shared" si="300"/>
        <v>2.3988752939670981</v>
      </c>
      <c r="AT4161" s="23">
        <f t="shared" si="301"/>
        <v>2.4205626181825308</v>
      </c>
      <c r="AU4161" s="23">
        <f t="shared" si="302"/>
        <v>2.5042768243931568</v>
      </c>
      <c r="AV4161" s="23" t="s">
        <v>672</v>
      </c>
      <c r="AX4161" s="23" t="s">
        <v>14</v>
      </c>
      <c r="AY4161" s="23" t="s">
        <v>649</v>
      </c>
    </row>
    <row r="4162" spans="2:51" s="23" customFormat="1" x14ac:dyDescent="0.2">
      <c r="B4162" s="23">
        <v>7721</v>
      </c>
      <c r="C4162" s="23" t="s">
        <v>69</v>
      </c>
      <c r="D4162" s="23" t="s">
        <v>816</v>
      </c>
      <c r="E4162" s="23" t="s">
        <v>815</v>
      </c>
      <c r="F4162" s="23">
        <v>4.03</v>
      </c>
      <c r="G4162" s="23" t="s">
        <v>642</v>
      </c>
      <c r="H4162" s="23">
        <v>1.0367999998274799</v>
      </c>
      <c r="I4162" s="23">
        <f t="shared" si="296"/>
        <v>4.1783039993047444</v>
      </c>
      <c r="J4162" s="23">
        <v>2004</v>
      </c>
      <c r="L4162" s="23">
        <v>163</v>
      </c>
      <c r="M4162" s="23">
        <v>42.4</v>
      </c>
      <c r="N4162" s="23">
        <v>128.46666669999999</v>
      </c>
      <c r="Q4162" s="23">
        <v>14.95</v>
      </c>
      <c r="R4162" s="23">
        <v>5</v>
      </c>
      <c r="V4162" s="23" t="s">
        <v>26</v>
      </c>
      <c r="W4162" s="23">
        <v>2.52</v>
      </c>
      <c r="X4162" s="23">
        <f t="shared" si="303"/>
        <v>2.6127359995652495</v>
      </c>
      <c r="Z4162" s="23">
        <f t="shared" si="297"/>
        <v>1.5655679997394949</v>
      </c>
      <c r="AA4162" s="23">
        <f t="shared" si="298"/>
        <v>0.62531017369727049</v>
      </c>
      <c r="AB4162" s="23">
        <f t="shared" si="299"/>
        <v>0.37468982630272957</v>
      </c>
      <c r="AE4162" s="23" t="s">
        <v>28</v>
      </c>
      <c r="AL4162" s="23" t="s">
        <v>408</v>
      </c>
      <c r="AM4162" s="23">
        <v>0.52890000000000004</v>
      </c>
      <c r="AN4162" s="23">
        <v>8.8400000000000006E-2</v>
      </c>
      <c r="AS4162" s="23">
        <f t="shared" si="300"/>
        <v>2.3988752939670981</v>
      </c>
      <c r="AT4162" s="23">
        <f t="shared" si="301"/>
        <v>2.4205626181825308</v>
      </c>
      <c r="AU4162" s="23">
        <f t="shared" si="302"/>
        <v>2.5042768243931568</v>
      </c>
      <c r="AV4162" s="23" t="s">
        <v>672</v>
      </c>
      <c r="AX4162" s="23" t="s">
        <v>14</v>
      </c>
      <c r="AY4162" s="23" t="s">
        <v>649</v>
      </c>
    </row>
    <row r="4163" spans="2:51" s="23" customFormat="1" x14ac:dyDescent="0.2">
      <c r="B4163" s="23">
        <v>7721</v>
      </c>
      <c r="C4163" s="23" t="s">
        <v>69</v>
      </c>
      <c r="D4163" s="23" t="s">
        <v>816</v>
      </c>
      <c r="E4163" s="23" t="s">
        <v>815</v>
      </c>
      <c r="F4163" s="23">
        <v>5.39</v>
      </c>
      <c r="G4163" s="23" t="s">
        <v>642</v>
      </c>
      <c r="H4163" s="23">
        <v>1.0367999998274799</v>
      </c>
      <c r="I4163" s="23">
        <f t="shared" si="296"/>
        <v>5.5883519990701167</v>
      </c>
      <c r="J4163" s="23">
        <v>2004</v>
      </c>
      <c r="L4163" s="23">
        <v>168</v>
      </c>
      <c r="M4163" s="23">
        <v>42.4</v>
      </c>
      <c r="N4163" s="23">
        <v>128.46666669999999</v>
      </c>
      <c r="Q4163" s="23">
        <v>18.29</v>
      </c>
      <c r="R4163" s="23">
        <v>5</v>
      </c>
      <c r="V4163" s="23" t="s">
        <v>26</v>
      </c>
      <c r="W4163" s="23">
        <v>2.83</v>
      </c>
      <c r="X4163" s="23">
        <f t="shared" si="303"/>
        <v>2.9341439995117682</v>
      </c>
      <c r="Z4163" s="23">
        <f t="shared" si="297"/>
        <v>2.6542079995583485</v>
      </c>
      <c r="AA4163" s="23">
        <f t="shared" si="298"/>
        <v>0.52504638218923938</v>
      </c>
      <c r="AB4163" s="23">
        <f t="shared" si="299"/>
        <v>0.47495361781076068</v>
      </c>
      <c r="AE4163" s="23" t="s">
        <v>28</v>
      </c>
      <c r="AL4163" s="23" t="s">
        <v>408</v>
      </c>
      <c r="AM4163" s="23">
        <v>0.52890000000000004</v>
      </c>
      <c r="AN4163" s="23">
        <v>8.8400000000000006E-2</v>
      </c>
      <c r="AS4163" s="23">
        <f t="shared" si="300"/>
        <v>2.3988752939670981</v>
      </c>
      <c r="AT4163" s="23">
        <f t="shared" si="301"/>
        <v>2.4205626181825308</v>
      </c>
      <c r="AU4163" s="23">
        <f t="shared" si="302"/>
        <v>2.5042768243931568</v>
      </c>
      <c r="AV4163" s="23" t="s">
        <v>672</v>
      </c>
      <c r="AX4163" s="23" t="s">
        <v>14</v>
      </c>
      <c r="AY4163" s="23" t="s">
        <v>649</v>
      </c>
    </row>
    <row r="4164" spans="2:51" s="23" customFormat="1" x14ac:dyDescent="0.2">
      <c r="B4164" s="23">
        <v>7721</v>
      </c>
      <c r="C4164" s="23" t="s">
        <v>69</v>
      </c>
      <c r="D4164" s="23" t="s">
        <v>816</v>
      </c>
      <c r="E4164" s="23" t="s">
        <v>815</v>
      </c>
      <c r="F4164" s="23">
        <v>4.18</v>
      </c>
      <c r="G4164" s="23" t="s">
        <v>642</v>
      </c>
      <c r="H4164" s="23">
        <v>1.0367999998274799</v>
      </c>
      <c r="I4164" s="23">
        <f t="shared" si="296"/>
        <v>4.3338239992788656</v>
      </c>
      <c r="J4164" s="23">
        <v>2004</v>
      </c>
      <c r="L4164" s="23">
        <v>175</v>
      </c>
      <c r="M4164" s="23">
        <v>42.4</v>
      </c>
      <c r="N4164" s="23">
        <v>128.46666669999999</v>
      </c>
      <c r="Q4164" s="23">
        <v>14.4</v>
      </c>
      <c r="R4164" s="23">
        <v>5</v>
      </c>
      <c r="V4164" s="23" t="s">
        <v>26</v>
      </c>
      <c r="W4164" s="23">
        <v>2.56</v>
      </c>
      <c r="X4164" s="23">
        <f t="shared" si="303"/>
        <v>2.6542079995583485</v>
      </c>
      <c r="Z4164" s="23">
        <f t="shared" si="297"/>
        <v>1.6796159997205171</v>
      </c>
      <c r="AA4164" s="23">
        <f t="shared" si="298"/>
        <v>0.6124401913875599</v>
      </c>
      <c r="AB4164" s="23">
        <f t="shared" si="299"/>
        <v>0.38755980861244016</v>
      </c>
      <c r="AE4164" s="23" t="s">
        <v>28</v>
      </c>
      <c r="AL4164" s="23" t="s">
        <v>408</v>
      </c>
      <c r="AM4164" s="23">
        <v>0.52890000000000004</v>
      </c>
      <c r="AN4164" s="23">
        <v>8.8400000000000006E-2</v>
      </c>
      <c r="AS4164" s="23">
        <f t="shared" si="300"/>
        <v>2.3988752939670981</v>
      </c>
      <c r="AT4164" s="23">
        <f t="shared" si="301"/>
        <v>2.4205626181825308</v>
      </c>
      <c r="AU4164" s="23">
        <f t="shared" si="302"/>
        <v>2.5042768243931568</v>
      </c>
      <c r="AV4164" s="23" t="s">
        <v>672</v>
      </c>
      <c r="AX4164" s="23" t="s">
        <v>14</v>
      </c>
      <c r="AY4164" s="23" t="s">
        <v>649</v>
      </c>
    </row>
    <row r="4165" spans="2:51" s="23" customFormat="1" x14ac:dyDescent="0.2">
      <c r="B4165" s="23">
        <v>7721</v>
      </c>
      <c r="C4165" s="23" t="s">
        <v>69</v>
      </c>
      <c r="D4165" s="23" t="s">
        <v>816</v>
      </c>
      <c r="E4165" s="23" t="s">
        <v>815</v>
      </c>
      <c r="F4165" s="23">
        <v>3.93</v>
      </c>
      <c r="G4165" s="23" t="s">
        <v>642</v>
      </c>
      <c r="H4165" s="23">
        <v>1.0367999998274799</v>
      </c>
      <c r="I4165" s="23">
        <f t="shared" si="296"/>
        <v>4.0746239993219966</v>
      </c>
      <c r="J4165" s="23">
        <v>2004</v>
      </c>
      <c r="L4165" s="23">
        <v>181</v>
      </c>
      <c r="M4165" s="23">
        <v>42.4</v>
      </c>
      <c r="N4165" s="23">
        <v>128.46666669999999</v>
      </c>
      <c r="Q4165" s="23">
        <v>14.44</v>
      </c>
      <c r="R4165" s="23">
        <v>5</v>
      </c>
      <c r="V4165" s="23" t="s">
        <v>26</v>
      </c>
      <c r="W4165" s="23">
        <v>1.79</v>
      </c>
      <c r="X4165" s="23">
        <f t="shared" si="303"/>
        <v>1.8558719996911892</v>
      </c>
      <c r="Z4165" s="23">
        <f t="shared" si="297"/>
        <v>2.2187519996308076</v>
      </c>
      <c r="AA4165" s="23">
        <f t="shared" si="298"/>
        <v>0.45547073791348597</v>
      </c>
      <c r="AB4165" s="23">
        <f t="shared" si="299"/>
        <v>0.54452926208651409</v>
      </c>
      <c r="AE4165" s="23" t="s">
        <v>28</v>
      </c>
      <c r="AL4165" s="23" t="s">
        <v>408</v>
      </c>
      <c r="AM4165" s="23">
        <v>0.52890000000000004</v>
      </c>
      <c r="AN4165" s="23">
        <v>8.8400000000000006E-2</v>
      </c>
      <c r="AS4165" s="23">
        <f t="shared" si="300"/>
        <v>2.3988752939670981</v>
      </c>
      <c r="AT4165" s="23">
        <f t="shared" si="301"/>
        <v>2.4205626181825308</v>
      </c>
      <c r="AU4165" s="23">
        <f t="shared" si="302"/>
        <v>2.5042768243931568</v>
      </c>
      <c r="AV4165" s="23" t="s">
        <v>672</v>
      </c>
      <c r="AX4165" s="23" t="s">
        <v>14</v>
      </c>
      <c r="AY4165" s="23" t="s">
        <v>649</v>
      </c>
    </row>
    <row r="4166" spans="2:51" s="23" customFormat="1" x14ac:dyDescent="0.2">
      <c r="B4166" s="23">
        <v>7721</v>
      </c>
      <c r="C4166" s="23" t="s">
        <v>69</v>
      </c>
      <c r="D4166" s="23" t="s">
        <v>816</v>
      </c>
      <c r="E4166" s="23" t="s">
        <v>815</v>
      </c>
      <c r="F4166" s="23">
        <v>2.52</v>
      </c>
      <c r="G4166" s="23" t="s">
        <v>642</v>
      </c>
      <c r="H4166" s="23">
        <v>1.0367999998274799</v>
      </c>
      <c r="I4166" s="23">
        <f t="shared" si="296"/>
        <v>2.6127359995652495</v>
      </c>
      <c r="J4166" s="23">
        <v>2004</v>
      </c>
      <c r="L4166" s="23">
        <v>187</v>
      </c>
      <c r="M4166" s="23">
        <v>42.4</v>
      </c>
      <c r="N4166" s="23">
        <v>128.46666669999999</v>
      </c>
      <c r="Q4166" s="23">
        <v>14.39</v>
      </c>
      <c r="R4166" s="23">
        <v>5</v>
      </c>
      <c r="V4166" s="23" t="s">
        <v>26</v>
      </c>
      <c r="W4166" s="23">
        <v>1.62</v>
      </c>
      <c r="X4166" s="23">
        <f t="shared" si="303"/>
        <v>1.6796159997205176</v>
      </c>
      <c r="Z4166" s="23">
        <f t="shared" si="297"/>
        <v>0.93311999984473193</v>
      </c>
      <c r="AA4166" s="23">
        <f t="shared" si="298"/>
        <v>0.6428571428571429</v>
      </c>
      <c r="AB4166" s="23">
        <f t="shared" si="299"/>
        <v>0.35714285714285715</v>
      </c>
      <c r="AE4166" s="23" t="s">
        <v>28</v>
      </c>
      <c r="AL4166" s="23" t="s">
        <v>408</v>
      </c>
      <c r="AM4166" s="23">
        <v>0.52890000000000004</v>
      </c>
      <c r="AN4166" s="23">
        <v>8.8400000000000006E-2</v>
      </c>
      <c r="AS4166" s="23">
        <f t="shared" si="300"/>
        <v>2.3988752939670981</v>
      </c>
      <c r="AT4166" s="23">
        <f t="shared" si="301"/>
        <v>2.4205626181825308</v>
      </c>
      <c r="AU4166" s="23">
        <f t="shared" si="302"/>
        <v>2.5042768243931568</v>
      </c>
      <c r="AV4166" s="23" t="s">
        <v>672</v>
      </c>
      <c r="AX4166" s="23" t="s">
        <v>14</v>
      </c>
      <c r="AY4166" s="23" t="s">
        <v>649</v>
      </c>
    </row>
    <row r="4167" spans="2:51" s="23" customFormat="1" x14ac:dyDescent="0.2">
      <c r="B4167" s="23">
        <v>7721</v>
      </c>
      <c r="C4167" s="23" t="s">
        <v>69</v>
      </c>
      <c r="D4167" s="23" t="s">
        <v>816</v>
      </c>
      <c r="E4167" s="23" t="s">
        <v>815</v>
      </c>
      <c r="F4167" s="23">
        <v>3.06</v>
      </c>
      <c r="G4167" s="23" t="s">
        <v>642</v>
      </c>
      <c r="H4167" s="23">
        <v>1.0367999998274799</v>
      </c>
      <c r="I4167" s="23">
        <f t="shared" si="296"/>
        <v>3.1726079994720888</v>
      </c>
      <c r="J4167" s="23">
        <v>2004</v>
      </c>
      <c r="L4167" s="23">
        <v>193</v>
      </c>
      <c r="M4167" s="23">
        <v>42.4</v>
      </c>
      <c r="N4167" s="23">
        <v>128.46666669999999</v>
      </c>
      <c r="Q4167" s="23">
        <v>16.43</v>
      </c>
      <c r="R4167" s="23">
        <v>5</v>
      </c>
      <c r="V4167" s="23" t="s">
        <v>26</v>
      </c>
      <c r="W4167" s="23">
        <v>1.88</v>
      </c>
      <c r="X4167" s="23">
        <f t="shared" si="303"/>
        <v>1.9491839996756621</v>
      </c>
      <c r="Z4167" s="23">
        <f t="shared" si="297"/>
        <v>1.2234239997964267</v>
      </c>
      <c r="AA4167" s="23">
        <f t="shared" si="298"/>
        <v>0.61437908496732019</v>
      </c>
      <c r="AB4167" s="23">
        <f t="shared" si="299"/>
        <v>0.38562091503267981</v>
      </c>
      <c r="AE4167" s="23" t="s">
        <v>28</v>
      </c>
      <c r="AL4167" s="23" t="s">
        <v>408</v>
      </c>
      <c r="AM4167" s="23">
        <v>0.52890000000000004</v>
      </c>
      <c r="AN4167" s="23">
        <v>8.8400000000000006E-2</v>
      </c>
      <c r="AS4167" s="23">
        <f t="shared" si="300"/>
        <v>2.3988752939670981</v>
      </c>
      <c r="AT4167" s="23">
        <f t="shared" si="301"/>
        <v>2.4205626181825308</v>
      </c>
      <c r="AU4167" s="23">
        <f t="shared" si="302"/>
        <v>2.5042768243931568</v>
      </c>
      <c r="AV4167" s="23" t="s">
        <v>672</v>
      </c>
      <c r="AX4167" s="23" t="s">
        <v>14</v>
      </c>
      <c r="AY4167" s="23" t="s">
        <v>649</v>
      </c>
    </row>
    <row r="4168" spans="2:51" s="23" customFormat="1" x14ac:dyDescent="0.2">
      <c r="B4168" s="23">
        <v>7721</v>
      </c>
      <c r="C4168" s="23" t="s">
        <v>69</v>
      </c>
      <c r="D4168" s="23" t="s">
        <v>816</v>
      </c>
      <c r="E4168" s="23" t="s">
        <v>815</v>
      </c>
      <c r="F4168" s="23">
        <v>3.73</v>
      </c>
      <c r="G4168" s="23" t="s">
        <v>642</v>
      </c>
      <c r="H4168" s="23">
        <v>1.0367999998274799</v>
      </c>
      <c r="I4168" s="23">
        <f t="shared" si="296"/>
        <v>3.8672639993565001</v>
      </c>
      <c r="J4168" s="23">
        <v>2004</v>
      </c>
      <c r="L4168" s="23">
        <v>199</v>
      </c>
      <c r="M4168" s="23">
        <v>42.4</v>
      </c>
      <c r="N4168" s="23">
        <v>128.46666669999999</v>
      </c>
      <c r="Q4168" s="23">
        <v>18.09</v>
      </c>
      <c r="R4168" s="23">
        <v>5</v>
      </c>
      <c r="V4168" s="23" t="s">
        <v>26</v>
      </c>
      <c r="W4168" s="23">
        <v>2.52</v>
      </c>
      <c r="X4168" s="23">
        <f t="shared" si="303"/>
        <v>2.6127359995652495</v>
      </c>
      <c r="Z4168" s="23">
        <f t="shared" si="297"/>
        <v>1.2545279997912506</v>
      </c>
      <c r="AA4168" s="23">
        <f t="shared" si="298"/>
        <v>0.67560321715817695</v>
      </c>
      <c r="AB4168" s="23">
        <f t="shared" si="299"/>
        <v>0.32439678284182305</v>
      </c>
      <c r="AE4168" s="23" t="s">
        <v>28</v>
      </c>
      <c r="AL4168" s="23" t="s">
        <v>408</v>
      </c>
      <c r="AM4168" s="23">
        <v>0.52890000000000004</v>
      </c>
      <c r="AN4168" s="23">
        <v>8.8400000000000006E-2</v>
      </c>
      <c r="AS4168" s="23">
        <f t="shared" si="300"/>
        <v>2.3988752939670981</v>
      </c>
      <c r="AT4168" s="23">
        <f t="shared" si="301"/>
        <v>2.4205626181825308</v>
      </c>
      <c r="AU4168" s="23">
        <f t="shared" si="302"/>
        <v>2.5042768243931568</v>
      </c>
      <c r="AV4168" s="23" t="s">
        <v>672</v>
      </c>
      <c r="AX4168" s="23" t="s">
        <v>14</v>
      </c>
      <c r="AY4168" s="23" t="s">
        <v>649</v>
      </c>
    </row>
    <row r="4169" spans="2:51" s="23" customFormat="1" x14ac:dyDescent="0.2">
      <c r="B4169" s="23">
        <v>7721</v>
      </c>
      <c r="C4169" s="23" t="s">
        <v>69</v>
      </c>
      <c r="D4169" s="23" t="s">
        <v>816</v>
      </c>
      <c r="E4169" s="23" t="s">
        <v>815</v>
      </c>
      <c r="F4169" s="23">
        <v>3.8</v>
      </c>
      <c r="G4169" s="23" t="s">
        <v>642</v>
      </c>
      <c r="H4169" s="23">
        <v>1.0367999998274799</v>
      </c>
      <c r="I4169" s="23">
        <f t="shared" si="296"/>
        <v>3.9398399993444237</v>
      </c>
      <c r="J4169" s="23">
        <v>2004</v>
      </c>
      <c r="L4169" s="23">
        <v>205</v>
      </c>
      <c r="M4169" s="23">
        <v>42.4</v>
      </c>
      <c r="N4169" s="23">
        <v>128.46666669999999</v>
      </c>
      <c r="Q4169" s="23">
        <v>17.54</v>
      </c>
      <c r="R4169" s="23">
        <v>5</v>
      </c>
      <c r="V4169" s="23" t="s">
        <v>26</v>
      </c>
      <c r="W4169" s="23">
        <v>2.31</v>
      </c>
      <c r="X4169" s="23">
        <f t="shared" si="303"/>
        <v>2.3950079996014786</v>
      </c>
      <c r="Z4169" s="23">
        <f t="shared" si="297"/>
        <v>1.5448319997429452</v>
      </c>
      <c r="AA4169" s="23">
        <f t="shared" si="298"/>
        <v>0.60789473684210527</v>
      </c>
      <c r="AB4169" s="23">
        <f t="shared" si="299"/>
        <v>0.39210526315789473</v>
      </c>
      <c r="AE4169" s="23" t="s">
        <v>28</v>
      </c>
      <c r="AL4169" s="23" t="s">
        <v>408</v>
      </c>
      <c r="AM4169" s="23">
        <v>0.52890000000000004</v>
      </c>
      <c r="AN4169" s="23">
        <v>8.8400000000000006E-2</v>
      </c>
      <c r="AS4169" s="23">
        <f t="shared" si="300"/>
        <v>2.3988752939670981</v>
      </c>
      <c r="AT4169" s="23">
        <f t="shared" si="301"/>
        <v>2.4205626181825308</v>
      </c>
      <c r="AU4169" s="23">
        <f t="shared" si="302"/>
        <v>2.5042768243931568</v>
      </c>
      <c r="AV4169" s="23" t="s">
        <v>672</v>
      </c>
      <c r="AX4169" s="23" t="s">
        <v>14</v>
      </c>
      <c r="AY4169" s="23" t="s">
        <v>649</v>
      </c>
    </row>
    <row r="4170" spans="2:51" s="23" customFormat="1" x14ac:dyDescent="0.2">
      <c r="B4170" s="23">
        <v>7721</v>
      </c>
      <c r="C4170" s="23" t="s">
        <v>69</v>
      </c>
      <c r="D4170" s="23" t="s">
        <v>816</v>
      </c>
      <c r="E4170" s="23" t="s">
        <v>815</v>
      </c>
      <c r="F4170" s="23">
        <v>4.4800000000000004</v>
      </c>
      <c r="G4170" s="23" t="s">
        <v>642</v>
      </c>
      <c r="H4170" s="23">
        <v>1.0367999998274799</v>
      </c>
      <c r="I4170" s="23">
        <f t="shared" si="296"/>
        <v>4.6448639992271108</v>
      </c>
      <c r="J4170" s="23">
        <v>2004</v>
      </c>
      <c r="L4170" s="23">
        <v>210</v>
      </c>
      <c r="M4170" s="23">
        <v>42.4</v>
      </c>
      <c r="N4170" s="23">
        <v>128.46666669999999</v>
      </c>
      <c r="Q4170" s="23">
        <v>17.13</v>
      </c>
      <c r="R4170" s="23">
        <v>5</v>
      </c>
      <c r="V4170" s="23" t="s">
        <v>26</v>
      </c>
      <c r="W4170" s="23">
        <v>2.8</v>
      </c>
      <c r="X4170" s="23">
        <f t="shared" si="303"/>
        <v>2.9030399995169436</v>
      </c>
      <c r="Z4170" s="23">
        <f t="shared" si="297"/>
        <v>1.7418239997101672</v>
      </c>
      <c r="AA4170" s="23">
        <f t="shared" si="298"/>
        <v>0.62499999999999989</v>
      </c>
      <c r="AB4170" s="23">
        <f t="shared" si="299"/>
        <v>0.37500000000000017</v>
      </c>
      <c r="AE4170" s="23" t="s">
        <v>28</v>
      </c>
      <c r="AL4170" s="23" t="s">
        <v>408</v>
      </c>
      <c r="AM4170" s="23">
        <v>0.52890000000000004</v>
      </c>
      <c r="AN4170" s="23">
        <v>8.8400000000000006E-2</v>
      </c>
      <c r="AS4170" s="23">
        <f t="shared" si="300"/>
        <v>2.3988752939670981</v>
      </c>
      <c r="AT4170" s="23">
        <f t="shared" si="301"/>
        <v>2.4205626181825308</v>
      </c>
      <c r="AU4170" s="23">
        <f t="shared" si="302"/>
        <v>2.5042768243931568</v>
      </c>
      <c r="AV4170" s="23" t="s">
        <v>672</v>
      </c>
      <c r="AX4170" s="23" t="s">
        <v>14</v>
      </c>
      <c r="AY4170" s="23" t="s">
        <v>649</v>
      </c>
    </row>
    <row r="4171" spans="2:51" s="23" customFormat="1" x14ac:dyDescent="0.2">
      <c r="B4171" s="23">
        <v>7721</v>
      </c>
      <c r="C4171" s="23" t="s">
        <v>69</v>
      </c>
      <c r="D4171" s="23" t="s">
        <v>816</v>
      </c>
      <c r="E4171" s="23" t="s">
        <v>815</v>
      </c>
      <c r="F4171" s="23">
        <v>4.51</v>
      </c>
      <c r="G4171" s="23" t="s">
        <v>642</v>
      </c>
      <c r="H4171" s="23">
        <v>1.0367999998274799</v>
      </c>
      <c r="I4171" s="23">
        <f t="shared" si="296"/>
        <v>4.6759679992219345</v>
      </c>
      <c r="J4171" s="23">
        <v>2004</v>
      </c>
      <c r="L4171" s="23">
        <v>216</v>
      </c>
      <c r="M4171" s="23">
        <v>42.4</v>
      </c>
      <c r="N4171" s="23">
        <v>128.46666669999999</v>
      </c>
      <c r="Q4171" s="23">
        <v>18.670000000000002</v>
      </c>
      <c r="R4171" s="23">
        <v>5</v>
      </c>
      <c r="V4171" s="23" t="s">
        <v>26</v>
      </c>
      <c r="W4171" s="23">
        <v>2.15</v>
      </c>
      <c r="X4171" s="23">
        <f t="shared" si="303"/>
        <v>2.2291199996290816</v>
      </c>
      <c r="Z4171" s="23">
        <f t="shared" si="297"/>
        <v>2.4468479995928529</v>
      </c>
      <c r="AA4171" s="23">
        <f t="shared" si="298"/>
        <v>0.47671840354767175</v>
      </c>
      <c r="AB4171" s="23">
        <f t="shared" si="299"/>
        <v>0.52328159645232819</v>
      </c>
      <c r="AE4171" s="23" t="s">
        <v>28</v>
      </c>
      <c r="AL4171" s="23" t="s">
        <v>408</v>
      </c>
      <c r="AM4171" s="23">
        <v>0.52890000000000004</v>
      </c>
      <c r="AN4171" s="23">
        <v>8.8400000000000006E-2</v>
      </c>
      <c r="AS4171" s="23">
        <f t="shared" si="300"/>
        <v>2.3988752939670981</v>
      </c>
      <c r="AT4171" s="23">
        <f t="shared" si="301"/>
        <v>2.4205626181825308</v>
      </c>
      <c r="AU4171" s="23">
        <f t="shared" si="302"/>
        <v>2.5042768243931568</v>
      </c>
      <c r="AV4171" s="23" t="s">
        <v>672</v>
      </c>
      <c r="AX4171" s="23" t="s">
        <v>14</v>
      </c>
      <c r="AY4171" s="23" t="s">
        <v>649</v>
      </c>
    </row>
    <row r="4172" spans="2:51" s="23" customFormat="1" x14ac:dyDescent="0.2">
      <c r="B4172" s="23">
        <v>7721</v>
      </c>
      <c r="C4172" s="23" t="s">
        <v>69</v>
      </c>
      <c r="D4172" s="23" t="s">
        <v>816</v>
      </c>
      <c r="E4172" s="23" t="s">
        <v>815</v>
      </c>
      <c r="F4172" s="23">
        <v>4.63</v>
      </c>
      <c r="G4172" s="23" t="s">
        <v>642</v>
      </c>
      <c r="H4172" s="23">
        <v>1.0367999998274799</v>
      </c>
      <c r="I4172" s="23">
        <f t="shared" si="296"/>
        <v>4.800383999201232</v>
      </c>
      <c r="J4172" s="23">
        <v>2004</v>
      </c>
      <c r="L4172" s="23">
        <v>223</v>
      </c>
      <c r="M4172" s="23">
        <v>42.4</v>
      </c>
      <c r="N4172" s="23">
        <v>128.46666669999999</v>
      </c>
      <c r="Q4172" s="23">
        <v>14.41</v>
      </c>
      <c r="R4172" s="23">
        <v>5</v>
      </c>
      <c r="V4172" s="23" t="s">
        <v>26</v>
      </c>
      <c r="W4172" s="23">
        <v>2.4300000000000002</v>
      </c>
      <c r="X4172" s="23">
        <f t="shared" si="303"/>
        <v>2.5194239995807766</v>
      </c>
      <c r="Z4172" s="23">
        <f t="shared" si="297"/>
        <v>2.2809599996204555</v>
      </c>
      <c r="AA4172" s="23">
        <f t="shared" si="298"/>
        <v>0.52483801295896337</v>
      </c>
      <c r="AB4172" s="23">
        <f t="shared" si="299"/>
        <v>0.47516198704103663</v>
      </c>
      <c r="AE4172" s="23" t="s">
        <v>28</v>
      </c>
      <c r="AL4172" s="23" t="s">
        <v>408</v>
      </c>
      <c r="AM4172" s="23">
        <v>0.52890000000000004</v>
      </c>
      <c r="AN4172" s="23">
        <v>8.8400000000000006E-2</v>
      </c>
      <c r="AS4172" s="23">
        <f t="shared" si="300"/>
        <v>2.3988752939670981</v>
      </c>
      <c r="AT4172" s="23">
        <f t="shared" si="301"/>
        <v>2.4205626181825308</v>
      </c>
      <c r="AU4172" s="23">
        <f t="shared" si="302"/>
        <v>2.5042768243931568</v>
      </c>
      <c r="AV4172" s="23" t="s">
        <v>672</v>
      </c>
      <c r="AX4172" s="23" t="s">
        <v>14</v>
      </c>
      <c r="AY4172" s="23" t="s">
        <v>649</v>
      </c>
    </row>
    <row r="4173" spans="2:51" s="23" customFormat="1" x14ac:dyDescent="0.2">
      <c r="B4173" s="23">
        <v>7721</v>
      </c>
      <c r="C4173" s="23" t="s">
        <v>69</v>
      </c>
      <c r="D4173" s="23" t="s">
        <v>816</v>
      </c>
      <c r="E4173" s="23" t="s">
        <v>815</v>
      </c>
      <c r="F4173" s="23">
        <v>5.25</v>
      </c>
      <c r="G4173" s="23" t="s">
        <v>642</v>
      </c>
      <c r="H4173" s="23">
        <v>1.0367999998274799</v>
      </c>
      <c r="I4173" s="23">
        <f t="shared" si="296"/>
        <v>5.4431999990942694</v>
      </c>
      <c r="J4173" s="23">
        <v>2004</v>
      </c>
      <c r="L4173" s="23">
        <v>228</v>
      </c>
      <c r="M4173" s="23">
        <v>42.4</v>
      </c>
      <c r="N4173" s="23">
        <v>128.46666669999999</v>
      </c>
      <c r="Q4173" s="23">
        <v>16.309999999999999</v>
      </c>
      <c r="R4173" s="23">
        <v>5</v>
      </c>
      <c r="V4173" s="23" t="s">
        <v>26</v>
      </c>
      <c r="W4173" s="23">
        <v>2.7</v>
      </c>
      <c r="X4173" s="23">
        <f t="shared" si="303"/>
        <v>2.7993599995341962</v>
      </c>
      <c r="Z4173" s="23">
        <f t="shared" si="297"/>
        <v>2.6438399995600732</v>
      </c>
      <c r="AA4173" s="23">
        <f t="shared" si="298"/>
        <v>0.51428571428571435</v>
      </c>
      <c r="AB4173" s="23">
        <f t="shared" si="299"/>
        <v>0.4857142857142856</v>
      </c>
      <c r="AE4173" s="23" t="s">
        <v>28</v>
      </c>
      <c r="AL4173" s="23" t="s">
        <v>408</v>
      </c>
      <c r="AM4173" s="23">
        <v>0.52890000000000004</v>
      </c>
      <c r="AN4173" s="23">
        <v>8.8400000000000006E-2</v>
      </c>
      <c r="AS4173" s="23">
        <f t="shared" si="300"/>
        <v>2.3988752939670981</v>
      </c>
      <c r="AT4173" s="23">
        <f t="shared" si="301"/>
        <v>2.4205626181825308</v>
      </c>
      <c r="AU4173" s="23">
        <f t="shared" si="302"/>
        <v>2.5042768243931568</v>
      </c>
      <c r="AV4173" s="23" t="s">
        <v>672</v>
      </c>
      <c r="AX4173" s="23" t="s">
        <v>14</v>
      </c>
      <c r="AY4173" s="23" t="s">
        <v>649</v>
      </c>
    </row>
    <row r="4174" spans="2:51" s="23" customFormat="1" x14ac:dyDescent="0.2">
      <c r="B4174" s="23">
        <v>7721</v>
      </c>
      <c r="C4174" s="23" t="s">
        <v>69</v>
      </c>
      <c r="D4174" s="23" t="s">
        <v>816</v>
      </c>
      <c r="E4174" s="23" t="s">
        <v>815</v>
      </c>
      <c r="F4174" s="23">
        <v>5.96</v>
      </c>
      <c r="G4174" s="23" t="s">
        <v>642</v>
      </c>
      <c r="H4174" s="23">
        <v>1.0367999998274799</v>
      </c>
      <c r="I4174" s="23">
        <f t="shared" si="296"/>
        <v>6.1793279989717806</v>
      </c>
      <c r="J4174" s="23">
        <v>2004</v>
      </c>
      <c r="L4174" s="23">
        <v>234</v>
      </c>
      <c r="M4174" s="23">
        <v>42.4</v>
      </c>
      <c r="N4174" s="23">
        <v>128.46666669999999</v>
      </c>
      <c r="Q4174" s="23">
        <v>17.600000000000001</v>
      </c>
      <c r="R4174" s="23">
        <v>5</v>
      </c>
      <c r="V4174" s="23" t="s">
        <v>26</v>
      </c>
      <c r="W4174" s="23">
        <v>2.92</v>
      </c>
      <c r="X4174" s="23">
        <f t="shared" si="303"/>
        <v>3.0274559994962416</v>
      </c>
      <c r="Z4174" s="23">
        <f t="shared" si="297"/>
        <v>3.1518719994755391</v>
      </c>
      <c r="AA4174" s="23">
        <f t="shared" si="298"/>
        <v>0.48993288590604028</v>
      </c>
      <c r="AB4174" s="23">
        <f t="shared" si="299"/>
        <v>0.51006711409395977</v>
      </c>
      <c r="AE4174" s="23" t="s">
        <v>28</v>
      </c>
      <c r="AL4174" s="23" t="s">
        <v>408</v>
      </c>
      <c r="AM4174" s="23">
        <v>0.52890000000000004</v>
      </c>
      <c r="AN4174" s="23">
        <v>8.8400000000000006E-2</v>
      </c>
      <c r="AS4174" s="23">
        <f t="shared" si="300"/>
        <v>2.3988752939670981</v>
      </c>
      <c r="AT4174" s="23">
        <f t="shared" si="301"/>
        <v>2.4205626181825308</v>
      </c>
      <c r="AU4174" s="23">
        <f t="shared" si="302"/>
        <v>2.5042768243931568</v>
      </c>
      <c r="AV4174" s="23" t="s">
        <v>672</v>
      </c>
      <c r="AX4174" s="23" t="s">
        <v>14</v>
      </c>
      <c r="AY4174" s="23" t="s">
        <v>649</v>
      </c>
    </row>
    <row r="4175" spans="2:51" s="23" customFormat="1" x14ac:dyDescent="0.2">
      <c r="B4175" s="23">
        <v>7721</v>
      </c>
      <c r="C4175" s="23" t="s">
        <v>69</v>
      </c>
      <c r="D4175" s="23" t="s">
        <v>816</v>
      </c>
      <c r="E4175" s="23" t="s">
        <v>815</v>
      </c>
      <c r="F4175" s="23">
        <v>5.21</v>
      </c>
      <c r="G4175" s="23" t="s">
        <v>642</v>
      </c>
      <c r="H4175" s="23">
        <v>1.0367999998274799</v>
      </c>
      <c r="I4175" s="23">
        <f t="shared" si="296"/>
        <v>5.4017279991011709</v>
      </c>
      <c r="J4175" s="23">
        <v>2004</v>
      </c>
      <c r="L4175" s="23">
        <v>240</v>
      </c>
      <c r="M4175" s="23">
        <v>42.4</v>
      </c>
      <c r="N4175" s="23">
        <v>128.46666669999999</v>
      </c>
      <c r="Q4175" s="23">
        <v>16.48</v>
      </c>
      <c r="R4175" s="23">
        <v>5</v>
      </c>
      <c r="V4175" s="23" t="s">
        <v>26</v>
      </c>
      <c r="W4175" s="23">
        <v>2.62</v>
      </c>
      <c r="X4175" s="23">
        <f t="shared" si="303"/>
        <v>2.7164159995479977</v>
      </c>
      <c r="Z4175" s="23">
        <f t="shared" si="297"/>
        <v>2.6853119995531731</v>
      </c>
      <c r="AA4175" s="23">
        <f t="shared" si="298"/>
        <v>0.50287907869481763</v>
      </c>
      <c r="AB4175" s="23">
        <f t="shared" si="299"/>
        <v>0.49712092130518232</v>
      </c>
      <c r="AE4175" s="23" t="s">
        <v>28</v>
      </c>
      <c r="AL4175" s="23" t="s">
        <v>408</v>
      </c>
      <c r="AM4175" s="23">
        <v>0.52890000000000004</v>
      </c>
      <c r="AN4175" s="23">
        <v>8.8400000000000006E-2</v>
      </c>
      <c r="AS4175" s="23">
        <f t="shared" si="300"/>
        <v>2.3988752939670981</v>
      </c>
      <c r="AT4175" s="23">
        <f t="shared" si="301"/>
        <v>2.4205626181825308</v>
      </c>
      <c r="AU4175" s="23">
        <f t="shared" si="302"/>
        <v>2.5042768243931568</v>
      </c>
      <c r="AV4175" s="23" t="s">
        <v>672</v>
      </c>
      <c r="AX4175" s="23" t="s">
        <v>14</v>
      </c>
      <c r="AY4175" s="23" t="s">
        <v>649</v>
      </c>
    </row>
    <row r="4176" spans="2:51" s="23" customFormat="1" x14ac:dyDescent="0.2">
      <c r="B4176" s="23">
        <v>7721</v>
      </c>
      <c r="C4176" s="23" t="s">
        <v>69</v>
      </c>
      <c r="D4176" s="23" t="s">
        <v>816</v>
      </c>
      <c r="E4176" s="23" t="s">
        <v>815</v>
      </c>
      <c r="F4176" s="23">
        <v>3.47</v>
      </c>
      <c r="G4176" s="23" t="s">
        <v>642</v>
      </c>
      <c r="H4176" s="23">
        <v>1.0367999998274799</v>
      </c>
      <c r="I4176" s="23">
        <f t="shared" si="296"/>
        <v>3.5976959994013558</v>
      </c>
      <c r="J4176" s="23">
        <v>2004</v>
      </c>
      <c r="L4176" s="23">
        <v>246</v>
      </c>
      <c r="M4176" s="23">
        <v>42.4</v>
      </c>
      <c r="N4176" s="23">
        <v>128.46666669999999</v>
      </c>
      <c r="Q4176" s="23">
        <v>11.35</v>
      </c>
      <c r="R4176" s="23">
        <v>5</v>
      </c>
      <c r="V4176" s="23" t="s">
        <v>26</v>
      </c>
      <c r="W4176" s="23">
        <v>1.38</v>
      </c>
      <c r="X4176" s="23">
        <f t="shared" si="303"/>
        <v>1.4307839997619223</v>
      </c>
      <c r="Z4176" s="23">
        <f t="shared" si="297"/>
        <v>2.1669119996394333</v>
      </c>
      <c r="AA4176" s="23">
        <f t="shared" si="298"/>
        <v>0.39769452449567716</v>
      </c>
      <c r="AB4176" s="23">
        <f t="shared" si="299"/>
        <v>0.60230547550432278</v>
      </c>
      <c r="AE4176" s="23" t="s">
        <v>28</v>
      </c>
      <c r="AL4176" s="23" t="s">
        <v>408</v>
      </c>
      <c r="AM4176" s="23">
        <v>0.52890000000000004</v>
      </c>
      <c r="AN4176" s="23">
        <v>8.8400000000000006E-2</v>
      </c>
      <c r="AS4176" s="23">
        <f t="shared" si="300"/>
        <v>2.3988752939670981</v>
      </c>
      <c r="AT4176" s="23">
        <f t="shared" si="301"/>
        <v>2.4205626181825308</v>
      </c>
      <c r="AU4176" s="23">
        <f t="shared" si="302"/>
        <v>2.5042768243931568</v>
      </c>
      <c r="AV4176" s="23" t="s">
        <v>672</v>
      </c>
      <c r="AX4176" s="23" t="s">
        <v>14</v>
      </c>
      <c r="AY4176" s="23" t="s">
        <v>649</v>
      </c>
    </row>
    <row r="4177" spans="2:51" s="23" customFormat="1" x14ac:dyDescent="0.2">
      <c r="B4177" s="23">
        <v>7721</v>
      </c>
      <c r="C4177" s="23" t="s">
        <v>69</v>
      </c>
      <c r="D4177" s="23" t="s">
        <v>816</v>
      </c>
      <c r="E4177" s="23" t="s">
        <v>815</v>
      </c>
      <c r="F4177" s="23">
        <v>2.83</v>
      </c>
      <c r="G4177" s="23" t="s">
        <v>642</v>
      </c>
      <c r="H4177" s="23">
        <v>1.0367999998274799</v>
      </c>
      <c r="I4177" s="23">
        <f t="shared" si="296"/>
        <v>2.9341439995117682</v>
      </c>
      <c r="J4177" s="23">
        <v>2004</v>
      </c>
      <c r="L4177" s="23">
        <v>252</v>
      </c>
      <c r="M4177" s="23">
        <v>42.4</v>
      </c>
      <c r="N4177" s="23">
        <v>128.46666669999999</v>
      </c>
      <c r="Q4177" s="23">
        <v>11.4</v>
      </c>
      <c r="R4177" s="23">
        <v>5</v>
      </c>
      <c r="V4177" s="23" t="s">
        <v>26</v>
      </c>
      <c r="W4177" s="23">
        <v>1.35</v>
      </c>
      <c r="X4177" s="23">
        <f t="shared" si="303"/>
        <v>1.3996799997670981</v>
      </c>
      <c r="Z4177" s="23">
        <f t="shared" si="297"/>
        <v>1.5344639997446701</v>
      </c>
      <c r="AA4177" s="23">
        <f t="shared" si="298"/>
        <v>0.4770318021201414</v>
      </c>
      <c r="AB4177" s="23">
        <f t="shared" si="299"/>
        <v>0.5229681978798586</v>
      </c>
      <c r="AE4177" s="23" t="s">
        <v>28</v>
      </c>
      <c r="AL4177" s="23" t="s">
        <v>408</v>
      </c>
      <c r="AM4177" s="23">
        <v>0.52890000000000004</v>
      </c>
      <c r="AN4177" s="23">
        <v>8.8400000000000006E-2</v>
      </c>
      <c r="AS4177" s="23">
        <f t="shared" si="300"/>
        <v>2.3988752939670981</v>
      </c>
      <c r="AT4177" s="23">
        <f t="shared" si="301"/>
        <v>2.4205626181825308</v>
      </c>
      <c r="AU4177" s="23">
        <f t="shared" si="302"/>
        <v>2.5042768243931568</v>
      </c>
      <c r="AV4177" s="23" t="s">
        <v>672</v>
      </c>
      <c r="AX4177" s="23" t="s">
        <v>14</v>
      </c>
      <c r="AY4177" s="23" t="s">
        <v>649</v>
      </c>
    </row>
    <row r="4178" spans="2:51" s="23" customFormat="1" x14ac:dyDescent="0.2">
      <c r="B4178" s="23">
        <v>7721</v>
      </c>
      <c r="C4178" s="23" t="s">
        <v>69</v>
      </c>
      <c r="D4178" s="23" t="s">
        <v>816</v>
      </c>
      <c r="E4178" s="23" t="s">
        <v>815</v>
      </c>
      <c r="F4178" s="23">
        <v>2.2200000000000002</v>
      </c>
      <c r="G4178" s="23" t="s">
        <v>642</v>
      </c>
      <c r="H4178" s="23">
        <v>1.0367999998274799</v>
      </c>
      <c r="I4178" s="23">
        <f t="shared" si="296"/>
        <v>2.3016959996170057</v>
      </c>
      <c r="J4178" s="23">
        <v>2004</v>
      </c>
      <c r="L4178" s="23">
        <v>258</v>
      </c>
      <c r="M4178" s="23">
        <v>42.4</v>
      </c>
      <c r="N4178" s="23">
        <v>128.46666669999999</v>
      </c>
      <c r="Q4178" s="23">
        <v>13.34</v>
      </c>
      <c r="R4178" s="23">
        <v>5</v>
      </c>
      <c r="V4178" s="23" t="s">
        <v>26</v>
      </c>
      <c r="W4178" s="23">
        <v>1.1399999999999999</v>
      </c>
      <c r="X4178" s="23">
        <f t="shared" si="303"/>
        <v>1.181951999803327</v>
      </c>
      <c r="Z4178" s="23">
        <f t="shared" si="297"/>
        <v>1.1197439998136787</v>
      </c>
      <c r="AA4178" s="23">
        <f t="shared" si="298"/>
        <v>0.51351351351351338</v>
      </c>
      <c r="AB4178" s="23">
        <f t="shared" si="299"/>
        <v>0.48648648648648657</v>
      </c>
      <c r="AE4178" s="23" t="s">
        <v>28</v>
      </c>
      <c r="AL4178" s="23" t="s">
        <v>408</v>
      </c>
      <c r="AM4178" s="23">
        <v>0.52890000000000004</v>
      </c>
      <c r="AN4178" s="23">
        <v>8.8400000000000006E-2</v>
      </c>
      <c r="AS4178" s="23">
        <f t="shared" si="300"/>
        <v>2.3988752939670981</v>
      </c>
      <c r="AT4178" s="23">
        <f t="shared" si="301"/>
        <v>2.4205626181825308</v>
      </c>
      <c r="AU4178" s="23">
        <f t="shared" si="302"/>
        <v>2.5042768243931568</v>
      </c>
      <c r="AV4178" s="23" t="s">
        <v>672</v>
      </c>
      <c r="AX4178" s="23" t="s">
        <v>14</v>
      </c>
      <c r="AY4178" s="23" t="s">
        <v>649</v>
      </c>
    </row>
    <row r="4179" spans="2:51" s="18" customFormat="1" x14ac:dyDescent="0.2">
      <c r="B4179" s="18">
        <v>7868</v>
      </c>
      <c r="C4179" s="18" t="s">
        <v>69</v>
      </c>
      <c r="D4179" s="18" t="s">
        <v>704</v>
      </c>
      <c r="E4179" s="18" t="s">
        <v>703</v>
      </c>
      <c r="G4179" s="18" t="s">
        <v>642</v>
      </c>
      <c r="H4179" s="18">
        <v>1.0367999998274799</v>
      </c>
      <c r="I4179" s="18">
        <f>X4179+Z4179</f>
        <v>1.140479999810228</v>
      </c>
      <c r="J4179" s="18">
        <v>2009</v>
      </c>
      <c r="L4179" s="18">
        <v>130</v>
      </c>
      <c r="M4179" s="18">
        <f t="shared" ref="M4179:M4190" si="304">42+25/60</f>
        <v>42.416666666666664</v>
      </c>
      <c r="N4179" s="18">
        <f t="shared" ref="N4179:N4190" si="305">117+15/60</f>
        <v>117.25</v>
      </c>
      <c r="Q4179" s="18">
        <v>5.35</v>
      </c>
      <c r="R4179" s="18">
        <v>5</v>
      </c>
      <c r="S4179" s="18">
        <v>2.2200000000000002</v>
      </c>
      <c r="T4179" s="18">
        <v>5</v>
      </c>
      <c r="U4179" s="18" t="s">
        <v>706</v>
      </c>
      <c r="V4179" s="18" t="s">
        <v>26</v>
      </c>
      <c r="W4179" s="18">
        <v>0.78</v>
      </c>
      <c r="X4179" s="18">
        <f t="shared" ref="X4179:X4190" si="306">W4179*H4179</f>
        <v>0.8087039998654344</v>
      </c>
      <c r="Y4179" s="18">
        <v>0.32</v>
      </c>
      <c r="Z4179" s="18">
        <f>Y4179*H4179</f>
        <v>0.33177599994479356</v>
      </c>
      <c r="AA4179" s="18">
        <f>X4179/I4179</f>
        <v>0.70909090909090911</v>
      </c>
      <c r="AB4179" s="18">
        <f t="shared" ref="AB4179" si="307">Z4179/I4179</f>
        <v>0.29090909090909089</v>
      </c>
      <c r="AE4179" s="18" t="s">
        <v>705</v>
      </c>
      <c r="AL4179" s="18" t="s">
        <v>442</v>
      </c>
      <c r="AM4179" s="18">
        <v>1.57</v>
      </c>
      <c r="AN4179" s="18">
        <v>2.84</v>
      </c>
      <c r="AO4179" s="18">
        <v>10</v>
      </c>
      <c r="AS4179" s="18">
        <v>3.24</v>
      </c>
      <c r="AT4179" s="18">
        <v>2.85</v>
      </c>
      <c r="AU4179" s="18">
        <v>3.63</v>
      </c>
      <c r="AV4179" s="18" t="s">
        <v>672</v>
      </c>
      <c r="AX4179" s="18" t="s">
        <v>14</v>
      </c>
      <c r="AY4179" s="18" t="s">
        <v>707</v>
      </c>
    </row>
    <row r="4180" spans="2:51" s="18" customFormat="1" x14ac:dyDescent="0.2">
      <c r="B4180" s="18">
        <v>7868</v>
      </c>
      <c r="C4180" s="18" t="s">
        <v>69</v>
      </c>
      <c r="D4180" s="18" t="s">
        <v>704</v>
      </c>
      <c r="E4180" s="18" t="s">
        <v>703</v>
      </c>
      <c r="G4180" s="18" t="s">
        <v>642</v>
      </c>
      <c r="H4180" s="18">
        <v>1.0367999998274799</v>
      </c>
      <c r="I4180" s="18">
        <f t="shared" ref="I4180:I4190" si="308">X4180+Z4180</f>
        <v>1.5863039997360444</v>
      </c>
      <c r="J4180" s="18">
        <v>2009</v>
      </c>
      <c r="L4180" s="18">
        <v>145</v>
      </c>
      <c r="M4180" s="18">
        <f t="shared" si="304"/>
        <v>42.416666666666664</v>
      </c>
      <c r="N4180" s="18">
        <f t="shared" si="305"/>
        <v>117.25</v>
      </c>
      <c r="Q4180" s="18">
        <v>7.03</v>
      </c>
      <c r="R4180" s="18">
        <v>5</v>
      </c>
      <c r="S4180" s="18">
        <v>3.44</v>
      </c>
      <c r="T4180" s="18">
        <v>5</v>
      </c>
      <c r="U4180" s="18" t="s">
        <v>706</v>
      </c>
      <c r="V4180" s="18" t="s">
        <v>26</v>
      </c>
      <c r="W4180" s="18">
        <v>1.1200000000000001</v>
      </c>
      <c r="X4180" s="18">
        <f t="shared" si="306"/>
        <v>1.1612159998067777</v>
      </c>
      <c r="Y4180" s="18">
        <v>0.41</v>
      </c>
      <c r="Z4180" s="18">
        <f t="shared" ref="Z4180:Z4190" si="309">Y4180*H4180</f>
        <v>0.42508799992926677</v>
      </c>
      <c r="AA4180" s="18">
        <f t="shared" ref="AA4180:AA4190" si="310">X4180/I4180</f>
        <v>0.73202614379084974</v>
      </c>
      <c r="AB4180" s="18">
        <f t="shared" ref="AB4180:AB4190" si="311">Z4180/I4180</f>
        <v>0.26797385620915032</v>
      </c>
      <c r="AE4180" s="18" t="s">
        <v>705</v>
      </c>
      <c r="AL4180" s="18" t="s">
        <v>442</v>
      </c>
      <c r="AM4180" s="18">
        <v>1.57</v>
      </c>
      <c r="AN4180" s="18">
        <v>2.84</v>
      </c>
      <c r="AO4180" s="18">
        <v>10</v>
      </c>
      <c r="AS4180" s="18">
        <v>3.24</v>
      </c>
      <c r="AT4180" s="18">
        <v>2.85</v>
      </c>
      <c r="AU4180" s="18">
        <v>3.63</v>
      </c>
      <c r="AV4180" s="18" t="s">
        <v>672</v>
      </c>
      <c r="AX4180" s="18" t="s">
        <v>14</v>
      </c>
      <c r="AY4180" s="18" t="s">
        <v>707</v>
      </c>
    </row>
    <row r="4181" spans="2:51" s="18" customFormat="1" x14ac:dyDescent="0.2">
      <c r="B4181" s="18">
        <v>7868</v>
      </c>
      <c r="C4181" s="18" t="s">
        <v>69</v>
      </c>
      <c r="D4181" s="18" t="s">
        <v>704</v>
      </c>
      <c r="E4181" s="18" t="s">
        <v>703</v>
      </c>
      <c r="G4181" s="18" t="s">
        <v>642</v>
      </c>
      <c r="H4181" s="18">
        <v>1.0367999998274799</v>
      </c>
      <c r="I4181" s="18">
        <f t="shared" si="308"/>
        <v>2.1150719996480589</v>
      </c>
      <c r="J4181" s="18">
        <v>2009</v>
      </c>
      <c r="L4181" s="18">
        <v>160</v>
      </c>
      <c r="M4181" s="18">
        <f t="shared" si="304"/>
        <v>42.416666666666664</v>
      </c>
      <c r="N4181" s="18">
        <f t="shared" si="305"/>
        <v>117.25</v>
      </c>
      <c r="Q4181" s="18">
        <v>8.69</v>
      </c>
      <c r="R4181" s="18">
        <v>5</v>
      </c>
      <c r="S4181" s="18">
        <v>3.56</v>
      </c>
      <c r="T4181" s="18">
        <v>5</v>
      </c>
      <c r="U4181" s="18" t="s">
        <v>706</v>
      </c>
      <c r="V4181" s="18" t="s">
        <v>26</v>
      </c>
      <c r="W4181" s="18">
        <v>1.49</v>
      </c>
      <c r="X4181" s="18">
        <f t="shared" si="306"/>
        <v>1.5448319997429452</v>
      </c>
      <c r="Y4181" s="18">
        <v>0.55000000000000004</v>
      </c>
      <c r="Z4181" s="18">
        <f t="shared" si="309"/>
        <v>0.57023999990511398</v>
      </c>
      <c r="AA4181" s="18">
        <f t="shared" si="310"/>
        <v>0.73039215686274517</v>
      </c>
      <c r="AB4181" s="18">
        <f t="shared" si="311"/>
        <v>0.26960784313725494</v>
      </c>
      <c r="AE4181" s="18" t="s">
        <v>705</v>
      </c>
      <c r="AL4181" s="18" t="s">
        <v>442</v>
      </c>
      <c r="AM4181" s="18">
        <v>1.57</v>
      </c>
      <c r="AN4181" s="18">
        <v>2.84</v>
      </c>
      <c r="AO4181" s="18">
        <v>10</v>
      </c>
      <c r="AS4181" s="18">
        <v>3.24</v>
      </c>
      <c r="AT4181" s="18">
        <v>2.85</v>
      </c>
      <c r="AU4181" s="18">
        <v>3.63</v>
      </c>
      <c r="AV4181" s="18" t="s">
        <v>672</v>
      </c>
      <c r="AX4181" s="18" t="s">
        <v>14</v>
      </c>
      <c r="AY4181" s="18" t="s">
        <v>707</v>
      </c>
    </row>
    <row r="4182" spans="2:51" s="18" customFormat="1" x14ac:dyDescent="0.2">
      <c r="B4182" s="18">
        <v>7868</v>
      </c>
      <c r="C4182" s="18" t="s">
        <v>69</v>
      </c>
      <c r="D4182" s="18" t="s">
        <v>704</v>
      </c>
      <c r="E4182" s="18" t="s">
        <v>703</v>
      </c>
      <c r="G4182" s="18" t="s">
        <v>642</v>
      </c>
      <c r="H4182" s="18">
        <v>1.0367999998274799</v>
      </c>
      <c r="I4182" s="18">
        <f t="shared" si="308"/>
        <v>3.9087359993495991</v>
      </c>
      <c r="J4182" s="18">
        <v>2009</v>
      </c>
      <c r="L4182" s="18">
        <v>175</v>
      </c>
      <c r="M4182" s="18">
        <f t="shared" si="304"/>
        <v>42.416666666666664</v>
      </c>
      <c r="N4182" s="18">
        <f t="shared" si="305"/>
        <v>117.25</v>
      </c>
      <c r="Q4182" s="18">
        <v>10.79</v>
      </c>
      <c r="R4182" s="18">
        <v>5</v>
      </c>
      <c r="S4182" s="18">
        <v>4.5199999999999996</v>
      </c>
      <c r="T4182" s="18">
        <v>5</v>
      </c>
      <c r="U4182" s="18" t="s">
        <v>706</v>
      </c>
      <c r="V4182" s="18" t="s">
        <v>26</v>
      </c>
      <c r="W4182" s="18">
        <v>2.5299999999999998</v>
      </c>
      <c r="X4182" s="18">
        <f t="shared" si="306"/>
        <v>2.6231039995635239</v>
      </c>
      <c r="Y4182" s="18">
        <v>1.24</v>
      </c>
      <c r="Z4182" s="18">
        <f t="shared" si="309"/>
        <v>1.2856319997860752</v>
      </c>
      <c r="AA4182" s="18">
        <f t="shared" si="310"/>
        <v>0.67108753315649861</v>
      </c>
      <c r="AB4182" s="18">
        <f t="shared" si="311"/>
        <v>0.32891246684350139</v>
      </c>
      <c r="AE4182" s="18" t="s">
        <v>705</v>
      </c>
      <c r="AL4182" s="18" t="s">
        <v>442</v>
      </c>
      <c r="AM4182" s="18">
        <v>1.57</v>
      </c>
      <c r="AN4182" s="18">
        <v>2.84</v>
      </c>
      <c r="AO4182" s="18">
        <v>10</v>
      </c>
      <c r="AS4182" s="18">
        <v>3.24</v>
      </c>
      <c r="AT4182" s="18">
        <v>2.85</v>
      </c>
      <c r="AU4182" s="18">
        <v>3.63</v>
      </c>
      <c r="AV4182" s="18" t="s">
        <v>672</v>
      </c>
      <c r="AX4182" s="18" t="s">
        <v>14</v>
      </c>
      <c r="AY4182" s="18" t="s">
        <v>707</v>
      </c>
    </row>
    <row r="4183" spans="2:51" s="18" customFormat="1" x14ac:dyDescent="0.2">
      <c r="B4183" s="18">
        <v>7868</v>
      </c>
      <c r="C4183" s="18" t="s">
        <v>69</v>
      </c>
      <c r="D4183" s="18" t="s">
        <v>704</v>
      </c>
      <c r="E4183" s="18" t="s">
        <v>703</v>
      </c>
      <c r="G4183" s="18" t="s">
        <v>642</v>
      </c>
      <c r="H4183" s="18">
        <v>1.0367999998274799</v>
      </c>
      <c r="I4183" s="18">
        <f t="shared" si="308"/>
        <v>4.7589119992081326</v>
      </c>
      <c r="J4183" s="18">
        <v>2009</v>
      </c>
      <c r="L4183" s="18">
        <v>190</v>
      </c>
      <c r="M4183" s="18">
        <f t="shared" si="304"/>
        <v>42.416666666666664</v>
      </c>
      <c r="N4183" s="18">
        <f t="shared" si="305"/>
        <v>117.25</v>
      </c>
      <c r="Q4183" s="18">
        <v>12.81</v>
      </c>
      <c r="R4183" s="18">
        <v>5</v>
      </c>
      <c r="S4183" s="18">
        <v>3.38</v>
      </c>
      <c r="T4183" s="18">
        <v>5</v>
      </c>
      <c r="U4183" s="18" t="s">
        <v>706</v>
      </c>
      <c r="V4183" s="18" t="s">
        <v>26</v>
      </c>
      <c r="W4183" s="18">
        <v>3.03</v>
      </c>
      <c r="X4183" s="18">
        <f t="shared" si="306"/>
        <v>3.1415039994772642</v>
      </c>
      <c r="Y4183" s="18">
        <v>1.56</v>
      </c>
      <c r="Z4183" s="18">
        <f t="shared" si="309"/>
        <v>1.6174079997308688</v>
      </c>
      <c r="AA4183" s="18">
        <f t="shared" si="310"/>
        <v>0.66013071895424846</v>
      </c>
      <c r="AB4183" s="18">
        <f t="shared" si="311"/>
        <v>0.3398692810457517</v>
      </c>
      <c r="AE4183" s="18" t="s">
        <v>705</v>
      </c>
      <c r="AL4183" s="18" t="s">
        <v>442</v>
      </c>
      <c r="AM4183" s="18">
        <v>1.57</v>
      </c>
      <c r="AN4183" s="18">
        <v>2.84</v>
      </c>
      <c r="AO4183" s="18">
        <v>10</v>
      </c>
      <c r="AS4183" s="18">
        <v>3.24</v>
      </c>
      <c r="AT4183" s="18">
        <v>2.85</v>
      </c>
      <c r="AU4183" s="18">
        <v>3.63</v>
      </c>
      <c r="AV4183" s="18" t="s">
        <v>672</v>
      </c>
      <c r="AX4183" s="18" t="s">
        <v>14</v>
      </c>
      <c r="AY4183" s="18" t="s">
        <v>707</v>
      </c>
    </row>
    <row r="4184" spans="2:51" s="18" customFormat="1" x14ac:dyDescent="0.2">
      <c r="B4184" s="18">
        <v>7868</v>
      </c>
      <c r="C4184" s="18" t="s">
        <v>69</v>
      </c>
      <c r="D4184" s="18" t="s">
        <v>704</v>
      </c>
      <c r="E4184" s="18" t="s">
        <v>703</v>
      </c>
      <c r="G4184" s="18" t="s">
        <v>642</v>
      </c>
      <c r="H4184" s="18">
        <v>1.0367999998274799</v>
      </c>
      <c r="I4184" s="18">
        <f t="shared" si="308"/>
        <v>4.8729599991891561</v>
      </c>
      <c r="J4184" s="18">
        <v>2009</v>
      </c>
      <c r="L4184" s="18">
        <v>205</v>
      </c>
      <c r="M4184" s="18">
        <f t="shared" si="304"/>
        <v>42.416666666666664</v>
      </c>
      <c r="N4184" s="18">
        <f t="shared" si="305"/>
        <v>117.25</v>
      </c>
      <c r="Q4184" s="18">
        <v>15.28</v>
      </c>
      <c r="R4184" s="18">
        <v>5</v>
      </c>
      <c r="S4184" s="18">
        <v>3.43</v>
      </c>
      <c r="T4184" s="18">
        <v>5</v>
      </c>
      <c r="U4184" s="18" t="s">
        <v>706</v>
      </c>
      <c r="V4184" s="18" t="s">
        <v>26</v>
      </c>
      <c r="W4184" s="18">
        <v>3.08</v>
      </c>
      <c r="X4184" s="18">
        <f t="shared" si="306"/>
        <v>3.1933439994686381</v>
      </c>
      <c r="Y4184" s="18">
        <v>1.62</v>
      </c>
      <c r="Z4184" s="18">
        <f t="shared" si="309"/>
        <v>1.6796159997205176</v>
      </c>
      <c r="AA4184" s="18">
        <f t="shared" si="310"/>
        <v>0.65531914893617016</v>
      </c>
      <c r="AB4184" s="18">
        <f t="shared" si="311"/>
        <v>0.34468085106382979</v>
      </c>
      <c r="AE4184" s="18" t="s">
        <v>705</v>
      </c>
      <c r="AL4184" s="18" t="s">
        <v>442</v>
      </c>
      <c r="AM4184" s="18">
        <v>1.57</v>
      </c>
      <c r="AN4184" s="18">
        <v>2.84</v>
      </c>
      <c r="AO4184" s="18">
        <v>10</v>
      </c>
      <c r="AS4184" s="18">
        <v>3.24</v>
      </c>
      <c r="AT4184" s="18">
        <v>2.85</v>
      </c>
      <c r="AU4184" s="18">
        <v>3.63</v>
      </c>
      <c r="AV4184" s="18" t="s">
        <v>672</v>
      </c>
      <c r="AX4184" s="18" t="s">
        <v>14</v>
      </c>
      <c r="AY4184" s="18" t="s">
        <v>707</v>
      </c>
    </row>
    <row r="4185" spans="2:51" s="18" customFormat="1" x14ac:dyDescent="0.2">
      <c r="B4185" s="18">
        <v>7868</v>
      </c>
      <c r="C4185" s="18" t="s">
        <v>69</v>
      </c>
      <c r="D4185" s="18" t="s">
        <v>704</v>
      </c>
      <c r="E4185" s="18" t="s">
        <v>703</v>
      </c>
      <c r="G4185" s="18" t="s">
        <v>642</v>
      </c>
      <c r="H4185" s="18">
        <v>1.0367999998274799</v>
      </c>
      <c r="I4185" s="18">
        <f t="shared" si="308"/>
        <v>4.219775999297843</v>
      </c>
      <c r="J4185" s="18">
        <v>2009</v>
      </c>
      <c r="L4185" s="18">
        <v>220</v>
      </c>
      <c r="M4185" s="18">
        <f t="shared" si="304"/>
        <v>42.416666666666664</v>
      </c>
      <c r="N4185" s="18">
        <f t="shared" si="305"/>
        <v>117.25</v>
      </c>
      <c r="Q4185" s="18">
        <v>15.85</v>
      </c>
      <c r="R4185" s="18">
        <v>5</v>
      </c>
      <c r="S4185" s="18">
        <v>4.5599999999999996</v>
      </c>
      <c r="T4185" s="18">
        <v>5</v>
      </c>
      <c r="U4185" s="18" t="s">
        <v>706</v>
      </c>
      <c r="V4185" s="18" t="s">
        <v>26</v>
      </c>
      <c r="W4185" s="18">
        <v>2.58</v>
      </c>
      <c r="X4185" s="18">
        <f t="shared" si="306"/>
        <v>2.6749439995548983</v>
      </c>
      <c r="Y4185" s="18">
        <v>1.49</v>
      </c>
      <c r="Z4185" s="18">
        <f t="shared" si="309"/>
        <v>1.5448319997429452</v>
      </c>
      <c r="AA4185" s="18">
        <f t="shared" si="310"/>
        <v>0.63390663390663393</v>
      </c>
      <c r="AB4185" s="18">
        <f t="shared" si="311"/>
        <v>0.36609336609336612</v>
      </c>
      <c r="AE4185" s="18" t="s">
        <v>705</v>
      </c>
      <c r="AL4185" s="18" t="s">
        <v>442</v>
      </c>
      <c r="AM4185" s="18">
        <v>1.57</v>
      </c>
      <c r="AN4185" s="18">
        <v>2.84</v>
      </c>
      <c r="AO4185" s="18">
        <v>10</v>
      </c>
      <c r="AS4185" s="18">
        <v>3.24</v>
      </c>
      <c r="AT4185" s="18">
        <v>2.85</v>
      </c>
      <c r="AU4185" s="18">
        <v>3.63</v>
      </c>
      <c r="AV4185" s="18" t="s">
        <v>672</v>
      </c>
      <c r="AX4185" s="18" t="s">
        <v>14</v>
      </c>
      <c r="AY4185" s="18" t="s">
        <v>707</v>
      </c>
    </row>
    <row r="4186" spans="2:51" s="18" customFormat="1" x14ac:dyDescent="0.2">
      <c r="B4186" s="18">
        <v>7868</v>
      </c>
      <c r="C4186" s="18" t="s">
        <v>69</v>
      </c>
      <c r="D4186" s="18" t="s">
        <v>704</v>
      </c>
      <c r="E4186" s="18" t="s">
        <v>703</v>
      </c>
      <c r="G4186" s="18" t="s">
        <v>642</v>
      </c>
      <c r="H4186" s="18">
        <v>1.0367999998274799</v>
      </c>
      <c r="I4186" s="18">
        <f t="shared" si="308"/>
        <v>3.1103999994824401</v>
      </c>
      <c r="J4186" s="18">
        <v>2009</v>
      </c>
      <c r="L4186" s="18">
        <v>235</v>
      </c>
      <c r="M4186" s="18">
        <f t="shared" si="304"/>
        <v>42.416666666666664</v>
      </c>
      <c r="N4186" s="18">
        <f t="shared" si="305"/>
        <v>117.25</v>
      </c>
      <c r="Q4186" s="18">
        <v>12.8</v>
      </c>
      <c r="R4186" s="18">
        <v>5</v>
      </c>
      <c r="S4186" s="18">
        <v>4.6399999999999997</v>
      </c>
      <c r="T4186" s="18">
        <v>5</v>
      </c>
      <c r="U4186" s="18" t="s">
        <v>706</v>
      </c>
      <c r="V4186" s="18" t="s">
        <v>26</v>
      </c>
      <c r="W4186" s="18">
        <v>1.95</v>
      </c>
      <c r="X4186" s="18">
        <f t="shared" si="306"/>
        <v>2.021759999663586</v>
      </c>
      <c r="Y4186" s="18">
        <v>1.05</v>
      </c>
      <c r="Z4186" s="18">
        <f t="shared" si="309"/>
        <v>1.0886399998188541</v>
      </c>
      <c r="AA4186" s="18">
        <f t="shared" si="310"/>
        <v>0.65</v>
      </c>
      <c r="AB4186" s="18">
        <f t="shared" si="311"/>
        <v>0.35000000000000003</v>
      </c>
      <c r="AE4186" s="18" t="s">
        <v>705</v>
      </c>
      <c r="AL4186" s="18" t="s">
        <v>442</v>
      </c>
      <c r="AM4186" s="18">
        <v>1.57</v>
      </c>
      <c r="AN4186" s="18">
        <v>2.84</v>
      </c>
      <c r="AO4186" s="18">
        <v>10</v>
      </c>
      <c r="AS4186" s="18">
        <v>3.24</v>
      </c>
      <c r="AT4186" s="18">
        <v>2.85</v>
      </c>
      <c r="AU4186" s="18">
        <v>3.63</v>
      </c>
      <c r="AV4186" s="18" t="s">
        <v>672</v>
      </c>
      <c r="AX4186" s="18" t="s">
        <v>14</v>
      </c>
      <c r="AY4186" s="18" t="s">
        <v>707</v>
      </c>
    </row>
    <row r="4187" spans="2:51" s="18" customFormat="1" x14ac:dyDescent="0.2">
      <c r="B4187" s="18">
        <v>7868</v>
      </c>
      <c r="C4187" s="18" t="s">
        <v>69</v>
      </c>
      <c r="D4187" s="18" t="s">
        <v>704</v>
      </c>
      <c r="E4187" s="18" t="s">
        <v>703</v>
      </c>
      <c r="G4187" s="18" t="s">
        <v>642</v>
      </c>
      <c r="H4187" s="18">
        <v>1.0367999998274799</v>
      </c>
      <c r="I4187" s="18">
        <f t="shared" si="308"/>
        <v>2.7060479995497229</v>
      </c>
      <c r="J4187" s="18">
        <v>2009</v>
      </c>
      <c r="L4187" s="18">
        <v>250</v>
      </c>
      <c r="M4187" s="18">
        <f t="shared" si="304"/>
        <v>42.416666666666664</v>
      </c>
      <c r="N4187" s="18">
        <f t="shared" si="305"/>
        <v>117.25</v>
      </c>
      <c r="Q4187" s="18">
        <v>9.75</v>
      </c>
      <c r="R4187" s="18">
        <v>5</v>
      </c>
      <c r="S4187" s="18">
        <v>4.58</v>
      </c>
      <c r="T4187" s="18">
        <v>5</v>
      </c>
      <c r="U4187" s="18" t="s">
        <v>706</v>
      </c>
      <c r="V4187" s="18" t="s">
        <v>26</v>
      </c>
      <c r="W4187" s="18">
        <v>1.81</v>
      </c>
      <c r="X4187" s="18">
        <f t="shared" si="306"/>
        <v>1.8766079996877387</v>
      </c>
      <c r="Y4187" s="18">
        <v>0.8</v>
      </c>
      <c r="Z4187" s="18">
        <f t="shared" si="309"/>
        <v>0.82943999986198402</v>
      </c>
      <c r="AA4187" s="18">
        <f t="shared" si="310"/>
        <v>0.69348659003831414</v>
      </c>
      <c r="AB4187" s="18">
        <f t="shared" si="311"/>
        <v>0.3065134099616858</v>
      </c>
      <c r="AE4187" s="18" t="s">
        <v>705</v>
      </c>
      <c r="AL4187" s="18" t="s">
        <v>442</v>
      </c>
      <c r="AM4187" s="18">
        <v>1.57</v>
      </c>
      <c r="AN4187" s="18">
        <v>2.84</v>
      </c>
      <c r="AO4187" s="18">
        <v>10</v>
      </c>
      <c r="AS4187" s="18">
        <v>3.24</v>
      </c>
      <c r="AT4187" s="18">
        <v>2.85</v>
      </c>
      <c r="AU4187" s="18">
        <v>3.63</v>
      </c>
      <c r="AV4187" s="18" t="s">
        <v>672</v>
      </c>
      <c r="AX4187" s="18" t="s">
        <v>14</v>
      </c>
      <c r="AY4187" s="18" t="s">
        <v>707</v>
      </c>
    </row>
    <row r="4188" spans="2:51" s="18" customFormat="1" x14ac:dyDescent="0.2">
      <c r="B4188" s="18">
        <v>7868</v>
      </c>
      <c r="C4188" s="18" t="s">
        <v>69</v>
      </c>
      <c r="D4188" s="18" t="s">
        <v>704</v>
      </c>
      <c r="E4188" s="18" t="s">
        <v>703</v>
      </c>
      <c r="G4188" s="18" t="s">
        <v>642</v>
      </c>
      <c r="H4188" s="18">
        <v>1.0367999998274799</v>
      </c>
      <c r="I4188" s="18">
        <f t="shared" si="308"/>
        <v>1.8869759996860136</v>
      </c>
      <c r="J4188" s="18">
        <v>2009</v>
      </c>
      <c r="L4188" s="18">
        <v>265</v>
      </c>
      <c r="M4188" s="18">
        <f t="shared" si="304"/>
        <v>42.416666666666664</v>
      </c>
      <c r="N4188" s="18">
        <f t="shared" si="305"/>
        <v>117.25</v>
      </c>
      <c r="Q4188" s="18">
        <v>7.42</v>
      </c>
      <c r="R4188" s="18">
        <v>5</v>
      </c>
      <c r="S4188" s="18">
        <v>5.64</v>
      </c>
      <c r="T4188" s="18">
        <v>5</v>
      </c>
      <c r="U4188" s="18" t="s">
        <v>706</v>
      </c>
      <c r="V4188" s="18" t="s">
        <v>26</v>
      </c>
      <c r="W4188" s="18">
        <v>1.24</v>
      </c>
      <c r="X4188" s="18">
        <f t="shared" si="306"/>
        <v>1.2856319997860752</v>
      </c>
      <c r="Y4188" s="18">
        <v>0.57999999999999996</v>
      </c>
      <c r="Z4188" s="18">
        <f t="shared" si="309"/>
        <v>0.60134399989993836</v>
      </c>
      <c r="AA4188" s="18">
        <f t="shared" si="310"/>
        <v>0.68131868131868134</v>
      </c>
      <c r="AB4188" s="18">
        <f t="shared" si="311"/>
        <v>0.31868131868131866</v>
      </c>
      <c r="AE4188" s="18" t="s">
        <v>705</v>
      </c>
      <c r="AL4188" s="18" t="s">
        <v>442</v>
      </c>
      <c r="AM4188" s="18">
        <v>1.57</v>
      </c>
      <c r="AN4188" s="18">
        <v>2.84</v>
      </c>
      <c r="AO4188" s="18">
        <v>10</v>
      </c>
      <c r="AS4188" s="18">
        <v>3.24</v>
      </c>
      <c r="AT4188" s="18">
        <v>2.85</v>
      </c>
      <c r="AU4188" s="18">
        <v>3.63</v>
      </c>
      <c r="AV4188" s="18" t="s">
        <v>672</v>
      </c>
      <c r="AX4188" s="18" t="s">
        <v>14</v>
      </c>
      <c r="AY4188" s="18" t="s">
        <v>707</v>
      </c>
    </row>
    <row r="4189" spans="2:51" s="18" customFormat="1" x14ac:dyDescent="0.2">
      <c r="B4189" s="18">
        <v>7868</v>
      </c>
      <c r="C4189" s="18" t="s">
        <v>69</v>
      </c>
      <c r="D4189" s="18" t="s">
        <v>704</v>
      </c>
      <c r="E4189" s="18" t="s">
        <v>703</v>
      </c>
      <c r="G4189" s="18" t="s">
        <v>642</v>
      </c>
      <c r="H4189" s="18">
        <v>1.0367999998274799</v>
      </c>
      <c r="I4189" s="18">
        <f t="shared" si="308"/>
        <v>0.98495999983610605</v>
      </c>
      <c r="J4189" s="18">
        <v>2009</v>
      </c>
      <c r="L4189" s="18">
        <v>280</v>
      </c>
      <c r="M4189" s="18">
        <f t="shared" si="304"/>
        <v>42.416666666666664</v>
      </c>
      <c r="N4189" s="18">
        <f t="shared" si="305"/>
        <v>117.25</v>
      </c>
      <c r="Q4189" s="18">
        <v>7.78</v>
      </c>
      <c r="R4189" s="18">
        <v>5</v>
      </c>
      <c r="S4189" s="18">
        <v>3.32</v>
      </c>
      <c r="T4189" s="18">
        <v>5</v>
      </c>
      <c r="U4189" s="18" t="s">
        <v>706</v>
      </c>
      <c r="V4189" s="18" t="s">
        <v>26</v>
      </c>
      <c r="W4189" s="18">
        <v>0.75</v>
      </c>
      <c r="X4189" s="18">
        <f t="shared" si="306"/>
        <v>0.77759999987061001</v>
      </c>
      <c r="Y4189" s="18">
        <v>0.2</v>
      </c>
      <c r="Z4189" s="18">
        <f t="shared" si="309"/>
        <v>0.20735999996549601</v>
      </c>
      <c r="AA4189" s="18">
        <f t="shared" si="310"/>
        <v>0.78947368421052633</v>
      </c>
      <c r="AB4189" s="18">
        <f t="shared" si="311"/>
        <v>0.21052631578947367</v>
      </c>
      <c r="AE4189" s="18" t="s">
        <v>705</v>
      </c>
      <c r="AL4189" s="18" t="s">
        <v>442</v>
      </c>
      <c r="AM4189" s="18">
        <v>1.57</v>
      </c>
      <c r="AN4189" s="18">
        <v>2.84</v>
      </c>
      <c r="AO4189" s="18">
        <v>10</v>
      </c>
      <c r="AS4189" s="18">
        <v>3.24</v>
      </c>
      <c r="AT4189" s="18">
        <v>2.85</v>
      </c>
      <c r="AU4189" s="18">
        <v>3.63</v>
      </c>
      <c r="AV4189" s="18" t="s">
        <v>672</v>
      </c>
      <c r="AX4189" s="18" t="s">
        <v>14</v>
      </c>
      <c r="AY4189" s="18" t="s">
        <v>707</v>
      </c>
    </row>
    <row r="4190" spans="2:51" s="18" customFormat="1" x14ac:dyDescent="0.2">
      <c r="B4190" s="18">
        <v>7868</v>
      </c>
      <c r="C4190" s="18" t="s">
        <v>69</v>
      </c>
      <c r="D4190" s="18" t="s">
        <v>704</v>
      </c>
      <c r="E4190" s="18" t="s">
        <v>703</v>
      </c>
      <c r="G4190" s="18" t="s">
        <v>642</v>
      </c>
      <c r="H4190" s="18">
        <v>1.0367999998274799</v>
      </c>
      <c r="I4190" s="18">
        <f t="shared" si="308"/>
        <v>1.3789439997705484</v>
      </c>
      <c r="J4190" s="18">
        <v>2009</v>
      </c>
      <c r="L4190" s="18">
        <v>295</v>
      </c>
      <c r="M4190" s="18">
        <f t="shared" si="304"/>
        <v>42.416666666666664</v>
      </c>
      <c r="N4190" s="18">
        <f t="shared" si="305"/>
        <v>117.25</v>
      </c>
      <c r="Q4190" s="18">
        <v>3.05</v>
      </c>
      <c r="R4190" s="18">
        <v>5</v>
      </c>
      <c r="S4190" s="18">
        <v>5.63</v>
      </c>
      <c r="T4190" s="18">
        <v>5</v>
      </c>
      <c r="U4190" s="18" t="s">
        <v>706</v>
      </c>
      <c r="V4190" s="18" t="s">
        <v>26</v>
      </c>
      <c r="W4190" s="18">
        <v>0.98</v>
      </c>
      <c r="X4190" s="18">
        <f t="shared" si="306"/>
        <v>1.0160639998309304</v>
      </c>
      <c r="Y4190" s="18">
        <v>0.35</v>
      </c>
      <c r="Z4190" s="18">
        <f t="shared" si="309"/>
        <v>0.36287999993961795</v>
      </c>
      <c r="AA4190" s="18">
        <f t="shared" si="310"/>
        <v>0.73684210526315796</v>
      </c>
      <c r="AB4190" s="18">
        <f t="shared" si="311"/>
        <v>0.26315789473684209</v>
      </c>
      <c r="AE4190" s="18" t="s">
        <v>705</v>
      </c>
      <c r="AL4190" s="18" t="s">
        <v>442</v>
      </c>
      <c r="AM4190" s="18">
        <v>1.57</v>
      </c>
      <c r="AN4190" s="18">
        <v>2.84</v>
      </c>
      <c r="AO4190" s="18">
        <v>10</v>
      </c>
      <c r="AS4190" s="18">
        <v>3.24</v>
      </c>
      <c r="AT4190" s="18">
        <v>2.85</v>
      </c>
      <c r="AU4190" s="18">
        <v>3.63</v>
      </c>
      <c r="AV4190" s="18" t="s">
        <v>672</v>
      </c>
      <c r="AX4190" s="18" t="s">
        <v>14</v>
      </c>
      <c r="AY4190" s="18" t="s">
        <v>707</v>
      </c>
    </row>
    <row r="4191" spans="2:51" s="38" customFormat="1" x14ac:dyDescent="0.2">
      <c r="B4191" s="38">
        <v>8384</v>
      </c>
      <c r="C4191" s="38" t="s">
        <v>69</v>
      </c>
      <c r="D4191" s="38" t="s">
        <v>673</v>
      </c>
      <c r="E4191" s="38" t="s">
        <v>674</v>
      </c>
      <c r="F4191" s="38">
        <v>0.72099999999999997</v>
      </c>
      <c r="G4191" s="38" t="s">
        <v>642</v>
      </c>
      <c r="H4191" s="38">
        <v>1.0367999998274799</v>
      </c>
      <c r="I4191" s="38">
        <f>F4191*H4191</f>
        <v>0.74753279987561305</v>
      </c>
      <c r="J4191" s="38">
        <v>2011</v>
      </c>
      <c r="L4191" s="38">
        <v>116</v>
      </c>
      <c r="M4191" s="38">
        <f>37+45.5/60</f>
        <v>37.758333333333333</v>
      </c>
      <c r="N4191" s="38">
        <f>118+59/60</f>
        <v>118.98333333333333</v>
      </c>
      <c r="Q4191" s="38">
        <v>12.867000000000001</v>
      </c>
      <c r="R4191" s="38">
        <v>10</v>
      </c>
      <c r="V4191" s="38" t="s">
        <v>26</v>
      </c>
      <c r="X4191" s="38">
        <v>0.29963711767755313</v>
      </c>
      <c r="Z4191" s="38">
        <f t="shared" ref="Z4191:Z4200" si="312">I4191-X4191</f>
        <v>0.44789568219805992</v>
      </c>
      <c r="AA4191" s="38">
        <f t="shared" ref="AA4191:AA4200" si="313">X4191/I4191</f>
        <v>0.40083474294025861</v>
      </c>
      <c r="AB4191" s="38">
        <f t="shared" ref="AB4191:AB4200" si="314">Z4191/I4191</f>
        <v>0.59916525705974144</v>
      </c>
      <c r="AE4191" s="38" t="s">
        <v>55</v>
      </c>
      <c r="AL4191" s="38" t="s">
        <v>408</v>
      </c>
      <c r="AM4191" s="38">
        <f t="shared" ref="AM4191:AM4200" si="315">0.04*H4191</f>
        <v>4.1471999993099196E-2</v>
      </c>
      <c r="AN4191" s="38">
        <f>EXP(0.12*10)</f>
        <v>3.3201169227365472</v>
      </c>
      <c r="AS4191" s="38">
        <f>EXP(0.07*10)</f>
        <v>2.0137527074704766</v>
      </c>
      <c r="AV4191" s="38" t="s">
        <v>675</v>
      </c>
      <c r="AX4191" s="38" t="s">
        <v>14</v>
      </c>
      <c r="AY4191" s="38" t="s">
        <v>676</v>
      </c>
    </row>
    <row r="4192" spans="2:51" s="38" customFormat="1" x14ac:dyDescent="0.2">
      <c r="B4192" s="38">
        <v>8384</v>
      </c>
      <c r="C4192" s="38" t="s">
        <v>69</v>
      </c>
      <c r="D4192" s="38" t="s">
        <v>673</v>
      </c>
      <c r="E4192" s="38" t="s">
        <v>674</v>
      </c>
      <c r="F4192" s="38">
        <v>1.1599999999999999</v>
      </c>
      <c r="G4192" s="38" t="s">
        <v>642</v>
      </c>
      <c r="H4192" s="38">
        <v>1.0367999998274799</v>
      </c>
      <c r="I4192" s="38">
        <f t="shared" ref="I4192:I4200" si="316">F4192*H4192</f>
        <v>1.2026879997998767</v>
      </c>
      <c r="J4192" s="38">
        <v>2011</v>
      </c>
      <c r="L4192" s="38">
        <v>124</v>
      </c>
      <c r="M4192" s="38">
        <f t="shared" ref="M4192:M4200" si="317">37+45.5/60</f>
        <v>37.758333333333333</v>
      </c>
      <c r="N4192" s="38">
        <f t="shared" ref="N4192:N4200" si="318">118+59/60</f>
        <v>118.98333333333333</v>
      </c>
      <c r="Q4192" s="38">
        <v>15.675000000000001</v>
      </c>
      <c r="R4192" s="38">
        <v>10</v>
      </c>
      <c r="V4192" s="38" t="s">
        <v>26</v>
      </c>
      <c r="X4192" s="38">
        <v>0.27682737169517885</v>
      </c>
      <c r="Z4192" s="38">
        <f t="shared" si="312"/>
        <v>0.92586062810469794</v>
      </c>
      <c r="AA4192" s="38">
        <f t="shared" si="313"/>
        <v>0.23017388694427982</v>
      </c>
      <c r="AB4192" s="38">
        <f t="shared" si="314"/>
        <v>0.76982611305572024</v>
      </c>
      <c r="AE4192" s="38" t="s">
        <v>55</v>
      </c>
      <c r="AL4192" s="38" t="s">
        <v>408</v>
      </c>
      <c r="AM4192" s="38">
        <f t="shared" si="315"/>
        <v>4.1471999993099196E-2</v>
      </c>
      <c r="AN4192" s="38">
        <f t="shared" ref="AN4192:AN4200" si="319">EXP(0.12*10)</f>
        <v>3.3201169227365472</v>
      </c>
      <c r="AS4192" s="38">
        <f t="shared" ref="AS4192:AS4200" si="320">EXP(0.07*10)</f>
        <v>2.0137527074704766</v>
      </c>
      <c r="AV4192" s="38" t="s">
        <v>675</v>
      </c>
      <c r="AX4192" s="38" t="s">
        <v>14</v>
      </c>
      <c r="AY4192" s="38" t="s">
        <v>676</v>
      </c>
    </row>
    <row r="4193" spans="2:52" s="38" customFormat="1" x14ac:dyDescent="0.2">
      <c r="B4193" s="38">
        <v>8384</v>
      </c>
      <c r="C4193" s="38" t="s">
        <v>69</v>
      </c>
      <c r="D4193" s="38" t="s">
        <v>673</v>
      </c>
      <c r="E4193" s="38" t="s">
        <v>674</v>
      </c>
      <c r="F4193" s="38">
        <v>1.488</v>
      </c>
      <c r="G4193" s="38" t="s">
        <v>642</v>
      </c>
      <c r="H4193" s="38">
        <v>1.0367999998274799</v>
      </c>
      <c r="I4193" s="38">
        <f t="shared" si="316"/>
        <v>1.5427583997432901</v>
      </c>
      <c r="J4193" s="38">
        <v>2011</v>
      </c>
      <c r="L4193" s="38">
        <v>137</v>
      </c>
      <c r="M4193" s="38">
        <f t="shared" si="317"/>
        <v>37.758333333333333</v>
      </c>
      <c r="N4193" s="38">
        <f t="shared" si="318"/>
        <v>118.98333333333333</v>
      </c>
      <c r="Q4193" s="38">
        <v>16.114000000000001</v>
      </c>
      <c r="R4193" s="38">
        <v>10</v>
      </c>
      <c r="V4193" s="38" t="s">
        <v>26</v>
      </c>
      <c r="X4193" s="38">
        <v>0.59616381544841879</v>
      </c>
      <c r="Z4193" s="38">
        <f t="shared" si="312"/>
        <v>0.94659458429487131</v>
      </c>
      <c r="AA4193" s="38">
        <f t="shared" si="313"/>
        <v>0.38642720438120348</v>
      </c>
      <c r="AB4193" s="38">
        <f t="shared" si="314"/>
        <v>0.61357279561879652</v>
      </c>
      <c r="AE4193" s="38" t="s">
        <v>55</v>
      </c>
      <c r="AL4193" s="38" t="s">
        <v>408</v>
      </c>
      <c r="AM4193" s="38">
        <f t="shared" si="315"/>
        <v>4.1471999993099196E-2</v>
      </c>
      <c r="AN4193" s="38">
        <f t="shared" si="319"/>
        <v>3.3201169227365472</v>
      </c>
      <c r="AS4193" s="38">
        <f t="shared" si="320"/>
        <v>2.0137527074704766</v>
      </c>
      <c r="AV4193" s="38" t="s">
        <v>675</v>
      </c>
      <c r="AX4193" s="38" t="s">
        <v>14</v>
      </c>
      <c r="AY4193" s="38" t="s">
        <v>676</v>
      </c>
    </row>
    <row r="4194" spans="2:52" s="38" customFormat="1" x14ac:dyDescent="0.2">
      <c r="B4194" s="38">
        <v>8384</v>
      </c>
      <c r="C4194" s="38" t="s">
        <v>69</v>
      </c>
      <c r="D4194" s="38" t="s">
        <v>673</v>
      </c>
      <c r="E4194" s="38" t="s">
        <v>674</v>
      </c>
      <c r="F4194" s="38">
        <v>1.6639999999999999</v>
      </c>
      <c r="G4194" s="38" t="s">
        <v>642</v>
      </c>
      <c r="H4194" s="38">
        <v>1.0367999998274799</v>
      </c>
      <c r="I4194" s="38">
        <f t="shared" si="316"/>
        <v>1.7252351997129265</v>
      </c>
      <c r="J4194" s="38">
        <v>2011</v>
      </c>
      <c r="L4194" s="38">
        <v>169</v>
      </c>
      <c r="M4194" s="38">
        <f t="shared" si="317"/>
        <v>37.758333333333333</v>
      </c>
      <c r="N4194" s="38">
        <f t="shared" si="318"/>
        <v>118.98333333333333</v>
      </c>
      <c r="Q4194" s="38">
        <v>20.411999999999999</v>
      </c>
      <c r="R4194" s="38">
        <v>10</v>
      </c>
      <c r="V4194" s="38" t="s">
        <v>26</v>
      </c>
      <c r="X4194" s="38">
        <v>1.1207879730430275</v>
      </c>
      <c r="Z4194" s="38">
        <f t="shared" si="312"/>
        <v>0.60444722666989903</v>
      </c>
      <c r="AA4194" s="38">
        <f t="shared" si="313"/>
        <v>0.6496435809039387</v>
      </c>
      <c r="AB4194" s="38">
        <f t="shared" si="314"/>
        <v>0.35035641909606124</v>
      </c>
      <c r="AE4194" s="38" t="s">
        <v>55</v>
      </c>
      <c r="AL4194" s="38" t="s">
        <v>408</v>
      </c>
      <c r="AM4194" s="38">
        <f t="shared" si="315"/>
        <v>4.1471999993099196E-2</v>
      </c>
      <c r="AN4194" s="38">
        <f t="shared" si="319"/>
        <v>3.3201169227365472</v>
      </c>
      <c r="AS4194" s="38">
        <f t="shared" si="320"/>
        <v>2.0137527074704766</v>
      </c>
      <c r="AV4194" s="38" t="s">
        <v>675</v>
      </c>
      <c r="AX4194" s="38" t="s">
        <v>14</v>
      </c>
      <c r="AY4194" s="38" t="s">
        <v>676</v>
      </c>
    </row>
    <row r="4195" spans="2:52" s="38" customFormat="1" x14ac:dyDescent="0.2">
      <c r="B4195" s="38">
        <v>8384</v>
      </c>
      <c r="C4195" s="38" t="s">
        <v>69</v>
      </c>
      <c r="D4195" s="38" t="s">
        <v>673</v>
      </c>
      <c r="E4195" s="38" t="s">
        <v>674</v>
      </c>
      <c r="F4195" s="38">
        <v>2.3220000000000001</v>
      </c>
      <c r="G4195" s="38" t="s">
        <v>642</v>
      </c>
      <c r="H4195" s="38">
        <v>1.0367999998274799</v>
      </c>
      <c r="I4195" s="38">
        <f t="shared" si="316"/>
        <v>2.4074495995994085</v>
      </c>
      <c r="J4195" s="38">
        <v>2011</v>
      </c>
      <c r="L4195" s="38">
        <v>200</v>
      </c>
      <c r="M4195" s="38">
        <f t="shared" si="317"/>
        <v>37.758333333333333</v>
      </c>
      <c r="N4195" s="38">
        <f t="shared" si="318"/>
        <v>118.98333333333333</v>
      </c>
      <c r="Q4195" s="38">
        <v>22.605</v>
      </c>
      <c r="R4195" s="38">
        <v>10</v>
      </c>
      <c r="V4195" s="38" t="s">
        <v>26</v>
      </c>
      <c r="X4195" s="38">
        <v>1.6464489372731985</v>
      </c>
      <c r="Z4195" s="38">
        <f t="shared" si="312"/>
        <v>0.76100066232621</v>
      </c>
      <c r="AA4195" s="38">
        <f t="shared" si="313"/>
        <v>0.68389757257936457</v>
      </c>
      <c r="AB4195" s="38">
        <f t="shared" si="314"/>
        <v>0.31610242742063549</v>
      </c>
      <c r="AE4195" s="38" t="s">
        <v>55</v>
      </c>
      <c r="AL4195" s="38" t="s">
        <v>408</v>
      </c>
      <c r="AM4195" s="38">
        <f t="shared" si="315"/>
        <v>4.1471999993099196E-2</v>
      </c>
      <c r="AN4195" s="38">
        <f t="shared" si="319"/>
        <v>3.3201169227365472</v>
      </c>
      <c r="AS4195" s="38">
        <f t="shared" si="320"/>
        <v>2.0137527074704766</v>
      </c>
      <c r="AV4195" s="38" t="s">
        <v>675</v>
      </c>
      <c r="AX4195" s="38" t="s">
        <v>14</v>
      </c>
      <c r="AY4195" s="38" t="s">
        <v>676</v>
      </c>
    </row>
    <row r="4196" spans="2:52" s="38" customFormat="1" x14ac:dyDescent="0.2">
      <c r="B4196" s="38">
        <v>8384</v>
      </c>
      <c r="C4196" s="38" t="s">
        <v>69</v>
      </c>
      <c r="D4196" s="38" t="s">
        <v>673</v>
      </c>
      <c r="E4196" s="38" t="s">
        <v>674</v>
      </c>
      <c r="F4196" s="38">
        <v>1.8839999999999999</v>
      </c>
      <c r="G4196" s="38" t="s">
        <v>642</v>
      </c>
      <c r="H4196" s="38">
        <v>1.0367999998274799</v>
      </c>
      <c r="I4196" s="38">
        <f t="shared" si="316"/>
        <v>1.953331199674972</v>
      </c>
      <c r="J4196" s="38">
        <v>2011</v>
      </c>
      <c r="L4196" s="38">
        <v>216</v>
      </c>
      <c r="M4196" s="38">
        <f t="shared" si="317"/>
        <v>37.758333333333333</v>
      </c>
      <c r="N4196" s="38">
        <f t="shared" si="318"/>
        <v>118.98333333333333</v>
      </c>
      <c r="Q4196" s="38">
        <v>25.588000000000001</v>
      </c>
      <c r="R4196" s="38">
        <v>10</v>
      </c>
      <c r="V4196" s="38" t="s">
        <v>26</v>
      </c>
      <c r="X4196" s="38">
        <v>1.4639709694142042</v>
      </c>
      <c r="Z4196" s="38">
        <f t="shared" si="312"/>
        <v>0.4893602302607678</v>
      </c>
      <c r="AA4196" s="38">
        <f t="shared" si="313"/>
        <v>0.74947401119574819</v>
      </c>
      <c r="AB4196" s="38">
        <f t="shared" si="314"/>
        <v>0.25052598880425181</v>
      </c>
      <c r="AE4196" s="38" t="s">
        <v>55</v>
      </c>
      <c r="AL4196" s="38" t="s">
        <v>408</v>
      </c>
      <c r="AM4196" s="38">
        <f t="shared" si="315"/>
        <v>4.1471999993099196E-2</v>
      </c>
      <c r="AN4196" s="38">
        <f t="shared" si="319"/>
        <v>3.3201169227365472</v>
      </c>
      <c r="AS4196" s="38">
        <f t="shared" si="320"/>
        <v>2.0137527074704766</v>
      </c>
      <c r="AV4196" s="38" t="s">
        <v>675</v>
      </c>
      <c r="AX4196" s="38" t="s">
        <v>14</v>
      </c>
      <c r="AY4196" s="38" t="s">
        <v>676</v>
      </c>
    </row>
    <row r="4197" spans="2:52" s="38" customFormat="1" x14ac:dyDescent="0.2">
      <c r="B4197" s="38">
        <v>8384</v>
      </c>
      <c r="C4197" s="38" t="s">
        <v>69</v>
      </c>
      <c r="D4197" s="38" t="s">
        <v>673</v>
      </c>
      <c r="E4197" s="38" t="s">
        <v>674</v>
      </c>
      <c r="F4197" s="38">
        <v>0.32700000000000001</v>
      </c>
      <c r="G4197" s="38" t="s">
        <v>642</v>
      </c>
      <c r="H4197" s="38">
        <v>1.0367999998274799</v>
      </c>
      <c r="I4197" s="38">
        <f t="shared" si="316"/>
        <v>0.33903359994358595</v>
      </c>
      <c r="J4197" s="38">
        <v>2011</v>
      </c>
      <c r="L4197" s="38">
        <v>238</v>
      </c>
      <c r="M4197" s="38">
        <f t="shared" si="317"/>
        <v>37.758333333333333</v>
      </c>
      <c r="N4197" s="38">
        <f t="shared" si="318"/>
        <v>118.98333333333333</v>
      </c>
      <c r="Q4197" s="38">
        <v>25.850999999999999</v>
      </c>
      <c r="R4197" s="38">
        <v>10</v>
      </c>
      <c r="V4197" s="38" t="s">
        <v>26</v>
      </c>
      <c r="X4197" s="38">
        <v>5.1840331778123382E-2</v>
      </c>
      <c r="Z4197" s="38">
        <f t="shared" si="312"/>
        <v>0.28719326816546259</v>
      </c>
      <c r="AA4197" s="38">
        <f t="shared" si="313"/>
        <v>0.1529061774017367</v>
      </c>
      <c r="AB4197" s="38">
        <f t="shared" si="314"/>
        <v>0.84709382259826338</v>
      </c>
      <c r="AE4197" s="38" t="s">
        <v>55</v>
      </c>
      <c r="AL4197" s="38" t="s">
        <v>408</v>
      </c>
      <c r="AM4197" s="38">
        <f t="shared" si="315"/>
        <v>4.1471999993099196E-2</v>
      </c>
      <c r="AN4197" s="38">
        <f t="shared" si="319"/>
        <v>3.3201169227365472</v>
      </c>
      <c r="AS4197" s="38">
        <f t="shared" si="320"/>
        <v>2.0137527074704766</v>
      </c>
      <c r="AV4197" s="38" t="s">
        <v>675</v>
      </c>
      <c r="AX4197" s="38" t="s">
        <v>14</v>
      </c>
      <c r="AY4197" s="38" t="s">
        <v>676</v>
      </c>
    </row>
    <row r="4198" spans="2:52" s="38" customFormat="1" x14ac:dyDescent="0.2">
      <c r="B4198" s="38">
        <v>8384</v>
      </c>
      <c r="C4198" s="38" t="s">
        <v>69</v>
      </c>
      <c r="D4198" s="38" t="s">
        <v>673</v>
      </c>
      <c r="E4198" s="38" t="s">
        <v>674</v>
      </c>
      <c r="F4198" s="38">
        <v>0.151</v>
      </c>
      <c r="G4198" s="38" t="s">
        <v>642</v>
      </c>
      <c r="H4198" s="38">
        <v>1.0367999998274799</v>
      </c>
      <c r="I4198" s="38">
        <f t="shared" si="316"/>
        <v>0.15655679997394947</v>
      </c>
      <c r="J4198" s="38">
        <v>2011</v>
      </c>
      <c r="L4198" s="38">
        <v>265</v>
      </c>
      <c r="M4198" s="38">
        <f t="shared" si="317"/>
        <v>37.758333333333333</v>
      </c>
      <c r="N4198" s="38">
        <f t="shared" si="318"/>
        <v>118.98333333333333</v>
      </c>
      <c r="Q4198" s="38">
        <v>22.867000000000001</v>
      </c>
      <c r="R4198" s="38">
        <v>10</v>
      </c>
      <c r="V4198" s="38" t="s">
        <v>26</v>
      </c>
      <c r="X4198" s="38">
        <v>2.0736132711249352E-2</v>
      </c>
      <c r="Z4198" s="38">
        <f t="shared" si="312"/>
        <v>0.13582066726270012</v>
      </c>
      <c r="AA4198" s="38">
        <f t="shared" si="313"/>
        <v>0.13245117883541166</v>
      </c>
      <c r="AB4198" s="38">
        <f t="shared" si="314"/>
        <v>0.86754882116458831</v>
      </c>
      <c r="AE4198" s="38" t="s">
        <v>55</v>
      </c>
      <c r="AL4198" s="38" t="s">
        <v>408</v>
      </c>
      <c r="AM4198" s="38">
        <f t="shared" si="315"/>
        <v>4.1471999993099196E-2</v>
      </c>
      <c r="AN4198" s="38">
        <f t="shared" si="319"/>
        <v>3.3201169227365472</v>
      </c>
      <c r="AS4198" s="38">
        <f t="shared" si="320"/>
        <v>2.0137527074704766</v>
      </c>
      <c r="AV4198" s="38" t="s">
        <v>675</v>
      </c>
      <c r="AX4198" s="38" t="s">
        <v>14</v>
      </c>
      <c r="AY4198" s="38" t="s">
        <v>676</v>
      </c>
    </row>
    <row r="4199" spans="2:52" s="38" customFormat="1" x14ac:dyDescent="0.2">
      <c r="B4199" s="38">
        <v>8384</v>
      </c>
      <c r="C4199" s="38" t="s">
        <v>69</v>
      </c>
      <c r="D4199" s="38" t="s">
        <v>673</v>
      </c>
      <c r="E4199" s="38" t="s">
        <v>674</v>
      </c>
      <c r="F4199" s="38">
        <v>1.0289999999999999</v>
      </c>
      <c r="G4199" s="38" t="s">
        <v>642</v>
      </c>
      <c r="H4199" s="38">
        <v>1.0367999998274799</v>
      </c>
      <c r="I4199" s="38">
        <f t="shared" si="316"/>
        <v>1.0668671998224768</v>
      </c>
      <c r="J4199" s="38">
        <v>2011</v>
      </c>
      <c r="L4199" s="38">
        <v>291</v>
      </c>
      <c r="M4199" s="38">
        <f t="shared" si="317"/>
        <v>37.758333333333333</v>
      </c>
      <c r="N4199" s="38">
        <f t="shared" si="318"/>
        <v>118.98333333333333</v>
      </c>
      <c r="Q4199" s="38">
        <v>18.132000000000001</v>
      </c>
      <c r="R4199" s="38">
        <v>10</v>
      </c>
      <c r="V4199" s="38" t="s">
        <v>26</v>
      </c>
      <c r="X4199" s="38">
        <v>0.32141005702436493</v>
      </c>
      <c r="Z4199" s="38">
        <f t="shared" si="312"/>
        <v>0.74545714279811182</v>
      </c>
      <c r="AA4199" s="38">
        <f t="shared" si="313"/>
        <v>0.30126529063584156</v>
      </c>
      <c r="AB4199" s="38">
        <f t="shared" si="314"/>
        <v>0.69873470936415838</v>
      </c>
      <c r="AE4199" s="38" t="s">
        <v>55</v>
      </c>
      <c r="AL4199" s="38" t="s">
        <v>408</v>
      </c>
      <c r="AM4199" s="38">
        <f t="shared" si="315"/>
        <v>4.1471999993099196E-2</v>
      </c>
      <c r="AN4199" s="38">
        <f t="shared" si="319"/>
        <v>3.3201169227365472</v>
      </c>
      <c r="AS4199" s="38">
        <f t="shared" si="320"/>
        <v>2.0137527074704766</v>
      </c>
      <c r="AV4199" s="38" t="s">
        <v>675</v>
      </c>
      <c r="AX4199" s="38" t="s">
        <v>14</v>
      </c>
      <c r="AY4199" s="38" t="s">
        <v>676</v>
      </c>
    </row>
    <row r="4200" spans="2:52" s="38" customFormat="1" x14ac:dyDescent="0.2">
      <c r="B4200" s="38">
        <v>8384</v>
      </c>
      <c r="C4200" s="38" t="s">
        <v>69</v>
      </c>
      <c r="D4200" s="38" t="s">
        <v>673</v>
      </c>
      <c r="E4200" s="38" t="s">
        <v>674</v>
      </c>
      <c r="F4200" s="39">
        <v>0.74199999999999999</v>
      </c>
      <c r="G4200" s="38" t="s">
        <v>642</v>
      </c>
      <c r="H4200" s="38">
        <v>1.0367999998274799</v>
      </c>
      <c r="I4200" s="38">
        <f t="shared" si="316"/>
        <v>0.7693055998719901</v>
      </c>
      <c r="J4200" s="38">
        <v>2011</v>
      </c>
      <c r="L4200" s="38">
        <v>329</v>
      </c>
      <c r="M4200" s="38">
        <f t="shared" si="317"/>
        <v>37.758333333333333</v>
      </c>
      <c r="N4200" s="38">
        <f t="shared" si="318"/>
        <v>118.98333333333333</v>
      </c>
      <c r="Q4200" s="38">
        <v>12.254</v>
      </c>
      <c r="R4200" s="38">
        <v>10</v>
      </c>
      <c r="V4200" s="38" t="s">
        <v>26</v>
      </c>
      <c r="X4200" s="38">
        <v>0.23017107309486781</v>
      </c>
      <c r="Z4200" s="38">
        <f t="shared" si="312"/>
        <v>0.53913452677712226</v>
      </c>
      <c r="AA4200" s="38">
        <f t="shared" si="313"/>
        <v>0.29919328954991037</v>
      </c>
      <c r="AB4200" s="38">
        <f t="shared" si="314"/>
        <v>0.70080671045008958</v>
      </c>
      <c r="AE4200" s="38" t="s">
        <v>55</v>
      </c>
      <c r="AL4200" s="38" t="s">
        <v>408</v>
      </c>
      <c r="AM4200" s="38">
        <f t="shared" si="315"/>
        <v>4.1471999993099196E-2</v>
      </c>
      <c r="AN4200" s="38">
        <f t="shared" si="319"/>
        <v>3.3201169227365472</v>
      </c>
      <c r="AS4200" s="38">
        <f t="shared" si="320"/>
        <v>2.0137527074704766</v>
      </c>
      <c r="AV4200" s="38" t="s">
        <v>675</v>
      </c>
      <c r="AX4200" s="38" t="s">
        <v>14</v>
      </c>
      <c r="AY4200" s="38" t="s">
        <v>676</v>
      </c>
    </row>
    <row r="4201" spans="2:52" s="14" customFormat="1" x14ac:dyDescent="0.2">
      <c r="B4201" s="18">
        <v>8896</v>
      </c>
      <c r="C4201" s="18" t="s">
        <v>69</v>
      </c>
      <c r="D4201" s="18" t="s">
        <v>693</v>
      </c>
      <c r="E4201" s="18" t="s">
        <v>692</v>
      </c>
      <c r="G4201" s="18" t="s">
        <v>642</v>
      </c>
      <c r="H4201" s="18">
        <v>1.0367999998274799</v>
      </c>
      <c r="J4201" s="18">
        <v>2010</v>
      </c>
      <c r="L4201" s="14">
        <v>126</v>
      </c>
      <c r="M4201" s="18">
        <f t="shared" ref="M4201:M4256" si="321">23+10/60</f>
        <v>23.166666666666668</v>
      </c>
      <c r="N4201" s="18">
        <f t="shared" ref="N4201:N4256" si="322">112+32/60</f>
        <v>112.53333333333333</v>
      </c>
      <c r="Q4201" s="14">
        <v>22.65</v>
      </c>
      <c r="R4201" s="18">
        <v>5</v>
      </c>
      <c r="S4201" s="18">
        <v>36.54</v>
      </c>
      <c r="T4201" s="18">
        <v>5</v>
      </c>
      <c r="V4201" s="18" t="s">
        <v>26</v>
      </c>
      <c r="W4201" s="14">
        <v>1.55</v>
      </c>
      <c r="X4201" s="18">
        <f t="shared" ref="X4201:X4239" si="323">W4201*H4201</f>
        <v>1.6070399997325939</v>
      </c>
      <c r="AE4201" s="14" t="s">
        <v>55</v>
      </c>
      <c r="AL4201" s="14" t="s">
        <v>408</v>
      </c>
      <c r="AN4201" s="14">
        <v>5.4600000000000003E-2</v>
      </c>
      <c r="AT4201" s="14">
        <f>EXP(AN4201*10)</f>
        <v>1.7263338533505097</v>
      </c>
      <c r="AV4201" s="18" t="s">
        <v>659</v>
      </c>
      <c r="AW4201" s="18"/>
      <c r="AX4201" s="18" t="s">
        <v>14</v>
      </c>
      <c r="AY4201" s="18" t="s">
        <v>694</v>
      </c>
      <c r="AZ4201" s="14" t="s">
        <v>698</v>
      </c>
    </row>
    <row r="4202" spans="2:52" s="14" customFormat="1" x14ac:dyDescent="0.2">
      <c r="B4202" s="18">
        <v>8896</v>
      </c>
      <c r="C4202" s="18" t="s">
        <v>69</v>
      </c>
      <c r="D4202" s="18" t="s">
        <v>693</v>
      </c>
      <c r="E4202" s="18" t="s">
        <v>692</v>
      </c>
      <c r="G4202" s="18" t="s">
        <v>642</v>
      </c>
      <c r="H4202" s="18">
        <v>1.0367999998274799</v>
      </c>
      <c r="J4202" s="18">
        <v>2010</v>
      </c>
      <c r="L4202" s="14">
        <v>156</v>
      </c>
      <c r="M4202" s="18">
        <f t="shared" si="321"/>
        <v>23.166666666666668</v>
      </c>
      <c r="N4202" s="18">
        <f t="shared" si="322"/>
        <v>112.53333333333333</v>
      </c>
      <c r="Q4202" s="14">
        <v>22.76</v>
      </c>
      <c r="R4202" s="18">
        <v>5</v>
      </c>
      <c r="S4202" s="18">
        <v>28.24</v>
      </c>
      <c r="T4202" s="18">
        <v>5</v>
      </c>
      <c r="V4202" s="18" t="s">
        <v>26</v>
      </c>
      <c r="W4202" s="14">
        <v>1.6</v>
      </c>
      <c r="X4202" s="18">
        <f t="shared" si="323"/>
        <v>1.658879999723968</v>
      </c>
      <c r="AE4202" s="14" t="s">
        <v>55</v>
      </c>
      <c r="AL4202" s="14" t="s">
        <v>408</v>
      </c>
      <c r="AN4202" s="14">
        <v>5.4600000000000003E-2</v>
      </c>
      <c r="AT4202" s="14">
        <f t="shared" ref="AT4202:AT4236" si="324">EXP(AN4202*10)</f>
        <v>1.7263338533505097</v>
      </c>
      <c r="AV4202" s="18" t="s">
        <v>659</v>
      </c>
      <c r="AW4202" s="18"/>
      <c r="AX4202" s="18" t="s">
        <v>14</v>
      </c>
      <c r="AY4202" s="18" t="s">
        <v>694</v>
      </c>
      <c r="AZ4202" s="14" t="s">
        <v>698</v>
      </c>
    </row>
    <row r="4203" spans="2:52" s="14" customFormat="1" x14ac:dyDescent="0.2">
      <c r="B4203" s="18">
        <v>8896</v>
      </c>
      <c r="C4203" s="18" t="s">
        <v>69</v>
      </c>
      <c r="D4203" s="18" t="s">
        <v>693</v>
      </c>
      <c r="E4203" s="18" t="s">
        <v>692</v>
      </c>
      <c r="G4203" s="18" t="s">
        <v>642</v>
      </c>
      <c r="H4203" s="18">
        <v>1.0367999998274799</v>
      </c>
      <c r="J4203" s="18">
        <v>2010</v>
      </c>
      <c r="L4203" s="14">
        <v>189</v>
      </c>
      <c r="M4203" s="18">
        <f t="shared" si="321"/>
        <v>23.166666666666668</v>
      </c>
      <c r="N4203" s="18">
        <f t="shared" si="322"/>
        <v>112.53333333333333</v>
      </c>
      <c r="Q4203" s="14">
        <v>27.4</v>
      </c>
      <c r="R4203" s="18">
        <v>5</v>
      </c>
      <c r="S4203" s="18">
        <v>22</v>
      </c>
      <c r="T4203" s="18">
        <v>5</v>
      </c>
      <c r="V4203" s="18" t="s">
        <v>26</v>
      </c>
      <c r="W4203" s="14">
        <v>2.5099999999999998</v>
      </c>
      <c r="X4203" s="18">
        <f t="shared" si="323"/>
        <v>2.6023679995669746</v>
      </c>
      <c r="AE4203" s="14" t="s">
        <v>55</v>
      </c>
      <c r="AL4203" s="14" t="s">
        <v>408</v>
      </c>
      <c r="AN4203" s="14">
        <v>5.4600000000000003E-2</v>
      </c>
      <c r="AT4203" s="14">
        <f t="shared" si="324"/>
        <v>1.7263338533505097</v>
      </c>
      <c r="AV4203" s="18" t="s">
        <v>659</v>
      </c>
      <c r="AW4203" s="18"/>
      <c r="AX4203" s="18" t="s">
        <v>14</v>
      </c>
      <c r="AY4203" s="18" t="s">
        <v>694</v>
      </c>
      <c r="AZ4203" s="14" t="s">
        <v>698</v>
      </c>
    </row>
    <row r="4204" spans="2:52" s="14" customFormat="1" x14ac:dyDescent="0.2">
      <c r="B4204" s="18">
        <v>8896</v>
      </c>
      <c r="C4204" s="18" t="s">
        <v>69</v>
      </c>
      <c r="D4204" s="18" t="s">
        <v>693</v>
      </c>
      <c r="E4204" s="18" t="s">
        <v>692</v>
      </c>
      <c r="G4204" s="18" t="s">
        <v>642</v>
      </c>
      <c r="H4204" s="18">
        <v>1.0367999998274799</v>
      </c>
      <c r="J4204" s="18">
        <v>2010</v>
      </c>
      <c r="L4204" s="14">
        <v>201</v>
      </c>
      <c r="M4204" s="18">
        <f t="shared" si="321"/>
        <v>23.166666666666668</v>
      </c>
      <c r="N4204" s="18">
        <f t="shared" si="322"/>
        <v>112.53333333333333</v>
      </c>
      <c r="Q4204" s="14">
        <v>26.41</v>
      </c>
      <c r="R4204" s="18">
        <v>5</v>
      </c>
      <c r="S4204" s="18">
        <v>25.75</v>
      </c>
      <c r="T4204" s="18">
        <v>5</v>
      </c>
      <c r="V4204" s="18" t="s">
        <v>26</v>
      </c>
      <c r="W4204" s="14">
        <v>2.44</v>
      </c>
      <c r="X4204" s="18">
        <f t="shared" si="323"/>
        <v>2.529791999579051</v>
      </c>
      <c r="AE4204" s="14" t="s">
        <v>55</v>
      </c>
      <c r="AL4204" s="14" t="s">
        <v>408</v>
      </c>
      <c r="AN4204" s="14">
        <v>5.4600000000000003E-2</v>
      </c>
      <c r="AT4204" s="14">
        <f t="shared" si="324"/>
        <v>1.7263338533505097</v>
      </c>
      <c r="AV4204" s="18" t="s">
        <v>659</v>
      </c>
      <c r="AW4204" s="18"/>
      <c r="AX4204" s="18" t="s">
        <v>14</v>
      </c>
      <c r="AY4204" s="18" t="s">
        <v>694</v>
      </c>
      <c r="AZ4204" s="14" t="s">
        <v>698</v>
      </c>
    </row>
    <row r="4205" spans="2:52" s="14" customFormat="1" x14ac:dyDescent="0.2">
      <c r="B4205" s="18">
        <v>8896</v>
      </c>
      <c r="C4205" s="18" t="s">
        <v>69</v>
      </c>
      <c r="D4205" s="18" t="s">
        <v>693</v>
      </c>
      <c r="E4205" s="18" t="s">
        <v>692</v>
      </c>
      <c r="G4205" s="18" t="s">
        <v>642</v>
      </c>
      <c r="H4205" s="18">
        <v>1.0367999998274799</v>
      </c>
      <c r="J4205" s="18">
        <v>2010</v>
      </c>
      <c r="L4205" s="14">
        <v>212</v>
      </c>
      <c r="M4205" s="18">
        <f t="shared" si="321"/>
        <v>23.166666666666668</v>
      </c>
      <c r="N4205" s="18">
        <f t="shared" si="322"/>
        <v>112.53333333333333</v>
      </c>
      <c r="Q4205" s="14">
        <v>27.07</v>
      </c>
      <c r="R4205" s="18">
        <v>5</v>
      </c>
      <c r="S4205" s="18">
        <v>28.41</v>
      </c>
      <c r="T4205" s="18">
        <v>5</v>
      </c>
      <c r="V4205" s="18" t="s">
        <v>26</v>
      </c>
      <c r="W4205" s="14">
        <v>2.29</v>
      </c>
      <c r="X4205" s="18">
        <f t="shared" si="323"/>
        <v>2.3742719996049293</v>
      </c>
      <c r="AE4205" s="14" t="s">
        <v>55</v>
      </c>
      <c r="AL4205" s="14" t="s">
        <v>408</v>
      </c>
      <c r="AN4205" s="14">
        <v>5.4600000000000003E-2</v>
      </c>
      <c r="AT4205" s="14">
        <f t="shared" si="324"/>
        <v>1.7263338533505097</v>
      </c>
      <c r="AV4205" s="18" t="s">
        <v>659</v>
      </c>
      <c r="AW4205" s="18"/>
      <c r="AX4205" s="18" t="s">
        <v>14</v>
      </c>
      <c r="AY4205" s="18" t="s">
        <v>694</v>
      </c>
      <c r="AZ4205" s="14" t="s">
        <v>698</v>
      </c>
    </row>
    <row r="4206" spans="2:52" s="14" customFormat="1" x14ac:dyDescent="0.2">
      <c r="B4206" s="18">
        <v>8896</v>
      </c>
      <c r="C4206" s="18" t="s">
        <v>69</v>
      </c>
      <c r="D4206" s="18" t="s">
        <v>693</v>
      </c>
      <c r="E4206" s="18" t="s">
        <v>692</v>
      </c>
      <c r="G4206" s="18" t="s">
        <v>642</v>
      </c>
      <c r="H4206" s="18">
        <v>1.0367999998274799</v>
      </c>
      <c r="J4206" s="18">
        <v>2010</v>
      </c>
      <c r="L4206" s="14">
        <v>231</v>
      </c>
      <c r="M4206" s="18">
        <f t="shared" si="321"/>
        <v>23.166666666666668</v>
      </c>
      <c r="N4206" s="18">
        <f t="shared" si="322"/>
        <v>112.53333333333333</v>
      </c>
      <c r="Q4206" s="14">
        <v>25.64</v>
      </c>
      <c r="R4206" s="18">
        <v>5</v>
      </c>
      <c r="S4206" s="18">
        <v>27.08</v>
      </c>
      <c r="T4206" s="18">
        <v>5</v>
      </c>
      <c r="V4206" s="18" t="s">
        <v>26</v>
      </c>
      <c r="W4206" s="14">
        <v>2.09</v>
      </c>
      <c r="X4206" s="18">
        <f t="shared" si="323"/>
        <v>2.1669119996394328</v>
      </c>
      <c r="AE4206" s="14" t="s">
        <v>55</v>
      </c>
      <c r="AL4206" s="14" t="s">
        <v>408</v>
      </c>
      <c r="AN4206" s="14">
        <v>5.4600000000000003E-2</v>
      </c>
      <c r="AT4206" s="14">
        <f t="shared" si="324"/>
        <v>1.7263338533505097</v>
      </c>
      <c r="AV4206" s="18" t="s">
        <v>659</v>
      </c>
      <c r="AW4206" s="18"/>
      <c r="AX4206" s="18" t="s">
        <v>14</v>
      </c>
      <c r="AY4206" s="18" t="s">
        <v>694</v>
      </c>
      <c r="AZ4206" s="14" t="s">
        <v>698</v>
      </c>
    </row>
    <row r="4207" spans="2:52" s="14" customFormat="1" x14ac:dyDescent="0.2">
      <c r="B4207" s="18">
        <v>8896</v>
      </c>
      <c r="C4207" s="18" t="s">
        <v>69</v>
      </c>
      <c r="D4207" s="18" t="s">
        <v>693</v>
      </c>
      <c r="E4207" s="18" t="s">
        <v>692</v>
      </c>
      <c r="G4207" s="18" t="s">
        <v>642</v>
      </c>
      <c r="H4207" s="18">
        <v>1.0367999998274799</v>
      </c>
      <c r="J4207" s="18">
        <v>2010</v>
      </c>
      <c r="L4207" s="14">
        <v>248</v>
      </c>
      <c r="M4207" s="18">
        <f t="shared" si="321"/>
        <v>23.166666666666668</v>
      </c>
      <c r="N4207" s="18">
        <f t="shared" si="322"/>
        <v>112.53333333333333</v>
      </c>
      <c r="Q4207" s="14">
        <v>26.3</v>
      </c>
      <c r="R4207" s="18">
        <v>5</v>
      </c>
      <c r="S4207" s="18">
        <v>20.100000000000001</v>
      </c>
      <c r="T4207" s="18">
        <v>5</v>
      </c>
      <c r="V4207" s="18" t="s">
        <v>26</v>
      </c>
      <c r="W4207" s="14">
        <v>2.2400000000000002</v>
      </c>
      <c r="X4207" s="18">
        <f t="shared" si="323"/>
        <v>2.3224319996135554</v>
      </c>
      <c r="AE4207" s="14" t="s">
        <v>55</v>
      </c>
      <c r="AL4207" s="14" t="s">
        <v>408</v>
      </c>
      <c r="AN4207" s="14">
        <v>5.4600000000000003E-2</v>
      </c>
      <c r="AT4207" s="14">
        <f t="shared" si="324"/>
        <v>1.7263338533505097</v>
      </c>
      <c r="AV4207" s="18" t="s">
        <v>659</v>
      </c>
      <c r="AW4207" s="18"/>
      <c r="AX4207" s="18" t="s">
        <v>14</v>
      </c>
      <c r="AY4207" s="18" t="s">
        <v>694</v>
      </c>
      <c r="AZ4207" s="14" t="s">
        <v>698</v>
      </c>
    </row>
    <row r="4208" spans="2:52" s="14" customFormat="1" x14ac:dyDescent="0.2">
      <c r="B4208" s="18">
        <v>8896</v>
      </c>
      <c r="C4208" s="18" t="s">
        <v>69</v>
      </c>
      <c r="D4208" s="18" t="s">
        <v>693</v>
      </c>
      <c r="E4208" s="18" t="s">
        <v>692</v>
      </c>
      <c r="G4208" s="18" t="s">
        <v>642</v>
      </c>
      <c r="H4208" s="18">
        <v>1.0367999998274799</v>
      </c>
      <c r="J4208" s="18">
        <v>2010</v>
      </c>
      <c r="L4208" s="14">
        <v>261</v>
      </c>
      <c r="M4208" s="18">
        <f t="shared" si="321"/>
        <v>23.166666666666668</v>
      </c>
      <c r="N4208" s="18">
        <f t="shared" si="322"/>
        <v>112.53333333333333</v>
      </c>
      <c r="Q4208" s="14">
        <v>26.08</v>
      </c>
      <c r="R4208" s="18">
        <v>5</v>
      </c>
      <c r="S4208" s="18">
        <v>19.100000000000001</v>
      </c>
      <c r="T4208" s="18">
        <v>5</v>
      </c>
      <c r="V4208" s="18" t="s">
        <v>26</v>
      </c>
      <c r="W4208" s="14">
        <v>2.39</v>
      </c>
      <c r="X4208" s="18">
        <f t="shared" si="323"/>
        <v>2.4779519995876771</v>
      </c>
      <c r="AE4208" s="14" t="s">
        <v>55</v>
      </c>
      <c r="AL4208" s="14" t="s">
        <v>408</v>
      </c>
      <c r="AN4208" s="14">
        <v>5.4600000000000003E-2</v>
      </c>
      <c r="AT4208" s="14">
        <f t="shared" si="324"/>
        <v>1.7263338533505097</v>
      </c>
      <c r="AV4208" s="18" t="s">
        <v>659</v>
      </c>
      <c r="AW4208" s="18"/>
      <c r="AX4208" s="18" t="s">
        <v>14</v>
      </c>
      <c r="AY4208" s="18" t="s">
        <v>694</v>
      </c>
      <c r="AZ4208" s="14" t="s">
        <v>698</v>
      </c>
    </row>
    <row r="4209" spans="2:52" s="14" customFormat="1" x14ac:dyDescent="0.2">
      <c r="B4209" s="18">
        <v>8896</v>
      </c>
      <c r="C4209" s="18" t="s">
        <v>69</v>
      </c>
      <c r="D4209" s="18" t="s">
        <v>693</v>
      </c>
      <c r="E4209" s="18" t="s">
        <v>692</v>
      </c>
      <c r="G4209" s="18" t="s">
        <v>642</v>
      </c>
      <c r="H4209" s="18">
        <v>1.0367999998274799</v>
      </c>
      <c r="J4209" s="18">
        <v>2010</v>
      </c>
      <c r="L4209" s="14">
        <v>292</v>
      </c>
      <c r="M4209" s="18">
        <f t="shared" si="321"/>
        <v>23.166666666666668</v>
      </c>
      <c r="N4209" s="18">
        <f t="shared" si="322"/>
        <v>112.53333333333333</v>
      </c>
      <c r="Q4209" s="14">
        <v>22.65</v>
      </c>
      <c r="R4209" s="18">
        <v>5</v>
      </c>
      <c r="S4209" s="18">
        <v>25.08</v>
      </c>
      <c r="T4209" s="18">
        <v>5</v>
      </c>
      <c r="V4209" s="18" t="s">
        <v>26</v>
      </c>
      <c r="W4209" s="14">
        <v>1.65</v>
      </c>
      <c r="X4209" s="18">
        <f t="shared" si="323"/>
        <v>1.7107199997153417</v>
      </c>
      <c r="AE4209" s="14" t="s">
        <v>55</v>
      </c>
      <c r="AL4209" s="14" t="s">
        <v>408</v>
      </c>
      <c r="AN4209" s="14">
        <v>5.4600000000000003E-2</v>
      </c>
      <c r="AT4209" s="14">
        <f t="shared" si="324"/>
        <v>1.7263338533505097</v>
      </c>
      <c r="AV4209" s="18" t="s">
        <v>659</v>
      </c>
      <c r="AW4209" s="18"/>
      <c r="AX4209" s="18" t="s">
        <v>14</v>
      </c>
      <c r="AY4209" s="18" t="s">
        <v>694</v>
      </c>
      <c r="AZ4209" s="14" t="s">
        <v>698</v>
      </c>
    </row>
    <row r="4210" spans="2:52" s="14" customFormat="1" x14ac:dyDescent="0.2">
      <c r="B4210" s="18">
        <v>8896</v>
      </c>
      <c r="C4210" s="18" t="s">
        <v>69</v>
      </c>
      <c r="D4210" s="18" t="s">
        <v>693</v>
      </c>
      <c r="E4210" s="18" t="s">
        <v>692</v>
      </c>
      <c r="G4210" s="18" t="s">
        <v>642</v>
      </c>
      <c r="H4210" s="18">
        <v>1.0367999998274799</v>
      </c>
      <c r="J4210" s="18">
        <v>2010</v>
      </c>
      <c r="L4210" s="14">
        <v>305</v>
      </c>
      <c r="M4210" s="18">
        <f t="shared" si="321"/>
        <v>23.166666666666668</v>
      </c>
      <c r="N4210" s="18">
        <f t="shared" si="322"/>
        <v>112.53333333333333</v>
      </c>
      <c r="Q4210" s="14">
        <v>18.010000000000002</v>
      </c>
      <c r="R4210" s="18">
        <v>5</v>
      </c>
      <c r="S4210" s="18"/>
      <c r="T4210" s="18">
        <v>5</v>
      </c>
      <c r="V4210" s="18" t="s">
        <v>26</v>
      </c>
      <c r="W4210" s="14">
        <v>1.25</v>
      </c>
      <c r="X4210" s="18">
        <f t="shared" si="323"/>
        <v>1.2959999997843499</v>
      </c>
      <c r="AE4210" s="14" t="s">
        <v>55</v>
      </c>
      <c r="AL4210" s="14" t="s">
        <v>408</v>
      </c>
      <c r="AN4210" s="14">
        <v>5.4600000000000003E-2</v>
      </c>
      <c r="AT4210" s="14">
        <f t="shared" si="324"/>
        <v>1.7263338533505097</v>
      </c>
      <c r="AV4210" s="18" t="s">
        <v>659</v>
      </c>
      <c r="AW4210" s="18"/>
      <c r="AX4210" s="18" t="s">
        <v>14</v>
      </c>
      <c r="AY4210" s="18" t="s">
        <v>694</v>
      </c>
      <c r="AZ4210" s="14" t="s">
        <v>698</v>
      </c>
    </row>
    <row r="4211" spans="2:52" s="14" customFormat="1" x14ac:dyDescent="0.2">
      <c r="B4211" s="18">
        <v>8896</v>
      </c>
      <c r="C4211" s="18" t="s">
        <v>69</v>
      </c>
      <c r="D4211" s="18" t="s">
        <v>693</v>
      </c>
      <c r="E4211" s="18" t="s">
        <v>692</v>
      </c>
      <c r="G4211" s="18" t="s">
        <v>642</v>
      </c>
      <c r="H4211" s="18">
        <v>1.0367999998274799</v>
      </c>
      <c r="J4211" s="18">
        <v>2010</v>
      </c>
      <c r="L4211" s="14">
        <v>321</v>
      </c>
      <c r="M4211" s="18">
        <f t="shared" si="321"/>
        <v>23.166666666666668</v>
      </c>
      <c r="N4211" s="18">
        <f t="shared" si="322"/>
        <v>112.53333333333333</v>
      </c>
      <c r="Q4211" s="14">
        <v>18.34</v>
      </c>
      <c r="R4211" s="18">
        <v>5</v>
      </c>
      <c r="S4211" s="18">
        <v>16.11</v>
      </c>
      <c r="T4211" s="18">
        <v>5</v>
      </c>
      <c r="V4211" s="18" t="s">
        <v>26</v>
      </c>
      <c r="W4211" s="14">
        <v>1</v>
      </c>
      <c r="X4211" s="18">
        <f t="shared" si="323"/>
        <v>1.0367999998274799</v>
      </c>
      <c r="AE4211" s="14" t="s">
        <v>55</v>
      </c>
      <c r="AL4211" s="14" t="s">
        <v>408</v>
      </c>
      <c r="AN4211" s="14">
        <v>5.4600000000000003E-2</v>
      </c>
      <c r="AT4211" s="14">
        <f t="shared" si="324"/>
        <v>1.7263338533505097</v>
      </c>
      <c r="AV4211" s="18" t="s">
        <v>659</v>
      </c>
      <c r="AW4211" s="18"/>
      <c r="AX4211" s="18" t="s">
        <v>14</v>
      </c>
      <c r="AY4211" s="18" t="s">
        <v>694</v>
      </c>
      <c r="AZ4211" s="14" t="s">
        <v>698</v>
      </c>
    </row>
    <row r="4212" spans="2:52" s="14" customFormat="1" x14ac:dyDescent="0.2">
      <c r="B4212" s="18">
        <v>8896</v>
      </c>
      <c r="C4212" s="18" t="s">
        <v>69</v>
      </c>
      <c r="D4212" s="18" t="s">
        <v>693</v>
      </c>
      <c r="E4212" s="18" t="s">
        <v>692</v>
      </c>
      <c r="G4212" s="18" t="s">
        <v>642</v>
      </c>
      <c r="H4212" s="18">
        <v>1.0367999998274799</v>
      </c>
      <c r="J4212" s="18">
        <v>2010</v>
      </c>
      <c r="L4212" s="14">
        <v>334</v>
      </c>
      <c r="M4212" s="18">
        <f t="shared" si="321"/>
        <v>23.166666666666668</v>
      </c>
      <c r="N4212" s="18">
        <f t="shared" si="322"/>
        <v>112.53333333333333</v>
      </c>
      <c r="Q4212" s="14">
        <v>18.670000000000002</v>
      </c>
      <c r="R4212" s="18">
        <v>5</v>
      </c>
      <c r="S4212" s="18">
        <v>15.45</v>
      </c>
      <c r="T4212" s="18">
        <v>5</v>
      </c>
      <c r="V4212" s="18" t="s">
        <v>26</v>
      </c>
      <c r="W4212" s="14">
        <v>1.1499999999999999</v>
      </c>
      <c r="X4212" s="18">
        <f t="shared" si="323"/>
        <v>1.1923199998016019</v>
      </c>
      <c r="AE4212" s="14" t="s">
        <v>55</v>
      </c>
      <c r="AL4212" s="14" t="s">
        <v>408</v>
      </c>
      <c r="AN4212" s="14">
        <v>5.4600000000000003E-2</v>
      </c>
      <c r="AT4212" s="14">
        <f t="shared" si="324"/>
        <v>1.7263338533505097</v>
      </c>
      <c r="AV4212" s="18" t="s">
        <v>659</v>
      </c>
      <c r="AW4212" s="18"/>
      <c r="AX4212" s="18" t="s">
        <v>14</v>
      </c>
      <c r="AY4212" s="18" t="s">
        <v>694</v>
      </c>
      <c r="AZ4212" s="14" t="s">
        <v>698</v>
      </c>
    </row>
    <row r="4213" spans="2:52" s="14" customFormat="1" x14ac:dyDescent="0.2">
      <c r="B4213" s="18">
        <v>8896</v>
      </c>
      <c r="C4213" s="18" t="s">
        <v>69</v>
      </c>
      <c r="D4213" s="18" t="s">
        <v>693</v>
      </c>
      <c r="E4213" s="18" t="s">
        <v>692</v>
      </c>
      <c r="G4213" s="18" t="s">
        <v>642</v>
      </c>
      <c r="H4213" s="18">
        <v>1.0367999998274799</v>
      </c>
      <c r="J4213" s="18">
        <v>2010</v>
      </c>
      <c r="L4213" s="14">
        <v>354</v>
      </c>
      <c r="M4213" s="18">
        <f t="shared" si="321"/>
        <v>23.166666666666668</v>
      </c>
      <c r="N4213" s="18">
        <f t="shared" si="322"/>
        <v>112.53333333333333</v>
      </c>
      <c r="Q4213" s="14">
        <v>16.02</v>
      </c>
      <c r="R4213" s="18">
        <v>5</v>
      </c>
      <c r="S4213" s="18">
        <v>17.28</v>
      </c>
      <c r="T4213" s="18">
        <v>5</v>
      </c>
      <c r="V4213" s="18" t="s">
        <v>26</v>
      </c>
      <c r="W4213" s="14">
        <v>1.53</v>
      </c>
      <c r="X4213" s="18">
        <f t="shared" si="323"/>
        <v>1.5863039997360444</v>
      </c>
      <c r="AE4213" s="14" t="s">
        <v>55</v>
      </c>
      <c r="AL4213" s="14" t="s">
        <v>408</v>
      </c>
      <c r="AN4213" s="14">
        <v>5.4600000000000003E-2</v>
      </c>
      <c r="AT4213" s="14">
        <f t="shared" si="324"/>
        <v>1.7263338533505097</v>
      </c>
      <c r="AV4213" s="18" t="s">
        <v>659</v>
      </c>
      <c r="AW4213" s="18"/>
      <c r="AX4213" s="18" t="s">
        <v>14</v>
      </c>
      <c r="AY4213" s="18" t="s">
        <v>694</v>
      </c>
      <c r="AZ4213" s="14" t="s">
        <v>698</v>
      </c>
    </row>
    <row r="4214" spans="2:52" s="14" customFormat="1" x14ac:dyDescent="0.2">
      <c r="B4214" s="18">
        <v>8896</v>
      </c>
      <c r="C4214" s="18" t="s">
        <v>69</v>
      </c>
      <c r="D4214" s="18" t="s">
        <v>693</v>
      </c>
      <c r="E4214" s="18" t="s">
        <v>692</v>
      </c>
      <c r="G4214" s="18" t="s">
        <v>642</v>
      </c>
      <c r="H4214" s="18">
        <v>1.0367999998274799</v>
      </c>
      <c r="J4214" s="18">
        <v>2011</v>
      </c>
      <c r="L4214" s="14">
        <v>6</v>
      </c>
      <c r="M4214" s="18">
        <f t="shared" si="321"/>
        <v>23.166666666666668</v>
      </c>
      <c r="N4214" s="18">
        <f t="shared" si="322"/>
        <v>112.53333333333333</v>
      </c>
      <c r="Q4214" s="14">
        <v>10.28</v>
      </c>
      <c r="R4214" s="18">
        <v>5</v>
      </c>
      <c r="S4214" s="18">
        <v>30.9</v>
      </c>
      <c r="T4214" s="18">
        <v>5</v>
      </c>
      <c r="V4214" s="18" t="s">
        <v>26</v>
      </c>
      <c r="W4214" s="14">
        <v>0.65</v>
      </c>
      <c r="X4214" s="18">
        <f t="shared" si="323"/>
        <v>0.673919999887862</v>
      </c>
      <c r="AE4214" s="14" t="s">
        <v>55</v>
      </c>
      <c r="AL4214" s="14" t="s">
        <v>408</v>
      </c>
      <c r="AN4214" s="14">
        <v>5.4600000000000003E-2</v>
      </c>
      <c r="AT4214" s="14">
        <f t="shared" si="324"/>
        <v>1.7263338533505097</v>
      </c>
      <c r="AV4214" s="18" t="s">
        <v>659</v>
      </c>
      <c r="AW4214" s="18"/>
      <c r="AX4214" s="18" t="s">
        <v>14</v>
      </c>
      <c r="AY4214" s="18" t="s">
        <v>694</v>
      </c>
      <c r="AZ4214" s="14" t="s">
        <v>698</v>
      </c>
    </row>
    <row r="4215" spans="2:52" s="14" customFormat="1" x14ac:dyDescent="0.2">
      <c r="B4215" s="18">
        <v>8896</v>
      </c>
      <c r="C4215" s="18" t="s">
        <v>69</v>
      </c>
      <c r="D4215" s="18" t="s">
        <v>693</v>
      </c>
      <c r="E4215" s="18" t="s">
        <v>692</v>
      </c>
      <c r="G4215" s="18" t="s">
        <v>642</v>
      </c>
      <c r="H4215" s="18">
        <v>1.0367999998274799</v>
      </c>
      <c r="J4215" s="18">
        <v>2011</v>
      </c>
      <c r="L4215" s="14">
        <v>21</v>
      </c>
      <c r="M4215" s="18">
        <f t="shared" si="321"/>
        <v>23.166666666666668</v>
      </c>
      <c r="N4215" s="18">
        <f t="shared" si="322"/>
        <v>112.53333333333333</v>
      </c>
      <c r="Q4215" s="14">
        <v>10.5</v>
      </c>
      <c r="R4215" s="18">
        <v>5</v>
      </c>
      <c r="S4215" s="18">
        <v>29.07</v>
      </c>
      <c r="T4215" s="18">
        <v>5</v>
      </c>
      <c r="V4215" s="18" t="s">
        <v>26</v>
      </c>
      <c r="W4215" s="14">
        <v>0.83</v>
      </c>
      <c r="X4215" s="18">
        <f t="shared" si="323"/>
        <v>0.86054399985680829</v>
      </c>
      <c r="AE4215" s="14" t="s">
        <v>55</v>
      </c>
      <c r="AL4215" s="14" t="s">
        <v>408</v>
      </c>
      <c r="AN4215" s="14">
        <v>5.4600000000000003E-2</v>
      </c>
      <c r="AT4215" s="14">
        <f t="shared" si="324"/>
        <v>1.7263338533505097</v>
      </c>
      <c r="AV4215" s="18" t="s">
        <v>659</v>
      </c>
      <c r="AW4215" s="18"/>
      <c r="AX4215" s="18" t="s">
        <v>14</v>
      </c>
      <c r="AY4215" s="18" t="s">
        <v>694</v>
      </c>
      <c r="AZ4215" s="14" t="s">
        <v>698</v>
      </c>
    </row>
    <row r="4216" spans="2:52" s="14" customFormat="1" x14ac:dyDescent="0.2">
      <c r="B4216" s="18">
        <v>8896</v>
      </c>
      <c r="C4216" s="18" t="s">
        <v>69</v>
      </c>
      <c r="D4216" s="18" t="s">
        <v>693</v>
      </c>
      <c r="E4216" s="18" t="s">
        <v>692</v>
      </c>
      <c r="G4216" s="18" t="s">
        <v>642</v>
      </c>
      <c r="H4216" s="18">
        <v>1.0367999998274799</v>
      </c>
      <c r="J4216" s="18">
        <v>2011</v>
      </c>
      <c r="L4216" s="14">
        <v>44</v>
      </c>
      <c r="M4216" s="18">
        <f t="shared" si="321"/>
        <v>23.166666666666668</v>
      </c>
      <c r="N4216" s="18">
        <f t="shared" si="322"/>
        <v>112.53333333333333</v>
      </c>
      <c r="Q4216" s="14">
        <v>13.26</v>
      </c>
      <c r="R4216" s="18">
        <v>5</v>
      </c>
      <c r="S4216" s="18">
        <v>27.56</v>
      </c>
      <c r="T4216" s="18">
        <v>5</v>
      </c>
      <c r="V4216" s="18" t="s">
        <v>26</v>
      </c>
      <c r="W4216" s="14">
        <v>1.6</v>
      </c>
      <c r="X4216" s="18">
        <f t="shared" si="323"/>
        <v>1.658879999723968</v>
      </c>
      <c r="AE4216" s="14" t="s">
        <v>55</v>
      </c>
      <c r="AL4216" s="14" t="s">
        <v>408</v>
      </c>
      <c r="AN4216" s="14">
        <v>5.4600000000000003E-2</v>
      </c>
      <c r="AT4216" s="14">
        <f t="shared" si="324"/>
        <v>1.7263338533505097</v>
      </c>
      <c r="AV4216" s="18" t="s">
        <v>659</v>
      </c>
      <c r="AW4216" s="18"/>
      <c r="AX4216" s="18" t="s">
        <v>14</v>
      </c>
      <c r="AY4216" s="18" t="s">
        <v>694</v>
      </c>
      <c r="AZ4216" s="14" t="s">
        <v>698</v>
      </c>
    </row>
    <row r="4217" spans="2:52" s="14" customFormat="1" x14ac:dyDescent="0.2">
      <c r="B4217" s="18">
        <v>8896</v>
      </c>
      <c r="C4217" s="18" t="s">
        <v>69</v>
      </c>
      <c r="D4217" s="18" t="s">
        <v>693</v>
      </c>
      <c r="E4217" s="18" t="s">
        <v>692</v>
      </c>
      <c r="G4217" s="18" t="s">
        <v>642</v>
      </c>
      <c r="H4217" s="18">
        <v>1.0367999998274799</v>
      </c>
      <c r="J4217" s="18">
        <v>2011</v>
      </c>
      <c r="L4217" s="14">
        <v>57</v>
      </c>
      <c r="M4217" s="18">
        <f t="shared" si="321"/>
        <v>23.166666666666668</v>
      </c>
      <c r="N4217" s="18">
        <f t="shared" si="322"/>
        <v>112.53333333333333</v>
      </c>
      <c r="Q4217" s="14">
        <v>16.8</v>
      </c>
      <c r="R4217" s="18">
        <v>5</v>
      </c>
      <c r="S4217" s="18">
        <v>25.08</v>
      </c>
      <c r="T4217" s="18">
        <v>5</v>
      </c>
      <c r="V4217" s="18" t="s">
        <v>26</v>
      </c>
      <c r="W4217" s="14">
        <v>1.41</v>
      </c>
      <c r="X4217" s="18">
        <f t="shared" si="323"/>
        <v>1.4618879997567467</v>
      </c>
      <c r="AE4217" s="14" t="s">
        <v>55</v>
      </c>
      <c r="AL4217" s="14" t="s">
        <v>408</v>
      </c>
      <c r="AN4217" s="14">
        <v>5.4600000000000003E-2</v>
      </c>
      <c r="AT4217" s="14">
        <f t="shared" si="324"/>
        <v>1.7263338533505097</v>
      </c>
      <c r="AV4217" s="18" t="s">
        <v>659</v>
      </c>
      <c r="AW4217" s="18"/>
      <c r="AX4217" s="18" t="s">
        <v>14</v>
      </c>
      <c r="AY4217" s="18" t="s">
        <v>694</v>
      </c>
      <c r="AZ4217" s="14" t="s">
        <v>698</v>
      </c>
    </row>
    <row r="4218" spans="2:52" s="14" customFormat="1" x14ac:dyDescent="0.2">
      <c r="B4218" s="18">
        <v>8896</v>
      </c>
      <c r="C4218" s="18" t="s">
        <v>69</v>
      </c>
      <c r="D4218" s="18" t="s">
        <v>693</v>
      </c>
      <c r="E4218" s="18" t="s">
        <v>692</v>
      </c>
      <c r="G4218" s="18" t="s">
        <v>642</v>
      </c>
      <c r="H4218" s="18">
        <v>1.0367999998274799</v>
      </c>
      <c r="J4218" s="18">
        <v>2011</v>
      </c>
      <c r="L4218" s="14">
        <v>66</v>
      </c>
      <c r="M4218" s="18">
        <f t="shared" si="321"/>
        <v>23.166666666666668</v>
      </c>
      <c r="N4218" s="18">
        <f t="shared" si="322"/>
        <v>112.53333333333333</v>
      </c>
      <c r="Q4218" s="14">
        <v>14.03</v>
      </c>
      <c r="R4218" s="18">
        <v>5</v>
      </c>
      <c r="S4218" s="18">
        <v>26.7</v>
      </c>
      <c r="T4218" s="18">
        <v>5</v>
      </c>
      <c r="V4218" s="18" t="s">
        <v>26</v>
      </c>
      <c r="W4218" s="14">
        <v>0.73</v>
      </c>
      <c r="X4218" s="18">
        <f t="shared" si="323"/>
        <v>0.75686399987406039</v>
      </c>
      <c r="AE4218" s="14" t="s">
        <v>55</v>
      </c>
      <c r="AL4218" s="14" t="s">
        <v>408</v>
      </c>
      <c r="AN4218" s="14">
        <v>5.4600000000000003E-2</v>
      </c>
      <c r="AT4218" s="14">
        <f t="shared" si="324"/>
        <v>1.7263338533505097</v>
      </c>
      <c r="AV4218" s="18" t="s">
        <v>659</v>
      </c>
      <c r="AW4218" s="18"/>
      <c r="AX4218" s="18" t="s">
        <v>14</v>
      </c>
      <c r="AY4218" s="18" t="s">
        <v>694</v>
      </c>
      <c r="AZ4218" s="14" t="s">
        <v>698</v>
      </c>
    </row>
    <row r="4219" spans="2:52" s="14" customFormat="1" x14ac:dyDescent="0.2">
      <c r="B4219" s="18">
        <v>8896</v>
      </c>
      <c r="C4219" s="18" t="s">
        <v>69</v>
      </c>
      <c r="D4219" s="18" t="s">
        <v>693</v>
      </c>
      <c r="E4219" s="18" t="s">
        <v>692</v>
      </c>
      <c r="G4219" s="18" t="s">
        <v>642</v>
      </c>
      <c r="H4219" s="18">
        <v>1.0367999998274799</v>
      </c>
      <c r="J4219" s="18">
        <v>2011</v>
      </c>
      <c r="L4219" s="14">
        <v>113</v>
      </c>
      <c r="M4219" s="18">
        <f t="shared" si="321"/>
        <v>23.166666666666668</v>
      </c>
      <c r="N4219" s="18">
        <f t="shared" si="322"/>
        <v>112.53333333333333</v>
      </c>
      <c r="Q4219" s="14">
        <v>20</v>
      </c>
      <c r="R4219" s="18">
        <v>5</v>
      </c>
      <c r="S4219" s="18">
        <v>20.43</v>
      </c>
      <c r="T4219" s="18">
        <v>5</v>
      </c>
      <c r="V4219" s="18" t="s">
        <v>26</v>
      </c>
      <c r="W4219" s="14">
        <v>2.0299999999999998</v>
      </c>
      <c r="X4219" s="18">
        <f t="shared" si="323"/>
        <v>2.1047039996497841</v>
      </c>
      <c r="AE4219" s="14" t="s">
        <v>55</v>
      </c>
      <c r="AL4219" s="14" t="s">
        <v>408</v>
      </c>
      <c r="AN4219" s="14">
        <v>5.4600000000000003E-2</v>
      </c>
      <c r="AT4219" s="14">
        <f t="shared" si="324"/>
        <v>1.7263338533505097</v>
      </c>
      <c r="AV4219" s="18" t="s">
        <v>659</v>
      </c>
      <c r="AW4219" s="18"/>
      <c r="AX4219" s="18" t="s">
        <v>14</v>
      </c>
      <c r="AY4219" s="18" t="s">
        <v>694</v>
      </c>
      <c r="AZ4219" s="14" t="s">
        <v>698</v>
      </c>
    </row>
    <row r="4220" spans="2:52" s="14" customFormat="1" x14ac:dyDescent="0.2">
      <c r="B4220" s="18">
        <v>8896</v>
      </c>
      <c r="C4220" s="18" t="s">
        <v>69</v>
      </c>
      <c r="D4220" s="18" t="s">
        <v>693</v>
      </c>
      <c r="E4220" s="18" t="s">
        <v>692</v>
      </c>
      <c r="G4220" s="18" t="s">
        <v>642</v>
      </c>
      <c r="H4220" s="18">
        <v>1.0367999998274799</v>
      </c>
      <c r="J4220" s="18">
        <v>2011</v>
      </c>
      <c r="L4220" s="14">
        <v>132</v>
      </c>
      <c r="M4220" s="18">
        <f t="shared" si="321"/>
        <v>23.166666666666668</v>
      </c>
      <c r="N4220" s="18">
        <f t="shared" si="322"/>
        <v>112.53333333333333</v>
      </c>
      <c r="Q4220" s="14">
        <v>20.440000000000001</v>
      </c>
      <c r="R4220" s="18">
        <v>5</v>
      </c>
      <c r="S4220" s="18">
        <v>34.049999999999997</v>
      </c>
      <c r="T4220" s="18">
        <v>5</v>
      </c>
      <c r="V4220" s="18" t="s">
        <v>26</v>
      </c>
      <c r="W4220" s="14">
        <v>1.98</v>
      </c>
      <c r="X4220" s="18">
        <f t="shared" si="323"/>
        <v>2.0528639996584102</v>
      </c>
      <c r="AE4220" s="14" t="s">
        <v>55</v>
      </c>
      <c r="AL4220" s="14" t="s">
        <v>408</v>
      </c>
      <c r="AN4220" s="14">
        <v>5.4600000000000003E-2</v>
      </c>
      <c r="AT4220" s="14">
        <f t="shared" si="324"/>
        <v>1.7263338533505097</v>
      </c>
      <c r="AV4220" s="18" t="s">
        <v>659</v>
      </c>
      <c r="AW4220" s="18"/>
      <c r="AX4220" s="18" t="s">
        <v>14</v>
      </c>
      <c r="AY4220" s="18" t="s">
        <v>694</v>
      </c>
      <c r="AZ4220" s="14" t="s">
        <v>698</v>
      </c>
    </row>
    <row r="4221" spans="2:52" s="14" customFormat="1" x14ac:dyDescent="0.2">
      <c r="B4221" s="18">
        <v>8896</v>
      </c>
      <c r="C4221" s="18" t="s">
        <v>69</v>
      </c>
      <c r="D4221" s="18" t="s">
        <v>693</v>
      </c>
      <c r="E4221" s="18" t="s">
        <v>692</v>
      </c>
      <c r="G4221" s="18" t="s">
        <v>642</v>
      </c>
      <c r="H4221" s="18">
        <v>1.0367999998274799</v>
      </c>
      <c r="J4221" s="18">
        <v>2011</v>
      </c>
      <c r="L4221" s="14">
        <v>151</v>
      </c>
      <c r="M4221" s="18">
        <f t="shared" si="321"/>
        <v>23.166666666666668</v>
      </c>
      <c r="N4221" s="18">
        <f t="shared" si="322"/>
        <v>112.53333333333333</v>
      </c>
      <c r="Q4221" s="14">
        <v>20.99</v>
      </c>
      <c r="R4221" s="18">
        <v>5</v>
      </c>
      <c r="S4221" s="18">
        <v>33.06</v>
      </c>
      <c r="T4221" s="18">
        <v>5</v>
      </c>
      <c r="V4221" s="18" t="s">
        <v>26</v>
      </c>
      <c r="W4221" s="14">
        <v>1.94</v>
      </c>
      <c r="X4221" s="18">
        <f t="shared" si="323"/>
        <v>2.0113919996653111</v>
      </c>
      <c r="AE4221" s="14" t="s">
        <v>55</v>
      </c>
      <c r="AL4221" s="14" t="s">
        <v>408</v>
      </c>
      <c r="AN4221" s="14">
        <v>5.4600000000000003E-2</v>
      </c>
      <c r="AT4221" s="14">
        <f t="shared" si="324"/>
        <v>1.7263338533505097</v>
      </c>
      <c r="AV4221" s="18" t="s">
        <v>659</v>
      </c>
      <c r="AW4221" s="18"/>
      <c r="AX4221" s="18" t="s">
        <v>14</v>
      </c>
      <c r="AY4221" s="18" t="s">
        <v>694</v>
      </c>
      <c r="AZ4221" s="14" t="s">
        <v>698</v>
      </c>
    </row>
    <row r="4222" spans="2:52" s="14" customFormat="1" x14ac:dyDescent="0.2">
      <c r="B4222" s="18">
        <v>8896</v>
      </c>
      <c r="C4222" s="18" t="s">
        <v>69</v>
      </c>
      <c r="D4222" s="18" t="s">
        <v>693</v>
      </c>
      <c r="E4222" s="18" t="s">
        <v>692</v>
      </c>
      <c r="G4222" s="18" t="s">
        <v>642</v>
      </c>
      <c r="H4222" s="18">
        <v>1.0367999998274799</v>
      </c>
      <c r="J4222" s="18">
        <v>2011</v>
      </c>
      <c r="L4222" s="14">
        <v>151</v>
      </c>
      <c r="M4222" s="18">
        <f t="shared" si="321"/>
        <v>23.166666666666668</v>
      </c>
      <c r="N4222" s="18">
        <f t="shared" si="322"/>
        <v>112.53333333333333</v>
      </c>
      <c r="Q4222" s="14">
        <v>24.53</v>
      </c>
      <c r="R4222" s="18">
        <v>5</v>
      </c>
      <c r="S4222" s="18">
        <v>30.07</v>
      </c>
      <c r="T4222" s="18">
        <v>5</v>
      </c>
      <c r="V4222" s="18" t="s">
        <v>26</v>
      </c>
      <c r="W4222" s="14">
        <v>2.96</v>
      </c>
      <c r="X4222" s="18">
        <f t="shared" si="323"/>
        <v>3.0689279994893406</v>
      </c>
      <c r="AE4222" s="14" t="s">
        <v>55</v>
      </c>
      <c r="AL4222" s="14" t="s">
        <v>408</v>
      </c>
      <c r="AN4222" s="14">
        <v>5.4600000000000003E-2</v>
      </c>
      <c r="AT4222" s="14">
        <f t="shared" si="324"/>
        <v>1.7263338533505097</v>
      </c>
      <c r="AV4222" s="18" t="s">
        <v>659</v>
      </c>
      <c r="AW4222" s="18"/>
      <c r="AX4222" s="18" t="s">
        <v>14</v>
      </c>
      <c r="AY4222" s="18" t="s">
        <v>694</v>
      </c>
      <c r="AZ4222" s="14" t="s">
        <v>698</v>
      </c>
    </row>
    <row r="4223" spans="2:52" s="14" customFormat="1" x14ac:dyDescent="0.2">
      <c r="B4223" s="18">
        <v>8896</v>
      </c>
      <c r="C4223" s="18" t="s">
        <v>69</v>
      </c>
      <c r="D4223" s="18" t="s">
        <v>693</v>
      </c>
      <c r="E4223" s="18" t="s">
        <v>692</v>
      </c>
      <c r="G4223" s="18" t="s">
        <v>642</v>
      </c>
      <c r="H4223" s="18">
        <v>1.0367999998274799</v>
      </c>
      <c r="J4223" s="18">
        <v>2011</v>
      </c>
      <c r="L4223" s="14">
        <v>164</v>
      </c>
      <c r="M4223" s="18">
        <f t="shared" si="321"/>
        <v>23.166666666666668</v>
      </c>
      <c r="N4223" s="18">
        <f t="shared" si="322"/>
        <v>112.53333333333333</v>
      </c>
      <c r="Q4223" s="14">
        <v>25.52</v>
      </c>
      <c r="R4223" s="18">
        <v>5</v>
      </c>
      <c r="S4223" s="18">
        <v>34</v>
      </c>
      <c r="T4223" s="18">
        <v>5</v>
      </c>
      <c r="V4223" s="18" t="s">
        <v>26</v>
      </c>
      <c r="W4223" s="14">
        <v>3.29</v>
      </c>
      <c r="X4223" s="18">
        <f t="shared" si="323"/>
        <v>3.411071999432409</v>
      </c>
      <c r="AE4223" s="14" t="s">
        <v>55</v>
      </c>
      <c r="AL4223" s="14" t="s">
        <v>408</v>
      </c>
      <c r="AN4223" s="14">
        <v>5.4600000000000003E-2</v>
      </c>
      <c r="AT4223" s="14">
        <f t="shared" si="324"/>
        <v>1.7263338533505097</v>
      </c>
      <c r="AV4223" s="18" t="s">
        <v>659</v>
      </c>
      <c r="AW4223" s="18"/>
      <c r="AX4223" s="18" t="s">
        <v>14</v>
      </c>
      <c r="AY4223" s="18" t="s">
        <v>694</v>
      </c>
      <c r="AZ4223" s="14" t="s">
        <v>698</v>
      </c>
    </row>
    <row r="4224" spans="2:52" s="14" customFormat="1" x14ac:dyDescent="0.2">
      <c r="B4224" s="18">
        <v>8896</v>
      </c>
      <c r="C4224" s="18" t="s">
        <v>69</v>
      </c>
      <c r="D4224" s="18" t="s">
        <v>693</v>
      </c>
      <c r="E4224" s="18" t="s">
        <v>692</v>
      </c>
      <c r="G4224" s="18" t="s">
        <v>642</v>
      </c>
      <c r="H4224" s="18">
        <v>1.0367999998274799</v>
      </c>
      <c r="J4224" s="18">
        <v>2011</v>
      </c>
      <c r="L4224" s="14">
        <v>183</v>
      </c>
      <c r="M4224" s="18">
        <f t="shared" si="321"/>
        <v>23.166666666666668</v>
      </c>
      <c r="N4224" s="18">
        <f t="shared" si="322"/>
        <v>112.53333333333333</v>
      </c>
      <c r="Q4224" s="14">
        <v>25.97</v>
      </c>
      <c r="R4224" s="18">
        <v>5</v>
      </c>
      <c r="S4224" s="18">
        <v>29.24</v>
      </c>
      <c r="T4224" s="18">
        <v>5</v>
      </c>
      <c r="V4224" s="18" t="s">
        <v>26</v>
      </c>
      <c r="W4224" s="14">
        <v>3.34</v>
      </c>
      <c r="X4224" s="18">
        <f t="shared" si="323"/>
        <v>3.4629119994237829</v>
      </c>
      <c r="AE4224" s="14" t="s">
        <v>55</v>
      </c>
      <c r="AL4224" s="14" t="s">
        <v>408</v>
      </c>
      <c r="AN4224" s="14">
        <v>5.4600000000000003E-2</v>
      </c>
      <c r="AT4224" s="14">
        <f t="shared" si="324"/>
        <v>1.7263338533505097</v>
      </c>
      <c r="AV4224" s="18" t="s">
        <v>659</v>
      </c>
      <c r="AW4224" s="18"/>
      <c r="AX4224" s="18" t="s">
        <v>14</v>
      </c>
      <c r="AY4224" s="18" t="s">
        <v>694</v>
      </c>
      <c r="AZ4224" s="14" t="s">
        <v>698</v>
      </c>
    </row>
    <row r="4225" spans="2:52" s="14" customFormat="1" x14ac:dyDescent="0.2">
      <c r="B4225" s="18">
        <v>8896</v>
      </c>
      <c r="C4225" s="18" t="s">
        <v>69</v>
      </c>
      <c r="D4225" s="18" t="s">
        <v>693</v>
      </c>
      <c r="E4225" s="18" t="s">
        <v>692</v>
      </c>
      <c r="G4225" s="18" t="s">
        <v>642</v>
      </c>
      <c r="H4225" s="18">
        <v>1.0367999998274799</v>
      </c>
      <c r="J4225" s="18">
        <v>2011</v>
      </c>
      <c r="L4225" s="14">
        <v>203</v>
      </c>
      <c r="M4225" s="18">
        <f t="shared" si="321"/>
        <v>23.166666666666668</v>
      </c>
      <c r="N4225" s="18">
        <f t="shared" si="322"/>
        <v>112.53333333333333</v>
      </c>
      <c r="Q4225" s="14">
        <v>26.85</v>
      </c>
      <c r="R4225" s="18">
        <v>5</v>
      </c>
      <c r="S4225" s="18">
        <v>28.9</v>
      </c>
      <c r="T4225" s="18">
        <v>5</v>
      </c>
      <c r="V4225" s="18" t="s">
        <v>26</v>
      </c>
      <c r="W4225" s="14">
        <v>3.21</v>
      </c>
      <c r="X4225" s="18">
        <f t="shared" si="323"/>
        <v>3.3281279994462105</v>
      </c>
      <c r="AE4225" s="14" t="s">
        <v>55</v>
      </c>
      <c r="AL4225" s="14" t="s">
        <v>408</v>
      </c>
      <c r="AN4225" s="14">
        <v>5.4600000000000003E-2</v>
      </c>
      <c r="AT4225" s="14">
        <f t="shared" si="324"/>
        <v>1.7263338533505097</v>
      </c>
      <c r="AV4225" s="18" t="s">
        <v>659</v>
      </c>
      <c r="AW4225" s="18"/>
      <c r="AX4225" s="18" t="s">
        <v>14</v>
      </c>
      <c r="AY4225" s="18" t="s">
        <v>694</v>
      </c>
      <c r="AZ4225" s="14" t="s">
        <v>698</v>
      </c>
    </row>
    <row r="4226" spans="2:52" s="14" customFormat="1" x14ac:dyDescent="0.2">
      <c r="B4226" s="18">
        <v>8896</v>
      </c>
      <c r="C4226" s="18" t="s">
        <v>69</v>
      </c>
      <c r="D4226" s="18" t="s">
        <v>693</v>
      </c>
      <c r="E4226" s="18" t="s">
        <v>692</v>
      </c>
      <c r="G4226" s="18" t="s">
        <v>642</v>
      </c>
      <c r="H4226" s="18">
        <v>1.0367999998274799</v>
      </c>
      <c r="J4226" s="18">
        <v>2011</v>
      </c>
      <c r="L4226" s="14">
        <v>213</v>
      </c>
      <c r="M4226" s="18">
        <f t="shared" si="321"/>
        <v>23.166666666666668</v>
      </c>
      <c r="N4226" s="18">
        <f t="shared" si="322"/>
        <v>112.53333333333333</v>
      </c>
      <c r="Q4226" s="14">
        <v>25.85</v>
      </c>
      <c r="R4226" s="18">
        <v>5</v>
      </c>
      <c r="S4226" s="18">
        <v>28.24</v>
      </c>
      <c r="T4226" s="18">
        <v>5</v>
      </c>
      <c r="V4226" s="18" t="s">
        <v>26</v>
      </c>
      <c r="W4226" s="14">
        <v>2.71</v>
      </c>
      <c r="X4226" s="18">
        <f t="shared" si="323"/>
        <v>2.8097279995324707</v>
      </c>
      <c r="AE4226" s="14" t="s">
        <v>55</v>
      </c>
      <c r="AL4226" s="14" t="s">
        <v>408</v>
      </c>
      <c r="AN4226" s="14">
        <v>5.4600000000000003E-2</v>
      </c>
      <c r="AT4226" s="14">
        <f t="shared" si="324"/>
        <v>1.7263338533505097</v>
      </c>
      <c r="AV4226" s="18" t="s">
        <v>659</v>
      </c>
      <c r="AW4226" s="18"/>
      <c r="AX4226" s="18" t="s">
        <v>14</v>
      </c>
      <c r="AY4226" s="18" t="s">
        <v>694</v>
      </c>
      <c r="AZ4226" s="14" t="s">
        <v>698</v>
      </c>
    </row>
    <row r="4227" spans="2:52" s="14" customFormat="1" x14ac:dyDescent="0.2">
      <c r="B4227" s="18">
        <v>8896</v>
      </c>
      <c r="C4227" s="18" t="s">
        <v>69</v>
      </c>
      <c r="D4227" s="18" t="s">
        <v>693</v>
      </c>
      <c r="E4227" s="18" t="s">
        <v>692</v>
      </c>
      <c r="G4227" s="18" t="s">
        <v>642</v>
      </c>
      <c r="H4227" s="18">
        <v>1.0367999998274799</v>
      </c>
      <c r="J4227" s="18">
        <v>2011</v>
      </c>
      <c r="L4227" s="14">
        <v>226</v>
      </c>
      <c r="M4227" s="18">
        <f t="shared" si="321"/>
        <v>23.166666666666668</v>
      </c>
      <c r="N4227" s="18">
        <f t="shared" si="322"/>
        <v>112.53333333333333</v>
      </c>
      <c r="Q4227" s="14">
        <v>26.41</v>
      </c>
      <c r="R4227" s="18">
        <v>5</v>
      </c>
      <c r="S4227" s="18">
        <v>25.25</v>
      </c>
      <c r="T4227" s="18">
        <v>5</v>
      </c>
      <c r="V4227" s="18" t="s">
        <v>26</v>
      </c>
      <c r="W4227" s="14">
        <v>2.96</v>
      </c>
      <c r="X4227" s="18">
        <f t="shared" si="323"/>
        <v>3.0689279994893406</v>
      </c>
      <c r="AE4227" s="14" t="s">
        <v>55</v>
      </c>
      <c r="AL4227" s="14" t="s">
        <v>408</v>
      </c>
      <c r="AN4227" s="14">
        <v>5.4600000000000003E-2</v>
      </c>
      <c r="AT4227" s="14">
        <f t="shared" si="324"/>
        <v>1.7263338533505097</v>
      </c>
      <c r="AV4227" s="18" t="s">
        <v>659</v>
      </c>
      <c r="AW4227" s="18"/>
      <c r="AX4227" s="18" t="s">
        <v>14</v>
      </c>
      <c r="AY4227" s="18" t="s">
        <v>694</v>
      </c>
      <c r="AZ4227" s="14" t="s">
        <v>698</v>
      </c>
    </row>
    <row r="4228" spans="2:52" s="14" customFormat="1" x14ac:dyDescent="0.2">
      <c r="B4228" s="18">
        <v>8896</v>
      </c>
      <c r="C4228" s="18" t="s">
        <v>69</v>
      </c>
      <c r="D4228" s="18" t="s">
        <v>693</v>
      </c>
      <c r="E4228" s="18" t="s">
        <v>692</v>
      </c>
      <c r="G4228" s="18" t="s">
        <v>642</v>
      </c>
      <c r="H4228" s="18">
        <v>1.0367999998274799</v>
      </c>
      <c r="J4228" s="18">
        <v>2011</v>
      </c>
      <c r="L4228" s="14">
        <v>245</v>
      </c>
      <c r="M4228" s="18">
        <f t="shared" si="321"/>
        <v>23.166666666666668</v>
      </c>
      <c r="N4228" s="18">
        <f t="shared" si="322"/>
        <v>112.53333333333333</v>
      </c>
      <c r="Q4228" s="14">
        <v>25.97</v>
      </c>
      <c r="R4228" s="18">
        <v>5</v>
      </c>
      <c r="S4228" s="18">
        <v>29.56</v>
      </c>
      <c r="T4228" s="18">
        <v>5</v>
      </c>
      <c r="V4228" s="18" t="s">
        <v>26</v>
      </c>
      <c r="W4228" s="14">
        <v>2.68</v>
      </c>
      <c r="X4228" s="18">
        <f t="shared" si="323"/>
        <v>2.7786239995376465</v>
      </c>
      <c r="AE4228" s="14" t="s">
        <v>55</v>
      </c>
      <c r="AL4228" s="14" t="s">
        <v>408</v>
      </c>
      <c r="AN4228" s="14">
        <v>5.4600000000000003E-2</v>
      </c>
      <c r="AT4228" s="14">
        <f t="shared" si="324"/>
        <v>1.7263338533505097</v>
      </c>
      <c r="AV4228" s="18" t="s">
        <v>659</v>
      </c>
      <c r="AW4228" s="18"/>
      <c r="AX4228" s="18" t="s">
        <v>14</v>
      </c>
      <c r="AY4228" s="18" t="s">
        <v>694</v>
      </c>
      <c r="AZ4228" s="14" t="s">
        <v>698</v>
      </c>
    </row>
    <row r="4229" spans="2:52" s="14" customFormat="1" x14ac:dyDescent="0.2">
      <c r="B4229" s="18">
        <v>8896</v>
      </c>
      <c r="C4229" s="18" t="s">
        <v>69</v>
      </c>
      <c r="D4229" s="18" t="s">
        <v>693</v>
      </c>
      <c r="E4229" s="18" t="s">
        <v>692</v>
      </c>
      <c r="G4229" s="18" t="s">
        <v>642</v>
      </c>
      <c r="H4229" s="18">
        <v>1.0367999998274799</v>
      </c>
      <c r="J4229" s="18">
        <v>2011</v>
      </c>
      <c r="L4229" s="14">
        <v>257</v>
      </c>
      <c r="M4229" s="18">
        <f t="shared" si="321"/>
        <v>23.166666666666668</v>
      </c>
      <c r="N4229" s="18">
        <f t="shared" si="322"/>
        <v>112.53333333333333</v>
      </c>
      <c r="Q4229" s="14">
        <v>25.97</v>
      </c>
      <c r="R4229" s="18">
        <v>5</v>
      </c>
      <c r="S4229" s="18">
        <v>22.92</v>
      </c>
      <c r="T4229" s="18">
        <v>5</v>
      </c>
      <c r="V4229" s="18" t="s">
        <v>26</v>
      </c>
      <c r="W4229" s="14">
        <v>3.58</v>
      </c>
      <c r="X4229" s="18">
        <f t="shared" si="323"/>
        <v>3.7117439993823784</v>
      </c>
      <c r="AE4229" s="14" t="s">
        <v>55</v>
      </c>
      <c r="AL4229" s="14" t="s">
        <v>408</v>
      </c>
      <c r="AN4229" s="14">
        <v>5.4600000000000003E-2</v>
      </c>
      <c r="AT4229" s="14">
        <f t="shared" si="324"/>
        <v>1.7263338533505097</v>
      </c>
      <c r="AV4229" s="18" t="s">
        <v>659</v>
      </c>
      <c r="AW4229" s="18"/>
      <c r="AX4229" s="18" t="s">
        <v>14</v>
      </c>
      <c r="AY4229" s="18" t="s">
        <v>694</v>
      </c>
      <c r="AZ4229" s="14" t="s">
        <v>698</v>
      </c>
    </row>
    <row r="4230" spans="2:52" s="14" customFormat="1" x14ac:dyDescent="0.2">
      <c r="B4230" s="18">
        <v>8896</v>
      </c>
      <c r="C4230" s="18" t="s">
        <v>69</v>
      </c>
      <c r="D4230" s="18" t="s">
        <v>693</v>
      </c>
      <c r="E4230" s="18" t="s">
        <v>692</v>
      </c>
      <c r="G4230" s="18" t="s">
        <v>642</v>
      </c>
      <c r="H4230" s="18">
        <v>1.0367999998274799</v>
      </c>
      <c r="J4230" s="18">
        <v>2011</v>
      </c>
      <c r="L4230" s="14">
        <v>273</v>
      </c>
      <c r="M4230" s="18">
        <f t="shared" si="321"/>
        <v>23.166666666666668</v>
      </c>
      <c r="N4230" s="18">
        <f t="shared" si="322"/>
        <v>112.53333333333333</v>
      </c>
      <c r="Q4230" s="14">
        <v>22.21</v>
      </c>
      <c r="R4230" s="18">
        <v>5</v>
      </c>
      <c r="S4230" s="18">
        <v>33.89</v>
      </c>
      <c r="T4230" s="18">
        <v>5</v>
      </c>
      <c r="V4230" s="18" t="s">
        <v>26</v>
      </c>
      <c r="W4230" s="14">
        <v>3.24</v>
      </c>
      <c r="X4230" s="18">
        <f t="shared" si="323"/>
        <v>3.3592319994410351</v>
      </c>
      <c r="AE4230" s="14" t="s">
        <v>55</v>
      </c>
      <c r="AL4230" s="14" t="s">
        <v>408</v>
      </c>
      <c r="AN4230" s="14">
        <v>5.4600000000000003E-2</v>
      </c>
      <c r="AT4230" s="14">
        <f t="shared" si="324"/>
        <v>1.7263338533505097</v>
      </c>
      <c r="AV4230" s="18" t="s">
        <v>659</v>
      </c>
      <c r="AW4230" s="18"/>
      <c r="AX4230" s="18" t="s">
        <v>14</v>
      </c>
      <c r="AY4230" s="18" t="s">
        <v>694</v>
      </c>
      <c r="AZ4230" s="14" t="s">
        <v>698</v>
      </c>
    </row>
    <row r="4231" spans="2:52" s="14" customFormat="1" x14ac:dyDescent="0.2">
      <c r="B4231" s="18">
        <v>8896</v>
      </c>
      <c r="C4231" s="18" t="s">
        <v>69</v>
      </c>
      <c r="D4231" s="18" t="s">
        <v>693</v>
      </c>
      <c r="E4231" s="18" t="s">
        <v>692</v>
      </c>
      <c r="G4231" s="18" t="s">
        <v>642</v>
      </c>
      <c r="H4231" s="18">
        <v>1.0367999998274799</v>
      </c>
      <c r="J4231" s="18">
        <v>2011</v>
      </c>
      <c r="L4231" s="14">
        <v>288</v>
      </c>
      <c r="M4231" s="18">
        <f t="shared" si="321"/>
        <v>23.166666666666668</v>
      </c>
      <c r="N4231" s="18">
        <f t="shared" si="322"/>
        <v>112.53333333333333</v>
      </c>
      <c r="Q4231" s="14">
        <v>21.33</v>
      </c>
      <c r="R4231" s="18">
        <v>5</v>
      </c>
      <c r="S4231" s="18">
        <v>29.4</v>
      </c>
      <c r="T4231" s="18">
        <v>5</v>
      </c>
      <c r="V4231" s="18" t="s">
        <v>26</v>
      </c>
      <c r="W4231" s="14">
        <v>2.78</v>
      </c>
      <c r="X4231" s="18">
        <f t="shared" si="323"/>
        <v>2.8823039995203938</v>
      </c>
      <c r="AE4231" s="14" t="s">
        <v>55</v>
      </c>
      <c r="AL4231" s="14" t="s">
        <v>408</v>
      </c>
      <c r="AN4231" s="14">
        <v>5.4600000000000003E-2</v>
      </c>
      <c r="AT4231" s="14">
        <f t="shared" si="324"/>
        <v>1.7263338533505097</v>
      </c>
      <c r="AV4231" s="18" t="s">
        <v>659</v>
      </c>
      <c r="AW4231" s="18"/>
      <c r="AX4231" s="18" t="s">
        <v>14</v>
      </c>
      <c r="AY4231" s="18" t="s">
        <v>694</v>
      </c>
      <c r="AZ4231" s="14" t="s">
        <v>698</v>
      </c>
    </row>
    <row r="4232" spans="2:52" s="14" customFormat="1" x14ac:dyDescent="0.2">
      <c r="B4232" s="18">
        <v>8896</v>
      </c>
      <c r="C4232" s="18" t="s">
        <v>69</v>
      </c>
      <c r="D4232" s="18" t="s">
        <v>693</v>
      </c>
      <c r="E4232" s="18" t="s">
        <v>692</v>
      </c>
      <c r="G4232" s="18" t="s">
        <v>642</v>
      </c>
      <c r="H4232" s="18">
        <v>1.0367999998274799</v>
      </c>
      <c r="J4232" s="18">
        <v>2011</v>
      </c>
      <c r="L4232" s="14">
        <v>307</v>
      </c>
      <c r="M4232" s="18">
        <f t="shared" si="321"/>
        <v>23.166666666666668</v>
      </c>
      <c r="N4232" s="18">
        <f t="shared" si="322"/>
        <v>112.53333333333333</v>
      </c>
      <c r="Q4232" s="14">
        <v>22.65</v>
      </c>
      <c r="R4232" s="18">
        <v>5</v>
      </c>
      <c r="S4232" s="18">
        <v>21.1</v>
      </c>
      <c r="T4232" s="18">
        <v>5</v>
      </c>
      <c r="V4232" s="18" t="s">
        <v>26</v>
      </c>
      <c r="W4232" s="14">
        <v>2.73</v>
      </c>
      <c r="X4232" s="18">
        <f t="shared" si="323"/>
        <v>2.8304639995290204</v>
      </c>
      <c r="AE4232" s="14" t="s">
        <v>55</v>
      </c>
      <c r="AL4232" s="14" t="s">
        <v>408</v>
      </c>
      <c r="AN4232" s="14">
        <v>5.4600000000000003E-2</v>
      </c>
      <c r="AT4232" s="14">
        <f t="shared" si="324"/>
        <v>1.7263338533505097</v>
      </c>
      <c r="AV4232" s="18" t="s">
        <v>659</v>
      </c>
      <c r="AW4232" s="18"/>
      <c r="AX4232" s="18" t="s">
        <v>14</v>
      </c>
      <c r="AY4232" s="18" t="s">
        <v>694</v>
      </c>
      <c r="AZ4232" s="14" t="s">
        <v>698</v>
      </c>
    </row>
    <row r="4233" spans="2:52" s="14" customFormat="1" x14ac:dyDescent="0.2">
      <c r="B4233" s="18">
        <v>8896</v>
      </c>
      <c r="C4233" s="18" t="s">
        <v>69</v>
      </c>
      <c r="D4233" s="18" t="s">
        <v>693</v>
      </c>
      <c r="E4233" s="18" t="s">
        <v>692</v>
      </c>
      <c r="G4233" s="18" t="s">
        <v>642</v>
      </c>
      <c r="H4233" s="18">
        <v>1.0367999998274799</v>
      </c>
      <c r="J4233" s="18">
        <v>2011</v>
      </c>
      <c r="L4233" s="14">
        <v>325</v>
      </c>
      <c r="M4233" s="18">
        <f t="shared" si="321"/>
        <v>23.166666666666668</v>
      </c>
      <c r="N4233" s="18">
        <f t="shared" si="322"/>
        <v>112.53333333333333</v>
      </c>
      <c r="Q4233" s="14">
        <v>20.11</v>
      </c>
      <c r="R4233" s="18">
        <v>5</v>
      </c>
      <c r="S4233" s="18">
        <v>29.07</v>
      </c>
      <c r="T4233" s="18">
        <v>5</v>
      </c>
      <c r="V4233" s="18" t="s">
        <v>26</v>
      </c>
      <c r="W4233" s="14">
        <v>2.11</v>
      </c>
      <c r="X4233" s="18">
        <f t="shared" si="323"/>
        <v>2.1876479996359826</v>
      </c>
      <c r="AE4233" s="14" t="s">
        <v>55</v>
      </c>
      <c r="AL4233" s="14" t="s">
        <v>408</v>
      </c>
      <c r="AN4233" s="14">
        <v>5.4600000000000003E-2</v>
      </c>
      <c r="AT4233" s="14">
        <f t="shared" si="324"/>
        <v>1.7263338533505097</v>
      </c>
      <c r="AV4233" s="18" t="s">
        <v>659</v>
      </c>
      <c r="AW4233" s="18"/>
      <c r="AX4233" s="18" t="s">
        <v>14</v>
      </c>
      <c r="AY4233" s="18" t="s">
        <v>694</v>
      </c>
      <c r="AZ4233" s="14" t="s">
        <v>698</v>
      </c>
    </row>
    <row r="4234" spans="2:52" s="14" customFormat="1" x14ac:dyDescent="0.2">
      <c r="B4234" s="18">
        <v>8896</v>
      </c>
      <c r="C4234" s="18" t="s">
        <v>69</v>
      </c>
      <c r="D4234" s="18" t="s">
        <v>693</v>
      </c>
      <c r="E4234" s="18" t="s">
        <v>692</v>
      </c>
      <c r="G4234" s="18" t="s">
        <v>642</v>
      </c>
      <c r="H4234" s="18">
        <v>1.0367999998274799</v>
      </c>
      <c r="J4234" s="18">
        <v>2011</v>
      </c>
      <c r="L4234" s="14">
        <v>338</v>
      </c>
      <c r="M4234" s="18">
        <f t="shared" si="321"/>
        <v>23.166666666666668</v>
      </c>
      <c r="N4234" s="18">
        <f t="shared" si="322"/>
        <v>112.53333333333333</v>
      </c>
      <c r="Q4234" s="14">
        <v>18.45</v>
      </c>
      <c r="R4234" s="18">
        <v>5</v>
      </c>
      <c r="S4234" s="18">
        <v>21.26</v>
      </c>
      <c r="T4234" s="18">
        <v>5</v>
      </c>
      <c r="V4234" s="18" t="s">
        <v>26</v>
      </c>
      <c r="W4234" s="14">
        <v>2.1800000000000002</v>
      </c>
      <c r="X4234" s="18">
        <f t="shared" si="323"/>
        <v>2.2602239996239066</v>
      </c>
      <c r="AE4234" s="14" t="s">
        <v>55</v>
      </c>
      <c r="AL4234" s="14" t="s">
        <v>408</v>
      </c>
      <c r="AN4234" s="14">
        <v>5.4600000000000003E-2</v>
      </c>
      <c r="AT4234" s="14">
        <f t="shared" si="324"/>
        <v>1.7263338533505097</v>
      </c>
      <c r="AV4234" s="18" t="s">
        <v>659</v>
      </c>
      <c r="AW4234" s="18"/>
      <c r="AX4234" s="18" t="s">
        <v>14</v>
      </c>
      <c r="AY4234" s="18" t="s">
        <v>694</v>
      </c>
      <c r="AZ4234" s="14" t="s">
        <v>698</v>
      </c>
    </row>
    <row r="4235" spans="2:52" s="14" customFormat="1" x14ac:dyDescent="0.2">
      <c r="B4235" s="18">
        <v>8896</v>
      </c>
      <c r="C4235" s="18" t="s">
        <v>69</v>
      </c>
      <c r="D4235" s="18" t="s">
        <v>693</v>
      </c>
      <c r="E4235" s="18" t="s">
        <v>692</v>
      </c>
      <c r="G4235" s="18" t="s">
        <v>642</v>
      </c>
      <c r="H4235" s="18">
        <v>1.0367999998274799</v>
      </c>
      <c r="J4235" s="18">
        <v>2011</v>
      </c>
      <c r="L4235" s="14">
        <v>355</v>
      </c>
      <c r="M4235" s="18">
        <f t="shared" si="321"/>
        <v>23.166666666666668</v>
      </c>
      <c r="N4235" s="18">
        <f t="shared" si="322"/>
        <v>112.53333333333333</v>
      </c>
      <c r="Q4235" s="14">
        <v>15.69</v>
      </c>
      <c r="R4235" s="18">
        <v>5</v>
      </c>
      <c r="S4235" s="18">
        <v>19</v>
      </c>
      <c r="T4235" s="18">
        <v>5</v>
      </c>
      <c r="V4235" s="18" t="s">
        <v>26</v>
      </c>
      <c r="W4235" s="14">
        <v>1.4</v>
      </c>
      <c r="X4235" s="18">
        <f t="shared" si="323"/>
        <v>1.4515199997584718</v>
      </c>
      <c r="AE4235" s="14" t="s">
        <v>55</v>
      </c>
      <c r="AL4235" s="14" t="s">
        <v>408</v>
      </c>
      <c r="AN4235" s="14">
        <v>5.4600000000000003E-2</v>
      </c>
      <c r="AT4235" s="14">
        <f t="shared" si="324"/>
        <v>1.7263338533505097</v>
      </c>
      <c r="AV4235" s="18" t="s">
        <v>659</v>
      </c>
      <c r="AW4235" s="18"/>
      <c r="AX4235" s="18" t="s">
        <v>14</v>
      </c>
      <c r="AY4235" s="18" t="s">
        <v>694</v>
      </c>
      <c r="AZ4235" s="14" t="s">
        <v>698</v>
      </c>
    </row>
    <row r="4236" spans="2:52" s="14" customFormat="1" x14ac:dyDescent="0.2">
      <c r="B4236" s="18">
        <v>8896</v>
      </c>
      <c r="C4236" s="18" t="s">
        <v>69</v>
      </c>
      <c r="D4236" s="18" t="s">
        <v>693</v>
      </c>
      <c r="E4236" s="18" t="s">
        <v>692</v>
      </c>
      <c r="G4236" s="18" t="s">
        <v>642</v>
      </c>
      <c r="H4236" s="18">
        <v>1.0367999998274799</v>
      </c>
      <c r="J4236" s="18">
        <v>2012</v>
      </c>
      <c r="L4236" s="14">
        <v>7</v>
      </c>
      <c r="M4236" s="18">
        <f t="shared" si="321"/>
        <v>23.166666666666668</v>
      </c>
      <c r="N4236" s="18">
        <f t="shared" si="322"/>
        <v>112.53333333333333</v>
      </c>
      <c r="Q4236" s="14">
        <v>13.04</v>
      </c>
      <c r="R4236" s="18">
        <v>5</v>
      </c>
      <c r="S4236" s="18">
        <v>23.75</v>
      </c>
      <c r="T4236" s="18">
        <v>5</v>
      </c>
      <c r="V4236" s="18" t="s">
        <v>26</v>
      </c>
      <c r="W4236" s="14">
        <v>1.41</v>
      </c>
      <c r="X4236" s="18">
        <f t="shared" si="323"/>
        <v>1.4618879997567467</v>
      </c>
      <c r="AE4236" s="14" t="s">
        <v>55</v>
      </c>
      <c r="AL4236" s="14" t="s">
        <v>408</v>
      </c>
      <c r="AN4236" s="14">
        <v>5.4600000000000003E-2</v>
      </c>
      <c r="AT4236" s="14">
        <f t="shared" si="324"/>
        <v>1.7263338533505097</v>
      </c>
      <c r="AV4236" s="18" t="s">
        <v>659</v>
      </c>
      <c r="AW4236" s="18"/>
      <c r="AX4236" s="18" t="s">
        <v>14</v>
      </c>
      <c r="AY4236" s="18" t="s">
        <v>694</v>
      </c>
      <c r="AZ4236" s="14" t="s">
        <v>698</v>
      </c>
    </row>
    <row r="4237" spans="2:52" s="14" customFormat="1" x14ac:dyDescent="0.2">
      <c r="B4237" s="18">
        <v>8896</v>
      </c>
      <c r="C4237" s="18" t="s">
        <v>69</v>
      </c>
      <c r="D4237" s="18" t="s">
        <v>693</v>
      </c>
      <c r="E4237" s="18" t="s">
        <v>692</v>
      </c>
      <c r="G4237" s="18" t="s">
        <v>642</v>
      </c>
      <c r="H4237" s="18">
        <v>1.0367999998274799</v>
      </c>
      <c r="J4237" s="18">
        <v>2012</v>
      </c>
      <c r="L4237" s="14">
        <v>28</v>
      </c>
      <c r="M4237" s="18">
        <f t="shared" si="321"/>
        <v>23.166666666666668</v>
      </c>
      <c r="N4237" s="18">
        <f t="shared" si="322"/>
        <v>112.53333333333333</v>
      </c>
      <c r="Q4237" s="14">
        <v>12.15</v>
      </c>
      <c r="R4237" s="18">
        <v>5</v>
      </c>
      <c r="S4237" s="18">
        <v>32.56</v>
      </c>
      <c r="T4237" s="18">
        <v>5</v>
      </c>
      <c r="V4237" s="18" t="s">
        <v>26</v>
      </c>
      <c r="W4237" s="14">
        <v>1.43</v>
      </c>
      <c r="X4237" s="18">
        <f t="shared" si="323"/>
        <v>1.4826239997532962</v>
      </c>
      <c r="AE4237" s="14" t="s">
        <v>55</v>
      </c>
      <c r="AL4237" s="14" t="s">
        <v>408</v>
      </c>
      <c r="AN4237" s="14">
        <v>5.4600000000000003E-2</v>
      </c>
      <c r="AT4237" s="14">
        <f>EXP(AN4237*10)</f>
        <v>1.7263338533505097</v>
      </c>
      <c r="AV4237" s="18" t="s">
        <v>659</v>
      </c>
      <c r="AW4237" s="18"/>
      <c r="AX4237" s="18" t="s">
        <v>14</v>
      </c>
      <c r="AY4237" s="18" t="s">
        <v>694</v>
      </c>
      <c r="AZ4237" s="14" t="s">
        <v>698</v>
      </c>
    </row>
    <row r="4238" spans="2:52" s="12" customFormat="1" x14ac:dyDescent="0.2">
      <c r="B4238" s="12">
        <v>8896</v>
      </c>
      <c r="C4238" s="12" t="s">
        <v>69</v>
      </c>
      <c r="D4238" s="12" t="s">
        <v>695</v>
      </c>
      <c r="E4238" s="12" t="s">
        <v>692</v>
      </c>
      <c r="G4238" s="12" t="s">
        <v>642</v>
      </c>
      <c r="H4238" s="12">
        <v>1.0367999998274799</v>
      </c>
      <c r="J4238" s="12">
        <v>2010</v>
      </c>
      <c r="L4238" s="12">
        <v>90</v>
      </c>
      <c r="M4238" s="12">
        <f t="shared" si="321"/>
        <v>23.166666666666668</v>
      </c>
      <c r="N4238" s="12">
        <f t="shared" si="322"/>
        <v>112.53333333333333</v>
      </c>
      <c r="Q4238" s="12">
        <v>19.12</v>
      </c>
      <c r="R4238" s="12">
        <v>5</v>
      </c>
      <c r="T4238" s="12">
        <v>5</v>
      </c>
      <c r="V4238" s="12" t="s">
        <v>26</v>
      </c>
      <c r="W4238" s="12">
        <v>1.43</v>
      </c>
      <c r="X4238" s="12">
        <f t="shared" si="323"/>
        <v>1.4826239997532962</v>
      </c>
      <c r="AE4238" s="12" t="s">
        <v>28</v>
      </c>
      <c r="AL4238" s="12" t="s">
        <v>408</v>
      </c>
      <c r="AN4238" s="12">
        <v>5.4399999999999997E-2</v>
      </c>
      <c r="AT4238" s="12">
        <f>EXP(AN4238*10)</f>
        <v>1.7228846360108871</v>
      </c>
      <c r="AV4238" s="12" t="s">
        <v>659</v>
      </c>
      <c r="AX4238" s="12" t="s">
        <v>14</v>
      </c>
      <c r="AY4238" s="12" t="s">
        <v>694</v>
      </c>
      <c r="AZ4238" s="12" t="s">
        <v>698</v>
      </c>
    </row>
    <row r="4239" spans="2:52" s="12" customFormat="1" x14ac:dyDescent="0.2">
      <c r="B4239" s="12">
        <v>8896</v>
      </c>
      <c r="C4239" s="12" t="s">
        <v>69</v>
      </c>
      <c r="D4239" s="12" t="s">
        <v>695</v>
      </c>
      <c r="E4239" s="12" t="s">
        <v>692</v>
      </c>
      <c r="G4239" s="12" t="s">
        <v>642</v>
      </c>
      <c r="H4239" s="12">
        <v>1.0367999998274799</v>
      </c>
      <c r="J4239" s="12">
        <v>2010</v>
      </c>
      <c r="L4239" s="12">
        <v>107</v>
      </c>
      <c r="M4239" s="12">
        <f t="shared" si="321"/>
        <v>23.166666666666668</v>
      </c>
      <c r="N4239" s="12">
        <f t="shared" si="322"/>
        <v>112.53333333333333</v>
      </c>
      <c r="Q4239" s="12">
        <v>17.79</v>
      </c>
      <c r="R4239" s="12">
        <v>5</v>
      </c>
      <c r="T4239" s="12">
        <v>5</v>
      </c>
      <c r="V4239" s="12" t="s">
        <v>26</v>
      </c>
      <c r="W4239" s="12">
        <v>1.25</v>
      </c>
      <c r="X4239" s="12">
        <f t="shared" si="323"/>
        <v>1.2959999997843499</v>
      </c>
      <c r="AE4239" s="12" t="s">
        <v>28</v>
      </c>
      <c r="AL4239" s="12" t="s">
        <v>408</v>
      </c>
      <c r="AN4239" s="12">
        <v>5.4399999999999997E-2</v>
      </c>
      <c r="AT4239" s="12">
        <f>EXP(AN4239*10)</f>
        <v>1.7228846360108871</v>
      </c>
      <c r="AV4239" s="12" t="s">
        <v>659</v>
      </c>
      <c r="AX4239" s="12" t="s">
        <v>14</v>
      </c>
      <c r="AY4239" s="12" t="s">
        <v>694</v>
      </c>
      <c r="AZ4239" s="12" t="s">
        <v>698</v>
      </c>
    </row>
    <row r="4240" spans="2:52" s="12" customFormat="1" x14ac:dyDescent="0.2">
      <c r="B4240" s="12">
        <v>8896</v>
      </c>
      <c r="C4240" s="12" t="s">
        <v>69</v>
      </c>
      <c r="D4240" s="12" t="s">
        <v>695</v>
      </c>
      <c r="E4240" s="12" t="s">
        <v>692</v>
      </c>
      <c r="G4240" s="12" t="s">
        <v>642</v>
      </c>
      <c r="H4240" s="12">
        <v>1.0367999998274799</v>
      </c>
      <c r="J4240" s="12">
        <v>2010</v>
      </c>
      <c r="L4240" s="12">
        <v>126</v>
      </c>
      <c r="M4240" s="12">
        <f t="shared" si="321"/>
        <v>23.166666666666668</v>
      </c>
      <c r="N4240" s="12">
        <f t="shared" si="322"/>
        <v>112.53333333333333</v>
      </c>
      <c r="Q4240" s="12">
        <v>22.65</v>
      </c>
      <c r="R4240" s="12">
        <v>5</v>
      </c>
      <c r="S4240" s="12">
        <v>36.54</v>
      </c>
      <c r="T4240" s="12">
        <v>5</v>
      </c>
      <c r="V4240" s="12" t="s">
        <v>26</v>
      </c>
      <c r="W4240" s="12">
        <v>1.65</v>
      </c>
      <c r="X4240" s="12">
        <f t="shared" ref="X4240:X4303" si="325">W4240*H4240</f>
        <v>1.7107199997153417</v>
      </c>
      <c r="AE4240" s="12" t="s">
        <v>28</v>
      </c>
      <c r="AL4240" s="12" t="s">
        <v>408</v>
      </c>
      <c r="AN4240" s="12">
        <v>5.4399999999999997E-2</v>
      </c>
      <c r="AT4240" s="12">
        <f t="shared" ref="AT4240:AT4303" si="326">EXP(AN4240*10)</f>
        <v>1.7228846360108871</v>
      </c>
      <c r="AV4240" s="12" t="s">
        <v>659</v>
      </c>
      <c r="AX4240" s="12" t="s">
        <v>14</v>
      </c>
      <c r="AY4240" s="12" t="s">
        <v>694</v>
      </c>
      <c r="AZ4240" s="12" t="s">
        <v>698</v>
      </c>
    </row>
    <row r="4241" spans="2:52" s="12" customFormat="1" x14ac:dyDescent="0.2">
      <c r="B4241" s="12">
        <v>8896</v>
      </c>
      <c r="C4241" s="12" t="s">
        <v>69</v>
      </c>
      <c r="D4241" s="12" t="s">
        <v>695</v>
      </c>
      <c r="E4241" s="12" t="s">
        <v>692</v>
      </c>
      <c r="G4241" s="12" t="s">
        <v>642</v>
      </c>
      <c r="H4241" s="12">
        <v>1.0367999998274799</v>
      </c>
      <c r="J4241" s="12">
        <v>2010</v>
      </c>
      <c r="L4241" s="12">
        <v>156</v>
      </c>
      <c r="M4241" s="12">
        <f t="shared" si="321"/>
        <v>23.166666666666668</v>
      </c>
      <c r="N4241" s="12">
        <f t="shared" si="322"/>
        <v>112.53333333333333</v>
      </c>
      <c r="Q4241" s="12">
        <v>22.76</v>
      </c>
      <c r="R4241" s="12">
        <v>5</v>
      </c>
      <c r="S4241" s="12">
        <v>28.24</v>
      </c>
      <c r="T4241" s="12">
        <v>5</v>
      </c>
      <c r="V4241" s="12" t="s">
        <v>26</v>
      </c>
      <c r="W4241" s="12">
        <v>1.4</v>
      </c>
      <c r="X4241" s="12">
        <f t="shared" si="325"/>
        <v>1.4515199997584718</v>
      </c>
      <c r="AE4241" s="12" t="s">
        <v>28</v>
      </c>
      <c r="AL4241" s="12" t="s">
        <v>408</v>
      </c>
      <c r="AN4241" s="12">
        <v>5.4399999999999997E-2</v>
      </c>
      <c r="AT4241" s="12">
        <f t="shared" si="326"/>
        <v>1.7228846360108871</v>
      </c>
      <c r="AV4241" s="12" t="s">
        <v>659</v>
      </c>
      <c r="AX4241" s="12" t="s">
        <v>14</v>
      </c>
      <c r="AY4241" s="12" t="s">
        <v>694</v>
      </c>
      <c r="AZ4241" s="12" t="s">
        <v>698</v>
      </c>
    </row>
    <row r="4242" spans="2:52" s="12" customFormat="1" x14ac:dyDescent="0.2">
      <c r="B4242" s="12">
        <v>8896</v>
      </c>
      <c r="C4242" s="12" t="s">
        <v>69</v>
      </c>
      <c r="D4242" s="12" t="s">
        <v>695</v>
      </c>
      <c r="E4242" s="12" t="s">
        <v>692</v>
      </c>
      <c r="G4242" s="12" t="s">
        <v>642</v>
      </c>
      <c r="H4242" s="12">
        <v>1.0367999998274799</v>
      </c>
      <c r="J4242" s="12">
        <v>2010</v>
      </c>
      <c r="L4242" s="12">
        <v>189</v>
      </c>
      <c r="M4242" s="12">
        <f t="shared" si="321"/>
        <v>23.166666666666668</v>
      </c>
      <c r="N4242" s="12">
        <f t="shared" si="322"/>
        <v>112.53333333333333</v>
      </c>
      <c r="Q4242" s="12">
        <v>27.4</v>
      </c>
      <c r="R4242" s="12">
        <v>5</v>
      </c>
      <c r="S4242" s="12">
        <v>22</v>
      </c>
      <c r="T4242" s="12">
        <v>5</v>
      </c>
      <c r="V4242" s="12" t="s">
        <v>26</v>
      </c>
      <c r="W4242" s="12">
        <v>2.5099999999999998</v>
      </c>
      <c r="X4242" s="12">
        <f t="shared" si="325"/>
        <v>2.6023679995669746</v>
      </c>
      <c r="AE4242" s="12" t="s">
        <v>28</v>
      </c>
      <c r="AL4242" s="12" t="s">
        <v>408</v>
      </c>
      <c r="AN4242" s="12">
        <v>5.4399999999999997E-2</v>
      </c>
      <c r="AT4242" s="12">
        <f t="shared" si="326"/>
        <v>1.7228846360108871</v>
      </c>
      <c r="AV4242" s="12" t="s">
        <v>659</v>
      </c>
      <c r="AX4242" s="12" t="s">
        <v>14</v>
      </c>
      <c r="AY4242" s="12" t="s">
        <v>694</v>
      </c>
      <c r="AZ4242" s="12" t="s">
        <v>698</v>
      </c>
    </row>
    <row r="4243" spans="2:52" s="12" customFormat="1" x14ac:dyDescent="0.2">
      <c r="B4243" s="12">
        <v>8896</v>
      </c>
      <c r="C4243" s="12" t="s">
        <v>69</v>
      </c>
      <c r="D4243" s="12" t="s">
        <v>695</v>
      </c>
      <c r="E4243" s="12" t="s">
        <v>692</v>
      </c>
      <c r="G4243" s="12" t="s">
        <v>642</v>
      </c>
      <c r="H4243" s="12">
        <v>1.0367999998274799</v>
      </c>
      <c r="J4243" s="12">
        <v>2010</v>
      </c>
      <c r="L4243" s="12">
        <v>201</v>
      </c>
      <c r="M4243" s="12">
        <f t="shared" si="321"/>
        <v>23.166666666666668</v>
      </c>
      <c r="N4243" s="12">
        <f t="shared" si="322"/>
        <v>112.53333333333333</v>
      </c>
      <c r="Q4243" s="12">
        <v>26.41</v>
      </c>
      <c r="R4243" s="12">
        <v>5</v>
      </c>
      <c r="S4243" s="12">
        <v>25.75</v>
      </c>
      <c r="T4243" s="12">
        <v>5</v>
      </c>
      <c r="V4243" s="12" t="s">
        <v>26</v>
      </c>
      <c r="W4243" s="12">
        <v>2.71</v>
      </c>
      <c r="X4243" s="12">
        <f t="shared" si="325"/>
        <v>2.8097279995324707</v>
      </c>
      <c r="AE4243" s="12" t="s">
        <v>28</v>
      </c>
      <c r="AL4243" s="12" t="s">
        <v>408</v>
      </c>
      <c r="AN4243" s="12">
        <v>5.4399999999999997E-2</v>
      </c>
      <c r="AT4243" s="12">
        <f t="shared" si="326"/>
        <v>1.7228846360108871</v>
      </c>
      <c r="AV4243" s="12" t="s">
        <v>659</v>
      </c>
      <c r="AX4243" s="12" t="s">
        <v>14</v>
      </c>
      <c r="AY4243" s="12" t="s">
        <v>694</v>
      </c>
      <c r="AZ4243" s="12" t="s">
        <v>698</v>
      </c>
    </row>
    <row r="4244" spans="2:52" s="12" customFormat="1" x14ac:dyDescent="0.2">
      <c r="B4244" s="12">
        <v>8896</v>
      </c>
      <c r="C4244" s="12" t="s">
        <v>69</v>
      </c>
      <c r="D4244" s="12" t="s">
        <v>695</v>
      </c>
      <c r="E4244" s="12" t="s">
        <v>692</v>
      </c>
      <c r="G4244" s="12" t="s">
        <v>642</v>
      </c>
      <c r="H4244" s="12">
        <v>1.0367999998274799</v>
      </c>
      <c r="J4244" s="12">
        <v>2010</v>
      </c>
      <c r="L4244" s="12">
        <v>212</v>
      </c>
      <c r="M4244" s="12">
        <f t="shared" si="321"/>
        <v>23.166666666666668</v>
      </c>
      <c r="N4244" s="12">
        <f t="shared" si="322"/>
        <v>112.53333333333333</v>
      </c>
      <c r="Q4244" s="12">
        <v>27.07</v>
      </c>
      <c r="R4244" s="12">
        <v>5</v>
      </c>
      <c r="S4244" s="12">
        <v>28.41</v>
      </c>
      <c r="T4244" s="12">
        <v>5</v>
      </c>
      <c r="V4244" s="12" t="s">
        <v>26</v>
      </c>
      <c r="W4244" s="12">
        <v>2.09</v>
      </c>
      <c r="X4244" s="12">
        <f t="shared" si="325"/>
        <v>2.1669119996394328</v>
      </c>
      <c r="AE4244" s="12" t="s">
        <v>28</v>
      </c>
      <c r="AL4244" s="12" t="s">
        <v>408</v>
      </c>
      <c r="AN4244" s="12">
        <v>5.4399999999999997E-2</v>
      </c>
      <c r="AT4244" s="12">
        <f t="shared" si="326"/>
        <v>1.7228846360108871</v>
      </c>
      <c r="AV4244" s="12" t="s">
        <v>659</v>
      </c>
      <c r="AX4244" s="12" t="s">
        <v>14</v>
      </c>
      <c r="AY4244" s="12" t="s">
        <v>694</v>
      </c>
      <c r="AZ4244" s="12" t="s">
        <v>698</v>
      </c>
    </row>
    <row r="4245" spans="2:52" s="12" customFormat="1" x14ac:dyDescent="0.2">
      <c r="B4245" s="12">
        <v>8896</v>
      </c>
      <c r="C4245" s="12" t="s">
        <v>69</v>
      </c>
      <c r="D4245" s="12" t="s">
        <v>695</v>
      </c>
      <c r="E4245" s="12" t="s">
        <v>692</v>
      </c>
      <c r="G4245" s="12" t="s">
        <v>642</v>
      </c>
      <c r="H4245" s="12">
        <v>1.0367999998274799</v>
      </c>
      <c r="J4245" s="12">
        <v>2010</v>
      </c>
      <c r="L4245" s="12">
        <v>231</v>
      </c>
      <c r="M4245" s="12">
        <f t="shared" si="321"/>
        <v>23.166666666666668</v>
      </c>
      <c r="N4245" s="12">
        <f t="shared" si="322"/>
        <v>112.53333333333333</v>
      </c>
      <c r="Q4245" s="12">
        <v>25.64</v>
      </c>
      <c r="R4245" s="12">
        <v>5</v>
      </c>
      <c r="S4245" s="12">
        <v>27.08</v>
      </c>
      <c r="T4245" s="12">
        <v>5</v>
      </c>
      <c r="V4245" s="12" t="s">
        <v>26</v>
      </c>
      <c r="W4245" s="12">
        <v>2.23</v>
      </c>
      <c r="X4245" s="12">
        <f t="shared" si="325"/>
        <v>2.3120639996152801</v>
      </c>
      <c r="AE4245" s="12" t="s">
        <v>28</v>
      </c>
      <c r="AL4245" s="12" t="s">
        <v>408</v>
      </c>
      <c r="AN4245" s="12">
        <v>5.4399999999999997E-2</v>
      </c>
      <c r="AT4245" s="12">
        <f t="shared" si="326"/>
        <v>1.7228846360108871</v>
      </c>
      <c r="AV4245" s="12" t="s">
        <v>659</v>
      </c>
      <c r="AX4245" s="12" t="s">
        <v>14</v>
      </c>
      <c r="AY4245" s="12" t="s">
        <v>694</v>
      </c>
      <c r="AZ4245" s="12" t="s">
        <v>698</v>
      </c>
    </row>
    <row r="4246" spans="2:52" s="12" customFormat="1" x14ac:dyDescent="0.2">
      <c r="B4246" s="12">
        <v>8896</v>
      </c>
      <c r="C4246" s="12" t="s">
        <v>69</v>
      </c>
      <c r="D4246" s="12" t="s">
        <v>695</v>
      </c>
      <c r="E4246" s="12" t="s">
        <v>692</v>
      </c>
      <c r="G4246" s="12" t="s">
        <v>642</v>
      </c>
      <c r="H4246" s="12">
        <v>1.0367999998274799</v>
      </c>
      <c r="J4246" s="12">
        <v>2010</v>
      </c>
      <c r="L4246" s="12">
        <v>248</v>
      </c>
      <c r="M4246" s="12">
        <f t="shared" si="321"/>
        <v>23.166666666666668</v>
      </c>
      <c r="N4246" s="12">
        <f t="shared" si="322"/>
        <v>112.53333333333333</v>
      </c>
      <c r="Q4246" s="12">
        <v>26.3</v>
      </c>
      <c r="R4246" s="12">
        <v>5</v>
      </c>
      <c r="S4246" s="12">
        <v>20.100000000000001</v>
      </c>
      <c r="T4246" s="12">
        <v>5</v>
      </c>
      <c r="V4246" s="12" t="s">
        <v>26</v>
      </c>
      <c r="W4246" s="12">
        <v>1.91</v>
      </c>
      <c r="X4246" s="12">
        <f t="shared" si="325"/>
        <v>1.9802879996704865</v>
      </c>
      <c r="AE4246" s="12" t="s">
        <v>28</v>
      </c>
      <c r="AL4246" s="12" t="s">
        <v>408</v>
      </c>
      <c r="AN4246" s="12">
        <v>5.4399999999999997E-2</v>
      </c>
      <c r="AT4246" s="12">
        <f t="shared" si="326"/>
        <v>1.7228846360108871</v>
      </c>
      <c r="AV4246" s="12" t="s">
        <v>659</v>
      </c>
      <c r="AX4246" s="12" t="s">
        <v>14</v>
      </c>
      <c r="AY4246" s="12" t="s">
        <v>694</v>
      </c>
      <c r="AZ4246" s="12" t="s">
        <v>698</v>
      </c>
    </row>
    <row r="4247" spans="2:52" s="12" customFormat="1" x14ac:dyDescent="0.2">
      <c r="B4247" s="12">
        <v>8896</v>
      </c>
      <c r="C4247" s="12" t="s">
        <v>69</v>
      </c>
      <c r="D4247" s="12" t="s">
        <v>695</v>
      </c>
      <c r="E4247" s="12" t="s">
        <v>692</v>
      </c>
      <c r="G4247" s="12" t="s">
        <v>642</v>
      </c>
      <c r="H4247" s="12">
        <v>1.0367999998274799</v>
      </c>
      <c r="J4247" s="12">
        <v>2010</v>
      </c>
      <c r="L4247" s="12">
        <v>261</v>
      </c>
      <c r="M4247" s="12">
        <f t="shared" si="321"/>
        <v>23.166666666666668</v>
      </c>
      <c r="N4247" s="12">
        <f t="shared" si="322"/>
        <v>112.53333333333333</v>
      </c>
      <c r="Q4247" s="12">
        <v>26.08</v>
      </c>
      <c r="R4247" s="12">
        <v>5</v>
      </c>
      <c r="S4247" s="12">
        <v>19.100000000000001</v>
      </c>
      <c r="T4247" s="12">
        <v>5</v>
      </c>
      <c r="V4247" s="12" t="s">
        <v>26</v>
      </c>
      <c r="W4247" s="12">
        <v>2.39</v>
      </c>
      <c r="X4247" s="12">
        <f t="shared" si="325"/>
        <v>2.4779519995876771</v>
      </c>
      <c r="AE4247" s="12" t="s">
        <v>28</v>
      </c>
      <c r="AL4247" s="12" t="s">
        <v>408</v>
      </c>
      <c r="AN4247" s="12">
        <v>5.4399999999999997E-2</v>
      </c>
      <c r="AT4247" s="12">
        <f t="shared" si="326"/>
        <v>1.7228846360108871</v>
      </c>
      <c r="AV4247" s="12" t="s">
        <v>659</v>
      </c>
      <c r="AX4247" s="12" t="s">
        <v>14</v>
      </c>
      <c r="AY4247" s="12" t="s">
        <v>694</v>
      </c>
      <c r="AZ4247" s="12" t="s">
        <v>698</v>
      </c>
    </row>
    <row r="4248" spans="2:52" s="12" customFormat="1" x14ac:dyDescent="0.2">
      <c r="B4248" s="12">
        <v>8896</v>
      </c>
      <c r="C4248" s="12" t="s">
        <v>69</v>
      </c>
      <c r="D4248" s="12" t="s">
        <v>695</v>
      </c>
      <c r="E4248" s="12" t="s">
        <v>692</v>
      </c>
      <c r="G4248" s="12" t="s">
        <v>642</v>
      </c>
      <c r="H4248" s="12">
        <v>1.0367999998274799</v>
      </c>
      <c r="J4248" s="12">
        <v>2010</v>
      </c>
      <c r="L4248" s="12">
        <v>292</v>
      </c>
      <c r="M4248" s="12">
        <f t="shared" si="321"/>
        <v>23.166666666666668</v>
      </c>
      <c r="N4248" s="12">
        <f t="shared" si="322"/>
        <v>112.53333333333333</v>
      </c>
      <c r="Q4248" s="12">
        <v>22.65</v>
      </c>
      <c r="R4248" s="12">
        <v>5</v>
      </c>
      <c r="S4248" s="12">
        <v>25.08</v>
      </c>
      <c r="T4248" s="12">
        <v>5</v>
      </c>
      <c r="V4248" s="12" t="s">
        <v>26</v>
      </c>
      <c r="W4248" s="12">
        <v>2.2400000000000002</v>
      </c>
      <c r="X4248" s="12">
        <f t="shared" si="325"/>
        <v>2.3224319996135554</v>
      </c>
      <c r="AE4248" s="12" t="s">
        <v>28</v>
      </c>
      <c r="AL4248" s="12" t="s">
        <v>408</v>
      </c>
      <c r="AN4248" s="12">
        <v>5.4399999999999997E-2</v>
      </c>
      <c r="AT4248" s="12">
        <f t="shared" si="326"/>
        <v>1.7228846360108871</v>
      </c>
      <c r="AV4248" s="12" t="s">
        <v>659</v>
      </c>
      <c r="AX4248" s="12" t="s">
        <v>14</v>
      </c>
      <c r="AY4248" s="12" t="s">
        <v>694</v>
      </c>
      <c r="AZ4248" s="12" t="s">
        <v>698</v>
      </c>
    </row>
    <row r="4249" spans="2:52" s="12" customFormat="1" x14ac:dyDescent="0.2">
      <c r="B4249" s="12">
        <v>8896</v>
      </c>
      <c r="C4249" s="12" t="s">
        <v>69</v>
      </c>
      <c r="D4249" s="12" t="s">
        <v>695</v>
      </c>
      <c r="E4249" s="12" t="s">
        <v>692</v>
      </c>
      <c r="G4249" s="12" t="s">
        <v>642</v>
      </c>
      <c r="H4249" s="12">
        <v>1.0367999998274799</v>
      </c>
      <c r="J4249" s="12">
        <v>2010</v>
      </c>
      <c r="L4249" s="12">
        <v>305</v>
      </c>
      <c r="M4249" s="12">
        <f t="shared" si="321"/>
        <v>23.166666666666668</v>
      </c>
      <c r="N4249" s="12">
        <f t="shared" si="322"/>
        <v>112.53333333333333</v>
      </c>
      <c r="Q4249" s="12">
        <v>18.010000000000002</v>
      </c>
      <c r="R4249" s="12">
        <v>5</v>
      </c>
      <c r="T4249" s="12">
        <v>5</v>
      </c>
      <c r="V4249" s="12" t="s">
        <v>26</v>
      </c>
      <c r="W4249" s="12">
        <v>1.1000000000000001</v>
      </c>
      <c r="X4249" s="12">
        <f t="shared" si="325"/>
        <v>1.140479999810228</v>
      </c>
      <c r="AE4249" s="12" t="s">
        <v>28</v>
      </c>
      <c r="AL4249" s="12" t="s">
        <v>408</v>
      </c>
      <c r="AN4249" s="12">
        <v>5.4399999999999997E-2</v>
      </c>
      <c r="AT4249" s="12">
        <f t="shared" si="326"/>
        <v>1.7228846360108871</v>
      </c>
      <c r="AV4249" s="12" t="s">
        <v>659</v>
      </c>
      <c r="AX4249" s="12" t="s">
        <v>14</v>
      </c>
      <c r="AY4249" s="12" t="s">
        <v>694</v>
      </c>
      <c r="AZ4249" s="12" t="s">
        <v>698</v>
      </c>
    </row>
    <row r="4250" spans="2:52" s="12" customFormat="1" x14ac:dyDescent="0.2">
      <c r="B4250" s="12">
        <v>8896</v>
      </c>
      <c r="C4250" s="12" t="s">
        <v>69</v>
      </c>
      <c r="D4250" s="12" t="s">
        <v>695</v>
      </c>
      <c r="E4250" s="12" t="s">
        <v>692</v>
      </c>
      <c r="G4250" s="12" t="s">
        <v>642</v>
      </c>
      <c r="H4250" s="12">
        <v>1.0367999998274799</v>
      </c>
      <c r="J4250" s="12">
        <v>2010</v>
      </c>
      <c r="L4250" s="12">
        <v>321</v>
      </c>
      <c r="M4250" s="12">
        <f t="shared" si="321"/>
        <v>23.166666666666668</v>
      </c>
      <c r="N4250" s="12">
        <f t="shared" si="322"/>
        <v>112.53333333333333</v>
      </c>
      <c r="Q4250" s="12">
        <v>18.34</v>
      </c>
      <c r="R4250" s="12">
        <v>5</v>
      </c>
      <c r="S4250" s="12">
        <v>16.11</v>
      </c>
      <c r="T4250" s="12">
        <v>5</v>
      </c>
      <c r="V4250" s="12" t="s">
        <v>26</v>
      </c>
      <c r="W4250" s="12">
        <v>1.1599999999999999</v>
      </c>
      <c r="X4250" s="12">
        <f t="shared" si="325"/>
        <v>1.2026879997998767</v>
      </c>
      <c r="AE4250" s="12" t="s">
        <v>28</v>
      </c>
      <c r="AL4250" s="12" t="s">
        <v>408</v>
      </c>
      <c r="AN4250" s="12">
        <v>5.4399999999999997E-2</v>
      </c>
      <c r="AT4250" s="12">
        <f t="shared" si="326"/>
        <v>1.7228846360108871</v>
      </c>
      <c r="AV4250" s="12" t="s">
        <v>659</v>
      </c>
      <c r="AX4250" s="12" t="s">
        <v>14</v>
      </c>
      <c r="AY4250" s="12" t="s">
        <v>694</v>
      </c>
      <c r="AZ4250" s="12" t="s">
        <v>698</v>
      </c>
    </row>
    <row r="4251" spans="2:52" s="12" customFormat="1" x14ac:dyDescent="0.2">
      <c r="B4251" s="12">
        <v>8896</v>
      </c>
      <c r="C4251" s="12" t="s">
        <v>69</v>
      </c>
      <c r="D4251" s="12" t="s">
        <v>695</v>
      </c>
      <c r="E4251" s="12" t="s">
        <v>692</v>
      </c>
      <c r="G4251" s="12" t="s">
        <v>642</v>
      </c>
      <c r="H4251" s="12">
        <v>1.0367999998274799</v>
      </c>
      <c r="J4251" s="12">
        <v>2010</v>
      </c>
      <c r="L4251" s="12">
        <v>334</v>
      </c>
      <c r="M4251" s="12">
        <f t="shared" si="321"/>
        <v>23.166666666666668</v>
      </c>
      <c r="N4251" s="12">
        <f t="shared" si="322"/>
        <v>112.53333333333333</v>
      </c>
      <c r="Q4251" s="12">
        <v>18.670000000000002</v>
      </c>
      <c r="R4251" s="12">
        <v>5</v>
      </c>
      <c r="S4251" s="12">
        <v>15.45</v>
      </c>
      <c r="T4251" s="12">
        <v>5</v>
      </c>
      <c r="V4251" s="12" t="s">
        <v>26</v>
      </c>
      <c r="W4251" s="12">
        <v>1.75</v>
      </c>
      <c r="X4251" s="12">
        <f t="shared" si="325"/>
        <v>1.81439999969809</v>
      </c>
      <c r="AE4251" s="12" t="s">
        <v>28</v>
      </c>
      <c r="AL4251" s="12" t="s">
        <v>408</v>
      </c>
      <c r="AN4251" s="12">
        <v>5.4399999999999997E-2</v>
      </c>
      <c r="AT4251" s="12">
        <f t="shared" si="326"/>
        <v>1.7228846360108871</v>
      </c>
      <c r="AV4251" s="12" t="s">
        <v>659</v>
      </c>
      <c r="AX4251" s="12" t="s">
        <v>14</v>
      </c>
      <c r="AY4251" s="12" t="s">
        <v>694</v>
      </c>
      <c r="AZ4251" s="12" t="s">
        <v>698</v>
      </c>
    </row>
    <row r="4252" spans="2:52" s="12" customFormat="1" x14ac:dyDescent="0.2">
      <c r="B4252" s="12">
        <v>8896</v>
      </c>
      <c r="C4252" s="12" t="s">
        <v>69</v>
      </c>
      <c r="D4252" s="12" t="s">
        <v>695</v>
      </c>
      <c r="E4252" s="12" t="s">
        <v>692</v>
      </c>
      <c r="G4252" s="12" t="s">
        <v>642</v>
      </c>
      <c r="H4252" s="12">
        <v>1.0367999998274799</v>
      </c>
      <c r="J4252" s="12">
        <v>2010</v>
      </c>
      <c r="L4252" s="12">
        <v>354</v>
      </c>
      <c r="M4252" s="12">
        <f t="shared" si="321"/>
        <v>23.166666666666668</v>
      </c>
      <c r="N4252" s="12">
        <f t="shared" si="322"/>
        <v>112.53333333333333</v>
      </c>
      <c r="Q4252" s="12">
        <v>16.02</v>
      </c>
      <c r="R4252" s="12">
        <v>5</v>
      </c>
      <c r="S4252" s="12">
        <v>17.28</v>
      </c>
      <c r="T4252" s="12">
        <v>5</v>
      </c>
      <c r="V4252" s="12" t="s">
        <v>26</v>
      </c>
      <c r="W4252" s="12">
        <v>2.6</v>
      </c>
      <c r="X4252" s="12">
        <f t="shared" si="325"/>
        <v>2.695679999551448</v>
      </c>
      <c r="AE4252" s="12" t="s">
        <v>28</v>
      </c>
      <c r="AL4252" s="12" t="s">
        <v>408</v>
      </c>
      <c r="AN4252" s="12">
        <v>5.4399999999999997E-2</v>
      </c>
      <c r="AT4252" s="12">
        <f t="shared" si="326"/>
        <v>1.7228846360108871</v>
      </c>
      <c r="AV4252" s="12" t="s">
        <v>659</v>
      </c>
      <c r="AX4252" s="12" t="s">
        <v>14</v>
      </c>
      <c r="AY4252" s="12" t="s">
        <v>694</v>
      </c>
      <c r="AZ4252" s="12" t="s">
        <v>698</v>
      </c>
    </row>
    <row r="4253" spans="2:52" s="12" customFormat="1" x14ac:dyDescent="0.2">
      <c r="B4253" s="12">
        <v>8896</v>
      </c>
      <c r="C4253" s="12" t="s">
        <v>69</v>
      </c>
      <c r="D4253" s="12" t="s">
        <v>695</v>
      </c>
      <c r="E4253" s="12" t="s">
        <v>692</v>
      </c>
      <c r="G4253" s="12" t="s">
        <v>642</v>
      </c>
      <c r="H4253" s="12">
        <v>1.0367999998274799</v>
      </c>
      <c r="J4253" s="12">
        <v>2011</v>
      </c>
      <c r="L4253" s="12">
        <v>6</v>
      </c>
      <c r="M4253" s="12">
        <f t="shared" si="321"/>
        <v>23.166666666666668</v>
      </c>
      <c r="N4253" s="12">
        <f t="shared" si="322"/>
        <v>112.53333333333333</v>
      </c>
      <c r="Q4253" s="12">
        <v>10.28</v>
      </c>
      <c r="R4253" s="12">
        <v>5</v>
      </c>
      <c r="S4253" s="12">
        <v>30.9</v>
      </c>
      <c r="T4253" s="12">
        <v>5</v>
      </c>
      <c r="V4253" s="12" t="s">
        <v>26</v>
      </c>
      <c r="W4253" s="12">
        <v>1.99</v>
      </c>
      <c r="X4253" s="12">
        <f t="shared" si="325"/>
        <v>2.063231999656685</v>
      </c>
      <c r="AE4253" s="12" t="s">
        <v>28</v>
      </c>
      <c r="AL4253" s="12" t="s">
        <v>408</v>
      </c>
      <c r="AN4253" s="12">
        <v>5.4399999999999997E-2</v>
      </c>
      <c r="AT4253" s="12">
        <f t="shared" si="326"/>
        <v>1.7228846360108871</v>
      </c>
      <c r="AV4253" s="12" t="s">
        <v>659</v>
      </c>
      <c r="AX4253" s="12" t="s">
        <v>14</v>
      </c>
      <c r="AY4253" s="12" t="s">
        <v>694</v>
      </c>
      <c r="AZ4253" s="12" t="s">
        <v>698</v>
      </c>
    </row>
    <row r="4254" spans="2:52" s="12" customFormat="1" x14ac:dyDescent="0.2">
      <c r="B4254" s="12">
        <v>8896</v>
      </c>
      <c r="C4254" s="12" t="s">
        <v>69</v>
      </c>
      <c r="D4254" s="12" t="s">
        <v>695</v>
      </c>
      <c r="E4254" s="12" t="s">
        <v>692</v>
      </c>
      <c r="G4254" s="12" t="s">
        <v>642</v>
      </c>
      <c r="H4254" s="12">
        <v>1.0367999998274799</v>
      </c>
      <c r="J4254" s="12">
        <v>2011</v>
      </c>
      <c r="L4254" s="12">
        <v>21</v>
      </c>
      <c r="M4254" s="12">
        <f t="shared" si="321"/>
        <v>23.166666666666668</v>
      </c>
      <c r="N4254" s="12">
        <f t="shared" si="322"/>
        <v>112.53333333333333</v>
      </c>
      <c r="Q4254" s="12">
        <v>10.5</v>
      </c>
      <c r="R4254" s="12">
        <v>5</v>
      </c>
      <c r="S4254" s="12">
        <v>29.07</v>
      </c>
      <c r="T4254" s="12">
        <v>5</v>
      </c>
      <c r="V4254" s="12" t="s">
        <v>26</v>
      </c>
      <c r="W4254" s="12">
        <v>1.93</v>
      </c>
      <c r="X4254" s="12">
        <f t="shared" si="325"/>
        <v>2.0010239996670363</v>
      </c>
      <c r="AE4254" s="12" t="s">
        <v>28</v>
      </c>
      <c r="AL4254" s="12" t="s">
        <v>408</v>
      </c>
      <c r="AN4254" s="12">
        <v>5.4399999999999997E-2</v>
      </c>
      <c r="AT4254" s="12">
        <f t="shared" si="326"/>
        <v>1.7228846360108871</v>
      </c>
      <c r="AV4254" s="12" t="s">
        <v>659</v>
      </c>
      <c r="AX4254" s="12" t="s">
        <v>14</v>
      </c>
      <c r="AY4254" s="12" t="s">
        <v>694</v>
      </c>
      <c r="AZ4254" s="12" t="s">
        <v>698</v>
      </c>
    </row>
    <row r="4255" spans="2:52" s="12" customFormat="1" x14ac:dyDescent="0.2">
      <c r="B4255" s="12">
        <v>8896</v>
      </c>
      <c r="C4255" s="12" t="s">
        <v>69</v>
      </c>
      <c r="D4255" s="12" t="s">
        <v>695</v>
      </c>
      <c r="E4255" s="12" t="s">
        <v>692</v>
      </c>
      <c r="G4255" s="12" t="s">
        <v>642</v>
      </c>
      <c r="H4255" s="12">
        <v>1.0367999998274799</v>
      </c>
      <c r="J4255" s="12">
        <v>2011</v>
      </c>
      <c r="L4255" s="12">
        <v>44</v>
      </c>
      <c r="M4255" s="12">
        <f t="shared" si="321"/>
        <v>23.166666666666668</v>
      </c>
      <c r="N4255" s="12">
        <f t="shared" si="322"/>
        <v>112.53333333333333</v>
      </c>
      <c r="Q4255" s="12">
        <v>13.26</v>
      </c>
      <c r="R4255" s="12">
        <v>5</v>
      </c>
      <c r="S4255" s="12">
        <v>27.56</v>
      </c>
      <c r="T4255" s="12">
        <v>5</v>
      </c>
      <c r="V4255" s="12" t="s">
        <v>26</v>
      </c>
      <c r="W4255" s="12">
        <v>1.7</v>
      </c>
      <c r="X4255" s="12">
        <f t="shared" si="325"/>
        <v>1.7625599997067158</v>
      </c>
      <c r="AE4255" s="12" t="s">
        <v>28</v>
      </c>
      <c r="AL4255" s="12" t="s">
        <v>408</v>
      </c>
      <c r="AN4255" s="12">
        <v>5.4399999999999997E-2</v>
      </c>
      <c r="AT4255" s="12">
        <f t="shared" si="326"/>
        <v>1.7228846360108871</v>
      </c>
      <c r="AV4255" s="12" t="s">
        <v>659</v>
      </c>
      <c r="AX4255" s="12" t="s">
        <v>14</v>
      </c>
      <c r="AY4255" s="12" t="s">
        <v>694</v>
      </c>
      <c r="AZ4255" s="12" t="s">
        <v>698</v>
      </c>
    </row>
    <row r="4256" spans="2:52" s="12" customFormat="1" x14ac:dyDescent="0.2">
      <c r="B4256" s="12">
        <v>8896</v>
      </c>
      <c r="C4256" s="12" t="s">
        <v>69</v>
      </c>
      <c r="D4256" s="12" t="s">
        <v>695</v>
      </c>
      <c r="E4256" s="12" t="s">
        <v>692</v>
      </c>
      <c r="G4256" s="12" t="s">
        <v>642</v>
      </c>
      <c r="H4256" s="12">
        <v>1.0367999998274799</v>
      </c>
      <c r="J4256" s="12">
        <v>2011</v>
      </c>
      <c r="L4256" s="12">
        <v>57</v>
      </c>
      <c r="M4256" s="12">
        <f t="shared" si="321"/>
        <v>23.166666666666668</v>
      </c>
      <c r="N4256" s="12">
        <f t="shared" si="322"/>
        <v>112.53333333333333</v>
      </c>
      <c r="Q4256" s="12">
        <v>16.8</v>
      </c>
      <c r="R4256" s="12">
        <v>5</v>
      </c>
      <c r="S4256" s="12">
        <v>25.08</v>
      </c>
      <c r="T4256" s="12">
        <v>5</v>
      </c>
      <c r="V4256" s="12" t="s">
        <v>26</v>
      </c>
      <c r="W4256" s="12">
        <v>1.76</v>
      </c>
      <c r="X4256" s="12">
        <f t="shared" si="325"/>
        <v>1.8247679996963646</v>
      </c>
      <c r="AE4256" s="12" t="s">
        <v>28</v>
      </c>
      <c r="AL4256" s="12" t="s">
        <v>408</v>
      </c>
      <c r="AN4256" s="12">
        <v>5.4399999999999997E-2</v>
      </c>
      <c r="AT4256" s="12">
        <f t="shared" si="326"/>
        <v>1.7228846360108871</v>
      </c>
      <c r="AV4256" s="12" t="s">
        <v>659</v>
      </c>
      <c r="AX4256" s="12" t="s">
        <v>14</v>
      </c>
      <c r="AY4256" s="12" t="s">
        <v>694</v>
      </c>
      <c r="AZ4256" s="12" t="s">
        <v>698</v>
      </c>
    </row>
    <row r="4257" spans="2:52" s="12" customFormat="1" x14ac:dyDescent="0.2">
      <c r="B4257" s="12">
        <v>8896</v>
      </c>
      <c r="C4257" s="12" t="s">
        <v>69</v>
      </c>
      <c r="D4257" s="12" t="s">
        <v>695</v>
      </c>
      <c r="E4257" s="12" t="s">
        <v>692</v>
      </c>
      <c r="G4257" s="12" t="s">
        <v>642</v>
      </c>
      <c r="H4257" s="12">
        <v>1.0367999998274799</v>
      </c>
      <c r="J4257" s="12">
        <v>2011</v>
      </c>
      <c r="L4257" s="12">
        <v>66</v>
      </c>
      <c r="M4257" s="12">
        <f t="shared" ref="M4257:M4275" si="327">23+10/60</f>
        <v>23.166666666666668</v>
      </c>
      <c r="N4257" s="12">
        <f t="shared" ref="N4257:N4275" si="328">112+32/60</f>
        <v>112.53333333333333</v>
      </c>
      <c r="Q4257" s="12">
        <v>14.03</v>
      </c>
      <c r="R4257" s="12">
        <v>5</v>
      </c>
      <c r="S4257" s="12">
        <v>26.7</v>
      </c>
      <c r="T4257" s="12">
        <v>5</v>
      </c>
      <c r="V4257" s="12" t="s">
        <v>26</v>
      </c>
      <c r="W4257" s="12">
        <v>1.01</v>
      </c>
      <c r="X4257" s="12">
        <f t="shared" si="325"/>
        <v>1.0471679998257548</v>
      </c>
      <c r="AE4257" s="12" t="s">
        <v>28</v>
      </c>
      <c r="AL4257" s="12" t="s">
        <v>408</v>
      </c>
      <c r="AN4257" s="12">
        <v>5.4399999999999997E-2</v>
      </c>
      <c r="AT4257" s="12">
        <f t="shared" si="326"/>
        <v>1.7228846360108871</v>
      </c>
      <c r="AV4257" s="12" t="s">
        <v>659</v>
      </c>
      <c r="AX4257" s="12" t="s">
        <v>14</v>
      </c>
      <c r="AY4257" s="12" t="s">
        <v>694</v>
      </c>
      <c r="AZ4257" s="12" t="s">
        <v>698</v>
      </c>
    </row>
    <row r="4258" spans="2:52" s="12" customFormat="1" x14ac:dyDescent="0.2">
      <c r="B4258" s="12">
        <v>8896</v>
      </c>
      <c r="C4258" s="12" t="s">
        <v>69</v>
      </c>
      <c r="D4258" s="12" t="s">
        <v>695</v>
      </c>
      <c r="E4258" s="12" t="s">
        <v>692</v>
      </c>
      <c r="G4258" s="12" t="s">
        <v>642</v>
      </c>
      <c r="H4258" s="12">
        <v>1.0367999998274799</v>
      </c>
      <c r="J4258" s="12">
        <v>2011</v>
      </c>
      <c r="L4258" s="12">
        <v>113</v>
      </c>
      <c r="M4258" s="12">
        <f t="shared" si="327"/>
        <v>23.166666666666668</v>
      </c>
      <c r="N4258" s="12">
        <f t="shared" si="328"/>
        <v>112.53333333333333</v>
      </c>
      <c r="Q4258" s="12">
        <v>20</v>
      </c>
      <c r="R4258" s="12">
        <v>5</v>
      </c>
      <c r="S4258" s="12">
        <v>20.43</v>
      </c>
      <c r="T4258" s="12">
        <v>5</v>
      </c>
      <c r="V4258" s="12" t="s">
        <v>26</v>
      </c>
      <c r="W4258" s="12">
        <v>2.68</v>
      </c>
      <c r="X4258" s="12">
        <f t="shared" si="325"/>
        <v>2.7786239995376465</v>
      </c>
      <c r="AE4258" s="12" t="s">
        <v>28</v>
      </c>
      <c r="AL4258" s="12" t="s">
        <v>408</v>
      </c>
      <c r="AN4258" s="12">
        <v>5.4399999999999997E-2</v>
      </c>
      <c r="AT4258" s="12">
        <f t="shared" si="326"/>
        <v>1.7228846360108871</v>
      </c>
      <c r="AV4258" s="12" t="s">
        <v>659</v>
      </c>
      <c r="AX4258" s="12" t="s">
        <v>14</v>
      </c>
      <c r="AY4258" s="12" t="s">
        <v>694</v>
      </c>
      <c r="AZ4258" s="12" t="s">
        <v>698</v>
      </c>
    </row>
    <row r="4259" spans="2:52" s="12" customFormat="1" x14ac:dyDescent="0.2">
      <c r="B4259" s="12">
        <v>8896</v>
      </c>
      <c r="C4259" s="12" t="s">
        <v>69</v>
      </c>
      <c r="D4259" s="12" t="s">
        <v>695</v>
      </c>
      <c r="E4259" s="12" t="s">
        <v>692</v>
      </c>
      <c r="G4259" s="12" t="s">
        <v>642</v>
      </c>
      <c r="H4259" s="12">
        <v>1.0367999998274799</v>
      </c>
      <c r="J4259" s="12">
        <v>2011</v>
      </c>
      <c r="L4259" s="12">
        <v>132</v>
      </c>
      <c r="M4259" s="12">
        <f t="shared" si="327"/>
        <v>23.166666666666668</v>
      </c>
      <c r="N4259" s="12">
        <f t="shared" si="328"/>
        <v>112.53333333333333</v>
      </c>
      <c r="Q4259" s="12">
        <v>20.440000000000001</v>
      </c>
      <c r="R4259" s="12">
        <v>5</v>
      </c>
      <c r="S4259" s="12">
        <v>34.049999999999997</v>
      </c>
      <c r="T4259" s="12">
        <v>5</v>
      </c>
      <c r="V4259" s="12" t="s">
        <v>26</v>
      </c>
      <c r="W4259" s="12">
        <v>2.35</v>
      </c>
      <c r="X4259" s="12">
        <f t="shared" si="325"/>
        <v>2.4364799995945781</v>
      </c>
      <c r="AE4259" s="12" t="s">
        <v>28</v>
      </c>
      <c r="AL4259" s="12" t="s">
        <v>408</v>
      </c>
      <c r="AN4259" s="12">
        <v>5.4399999999999997E-2</v>
      </c>
      <c r="AT4259" s="12">
        <f t="shared" si="326"/>
        <v>1.7228846360108871</v>
      </c>
      <c r="AV4259" s="12" t="s">
        <v>659</v>
      </c>
      <c r="AX4259" s="12" t="s">
        <v>14</v>
      </c>
      <c r="AY4259" s="12" t="s">
        <v>694</v>
      </c>
      <c r="AZ4259" s="12" t="s">
        <v>698</v>
      </c>
    </row>
    <row r="4260" spans="2:52" s="12" customFormat="1" x14ac:dyDescent="0.2">
      <c r="B4260" s="12">
        <v>8896</v>
      </c>
      <c r="C4260" s="12" t="s">
        <v>69</v>
      </c>
      <c r="D4260" s="12" t="s">
        <v>695</v>
      </c>
      <c r="E4260" s="12" t="s">
        <v>692</v>
      </c>
      <c r="G4260" s="12" t="s">
        <v>642</v>
      </c>
      <c r="H4260" s="12">
        <v>1.0367999998274799</v>
      </c>
      <c r="J4260" s="12">
        <v>2011</v>
      </c>
      <c r="L4260" s="12">
        <v>151</v>
      </c>
      <c r="M4260" s="12">
        <f t="shared" si="327"/>
        <v>23.166666666666668</v>
      </c>
      <c r="N4260" s="12">
        <f t="shared" si="328"/>
        <v>112.53333333333333</v>
      </c>
      <c r="Q4260" s="12">
        <v>24.53</v>
      </c>
      <c r="R4260" s="12">
        <v>5</v>
      </c>
      <c r="S4260" s="12">
        <v>30.07</v>
      </c>
      <c r="T4260" s="12">
        <v>5</v>
      </c>
      <c r="V4260" s="12" t="s">
        <v>26</v>
      </c>
      <c r="W4260" s="12">
        <v>3.24</v>
      </c>
      <c r="X4260" s="12">
        <f t="shared" si="325"/>
        <v>3.3592319994410351</v>
      </c>
      <c r="AE4260" s="12" t="s">
        <v>28</v>
      </c>
      <c r="AL4260" s="12" t="s">
        <v>408</v>
      </c>
      <c r="AN4260" s="12">
        <v>5.4399999999999997E-2</v>
      </c>
      <c r="AT4260" s="12">
        <f t="shared" si="326"/>
        <v>1.7228846360108871</v>
      </c>
      <c r="AV4260" s="12" t="s">
        <v>659</v>
      </c>
      <c r="AX4260" s="12" t="s">
        <v>14</v>
      </c>
      <c r="AY4260" s="12" t="s">
        <v>694</v>
      </c>
      <c r="AZ4260" s="12" t="s">
        <v>698</v>
      </c>
    </row>
    <row r="4261" spans="2:52" s="12" customFormat="1" x14ac:dyDescent="0.2">
      <c r="B4261" s="12">
        <v>8896</v>
      </c>
      <c r="C4261" s="12" t="s">
        <v>69</v>
      </c>
      <c r="D4261" s="12" t="s">
        <v>695</v>
      </c>
      <c r="E4261" s="12" t="s">
        <v>692</v>
      </c>
      <c r="G4261" s="12" t="s">
        <v>642</v>
      </c>
      <c r="H4261" s="12">
        <v>1.0367999998274799</v>
      </c>
      <c r="J4261" s="12">
        <v>2011</v>
      </c>
      <c r="L4261" s="12">
        <v>164</v>
      </c>
      <c r="M4261" s="12">
        <f t="shared" si="327"/>
        <v>23.166666666666668</v>
      </c>
      <c r="N4261" s="12">
        <f t="shared" si="328"/>
        <v>112.53333333333333</v>
      </c>
      <c r="Q4261" s="12">
        <v>25.52</v>
      </c>
      <c r="R4261" s="12">
        <v>5</v>
      </c>
      <c r="S4261" s="12">
        <v>34</v>
      </c>
      <c r="T4261" s="12">
        <v>5</v>
      </c>
      <c r="V4261" s="12" t="s">
        <v>26</v>
      </c>
      <c r="W4261" s="12">
        <v>2.5299999999999998</v>
      </c>
      <c r="X4261" s="12">
        <f t="shared" si="325"/>
        <v>2.6231039995635239</v>
      </c>
      <c r="AE4261" s="12" t="s">
        <v>28</v>
      </c>
      <c r="AL4261" s="12" t="s">
        <v>408</v>
      </c>
      <c r="AN4261" s="12">
        <v>5.4399999999999997E-2</v>
      </c>
      <c r="AT4261" s="12">
        <f t="shared" si="326"/>
        <v>1.7228846360108871</v>
      </c>
      <c r="AV4261" s="12" t="s">
        <v>659</v>
      </c>
      <c r="AX4261" s="12" t="s">
        <v>14</v>
      </c>
      <c r="AY4261" s="12" t="s">
        <v>694</v>
      </c>
      <c r="AZ4261" s="12" t="s">
        <v>698</v>
      </c>
    </row>
    <row r="4262" spans="2:52" s="12" customFormat="1" x14ac:dyDescent="0.2">
      <c r="B4262" s="12">
        <v>8896</v>
      </c>
      <c r="C4262" s="12" t="s">
        <v>69</v>
      </c>
      <c r="D4262" s="12" t="s">
        <v>695</v>
      </c>
      <c r="E4262" s="12" t="s">
        <v>692</v>
      </c>
      <c r="G4262" s="12" t="s">
        <v>642</v>
      </c>
      <c r="H4262" s="12">
        <v>1.0367999998274799</v>
      </c>
      <c r="J4262" s="12">
        <v>2011</v>
      </c>
      <c r="L4262" s="12">
        <v>183</v>
      </c>
      <c r="M4262" s="12">
        <f t="shared" si="327"/>
        <v>23.166666666666668</v>
      </c>
      <c r="N4262" s="12">
        <f t="shared" si="328"/>
        <v>112.53333333333333</v>
      </c>
      <c r="Q4262" s="12">
        <v>25.97</v>
      </c>
      <c r="R4262" s="12">
        <v>5</v>
      </c>
      <c r="S4262" s="12">
        <v>29.24</v>
      </c>
      <c r="T4262" s="12">
        <v>5</v>
      </c>
      <c r="V4262" s="12" t="s">
        <v>26</v>
      </c>
      <c r="W4262" s="12">
        <v>3.42</v>
      </c>
      <c r="X4262" s="12">
        <f t="shared" si="325"/>
        <v>3.5458559994099814</v>
      </c>
      <c r="AE4262" s="12" t="s">
        <v>28</v>
      </c>
      <c r="AL4262" s="12" t="s">
        <v>408</v>
      </c>
      <c r="AN4262" s="12">
        <v>5.4399999999999997E-2</v>
      </c>
      <c r="AT4262" s="12">
        <f t="shared" si="326"/>
        <v>1.7228846360108871</v>
      </c>
      <c r="AV4262" s="12" t="s">
        <v>659</v>
      </c>
      <c r="AX4262" s="12" t="s">
        <v>14</v>
      </c>
      <c r="AY4262" s="12" t="s">
        <v>694</v>
      </c>
      <c r="AZ4262" s="12" t="s">
        <v>698</v>
      </c>
    </row>
    <row r="4263" spans="2:52" s="12" customFormat="1" x14ac:dyDescent="0.2">
      <c r="B4263" s="12">
        <v>8896</v>
      </c>
      <c r="C4263" s="12" t="s">
        <v>69</v>
      </c>
      <c r="D4263" s="12" t="s">
        <v>695</v>
      </c>
      <c r="E4263" s="12" t="s">
        <v>692</v>
      </c>
      <c r="G4263" s="12" t="s">
        <v>642</v>
      </c>
      <c r="H4263" s="12">
        <v>1.0367999998274799</v>
      </c>
      <c r="J4263" s="12">
        <v>2011</v>
      </c>
      <c r="L4263" s="12">
        <v>203</v>
      </c>
      <c r="M4263" s="12">
        <f t="shared" si="327"/>
        <v>23.166666666666668</v>
      </c>
      <c r="N4263" s="12">
        <f t="shared" si="328"/>
        <v>112.53333333333333</v>
      </c>
      <c r="Q4263" s="12">
        <v>26.85</v>
      </c>
      <c r="R4263" s="12">
        <v>5</v>
      </c>
      <c r="S4263" s="12">
        <v>28.9</v>
      </c>
      <c r="T4263" s="12">
        <v>5</v>
      </c>
      <c r="V4263" s="12" t="s">
        <v>26</v>
      </c>
      <c r="W4263" s="12">
        <v>2.96</v>
      </c>
      <c r="X4263" s="12">
        <f t="shared" si="325"/>
        <v>3.0689279994893406</v>
      </c>
      <c r="AE4263" s="12" t="s">
        <v>28</v>
      </c>
      <c r="AL4263" s="12" t="s">
        <v>408</v>
      </c>
      <c r="AN4263" s="12">
        <v>5.4399999999999997E-2</v>
      </c>
      <c r="AT4263" s="12">
        <f t="shared" si="326"/>
        <v>1.7228846360108871</v>
      </c>
      <c r="AV4263" s="12" t="s">
        <v>659</v>
      </c>
      <c r="AX4263" s="12" t="s">
        <v>14</v>
      </c>
      <c r="AY4263" s="12" t="s">
        <v>694</v>
      </c>
      <c r="AZ4263" s="12" t="s">
        <v>698</v>
      </c>
    </row>
    <row r="4264" spans="2:52" s="12" customFormat="1" x14ac:dyDescent="0.2">
      <c r="B4264" s="12">
        <v>8896</v>
      </c>
      <c r="C4264" s="12" t="s">
        <v>69</v>
      </c>
      <c r="D4264" s="12" t="s">
        <v>695</v>
      </c>
      <c r="E4264" s="12" t="s">
        <v>692</v>
      </c>
      <c r="G4264" s="12" t="s">
        <v>642</v>
      </c>
      <c r="H4264" s="12">
        <v>1.0367999998274799</v>
      </c>
      <c r="J4264" s="12">
        <v>2011</v>
      </c>
      <c r="L4264" s="12">
        <v>213</v>
      </c>
      <c r="M4264" s="12">
        <f t="shared" si="327"/>
        <v>23.166666666666668</v>
      </c>
      <c r="N4264" s="12">
        <f t="shared" si="328"/>
        <v>112.53333333333333</v>
      </c>
      <c r="Q4264" s="12">
        <v>25.85</v>
      </c>
      <c r="R4264" s="12">
        <v>5</v>
      </c>
      <c r="S4264" s="12">
        <v>28.24</v>
      </c>
      <c r="T4264" s="12">
        <v>5</v>
      </c>
      <c r="V4264" s="12" t="s">
        <v>26</v>
      </c>
      <c r="W4264" s="12">
        <v>2.54</v>
      </c>
      <c r="X4264" s="12">
        <f t="shared" si="325"/>
        <v>2.6334719995617992</v>
      </c>
      <c r="AE4264" s="12" t="s">
        <v>28</v>
      </c>
      <c r="AL4264" s="12" t="s">
        <v>408</v>
      </c>
      <c r="AN4264" s="12">
        <v>5.4399999999999997E-2</v>
      </c>
      <c r="AT4264" s="12">
        <f t="shared" si="326"/>
        <v>1.7228846360108871</v>
      </c>
      <c r="AV4264" s="12" t="s">
        <v>659</v>
      </c>
      <c r="AX4264" s="12" t="s">
        <v>14</v>
      </c>
      <c r="AY4264" s="12" t="s">
        <v>694</v>
      </c>
      <c r="AZ4264" s="12" t="s">
        <v>698</v>
      </c>
    </row>
    <row r="4265" spans="2:52" s="12" customFormat="1" x14ac:dyDescent="0.2">
      <c r="B4265" s="12">
        <v>8896</v>
      </c>
      <c r="C4265" s="12" t="s">
        <v>69</v>
      </c>
      <c r="D4265" s="12" t="s">
        <v>695</v>
      </c>
      <c r="E4265" s="12" t="s">
        <v>692</v>
      </c>
      <c r="G4265" s="12" t="s">
        <v>642</v>
      </c>
      <c r="H4265" s="12">
        <v>1.0367999998274799</v>
      </c>
      <c r="J4265" s="12">
        <v>2011</v>
      </c>
      <c r="L4265" s="12">
        <v>226</v>
      </c>
      <c r="M4265" s="12">
        <f t="shared" si="327"/>
        <v>23.166666666666668</v>
      </c>
      <c r="N4265" s="12">
        <f t="shared" si="328"/>
        <v>112.53333333333333</v>
      </c>
      <c r="Q4265" s="12">
        <v>26.41</v>
      </c>
      <c r="R4265" s="12">
        <v>5</v>
      </c>
      <c r="S4265" s="12">
        <v>25.25</v>
      </c>
      <c r="T4265" s="12">
        <v>5</v>
      </c>
      <c r="V4265" s="12" t="s">
        <v>26</v>
      </c>
      <c r="W4265" s="12">
        <v>2.71</v>
      </c>
      <c r="X4265" s="12">
        <f t="shared" si="325"/>
        <v>2.8097279995324707</v>
      </c>
      <c r="AE4265" s="12" t="s">
        <v>28</v>
      </c>
      <c r="AL4265" s="12" t="s">
        <v>408</v>
      </c>
      <c r="AN4265" s="12">
        <v>5.4399999999999997E-2</v>
      </c>
      <c r="AT4265" s="12">
        <f t="shared" si="326"/>
        <v>1.7228846360108871</v>
      </c>
      <c r="AV4265" s="12" t="s">
        <v>659</v>
      </c>
      <c r="AX4265" s="12" t="s">
        <v>14</v>
      </c>
      <c r="AY4265" s="12" t="s">
        <v>694</v>
      </c>
      <c r="AZ4265" s="12" t="s">
        <v>698</v>
      </c>
    </row>
    <row r="4266" spans="2:52" s="12" customFormat="1" x14ac:dyDescent="0.2">
      <c r="B4266" s="12">
        <v>8896</v>
      </c>
      <c r="C4266" s="12" t="s">
        <v>69</v>
      </c>
      <c r="D4266" s="12" t="s">
        <v>695</v>
      </c>
      <c r="E4266" s="12" t="s">
        <v>692</v>
      </c>
      <c r="G4266" s="12" t="s">
        <v>642</v>
      </c>
      <c r="H4266" s="12">
        <v>1.0367999998274799</v>
      </c>
      <c r="J4266" s="12">
        <v>2011</v>
      </c>
      <c r="L4266" s="12">
        <v>245</v>
      </c>
      <c r="M4266" s="12">
        <f t="shared" si="327"/>
        <v>23.166666666666668</v>
      </c>
      <c r="N4266" s="12">
        <f t="shared" si="328"/>
        <v>112.53333333333333</v>
      </c>
      <c r="Q4266" s="12">
        <v>25.97</v>
      </c>
      <c r="R4266" s="12">
        <v>5</v>
      </c>
      <c r="S4266" s="12">
        <v>29.56</v>
      </c>
      <c r="T4266" s="12">
        <v>5</v>
      </c>
      <c r="V4266" s="12" t="s">
        <v>26</v>
      </c>
      <c r="W4266" s="12">
        <v>3.27</v>
      </c>
      <c r="X4266" s="12">
        <f t="shared" si="325"/>
        <v>3.3903359994358593</v>
      </c>
      <c r="AE4266" s="12" t="s">
        <v>28</v>
      </c>
      <c r="AL4266" s="12" t="s">
        <v>408</v>
      </c>
      <c r="AN4266" s="12">
        <v>5.4399999999999997E-2</v>
      </c>
      <c r="AT4266" s="12">
        <f t="shared" si="326"/>
        <v>1.7228846360108871</v>
      </c>
      <c r="AV4266" s="12" t="s">
        <v>659</v>
      </c>
      <c r="AX4266" s="12" t="s">
        <v>14</v>
      </c>
      <c r="AY4266" s="12" t="s">
        <v>694</v>
      </c>
      <c r="AZ4266" s="12" t="s">
        <v>698</v>
      </c>
    </row>
    <row r="4267" spans="2:52" s="12" customFormat="1" x14ac:dyDescent="0.2">
      <c r="B4267" s="12">
        <v>8896</v>
      </c>
      <c r="C4267" s="12" t="s">
        <v>69</v>
      </c>
      <c r="D4267" s="12" t="s">
        <v>695</v>
      </c>
      <c r="E4267" s="12" t="s">
        <v>692</v>
      </c>
      <c r="G4267" s="12" t="s">
        <v>642</v>
      </c>
      <c r="H4267" s="12">
        <v>1.0367999998274799</v>
      </c>
      <c r="J4267" s="12">
        <v>2011</v>
      </c>
      <c r="L4267" s="12">
        <v>257</v>
      </c>
      <c r="M4267" s="12">
        <f t="shared" si="327"/>
        <v>23.166666666666668</v>
      </c>
      <c r="N4267" s="12">
        <f t="shared" si="328"/>
        <v>112.53333333333333</v>
      </c>
      <c r="Q4267" s="12">
        <v>25.97</v>
      </c>
      <c r="R4267" s="12">
        <v>5</v>
      </c>
      <c r="S4267" s="12">
        <v>22.92</v>
      </c>
      <c r="T4267" s="12">
        <v>5</v>
      </c>
      <c r="V4267" s="12" t="s">
        <v>26</v>
      </c>
      <c r="W4267" s="12">
        <v>2.94</v>
      </c>
      <c r="X4267" s="12">
        <f t="shared" si="325"/>
        <v>3.0481919994927908</v>
      </c>
      <c r="AE4267" s="12" t="s">
        <v>28</v>
      </c>
      <c r="AL4267" s="12" t="s">
        <v>408</v>
      </c>
      <c r="AN4267" s="12">
        <v>5.4399999999999997E-2</v>
      </c>
      <c r="AT4267" s="12">
        <f t="shared" si="326"/>
        <v>1.7228846360108871</v>
      </c>
      <c r="AV4267" s="12" t="s">
        <v>659</v>
      </c>
      <c r="AX4267" s="12" t="s">
        <v>14</v>
      </c>
      <c r="AY4267" s="12" t="s">
        <v>694</v>
      </c>
      <c r="AZ4267" s="12" t="s">
        <v>698</v>
      </c>
    </row>
    <row r="4268" spans="2:52" s="12" customFormat="1" x14ac:dyDescent="0.2">
      <c r="B4268" s="12">
        <v>8896</v>
      </c>
      <c r="C4268" s="12" t="s">
        <v>69</v>
      </c>
      <c r="D4268" s="12" t="s">
        <v>695</v>
      </c>
      <c r="E4268" s="12" t="s">
        <v>692</v>
      </c>
      <c r="G4268" s="12" t="s">
        <v>642</v>
      </c>
      <c r="H4268" s="12">
        <v>1.0367999998274799</v>
      </c>
      <c r="J4268" s="12">
        <v>2011</v>
      </c>
      <c r="L4268" s="12">
        <v>273</v>
      </c>
      <c r="M4268" s="12">
        <f t="shared" si="327"/>
        <v>23.166666666666668</v>
      </c>
      <c r="N4268" s="12">
        <f t="shared" si="328"/>
        <v>112.53333333333333</v>
      </c>
      <c r="Q4268" s="12">
        <v>22.21</v>
      </c>
      <c r="R4268" s="12">
        <v>5</v>
      </c>
      <c r="S4268" s="12">
        <v>33.89</v>
      </c>
      <c r="T4268" s="12">
        <v>5</v>
      </c>
      <c r="V4268" s="12" t="s">
        <v>26</v>
      </c>
      <c r="W4268" s="12">
        <v>1.46</v>
      </c>
      <c r="X4268" s="12">
        <f t="shared" si="325"/>
        <v>1.5137279997481208</v>
      </c>
      <c r="AE4268" s="12" t="s">
        <v>28</v>
      </c>
      <c r="AL4268" s="12" t="s">
        <v>408</v>
      </c>
      <c r="AN4268" s="12">
        <v>5.4399999999999997E-2</v>
      </c>
      <c r="AT4268" s="12">
        <f t="shared" si="326"/>
        <v>1.7228846360108871</v>
      </c>
      <c r="AV4268" s="12" t="s">
        <v>659</v>
      </c>
      <c r="AX4268" s="12" t="s">
        <v>14</v>
      </c>
      <c r="AY4268" s="12" t="s">
        <v>694</v>
      </c>
      <c r="AZ4268" s="12" t="s">
        <v>698</v>
      </c>
    </row>
    <row r="4269" spans="2:52" s="12" customFormat="1" x14ac:dyDescent="0.2">
      <c r="B4269" s="12">
        <v>8896</v>
      </c>
      <c r="C4269" s="12" t="s">
        <v>69</v>
      </c>
      <c r="D4269" s="12" t="s">
        <v>695</v>
      </c>
      <c r="E4269" s="12" t="s">
        <v>692</v>
      </c>
      <c r="G4269" s="12" t="s">
        <v>642</v>
      </c>
      <c r="H4269" s="12">
        <v>1.0367999998274799</v>
      </c>
      <c r="J4269" s="12">
        <v>2011</v>
      </c>
      <c r="L4269" s="12">
        <v>288</v>
      </c>
      <c r="M4269" s="12">
        <f t="shared" si="327"/>
        <v>23.166666666666668</v>
      </c>
      <c r="N4269" s="12">
        <f t="shared" si="328"/>
        <v>112.53333333333333</v>
      </c>
      <c r="Q4269" s="12">
        <v>21.33</v>
      </c>
      <c r="R4269" s="12">
        <v>5</v>
      </c>
      <c r="S4269" s="12">
        <v>29.4</v>
      </c>
      <c r="T4269" s="12">
        <v>5</v>
      </c>
      <c r="V4269" s="12" t="s">
        <v>26</v>
      </c>
      <c r="W4269" s="12">
        <v>2.6</v>
      </c>
      <c r="X4269" s="12">
        <f t="shared" si="325"/>
        <v>2.695679999551448</v>
      </c>
      <c r="AE4269" s="12" t="s">
        <v>28</v>
      </c>
      <c r="AL4269" s="12" t="s">
        <v>408</v>
      </c>
      <c r="AN4269" s="12">
        <v>5.4399999999999997E-2</v>
      </c>
      <c r="AT4269" s="12">
        <f t="shared" si="326"/>
        <v>1.7228846360108871</v>
      </c>
      <c r="AV4269" s="12" t="s">
        <v>659</v>
      </c>
      <c r="AX4269" s="12" t="s">
        <v>14</v>
      </c>
      <c r="AY4269" s="12" t="s">
        <v>694</v>
      </c>
      <c r="AZ4269" s="12" t="s">
        <v>698</v>
      </c>
    </row>
    <row r="4270" spans="2:52" s="12" customFormat="1" x14ac:dyDescent="0.2">
      <c r="B4270" s="12">
        <v>8896</v>
      </c>
      <c r="C4270" s="12" t="s">
        <v>69</v>
      </c>
      <c r="D4270" s="12" t="s">
        <v>695</v>
      </c>
      <c r="E4270" s="12" t="s">
        <v>692</v>
      </c>
      <c r="G4270" s="12" t="s">
        <v>642</v>
      </c>
      <c r="H4270" s="12">
        <v>1.0367999998274799</v>
      </c>
      <c r="J4270" s="12">
        <v>2011</v>
      </c>
      <c r="L4270" s="12">
        <v>307</v>
      </c>
      <c r="M4270" s="12">
        <f t="shared" si="327"/>
        <v>23.166666666666668</v>
      </c>
      <c r="N4270" s="12">
        <f t="shared" si="328"/>
        <v>112.53333333333333</v>
      </c>
      <c r="Q4270" s="12">
        <v>22.65</v>
      </c>
      <c r="R4270" s="12">
        <v>5</v>
      </c>
      <c r="S4270" s="12">
        <v>21.1</v>
      </c>
      <c r="T4270" s="12">
        <v>5</v>
      </c>
      <c r="V4270" s="12" t="s">
        <v>26</v>
      </c>
      <c r="W4270" s="12">
        <v>2.31</v>
      </c>
      <c r="X4270" s="12">
        <f t="shared" si="325"/>
        <v>2.3950079996014786</v>
      </c>
      <c r="AE4270" s="12" t="s">
        <v>28</v>
      </c>
      <c r="AL4270" s="12" t="s">
        <v>408</v>
      </c>
      <c r="AN4270" s="12">
        <v>5.4399999999999997E-2</v>
      </c>
      <c r="AT4270" s="12">
        <f t="shared" si="326"/>
        <v>1.7228846360108871</v>
      </c>
      <c r="AV4270" s="12" t="s">
        <v>659</v>
      </c>
      <c r="AX4270" s="12" t="s">
        <v>14</v>
      </c>
      <c r="AY4270" s="12" t="s">
        <v>694</v>
      </c>
      <c r="AZ4270" s="12" t="s">
        <v>698</v>
      </c>
    </row>
    <row r="4271" spans="2:52" s="12" customFormat="1" x14ac:dyDescent="0.2">
      <c r="B4271" s="12">
        <v>8896</v>
      </c>
      <c r="C4271" s="12" t="s">
        <v>69</v>
      </c>
      <c r="D4271" s="12" t="s">
        <v>695</v>
      </c>
      <c r="E4271" s="12" t="s">
        <v>692</v>
      </c>
      <c r="G4271" s="12" t="s">
        <v>642</v>
      </c>
      <c r="H4271" s="12">
        <v>1.0367999998274799</v>
      </c>
      <c r="J4271" s="12">
        <v>2011</v>
      </c>
      <c r="L4271" s="12">
        <v>325</v>
      </c>
      <c r="M4271" s="12">
        <f t="shared" si="327"/>
        <v>23.166666666666668</v>
      </c>
      <c r="N4271" s="12">
        <f t="shared" si="328"/>
        <v>112.53333333333333</v>
      </c>
      <c r="Q4271" s="12">
        <v>20.11</v>
      </c>
      <c r="R4271" s="12">
        <v>5</v>
      </c>
      <c r="S4271" s="12">
        <v>29.07</v>
      </c>
      <c r="T4271" s="12">
        <v>5</v>
      </c>
      <c r="V4271" s="12" t="s">
        <v>26</v>
      </c>
      <c r="W4271" s="12">
        <v>2.1800000000000002</v>
      </c>
      <c r="X4271" s="12">
        <f t="shared" si="325"/>
        <v>2.2602239996239066</v>
      </c>
      <c r="AE4271" s="12" t="s">
        <v>28</v>
      </c>
      <c r="AL4271" s="12" t="s">
        <v>408</v>
      </c>
      <c r="AN4271" s="12">
        <v>5.4399999999999997E-2</v>
      </c>
      <c r="AT4271" s="12">
        <f t="shared" si="326"/>
        <v>1.7228846360108871</v>
      </c>
      <c r="AV4271" s="12" t="s">
        <v>659</v>
      </c>
      <c r="AX4271" s="12" t="s">
        <v>14</v>
      </c>
      <c r="AY4271" s="12" t="s">
        <v>694</v>
      </c>
      <c r="AZ4271" s="12" t="s">
        <v>698</v>
      </c>
    </row>
    <row r="4272" spans="2:52" s="12" customFormat="1" x14ac:dyDescent="0.2">
      <c r="B4272" s="12">
        <v>8896</v>
      </c>
      <c r="C4272" s="12" t="s">
        <v>69</v>
      </c>
      <c r="D4272" s="12" t="s">
        <v>695</v>
      </c>
      <c r="E4272" s="12" t="s">
        <v>692</v>
      </c>
      <c r="G4272" s="12" t="s">
        <v>642</v>
      </c>
      <c r="H4272" s="12">
        <v>1.0367999998274799</v>
      </c>
      <c r="J4272" s="12">
        <v>2011</v>
      </c>
      <c r="L4272" s="12">
        <v>338</v>
      </c>
      <c r="M4272" s="12">
        <f t="shared" si="327"/>
        <v>23.166666666666668</v>
      </c>
      <c r="N4272" s="12">
        <f t="shared" si="328"/>
        <v>112.53333333333333</v>
      </c>
      <c r="Q4272" s="12">
        <v>18.45</v>
      </c>
      <c r="R4272" s="12">
        <v>5</v>
      </c>
      <c r="S4272" s="12">
        <v>21.26</v>
      </c>
      <c r="T4272" s="12">
        <v>5</v>
      </c>
      <c r="V4272" s="12" t="s">
        <v>26</v>
      </c>
      <c r="W4272" s="12">
        <v>1.7</v>
      </c>
      <c r="X4272" s="12">
        <f t="shared" si="325"/>
        <v>1.7625599997067158</v>
      </c>
      <c r="AE4272" s="12" t="s">
        <v>28</v>
      </c>
      <c r="AL4272" s="12" t="s">
        <v>408</v>
      </c>
      <c r="AN4272" s="12">
        <v>5.4399999999999997E-2</v>
      </c>
      <c r="AT4272" s="12">
        <f t="shared" si="326"/>
        <v>1.7228846360108871</v>
      </c>
      <c r="AV4272" s="12" t="s">
        <v>659</v>
      </c>
      <c r="AX4272" s="12" t="s">
        <v>14</v>
      </c>
      <c r="AY4272" s="12" t="s">
        <v>694</v>
      </c>
      <c r="AZ4272" s="12" t="s">
        <v>698</v>
      </c>
    </row>
    <row r="4273" spans="2:52" s="12" customFormat="1" x14ac:dyDescent="0.2">
      <c r="B4273" s="12">
        <v>8896</v>
      </c>
      <c r="C4273" s="12" t="s">
        <v>69</v>
      </c>
      <c r="D4273" s="12" t="s">
        <v>695</v>
      </c>
      <c r="E4273" s="12" t="s">
        <v>692</v>
      </c>
      <c r="G4273" s="12" t="s">
        <v>642</v>
      </c>
      <c r="H4273" s="12">
        <v>1.0367999998274799</v>
      </c>
      <c r="J4273" s="12">
        <v>2011</v>
      </c>
      <c r="L4273" s="12">
        <v>355</v>
      </c>
      <c r="M4273" s="12">
        <f t="shared" si="327"/>
        <v>23.166666666666668</v>
      </c>
      <c r="N4273" s="12">
        <f t="shared" si="328"/>
        <v>112.53333333333333</v>
      </c>
      <c r="Q4273" s="12">
        <v>15.69</v>
      </c>
      <c r="R4273" s="12">
        <v>5</v>
      </c>
      <c r="S4273" s="12">
        <v>19</v>
      </c>
      <c r="T4273" s="12">
        <v>5</v>
      </c>
      <c r="V4273" s="12" t="s">
        <v>26</v>
      </c>
      <c r="W4273" s="12">
        <v>1.88</v>
      </c>
      <c r="X4273" s="12">
        <f t="shared" si="325"/>
        <v>1.9491839996756621</v>
      </c>
      <c r="AE4273" s="12" t="s">
        <v>28</v>
      </c>
      <c r="AL4273" s="12" t="s">
        <v>408</v>
      </c>
      <c r="AN4273" s="12">
        <v>5.4399999999999997E-2</v>
      </c>
      <c r="AT4273" s="12">
        <f t="shared" si="326"/>
        <v>1.7228846360108871</v>
      </c>
      <c r="AV4273" s="12" t="s">
        <v>659</v>
      </c>
      <c r="AX4273" s="12" t="s">
        <v>14</v>
      </c>
      <c r="AY4273" s="12" t="s">
        <v>694</v>
      </c>
      <c r="AZ4273" s="12" t="s">
        <v>698</v>
      </c>
    </row>
    <row r="4274" spans="2:52" s="12" customFormat="1" x14ac:dyDescent="0.2">
      <c r="B4274" s="12">
        <v>8896</v>
      </c>
      <c r="C4274" s="12" t="s">
        <v>69</v>
      </c>
      <c r="D4274" s="12" t="s">
        <v>695</v>
      </c>
      <c r="E4274" s="12" t="s">
        <v>692</v>
      </c>
      <c r="G4274" s="12" t="s">
        <v>642</v>
      </c>
      <c r="H4274" s="12">
        <v>1.0367999998274799</v>
      </c>
      <c r="J4274" s="12">
        <v>2012</v>
      </c>
      <c r="L4274" s="12">
        <v>7</v>
      </c>
      <c r="M4274" s="12">
        <f t="shared" si="327"/>
        <v>23.166666666666668</v>
      </c>
      <c r="N4274" s="12">
        <f t="shared" si="328"/>
        <v>112.53333333333333</v>
      </c>
      <c r="Q4274" s="12">
        <v>13.04</v>
      </c>
      <c r="R4274" s="12">
        <v>5</v>
      </c>
      <c r="S4274" s="12">
        <v>23.75</v>
      </c>
      <c r="T4274" s="12">
        <v>5</v>
      </c>
      <c r="V4274" s="12" t="s">
        <v>26</v>
      </c>
      <c r="W4274" s="12">
        <v>2.13</v>
      </c>
      <c r="X4274" s="12">
        <f t="shared" si="325"/>
        <v>2.2083839996325323</v>
      </c>
      <c r="AE4274" s="12" t="s">
        <v>28</v>
      </c>
      <c r="AL4274" s="12" t="s">
        <v>408</v>
      </c>
      <c r="AN4274" s="12">
        <v>5.4399999999999997E-2</v>
      </c>
      <c r="AT4274" s="12">
        <f t="shared" si="326"/>
        <v>1.7228846360108871</v>
      </c>
      <c r="AV4274" s="12" t="s">
        <v>659</v>
      </c>
      <c r="AX4274" s="12" t="s">
        <v>14</v>
      </c>
      <c r="AY4274" s="12" t="s">
        <v>694</v>
      </c>
      <c r="AZ4274" s="12" t="s">
        <v>698</v>
      </c>
    </row>
    <row r="4275" spans="2:52" s="12" customFormat="1" x14ac:dyDescent="0.2">
      <c r="B4275" s="12">
        <v>8896</v>
      </c>
      <c r="C4275" s="12" t="s">
        <v>69</v>
      </c>
      <c r="D4275" s="12" t="s">
        <v>695</v>
      </c>
      <c r="E4275" s="12" t="s">
        <v>692</v>
      </c>
      <c r="G4275" s="12" t="s">
        <v>642</v>
      </c>
      <c r="H4275" s="12">
        <v>1.0367999998274799</v>
      </c>
      <c r="J4275" s="12">
        <v>2012</v>
      </c>
      <c r="L4275" s="12">
        <v>28</v>
      </c>
      <c r="M4275" s="12">
        <f t="shared" si="327"/>
        <v>23.166666666666668</v>
      </c>
      <c r="N4275" s="12">
        <f t="shared" si="328"/>
        <v>112.53333333333333</v>
      </c>
      <c r="Q4275" s="12">
        <v>12.15</v>
      </c>
      <c r="R4275" s="12">
        <v>5</v>
      </c>
      <c r="S4275" s="12">
        <v>32.56</v>
      </c>
      <c r="T4275" s="12">
        <v>5</v>
      </c>
      <c r="V4275" s="12" t="s">
        <v>26</v>
      </c>
      <c r="W4275" s="12">
        <v>1.43</v>
      </c>
      <c r="X4275" s="12">
        <f t="shared" si="325"/>
        <v>1.4826239997532962</v>
      </c>
      <c r="AE4275" s="12" t="s">
        <v>28</v>
      </c>
      <c r="AL4275" s="12" t="s">
        <v>408</v>
      </c>
      <c r="AN4275" s="12">
        <v>5.4399999999999997E-2</v>
      </c>
      <c r="AT4275" s="12">
        <f t="shared" si="326"/>
        <v>1.7228846360108871</v>
      </c>
      <c r="AV4275" s="12" t="s">
        <v>659</v>
      </c>
      <c r="AX4275" s="12" t="s">
        <v>14</v>
      </c>
      <c r="AY4275" s="12" t="s">
        <v>694</v>
      </c>
      <c r="AZ4275" s="12" t="s">
        <v>698</v>
      </c>
    </row>
    <row r="4276" spans="2:52" s="18" customFormat="1" x14ac:dyDescent="0.2">
      <c r="B4276" s="18">
        <v>8896</v>
      </c>
      <c r="C4276" s="18" t="s">
        <v>69</v>
      </c>
      <c r="D4276" s="18" t="s">
        <v>696</v>
      </c>
      <c r="E4276" s="18" t="s">
        <v>692</v>
      </c>
      <c r="G4276" s="18" t="s">
        <v>642</v>
      </c>
      <c r="H4276" s="18">
        <v>1.0367999998274799</v>
      </c>
      <c r="J4276" s="18">
        <v>2010</v>
      </c>
      <c r="L4276" s="18">
        <v>33</v>
      </c>
      <c r="M4276" s="18">
        <f>23+10/60</f>
        <v>23.166666666666668</v>
      </c>
      <c r="N4276" s="18">
        <f>112+32/60</f>
        <v>112.53333333333333</v>
      </c>
      <c r="Q4276" s="18">
        <v>18.010000000000002</v>
      </c>
      <c r="R4276" s="18">
        <v>5</v>
      </c>
      <c r="T4276" s="18">
        <v>5</v>
      </c>
      <c r="V4276" s="18" t="s">
        <v>26</v>
      </c>
      <c r="W4276" s="18">
        <v>1.18</v>
      </c>
      <c r="X4276" s="18">
        <f t="shared" si="325"/>
        <v>1.2234239997964262</v>
      </c>
      <c r="AE4276" s="18" t="s">
        <v>28</v>
      </c>
      <c r="AL4276" s="18" t="s">
        <v>408</v>
      </c>
      <c r="AN4276" s="18">
        <v>5.8599999999999999E-2</v>
      </c>
      <c r="AT4276" s="18">
        <f t="shared" si="326"/>
        <v>1.7967868744202726</v>
      </c>
      <c r="AV4276" s="18" t="s">
        <v>659</v>
      </c>
      <c r="AX4276" s="18" t="s">
        <v>14</v>
      </c>
      <c r="AY4276" s="18" t="s">
        <v>694</v>
      </c>
      <c r="AZ4276" s="18" t="s">
        <v>698</v>
      </c>
    </row>
    <row r="4277" spans="2:52" s="18" customFormat="1" x14ac:dyDescent="0.2">
      <c r="B4277" s="18">
        <v>8896</v>
      </c>
      <c r="C4277" s="18" t="s">
        <v>69</v>
      </c>
      <c r="D4277" s="18" t="s">
        <v>696</v>
      </c>
      <c r="E4277" s="18" t="s">
        <v>692</v>
      </c>
      <c r="G4277" s="18" t="s">
        <v>642</v>
      </c>
      <c r="H4277" s="18">
        <v>1.0367999998274799</v>
      </c>
      <c r="J4277" s="18">
        <v>2010</v>
      </c>
      <c r="L4277" s="18">
        <v>54</v>
      </c>
      <c r="M4277" s="18">
        <f t="shared" ref="M4277:M4343" si="329">23+10/60</f>
        <v>23.166666666666668</v>
      </c>
      <c r="N4277" s="18">
        <f t="shared" ref="N4277:N4343" si="330">112+32/60</f>
        <v>112.53333333333333</v>
      </c>
      <c r="Q4277" s="18">
        <v>15.25</v>
      </c>
      <c r="R4277" s="18">
        <v>5</v>
      </c>
      <c r="S4277" s="18">
        <v>31.4</v>
      </c>
      <c r="T4277" s="18">
        <v>5</v>
      </c>
      <c r="V4277" s="18" t="s">
        <v>26</v>
      </c>
      <c r="W4277" s="18">
        <v>0.56000000000000005</v>
      </c>
      <c r="X4277" s="18">
        <f t="shared" si="325"/>
        <v>0.58060799990338885</v>
      </c>
      <c r="AE4277" s="18" t="s">
        <v>28</v>
      </c>
      <c r="AL4277" s="18" t="s">
        <v>408</v>
      </c>
      <c r="AN4277" s="18">
        <v>5.8599999999999999E-2</v>
      </c>
      <c r="AT4277" s="18">
        <f t="shared" si="326"/>
        <v>1.7967868744202726</v>
      </c>
      <c r="AV4277" s="18" t="s">
        <v>659</v>
      </c>
      <c r="AX4277" s="18" t="s">
        <v>14</v>
      </c>
      <c r="AY4277" s="18" t="s">
        <v>694</v>
      </c>
      <c r="AZ4277" s="18" t="s">
        <v>698</v>
      </c>
    </row>
    <row r="4278" spans="2:52" s="18" customFormat="1" x14ac:dyDescent="0.2">
      <c r="B4278" s="18">
        <v>8896</v>
      </c>
      <c r="C4278" s="18" t="s">
        <v>69</v>
      </c>
      <c r="D4278" s="18" t="s">
        <v>696</v>
      </c>
      <c r="E4278" s="18" t="s">
        <v>692</v>
      </c>
      <c r="G4278" s="18" t="s">
        <v>642</v>
      </c>
      <c r="H4278" s="18">
        <v>1.0367999998274799</v>
      </c>
      <c r="J4278" s="18">
        <v>2010</v>
      </c>
      <c r="L4278" s="18">
        <v>66</v>
      </c>
      <c r="M4278" s="18">
        <f t="shared" si="329"/>
        <v>23.166666666666668</v>
      </c>
      <c r="N4278" s="18">
        <f t="shared" si="330"/>
        <v>112.53333333333333</v>
      </c>
      <c r="Q4278" s="18">
        <v>22.1</v>
      </c>
      <c r="R4278" s="18">
        <v>5</v>
      </c>
      <c r="S4278" s="18">
        <v>25.08</v>
      </c>
      <c r="T4278" s="18">
        <v>5</v>
      </c>
      <c r="V4278" s="18" t="s">
        <v>26</v>
      </c>
      <c r="W4278" s="18">
        <v>1.1299999999999999</v>
      </c>
      <c r="X4278" s="18">
        <f t="shared" si="325"/>
        <v>1.1715839998050521</v>
      </c>
      <c r="AE4278" s="18" t="s">
        <v>28</v>
      </c>
      <c r="AL4278" s="18" t="s">
        <v>408</v>
      </c>
      <c r="AN4278" s="18">
        <v>5.8599999999999999E-2</v>
      </c>
      <c r="AT4278" s="18">
        <f t="shared" si="326"/>
        <v>1.7967868744202726</v>
      </c>
      <c r="AV4278" s="18" t="s">
        <v>659</v>
      </c>
      <c r="AX4278" s="18" t="s">
        <v>14</v>
      </c>
      <c r="AY4278" s="18" t="s">
        <v>694</v>
      </c>
      <c r="AZ4278" s="18" t="s">
        <v>698</v>
      </c>
    </row>
    <row r="4279" spans="2:52" s="18" customFormat="1" x14ac:dyDescent="0.2">
      <c r="B4279" s="18">
        <v>8896</v>
      </c>
      <c r="C4279" s="18" t="s">
        <v>69</v>
      </c>
      <c r="D4279" s="18" t="s">
        <v>696</v>
      </c>
      <c r="E4279" s="18" t="s">
        <v>692</v>
      </c>
      <c r="G4279" s="18" t="s">
        <v>642</v>
      </c>
      <c r="H4279" s="18">
        <v>1.0367999998274799</v>
      </c>
      <c r="J4279" s="18">
        <v>2010</v>
      </c>
      <c r="L4279" s="18">
        <v>75</v>
      </c>
      <c r="M4279" s="18">
        <f t="shared" si="329"/>
        <v>23.166666666666668</v>
      </c>
      <c r="N4279" s="18">
        <f t="shared" si="330"/>
        <v>112.53333333333333</v>
      </c>
      <c r="Q4279" s="18">
        <v>17.13</v>
      </c>
      <c r="R4279" s="18">
        <v>5</v>
      </c>
      <c r="T4279" s="18">
        <v>5</v>
      </c>
      <c r="V4279" s="18" t="s">
        <v>26</v>
      </c>
      <c r="W4279" s="18">
        <v>0.88</v>
      </c>
      <c r="X4279" s="18">
        <f t="shared" si="325"/>
        <v>0.9123839998481823</v>
      </c>
      <c r="AE4279" s="18" t="s">
        <v>28</v>
      </c>
      <c r="AL4279" s="18" t="s">
        <v>408</v>
      </c>
      <c r="AN4279" s="18">
        <v>5.8599999999999999E-2</v>
      </c>
      <c r="AT4279" s="18">
        <f t="shared" si="326"/>
        <v>1.7967868744202726</v>
      </c>
      <c r="AV4279" s="18" t="s">
        <v>659</v>
      </c>
      <c r="AX4279" s="18" t="s">
        <v>14</v>
      </c>
      <c r="AY4279" s="18" t="s">
        <v>694</v>
      </c>
      <c r="AZ4279" s="18" t="s">
        <v>698</v>
      </c>
    </row>
    <row r="4280" spans="2:52" s="18" customFormat="1" x14ac:dyDescent="0.2">
      <c r="B4280" s="18">
        <v>8896</v>
      </c>
      <c r="C4280" s="18" t="s">
        <v>69</v>
      </c>
      <c r="D4280" s="18" t="s">
        <v>696</v>
      </c>
      <c r="E4280" s="18" t="s">
        <v>692</v>
      </c>
      <c r="G4280" s="18" t="s">
        <v>642</v>
      </c>
      <c r="H4280" s="18">
        <v>1.0367999998274799</v>
      </c>
      <c r="J4280" s="18">
        <v>2010</v>
      </c>
      <c r="L4280" s="18">
        <v>90</v>
      </c>
      <c r="M4280" s="18">
        <f t="shared" si="329"/>
        <v>23.166666666666668</v>
      </c>
      <c r="N4280" s="18">
        <f t="shared" si="330"/>
        <v>112.53333333333333</v>
      </c>
      <c r="Q4280" s="18">
        <v>19.12</v>
      </c>
      <c r="R4280" s="18">
        <v>5</v>
      </c>
      <c r="T4280" s="18">
        <v>5</v>
      </c>
      <c r="V4280" s="18" t="s">
        <v>26</v>
      </c>
      <c r="W4280" s="18">
        <v>1.1599999999999999</v>
      </c>
      <c r="X4280" s="18">
        <f t="shared" si="325"/>
        <v>1.2026879997998767</v>
      </c>
      <c r="AE4280" s="18" t="s">
        <v>28</v>
      </c>
      <c r="AL4280" s="18" t="s">
        <v>408</v>
      </c>
      <c r="AN4280" s="18">
        <v>5.8599999999999999E-2</v>
      </c>
      <c r="AT4280" s="18">
        <f t="shared" si="326"/>
        <v>1.7967868744202726</v>
      </c>
      <c r="AV4280" s="18" t="s">
        <v>659</v>
      </c>
      <c r="AX4280" s="18" t="s">
        <v>14</v>
      </c>
      <c r="AY4280" s="18" t="s">
        <v>694</v>
      </c>
      <c r="AZ4280" s="18" t="s">
        <v>698</v>
      </c>
    </row>
    <row r="4281" spans="2:52" s="18" customFormat="1" x14ac:dyDescent="0.2">
      <c r="B4281" s="18">
        <v>8896</v>
      </c>
      <c r="C4281" s="18" t="s">
        <v>69</v>
      </c>
      <c r="D4281" s="18" t="s">
        <v>696</v>
      </c>
      <c r="E4281" s="18" t="s">
        <v>692</v>
      </c>
      <c r="G4281" s="18" t="s">
        <v>642</v>
      </c>
      <c r="H4281" s="18">
        <v>1.0367999998274799</v>
      </c>
      <c r="J4281" s="18">
        <v>2010</v>
      </c>
      <c r="L4281" s="18">
        <v>107</v>
      </c>
      <c r="M4281" s="18">
        <f t="shared" si="329"/>
        <v>23.166666666666668</v>
      </c>
      <c r="N4281" s="18">
        <f t="shared" si="330"/>
        <v>112.53333333333333</v>
      </c>
      <c r="Q4281" s="18">
        <v>17.79</v>
      </c>
      <c r="R4281" s="18">
        <v>5</v>
      </c>
      <c r="T4281" s="18">
        <v>5</v>
      </c>
      <c r="V4281" s="18" t="s">
        <v>26</v>
      </c>
      <c r="W4281" s="18">
        <v>0.66</v>
      </c>
      <c r="X4281" s="18">
        <f t="shared" si="325"/>
        <v>0.68428799988613676</v>
      </c>
      <c r="AE4281" s="18" t="s">
        <v>28</v>
      </c>
      <c r="AL4281" s="18" t="s">
        <v>408</v>
      </c>
      <c r="AN4281" s="18">
        <v>5.8599999999999999E-2</v>
      </c>
      <c r="AT4281" s="18">
        <f t="shared" si="326"/>
        <v>1.7967868744202726</v>
      </c>
      <c r="AV4281" s="18" t="s">
        <v>659</v>
      </c>
      <c r="AX4281" s="18" t="s">
        <v>14</v>
      </c>
      <c r="AY4281" s="18" t="s">
        <v>694</v>
      </c>
      <c r="AZ4281" s="18" t="s">
        <v>698</v>
      </c>
    </row>
    <row r="4282" spans="2:52" s="18" customFormat="1" x14ac:dyDescent="0.2">
      <c r="B4282" s="18">
        <v>8896</v>
      </c>
      <c r="C4282" s="18" t="s">
        <v>69</v>
      </c>
      <c r="D4282" s="18" t="s">
        <v>696</v>
      </c>
      <c r="E4282" s="18" t="s">
        <v>692</v>
      </c>
      <c r="G4282" s="18" t="s">
        <v>642</v>
      </c>
      <c r="H4282" s="18">
        <v>1.0367999998274799</v>
      </c>
      <c r="J4282" s="18">
        <v>2010</v>
      </c>
      <c r="L4282" s="18">
        <v>126</v>
      </c>
      <c r="M4282" s="18">
        <f t="shared" si="329"/>
        <v>23.166666666666668</v>
      </c>
      <c r="N4282" s="18">
        <f t="shared" si="330"/>
        <v>112.53333333333333</v>
      </c>
      <c r="Q4282" s="14">
        <v>22.65</v>
      </c>
      <c r="R4282" s="18">
        <v>5</v>
      </c>
      <c r="S4282" s="18">
        <v>36.54</v>
      </c>
      <c r="T4282" s="18">
        <v>5</v>
      </c>
      <c r="V4282" s="18" t="s">
        <v>26</v>
      </c>
      <c r="W4282" s="18">
        <v>1.1000000000000001</v>
      </c>
      <c r="X4282" s="18">
        <f t="shared" si="325"/>
        <v>1.140479999810228</v>
      </c>
      <c r="AE4282" s="18" t="s">
        <v>28</v>
      </c>
      <c r="AL4282" s="18" t="s">
        <v>408</v>
      </c>
      <c r="AN4282" s="18">
        <v>5.8599999999999999E-2</v>
      </c>
      <c r="AT4282" s="18">
        <f t="shared" si="326"/>
        <v>1.7967868744202726</v>
      </c>
      <c r="AV4282" s="18" t="s">
        <v>659</v>
      </c>
      <c r="AX4282" s="18" t="s">
        <v>14</v>
      </c>
      <c r="AY4282" s="18" t="s">
        <v>694</v>
      </c>
      <c r="AZ4282" s="18" t="s">
        <v>698</v>
      </c>
    </row>
    <row r="4283" spans="2:52" s="18" customFormat="1" x14ac:dyDescent="0.2">
      <c r="B4283" s="18">
        <v>8896</v>
      </c>
      <c r="C4283" s="18" t="s">
        <v>69</v>
      </c>
      <c r="D4283" s="18" t="s">
        <v>696</v>
      </c>
      <c r="E4283" s="18" t="s">
        <v>692</v>
      </c>
      <c r="G4283" s="18" t="s">
        <v>642</v>
      </c>
      <c r="H4283" s="18">
        <v>1.0367999998274799</v>
      </c>
      <c r="J4283" s="18">
        <v>2010</v>
      </c>
      <c r="L4283" s="18">
        <v>140</v>
      </c>
      <c r="M4283" s="18">
        <f t="shared" si="329"/>
        <v>23.166666666666668</v>
      </c>
      <c r="N4283" s="18">
        <f t="shared" si="330"/>
        <v>112.53333333333333</v>
      </c>
      <c r="Q4283" s="14">
        <v>23.65</v>
      </c>
      <c r="R4283" s="18">
        <v>5</v>
      </c>
      <c r="S4283" s="18">
        <v>34.549999999999997</v>
      </c>
      <c r="T4283" s="18">
        <v>5</v>
      </c>
      <c r="V4283" s="18" t="s">
        <v>26</v>
      </c>
      <c r="W4283" s="18">
        <v>1.6</v>
      </c>
      <c r="X4283" s="18">
        <f t="shared" si="325"/>
        <v>1.658879999723968</v>
      </c>
      <c r="AE4283" s="18" t="s">
        <v>28</v>
      </c>
      <c r="AL4283" s="18" t="s">
        <v>408</v>
      </c>
      <c r="AN4283" s="18">
        <v>5.8599999999999999E-2</v>
      </c>
      <c r="AT4283" s="18">
        <f t="shared" si="326"/>
        <v>1.7967868744202726</v>
      </c>
      <c r="AV4283" s="18" t="s">
        <v>659</v>
      </c>
      <c r="AX4283" s="18" t="s">
        <v>14</v>
      </c>
      <c r="AY4283" s="18" t="s">
        <v>694</v>
      </c>
      <c r="AZ4283" s="18" t="s">
        <v>698</v>
      </c>
    </row>
    <row r="4284" spans="2:52" s="18" customFormat="1" x14ac:dyDescent="0.2">
      <c r="B4284" s="18">
        <v>8896</v>
      </c>
      <c r="C4284" s="18" t="s">
        <v>69</v>
      </c>
      <c r="D4284" s="18" t="s">
        <v>696</v>
      </c>
      <c r="E4284" s="18" t="s">
        <v>692</v>
      </c>
      <c r="G4284" s="18" t="s">
        <v>642</v>
      </c>
      <c r="H4284" s="18">
        <v>1.0367999998274799</v>
      </c>
      <c r="J4284" s="18">
        <v>2010</v>
      </c>
      <c r="L4284" s="18">
        <v>156</v>
      </c>
      <c r="M4284" s="18">
        <f t="shared" si="329"/>
        <v>23.166666666666668</v>
      </c>
      <c r="N4284" s="18">
        <f t="shared" si="330"/>
        <v>112.53333333333333</v>
      </c>
      <c r="Q4284" s="14">
        <v>22.76</v>
      </c>
      <c r="R4284" s="18">
        <v>5</v>
      </c>
      <c r="S4284" s="18">
        <v>28.24</v>
      </c>
      <c r="T4284" s="18">
        <v>5</v>
      </c>
      <c r="V4284" s="18" t="s">
        <v>26</v>
      </c>
      <c r="W4284" s="18">
        <v>1.56</v>
      </c>
      <c r="X4284" s="18">
        <f t="shared" si="325"/>
        <v>1.6174079997308688</v>
      </c>
      <c r="AE4284" s="18" t="s">
        <v>28</v>
      </c>
      <c r="AL4284" s="18" t="s">
        <v>408</v>
      </c>
      <c r="AN4284" s="18">
        <v>5.8599999999999999E-2</v>
      </c>
      <c r="AT4284" s="18">
        <f t="shared" si="326"/>
        <v>1.7967868744202726</v>
      </c>
      <c r="AV4284" s="18" t="s">
        <v>659</v>
      </c>
      <c r="AX4284" s="18" t="s">
        <v>14</v>
      </c>
      <c r="AY4284" s="18" t="s">
        <v>694</v>
      </c>
      <c r="AZ4284" s="18" t="s">
        <v>698</v>
      </c>
    </row>
    <row r="4285" spans="2:52" s="18" customFormat="1" x14ac:dyDescent="0.2">
      <c r="B4285" s="18">
        <v>8896</v>
      </c>
      <c r="C4285" s="18" t="s">
        <v>69</v>
      </c>
      <c r="D4285" s="18" t="s">
        <v>696</v>
      </c>
      <c r="E4285" s="18" t="s">
        <v>692</v>
      </c>
      <c r="G4285" s="18" t="s">
        <v>642</v>
      </c>
      <c r="H4285" s="18">
        <v>1.0367999998274799</v>
      </c>
      <c r="J4285" s="18">
        <v>2010</v>
      </c>
      <c r="L4285" s="18">
        <v>189</v>
      </c>
      <c r="M4285" s="18">
        <f t="shared" si="329"/>
        <v>23.166666666666668</v>
      </c>
      <c r="N4285" s="18">
        <f t="shared" si="330"/>
        <v>112.53333333333333</v>
      </c>
      <c r="Q4285" s="14">
        <v>27.4</v>
      </c>
      <c r="R4285" s="18">
        <v>5</v>
      </c>
      <c r="S4285" s="18">
        <v>22</v>
      </c>
      <c r="T4285" s="18">
        <v>5</v>
      </c>
      <c r="V4285" s="18" t="s">
        <v>26</v>
      </c>
      <c r="W4285" s="18">
        <v>2.19</v>
      </c>
      <c r="X4285" s="18">
        <f t="shared" si="325"/>
        <v>2.2705919996221811</v>
      </c>
      <c r="AE4285" s="18" t="s">
        <v>28</v>
      </c>
      <c r="AL4285" s="18" t="s">
        <v>408</v>
      </c>
      <c r="AN4285" s="18">
        <v>5.8599999999999999E-2</v>
      </c>
      <c r="AT4285" s="18">
        <f t="shared" si="326"/>
        <v>1.7967868744202726</v>
      </c>
      <c r="AV4285" s="18" t="s">
        <v>659</v>
      </c>
      <c r="AX4285" s="18" t="s">
        <v>14</v>
      </c>
      <c r="AY4285" s="18" t="s">
        <v>694</v>
      </c>
      <c r="AZ4285" s="18" t="s">
        <v>698</v>
      </c>
    </row>
    <row r="4286" spans="2:52" s="18" customFormat="1" x14ac:dyDescent="0.2">
      <c r="B4286" s="18">
        <v>8896</v>
      </c>
      <c r="C4286" s="18" t="s">
        <v>69</v>
      </c>
      <c r="D4286" s="18" t="s">
        <v>696</v>
      </c>
      <c r="E4286" s="18" t="s">
        <v>692</v>
      </c>
      <c r="G4286" s="18" t="s">
        <v>642</v>
      </c>
      <c r="H4286" s="18">
        <v>1.0367999998274799</v>
      </c>
      <c r="J4286" s="18">
        <v>2010</v>
      </c>
      <c r="L4286" s="18">
        <v>201</v>
      </c>
      <c r="M4286" s="18">
        <f t="shared" si="329"/>
        <v>23.166666666666668</v>
      </c>
      <c r="N4286" s="18">
        <f t="shared" si="330"/>
        <v>112.53333333333333</v>
      </c>
      <c r="Q4286" s="14">
        <v>26.41</v>
      </c>
      <c r="R4286" s="18">
        <v>5</v>
      </c>
      <c r="S4286" s="18">
        <v>25.75</v>
      </c>
      <c r="T4286" s="18">
        <v>5</v>
      </c>
      <c r="V4286" s="18" t="s">
        <v>26</v>
      </c>
      <c r="W4286" s="18">
        <v>1.81</v>
      </c>
      <c r="X4286" s="18">
        <f t="shared" si="325"/>
        <v>1.8766079996877387</v>
      </c>
      <c r="AE4286" s="18" t="s">
        <v>28</v>
      </c>
      <c r="AL4286" s="18" t="s">
        <v>408</v>
      </c>
      <c r="AN4286" s="18">
        <v>5.8599999999999999E-2</v>
      </c>
      <c r="AT4286" s="18">
        <f t="shared" si="326"/>
        <v>1.7967868744202726</v>
      </c>
      <c r="AV4286" s="18" t="s">
        <v>659</v>
      </c>
      <c r="AX4286" s="18" t="s">
        <v>14</v>
      </c>
      <c r="AY4286" s="18" t="s">
        <v>694</v>
      </c>
      <c r="AZ4286" s="18" t="s">
        <v>698</v>
      </c>
    </row>
    <row r="4287" spans="2:52" s="18" customFormat="1" x14ac:dyDescent="0.2">
      <c r="B4287" s="18">
        <v>8896</v>
      </c>
      <c r="C4287" s="18" t="s">
        <v>69</v>
      </c>
      <c r="D4287" s="18" t="s">
        <v>696</v>
      </c>
      <c r="E4287" s="18" t="s">
        <v>692</v>
      </c>
      <c r="G4287" s="18" t="s">
        <v>642</v>
      </c>
      <c r="H4287" s="18">
        <v>1.0367999998274799</v>
      </c>
      <c r="J4287" s="18">
        <v>2010</v>
      </c>
      <c r="L4287" s="18">
        <v>212</v>
      </c>
      <c r="M4287" s="18">
        <f t="shared" si="329"/>
        <v>23.166666666666668</v>
      </c>
      <c r="N4287" s="18">
        <f t="shared" si="330"/>
        <v>112.53333333333333</v>
      </c>
      <c r="Q4287" s="14">
        <v>27.07</v>
      </c>
      <c r="R4287" s="18">
        <v>5</v>
      </c>
      <c r="S4287" s="18">
        <v>28.41</v>
      </c>
      <c r="T4287" s="18">
        <v>5</v>
      </c>
      <c r="V4287" s="18" t="s">
        <v>26</v>
      </c>
      <c r="W4287" s="18">
        <v>2.5299999999999998</v>
      </c>
      <c r="X4287" s="18">
        <f t="shared" si="325"/>
        <v>2.6231039995635239</v>
      </c>
      <c r="AE4287" s="18" t="s">
        <v>28</v>
      </c>
      <c r="AL4287" s="18" t="s">
        <v>408</v>
      </c>
      <c r="AN4287" s="18">
        <v>5.8599999999999999E-2</v>
      </c>
      <c r="AT4287" s="18">
        <f t="shared" si="326"/>
        <v>1.7967868744202726</v>
      </c>
      <c r="AV4287" s="18" t="s">
        <v>659</v>
      </c>
      <c r="AX4287" s="18" t="s">
        <v>14</v>
      </c>
      <c r="AY4287" s="18" t="s">
        <v>694</v>
      </c>
      <c r="AZ4287" s="18" t="s">
        <v>698</v>
      </c>
    </row>
    <row r="4288" spans="2:52" s="18" customFormat="1" x14ac:dyDescent="0.2">
      <c r="B4288" s="18">
        <v>8896</v>
      </c>
      <c r="C4288" s="18" t="s">
        <v>69</v>
      </c>
      <c r="D4288" s="18" t="s">
        <v>696</v>
      </c>
      <c r="E4288" s="18" t="s">
        <v>692</v>
      </c>
      <c r="G4288" s="18" t="s">
        <v>642</v>
      </c>
      <c r="H4288" s="18">
        <v>1.0367999998274799</v>
      </c>
      <c r="J4288" s="18">
        <v>2010</v>
      </c>
      <c r="L4288" s="18">
        <v>231</v>
      </c>
      <c r="M4288" s="18">
        <f t="shared" si="329"/>
        <v>23.166666666666668</v>
      </c>
      <c r="N4288" s="18">
        <f t="shared" si="330"/>
        <v>112.53333333333333</v>
      </c>
      <c r="Q4288" s="14">
        <v>25.64</v>
      </c>
      <c r="R4288" s="18">
        <v>5</v>
      </c>
      <c r="S4288" s="18">
        <v>27.08</v>
      </c>
      <c r="T4288" s="18">
        <v>5</v>
      </c>
      <c r="V4288" s="18" t="s">
        <v>26</v>
      </c>
      <c r="W4288" s="18">
        <v>1.89</v>
      </c>
      <c r="X4288" s="18">
        <f t="shared" si="325"/>
        <v>1.959551999673937</v>
      </c>
      <c r="AE4288" s="18" t="s">
        <v>28</v>
      </c>
      <c r="AL4288" s="18" t="s">
        <v>408</v>
      </c>
      <c r="AN4288" s="18">
        <v>5.8599999999999999E-2</v>
      </c>
      <c r="AT4288" s="18">
        <f t="shared" si="326"/>
        <v>1.7967868744202726</v>
      </c>
      <c r="AV4288" s="18" t="s">
        <v>659</v>
      </c>
      <c r="AX4288" s="18" t="s">
        <v>14</v>
      </c>
      <c r="AY4288" s="18" t="s">
        <v>694</v>
      </c>
      <c r="AZ4288" s="18" t="s">
        <v>698</v>
      </c>
    </row>
    <row r="4289" spans="2:52" s="18" customFormat="1" x14ac:dyDescent="0.2">
      <c r="B4289" s="18">
        <v>8896</v>
      </c>
      <c r="C4289" s="18" t="s">
        <v>69</v>
      </c>
      <c r="D4289" s="18" t="s">
        <v>696</v>
      </c>
      <c r="E4289" s="18" t="s">
        <v>692</v>
      </c>
      <c r="G4289" s="18" t="s">
        <v>642</v>
      </c>
      <c r="H4289" s="18">
        <v>1.0367999998274799</v>
      </c>
      <c r="J4289" s="18">
        <v>2010</v>
      </c>
      <c r="L4289" s="18">
        <v>248</v>
      </c>
      <c r="M4289" s="18">
        <f t="shared" si="329"/>
        <v>23.166666666666668</v>
      </c>
      <c r="N4289" s="18">
        <f t="shared" si="330"/>
        <v>112.53333333333333</v>
      </c>
      <c r="Q4289" s="14">
        <v>26.3</v>
      </c>
      <c r="R4289" s="18">
        <v>5</v>
      </c>
      <c r="S4289" s="18">
        <v>20.100000000000001</v>
      </c>
      <c r="T4289" s="18">
        <v>5</v>
      </c>
      <c r="V4289" s="18" t="s">
        <v>26</v>
      </c>
      <c r="W4289" s="18">
        <v>2.31</v>
      </c>
      <c r="X4289" s="18">
        <f t="shared" si="325"/>
        <v>2.3950079996014786</v>
      </c>
      <c r="AE4289" s="18" t="s">
        <v>28</v>
      </c>
      <c r="AL4289" s="18" t="s">
        <v>408</v>
      </c>
      <c r="AN4289" s="18">
        <v>5.8599999999999999E-2</v>
      </c>
      <c r="AT4289" s="18">
        <f t="shared" si="326"/>
        <v>1.7967868744202726</v>
      </c>
      <c r="AV4289" s="18" t="s">
        <v>659</v>
      </c>
      <c r="AX4289" s="18" t="s">
        <v>14</v>
      </c>
      <c r="AY4289" s="18" t="s">
        <v>694</v>
      </c>
      <c r="AZ4289" s="18" t="s">
        <v>698</v>
      </c>
    </row>
    <row r="4290" spans="2:52" s="18" customFormat="1" x14ac:dyDescent="0.2">
      <c r="B4290" s="18">
        <v>8896</v>
      </c>
      <c r="C4290" s="18" t="s">
        <v>69</v>
      </c>
      <c r="D4290" s="18" t="s">
        <v>696</v>
      </c>
      <c r="E4290" s="18" t="s">
        <v>692</v>
      </c>
      <c r="G4290" s="18" t="s">
        <v>642</v>
      </c>
      <c r="H4290" s="18">
        <v>1.0367999998274799</v>
      </c>
      <c r="J4290" s="18">
        <v>2010</v>
      </c>
      <c r="L4290" s="18">
        <v>261</v>
      </c>
      <c r="M4290" s="18">
        <f t="shared" si="329"/>
        <v>23.166666666666668</v>
      </c>
      <c r="N4290" s="18">
        <f t="shared" si="330"/>
        <v>112.53333333333333</v>
      </c>
      <c r="Q4290" s="14">
        <v>26.08</v>
      </c>
      <c r="R4290" s="18">
        <v>5</v>
      </c>
      <c r="S4290" s="18">
        <v>19.100000000000001</v>
      </c>
      <c r="T4290" s="18">
        <v>5</v>
      </c>
      <c r="V4290" s="18" t="s">
        <v>26</v>
      </c>
      <c r="W4290" s="18">
        <v>1.96</v>
      </c>
      <c r="X4290" s="18">
        <f t="shared" si="325"/>
        <v>2.0321279996618609</v>
      </c>
      <c r="AE4290" s="18" t="s">
        <v>28</v>
      </c>
      <c r="AL4290" s="18" t="s">
        <v>408</v>
      </c>
      <c r="AN4290" s="18">
        <v>5.8599999999999999E-2</v>
      </c>
      <c r="AT4290" s="18">
        <f t="shared" si="326"/>
        <v>1.7967868744202726</v>
      </c>
      <c r="AV4290" s="18" t="s">
        <v>659</v>
      </c>
      <c r="AX4290" s="18" t="s">
        <v>14</v>
      </c>
      <c r="AY4290" s="18" t="s">
        <v>694</v>
      </c>
      <c r="AZ4290" s="18" t="s">
        <v>698</v>
      </c>
    </row>
    <row r="4291" spans="2:52" s="18" customFormat="1" x14ac:dyDescent="0.2">
      <c r="B4291" s="18">
        <v>8896</v>
      </c>
      <c r="C4291" s="18" t="s">
        <v>69</v>
      </c>
      <c r="D4291" s="18" t="s">
        <v>696</v>
      </c>
      <c r="E4291" s="18" t="s">
        <v>692</v>
      </c>
      <c r="G4291" s="18" t="s">
        <v>642</v>
      </c>
      <c r="H4291" s="18">
        <v>1.0367999998274799</v>
      </c>
      <c r="J4291" s="18">
        <v>2010</v>
      </c>
      <c r="L4291" s="18">
        <v>292</v>
      </c>
      <c r="M4291" s="18">
        <f t="shared" si="329"/>
        <v>23.166666666666668</v>
      </c>
      <c r="N4291" s="18">
        <f t="shared" si="330"/>
        <v>112.53333333333333</v>
      </c>
      <c r="Q4291" s="14">
        <v>22.65</v>
      </c>
      <c r="R4291" s="18">
        <v>5</v>
      </c>
      <c r="S4291" s="18">
        <v>25.08</v>
      </c>
      <c r="T4291" s="18">
        <v>5</v>
      </c>
      <c r="V4291" s="18" t="s">
        <v>26</v>
      </c>
      <c r="W4291" s="18">
        <v>2.08</v>
      </c>
      <c r="X4291" s="18">
        <f t="shared" si="325"/>
        <v>2.1565439996411584</v>
      </c>
      <c r="AE4291" s="18" t="s">
        <v>28</v>
      </c>
      <c r="AL4291" s="18" t="s">
        <v>408</v>
      </c>
      <c r="AN4291" s="18">
        <v>5.8599999999999999E-2</v>
      </c>
      <c r="AT4291" s="18">
        <f t="shared" si="326"/>
        <v>1.7967868744202726</v>
      </c>
      <c r="AV4291" s="18" t="s">
        <v>659</v>
      </c>
      <c r="AX4291" s="18" t="s">
        <v>14</v>
      </c>
      <c r="AY4291" s="18" t="s">
        <v>694</v>
      </c>
      <c r="AZ4291" s="18" t="s">
        <v>698</v>
      </c>
    </row>
    <row r="4292" spans="2:52" s="18" customFormat="1" x14ac:dyDescent="0.2">
      <c r="B4292" s="18">
        <v>8896</v>
      </c>
      <c r="C4292" s="18" t="s">
        <v>69</v>
      </c>
      <c r="D4292" s="18" t="s">
        <v>696</v>
      </c>
      <c r="E4292" s="18" t="s">
        <v>692</v>
      </c>
      <c r="G4292" s="18" t="s">
        <v>642</v>
      </c>
      <c r="H4292" s="18">
        <v>1.0367999998274799</v>
      </c>
      <c r="J4292" s="18">
        <v>2010</v>
      </c>
      <c r="L4292" s="18">
        <v>305</v>
      </c>
      <c r="M4292" s="18">
        <f t="shared" si="329"/>
        <v>23.166666666666668</v>
      </c>
      <c r="N4292" s="18">
        <f t="shared" si="330"/>
        <v>112.53333333333333</v>
      </c>
      <c r="Q4292" s="14">
        <v>18.010000000000002</v>
      </c>
      <c r="R4292" s="18">
        <v>5</v>
      </c>
      <c r="T4292" s="18">
        <v>5</v>
      </c>
      <c r="V4292" s="18" t="s">
        <v>26</v>
      </c>
      <c r="W4292" s="18">
        <v>1.05</v>
      </c>
      <c r="X4292" s="18">
        <f t="shared" si="325"/>
        <v>1.0886399998188541</v>
      </c>
      <c r="AE4292" s="18" t="s">
        <v>28</v>
      </c>
      <c r="AL4292" s="18" t="s">
        <v>408</v>
      </c>
      <c r="AN4292" s="18">
        <v>5.8599999999999999E-2</v>
      </c>
      <c r="AT4292" s="18">
        <f t="shared" si="326"/>
        <v>1.7967868744202726</v>
      </c>
      <c r="AV4292" s="18" t="s">
        <v>659</v>
      </c>
      <c r="AX4292" s="18" t="s">
        <v>14</v>
      </c>
      <c r="AY4292" s="18" t="s">
        <v>694</v>
      </c>
      <c r="AZ4292" s="18" t="s">
        <v>698</v>
      </c>
    </row>
    <row r="4293" spans="2:52" s="18" customFormat="1" x14ac:dyDescent="0.2">
      <c r="B4293" s="18">
        <v>8896</v>
      </c>
      <c r="C4293" s="18" t="s">
        <v>69</v>
      </c>
      <c r="D4293" s="18" t="s">
        <v>696</v>
      </c>
      <c r="E4293" s="18" t="s">
        <v>692</v>
      </c>
      <c r="G4293" s="18" t="s">
        <v>642</v>
      </c>
      <c r="H4293" s="18">
        <v>1.0367999998274799</v>
      </c>
      <c r="J4293" s="18">
        <v>2010</v>
      </c>
      <c r="L4293" s="18">
        <v>321</v>
      </c>
      <c r="M4293" s="18">
        <f t="shared" si="329"/>
        <v>23.166666666666668</v>
      </c>
      <c r="N4293" s="18">
        <f t="shared" si="330"/>
        <v>112.53333333333333</v>
      </c>
      <c r="Q4293" s="14">
        <v>18.34</v>
      </c>
      <c r="R4293" s="18">
        <v>5</v>
      </c>
      <c r="S4293" s="18">
        <v>16.11</v>
      </c>
      <c r="T4293" s="18">
        <v>5</v>
      </c>
      <c r="V4293" s="18" t="s">
        <v>26</v>
      </c>
      <c r="W4293" s="18">
        <v>0.73</v>
      </c>
      <c r="X4293" s="18">
        <f t="shared" si="325"/>
        <v>0.75686399987406039</v>
      </c>
      <c r="AE4293" s="18" t="s">
        <v>28</v>
      </c>
      <c r="AL4293" s="18" t="s">
        <v>408</v>
      </c>
      <c r="AN4293" s="18">
        <v>5.8599999999999999E-2</v>
      </c>
      <c r="AT4293" s="18">
        <f t="shared" si="326"/>
        <v>1.7967868744202726</v>
      </c>
      <c r="AV4293" s="18" t="s">
        <v>659</v>
      </c>
      <c r="AX4293" s="18" t="s">
        <v>14</v>
      </c>
      <c r="AY4293" s="18" t="s">
        <v>694</v>
      </c>
      <c r="AZ4293" s="18" t="s">
        <v>698</v>
      </c>
    </row>
    <row r="4294" spans="2:52" s="18" customFormat="1" x14ac:dyDescent="0.2">
      <c r="B4294" s="18">
        <v>8896</v>
      </c>
      <c r="C4294" s="18" t="s">
        <v>69</v>
      </c>
      <c r="D4294" s="18" t="s">
        <v>696</v>
      </c>
      <c r="E4294" s="18" t="s">
        <v>692</v>
      </c>
      <c r="G4294" s="18" t="s">
        <v>642</v>
      </c>
      <c r="H4294" s="18">
        <v>1.0367999998274799</v>
      </c>
      <c r="J4294" s="18">
        <v>2010</v>
      </c>
      <c r="L4294" s="18">
        <v>334</v>
      </c>
      <c r="M4294" s="18">
        <f t="shared" si="329"/>
        <v>23.166666666666668</v>
      </c>
      <c r="N4294" s="18">
        <f t="shared" si="330"/>
        <v>112.53333333333333</v>
      </c>
      <c r="Q4294" s="14">
        <v>18.670000000000002</v>
      </c>
      <c r="R4294" s="18">
        <v>5</v>
      </c>
      <c r="S4294" s="18">
        <v>15.45</v>
      </c>
      <c r="T4294" s="18">
        <v>5</v>
      </c>
      <c r="V4294" s="18" t="s">
        <v>26</v>
      </c>
      <c r="W4294" s="18">
        <v>0.8</v>
      </c>
      <c r="X4294" s="18">
        <f t="shared" si="325"/>
        <v>0.82943999986198402</v>
      </c>
      <c r="AE4294" s="18" t="s">
        <v>28</v>
      </c>
      <c r="AL4294" s="18" t="s">
        <v>408</v>
      </c>
      <c r="AN4294" s="18">
        <v>5.8599999999999999E-2</v>
      </c>
      <c r="AT4294" s="18">
        <f t="shared" si="326"/>
        <v>1.7967868744202726</v>
      </c>
      <c r="AV4294" s="18" t="s">
        <v>659</v>
      </c>
      <c r="AX4294" s="18" t="s">
        <v>14</v>
      </c>
      <c r="AY4294" s="18" t="s">
        <v>694</v>
      </c>
      <c r="AZ4294" s="18" t="s">
        <v>698</v>
      </c>
    </row>
    <row r="4295" spans="2:52" s="18" customFormat="1" x14ac:dyDescent="0.2">
      <c r="B4295" s="18">
        <v>8896</v>
      </c>
      <c r="C4295" s="18" t="s">
        <v>69</v>
      </c>
      <c r="D4295" s="18" t="s">
        <v>696</v>
      </c>
      <c r="E4295" s="18" t="s">
        <v>692</v>
      </c>
      <c r="G4295" s="18" t="s">
        <v>642</v>
      </c>
      <c r="H4295" s="18">
        <v>1.0367999998274799</v>
      </c>
      <c r="J4295" s="18">
        <v>2010</v>
      </c>
      <c r="L4295" s="18">
        <v>354</v>
      </c>
      <c r="M4295" s="18">
        <f t="shared" si="329"/>
        <v>23.166666666666668</v>
      </c>
      <c r="N4295" s="18">
        <f t="shared" si="330"/>
        <v>112.53333333333333</v>
      </c>
      <c r="Q4295" s="14">
        <v>16.02</v>
      </c>
      <c r="R4295" s="18">
        <v>5</v>
      </c>
      <c r="S4295" s="18">
        <v>17.28</v>
      </c>
      <c r="T4295" s="18">
        <v>5</v>
      </c>
      <c r="V4295" s="18" t="s">
        <v>26</v>
      </c>
      <c r="W4295" s="18">
        <v>0.91</v>
      </c>
      <c r="X4295" s="18">
        <f t="shared" si="325"/>
        <v>0.9434879998430068</v>
      </c>
      <c r="AE4295" s="18" t="s">
        <v>28</v>
      </c>
      <c r="AL4295" s="18" t="s">
        <v>408</v>
      </c>
      <c r="AN4295" s="18">
        <v>5.8599999999999999E-2</v>
      </c>
      <c r="AT4295" s="18">
        <f t="shared" si="326"/>
        <v>1.7967868744202726</v>
      </c>
      <c r="AV4295" s="18" t="s">
        <v>659</v>
      </c>
      <c r="AX4295" s="18" t="s">
        <v>14</v>
      </c>
      <c r="AY4295" s="18" t="s">
        <v>694</v>
      </c>
      <c r="AZ4295" s="18" t="s">
        <v>698</v>
      </c>
    </row>
    <row r="4296" spans="2:52" s="18" customFormat="1" x14ac:dyDescent="0.2">
      <c r="B4296" s="18">
        <v>8896</v>
      </c>
      <c r="C4296" s="18" t="s">
        <v>69</v>
      </c>
      <c r="D4296" s="18" t="s">
        <v>696</v>
      </c>
      <c r="E4296" s="18" t="s">
        <v>692</v>
      </c>
      <c r="G4296" s="18" t="s">
        <v>642</v>
      </c>
      <c r="H4296" s="18">
        <v>1.0367999998274799</v>
      </c>
      <c r="J4296" s="18">
        <v>2011</v>
      </c>
      <c r="L4296" s="18">
        <v>6</v>
      </c>
      <c r="M4296" s="18">
        <f t="shared" si="329"/>
        <v>23.166666666666668</v>
      </c>
      <c r="N4296" s="18">
        <f t="shared" si="330"/>
        <v>112.53333333333333</v>
      </c>
      <c r="Q4296" s="14">
        <v>10.28</v>
      </c>
      <c r="R4296" s="18">
        <v>5</v>
      </c>
      <c r="S4296" s="18">
        <v>30.9</v>
      </c>
      <c r="T4296" s="18">
        <v>5</v>
      </c>
      <c r="V4296" s="18" t="s">
        <v>26</v>
      </c>
      <c r="W4296" s="18">
        <v>1.05</v>
      </c>
      <c r="X4296" s="18">
        <f t="shared" si="325"/>
        <v>1.0886399998188541</v>
      </c>
      <c r="AE4296" s="18" t="s">
        <v>28</v>
      </c>
      <c r="AL4296" s="18" t="s">
        <v>408</v>
      </c>
      <c r="AN4296" s="18">
        <v>5.8599999999999999E-2</v>
      </c>
      <c r="AT4296" s="18">
        <f t="shared" si="326"/>
        <v>1.7967868744202726</v>
      </c>
      <c r="AV4296" s="18" t="s">
        <v>659</v>
      </c>
      <c r="AX4296" s="18" t="s">
        <v>14</v>
      </c>
      <c r="AY4296" s="18" t="s">
        <v>694</v>
      </c>
      <c r="AZ4296" s="18" t="s">
        <v>698</v>
      </c>
    </row>
    <row r="4297" spans="2:52" s="18" customFormat="1" x14ac:dyDescent="0.2">
      <c r="B4297" s="18">
        <v>8896</v>
      </c>
      <c r="C4297" s="18" t="s">
        <v>69</v>
      </c>
      <c r="D4297" s="18" t="s">
        <v>696</v>
      </c>
      <c r="E4297" s="18" t="s">
        <v>692</v>
      </c>
      <c r="G4297" s="18" t="s">
        <v>642</v>
      </c>
      <c r="H4297" s="18">
        <v>1.0367999998274799</v>
      </c>
      <c r="J4297" s="18">
        <v>2011</v>
      </c>
      <c r="L4297" s="18">
        <v>21</v>
      </c>
      <c r="M4297" s="18">
        <f t="shared" si="329"/>
        <v>23.166666666666668</v>
      </c>
      <c r="N4297" s="18">
        <f t="shared" si="330"/>
        <v>112.53333333333333</v>
      </c>
      <c r="Q4297" s="14">
        <v>10.5</v>
      </c>
      <c r="R4297" s="18">
        <v>5</v>
      </c>
      <c r="S4297" s="18">
        <v>29.07</v>
      </c>
      <c r="T4297" s="18">
        <v>5</v>
      </c>
      <c r="V4297" s="18" t="s">
        <v>26</v>
      </c>
      <c r="W4297" s="18">
        <v>0.96</v>
      </c>
      <c r="X4297" s="18">
        <f t="shared" si="325"/>
        <v>0.99532799983438069</v>
      </c>
      <c r="AE4297" s="18" t="s">
        <v>28</v>
      </c>
      <c r="AL4297" s="18" t="s">
        <v>408</v>
      </c>
      <c r="AN4297" s="18">
        <v>5.8599999999999999E-2</v>
      </c>
      <c r="AT4297" s="18">
        <f t="shared" si="326"/>
        <v>1.7967868744202726</v>
      </c>
      <c r="AV4297" s="18" t="s">
        <v>659</v>
      </c>
      <c r="AX4297" s="18" t="s">
        <v>14</v>
      </c>
      <c r="AY4297" s="18" t="s">
        <v>694</v>
      </c>
      <c r="AZ4297" s="18" t="s">
        <v>698</v>
      </c>
    </row>
    <row r="4298" spans="2:52" s="18" customFormat="1" x14ac:dyDescent="0.2">
      <c r="B4298" s="18">
        <v>8896</v>
      </c>
      <c r="C4298" s="18" t="s">
        <v>69</v>
      </c>
      <c r="D4298" s="18" t="s">
        <v>696</v>
      </c>
      <c r="E4298" s="18" t="s">
        <v>692</v>
      </c>
      <c r="G4298" s="18" t="s">
        <v>642</v>
      </c>
      <c r="H4298" s="18">
        <v>1.0367999998274799</v>
      </c>
      <c r="J4298" s="18">
        <v>2011</v>
      </c>
      <c r="L4298" s="18">
        <v>44</v>
      </c>
      <c r="M4298" s="18">
        <f t="shared" si="329"/>
        <v>23.166666666666668</v>
      </c>
      <c r="N4298" s="18">
        <f t="shared" si="330"/>
        <v>112.53333333333333</v>
      </c>
      <c r="Q4298" s="14">
        <v>13.26</v>
      </c>
      <c r="R4298" s="18">
        <v>5</v>
      </c>
      <c r="S4298" s="18">
        <v>27.56</v>
      </c>
      <c r="T4298" s="18">
        <v>5</v>
      </c>
      <c r="V4298" s="18" t="s">
        <v>26</v>
      </c>
      <c r="W4298" s="18">
        <v>0.91</v>
      </c>
      <c r="X4298" s="18">
        <f t="shared" si="325"/>
        <v>0.9434879998430068</v>
      </c>
      <c r="AE4298" s="18" t="s">
        <v>28</v>
      </c>
      <c r="AL4298" s="18" t="s">
        <v>408</v>
      </c>
      <c r="AN4298" s="18">
        <v>5.8599999999999999E-2</v>
      </c>
      <c r="AT4298" s="18">
        <f t="shared" si="326"/>
        <v>1.7967868744202726</v>
      </c>
      <c r="AV4298" s="18" t="s">
        <v>659</v>
      </c>
      <c r="AX4298" s="18" t="s">
        <v>14</v>
      </c>
      <c r="AY4298" s="18" t="s">
        <v>694</v>
      </c>
      <c r="AZ4298" s="18" t="s">
        <v>698</v>
      </c>
    </row>
    <row r="4299" spans="2:52" s="18" customFormat="1" x14ac:dyDescent="0.2">
      <c r="B4299" s="18">
        <v>8896</v>
      </c>
      <c r="C4299" s="18" t="s">
        <v>69</v>
      </c>
      <c r="D4299" s="18" t="s">
        <v>696</v>
      </c>
      <c r="E4299" s="18" t="s">
        <v>692</v>
      </c>
      <c r="G4299" s="18" t="s">
        <v>642</v>
      </c>
      <c r="H4299" s="18">
        <v>1.0367999998274799</v>
      </c>
      <c r="J4299" s="18">
        <v>2011</v>
      </c>
      <c r="L4299" s="18">
        <v>57</v>
      </c>
      <c r="M4299" s="18">
        <f t="shared" si="329"/>
        <v>23.166666666666668</v>
      </c>
      <c r="N4299" s="18">
        <f t="shared" si="330"/>
        <v>112.53333333333333</v>
      </c>
      <c r="Q4299" s="14">
        <v>16.8</v>
      </c>
      <c r="R4299" s="18">
        <v>5</v>
      </c>
      <c r="S4299" s="18">
        <v>25.08</v>
      </c>
      <c r="T4299" s="18">
        <v>5</v>
      </c>
      <c r="V4299" s="18" t="s">
        <v>26</v>
      </c>
      <c r="W4299" s="18">
        <v>1.89</v>
      </c>
      <c r="X4299" s="18">
        <f t="shared" si="325"/>
        <v>1.959551999673937</v>
      </c>
      <c r="AE4299" s="18" t="s">
        <v>28</v>
      </c>
      <c r="AL4299" s="18" t="s">
        <v>408</v>
      </c>
      <c r="AN4299" s="18">
        <v>5.8599999999999999E-2</v>
      </c>
      <c r="AT4299" s="18">
        <f t="shared" si="326"/>
        <v>1.7967868744202726</v>
      </c>
      <c r="AV4299" s="18" t="s">
        <v>659</v>
      </c>
      <c r="AX4299" s="18" t="s">
        <v>14</v>
      </c>
      <c r="AY4299" s="18" t="s">
        <v>694</v>
      </c>
      <c r="AZ4299" s="18" t="s">
        <v>698</v>
      </c>
    </row>
    <row r="4300" spans="2:52" s="18" customFormat="1" x14ac:dyDescent="0.2">
      <c r="B4300" s="18">
        <v>8896</v>
      </c>
      <c r="C4300" s="18" t="s">
        <v>69</v>
      </c>
      <c r="D4300" s="18" t="s">
        <v>696</v>
      </c>
      <c r="E4300" s="18" t="s">
        <v>692</v>
      </c>
      <c r="G4300" s="18" t="s">
        <v>642</v>
      </c>
      <c r="H4300" s="18">
        <v>1.0367999998274799</v>
      </c>
      <c r="J4300" s="18">
        <v>2011</v>
      </c>
      <c r="L4300" s="18">
        <v>66</v>
      </c>
      <c r="M4300" s="18">
        <f t="shared" si="329"/>
        <v>23.166666666666668</v>
      </c>
      <c r="N4300" s="18">
        <f t="shared" si="330"/>
        <v>112.53333333333333</v>
      </c>
      <c r="Q4300" s="14">
        <v>14.03</v>
      </c>
      <c r="R4300" s="18">
        <v>5</v>
      </c>
      <c r="S4300" s="18">
        <v>26.7</v>
      </c>
      <c r="T4300" s="18">
        <v>5</v>
      </c>
      <c r="V4300" s="18" t="s">
        <v>26</v>
      </c>
      <c r="W4300" s="18">
        <v>1.03</v>
      </c>
      <c r="X4300" s="18">
        <f t="shared" si="325"/>
        <v>1.0679039998223043</v>
      </c>
      <c r="AE4300" s="18" t="s">
        <v>28</v>
      </c>
      <c r="AL4300" s="18" t="s">
        <v>408</v>
      </c>
      <c r="AN4300" s="18">
        <v>5.8599999999999999E-2</v>
      </c>
      <c r="AT4300" s="18">
        <f t="shared" si="326"/>
        <v>1.7967868744202726</v>
      </c>
      <c r="AV4300" s="18" t="s">
        <v>659</v>
      </c>
      <c r="AX4300" s="18" t="s">
        <v>14</v>
      </c>
      <c r="AY4300" s="18" t="s">
        <v>694</v>
      </c>
      <c r="AZ4300" s="18" t="s">
        <v>698</v>
      </c>
    </row>
    <row r="4301" spans="2:52" s="18" customFormat="1" x14ac:dyDescent="0.2">
      <c r="B4301" s="18">
        <v>8896</v>
      </c>
      <c r="C4301" s="18" t="s">
        <v>69</v>
      </c>
      <c r="D4301" s="18" t="s">
        <v>696</v>
      </c>
      <c r="E4301" s="18" t="s">
        <v>692</v>
      </c>
      <c r="G4301" s="18" t="s">
        <v>642</v>
      </c>
      <c r="H4301" s="18">
        <v>1.0367999998274799</v>
      </c>
      <c r="J4301" s="18">
        <v>2011</v>
      </c>
      <c r="L4301" s="18">
        <v>113</v>
      </c>
      <c r="M4301" s="18">
        <f t="shared" si="329"/>
        <v>23.166666666666668</v>
      </c>
      <c r="N4301" s="18">
        <f t="shared" si="330"/>
        <v>112.53333333333333</v>
      </c>
      <c r="Q4301" s="14">
        <v>20</v>
      </c>
      <c r="R4301" s="18">
        <v>5</v>
      </c>
      <c r="S4301" s="18">
        <v>20.43</v>
      </c>
      <c r="T4301" s="18">
        <v>5</v>
      </c>
      <c r="V4301" s="18" t="s">
        <v>26</v>
      </c>
      <c r="W4301" s="18">
        <v>1.46</v>
      </c>
      <c r="X4301" s="18">
        <f t="shared" si="325"/>
        <v>1.5137279997481208</v>
      </c>
      <c r="AE4301" s="18" t="s">
        <v>28</v>
      </c>
      <c r="AL4301" s="18" t="s">
        <v>408</v>
      </c>
      <c r="AN4301" s="18">
        <v>5.8599999999999999E-2</v>
      </c>
      <c r="AT4301" s="18">
        <f t="shared" si="326"/>
        <v>1.7967868744202726</v>
      </c>
      <c r="AV4301" s="18" t="s">
        <v>659</v>
      </c>
      <c r="AX4301" s="18" t="s">
        <v>14</v>
      </c>
      <c r="AY4301" s="18" t="s">
        <v>694</v>
      </c>
      <c r="AZ4301" s="18" t="s">
        <v>698</v>
      </c>
    </row>
    <row r="4302" spans="2:52" s="18" customFormat="1" x14ac:dyDescent="0.2">
      <c r="B4302" s="18">
        <v>8896</v>
      </c>
      <c r="C4302" s="18" t="s">
        <v>69</v>
      </c>
      <c r="D4302" s="18" t="s">
        <v>696</v>
      </c>
      <c r="E4302" s="18" t="s">
        <v>692</v>
      </c>
      <c r="G4302" s="18" t="s">
        <v>642</v>
      </c>
      <c r="H4302" s="18">
        <v>1.0367999998274799</v>
      </c>
      <c r="J4302" s="18">
        <v>2011</v>
      </c>
      <c r="L4302" s="18">
        <v>132</v>
      </c>
      <c r="M4302" s="18">
        <f t="shared" si="329"/>
        <v>23.166666666666668</v>
      </c>
      <c r="N4302" s="18">
        <f t="shared" si="330"/>
        <v>112.53333333333333</v>
      </c>
      <c r="Q4302" s="14">
        <v>20.440000000000001</v>
      </c>
      <c r="R4302" s="18">
        <v>5</v>
      </c>
      <c r="S4302" s="18">
        <v>34.049999999999997</v>
      </c>
      <c r="T4302" s="18">
        <v>5</v>
      </c>
      <c r="V4302" s="18" t="s">
        <v>26</v>
      </c>
      <c r="W4302" s="18">
        <v>1.98</v>
      </c>
      <c r="X4302" s="18">
        <f t="shared" si="325"/>
        <v>2.0528639996584102</v>
      </c>
      <c r="AE4302" s="18" t="s">
        <v>28</v>
      </c>
      <c r="AL4302" s="18" t="s">
        <v>408</v>
      </c>
      <c r="AN4302" s="18">
        <v>5.8599999999999999E-2</v>
      </c>
      <c r="AT4302" s="18">
        <f t="shared" si="326"/>
        <v>1.7967868744202726</v>
      </c>
      <c r="AV4302" s="18" t="s">
        <v>659</v>
      </c>
      <c r="AX4302" s="18" t="s">
        <v>14</v>
      </c>
      <c r="AY4302" s="18" t="s">
        <v>694</v>
      </c>
      <c r="AZ4302" s="18" t="s">
        <v>698</v>
      </c>
    </row>
    <row r="4303" spans="2:52" s="18" customFormat="1" x14ac:dyDescent="0.2">
      <c r="B4303" s="18">
        <v>8896</v>
      </c>
      <c r="C4303" s="18" t="s">
        <v>69</v>
      </c>
      <c r="D4303" s="18" t="s">
        <v>696</v>
      </c>
      <c r="E4303" s="18" t="s">
        <v>692</v>
      </c>
      <c r="G4303" s="18" t="s">
        <v>642</v>
      </c>
      <c r="H4303" s="18">
        <v>1.0367999998274799</v>
      </c>
      <c r="J4303" s="18">
        <v>2011</v>
      </c>
      <c r="L4303" s="18">
        <v>151</v>
      </c>
      <c r="M4303" s="18">
        <f t="shared" si="329"/>
        <v>23.166666666666668</v>
      </c>
      <c r="N4303" s="18">
        <f t="shared" si="330"/>
        <v>112.53333333333333</v>
      </c>
      <c r="Q4303" s="14">
        <v>20.99</v>
      </c>
      <c r="R4303" s="18">
        <v>5</v>
      </c>
      <c r="S4303" s="18">
        <v>33.06</v>
      </c>
      <c r="T4303" s="18">
        <v>5</v>
      </c>
      <c r="V4303" s="18" t="s">
        <v>26</v>
      </c>
      <c r="W4303" s="18">
        <v>2.33</v>
      </c>
      <c r="X4303" s="18">
        <f t="shared" si="325"/>
        <v>2.4157439995980283</v>
      </c>
      <c r="AE4303" s="18" t="s">
        <v>28</v>
      </c>
      <c r="AL4303" s="18" t="s">
        <v>408</v>
      </c>
      <c r="AN4303" s="18">
        <v>5.8599999999999999E-2</v>
      </c>
      <c r="AT4303" s="18">
        <f t="shared" si="326"/>
        <v>1.7967868744202726</v>
      </c>
      <c r="AV4303" s="18" t="s">
        <v>659</v>
      </c>
      <c r="AX4303" s="18" t="s">
        <v>14</v>
      </c>
      <c r="AY4303" s="18" t="s">
        <v>694</v>
      </c>
      <c r="AZ4303" s="18" t="s">
        <v>698</v>
      </c>
    </row>
    <row r="4304" spans="2:52" s="18" customFormat="1" x14ac:dyDescent="0.2">
      <c r="B4304" s="18">
        <v>8896</v>
      </c>
      <c r="C4304" s="18" t="s">
        <v>69</v>
      </c>
      <c r="D4304" s="18" t="s">
        <v>696</v>
      </c>
      <c r="E4304" s="18" t="s">
        <v>692</v>
      </c>
      <c r="G4304" s="18" t="s">
        <v>642</v>
      </c>
      <c r="H4304" s="18">
        <v>1.0367999998274799</v>
      </c>
      <c r="J4304" s="18">
        <v>2011</v>
      </c>
      <c r="L4304" s="18">
        <v>151</v>
      </c>
      <c r="M4304" s="18">
        <f t="shared" si="329"/>
        <v>23.166666666666668</v>
      </c>
      <c r="N4304" s="18">
        <f t="shared" si="330"/>
        <v>112.53333333333333</v>
      </c>
      <c r="Q4304" s="14">
        <v>24.53</v>
      </c>
      <c r="R4304" s="18">
        <v>5</v>
      </c>
      <c r="S4304" s="18">
        <v>30.07</v>
      </c>
      <c r="T4304" s="18">
        <v>5</v>
      </c>
      <c r="V4304" s="18" t="s">
        <v>26</v>
      </c>
      <c r="W4304" s="18">
        <v>2.2599999999999998</v>
      </c>
      <c r="X4304" s="18">
        <f t="shared" ref="X4304:X4335" si="331">W4304*H4304</f>
        <v>2.3431679996101042</v>
      </c>
      <c r="AE4304" s="18" t="s">
        <v>28</v>
      </c>
      <c r="AL4304" s="18" t="s">
        <v>408</v>
      </c>
      <c r="AN4304" s="18">
        <v>5.8599999999999999E-2</v>
      </c>
      <c r="AT4304" s="18">
        <f t="shared" ref="AT4304:AT4335" si="332">EXP(AN4304*10)</f>
        <v>1.7967868744202726</v>
      </c>
      <c r="AV4304" s="18" t="s">
        <v>659</v>
      </c>
      <c r="AX4304" s="18" t="s">
        <v>14</v>
      </c>
      <c r="AY4304" s="18" t="s">
        <v>694</v>
      </c>
      <c r="AZ4304" s="18" t="s">
        <v>698</v>
      </c>
    </row>
    <row r="4305" spans="2:52" s="18" customFormat="1" x14ac:dyDescent="0.2">
      <c r="B4305" s="18">
        <v>8896</v>
      </c>
      <c r="C4305" s="18" t="s">
        <v>69</v>
      </c>
      <c r="D4305" s="18" t="s">
        <v>696</v>
      </c>
      <c r="E4305" s="18" t="s">
        <v>692</v>
      </c>
      <c r="G4305" s="18" t="s">
        <v>642</v>
      </c>
      <c r="H4305" s="18">
        <v>1.0367999998274799</v>
      </c>
      <c r="J4305" s="18">
        <v>2011</v>
      </c>
      <c r="L4305" s="18">
        <v>164</v>
      </c>
      <c r="M4305" s="18">
        <f t="shared" si="329"/>
        <v>23.166666666666668</v>
      </c>
      <c r="N4305" s="18">
        <f t="shared" si="330"/>
        <v>112.53333333333333</v>
      </c>
      <c r="Q4305" s="14">
        <v>25.52</v>
      </c>
      <c r="R4305" s="18">
        <v>5</v>
      </c>
      <c r="S4305" s="18">
        <v>34</v>
      </c>
      <c r="T4305" s="18">
        <v>5</v>
      </c>
      <c r="V4305" s="18" t="s">
        <v>26</v>
      </c>
      <c r="W4305" s="18">
        <v>1.89</v>
      </c>
      <c r="X4305" s="18">
        <f t="shared" si="331"/>
        <v>1.959551999673937</v>
      </c>
      <c r="AE4305" s="18" t="s">
        <v>28</v>
      </c>
      <c r="AL4305" s="18" t="s">
        <v>408</v>
      </c>
      <c r="AN4305" s="18">
        <v>5.8599999999999999E-2</v>
      </c>
      <c r="AT4305" s="18">
        <f t="shared" si="332"/>
        <v>1.7967868744202726</v>
      </c>
      <c r="AV4305" s="18" t="s">
        <v>659</v>
      </c>
      <c r="AX4305" s="18" t="s">
        <v>14</v>
      </c>
      <c r="AY4305" s="18" t="s">
        <v>694</v>
      </c>
      <c r="AZ4305" s="18" t="s">
        <v>698</v>
      </c>
    </row>
    <row r="4306" spans="2:52" s="18" customFormat="1" x14ac:dyDescent="0.2">
      <c r="B4306" s="18">
        <v>8896</v>
      </c>
      <c r="C4306" s="18" t="s">
        <v>69</v>
      </c>
      <c r="D4306" s="18" t="s">
        <v>696</v>
      </c>
      <c r="E4306" s="18" t="s">
        <v>692</v>
      </c>
      <c r="G4306" s="18" t="s">
        <v>642</v>
      </c>
      <c r="H4306" s="18">
        <v>1.0367999998274799</v>
      </c>
      <c r="J4306" s="18">
        <v>2011</v>
      </c>
      <c r="L4306" s="18">
        <v>183</v>
      </c>
      <c r="M4306" s="18">
        <f t="shared" si="329"/>
        <v>23.166666666666668</v>
      </c>
      <c r="N4306" s="18">
        <f t="shared" si="330"/>
        <v>112.53333333333333</v>
      </c>
      <c r="Q4306" s="14">
        <v>25.97</v>
      </c>
      <c r="R4306" s="18">
        <v>5</v>
      </c>
      <c r="S4306" s="18">
        <v>29.24</v>
      </c>
      <c r="T4306" s="18">
        <v>5</v>
      </c>
      <c r="V4306" s="18" t="s">
        <v>26</v>
      </c>
      <c r="W4306" s="18">
        <v>3.44</v>
      </c>
      <c r="X4306" s="18">
        <f t="shared" si="331"/>
        <v>3.5665919994065312</v>
      </c>
      <c r="AE4306" s="18" t="s">
        <v>28</v>
      </c>
      <c r="AL4306" s="18" t="s">
        <v>408</v>
      </c>
      <c r="AN4306" s="18">
        <v>5.8599999999999999E-2</v>
      </c>
      <c r="AT4306" s="18">
        <f t="shared" si="332"/>
        <v>1.7967868744202726</v>
      </c>
      <c r="AV4306" s="18" t="s">
        <v>659</v>
      </c>
      <c r="AX4306" s="18" t="s">
        <v>14</v>
      </c>
      <c r="AY4306" s="18" t="s">
        <v>694</v>
      </c>
      <c r="AZ4306" s="18" t="s">
        <v>698</v>
      </c>
    </row>
    <row r="4307" spans="2:52" s="18" customFormat="1" x14ac:dyDescent="0.2">
      <c r="B4307" s="18">
        <v>8896</v>
      </c>
      <c r="C4307" s="18" t="s">
        <v>69</v>
      </c>
      <c r="D4307" s="18" t="s">
        <v>696</v>
      </c>
      <c r="E4307" s="18" t="s">
        <v>692</v>
      </c>
      <c r="G4307" s="18" t="s">
        <v>642</v>
      </c>
      <c r="H4307" s="18">
        <v>1.0367999998274799</v>
      </c>
      <c r="J4307" s="18">
        <v>2011</v>
      </c>
      <c r="L4307" s="18">
        <v>203</v>
      </c>
      <c r="M4307" s="18">
        <f t="shared" si="329"/>
        <v>23.166666666666668</v>
      </c>
      <c r="N4307" s="18">
        <f t="shared" si="330"/>
        <v>112.53333333333333</v>
      </c>
      <c r="Q4307" s="14">
        <v>26.85</v>
      </c>
      <c r="R4307" s="18">
        <v>5</v>
      </c>
      <c r="S4307" s="18">
        <v>28.9</v>
      </c>
      <c r="T4307" s="18">
        <v>5</v>
      </c>
      <c r="V4307" s="18" t="s">
        <v>26</v>
      </c>
      <c r="W4307" s="18">
        <v>3.04</v>
      </c>
      <c r="X4307" s="18">
        <f t="shared" si="331"/>
        <v>3.1518719994755391</v>
      </c>
      <c r="AE4307" s="18" t="s">
        <v>28</v>
      </c>
      <c r="AL4307" s="18" t="s">
        <v>408</v>
      </c>
      <c r="AN4307" s="18">
        <v>5.8599999999999999E-2</v>
      </c>
      <c r="AT4307" s="18">
        <f t="shared" si="332"/>
        <v>1.7967868744202726</v>
      </c>
      <c r="AV4307" s="18" t="s">
        <v>659</v>
      </c>
      <c r="AX4307" s="18" t="s">
        <v>14</v>
      </c>
      <c r="AY4307" s="18" t="s">
        <v>694</v>
      </c>
      <c r="AZ4307" s="18" t="s">
        <v>698</v>
      </c>
    </row>
    <row r="4308" spans="2:52" s="18" customFormat="1" x14ac:dyDescent="0.2">
      <c r="B4308" s="18">
        <v>8896</v>
      </c>
      <c r="C4308" s="18" t="s">
        <v>69</v>
      </c>
      <c r="D4308" s="18" t="s">
        <v>696</v>
      </c>
      <c r="E4308" s="18" t="s">
        <v>692</v>
      </c>
      <c r="G4308" s="18" t="s">
        <v>642</v>
      </c>
      <c r="H4308" s="18">
        <v>1.0367999998274799</v>
      </c>
      <c r="J4308" s="18">
        <v>2011</v>
      </c>
      <c r="L4308" s="18">
        <v>213</v>
      </c>
      <c r="M4308" s="18">
        <f t="shared" si="329"/>
        <v>23.166666666666668</v>
      </c>
      <c r="N4308" s="18">
        <f t="shared" si="330"/>
        <v>112.53333333333333</v>
      </c>
      <c r="Q4308" s="14">
        <v>25.85</v>
      </c>
      <c r="R4308" s="18">
        <v>5</v>
      </c>
      <c r="S4308" s="18">
        <v>28.24</v>
      </c>
      <c r="T4308" s="18">
        <v>5</v>
      </c>
      <c r="V4308" s="18" t="s">
        <v>26</v>
      </c>
      <c r="W4308" s="18">
        <v>2.69</v>
      </c>
      <c r="X4308" s="18">
        <f t="shared" si="331"/>
        <v>2.7889919995359209</v>
      </c>
      <c r="AE4308" s="18" t="s">
        <v>28</v>
      </c>
      <c r="AL4308" s="18" t="s">
        <v>408</v>
      </c>
      <c r="AN4308" s="18">
        <v>5.8599999999999999E-2</v>
      </c>
      <c r="AT4308" s="18">
        <f t="shared" si="332"/>
        <v>1.7967868744202726</v>
      </c>
      <c r="AV4308" s="18" t="s">
        <v>659</v>
      </c>
      <c r="AX4308" s="18" t="s">
        <v>14</v>
      </c>
      <c r="AY4308" s="18" t="s">
        <v>694</v>
      </c>
      <c r="AZ4308" s="18" t="s">
        <v>698</v>
      </c>
    </row>
    <row r="4309" spans="2:52" s="18" customFormat="1" x14ac:dyDescent="0.2">
      <c r="B4309" s="18">
        <v>8896</v>
      </c>
      <c r="C4309" s="18" t="s">
        <v>69</v>
      </c>
      <c r="D4309" s="18" t="s">
        <v>696</v>
      </c>
      <c r="E4309" s="18" t="s">
        <v>692</v>
      </c>
      <c r="G4309" s="18" t="s">
        <v>642</v>
      </c>
      <c r="H4309" s="18">
        <v>1.0367999998274799</v>
      </c>
      <c r="J4309" s="18">
        <v>2011</v>
      </c>
      <c r="L4309" s="18">
        <v>226</v>
      </c>
      <c r="M4309" s="18">
        <f t="shared" si="329"/>
        <v>23.166666666666668</v>
      </c>
      <c r="N4309" s="18">
        <f t="shared" si="330"/>
        <v>112.53333333333333</v>
      </c>
      <c r="Q4309" s="14">
        <v>26.41</v>
      </c>
      <c r="R4309" s="18">
        <v>5</v>
      </c>
      <c r="S4309" s="18">
        <v>25.25</v>
      </c>
      <c r="T4309" s="18">
        <v>5</v>
      </c>
      <c r="V4309" s="18" t="s">
        <v>26</v>
      </c>
      <c r="W4309" s="18">
        <v>2.96</v>
      </c>
      <c r="X4309" s="18">
        <f t="shared" si="331"/>
        <v>3.0689279994893406</v>
      </c>
      <c r="AE4309" s="18" t="s">
        <v>28</v>
      </c>
      <c r="AL4309" s="18" t="s">
        <v>408</v>
      </c>
      <c r="AN4309" s="18">
        <v>5.8599999999999999E-2</v>
      </c>
      <c r="AT4309" s="18">
        <f t="shared" si="332"/>
        <v>1.7967868744202726</v>
      </c>
      <c r="AV4309" s="18" t="s">
        <v>659</v>
      </c>
      <c r="AX4309" s="18" t="s">
        <v>14</v>
      </c>
      <c r="AY4309" s="18" t="s">
        <v>694</v>
      </c>
      <c r="AZ4309" s="18" t="s">
        <v>698</v>
      </c>
    </row>
    <row r="4310" spans="2:52" s="18" customFormat="1" x14ac:dyDescent="0.2">
      <c r="B4310" s="18">
        <v>8896</v>
      </c>
      <c r="C4310" s="18" t="s">
        <v>69</v>
      </c>
      <c r="D4310" s="18" t="s">
        <v>696</v>
      </c>
      <c r="E4310" s="18" t="s">
        <v>692</v>
      </c>
      <c r="G4310" s="18" t="s">
        <v>642</v>
      </c>
      <c r="H4310" s="18">
        <v>1.0367999998274799</v>
      </c>
      <c r="J4310" s="18">
        <v>2011</v>
      </c>
      <c r="L4310" s="18">
        <v>245</v>
      </c>
      <c r="M4310" s="18">
        <f t="shared" si="329"/>
        <v>23.166666666666668</v>
      </c>
      <c r="N4310" s="18">
        <f t="shared" si="330"/>
        <v>112.53333333333333</v>
      </c>
      <c r="Q4310" s="14">
        <v>25.97</v>
      </c>
      <c r="R4310" s="18">
        <v>5</v>
      </c>
      <c r="S4310" s="18">
        <v>29.56</v>
      </c>
      <c r="T4310" s="18">
        <v>5</v>
      </c>
      <c r="V4310" s="18" t="s">
        <v>26</v>
      </c>
      <c r="W4310" s="18">
        <v>3.29</v>
      </c>
      <c r="X4310" s="18">
        <f t="shared" si="331"/>
        <v>3.411071999432409</v>
      </c>
      <c r="AE4310" s="18" t="s">
        <v>28</v>
      </c>
      <c r="AL4310" s="18" t="s">
        <v>408</v>
      </c>
      <c r="AN4310" s="18">
        <v>5.8599999999999999E-2</v>
      </c>
      <c r="AT4310" s="18">
        <f t="shared" si="332"/>
        <v>1.7967868744202726</v>
      </c>
      <c r="AV4310" s="18" t="s">
        <v>659</v>
      </c>
      <c r="AX4310" s="18" t="s">
        <v>14</v>
      </c>
      <c r="AY4310" s="18" t="s">
        <v>694</v>
      </c>
      <c r="AZ4310" s="18" t="s">
        <v>698</v>
      </c>
    </row>
    <row r="4311" spans="2:52" s="18" customFormat="1" x14ac:dyDescent="0.2">
      <c r="B4311" s="18">
        <v>8896</v>
      </c>
      <c r="C4311" s="18" t="s">
        <v>69</v>
      </c>
      <c r="D4311" s="18" t="s">
        <v>696</v>
      </c>
      <c r="E4311" s="18" t="s">
        <v>692</v>
      </c>
      <c r="G4311" s="18" t="s">
        <v>642</v>
      </c>
      <c r="H4311" s="18">
        <v>1.0367999998274799</v>
      </c>
      <c r="J4311" s="18">
        <v>2011</v>
      </c>
      <c r="L4311" s="18">
        <v>257</v>
      </c>
      <c r="M4311" s="18">
        <f t="shared" si="329"/>
        <v>23.166666666666668</v>
      </c>
      <c r="N4311" s="18">
        <f t="shared" si="330"/>
        <v>112.53333333333333</v>
      </c>
      <c r="Q4311" s="14">
        <v>25.97</v>
      </c>
      <c r="R4311" s="18">
        <v>5</v>
      </c>
      <c r="S4311" s="18">
        <v>22.92</v>
      </c>
      <c r="T4311" s="18">
        <v>5</v>
      </c>
      <c r="V4311" s="18" t="s">
        <v>26</v>
      </c>
      <c r="W4311" s="18">
        <v>3.41</v>
      </c>
      <c r="X4311" s="18">
        <f t="shared" si="331"/>
        <v>3.5354879994117066</v>
      </c>
      <c r="AE4311" s="18" t="s">
        <v>28</v>
      </c>
      <c r="AL4311" s="18" t="s">
        <v>408</v>
      </c>
      <c r="AN4311" s="18">
        <v>5.8599999999999999E-2</v>
      </c>
      <c r="AT4311" s="18">
        <f t="shared" si="332"/>
        <v>1.7967868744202726</v>
      </c>
      <c r="AV4311" s="18" t="s">
        <v>659</v>
      </c>
      <c r="AX4311" s="18" t="s">
        <v>14</v>
      </c>
      <c r="AY4311" s="18" t="s">
        <v>694</v>
      </c>
      <c r="AZ4311" s="18" t="s">
        <v>698</v>
      </c>
    </row>
    <row r="4312" spans="2:52" s="18" customFormat="1" x14ac:dyDescent="0.2">
      <c r="B4312" s="18">
        <v>8896</v>
      </c>
      <c r="C4312" s="18" t="s">
        <v>69</v>
      </c>
      <c r="D4312" s="18" t="s">
        <v>696</v>
      </c>
      <c r="E4312" s="18" t="s">
        <v>692</v>
      </c>
      <c r="G4312" s="18" t="s">
        <v>642</v>
      </c>
      <c r="H4312" s="18">
        <v>1.0367999998274799</v>
      </c>
      <c r="J4312" s="18">
        <v>2011</v>
      </c>
      <c r="L4312" s="18">
        <v>273</v>
      </c>
      <c r="M4312" s="18">
        <f t="shared" si="329"/>
        <v>23.166666666666668</v>
      </c>
      <c r="N4312" s="18">
        <f t="shared" si="330"/>
        <v>112.53333333333333</v>
      </c>
      <c r="Q4312" s="14">
        <v>22.21</v>
      </c>
      <c r="R4312" s="18">
        <v>5</v>
      </c>
      <c r="S4312" s="18">
        <v>33.89</v>
      </c>
      <c r="T4312" s="18">
        <v>5</v>
      </c>
      <c r="V4312" s="18" t="s">
        <v>26</v>
      </c>
      <c r="W4312" s="18">
        <v>1.99</v>
      </c>
      <c r="X4312" s="18">
        <f t="shared" si="331"/>
        <v>2.063231999656685</v>
      </c>
      <c r="AE4312" s="18" t="s">
        <v>28</v>
      </c>
      <c r="AL4312" s="18" t="s">
        <v>408</v>
      </c>
      <c r="AN4312" s="18">
        <v>5.8599999999999999E-2</v>
      </c>
      <c r="AT4312" s="18">
        <f t="shared" si="332"/>
        <v>1.7967868744202726</v>
      </c>
      <c r="AV4312" s="18" t="s">
        <v>659</v>
      </c>
      <c r="AX4312" s="18" t="s">
        <v>14</v>
      </c>
      <c r="AY4312" s="18" t="s">
        <v>694</v>
      </c>
      <c r="AZ4312" s="18" t="s">
        <v>698</v>
      </c>
    </row>
    <row r="4313" spans="2:52" s="18" customFormat="1" x14ac:dyDescent="0.2">
      <c r="B4313" s="18">
        <v>8896</v>
      </c>
      <c r="C4313" s="18" t="s">
        <v>69</v>
      </c>
      <c r="D4313" s="18" t="s">
        <v>696</v>
      </c>
      <c r="E4313" s="18" t="s">
        <v>692</v>
      </c>
      <c r="G4313" s="18" t="s">
        <v>642</v>
      </c>
      <c r="H4313" s="18">
        <v>1.0367999998274799</v>
      </c>
      <c r="J4313" s="18">
        <v>2011</v>
      </c>
      <c r="L4313" s="18">
        <v>288</v>
      </c>
      <c r="M4313" s="18">
        <f t="shared" si="329"/>
        <v>23.166666666666668</v>
      </c>
      <c r="N4313" s="18">
        <f t="shared" si="330"/>
        <v>112.53333333333333</v>
      </c>
      <c r="Q4313" s="14">
        <v>21.33</v>
      </c>
      <c r="R4313" s="18">
        <v>5</v>
      </c>
      <c r="S4313" s="18">
        <v>29.4</v>
      </c>
      <c r="T4313" s="18">
        <v>5</v>
      </c>
      <c r="V4313" s="18" t="s">
        <v>26</v>
      </c>
      <c r="W4313" s="18">
        <v>2.06</v>
      </c>
      <c r="X4313" s="18">
        <f t="shared" si="331"/>
        <v>2.1358079996446087</v>
      </c>
      <c r="AE4313" s="18" t="s">
        <v>28</v>
      </c>
      <c r="AL4313" s="18" t="s">
        <v>408</v>
      </c>
      <c r="AN4313" s="18">
        <v>5.8599999999999999E-2</v>
      </c>
      <c r="AT4313" s="18">
        <f t="shared" si="332"/>
        <v>1.7967868744202726</v>
      </c>
      <c r="AV4313" s="18" t="s">
        <v>659</v>
      </c>
      <c r="AX4313" s="18" t="s">
        <v>14</v>
      </c>
      <c r="AY4313" s="18" t="s">
        <v>694</v>
      </c>
      <c r="AZ4313" s="18" t="s">
        <v>698</v>
      </c>
    </row>
    <row r="4314" spans="2:52" s="18" customFormat="1" x14ac:dyDescent="0.2">
      <c r="B4314" s="18">
        <v>8896</v>
      </c>
      <c r="C4314" s="18" t="s">
        <v>69</v>
      </c>
      <c r="D4314" s="18" t="s">
        <v>696</v>
      </c>
      <c r="E4314" s="18" t="s">
        <v>692</v>
      </c>
      <c r="G4314" s="18" t="s">
        <v>642</v>
      </c>
      <c r="H4314" s="18">
        <v>1.0367999998274799</v>
      </c>
      <c r="J4314" s="18">
        <v>2011</v>
      </c>
      <c r="L4314" s="18">
        <v>307</v>
      </c>
      <c r="M4314" s="18">
        <f t="shared" si="329"/>
        <v>23.166666666666668</v>
      </c>
      <c r="N4314" s="18">
        <f t="shared" si="330"/>
        <v>112.53333333333333</v>
      </c>
      <c r="Q4314" s="14">
        <v>22.65</v>
      </c>
      <c r="R4314" s="18">
        <v>5</v>
      </c>
      <c r="S4314" s="18">
        <v>21.1</v>
      </c>
      <c r="T4314" s="18">
        <v>5</v>
      </c>
      <c r="V4314" s="18" t="s">
        <v>26</v>
      </c>
      <c r="W4314" s="18">
        <v>4.0199999999999996</v>
      </c>
      <c r="X4314" s="18">
        <f t="shared" si="331"/>
        <v>4.1679359993064686</v>
      </c>
      <c r="AE4314" s="18" t="s">
        <v>28</v>
      </c>
      <c r="AL4314" s="18" t="s">
        <v>408</v>
      </c>
      <c r="AN4314" s="18">
        <v>5.8599999999999999E-2</v>
      </c>
      <c r="AT4314" s="18">
        <f t="shared" si="332"/>
        <v>1.7967868744202726</v>
      </c>
      <c r="AV4314" s="18" t="s">
        <v>659</v>
      </c>
      <c r="AX4314" s="18" t="s">
        <v>14</v>
      </c>
      <c r="AY4314" s="18" t="s">
        <v>694</v>
      </c>
      <c r="AZ4314" s="18" t="s">
        <v>698</v>
      </c>
    </row>
    <row r="4315" spans="2:52" s="18" customFormat="1" x14ac:dyDescent="0.2">
      <c r="B4315" s="18">
        <v>8896</v>
      </c>
      <c r="C4315" s="18" t="s">
        <v>69</v>
      </c>
      <c r="D4315" s="18" t="s">
        <v>696</v>
      </c>
      <c r="E4315" s="18" t="s">
        <v>692</v>
      </c>
      <c r="G4315" s="18" t="s">
        <v>642</v>
      </c>
      <c r="H4315" s="18">
        <v>1.0367999998274799</v>
      </c>
      <c r="J4315" s="18">
        <v>2011</v>
      </c>
      <c r="L4315" s="18">
        <v>325</v>
      </c>
      <c r="M4315" s="18">
        <f t="shared" si="329"/>
        <v>23.166666666666668</v>
      </c>
      <c r="N4315" s="18">
        <f t="shared" si="330"/>
        <v>112.53333333333333</v>
      </c>
      <c r="Q4315" s="14">
        <v>20.11</v>
      </c>
      <c r="R4315" s="18">
        <v>5</v>
      </c>
      <c r="S4315" s="18">
        <v>29.07</v>
      </c>
      <c r="T4315" s="18">
        <v>5</v>
      </c>
      <c r="V4315" s="18" t="s">
        <v>26</v>
      </c>
      <c r="W4315" s="18">
        <v>1.35</v>
      </c>
      <c r="X4315" s="18">
        <f t="shared" si="331"/>
        <v>1.3996799997670981</v>
      </c>
      <c r="AE4315" s="18" t="s">
        <v>28</v>
      </c>
      <c r="AL4315" s="18" t="s">
        <v>408</v>
      </c>
      <c r="AN4315" s="18">
        <v>5.8599999999999999E-2</v>
      </c>
      <c r="AT4315" s="18">
        <f t="shared" si="332"/>
        <v>1.7967868744202726</v>
      </c>
      <c r="AV4315" s="18" t="s">
        <v>659</v>
      </c>
      <c r="AX4315" s="18" t="s">
        <v>14</v>
      </c>
      <c r="AY4315" s="18" t="s">
        <v>694</v>
      </c>
      <c r="AZ4315" s="18" t="s">
        <v>698</v>
      </c>
    </row>
    <row r="4316" spans="2:52" s="18" customFormat="1" x14ac:dyDescent="0.2">
      <c r="B4316" s="18">
        <v>8896</v>
      </c>
      <c r="C4316" s="18" t="s">
        <v>69</v>
      </c>
      <c r="D4316" s="18" t="s">
        <v>696</v>
      </c>
      <c r="E4316" s="18" t="s">
        <v>692</v>
      </c>
      <c r="G4316" s="18" t="s">
        <v>642</v>
      </c>
      <c r="H4316" s="18">
        <v>1.0367999998274799</v>
      </c>
      <c r="J4316" s="18">
        <v>2011</v>
      </c>
      <c r="L4316" s="18">
        <v>338</v>
      </c>
      <c r="M4316" s="18">
        <f t="shared" si="329"/>
        <v>23.166666666666668</v>
      </c>
      <c r="N4316" s="18">
        <f t="shared" si="330"/>
        <v>112.53333333333333</v>
      </c>
      <c r="Q4316" s="14">
        <v>18.45</v>
      </c>
      <c r="R4316" s="18">
        <v>5</v>
      </c>
      <c r="S4316" s="18">
        <v>21.26</v>
      </c>
      <c r="T4316" s="18">
        <v>5</v>
      </c>
      <c r="V4316" s="18" t="s">
        <v>26</v>
      </c>
      <c r="W4316" s="18">
        <v>1.81</v>
      </c>
      <c r="X4316" s="18">
        <f t="shared" si="331"/>
        <v>1.8766079996877387</v>
      </c>
      <c r="AE4316" s="18" t="s">
        <v>28</v>
      </c>
      <c r="AL4316" s="18" t="s">
        <v>408</v>
      </c>
      <c r="AN4316" s="18">
        <v>5.8599999999999999E-2</v>
      </c>
      <c r="AT4316" s="18">
        <f t="shared" si="332"/>
        <v>1.7967868744202726</v>
      </c>
      <c r="AV4316" s="18" t="s">
        <v>659</v>
      </c>
      <c r="AX4316" s="18" t="s">
        <v>14</v>
      </c>
      <c r="AY4316" s="18" t="s">
        <v>694</v>
      </c>
      <c r="AZ4316" s="18" t="s">
        <v>698</v>
      </c>
    </row>
    <row r="4317" spans="2:52" s="18" customFormat="1" x14ac:dyDescent="0.2">
      <c r="B4317" s="18">
        <v>8896</v>
      </c>
      <c r="C4317" s="18" t="s">
        <v>69</v>
      </c>
      <c r="D4317" s="18" t="s">
        <v>696</v>
      </c>
      <c r="E4317" s="18" t="s">
        <v>692</v>
      </c>
      <c r="G4317" s="18" t="s">
        <v>642</v>
      </c>
      <c r="H4317" s="18">
        <v>1.0367999998274799</v>
      </c>
      <c r="J4317" s="18">
        <v>2011</v>
      </c>
      <c r="L4317" s="18">
        <v>355</v>
      </c>
      <c r="M4317" s="18">
        <f t="shared" si="329"/>
        <v>23.166666666666668</v>
      </c>
      <c r="N4317" s="18">
        <f t="shared" si="330"/>
        <v>112.53333333333333</v>
      </c>
      <c r="Q4317" s="14">
        <v>15.69</v>
      </c>
      <c r="R4317" s="18">
        <v>5</v>
      </c>
      <c r="S4317" s="18">
        <v>19</v>
      </c>
      <c r="T4317" s="18">
        <v>5</v>
      </c>
      <c r="V4317" s="18" t="s">
        <v>26</v>
      </c>
      <c r="W4317" s="18">
        <v>1.66</v>
      </c>
      <c r="X4317" s="18">
        <f t="shared" si="331"/>
        <v>1.7210879997136166</v>
      </c>
      <c r="AE4317" s="18" t="s">
        <v>28</v>
      </c>
      <c r="AL4317" s="18" t="s">
        <v>408</v>
      </c>
      <c r="AN4317" s="18">
        <v>5.8599999999999999E-2</v>
      </c>
      <c r="AT4317" s="18">
        <f t="shared" si="332"/>
        <v>1.7967868744202726</v>
      </c>
      <c r="AV4317" s="18" t="s">
        <v>659</v>
      </c>
      <c r="AX4317" s="18" t="s">
        <v>14</v>
      </c>
      <c r="AY4317" s="18" t="s">
        <v>694</v>
      </c>
      <c r="AZ4317" s="18" t="s">
        <v>698</v>
      </c>
    </row>
    <row r="4318" spans="2:52" s="18" customFormat="1" x14ac:dyDescent="0.2">
      <c r="B4318" s="18">
        <v>8896</v>
      </c>
      <c r="C4318" s="18" t="s">
        <v>69</v>
      </c>
      <c r="D4318" s="18" t="s">
        <v>696</v>
      </c>
      <c r="E4318" s="18" t="s">
        <v>692</v>
      </c>
      <c r="G4318" s="18" t="s">
        <v>642</v>
      </c>
      <c r="H4318" s="18">
        <v>1.0367999998274799</v>
      </c>
      <c r="J4318" s="18">
        <v>2012</v>
      </c>
      <c r="L4318" s="18">
        <v>7</v>
      </c>
      <c r="M4318" s="18">
        <f t="shared" si="329"/>
        <v>23.166666666666668</v>
      </c>
      <c r="N4318" s="18">
        <f t="shared" si="330"/>
        <v>112.53333333333333</v>
      </c>
      <c r="Q4318" s="14">
        <v>13.04</v>
      </c>
      <c r="R4318" s="18">
        <v>5</v>
      </c>
      <c r="S4318" s="18">
        <v>23.75</v>
      </c>
      <c r="T4318" s="18">
        <v>5</v>
      </c>
      <c r="V4318" s="18" t="s">
        <v>26</v>
      </c>
      <c r="W4318" s="18">
        <v>1.25</v>
      </c>
      <c r="X4318" s="18">
        <f t="shared" si="331"/>
        <v>1.2959999997843499</v>
      </c>
      <c r="AE4318" s="18" t="s">
        <v>28</v>
      </c>
      <c r="AL4318" s="18" t="s">
        <v>408</v>
      </c>
      <c r="AN4318" s="18">
        <v>5.8599999999999999E-2</v>
      </c>
      <c r="AT4318" s="18">
        <f t="shared" si="332"/>
        <v>1.7967868744202726</v>
      </c>
      <c r="AV4318" s="18" t="s">
        <v>659</v>
      </c>
      <c r="AX4318" s="18" t="s">
        <v>14</v>
      </c>
      <c r="AY4318" s="18" t="s">
        <v>694</v>
      </c>
      <c r="AZ4318" s="18" t="s">
        <v>698</v>
      </c>
    </row>
    <row r="4319" spans="2:52" s="18" customFormat="1" x14ac:dyDescent="0.2">
      <c r="B4319" s="18">
        <v>8896</v>
      </c>
      <c r="C4319" s="18" t="s">
        <v>69</v>
      </c>
      <c r="D4319" s="18" t="s">
        <v>696</v>
      </c>
      <c r="E4319" s="18" t="s">
        <v>692</v>
      </c>
      <c r="G4319" s="18" t="s">
        <v>642</v>
      </c>
      <c r="H4319" s="18">
        <v>1.0367999998274799</v>
      </c>
      <c r="J4319" s="18">
        <v>2012</v>
      </c>
      <c r="L4319" s="18">
        <v>28</v>
      </c>
      <c r="M4319" s="18">
        <f t="shared" si="329"/>
        <v>23.166666666666668</v>
      </c>
      <c r="N4319" s="18">
        <f t="shared" si="330"/>
        <v>112.53333333333333</v>
      </c>
      <c r="Q4319" s="14">
        <v>12.15</v>
      </c>
      <c r="R4319" s="18">
        <v>5</v>
      </c>
      <c r="S4319" s="18">
        <v>32.56</v>
      </c>
      <c r="T4319" s="18">
        <v>5</v>
      </c>
      <c r="V4319" s="18" t="s">
        <v>26</v>
      </c>
      <c r="W4319" s="18">
        <v>0.6</v>
      </c>
      <c r="X4319" s="18">
        <f t="shared" si="331"/>
        <v>0.62207999989648799</v>
      </c>
      <c r="AE4319" s="18" t="s">
        <v>28</v>
      </c>
      <c r="AL4319" s="18" t="s">
        <v>408</v>
      </c>
      <c r="AN4319" s="18">
        <v>5.8599999999999999E-2</v>
      </c>
      <c r="AT4319" s="18">
        <f t="shared" si="332"/>
        <v>1.7967868744202726</v>
      </c>
      <c r="AV4319" s="18" t="s">
        <v>659</v>
      </c>
      <c r="AX4319" s="18" t="s">
        <v>14</v>
      </c>
      <c r="AY4319" s="18" t="s">
        <v>694</v>
      </c>
      <c r="AZ4319" s="18" t="s">
        <v>698</v>
      </c>
    </row>
    <row r="4320" spans="2:52" s="12" customFormat="1" x14ac:dyDescent="0.2">
      <c r="B4320" s="12">
        <v>8896</v>
      </c>
      <c r="C4320" s="12" t="s">
        <v>69</v>
      </c>
      <c r="D4320" s="12" t="s">
        <v>697</v>
      </c>
      <c r="E4320" s="12" t="s">
        <v>692</v>
      </c>
      <c r="G4320" s="12" t="s">
        <v>642</v>
      </c>
      <c r="H4320" s="12">
        <v>1.0367999998274799</v>
      </c>
      <c r="J4320" s="12">
        <v>2010</v>
      </c>
      <c r="L4320" s="12">
        <v>33</v>
      </c>
      <c r="M4320" s="12">
        <f>23+10/60</f>
        <v>23.166666666666668</v>
      </c>
      <c r="N4320" s="12">
        <f>112+32/60</f>
        <v>112.53333333333333</v>
      </c>
      <c r="Q4320" s="12">
        <v>18.010000000000002</v>
      </c>
      <c r="R4320" s="12">
        <v>5</v>
      </c>
      <c r="T4320" s="12">
        <v>5</v>
      </c>
      <c r="V4320" s="12" t="s">
        <v>26</v>
      </c>
      <c r="W4320" s="12">
        <v>1.78</v>
      </c>
      <c r="X4320" s="12">
        <f t="shared" si="331"/>
        <v>1.8455039996929143</v>
      </c>
      <c r="AE4320" s="12" t="s">
        <v>39</v>
      </c>
      <c r="AL4320" s="12" t="s">
        <v>408</v>
      </c>
      <c r="AN4320" s="12">
        <v>5.5E-2</v>
      </c>
      <c r="AT4320" s="12">
        <f t="shared" si="332"/>
        <v>1.7332530178673953</v>
      </c>
      <c r="AV4320" s="12" t="s">
        <v>659</v>
      </c>
      <c r="AX4320" s="12" t="s">
        <v>14</v>
      </c>
      <c r="AY4320" s="12" t="s">
        <v>694</v>
      </c>
      <c r="AZ4320" s="12" t="s">
        <v>698</v>
      </c>
    </row>
    <row r="4321" spans="2:52" s="12" customFormat="1" x14ac:dyDescent="0.2">
      <c r="B4321" s="12">
        <v>8896</v>
      </c>
      <c r="C4321" s="12" t="s">
        <v>69</v>
      </c>
      <c r="D4321" s="12" t="s">
        <v>697</v>
      </c>
      <c r="E4321" s="12" t="s">
        <v>692</v>
      </c>
      <c r="G4321" s="12" t="s">
        <v>642</v>
      </c>
      <c r="H4321" s="12">
        <v>1.0367999998274799</v>
      </c>
      <c r="J4321" s="12">
        <v>2010</v>
      </c>
      <c r="L4321" s="12">
        <v>54</v>
      </c>
      <c r="M4321" s="12">
        <f t="shared" si="329"/>
        <v>23.166666666666668</v>
      </c>
      <c r="N4321" s="12">
        <f t="shared" si="330"/>
        <v>112.53333333333333</v>
      </c>
      <c r="Q4321" s="12">
        <v>15.25</v>
      </c>
      <c r="R4321" s="12">
        <v>5</v>
      </c>
      <c r="S4321" s="12">
        <v>31.4</v>
      </c>
      <c r="T4321" s="12">
        <v>5</v>
      </c>
      <c r="V4321" s="12" t="s">
        <v>26</v>
      </c>
      <c r="W4321" s="12">
        <v>0.65</v>
      </c>
      <c r="X4321" s="12">
        <f t="shared" si="331"/>
        <v>0.673919999887862</v>
      </c>
      <c r="AE4321" s="12" t="s">
        <v>39</v>
      </c>
      <c r="AL4321" s="12" t="s">
        <v>408</v>
      </c>
      <c r="AN4321" s="12">
        <v>5.5E-2</v>
      </c>
      <c r="AT4321" s="12">
        <f t="shared" si="332"/>
        <v>1.7332530178673953</v>
      </c>
      <c r="AV4321" s="12" t="s">
        <v>659</v>
      </c>
      <c r="AX4321" s="12" t="s">
        <v>14</v>
      </c>
      <c r="AY4321" s="12" t="s">
        <v>694</v>
      </c>
      <c r="AZ4321" s="12" t="s">
        <v>698</v>
      </c>
    </row>
    <row r="4322" spans="2:52" s="12" customFormat="1" x14ac:dyDescent="0.2">
      <c r="B4322" s="12">
        <v>8896</v>
      </c>
      <c r="C4322" s="12" t="s">
        <v>69</v>
      </c>
      <c r="D4322" s="12" t="s">
        <v>697</v>
      </c>
      <c r="E4322" s="12" t="s">
        <v>692</v>
      </c>
      <c r="G4322" s="12" t="s">
        <v>642</v>
      </c>
      <c r="H4322" s="12">
        <v>1.0367999998274799</v>
      </c>
      <c r="J4322" s="12">
        <v>2010</v>
      </c>
      <c r="L4322" s="12">
        <v>66</v>
      </c>
      <c r="M4322" s="12">
        <f t="shared" si="329"/>
        <v>23.166666666666668</v>
      </c>
      <c r="N4322" s="12">
        <f t="shared" si="330"/>
        <v>112.53333333333333</v>
      </c>
      <c r="Q4322" s="12">
        <v>22.1</v>
      </c>
      <c r="R4322" s="12">
        <v>5</v>
      </c>
      <c r="S4322" s="12">
        <v>25.08</v>
      </c>
      <c r="T4322" s="12">
        <v>5</v>
      </c>
      <c r="V4322" s="12" t="s">
        <v>26</v>
      </c>
      <c r="W4322" s="12">
        <v>1.1599999999999999</v>
      </c>
      <c r="X4322" s="12">
        <f t="shared" si="331"/>
        <v>1.2026879997998767</v>
      </c>
      <c r="AE4322" s="12" t="s">
        <v>39</v>
      </c>
      <c r="AL4322" s="12" t="s">
        <v>408</v>
      </c>
      <c r="AN4322" s="12">
        <v>5.5E-2</v>
      </c>
      <c r="AT4322" s="12">
        <f t="shared" si="332"/>
        <v>1.7332530178673953</v>
      </c>
      <c r="AV4322" s="12" t="s">
        <v>659</v>
      </c>
      <c r="AX4322" s="12" t="s">
        <v>14</v>
      </c>
      <c r="AY4322" s="12" t="s">
        <v>694</v>
      </c>
      <c r="AZ4322" s="12" t="s">
        <v>698</v>
      </c>
    </row>
    <row r="4323" spans="2:52" s="12" customFormat="1" x14ac:dyDescent="0.2">
      <c r="B4323" s="12">
        <v>8896</v>
      </c>
      <c r="C4323" s="12" t="s">
        <v>69</v>
      </c>
      <c r="D4323" s="12" t="s">
        <v>697</v>
      </c>
      <c r="E4323" s="12" t="s">
        <v>692</v>
      </c>
      <c r="G4323" s="12" t="s">
        <v>642</v>
      </c>
      <c r="H4323" s="12">
        <v>1.0367999998274799</v>
      </c>
      <c r="J4323" s="12">
        <v>2010</v>
      </c>
      <c r="L4323" s="12">
        <v>75</v>
      </c>
      <c r="M4323" s="12">
        <f t="shared" si="329"/>
        <v>23.166666666666668</v>
      </c>
      <c r="N4323" s="12">
        <f t="shared" si="330"/>
        <v>112.53333333333333</v>
      </c>
      <c r="Q4323" s="12">
        <v>17.13</v>
      </c>
      <c r="R4323" s="12">
        <v>5</v>
      </c>
      <c r="T4323" s="12">
        <v>5</v>
      </c>
      <c r="V4323" s="12" t="s">
        <v>26</v>
      </c>
      <c r="W4323" s="12">
        <v>0.88</v>
      </c>
      <c r="X4323" s="12">
        <f t="shared" si="331"/>
        <v>0.9123839998481823</v>
      </c>
      <c r="AE4323" s="12" t="s">
        <v>39</v>
      </c>
      <c r="AL4323" s="12" t="s">
        <v>408</v>
      </c>
      <c r="AN4323" s="12">
        <v>5.5E-2</v>
      </c>
      <c r="AT4323" s="12">
        <f t="shared" si="332"/>
        <v>1.7332530178673953</v>
      </c>
      <c r="AV4323" s="12" t="s">
        <v>659</v>
      </c>
      <c r="AX4323" s="12" t="s">
        <v>14</v>
      </c>
      <c r="AY4323" s="12" t="s">
        <v>694</v>
      </c>
      <c r="AZ4323" s="12" t="s">
        <v>698</v>
      </c>
    </row>
    <row r="4324" spans="2:52" s="12" customFormat="1" x14ac:dyDescent="0.2">
      <c r="B4324" s="12">
        <v>8896</v>
      </c>
      <c r="C4324" s="12" t="s">
        <v>69</v>
      </c>
      <c r="D4324" s="12" t="s">
        <v>697</v>
      </c>
      <c r="E4324" s="12" t="s">
        <v>692</v>
      </c>
      <c r="G4324" s="12" t="s">
        <v>642</v>
      </c>
      <c r="H4324" s="12">
        <v>1.0367999998274799</v>
      </c>
      <c r="J4324" s="12">
        <v>2010</v>
      </c>
      <c r="L4324" s="12">
        <v>90</v>
      </c>
      <c r="M4324" s="12">
        <f t="shared" si="329"/>
        <v>23.166666666666668</v>
      </c>
      <c r="N4324" s="12">
        <f t="shared" si="330"/>
        <v>112.53333333333333</v>
      </c>
      <c r="Q4324" s="12">
        <v>19.12</v>
      </c>
      <c r="R4324" s="12">
        <v>5</v>
      </c>
      <c r="T4324" s="12">
        <v>5</v>
      </c>
      <c r="V4324" s="12" t="s">
        <v>26</v>
      </c>
      <c r="W4324" s="12">
        <v>1.93</v>
      </c>
      <c r="X4324" s="12">
        <f t="shared" si="331"/>
        <v>2.0010239996670363</v>
      </c>
      <c r="AE4324" s="12" t="s">
        <v>39</v>
      </c>
      <c r="AL4324" s="12" t="s">
        <v>408</v>
      </c>
      <c r="AN4324" s="12">
        <v>5.5E-2</v>
      </c>
      <c r="AT4324" s="12">
        <f t="shared" si="332"/>
        <v>1.7332530178673953</v>
      </c>
      <c r="AV4324" s="12" t="s">
        <v>659</v>
      </c>
      <c r="AX4324" s="12" t="s">
        <v>14</v>
      </c>
      <c r="AY4324" s="12" t="s">
        <v>694</v>
      </c>
      <c r="AZ4324" s="12" t="s">
        <v>698</v>
      </c>
    </row>
    <row r="4325" spans="2:52" s="12" customFormat="1" x14ac:dyDescent="0.2">
      <c r="B4325" s="12">
        <v>8896</v>
      </c>
      <c r="C4325" s="12" t="s">
        <v>69</v>
      </c>
      <c r="D4325" s="12" t="s">
        <v>697</v>
      </c>
      <c r="E4325" s="12" t="s">
        <v>692</v>
      </c>
      <c r="G4325" s="12" t="s">
        <v>642</v>
      </c>
      <c r="H4325" s="12">
        <v>1.0367999998274799</v>
      </c>
      <c r="J4325" s="12">
        <v>2010</v>
      </c>
      <c r="L4325" s="12">
        <v>107</v>
      </c>
      <c r="M4325" s="12">
        <f t="shared" si="329"/>
        <v>23.166666666666668</v>
      </c>
      <c r="N4325" s="12">
        <f t="shared" si="330"/>
        <v>112.53333333333333</v>
      </c>
      <c r="Q4325" s="12">
        <v>17.79</v>
      </c>
      <c r="R4325" s="12">
        <v>5</v>
      </c>
      <c r="T4325" s="12">
        <v>5</v>
      </c>
      <c r="V4325" s="12" t="s">
        <v>26</v>
      </c>
      <c r="W4325" s="12">
        <v>1</v>
      </c>
      <c r="X4325" s="12">
        <f t="shared" si="331"/>
        <v>1.0367999998274799</v>
      </c>
      <c r="AE4325" s="12" t="s">
        <v>39</v>
      </c>
      <c r="AL4325" s="12" t="s">
        <v>408</v>
      </c>
      <c r="AN4325" s="12">
        <v>5.5E-2</v>
      </c>
      <c r="AT4325" s="12">
        <f t="shared" si="332"/>
        <v>1.7332530178673953</v>
      </c>
      <c r="AV4325" s="12" t="s">
        <v>659</v>
      </c>
      <c r="AX4325" s="12" t="s">
        <v>14</v>
      </c>
      <c r="AY4325" s="12" t="s">
        <v>694</v>
      </c>
      <c r="AZ4325" s="12" t="s">
        <v>698</v>
      </c>
    </row>
    <row r="4326" spans="2:52" s="12" customFormat="1" x14ac:dyDescent="0.2">
      <c r="B4326" s="12">
        <v>8896</v>
      </c>
      <c r="C4326" s="12" t="s">
        <v>69</v>
      </c>
      <c r="D4326" s="12" t="s">
        <v>697</v>
      </c>
      <c r="E4326" s="12" t="s">
        <v>692</v>
      </c>
      <c r="G4326" s="12" t="s">
        <v>642</v>
      </c>
      <c r="H4326" s="12">
        <v>1.0367999998274799</v>
      </c>
      <c r="J4326" s="12">
        <v>2010</v>
      </c>
      <c r="L4326" s="12">
        <v>126</v>
      </c>
      <c r="M4326" s="12">
        <f t="shared" si="329"/>
        <v>23.166666666666668</v>
      </c>
      <c r="N4326" s="12">
        <f t="shared" si="330"/>
        <v>112.53333333333333</v>
      </c>
      <c r="Q4326" s="12">
        <v>22.65</v>
      </c>
      <c r="R4326" s="12">
        <v>5</v>
      </c>
      <c r="S4326" s="12">
        <v>36.54</v>
      </c>
      <c r="T4326" s="12">
        <v>5</v>
      </c>
      <c r="V4326" s="12" t="s">
        <v>26</v>
      </c>
      <c r="W4326" s="12">
        <v>1.25</v>
      </c>
      <c r="X4326" s="12">
        <f t="shared" si="331"/>
        <v>1.2959999997843499</v>
      </c>
      <c r="AE4326" s="12" t="s">
        <v>39</v>
      </c>
      <c r="AL4326" s="12" t="s">
        <v>408</v>
      </c>
      <c r="AN4326" s="12">
        <v>5.5E-2</v>
      </c>
      <c r="AT4326" s="12">
        <f t="shared" si="332"/>
        <v>1.7332530178673953</v>
      </c>
      <c r="AV4326" s="12" t="s">
        <v>659</v>
      </c>
      <c r="AX4326" s="12" t="s">
        <v>14</v>
      </c>
      <c r="AY4326" s="12" t="s">
        <v>694</v>
      </c>
      <c r="AZ4326" s="12" t="s">
        <v>698</v>
      </c>
    </row>
    <row r="4327" spans="2:52" s="12" customFormat="1" x14ac:dyDescent="0.2">
      <c r="B4327" s="12">
        <v>8896</v>
      </c>
      <c r="C4327" s="12" t="s">
        <v>69</v>
      </c>
      <c r="D4327" s="12" t="s">
        <v>697</v>
      </c>
      <c r="E4327" s="12" t="s">
        <v>692</v>
      </c>
      <c r="G4327" s="12" t="s">
        <v>642</v>
      </c>
      <c r="H4327" s="12">
        <v>1.0367999998274799</v>
      </c>
      <c r="J4327" s="12">
        <v>2010</v>
      </c>
      <c r="L4327" s="12">
        <v>140</v>
      </c>
      <c r="M4327" s="12">
        <f t="shared" si="329"/>
        <v>23.166666666666668</v>
      </c>
      <c r="N4327" s="12">
        <f t="shared" si="330"/>
        <v>112.53333333333333</v>
      </c>
      <c r="Q4327" s="12">
        <v>23.65</v>
      </c>
      <c r="R4327" s="12">
        <v>5</v>
      </c>
      <c r="S4327" s="12">
        <v>34.549999999999997</v>
      </c>
      <c r="T4327" s="12">
        <v>5</v>
      </c>
      <c r="V4327" s="12" t="s">
        <v>26</v>
      </c>
      <c r="W4327" s="12">
        <v>1</v>
      </c>
      <c r="X4327" s="12">
        <f t="shared" si="331"/>
        <v>1.0367999998274799</v>
      </c>
      <c r="AE4327" s="12" t="s">
        <v>39</v>
      </c>
      <c r="AL4327" s="12" t="s">
        <v>408</v>
      </c>
      <c r="AN4327" s="12">
        <v>5.5E-2</v>
      </c>
      <c r="AT4327" s="12">
        <f t="shared" si="332"/>
        <v>1.7332530178673953</v>
      </c>
      <c r="AV4327" s="12" t="s">
        <v>659</v>
      </c>
      <c r="AX4327" s="12" t="s">
        <v>14</v>
      </c>
      <c r="AY4327" s="12" t="s">
        <v>694</v>
      </c>
      <c r="AZ4327" s="12" t="s">
        <v>698</v>
      </c>
    </row>
    <row r="4328" spans="2:52" s="12" customFormat="1" x14ac:dyDescent="0.2">
      <c r="B4328" s="12">
        <v>8896</v>
      </c>
      <c r="C4328" s="12" t="s">
        <v>69</v>
      </c>
      <c r="D4328" s="12" t="s">
        <v>697</v>
      </c>
      <c r="E4328" s="12" t="s">
        <v>692</v>
      </c>
      <c r="G4328" s="12" t="s">
        <v>642</v>
      </c>
      <c r="H4328" s="12">
        <v>1.0367999998274799</v>
      </c>
      <c r="J4328" s="12">
        <v>2010</v>
      </c>
      <c r="L4328" s="12">
        <v>156</v>
      </c>
      <c r="M4328" s="12">
        <f t="shared" si="329"/>
        <v>23.166666666666668</v>
      </c>
      <c r="N4328" s="12">
        <f t="shared" si="330"/>
        <v>112.53333333333333</v>
      </c>
      <c r="Q4328" s="12">
        <v>22.76</v>
      </c>
      <c r="R4328" s="12">
        <v>5</v>
      </c>
      <c r="S4328" s="12">
        <v>28.24</v>
      </c>
      <c r="T4328" s="12">
        <v>5</v>
      </c>
      <c r="V4328" s="12" t="s">
        <v>26</v>
      </c>
      <c r="W4328" s="12">
        <v>1.38</v>
      </c>
      <c r="X4328" s="12">
        <f t="shared" si="331"/>
        <v>1.4307839997619223</v>
      </c>
      <c r="AE4328" s="12" t="s">
        <v>39</v>
      </c>
      <c r="AL4328" s="12" t="s">
        <v>408</v>
      </c>
      <c r="AN4328" s="12">
        <v>5.5E-2</v>
      </c>
      <c r="AT4328" s="12">
        <f t="shared" si="332"/>
        <v>1.7332530178673953</v>
      </c>
      <c r="AV4328" s="12" t="s">
        <v>659</v>
      </c>
      <c r="AX4328" s="12" t="s">
        <v>14</v>
      </c>
      <c r="AY4328" s="12" t="s">
        <v>694</v>
      </c>
      <c r="AZ4328" s="12" t="s">
        <v>698</v>
      </c>
    </row>
    <row r="4329" spans="2:52" s="12" customFormat="1" x14ac:dyDescent="0.2">
      <c r="B4329" s="12">
        <v>8896</v>
      </c>
      <c r="C4329" s="12" t="s">
        <v>69</v>
      </c>
      <c r="D4329" s="12" t="s">
        <v>697</v>
      </c>
      <c r="E4329" s="12" t="s">
        <v>692</v>
      </c>
      <c r="G4329" s="12" t="s">
        <v>642</v>
      </c>
      <c r="H4329" s="12">
        <v>1.0367999998274799</v>
      </c>
      <c r="J4329" s="12">
        <v>2010</v>
      </c>
      <c r="L4329" s="12">
        <v>189</v>
      </c>
      <c r="M4329" s="12">
        <f t="shared" si="329"/>
        <v>23.166666666666668</v>
      </c>
      <c r="N4329" s="12">
        <f t="shared" si="330"/>
        <v>112.53333333333333</v>
      </c>
      <c r="Q4329" s="12">
        <v>27.4</v>
      </c>
      <c r="R4329" s="12">
        <v>5</v>
      </c>
      <c r="S4329" s="12">
        <v>22</v>
      </c>
      <c r="T4329" s="12">
        <v>5</v>
      </c>
      <c r="V4329" s="12" t="s">
        <v>26</v>
      </c>
      <c r="W4329" s="12">
        <v>1.76</v>
      </c>
      <c r="X4329" s="12">
        <f t="shared" si="331"/>
        <v>1.8247679996963646</v>
      </c>
      <c r="AE4329" s="12" t="s">
        <v>39</v>
      </c>
      <c r="AL4329" s="12" t="s">
        <v>408</v>
      </c>
      <c r="AN4329" s="12">
        <v>5.5E-2</v>
      </c>
      <c r="AT4329" s="12">
        <f t="shared" si="332"/>
        <v>1.7332530178673953</v>
      </c>
      <c r="AV4329" s="12" t="s">
        <v>659</v>
      </c>
      <c r="AX4329" s="12" t="s">
        <v>14</v>
      </c>
      <c r="AY4329" s="12" t="s">
        <v>694</v>
      </c>
      <c r="AZ4329" s="12" t="s">
        <v>698</v>
      </c>
    </row>
    <row r="4330" spans="2:52" s="12" customFormat="1" x14ac:dyDescent="0.2">
      <c r="B4330" s="12">
        <v>8896</v>
      </c>
      <c r="C4330" s="12" t="s">
        <v>69</v>
      </c>
      <c r="D4330" s="12" t="s">
        <v>697</v>
      </c>
      <c r="E4330" s="12" t="s">
        <v>692</v>
      </c>
      <c r="G4330" s="12" t="s">
        <v>642</v>
      </c>
      <c r="H4330" s="12">
        <v>1.0367999998274799</v>
      </c>
      <c r="J4330" s="12">
        <v>2010</v>
      </c>
      <c r="L4330" s="12">
        <v>201</v>
      </c>
      <c r="M4330" s="12">
        <f t="shared" si="329"/>
        <v>23.166666666666668</v>
      </c>
      <c r="N4330" s="12">
        <f t="shared" si="330"/>
        <v>112.53333333333333</v>
      </c>
      <c r="Q4330" s="12">
        <v>26.41</v>
      </c>
      <c r="R4330" s="12">
        <v>5</v>
      </c>
      <c r="S4330" s="12">
        <v>25.75</v>
      </c>
      <c r="T4330" s="12">
        <v>5</v>
      </c>
      <c r="V4330" s="12" t="s">
        <v>26</v>
      </c>
      <c r="W4330" s="12">
        <v>1.56</v>
      </c>
      <c r="X4330" s="12">
        <f t="shared" si="331"/>
        <v>1.6174079997308688</v>
      </c>
      <c r="AE4330" s="12" t="s">
        <v>39</v>
      </c>
      <c r="AL4330" s="12" t="s">
        <v>408</v>
      </c>
      <c r="AN4330" s="12">
        <v>5.5E-2</v>
      </c>
      <c r="AT4330" s="12">
        <f t="shared" si="332"/>
        <v>1.7332530178673953</v>
      </c>
      <c r="AV4330" s="12" t="s">
        <v>659</v>
      </c>
      <c r="AX4330" s="12" t="s">
        <v>14</v>
      </c>
      <c r="AY4330" s="12" t="s">
        <v>694</v>
      </c>
      <c r="AZ4330" s="12" t="s">
        <v>698</v>
      </c>
    </row>
    <row r="4331" spans="2:52" s="12" customFormat="1" x14ac:dyDescent="0.2">
      <c r="B4331" s="12">
        <v>8896</v>
      </c>
      <c r="C4331" s="12" t="s">
        <v>69</v>
      </c>
      <c r="D4331" s="12" t="s">
        <v>697</v>
      </c>
      <c r="E4331" s="12" t="s">
        <v>692</v>
      </c>
      <c r="G4331" s="12" t="s">
        <v>642</v>
      </c>
      <c r="H4331" s="12">
        <v>1.0367999998274799</v>
      </c>
      <c r="J4331" s="12">
        <v>2010</v>
      </c>
      <c r="L4331" s="12">
        <v>212</v>
      </c>
      <c r="M4331" s="12">
        <f t="shared" si="329"/>
        <v>23.166666666666668</v>
      </c>
      <c r="N4331" s="12">
        <f t="shared" si="330"/>
        <v>112.53333333333333</v>
      </c>
      <c r="Q4331" s="12">
        <v>27.07</v>
      </c>
      <c r="R4331" s="12">
        <v>5</v>
      </c>
      <c r="S4331" s="12">
        <v>28.41</v>
      </c>
      <c r="T4331" s="12">
        <v>5</v>
      </c>
      <c r="V4331" s="12" t="s">
        <v>26</v>
      </c>
      <c r="W4331" s="12">
        <v>2.38</v>
      </c>
      <c r="X4331" s="12">
        <f t="shared" si="331"/>
        <v>2.4675839995894022</v>
      </c>
      <c r="AE4331" s="12" t="s">
        <v>39</v>
      </c>
      <c r="AL4331" s="12" t="s">
        <v>408</v>
      </c>
      <c r="AN4331" s="12">
        <v>5.5E-2</v>
      </c>
      <c r="AT4331" s="12">
        <f t="shared" si="332"/>
        <v>1.7332530178673953</v>
      </c>
      <c r="AV4331" s="12" t="s">
        <v>659</v>
      </c>
      <c r="AX4331" s="12" t="s">
        <v>14</v>
      </c>
      <c r="AY4331" s="12" t="s">
        <v>694</v>
      </c>
      <c r="AZ4331" s="12" t="s">
        <v>698</v>
      </c>
    </row>
    <row r="4332" spans="2:52" s="12" customFormat="1" x14ac:dyDescent="0.2">
      <c r="B4332" s="12">
        <v>8896</v>
      </c>
      <c r="C4332" s="12" t="s">
        <v>69</v>
      </c>
      <c r="D4332" s="12" t="s">
        <v>697</v>
      </c>
      <c r="E4332" s="12" t="s">
        <v>692</v>
      </c>
      <c r="G4332" s="12" t="s">
        <v>642</v>
      </c>
      <c r="H4332" s="12">
        <v>1.0367999998274799</v>
      </c>
      <c r="J4332" s="12">
        <v>2010</v>
      </c>
      <c r="L4332" s="12">
        <v>231</v>
      </c>
      <c r="M4332" s="12">
        <f t="shared" si="329"/>
        <v>23.166666666666668</v>
      </c>
      <c r="N4332" s="12">
        <f t="shared" si="330"/>
        <v>112.53333333333333</v>
      </c>
      <c r="Q4332" s="12">
        <v>25.64</v>
      </c>
      <c r="R4332" s="12">
        <v>5</v>
      </c>
      <c r="S4332" s="12">
        <v>27.08</v>
      </c>
      <c r="T4332" s="12">
        <v>5</v>
      </c>
      <c r="V4332" s="12" t="s">
        <v>26</v>
      </c>
      <c r="W4332" s="12">
        <v>1.18</v>
      </c>
      <c r="X4332" s="12">
        <f t="shared" si="331"/>
        <v>1.2234239997964262</v>
      </c>
      <c r="AE4332" s="12" t="s">
        <v>39</v>
      </c>
      <c r="AL4332" s="12" t="s">
        <v>408</v>
      </c>
      <c r="AN4332" s="12">
        <v>5.5E-2</v>
      </c>
      <c r="AT4332" s="12">
        <f t="shared" si="332"/>
        <v>1.7332530178673953</v>
      </c>
      <c r="AV4332" s="12" t="s">
        <v>659</v>
      </c>
      <c r="AX4332" s="12" t="s">
        <v>14</v>
      </c>
      <c r="AY4332" s="12" t="s">
        <v>694</v>
      </c>
      <c r="AZ4332" s="12" t="s">
        <v>698</v>
      </c>
    </row>
    <row r="4333" spans="2:52" s="12" customFormat="1" x14ac:dyDescent="0.2">
      <c r="B4333" s="12">
        <v>8896</v>
      </c>
      <c r="C4333" s="12" t="s">
        <v>69</v>
      </c>
      <c r="D4333" s="12" t="s">
        <v>697</v>
      </c>
      <c r="E4333" s="12" t="s">
        <v>692</v>
      </c>
      <c r="G4333" s="12" t="s">
        <v>642</v>
      </c>
      <c r="H4333" s="12">
        <v>1.0367999998274799</v>
      </c>
      <c r="J4333" s="12">
        <v>2010</v>
      </c>
      <c r="L4333" s="12">
        <v>248</v>
      </c>
      <c r="M4333" s="12">
        <f t="shared" si="329"/>
        <v>23.166666666666668</v>
      </c>
      <c r="N4333" s="12">
        <f t="shared" si="330"/>
        <v>112.53333333333333</v>
      </c>
      <c r="Q4333" s="12">
        <v>26.3</v>
      </c>
      <c r="R4333" s="12">
        <v>5</v>
      </c>
      <c r="S4333" s="12">
        <v>20.100000000000001</v>
      </c>
      <c r="T4333" s="12">
        <v>5</v>
      </c>
      <c r="V4333" s="12" t="s">
        <v>26</v>
      </c>
      <c r="W4333" s="12">
        <v>1</v>
      </c>
      <c r="X4333" s="12">
        <f t="shared" si="331"/>
        <v>1.0367999998274799</v>
      </c>
      <c r="AE4333" s="12" t="s">
        <v>39</v>
      </c>
      <c r="AL4333" s="12" t="s">
        <v>408</v>
      </c>
      <c r="AN4333" s="12">
        <v>5.5E-2</v>
      </c>
      <c r="AT4333" s="12">
        <f t="shared" si="332"/>
        <v>1.7332530178673953</v>
      </c>
      <c r="AV4333" s="12" t="s">
        <v>659</v>
      </c>
      <c r="AX4333" s="12" t="s">
        <v>14</v>
      </c>
      <c r="AY4333" s="12" t="s">
        <v>694</v>
      </c>
      <c r="AZ4333" s="12" t="s">
        <v>698</v>
      </c>
    </row>
    <row r="4334" spans="2:52" s="12" customFormat="1" x14ac:dyDescent="0.2">
      <c r="B4334" s="12">
        <v>8896</v>
      </c>
      <c r="C4334" s="12" t="s">
        <v>69</v>
      </c>
      <c r="D4334" s="12" t="s">
        <v>697</v>
      </c>
      <c r="E4334" s="12" t="s">
        <v>692</v>
      </c>
      <c r="G4334" s="12" t="s">
        <v>642</v>
      </c>
      <c r="H4334" s="12">
        <v>1.0367999998274799</v>
      </c>
      <c r="J4334" s="12">
        <v>2010</v>
      </c>
      <c r="L4334" s="12">
        <v>261</v>
      </c>
      <c r="M4334" s="12">
        <f t="shared" si="329"/>
        <v>23.166666666666668</v>
      </c>
      <c r="N4334" s="12">
        <f t="shared" si="330"/>
        <v>112.53333333333333</v>
      </c>
      <c r="Q4334" s="12">
        <v>26.08</v>
      </c>
      <c r="R4334" s="12">
        <v>5</v>
      </c>
      <c r="S4334" s="12">
        <v>19.100000000000001</v>
      </c>
      <c r="T4334" s="12">
        <v>5</v>
      </c>
      <c r="V4334" s="12" t="s">
        <v>26</v>
      </c>
      <c r="W4334" s="12">
        <v>1.03</v>
      </c>
      <c r="X4334" s="12">
        <f t="shared" si="331"/>
        <v>1.0679039998223043</v>
      </c>
      <c r="AE4334" s="12" t="s">
        <v>39</v>
      </c>
      <c r="AL4334" s="12" t="s">
        <v>408</v>
      </c>
      <c r="AN4334" s="12">
        <v>5.5E-2</v>
      </c>
      <c r="AT4334" s="12">
        <f t="shared" si="332"/>
        <v>1.7332530178673953</v>
      </c>
      <c r="AV4334" s="12" t="s">
        <v>659</v>
      </c>
      <c r="AX4334" s="12" t="s">
        <v>14</v>
      </c>
      <c r="AY4334" s="12" t="s">
        <v>694</v>
      </c>
      <c r="AZ4334" s="12" t="s">
        <v>698</v>
      </c>
    </row>
    <row r="4335" spans="2:52" s="12" customFormat="1" x14ac:dyDescent="0.2">
      <c r="B4335" s="12">
        <v>8896</v>
      </c>
      <c r="C4335" s="12" t="s">
        <v>69</v>
      </c>
      <c r="D4335" s="12" t="s">
        <v>697</v>
      </c>
      <c r="E4335" s="12" t="s">
        <v>692</v>
      </c>
      <c r="G4335" s="12" t="s">
        <v>642</v>
      </c>
      <c r="H4335" s="12">
        <v>1.0367999998274799</v>
      </c>
      <c r="J4335" s="12">
        <v>2010</v>
      </c>
      <c r="L4335" s="12">
        <v>292</v>
      </c>
      <c r="M4335" s="12">
        <f t="shared" si="329"/>
        <v>23.166666666666668</v>
      </c>
      <c r="N4335" s="12">
        <f t="shared" si="330"/>
        <v>112.53333333333333</v>
      </c>
      <c r="Q4335" s="12">
        <v>22.65</v>
      </c>
      <c r="R4335" s="12">
        <v>5</v>
      </c>
      <c r="S4335" s="12">
        <v>25.08</v>
      </c>
      <c r="T4335" s="12">
        <v>5</v>
      </c>
      <c r="V4335" s="12" t="s">
        <v>26</v>
      </c>
      <c r="W4335" s="12">
        <v>0.91</v>
      </c>
      <c r="X4335" s="12">
        <f t="shared" si="331"/>
        <v>0.9434879998430068</v>
      </c>
      <c r="AE4335" s="12" t="s">
        <v>39</v>
      </c>
      <c r="AL4335" s="12" t="s">
        <v>408</v>
      </c>
      <c r="AN4335" s="12">
        <v>5.5E-2</v>
      </c>
      <c r="AT4335" s="12">
        <f t="shared" si="332"/>
        <v>1.7332530178673953</v>
      </c>
      <c r="AV4335" s="12" t="s">
        <v>659</v>
      </c>
      <c r="AX4335" s="12" t="s">
        <v>14</v>
      </c>
      <c r="AY4335" s="12" t="s">
        <v>694</v>
      </c>
      <c r="AZ4335" s="12" t="s">
        <v>698</v>
      </c>
    </row>
    <row r="4336" spans="2:52" s="12" customFormat="1" x14ac:dyDescent="0.2">
      <c r="B4336" s="12">
        <v>8896</v>
      </c>
      <c r="C4336" s="12" t="s">
        <v>69</v>
      </c>
      <c r="D4336" s="12" t="s">
        <v>697</v>
      </c>
      <c r="E4336" s="12" t="s">
        <v>692</v>
      </c>
      <c r="G4336" s="12" t="s">
        <v>642</v>
      </c>
      <c r="H4336" s="12">
        <v>1.0367999998274799</v>
      </c>
      <c r="J4336" s="12">
        <v>2010</v>
      </c>
      <c r="L4336" s="12">
        <v>305</v>
      </c>
      <c r="M4336" s="12">
        <f t="shared" si="329"/>
        <v>23.166666666666668</v>
      </c>
      <c r="N4336" s="12">
        <f t="shared" si="330"/>
        <v>112.53333333333333</v>
      </c>
      <c r="Q4336" s="12">
        <v>18.010000000000002</v>
      </c>
      <c r="R4336" s="12">
        <v>5</v>
      </c>
      <c r="T4336" s="12">
        <v>5</v>
      </c>
      <c r="V4336" s="12" t="s">
        <v>26</v>
      </c>
      <c r="W4336" s="12">
        <v>0.93</v>
      </c>
      <c r="X4336" s="12">
        <f t="shared" ref="X4336:X4363" si="333">W4336*H4336</f>
        <v>0.96422399983955642</v>
      </c>
      <c r="AE4336" s="12" t="s">
        <v>39</v>
      </c>
      <c r="AL4336" s="12" t="s">
        <v>408</v>
      </c>
      <c r="AN4336" s="12">
        <v>5.5E-2</v>
      </c>
      <c r="AT4336" s="12">
        <f t="shared" ref="AT4336:AT4363" si="334">EXP(AN4336*10)</f>
        <v>1.7332530178673953</v>
      </c>
      <c r="AV4336" s="12" t="s">
        <v>659</v>
      </c>
      <c r="AX4336" s="12" t="s">
        <v>14</v>
      </c>
      <c r="AY4336" s="12" t="s">
        <v>694</v>
      </c>
      <c r="AZ4336" s="12" t="s">
        <v>698</v>
      </c>
    </row>
    <row r="4337" spans="2:52" s="12" customFormat="1" x14ac:dyDescent="0.2">
      <c r="B4337" s="12">
        <v>8896</v>
      </c>
      <c r="C4337" s="12" t="s">
        <v>69</v>
      </c>
      <c r="D4337" s="12" t="s">
        <v>697</v>
      </c>
      <c r="E4337" s="12" t="s">
        <v>692</v>
      </c>
      <c r="G4337" s="12" t="s">
        <v>642</v>
      </c>
      <c r="H4337" s="12">
        <v>1.0367999998274799</v>
      </c>
      <c r="J4337" s="12">
        <v>2010</v>
      </c>
      <c r="L4337" s="12">
        <v>321</v>
      </c>
      <c r="M4337" s="12">
        <f t="shared" si="329"/>
        <v>23.166666666666668</v>
      </c>
      <c r="N4337" s="12">
        <f t="shared" si="330"/>
        <v>112.53333333333333</v>
      </c>
      <c r="Q4337" s="12">
        <v>18.34</v>
      </c>
      <c r="R4337" s="12">
        <v>5</v>
      </c>
      <c r="S4337" s="12">
        <v>16.11</v>
      </c>
      <c r="T4337" s="12">
        <v>5</v>
      </c>
      <c r="V4337" s="12" t="s">
        <v>26</v>
      </c>
      <c r="W4337" s="12">
        <v>0.98</v>
      </c>
      <c r="X4337" s="12">
        <f t="shared" si="333"/>
        <v>1.0160639998309304</v>
      </c>
      <c r="AE4337" s="12" t="s">
        <v>39</v>
      </c>
      <c r="AL4337" s="12" t="s">
        <v>408</v>
      </c>
      <c r="AN4337" s="12">
        <v>5.5E-2</v>
      </c>
      <c r="AT4337" s="12">
        <f t="shared" si="334"/>
        <v>1.7332530178673953</v>
      </c>
      <c r="AV4337" s="12" t="s">
        <v>659</v>
      </c>
      <c r="AX4337" s="12" t="s">
        <v>14</v>
      </c>
      <c r="AY4337" s="12" t="s">
        <v>694</v>
      </c>
      <c r="AZ4337" s="12" t="s">
        <v>698</v>
      </c>
    </row>
    <row r="4338" spans="2:52" s="12" customFormat="1" x14ac:dyDescent="0.2">
      <c r="B4338" s="12">
        <v>8896</v>
      </c>
      <c r="C4338" s="12" t="s">
        <v>69</v>
      </c>
      <c r="D4338" s="12" t="s">
        <v>697</v>
      </c>
      <c r="E4338" s="12" t="s">
        <v>692</v>
      </c>
      <c r="G4338" s="12" t="s">
        <v>642</v>
      </c>
      <c r="H4338" s="12">
        <v>1.0367999998274799</v>
      </c>
      <c r="J4338" s="12">
        <v>2010</v>
      </c>
      <c r="L4338" s="12">
        <v>334</v>
      </c>
      <c r="M4338" s="12">
        <f t="shared" si="329"/>
        <v>23.166666666666668</v>
      </c>
      <c r="N4338" s="12">
        <f t="shared" si="330"/>
        <v>112.53333333333333</v>
      </c>
      <c r="Q4338" s="12">
        <v>18.670000000000002</v>
      </c>
      <c r="R4338" s="12">
        <v>5</v>
      </c>
      <c r="S4338" s="12">
        <v>15.45</v>
      </c>
      <c r="T4338" s="12">
        <v>5</v>
      </c>
      <c r="V4338" s="12" t="s">
        <v>26</v>
      </c>
      <c r="W4338" s="12">
        <v>1.5</v>
      </c>
      <c r="X4338" s="12">
        <f t="shared" si="333"/>
        <v>1.55519999974122</v>
      </c>
      <c r="AE4338" s="12" t="s">
        <v>39</v>
      </c>
      <c r="AL4338" s="12" t="s">
        <v>408</v>
      </c>
      <c r="AN4338" s="12">
        <v>5.5E-2</v>
      </c>
      <c r="AT4338" s="12">
        <f t="shared" si="334"/>
        <v>1.7332530178673953</v>
      </c>
      <c r="AV4338" s="12" t="s">
        <v>659</v>
      </c>
      <c r="AX4338" s="12" t="s">
        <v>14</v>
      </c>
      <c r="AY4338" s="12" t="s">
        <v>694</v>
      </c>
      <c r="AZ4338" s="12" t="s">
        <v>698</v>
      </c>
    </row>
    <row r="4339" spans="2:52" s="12" customFormat="1" x14ac:dyDescent="0.2">
      <c r="B4339" s="12">
        <v>8896</v>
      </c>
      <c r="C4339" s="12" t="s">
        <v>69</v>
      </c>
      <c r="D4339" s="12" t="s">
        <v>697</v>
      </c>
      <c r="E4339" s="12" t="s">
        <v>692</v>
      </c>
      <c r="G4339" s="12" t="s">
        <v>642</v>
      </c>
      <c r="H4339" s="12">
        <v>1.0367999998274799</v>
      </c>
      <c r="J4339" s="12">
        <v>2010</v>
      </c>
      <c r="L4339" s="12">
        <v>354</v>
      </c>
      <c r="M4339" s="12">
        <f t="shared" si="329"/>
        <v>23.166666666666668</v>
      </c>
      <c r="N4339" s="12">
        <f t="shared" si="330"/>
        <v>112.53333333333333</v>
      </c>
      <c r="Q4339" s="12">
        <v>16.02</v>
      </c>
      <c r="R4339" s="12">
        <v>5</v>
      </c>
      <c r="S4339" s="12">
        <v>17.28</v>
      </c>
      <c r="T4339" s="12">
        <v>5</v>
      </c>
      <c r="V4339" s="12" t="s">
        <v>26</v>
      </c>
      <c r="W4339" s="12">
        <v>1.2</v>
      </c>
      <c r="X4339" s="12">
        <f t="shared" si="333"/>
        <v>1.244159999792976</v>
      </c>
      <c r="AE4339" s="12" t="s">
        <v>39</v>
      </c>
      <c r="AL4339" s="12" t="s">
        <v>408</v>
      </c>
      <c r="AN4339" s="12">
        <v>5.5E-2</v>
      </c>
      <c r="AT4339" s="12">
        <f t="shared" si="334"/>
        <v>1.7332530178673953</v>
      </c>
      <c r="AV4339" s="12" t="s">
        <v>659</v>
      </c>
      <c r="AX4339" s="12" t="s">
        <v>14</v>
      </c>
      <c r="AY4339" s="12" t="s">
        <v>694</v>
      </c>
      <c r="AZ4339" s="12" t="s">
        <v>698</v>
      </c>
    </row>
    <row r="4340" spans="2:52" s="12" customFormat="1" x14ac:dyDescent="0.2">
      <c r="B4340" s="12">
        <v>8896</v>
      </c>
      <c r="C4340" s="12" t="s">
        <v>69</v>
      </c>
      <c r="D4340" s="12" t="s">
        <v>697</v>
      </c>
      <c r="E4340" s="12" t="s">
        <v>692</v>
      </c>
      <c r="G4340" s="12" t="s">
        <v>642</v>
      </c>
      <c r="H4340" s="12">
        <v>1.0367999998274799</v>
      </c>
      <c r="J4340" s="12">
        <v>2011</v>
      </c>
      <c r="L4340" s="12">
        <v>6</v>
      </c>
      <c r="M4340" s="12">
        <f t="shared" si="329"/>
        <v>23.166666666666668</v>
      </c>
      <c r="N4340" s="12">
        <f t="shared" si="330"/>
        <v>112.53333333333333</v>
      </c>
      <c r="Q4340" s="12">
        <v>10.28</v>
      </c>
      <c r="R4340" s="12">
        <v>5</v>
      </c>
      <c r="S4340" s="12">
        <v>30.9</v>
      </c>
      <c r="T4340" s="12">
        <v>5</v>
      </c>
      <c r="V4340" s="12" t="s">
        <v>26</v>
      </c>
      <c r="W4340" s="12">
        <v>0.9</v>
      </c>
      <c r="X4340" s="12">
        <f t="shared" si="333"/>
        <v>0.93311999984473193</v>
      </c>
      <c r="AE4340" s="12" t="s">
        <v>39</v>
      </c>
      <c r="AL4340" s="12" t="s">
        <v>408</v>
      </c>
      <c r="AN4340" s="12">
        <v>5.5E-2</v>
      </c>
      <c r="AT4340" s="12">
        <f t="shared" si="334"/>
        <v>1.7332530178673953</v>
      </c>
      <c r="AV4340" s="12" t="s">
        <v>659</v>
      </c>
      <c r="AX4340" s="12" t="s">
        <v>14</v>
      </c>
      <c r="AY4340" s="12" t="s">
        <v>694</v>
      </c>
      <c r="AZ4340" s="12" t="s">
        <v>698</v>
      </c>
    </row>
    <row r="4341" spans="2:52" s="12" customFormat="1" x14ac:dyDescent="0.2">
      <c r="B4341" s="12">
        <v>8896</v>
      </c>
      <c r="C4341" s="12" t="s">
        <v>69</v>
      </c>
      <c r="D4341" s="12" t="s">
        <v>697</v>
      </c>
      <c r="E4341" s="12" t="s">
        <v>692</v>
      </c>
      <c r="G4341" s="12" t="s">
        <v>642</v>
      </c>
      <c r="H4341" s="12">
        <v>1.0367999998274799</v>
      </c>
      <c r="J4341" s="12">
        <v>2011</v>
      </c>
      <c r="L4341" s="12">
        <v>21</v>
      </c>
      <c r="M4341" s="12">
        <f t="shared" si="329"/>
        <v>23.166666666666668</v>
      </c>
      <c r="N4341" s="12">
        <f t="shared" si="330"/>
        <v>112.53333333333333</v>
      </c>
      <c r="Q4341" s="12">
        <v>10.5</v>
      </c>
      <c r="R4341" s="12">
        <v>5</v>
      </c>
      <c r="S4341" s="12">
        <v>29.07</v>
      </c>
      <c r="T4341" s="12">
        <v>5</v>
      </c>
      <c r="V4341" s="12" t="s">
        <v>26</v>
      </c>
      <c r="W4341" s="12">
        <v>1.1599999999999999</v>
      </c>
      <c r="X4341" s="12">
        <f t="shared" si="333"/>
        <v>1.2026879997998767</v>
      </c>
      <c r="AE4341" s="12" t="s">
        <v>39</v>
      </c>
      <c r="AL4341" s="12" t="s">
        <v>408</v>
      </c>
      <c r="AN4341" s="12">
        <v>5.5E-2</v>
      </c>
      <c r="AT4341" s="12">
        <f t="shared" si="334"/>
        <v>1.7332530178673953</v>
      </c>
      <c r="AV4341" s="12" t="s">
        <v>659</v>
      </c>
      <c r="AX4341" s="12" t="s">
        <v>14</v>
      </c>
      <c r="AY4341" s="12" t="s">
        <v>694</v>
      </c>
      <c r="AZ4341" s="12" t="s">
        <v>698</v>
      </c>
    </row>
    <row r="4342" spans="2:52" s="12" customFormat="1" x14ac:dyDescent="0.2">
      <c r="B4342" s="12">
        <v>8896</v>
      </c>
      <c r="C4342" s="12" t="s">
        <v>69</v>
      </c>
      <c r="D4342" s="12" t="s">
        <v>697</v>
      </c>
      <c r="E4342" s="12" t="s">
        <v>692</v>
      </c>
      <c r="G4342" s="12" t="s">
        <v>642</v>
      </c>
      <c r="H4342" s="12">
        <v>1.0367999998274799</v>
      </c>
      <c r="J4342" s="12">
        <v>2011</v>
      </c>
      <c r="L4342" s="12">
        <v>44</v>
      </c>
      <c r="M4342" s="12">
        <f t="shared" si="329"/>
        <v>23.166666666666668</v>
      </c>
      <c r="N4342" s="12">
        <f t="shared" si="330"/>
        <v>112.53333333333333</v>
      </c>
      <c r="Q4342" s="12">
        <v>13.26</v>
      </c>
      <c r="R4342" s="12">
        <v>5</v>
      </c>
      <c r="S4342" s="12">
        <v>27.56</v>
      </c>
      <c r="T4342" s="12">
        <v>5</v>
      </c>
      <c r="V4342" s="12" t="s">
        <v>26</v>
      </c>
      <c r="W4342" s="12">
        <v>0.8</v>
      </c>
      <c r="X4342" s="12">
        <f t="shared" si="333"/>
        <v>0.82943999986198402</v>
      </c>
      <c r="AE4342" s="12" t="s">
        <v>39</v>
      </c>
      <c r="AL4342" s="12" t="s">
        <v>408</v>
      </c>
      <c r="AN4342" s="12">
        <v>5.5E-2</v>
      </c>
      <c r="AT4342" s="12">
        <f t="shared" si="334"/>
        <v>1.7332530178673953</v>
      </c>
      <c r="AV4342" s="12" t="s">
        <v>659</v>
      </c>
      <c r="AX4342" s="12" t="s">
        <v>14</v>
      </c>
      <c r="AY4342" s="12" t="s">
        <v>694</v>
      </c>
      <c r="AZ4342" s="12" t="s">
        <v>698</v>
      </c>
    </row>
    <row r="4343" spans="2:52" s="12" customFormat="1" x14ac:dyDescent="0.2">
      <c r="B4343" s="12">
        <v>8896</v>
      </c>
      <c r="C4343" s="12" t="s">
        <v>69</v>
      </c>
      <c r="D4343" s="12" t="s">
        <v>697</v>
      </c>
      <c r="E4343" s="12" t="s">
        <v>692</v>
      </c>
      <c r="G4343" s="12" t="s">
        <v>642</v>
      </c>
      <c r="H4343" s="12">
        <v>1.0367999998274799</v>
      </c>
      <c r="J4343" s="12">
        <v>2011</v>
      </c>
      <c r="L4343" s="12">
        <v>57</v>
      </c>
      <c r="M4343" s="12">
        <f t="shared" si="329"/>
        <v>23.166666666666668</v>
      </c>
      <c r="N4343" s="12">
        <f t="shared" si="330"/>
        <v>112.53333333333333</v>
      </c>
      <c r="Q4343" s="12">
        <v>16.8</v>
      </c>
      <c r="R4343" s="12">
        <v>5</v>
      </c>
      <c r="S4343" s="12">
        <v>25.08</v>
      </c>
      <c r="T4343" s="12">
        <v>5</v>
      </c>
      <c r="V4343" s="12" t="s">
        <v>26</v>
      </c>
      <c r="W4343" s="12">
        <v>1.73</v>
      </c>
      <c r="X4343" s="12">
        <f t="shared" si="333"/>
        <v>1.7936639997015402</v>
      </c>
      <c r="AE4343" s="12" t="s">
        <v>39</v>
      </c>
      <c r="AL4343" s="12" t="s">
        <v>408</v>
      </c>
      <c r="AN4343" s="12">
        <v>5.5E-2</v>
      </c>
      <c r="AT4343" s="12">
        <f t="shared" si="334"/>
        <v>1.7332530178673953</v>
      </c>
      <c r="AV4343" s="12" t="s">
        <v>659</v>
      </c>
      <c r="AX4343" s="12" t="s">
        <v>14</v>
      </c>
      <c r="AY4343" s="12" t="s">
        <v>694</v>
      </c>
      <c r="AZ4343" s="12" t="s">
        <v>698</v>
      </c>
    </row>
    <row r="4344" spans="2:52" s="12" customFormat="1" x14ac:dyDescent="0.2">
      <c r="B4344" s="12">
        <v>8896</v>
      </c>
      <c r="C4344" s="12" t="s">
        <v>69</v>
      </c>
      <c r="D4344" s="12" t="s">
        <v>697</v>
      </c>
      <c r="E4344" s="12" t="s">
        <v>692</v>
      </c>
      <c r="G4344" s="12" t="s">
        <v>642</v>
      </c>
      <c r="H4344" s="12">
        <v>1.0367999998274799</v>
      </c>
      <c r="J4344" s="12">
        <v>2011</v>
      </c>
      <c r="L4344" s="12">
        <v>66</v>
      </c>
      <c r="M4344" s="12">
        <f t="shared" ref="M4344:M4363" si="335">23+10/60</f>
        <v>23.166666666666668</v>
      </c>
      <c r="N4344" s="12">
        <f t="shared" ref="N4344:N4363" si="336">112+32/60</f>
        <v>112.53333333333333</v>
      </c>
      <c r="Q4344" s="12">
        <v>14.03</v>
      </c>
      <c r="R4344" s="12">
        <v>5</v>
      </c>
      <c r="S4344" s="12">
        <v>26.7</v>
      </c>
      <c r="T4344" s="12">
        <v>5</v>
      </c>
      <c r="V4344" s="12" t="s">
        <v>26</v>
      </c>
      <c r="W4344" s="12">
        <v>1.43</v>
      </c>
      <c r="X4344" s="12">
        <f t="shared" si="333"/>
        <v>1.4826239997532962</v>
      </c>
      <c r="AE4344" s="12" t="s">
        <v>39</v>
      </c>
      <c r="AL4344" s="12" t="s">
        <v>408</v>
      </c>
      <c r="AN4344" s="12">
        <v>5.5E-2</v>
      </c>
      <c r="AT4344" s="12">
        <f t="shared" si="334"/>
        <v>1.7332530178673953</v>
      </c>
      <c r="AV4344" s="12" t="s">
        <v>659</v>
      </c>
      <c r="AX4344" s="12" t="s">
        <v>14</v>
      </c>
      <c r="AY4344" s="12" t="s">
        <v>694</v>
      </c>
      <c r="AZ4344" s="12" t="s">
        <v>698</v>
      </c>
    </row>
    <row r="4345" spans="2:52" s="12" customFormat="1" x14ac:dyDescent="0.2">
      <c r="B4345" s="12">
        <v>8896</v>
      </c>
      <c r="C4345" s="12" t="s">
        <v>69</v>
      </c>
      <c r="D4345" s="12" t="s">
        <v>697</v>
      </c>
      <c r="E4345" s="12" t="s">
        <v>692</v>
      </c>
      <c r="G4345" s="12" t="s">
        <v>642</v>
      </c>
      <c r="H4345" s="12">
        <v>1.0367999998274799</v>
      </c>
      <c r="J4345" s="12">
        <v>2011</v>
      </c>
      <c r="L4345" s="12">
        <v>113</v>
      </c>
      <c r="M4345" s="12">
        <f t="shared" si="335"/>
        <v>23.166666666666668</v>
      </c>
      <c r="N4345" s="12">
        <f t="shared" si="336"/>
        <v>112.53333333333333</v>
      </c>
      <c r="Q4345" s="12">
        <v>20</v>
      </c>
      <c r="R4345" s="12">
        <v>5</v>
      </c>
      <c r="S4345" s="12">
        <v>20.43</v>
      </c>
      <c r="T4345" s="12">
        <v>5</v>
      </c>
      <c r="V4345" s="12" t="s">
        <v>26</v>
      </c>
      <c r="W4345" s="12">
        <v>2.19</v>
      </c>
      <c r="X4345" s="12">
        <f t="shared" si="333"/>
        <v>2.2705919996221811</v>
      </c>
      <c r="AE4345" s="12" t="s">
        <v>39</v>
      </c>
      <c r="AL4345" s="12" t="s">
        <v>408</v>
      </c>
      <c r="AN4345" s="12">
        <v>5.5E-2</v>
      </c>
      <c r="AT4345" s="12">
        <f t="shared" si="334"/>
        <v>1.7332530178673953</v>
      </c>
      <c r="AV4345" s="12" t="s">
        <v>659</v>
      </c>
      <c r="AX4345" s="12" t="s">
        <v>14</v>
      </c>
      <c r="AY4345" s="12" t="s">
        <v>694</v>
      </c>
      <c r="AZ4345" s="12" t="s">
        <v>698</v>
      </c>
    </row>
    <row r="4346" spans="2:52" s="12" customFormat="1" x14ac:dyDescent="0.2">
      <c r="B4346" s="12">
        <v>8896</v>
      </c>
      <c r="C4346" s="12" t="s">
        <v>69</v>
      </c>
      <c r="D4346" s="12" t="s">
        <v>697</v>
      </c>
      <c r="E4346" s="12" t="s">
        <v>692</v>
      </c>
      <c r="G4346" s="12" t="s">
        <v>642</v>
      </c>
      <c r="H4346" s="12">
        <v>1.0367999998274799</v>
      </c>
      <c r="J4346" s="12">
        <v>2011</v>
      </c>
      <c r="L4346" s="12">
        <v>132</v>
      </c>
      <c r="M4346" s="12">
        <f t="shared" si="335"/>
        <v>23.166666666666668</v>
      </c>
      <c r="N4346" s="12">
        <f t="shared" si="336"/>
        <v>112.53333333333333</v>
      </c>
      <c r="Q4346" s="12">
        <v>20.440000000000001</v>
      </c>
      <c r="R4346" s="12">
        <v>5</v>
      </c>
      <c r="S4346" s="12">
        <v>34.049999999999997</v>
      </c>
      <c r="T4346" s="12">
        <v>5</v>
      </c>
      <c r="V4346" s="12" t="s">
        <v>26</v>
      </c>
      <c r="W4346" s="12">
        <v>2.48</v>
      </c>
      <c r="X4346" s="12">
        <f t="shared" si="333"/>
        <v>2.5712639995721505</v>
      </c>
      <c r="AE4346" s="12" t="s">
        <v>39</v>
      </c>
      <c r="AL4346" s="12" t="s">
        <v>408</v>
      </c>
      <c r="AN4346" s="12">
        <v>5.5E-2</v>
      </c>
      <c r="AT4346" s="12">
        <f t="shared" si="334"/>
        <v>1.7332530178673953</v>
      </c>
      <c r="AV4346" s="12" t="s">
        <v>659</v>
      </c>
      <c r="AX4346" s="12" t="s">
        <v>14</v>
      </c>
      <c r="AY4346" s="12" t="s">
        <v>694</v>
      </c>
      <c r="AZ4346" s="12" t="s">
        <v>698</v>
      </c>
    </row>
    <row r="4347" spans="2:52" s="12" customFormat="1" x14ac:dyDescent="0.2">
      <c r="B4347" s="12">
        <v>8896</v>
      </c>
      <c r="C4347" s="12" t="s">
        <v>69</v>
      </c>
      <c r="D4347" s="12" t="s">
        <v>697</v>
      </c>
      <c r="E4347" s="12" t="s">
        <v>692</v>
      </c>
      <c r="G4347" s="12" t="s">
        <v>642</v>
      </c>
      <c r="H4347" s="12">
        <v>1.0367999998274799</v>
      </c>
      <c r="J4347" s="12">
        <v>2011</v>
      </c>
      <c r="L4347" s="12">
        <v>151</v>
      </c>
      <c r="M4347" s="12">
        <f t="shared" si="335"/>
        <v>23.166666666666668</v>
      </c>
      <c r="N4347" s="12">
        <f t="shared" si="336"/>
        <v>112.53333333333333</v>
      </c>
      <c r="Q4347" s="12">
        <v>20.99</v>
      </c>
      <c r="R4347" s="12">
        <v>5</v>
      </c>
      <c r="S4347" s="12">
        <v>33.06</v>
      </c>
      <c r="T4347" s="12">
        <v>5</v>
      </c>
      <c r="V4347" s="12" t="s">
        <v>26</v>
      </c>
      <c r="W4347" s="12">
        <v>2.66</v>
      </c>
      <c r="X4347" s="12">
        <f t="shared" si="333"/>
        <v>2.7578879995410968</v>
      </c>
      <c r="AE4347" s="12" t="s">
        <v>39</v>
      </c>
      <c r="AL4347" s="12" t="s">
        <v>408</v>
      </c>
      <c r="AN4347" s="12">
        <v>5.5E-2</v>
      </c>
      <c r="AT4347" s="12">
        <f t="shared" si="334"/>
        <v>1.7332530178673953</v>
      </c>
      <c r="AV4347" s="12" t="s">
        <v>659</v>
      </c>
      <c r="AX4347" s="12" t="s">
        <v>14</v>
      </c>
      <c r="AY4347" s="12" t="s">
        <v>694</v>
      </c>
      <c r="AZ4347" s="12" t="s">
        <v>698</v>
      </c>
    </row>
    <row r="4348" spans="2:52" s="12" customFormat="1" x14ac:dyDescent="0.2">
      <c r="B4348" s="12">
        <v>8896</v>
      </c>
      <c r="C4348" s="12" t="s">
        <v>69</v>
      </c>
      <c r="D4348" s="12" t="s">
        <v>697</v>
      </c>
      <c r="E4348" s="12" t="s">
        <v>692</v>
      </c>
      <c r="G4348" s="12" t="s">
        <v>642</v>
      </c>
      <c r="H4348" s="12">
        <v>1.0367999998274799</v>
      </c>
      <c r="J4348" s="12">
        <v>2011</v>
      </c>
      <c r="L4348" s="12">
        <v>151</v>
      </c>
      <c r="M4348" s="12">
        <f t="shared" si="335"/>
        <v>23.166666666666668</v>
      </c>
      <c r="N4348" s="12">
        <f t="shared" si="336"/>
        <v>112.53333333333333</v>
      </c>
      <c r="Q4348" s="12">
        <v>24.53</v>
      </c>
      <c r="R4348" s="12">
        <v>5</v>
      </c>
      <c r="S4348" s="12">
        <v>30.07</v>
      </c>
      <c r="T4348" s="12">
        <v>5</v>
      </c>
      <c r="V4348" s="12" t="s">
        <v>26</v>
      </c>
      <c r="W4348" s="12">
        <v>3.74</v>
      </c>
      <c r="X4348" s="12">
        <f t="shared" si="333"/>
        <v>3.8776319993547754</v>
      </c>
      <c r="AE4348" s="12" t="s">
        <v>39</v>
      </c>
      <c r="AL4348" s="12" t="s">
        <v>408</v>
      </c>
      <c r="AN4348" s="12">
        <v>5.5E-2</v>
      </c>
      <c r="AT4348" s="12">
        <f t="shared" si="334"/>
        <v>1.7332530178673953</v>
      </c>
      <c r="AV4348" s="12" t="s">
        <v>659</v>
      </c>
      <c r="AX4348" s="12" t="s">
        <v>14</v>
      </c>
      <c r="AY4348" s="12" t="s">
        <v>694</v>
      </c>
      <c r="AZ4348" s="12" t="s">
        <v>698</v>
      </c>
    </row>
    <row r="4349" spans="2:52" s="12" customFormat="1" x14ac:dyDescent="0.2">
      <c r="B4349" s="12">
        <v>8896</v>
      </c>
      <c r="C4349" s="12" t="s">
        <v>69</v>
      </c>
      <c r="D4349" s="12" t="s">
        <v>697</v>
      </c>
      <c r="E4349" s="12" t="s">
        <v>692</v>
      </c>
      <c r="G4349" s="12" t="s">
        <v>642</v>
      </c>
      <c r="H4349" s="12">
        <v>1.0367999998274799</v>
      </c>
      <c r="J4349" s="12">
        <v>2011</v>
      </c>
      <c r="L4349" s="12">
        <v>164</v>
      </c>
      <c r="M4349" s="12">
        <f t="shared" si="335"/>
        <v>23.166666666666668</v>
      </c>
      <c r="N4349" s="12">
        <f t="shared" si="336"/>
        <v>112.53333333333333</v>
      </c>
      <c r="Q4349" s="12">
        <v>25.52</v>
      </c>
      <c r="R4349" s="12">
        <v>5</v>
      </c>
      <c r="S4349" s="12">
        <v>34</v>
      </c>
      <c r="T4349" s="12">
        <v>5</v>
      </c>
      <c r="V4349" s="12" t="s">
        <v>26</v>
      </c>
      <c r="W4349" s="12">
        <v>3.31</v>
      </c>
      <c r="X4349" s="12">
        <f t="shared" si="333"/>
        <v>3.4318079994289588</v>
      </c>
      <c r="AE4349" s="12" t="s">
        <v>39</v>
      </c>
      <c r="AL4349" s="12" t="s">
        <v>408</v>
      </c>
      <c r="AN4349" s="12">
        <v>5.5E-2</v>
      </c>
      <c r="AT4349" s="12">
        <f t="shared" si="334"/>
        <v>1.7332530178673953</v>
      </c>
      <c r="AV4349" s="12" t="s">
        <v>659</v>
      </c>
      <c r="AX4349" s="12" t="s">
        <v>14</v>
      </c>
      <c r="AY4349" s="12" t="s">
        <v>694</v>
      </c>
      <c r="AZ4349" s="12" t="s">
        <v>698</v>
      </c>
    </row>
    <row r="4350" spans="2:52" s="12" customFormat="1" x14ac:dyDescent="0.2">
      <c r="B4350" s="12">
        <v>8896</v>
      </c>
      <c r="C4350" s="12" t="s">
        <v>69</v>
      </c>
      <c r="D4350" s="12" t="s">
        <v>697</v>
      </c>
      <c r="E4350" s="12" t="s">
        <v>692</v>
      </c>
      <c r="G4350" s="12" t="s">
        <v>642</v>
      </c>
      <c r="H4350" s="12">
        <v>1.0367999998274799</v>
      </c>
      <c r="J4350" s="12">
        <v>2011</v>
      </c>
      <c r="L4350" s="12">
        <v>183</v>
      </c>
      <c r="M4350" s="12">
        <f t="shared" si="335"/>
        <v>23.166666666666668</v>
      </c>
      <c r="N4350" s="12">
        <f t="shared" si="336"/>
        <v>112.53333333333333</v>
      </c>
      <c r="Q4350" s="12">
        <v>25.97</v>
      </c>
      <c r="R4350" s="12">
        <v>5</v>
      </c>
      <c r="S4350" s="12">
        <v>29.24</v>
      </c>
      <c r="T4350" s="12">
        <v>5</v>
      </c>
      <c r="V4350" s="12" t="s">
        <v>26</v>
      </c>
      <c r="W4350" s="12">
        <v>3.16</v>
      </c>
      <c r="X4350" s="12">
        <f t="shared" si="333"/>
        <v>3.2762879994548366</v>
      </c>
      <c r="AE4350" s="12" t="s">
        <v>39</v>
      </c>
      <c r="AL4350" s="12" t="s">
        <v>408</v>
      </c>
      <c r="AN4350" s="12">
        <v>5.5E-2</v>
      </c>
      <c r="AT4350" s="12">
        <f t="shared" si="334"/>
        <v>1.7332530178673953</v>
      </c>
      <c r="AV4350" s="12" t="s">
        <v>659</v>
      </c>
      <c r="AX4350" s="12" t="s">
        <v>14</v>
      </c>
      <c r="AY4350" s="12" t="s">
        <v>694</v>
      </c>
      <c r="AZ4350" s="12" t="s">
        <v>698</v>
      </c>
    </row>
    <row r="4351" spans="2:52" s="12" customFormat="1" x14ac:dyDescent="0.2">
      <c r="B4351" s="12">
        <v>8896</v>
      </c>
      <c r="C4351" s="12" t="s">
        <v>69</v>
      </c>
      <c r="D4351" s="12" t="s">
        <v>697</v>
      </c>
      <c r="E4351" s="12" t="s">
        <v>692</v>
      </c>
      <c r="G4351" s="12" t="s">
        <v>642</v>
      </c>
      <c r="H4351" s="12">
        <v>1.0367999998274799</v>
      </c>
      <c r="J4351" s="12">
        <v>2011</v>
      </c>
      <c r="L4351" s="12">
        <v>203</v>
      </c>
      <c r="M4351" s="12">
        <f t="shared" si="335"/>
        <v>23.166666666666668</v>
      </c>
      <c r="N4351" s="12">
        <f t="shared" si="336"/>
        <v>112.53333333333333</v>
      </c>
      <c r="Q4351" s="12">
        <v>26.85</v>
      </c>
      <c r="R4351" s="12">
        <v>5</v>
      </c>
      <c r="S4351" s="12">
        <v>28.9</v>
      </c>
      <c r="T4351" s="12">
        <v>5</v>
      </c>
      <c r="V4351" s="12" t="s">
        <v>26</v>
      </c>
      <c r="W4351" s="12">
        <v>2.71</v>
      </c>
      <c r="X4351" s="12">
        <f t="shared" si="333"/>
        <v>2.8097279995324707</v>
      </c>
      <c r="AE4351" s="12" t="s">
        <v>39</v>
      </c>
      <c r="AL4351" s="12" t="s">
        <v>408</v>
      </c>
      <c r="AN4351" s="12">
        <v>5.5E-2</v>
      </c>
      <c r="AT4351" s="12">
        <f t="shared" si="334"/>
        <v>1.7332530178673953</v>
      </c>
      <c r="AV4351" s="12" t="s">
        <v>659</v>
      </c>
      <c r="AX4351" s="12" t="s">
        <v>14</v>
      </c>
      <c r="AY4351" s="12" t="s">
        <v>694</v>
      </c>
      <c r="AZ4351" s="12" t="s">
        <v>698</v>
      </c>
    </row>
    <row r="4352" spans="2:52" s="12" customFormat="1" x14ac:dyDescent="0.2">
      <c r="B4352" s="12">
        <v>8896</v>
      </c>
      <c r="C4352" s="12" t="s">
        <v>69</v>
      </c>
      <c r="D4352" s="12" t="s">
        <v>697</v>
      </c>
      <c r="E4352" s="12" t="s">
        <v>692</v>
      </c>
      <c r="G4352" s="12" t="s">
        <v>642</v>
      </c>
      <c r="H4352" s="12">
        <v>1.0367999998274799</v>
      </c>
      <c r="J4352" s="12">
        <v>2011</v>
      </c>
      <c r="L4352" s="12">
        <v>213</v>
      </c>
      <c r="M4352" s="12">
        <f t="shared" si="335"/>
        <v>23.166666666666668</v>
      </c>
      <c r="N4352" s="12">
        <f t="shared" si="336"/>
        <v>112.53333333333333</v>
      </c>
      <c r="Q4352" s="12">
        <v>25.85</v>
      </c>
      <c r="R4352" s="12">
        <v>5</v>
      </c>
      <c r="S4352" s="12">
        <v>28.24</v>
      </c>
      <c r="T4352" s="12">
        <v>5</v>
      </c>
      <c r="V4352" s="12" t="s">
        <v>26</v>
      </c>
      <c r="W4352" s="12">
        <v>3.04</v>
      </c>
      <c r="X4352" s="12">
        <f t="shared" si="333"/>
        <v>3.1518719994755391</v>
      </c>
      <c r="AE4352" s="12" t="s">
        <v>39</v>
      </c>
      <c r="AL4352" s="12" t="s">
        <v>408</v>
      </c>
      <c r="AN4352" s="12">
        <v>5.5E-2</v>
      </c>
      <c r="AT4352" s="12">
        <f t="shared" si="334"/>
        <v>1.7332530178673953</v>
      </c>
      <c r="AV4352" s="12" t="s">
        <v>659</v>
      </c>
      <c r="AX4352" s="12" t="s">
        <v>14</v>
      </c>
      <c r="AY4352" s="12" t="s">
        <v>694</v>
      </c>
      <c r="AZ4352" s="12" t="s">
        <v>698</v>
      </c>
    </row>
    <row r="4353" spans="2:52" s="12" customFormat="1" x14ac:dyDescent="0.2">
      <c r="B4353" s="12">
        <v>8896</v>
      </c>
      <c r="C4353" s="12" t="s">
        <v>69</v>
      </c>
      <c r="D4353" s="12" t="s">
        <v>697</v>
      </c>
      <c r="E4353" s="12" t="s">
        <v>692</v>
      </c>
      <c r="G4353" s="12" t="s">
        <v>642</v>
      </c>
      <c r="H4353" s="12">
        <v>1.0367999998274799</v>
      </c>
      <c r="J4353" s="12">
        <v>2011</v>
      </c>
      <c r="L4353" s="12">
        <v>226</v>
      </c>
      <c r="M4353" s="12">
        <f t="shared" si="335"/>
        <v>23.166666666666668</v>
      </c>
      <c r="N4353" s="12">
        <f t="shared" si="336"/>
        <v>112.53333333333333</v>
      </c>
      <c r="Q4353" s="12">
        <v>26.41</v>
      </c>
      <c r="R4353" s="12">
        <v>5</v>
      </c>
      <c r="S4353" s="12">
        <v>25.25</v>
      </c>
      <c r="T4353" s="12">
        <v>5</v>
      </c>
      <c r="V4353" s="12" t="s">
        <v>26</v>
      </c>
      <c r="W4353" s="12">
        <v>3.06</v>
      </c>
      <c r="X4353" s="12">
        <f t="shared" si="333"/>
        <v>3.1726079994720888</v>
      </c>
      <c r="AE4353" s="12" t="s">
        <v>39</v>
      </c>
      <c r="AL4353" s="12" t="s">
        <v>408</v>
      </c>
      <c r="AN4353" s="12">
        <v>5.5E-2</v>
      </c>
      <c r="AT4353" s="12">
        <f t="shared" si="334"/>
        <v>1.7332530178673953</v>
      </c>
      <c r="AV4353" s="12" t="s">
        <v>659</v>
      </c>
      <c r="AX4353" s="12" t="s">
        <v>14</v>
      </c>
      <c r="AY4353" s="12" t="s">
        <v>694</v>
      </c>
      <c r="AZ4353" s="12" t="s">
        <v>698</v>
      </c>
    </row>
    <row r="4354" spans="2:52" s="12" customFormat="1" x14ac:dyDescent="0.2">
      <c r="B4354" s="12">
        <v>8896</v>
      </c>
      <c r="C4354" s="12" t="s">
        <v>69</v>
      </c>
      <c r="D4354" s="12" t="s">
        <v>697</v>
      </c>
      <c r="E4354" s="12" t="s">
        <v>692</v>
      </c>
      <c r="G4354" s="12" t="s">
        <v>642</v>
      </c>
      <c r="H4354" s="12">
        <v>1.0367999998274799</v>
      </c>
      <c r="J4354" s="12">
        <v>2011</v>
      </c>
      <c r="L4354" s="12">
        <v>245</v>
      </c>
      <c r="M4354" s="12">
        <f t="shared" si="335"/>
        <v>23.166666666666668</v>
      </c>
      <c r="N4354" s="12">
        <f t="shared" si="336"/>
        <v>112.53333333333333</v>
      </c>
      <c r="Q4354" s="12">
        <v>25.97</v>
      </c>
      <c r="R4354" s="12">
        <v>5</v>
      </c>
      <c r="S4354" s="12">
        <v>29.56</v>
      </c>
      <c r="T4354" s="12">
        <v>5</v>
      </c>
      <c r="V4354" s="12" t="s">
        <v>26</v>
      </c>
      <c r="W4354" s="12">
        <v>3.39</v>
      </c>
      <c r="X4354" s="12">
        <f t="shared" si="333"/>
        <v>3.5147519994151573</v>
      </c>
      <c r="AE4354" s="12" t="s">
        <v>39</v>
      </c>
      <c r="AL4354" s="12" t="s">
        <v>408</v>
      </c>
      <c r="AN4354" s="12">
        <v>5.5E-2</v>
      </c>
      <c r="AT4354" s="12">
        <f t="shared" si="334"/>
        <v>1.7332530178673953</v>
      </c>
      <c r="AV4354" s="12" t="s">
        <v>659</v>
      </c>
      <c r="AX4354" s="12" t="s">
        <v>14</v>
      </c>
      <c r="AY4354" s="12" t="s">
        <v>694</v>
      </c>
      <c r="AZ4354" s="12" t="s">
        <v>698</v>
      </c>
    </row>
    <row r="4355" spans="2:52" s="12" customFormat="1" x14ac:dyDescent="0.2">
      <c r="B4355" s="12">
        <v>8896</v>
      </c>
      <c r="C4355" s="12" t="s">
        <v>69</v>
      </c>
      <c r="D4355" s="12" t="s">
        <v>697</v>
      </c>
      <c r="E4355" s="12" t="s">
        <v>692</v>
      </c>
      <c r="G4355" s="12" t="s">
        <v>642</v>
      </c>
      <c r="H4355" s="12">
        <v>1.0367999998274799</v>
      </c>
      <c r="J4355" s="12">
        <v>2011</v>
      </c>
      <c r="L4355" s="12">
        <v>257</v>
      </c>
      <c r="M4355" s="12">
        <f t="shared" si="335"/>
        <v>23.166666666666668</v>
      </c>
      <c r="N4355" s="12">
        <f t="shared" si="336"/>
        <v>112.53333333333333</v>
      </c>
      <c r="Q4355" s="12">
        <v>25.97</v>
      </c>
      <c r="R4355" s="12">
        <v>5</v>
      </c>
      <c r="S4355" s="12">
        <v>22.92</v>
      </c>
      <c r="T4355" s="12">
        <v>5</v>
      </c>
      <c r="V4355" s="12" t="s">
        <v>26</v>
      </c>
      <c r="W4355" s="12">
        <v>3.16</v>
      </c>
      <c r="X4355" s="12">
        <f t="shared" si="333"/>
        <v>3.2762879994548366</v>
      </c>
      <c r="AE4355" s="12" t="s">
        <v>39</v>
      </c>
      <c r="AL4355" s="12" t="s">
        <v>408</v>
      </c>
      <c r="AN4355" s="12">
        <v>5.5E-2</v>
      </c>
      <c r="AT4355" s="12">
        <f t="shared" si="334"/>
        <v>1.7332530178673953</v>
      </c>
      <c r="AV4355" s="12" t="s">
        <v>659</v>
      </c>
      <c r="AX4355" s="12" t="s">
        <v>14</v>
      </c>
      <c r="AY4355" s="12" t="s">
        <v>694</v>
      </c>
      <c r="AZ4355" s="12" t="s">
        <v>698</v>
      </c>
    </row>
    <row r="4356" spans="2:52" s="12" customFormat="1" x14ac:dyDescent="0.2">
      <c r="B4356" s="12">
        <v>8896</v>
      </c>
      <c r="C4356" s="12" t="s">
        <v>69</v>
      </c>
      <c r="D4356" s="12" t="s">
        <v>697</v>
      </c>
      <c r="E4356" s="12" t="s">
        <v>692</v>
      </c>
      <c r="G4356" s="12" t="s">
        <v>642</v>
      </c>
      <c r="H4356" s="12">
        <v>1.0367999998274799</v>
      </c>
      <c r="J4356" s="12">
        <v>2011</v>
      </c>
      <c r="L4356" s="12">
        <v>273</v>
      </c>
      <c r="M4356" s="12">
        <f t="shared" si="335"/>
        <v>23.166666666666668</v>
      </c>
      <c r="N4356" s="12">
        <f t="shared" si="336"/>
        <v>112.53333333333333</v>
      </c>
      <c r="Q4356" s="12">
        <v>22.21</v>
      </c>
      <c r="R4356" s="12">
        <v>5</v>
      </c>
      <c r="S4356" s="12">
        <v>33.89</v>
      </c>
      <c r="T4356" s="12">
        <v>5</v>
      </c>
      <c r="V4356" s="12" t="s">
        <v>26</v>
      </c>
      <c r="W4356" s="12">
        <v>1.56</v>
      </c>
      <c r="X4356" s="12">
        <f t="shared" si="333"/>
        <v>1.6174079997308688</v>
      </c>
      <c r="AE4356" s="12" t="s">
        <v>39</v>
      </c>
      <c r="AL4356" s="12" t="s">
        <v>408</v>
      </c>
      <c r="AN4356" s="12">
        <v>5.5E-2</v>
      </c>
      <c r="AT4356" s="12">
        <f t="shared" si="334"/>
        <v>1.7332530178673953</v>
      </c>
      <c r="AV4356" s="12" t="s">
        <v>659</v>
      </c>
      <c r="AX4356" s="12" t="s">
        <v>14</v>
      </c>
      <c r="AY4356" s="12" t="s">
        <v>694</v>
      </c>
      <c r="AZ4356" s="12" t="s">
        <v>698</v>
      </c>
    </row>
    <row r="4357" spans="2:52" s="12" customFormat="1" x14ac:dyDescent="0.2">
      <c r="B4357" s="12">
        <v>8896</v>
      </c>
      <c r="C4357" s="12" t="s">
        <v>69</v>
      </c>
      <c r="D4357" s="12" t="s">
        <v>697</v>
      </c>
      <c r="E4357" s="12" t="s">
        <v>692</v>
      </c>
      <c r="G4357" s="12" t="s">
        <v>642</v>
      </c>
      <c r="H4357" s="12">
        <v>1.0367999998274799</v>
      </c>
      <c r="J4357" s="12">
        <v>2011</v>
      </c>
      <c r="L4357" s="12">
        <v>288</v>
      </c>
      <c r="M4357" s="12">
        <f t="shared" si="335"/>
        <v>23.166666666666668</v>
      </c>
      <c r="N4357" s="12">
        <f t="shared" si="336"/>
        <v>112.53333333333333</v>
      </c>
      <c r="Q4357" s="12">
        <v>21.33</v>
      </c>
      <c r="R4357" s="12">
        <v>5</v>
      </c>
      <c r="S4357" s="12">
        <v>29.4</v>
      </c>
      <c r="T4357" s="12">
        <v>5</v>
      </c>
      <c r="V4357" s="12" t="s">
        <v>26</v>
      </c>
      <c r="W4357" s="12">
        <v>2.2599999999999998</v>
      </c>
      <c r="X4357" s="12">
        <f t="shared" si="333"/>
        <v>2.3431679996101042</v>
      </c>
      <c r="AE4357" s="12" t="s">
        <v>39</v>
      </c>
      <c r="AL4357" s="12" t="s">
        <v>408</v>
      </c>
      <c r="AN4357" s="12">
        <v>5.5E-2</v>
      </c>
      <c r="AT4357" s="12">
        <f t="shared" si="334"/>
        <v>1.7332530178673953</v>
      </c>
      <c r="AV4357" s="12" t="s">
        <v>659</v>
      </c>
      <c r="AX4357" s="12" t="s">
        <v>14</v>
      </c>
      <c r="AY4357" s="12" t="s">
        <v>694</v>
      </c>
      <c r="AZ4357" s="12" t="s">
        <v>698</v>
      </c>
    </row>
    <row r="4358" spans="2:52" s="12" customFormat="1" x14ac:dyDescent="0.2">
      <c r="B4358" s="12">
        <v>8896</v>
      </c>
      <c r="C4358" s="12" t="s">
        <v>69</v>
      </c>
      <c r="D4358" s="12" t="s">
        <v>697</v>
      </c>
      <c r="E4358" s="12" t="s">
        <v>692</v>
      </c>
      <c r="G4358" s="12" t="s">
        <v>642</v>
      </c>
      <c r="H4358" s="12">
        <v>1.0367999998274799</v>
      </c>
      <c r="J4358" s="12">
        <v>2011</v>
      </c>
      <c r="L4358" s="12">
        <v>307</v>
      </c>
      <c r="M4358" s="12">
        <f t="shared" si="335"/>
        <v>23.166666666666668</v>
      </c>
      <c r="N4358" s="12">
        <f t="shared" si="336"/>
        <v>112.53333333333333</v>
      </c>
      <c r="Q4358" s="12">
        <v>22.65</v>
      </c>
      <c r="R4358" s="12">
        <v>5</v>
      </c>
      <c r="S4358" s="12">
        <v>21.1</v>
      </c>
      <c r="T4358" s="12">
        <v>5</v>
      </c>
      <c r="V4358" s="12" t="s">
        <v>26</v>
      </c>
      <c r="W4358" s="12">
        <v>4.34</v>
      </c>
      <c r="X4358" s="12">
        <f t="shared" si="333"/>
        <v>4.4997119992512626</v>
      </c>
      <c r="AE4358" s="12" t="s">
        <v>39</v>
      </c>
      <c r="AL4358" s="12" t="s">
        <v>408</v>
      </c>
      <c r="AN4358" s="12">
        <v>5.5E-2</v>
      </c>
      <c r="AT4358" s="12">
        <f t="shared" si="334"/>
        <v>1.7332530178673953</v>
      </c>
      <c r="AV4358" s="12" t="s">
        <v>659</v>
      </c>
      <c r="AX4358" s="12" t="s">
        <v>14</v>
      </c>
      <c r="AY4358" s="12" t="s">
        <v>694</v>
      </c>
      <c r="AZ4358" s="12" t="s">
        <v>698</v>
      </c>
    </row>
    <row r="4359" spans="2:52" s="12" customFormat="1" x14ac:dyDescent="0.2">
      <c r="B4359" s="12">
        <v>8896</v>
      </c>
      <c r="C4359" s="12" t="s">
        <v>69</v>
      </c>
      <c r="D4359" s="12" t="s">
        <v>697</v>
      </c>
      <c r="E4359" s="12" t="s">
        <v>692</v>
      </c>
      <c r="G4359" s="12" t="s">
        <v>642</v>
      </c>
      <c r="H4359" s="12">
        <v>1.0367999998274799</v>
      </c>
      <c r="J4359" s="12">
        <v>2011</v>
      </c>
      <c r="L4359" s="12">
        <v>325</v>
      </c>
      <c r="M4359" s="12">
        <f t="shared" si="335"/>
        <v>23.166666666666668</v>
      </c>
      <c r="N4359" s="12">
        <f t="shared" si="336"/>
        <v>112.53333333333333</v>
      </c>
      <c r="Q4359" s="12">
        <v>20.11</v>
      </c>
      <c r="R4359" s="12">
        <v>5</v>
      </c>
      <c r="S4359" s="12">
        <v>29.07</v>
      </c>
      <c r="T4359" s="12">
        <v>5</v>
      </c>
      <c r="V4359" s="12" t="s">
        <v>26</v>
      </c>
      <c r="W4359" s="12">
        <v>1.66</v>
      </c>
      <c r="X4359" s="12">
        <f t="shared" si="333"/>
        <v>1.7210879997136166</v>
      </c>
      <c r="AE4359" s="12" t="s">
        <v>39</v>
      </c>
      <c r="AL4359" s="12" t="s">
        <v>408</v>
      </c>
      <c r="AN4359" s="12">
        <v>5.5E-2</v>
      </c>
      <c r="AT4359" s="12">
        <f t="shared" si="334"/>
        <v>1.7332530178673953</v>
      </c>
      <c r="AV4359" s="12" t="s">
        <v>659</v>
      </c>
      <c r="AX4359" s="12" t="s">
        <v>14</v>
      </c>
      <c r="AY4359" s="12" t="s">
        <v>694</v>
      </c>
      <c r="AZ4359" s="12" t="s">
        <v>698</v>
      </c>
    </row>
    <row r="4360" spans="2:52" s="12" customFormat="1" x14ac:dyDescent="0.2">
      <c r="B4360" s="12">
        <v>8896</v>
      </c>
      <c r="C4360" s="12" t="s">
        <v>69</v>
      </c>
      <c r="D4360" s="12" t="s">
        <v>697</v>
      </c>
      <c r="E4360" s="12" t="s">
        <v>692</v>
      </c>
      <c r="G4360" s="12" t="s">
        <v>642</v>
      </c>
      <c r="H4360" s="12">
        <v>1.0367999998274799</v>
      </c>
      <c r="J4360" s="12">
        <v>2011</v>
      </c>
      <c r="L4360" s="12">
        <v>338</v>
      </c>
      <c r="M4360" s="12">
        <f t="shared" si="335"/>
        <v>23.166666666666668</v>
      </c>
      <c r="N4360" s="12">
        <f t="shared" si="336"/>
        <v>112.53333333333333</v>
      </c>
      <c r="Q4360" s="12">
        <v>18.45</v>
      </c>
      <c r="R4360" s="12">
        <v>5</v>
      </c>
      <c r="S4360" s="12">
        <v>21.26</v>
      </c>
      <c r="T4360" s="12">
        <v>5</v>
      </c>
      <c r="V4360" s="12" t="s">
        <v>26</v>
      </c>
      <c r="W4360" s="12">
        <v>1.81</v>
      </c>
      <c r="X4360" s="12">
        <f t="shared" si="333"/>
        <v>1.8766079996877387</v>
      </c>
      <c r="AE4360" s="12" t="s">
        <v>39</v>
      </c>
      <c r="AL4360" s="12" t="s">
        <v>408</v>
      </c>
      <c r="AN4360" s="12">
        <v>5.5E-2</v>
      </c>
      <c r="AT4360" s="12">
        <f t="shared" si="334"/>
        <v>1.7332530178673953</v>
      </c>
      <c r="AV4360" s="12" t="s">
        <v>659</v>
      </c>
      <c r="AX4360" s="12" t="s">
        <v>14</v>
      </c>
      <c r="AY4360" s="12" t="s">
        <v>694</v>
      </c>
      <c r="AZ4360" s="12" t="s">
        <v>698</v>
      </c>
    </row>
    <row r="4361" spans="2:52" s="12" customFormat="1" x14ac:dyDescent="0.2">
      <c r="B4361" s="12">
        <v>8896</v>
      </c>
      <c r="C4361" s="12" t="s">
        <v>69</v>
      </c>
      <c r="D4361" s="12" t="s">
        <v>697</v>
      </c>
      <c r="E4361" s="12" t="s">
        <v>692</v>
      </c>
      <c r="G4361" s="12" t="s">
        <v>642</v>
      </c>
      <c r="H4361" s="12">
        <v>1.0367999998274799</v>
      </c>
      <c r="J4361" s="12">
        <v>2011</v>
      </c>
      <c r="L4361" s="12">
        <v>355</v>
      </c>
      <c r="M4361" s="12">
        <f t="shared" si="335"/>
        <v>23.166666666666668</v>
      </c>
      <c r="N4361" s="12">
        <f t="shared" si="336"/>
        <v>112.53333333333333</v>
      </c>
      <c r="Q4361" s="12">
        <v>15.69</v>
      </c>
      <c r="R4361" s="12">
        <v>5</v>
      </c>
      <c r="S4361" s="12">
        <v>19</v>
      </c>
      <c r="T4361" s="12">
        <v>5</v>
      </c>
      <c r="V4361" s="12" t="s">
        <v>26</v>
      </c>
      <c r="W4361" s="12">
        <v>1.66</v>
      </c>
      <c r="X4361" s="12">
        <f t="shared" si="333"/>
        <v>1.7210879997136166</v>
      </c>
      <c r="AE4361" s="12" t="s">
        <v>39</v>
      </c>
      <c r="AL4361" s="12" t="s">
        <v>408</v>
      </c>
      <c r="AN4361" s="12">
        <v>5.5E-2</v>
      </c>
      <c r="AT4361" s="12">
        <f t="shared" si="334"/>
        <v>1.7332530178673953</v>
      </c>
      <c r="AV4361" s="12" t="s">
        <v>659</v>
      </c>
      <c r="AX4361" s="12" t="s">
        <v>14</v>
      </c>
      <c r="AY4361" s="12" t="s">
        <v>694</v>
      </c>
      <c r="AZ4361" s="12" t="s">
        <v>698</v>
      </c>
    </row>
    <row r="4362" spans="2:52" s="12" customFormat="1" x14ac:dyDescent="0.2">
      <c r="B4362" s="12">
        <v>8896</v>
      </c>
      <c r="C4362" s="12" t="s">
        <v>69</v>
      </c>
      <c r="D4362" s="12" t="s">
        <v>697</v>
      </c>
      <c r="E4362" s="12" t="s">
        <v>692</v>
      </c>
      <c r="G4362" s="12" t="s">
        <v>642</v>
      </c>
      <c r="H4362" s="12">
        <v>1.0367999998274799</v>
      </c>
      <c r="J4362" s="12">
        <v>2012</v>
      </c>
      <c r="L4362" s="12">
        <v>7</v>
      </c>
      <c r="M4362" s="12">
        <f t="shared" si="335"/>
        <v>23.166666666666668</v>
      </c>
      <c r="N4362" s="12">
        <f t="shared" si="336"/>
        <v>112.53333333333333</v>
      </c>
      <c r="Q4362" s="12">
        <v>13.04</v>
      </c>
      <c r="R4362" s="12">
        <v>5</v>
      </c>
      <c r="S4362" s="12">
        <v>23.75</v>
      </c>
      <c r="T4362" s="12">
        <v>5</v>
      </c>
      <c r="V4362" s="12" t="s">
        <v>26</v>
      </c>
      <c r="W4362" s="12">
        <v>1.43</v>
      </c>
      <c r="X4362" s="12">
        <f t="shared" si="333"/>
        <v>1.4826239997532962</v>
      </c>
      <c r="AE4362" s="12" t="s">
        <v>39</v>
      </c>
      <c r="AL4362" s="12" t="s">
        <v>408</v>
      </c>
      <c r="AN4362" s="12">
        <v>5.5E-2</v>
      </c>
      <c r="AT4362" s="12">
        <f t="shared" si="334"/>
        <v>1.7332530178673953</v>
      </c>
      <c r="AV4362" s="12" t="s">
        <v>659</v>
      </c>
      <c r="AX4362" s="12" t="s">
        <v>14</v>
      </c>
      <c r="AY4362" s="12" t="s">
        <v>694</v>
      </c>
      <c r="AZ4362" s="12" t="s">
        <v>698</v>
      </c>
    </row>
    <row r="4363" spans="2:52" s="12" customFormat="1" x14ac:dyDescent="0.2">
      <c r="B4363" s="12">
        <v>8896</v>
      </c>
      <c r="C4363" s="12" t="s">
        <v>69</v>
      </c>
      <c r="D4363" s="12" t="s">
        <v>697</v>
      </c>
      <c r="E4363" s="12" t="s">
        <v>692</v>
      </c>
      <c r="G4363" s="12" t="s">
        <v>642</v>
      </c>
      <c r="H4363" s="12">
        <v>1.0367999998274799</v>
      </c>
      <c r="J4363" s="12">
        <v>2012</v>
      </c>
      <c r="L4363" s="12">
        <v>28</v>
      </c>
      <c r="M4363" s="12">
        <f t="shared" si="335"/>
        <v>23.166666666666668</v>
      </c>
      <c r="N4363" s="12">
        <f t="shared" si="336"/>
        <v>112.53333333333333</v>
      </c>
      <c r="Q4363" s="12">
        <v>12.15</v>
      </c>
      <c r="R4363" s="12">
        <v>5</v>
      </c>
      <c r="S4363" s="12">
        <v>32.56</v>
      </c>
      <c r="T4363" s="12">
        <v>5</v>
      </c>
      <c r="V4363" s="12" t="s">
        <v>26</v>
      </c>
      <c r="W4363" s="12">
        <v>0.88</v>
      </c>
      <c r="X4363" s="12">
        <f t="shared" si="333"/>
        <v>0.9123839998481823</v>
      </c>
      <c r="AE4363" s="12" t="s">
        <v>39</v>
      </c>
      <c r="AL4363" s="12" t="s">
        <v>408</v>
      </c>
      <c r="AN4363" s="12">
        <v>5.5E-2</v>
      </c>
      <c r="AT4363" s="12">
        <f t="shared" si="334"/>
        <v>1.7332530178673953</v>
      </c>
      <c r="AV4363" s="12" t="s">
        <v>659</v>
      </c>
      <c r="AX4363" s="12" t="s">
        <v>14</v>
      </c>
      <c r="AY4363" s="12" t="s">
        <v>694</v>
      </c>
      <c r="AZ4363" s="12" t="s">
        <v>698</v>
      </c>
    </row>
    <row r="4364" spans="2:52" s="25" customFormat="1" x14ac:dyDescent="0.2">
      <c r="B4364" s="25">
        <v>10075</v>
      </c>
      <c r="C4364" s="25" t="s">
        <v>69</v>
      </c>
      <c r="D4364" s="25" t="s">
        <v>835</v>
      </c>
      <c r="E4364" s="25" t="s">
        <v>833</v>
      </c>
      <c r="G4364" s="25" t="s">
        <v>642</v>
      </c>
      <c r="H4364" s="25">
        <v>1.0367999998274799</v>
      </c>
      <c r="I4364" s="25">
        <f>X4364+Z4364</f>
        <v>4.8729599991891561</v>
      </c>
      <c r="J4364" s="25">
        <v>2007</v>
      </c>
      <c r="L4364" s="25">
        <f>4*30+7</f>
        <v>127</v>
      </c>
      <c r="M4364" s="25">
        <v>43.75</v>
      </c>
      <c r="N4364" s="25">
        <v>81.150000000000006</v>
      </c>
      <c r="R4364" s="25">
        <v>5</v>
      </c>
      <c r="T4364" s="25">
        <v>20</v>
      </c>
      <c r="U4364" s="25" t="s">
        <v>834</v>
      </c>
      <c r="V4364" s="25" t="s">
        <v>26</v>
      </c>
      <c r="W4364" s="25">
        <v>2.4700000000000002</v>
      </c>
      <c r="X4364" s="25">
        <f t="shared" ref="X4364:X4395" si="337">W4364*H4364</f>
        <v>2.5608959995738756</v>
      </c>
      <c r="Y4364" s="25">
        <v>2.23</v>
      </c>
      <c r="Z4364" s="25">
        <f>Y4364*H4364</f>
        <v>2.3120639996152801</v>
      </c>
      <c r="AA4364" s="25">
        <f>X4364/I4364</f>
        <v>0.52553191489361706</v>
      </c>
      <c r="AB4364" s="25">
        <f>Z4364/I4364</f>
        <v>0.47446808510638289</v>
      </c>
      <c r="AE4364" s="25" t="s">
        <v>52</v>
      </c>
      <c r="AL4364" s="25" t="s">
        <v>408</v>
      </c>
      <c r="AM4364" s="25">
        <v>0.32850000000000001</v>
      </c>
      <c r="AN4364" s="25">
        <v>7.0900000000000005E-2</v>
      </c>
      <c r="AT4364" s="25">
        <f>EXP(AN4364*10)</f>
        <v>2.0319582840448196</v>
      </c>
      <c r="AU4364" s="25">
        <v>1.78</v>
      </c>
      <c r="AV4364" s="25" t="s">
        <v>659</v>
      </c>
      <c r="AX4364" s="25" t="s">
        <v>14</v>
      </c>
    </row>
    <row r="4365" spans="2:52" s="25" customFormat="1" x14ac:dyDescent="0.2">
      <c r="B4365" s="25">
        <v>10075</v>
      </c>
      <c r="C4365" s="25" t="s">
        <v>69</v>
      </c>
      <c r="D4365" s="25" t="s">
        <v>835</v>
      </c>
      <c r="E4365" s="25" t="s">
        <v>833</v>
      </c>
      <c r="G4365" s="25" t="s">
        <v>642</v>
      </c>
      <c r="H4365" s="25">
        <v>1.0367999998274799</v>
      </c>
      <c r="I4365" s="25">
        <f t="shared" ref="I4365:I4387" si="338">X4365+Z4365</f>
        <v>5.899391999018361</v>
      </c>
      <c r="J4365" s="25">
        <v>2007</v>
      </c>
      <c r="L4365" s="25">
        <v>157</v>
      </c>
      <c r="M4365" s="25">
        <v>43.75</v>
      </c>
      <c r="N4365" s="25">
        <v>81.150000000000006</v>
      </c>
      <c r="R4365" s="25">
        <v>5</v>
      </c>
      <c r="T4365" s="25">
        <v>20</v>
      </c>
      <c r="U4365" s="25" t="s">
        <v>834</v>
      </c>
      <c r="V4365" s="25" t="s">
        <v>26</v>
      </c>
      <c r="W4365" s="25">
        <v>2</v>
      </c>
      <c r="X4365" s="25">
        <f t="shared" si="337"/>
        <v>2.0735999996549599</v>
      </c>
      <c r="Y4365" s="25">
        <v>3.69</v>
      </c>
      <c r="Z4365" s="25">
        <f t="shared" ref="Z4365:Z4387" si="339">Y4365*H4365</f>
        <v>3.8257919993634011</v>
      </c>
      <c r="AA4365" s="25">
        <f t="shared" ref="AA4365:AA4371" si="340">X4365/I4365</f>
        <v>0.35149384885764501</v>
      </c>
      <c r="AB4365" s="25">
        <f t="shared" ref="AB4365:AB4371" si="341">Z4365/I4365</f>
        <v>0.64850615114235499</v>
      </c>
      <c r="AE4365" s="25" t="s">
        <v>52</v>
      </c>
      <c r="AL4365" s="25" t="s">
        <v>408</v>
      </c>
      <c r="AM4365" s="25">
        <v>0.32850000000000001</v>
      </c>
      <c r="AN4365" s="25">
        <v>7.0900000000000005E-2</v>
      </c>
      <c r="AT4365" s="25">
        <f t="shared" ref="AT4365:AT4387" si="342">EXP(AN4365*10)</f>
        <v>2.0319582840448196</v>
      </c>
      <c r="AU4365" s="25">
        <v>1.78</v>
      </c>
      <c r="AV4365" s="25" t="s">
        <v>659</v>
      </c>
      <c r="AX4365" s="25" t="s">
        <v>14</v>
      </c>
    </row>
    <row r="4366" spans="2:52" s="25" customFormat="1" x14ac:dyDescent="0.2">
      <c r="B4366" s="25">
        <v>10075</v>
      </c>
      <c r="C4366" s="25" t="s">
        <v>69</v>
      </c>
      <c r="D4366" s="25" t="s">
        <v>835</v>
      </c>
      <c r="E4366" s="25" t="s">
        <v>833</v>
      </c>
      <c r="G4366" s="25" t="s">
        <v>642</v>
      </c>
      <c r="H4366" s="25">
        <v>1.0367999998274799</v>
      </c>
      <c r="I4366" s="25">
        <f t="shared" si="338"/>
        <v>6.5836799989044978</v>
      </c>
      <c r="J4366" s="25">
        <v>2007</v>
      </c>
      <c r="L4366" s="25">
        <v>189</v>
      </c>
      <c r="M4366" s="25">
        <v>43.75</v>
      </c>
      <c r="N4366" s="25">
        <v>81.150000000000006</v>
      </c>
      <c r="R4366" s="25">
        <v>5</v>
      </c>
      <c r="T4366" s="25">
        <v>20</v>
      </c>
      <c r="U4366" s="25" t="s">
        <v>834</v>
      </c>
      <c r="V4366" s="25" t="s">
        <v>26</v>
      </c>
      <c r="W4366" s="25">
        <v>2.79</v>
      </c>
      <c r="X4366" s="25">
        <f t="shared" si="337"/>
        <v>2.8926719995186692</v>
      </c>
      <c r="Y4366" s="25">
        <v>3.56</v>
      </c>
      <c r="Z4366" s="25">
        <f t="shared" si="339"/>
        <v>3.6910079993858287</v>
      </c>
      <c r="AA4366" s="25">
        <f t="shared" si="340"/>
        <v>0.43937007874015749</v>
      </c>
      <c r="AB4366" s="25">
        <f t="shared" si="341"/>
        <v>0.56062992125984257</v>
      </c>
      <c r="AE4366" s="25" t="s">
        <v>52</v>
      </c>
      <c r="AL4366" s="25" t="s">
        <v>408</v>
      </c>
      <c r="AM4366" s="25">
        <v>0.32850000000000001</v>
      </c>
      <c r="AN4366" s="25">
        <v>7.0900000000000005E-2</v>
      </c>
      <c r="AT4366" s="25">
        <f t="shared" si="342"/>
        <v>2.0319582840448196</v>
      </c>
      <c r="AU4366" s="25">
        <v>1.78</v>
      </c>
      <c r="AV4366" s="25" t="s">
        <v>659</v>
      </c>
      <c r="AX4366" s="25" t="s">
        <v>14</v>
      </c>
    </row>
    <row r="4367" spans="2:52" s="25" customFormat="1" x14ac:dyDescent="0.2">
      <c r="B4367" s="25">
        <v>10075</v>
      </c>
      <c r="C4367" s="25" t="s">
        <v>69</v>
      </c>
      <c r="D4367" s="25" t="s">
        <v>835</v>
      </c>
      <c r="E4367" s="25" t="s">
        <v>833</v>
      </c>
      <c r="G4367" s="25" t="s">
        <v>642</v>
      </c>
      <c r="H4367" s="25">
        <v>1.0367999998274799</v>
      </c>
      <c r="I4367" s="25">
        <f t="shared" si="338"/>
        <v>5.8475519990269866</v>
      </c>
      <c r="J4367" s="25">
        <v>2007</v>
      </c>
      <c r="L4367" s="25">
        <v>219</v>
      </c>
      <c r="M4367" s="25">
        <v>43.75</v>
      </c>
      <c r="N4367" s="25">
        <v>81.150000000000006</v>
      </c>
      <c r="R4367" s="25">
        <v>5</v>
      </c>
      <c r="T4367" s="25">
        <v>20</v>
      </c>
      <c r="U4367" s="25" t="s">
        <v>834</v>
      </c>
      <c r="V4367" s="25" t="s">
        <v>26</v>
      </c>
      <c r="W4367" s="25">
        <v>2.38</v>
      </c>
      <c r="X4367" s="25">
        <f t="shared" si="337"/>
        <v>2.4675839995894022</v>
      </c>
      <c r="Y4367" s="25">
        <v>3.26</v>
      </c>
      <c r="Z4367" s="25">
        <f t="shared" si="339"/>
        <v>3.3799679994375844</v>
      </c>
      <c r="AA4367" s="25">
        <f t="shared" si="340"/>
        <v>0.42198581560283688</v>
      </c>
      <c r="AB4367" s="25">
        <f t="shared" si="341"/>
        <v>0.57801418439716312</v>
      </c>
      <c r="AE4367" s="25" t="s">
        <v>52</v>
      </c>
      <c r="AL4367" s="25" t="s">
        <v>408</v>
      </c>
      <c r="AM4367" s="25">
        <v>0.32850000000000001</v>
      </c>
      <c r="AN4367" s="25">
        <v>7.0900000000000005E-2</v>
      </c>
      <c r="AT4367" s="25">
        <f t="shared" si="342"/>
        <v>2.0319582840448196</v>
      </c>
      <c r="AU4367" s="25">
        <v>1.78</v>
      </c>
      <c r="AV4367" s="25" t="s">
        <v>659</v>
      </c>
      <c r="AX4367" s="25" t="s">
        <v>14</v>
      </c>
    </row>
    <row r="4368" spans="2:52" s="25" customFormat="1" x14ac:dyDescent="0.2">
      <c r="B4368" s="25">
        <v>10075</v>
      </c>
      <c r="C4368" s="25" t="s">
        <v>69</v>
      </c>
      <c r="D4368" s="25" t="s">
        <v>835</v>
      </c>
      <c r="E4368" s="25" t="s">
        <v>833</v>
      </c>
      <c r="G4368" s="25" t="s">
        <v>642</v>
      </c>
      <c r="H4368" s="25">
        <v>1.0367999998274799</v>
      </c>
      <c r="I4368" s="25">
        <f t="shared" si="338"/>
        <v>4.4893439992529878</v>
      </c>
      <c r="J4368" s="25">
        <v>2007</v>
      </c>
      <c r="L4368" s="25">
        <v>250</v>
      </c>
      <c r="M4368" s="25">
        <v>43.75</v>
      </c>
      <c r="N4368" s="25">
        <v>81.150000000000006</v>
      </c>
      <c r="R4368" s="25">
        <v>5</v>
      </c>
      <c r="T4368" s="25">
        <v>20</v>
      </c>
      <c r="U4368" s="25" t="s">
        <v>834</v>
      </c>
      <c r="V4368" s="25" t="s">
        <v>26</v>
      </c>
      <c r="W4368" s="25">
        <v>1.54</v>
      </c>
      <c r="X4368" s="25">
        <f t="shared" si="337"/>
        <v>1.5966719997343191</v>
      </c>
      <c r="Y4368" s="25">
        <v>2.79</v>
      </c>
      <c r="Z4368" s="25">
        <f t="shared" si="339"/>
        <v>2.8926719995186692</v>
      </c>
      <c r="AA4368" s="25">
        <f t="shared" si="340"/>
        <v>0.35565819861431874</v>
      </c>
      <c r="AB4368" s="25">
        <f t="shared" si="341"/>
        <v>0.64434180138568142</v>
      </c>
      <c r="AE4368" s="25" t="s">
        <v>52</v>
      </c>
      <c r="AL4368" s="25" t="s">
        <v>408</v>
      </c>
      <c r="AM4368" s="25">
        <v>0.32850000000000001</v>
      </c>
      <c r="AN4368" s="25">
        <v>7.0900000000000005E-2</v>
      </c>
      <c r="AT4368" s="25">
        <f t="shared" si="342"/>
        <v>2.0319582840448196</v>
      </c>
      <c r="AU4368" s="25">
        <v>1.78</v>
      </c>
      <c r="AV4368" s="25" t="s">
        <v>659</v>
      </c>
      <c r="AX4368" s="25" t="s">
        <v>14</v>
      </c>
    </row>
    <row r="4369" spans="2:50" s="25" customFormat="1" x14ac:dyDescent="0.2">
      <c r="B4369" s="25">
        <v>10075</v>
      </c>
      <c r="C4369" s="25" t="s">
        <v>69</v>
      </c>
      <c r="D4369" s="25" t="s">
        <v>835</v>
      </c>
      <c r="E4369" s="25" t="s">
        <v>833</v>
      </c>
      <c r="G4369" s="25" t="s">
        <v>642</v>
      </c>
      <c r="H4369" s="25">
        <v>1.0367999998274799</v>
      </c>
      <c r="I4369" s="25">
        <f t="shared" si="338"/>
        <v>4.6759679992219345</v>
      </c>
      <c r="J4369" s="25">
        <v>2008</v>
      </c>
      <c r="L4369" s="25">
        <f>4*30+7</f>
        <v>127</v>
      </c>
      <c r="M4369" s="25">
        <v>43.75</v>
      </c>
      <c r="N4369" s="25">
        <v>81.150000000000006</v>
      </c>
      <c r="R4369" s="25">
        <v>5</v>
      </c>
      <c r="T4369" s="25">
        <v>20</v>
      </c>
      <c r="U4369" s="25" t="s">
        <v>834</v>
      </c>
      <c r="V4369" s="25" t="s">
        <v>26</v>
      </c>
      <c r="W4369" s="25">
        <v>1.23</v>
      </c>
      <c r="X4369" s="25">
        <f t="shared" si="337"/>
        <v>1.2752639997878004</v>
      </c>
      <c r="Y4369" s="25">
        <v>3.28</v>
      </c>
      <c r="Z4369" s="25">
        <f t="shared" si="339"/>
        <v>3.4007039994341342</v>
      </c>
      <c r="AA4369" s="25">
        <f t="shared" si="340"/>
        <v>0.27272727272727276</v>
      </c>
      <c r="AB4369" s="25">
        <f t="shared" si="341"/>
        <v>0.72727272727272729</v>
      </c>
      <c r="AE4369" s="25" t="s">
        <v>52</v>
      </c>
      <c r="AL4369" s="25" t="s">
        <v>408</v>
      </c>
      <c r="AM4369" s="25">
        <v>0.32850000000000001</v>
      </c>
      <c r="AN4369" s="25">
        <v>7.0900000000000005E-2</v>
      </c>
      <c r="AT4369" s="25">
        <f t="shared" si="342"/>
        <v>2.0319582840448196</v>
      </c>
      <c r="AU4369" s="25">
        <v>1.78</v>
      </c>
      <c r="AV4369" s="25" t="s">
        <v>659</v>
      </c>
      <c r="AX4369" s="25" t="s">
        <v>14</v>
      </c>
    </row>
    <row r="4370" spans="2:50" s="25" customFormat="1" x14ac:dyDescent="0.2">
      <c r="B4370" s="25">
        <v>10075</v>
      </c>
      <c r="C4370" s="25" t="s">
        <v>69</v>
      </c>
      <c r="D4370" s="25" t="s">
        <v>835</v>
      </c>
      <c r="E4370" s="25" t="s">
        <v>833</v>
      </c>
      <c r="G4370" s="25" t="s">
        <v>642</v>
      </c>
      <c r="H4370" s="25">
        <v>1.0367999998274799</v>
      </c>
      <c r="I4370" s="25">
        <f t="shared" si="338"/>
        <v>5.733503999045964</v>
      </c>
      <c r="J4370" s="25">
        <v>2008</v>
      </c>
      <c r="L4370" s="25">
        <v>157</v>
      </c>
      <c r="M4370" s="25">
        <v>43.75</v>
      </c>
      <c r="N4370" s="25">
        <v>81.150000000000006</v>
      </c>
      <c r="R4370" s="25">
        <v>5</v>
      </c>
      <c r="T4370" s="25">
        <v>20</v>
      </c>
      <c r="U4370" s="25" t="s">
        <v>834</v>
      </c>
      <c r="V4370" s="25" t="s">
        <v>26</v>
      </c>
      <c r="W4370" s="25">
        <v>1.41</v>
      </c>
      <c r="X4370" s="25">
        <f t="shared" si="337"/>
        <v>1.4618879997567467</v>
      </c>
      <c r="Y4370" s="25">
        <v>4.12</v>
      </c>
      <c r="Z4370" s="25">
        <f t="shared" si="339"/>
        <v>4.2716159992892173</v>
      </c>
      <c r="AA4370" s="25">
        <f t="shared" si="340"/>
        <v>0.25497287522603979</v>
      </c>
      <c r="AB4370" s="25">
        <f t="shared" si="341"/>
        <v>0.74502712477396027</v>
      </c>
      <c r="AE4370" s="25" t="s">
        <v>52</v>
      </c>
      <c r="AL4370" s="25" t="s">
        <v>408</v>
      </c>
      <c r="AM4370" s="25">
        <v>0.32850000000000001</v>
      </c>
      <c r="AN4370" s="25">
        <v>7.0900000000000005E-2</v>
      </c>
      <c r="AT4370" s="25">
        <f t="shared" si="342"/>
        <v>2.0319582840448196</v>
      </c>
      <c r="AU4370" s="25">
        <v>1.78</v>
      </c>
      <c r="AV4370" s="25" t="s">
        <v>659</v>
      </c>
      <c r="AX4370" s="25" t="s">
        <v>14</v>
      </c>
    </row>
    <row r="4371" spans="2:50" s="25" customFormat="1" x14ac:dyDescent="0.2">
      <c r="B4371" s="25">
        <v>10075</v>
      </c>
      <c r="C4371" s="25" t="s">
        <v>69</v>
      </c>
      <c r="D4371" s="25" t="s">
        <v>835</v>
      </c>
      <c r="E4371" s="25" t="s">
        <v>833</v>
      </c>
      <c r="G4371" s="25" t="s">
        <v>642</v>
      </c>
      <c r="H4371" s="25">
        <v>1.0367999998274799</v>
      </c>
      <c r="I4371" s="25">
        <f t="shared" si="338"/>
        <v>6.3866879989372762</v>
      </c>
      <c r="J4371" s="25">
        <v>2008</v>
      </c>
      <c r="L4371" s="25">
        <v>189</v>
      </c>
      <c r="M4371" s="25">
        <v>43.75</v>
      </c>
      <c r="N4371" s="25">
        <v>81.150000000000006</v>
      </c>
      <c r="R4371" s="25">
        <v>5</v>
      </c>
      <c r="T4371" s="25">
        <v>20</v>
      </c>
      <c r="U4371" s="25" t="s">
        <v>834</v>
      </c>
      <c r="V4371" s="25" t="s">
        <v>26</v>
      </c>
      <c r="W4371" s="25">
        <v>2.58</v>
      </c>
      <c r="X4371" s="25">
        <f t="shared" si="337"/>
        <v>2.6749439995548983</v>
      </c>
      <c r="Y4371" s="25">
        <v>3.58</v>
      </c>
      <c r="Z4371" s="25">
        <f t="shared" si="339"/>
        <v>3.7117439993823784</v>
      </c>
      <c r="AA4371" s="25">
        <f t="shared" si="340"/>
        <v>0.41883116883116883</v>
      </c>
      <c r="AB4371" s="25">
        <f t="shared" si="341"/>
        <v>0.58116883116883122</v>
      </c>
      <c r="AE4371" s="25" t="s">
        <v>52</v>
      </c>
      <c r="AL4371" s="25" t="s">
        <v>408</v>
      </c>
      <c r="AM4371" s="25">
        <v>0.32850000000000001</v>
      </c>
      <c r="AN4371" s="25">
        <v>7.0900000000000005E-2</v>
      </c>
      <c r="AT4371" s="25">
        <f t="shared" si="342"/>
        <v>2.0319582840448196</v>
      </c>
      <c r="AU4371" s="25">
        <v>1.78</v>
      </c>
      <c r="AV4371" s="25" t="s">
        <v>659</v>
      </c>
      <c r="AX4371" s="25" t="s">
        <v>14</v>
      </c>
    </row>
    <row r="4372" spans="2:50" s="43" customFormat="1" x14ac:dyDescent="0.2">
      <c r="B4372" s="43">
        <v>10075</v>
      </c>
      <c r="C4372" s="43" t="s">
        <v>69</v>
      </c>
      <c r="D4372" s="43" t="s">
        <v>836</v>
      </c>
      <c r="E4372" s="43" t="s">
        <v>833</v>
      </c>
      <c r="G4372" s="43" t="s">
        <v>642</v>
      </c>
      <c r="H4372" s="43">
        <v>1.0367999998274799</v>
      </c>
      <c r="I4372" s="43">
        <f t="shared" si="338"/>
        <v>4.12646399931337</v>
      </c>
      <c r="J4372" s="43">
        <v>2007</v>
      </c>
      <c r="L4372" s="43">
        <v>127</v>
      </c>
      <c r="M4372" s="43">
        <v>43.75</v>
      </c>
      <c r="N4372" s="43">
        <v>81.150000000000006</v>
      </c>
      <c r="R4372" s="43">
        <v>5</v>
      </c>
      <c r="T4372" s="43">
        <v>20</v>
      </c>
      <c r="U4372" s="43" t="s">
        <v>834</v>
      </c>
      <c r="V4372" s="43" t="s">
        <v>26</v>
      </c>
      <c r="W4372" s="43">
        <v>2.33</v>
      </c>
      <c r="X4372" s="43">
        <f t="shared" si="337"/>
        <v>2.4157439995980283</v>
      </c>
      <c r="Y4372" s="43">
        <v>1.65</v>
      </c>
      <c r="Z4372" s="43">
        <f>Y4372*H4372</f>
        <v>1.7107199997153417</v>
      </c>
      <c r="AA4372" s="43">
        <f t="shared" ref="AA4372:AA4387" si="343">X4372/I4372</f>
        <v>0.585427135678392</v>
      </c>
      <c r="AB4372" s="43">
        <f t="shared" ref="AB4372:AB4387" si="344">Z4372/I4372</f>
        <v>0.414572864321608</v>
      </c>
      <c r="AE4372" s="43" t="s">
        <v>52</v>
      </c>
      <c r="AL4372" s="43" t="s">
        <v>408</v>
      </c>
      <c r="AM4372" s="43">
        <v>0.3957</v>
      </c>
      <c r="AN4372" s="43">
        <v>7.4200000000000002E-2</v>
      </c>
      <c r="AT4372" s="43">
        <f t="shared" si="342"/>
        <v>2.1001315801903608</v>
      </c>
      <c r="AU4372" s="43">
        <v>2.06</v>
      </c>
      <c r="AV4372" s="43" t="s">
        <v>659</v>
      </c>
      <c r="AX4372" s="43" t="s">
        <v>14</v>
      </c>
    </row>
    <row r="4373" spans="2:50" s="43" customFormat="1" x14ac:dyDescent="0.2">
      <c r="B4373" s="43">
        <v>10075</v>
      </c>
      <c r="C4373" s="43" t="s">
        <v>69</v>
      </c>
      <c r="D4373" s="43" t="s">
        <v>836</v>
      </c>
      <c r="E4373" s="43" t="s">
        <v>833</v>
      </c>
      <c r="G4373" s="43" t="s">
        <v>642</v>
      </c>
      <c r="H4373" s="43">
        <v>1.0367999998274799</v>
      </c>
      <c r="I4373" s="43">
        <f t="shared" si="338"/>
        <v>5.0077439991667285</v>
      </c>
      <c r="J4373" s="43">
        <v>2007</v>
      </c>
      <c r="L4373" s="43">
        <v>157</v>
      </c>
      <c r="M4373" s="43">
        <v>43.75</v>
      </c>
      <c r="N4373" s="43">
        <v>81.150000000000006</v>
      </c>
      <c r="R4373" s="43">
        <v>5</v>
      </c>
      <c r="T4373" s="43">
        <v>20</v>
      </c>
      <c r="U4373" s="43" t="s">
        <v>834</v>
      </c>
      <c r="V4373" s="43" t="s">
        <v>26</v>
      </c>
      <c r="W4373" s="43">
        <v>1.79</v>
      </c>
      <c r="X4373" s="43">
        <f t="shared" si="337"/>
        <v>1.8558719996911892</v>
      </c>
      <c r="Y4373" s="43">
        <v>3.04</v>
      </c>
      <c r="Z4373" s="43">
        <f t="shared" si="339"/>
        <v>3.1518719994755391</v>
      </c>
      <c r="AA4373" s="43">
        <f t="shared" si="343"/>
        <v>0.37060041407867494</v>
      </c>
      <c r="AB4373" s="43">
        <f t="shared" si="344"/>
        <v>0.62939958592132506</v>
      </c>
      <c r="AE4373" s="43" t="s">
        <v>52</v>
      </c>
      <c r="AL4373" s="43" t="s">
        <v>408</v>
      </c>
      <c r="AM4373" s="43">
        <v>0.3957</v>
      </c>
      <c r="AN4373" s="43">
        <v>7.4200000000000002E-2</v>
      </c>
      <c r="AT4373" s="43">
        <f t="shared" si="342"/>
        <v>2.1001315801903608</v>
      </c>
      <c r="AU4373" s="43">
        <v>2.06</v>
      </c>
      <c r="AV4373" s="43" t="s">
        <v>659</v>
      </c>
      <c r="AX4373" s="43" t="s">
        <v>14</v>
      </c>
    </row>
    <row r="4374" spans="2:50" s="43" customFormat="1" x14ac:dyDescent="0.2">
      <c r="B4374" s="43">
        <v>10075</v>
      </c>
      <c r="C4374" s="43" t="s">
        <v>69</v>
      </c>
      <c r="D4374" s="43" t="s">
        <v>836</v>
      </c>
      <c r="E4374" s="43" t="s">
        <v>833</v>
      </c>
      <c r="G4374" s="43" t="s">
        <v>642</v>
      </c>
      <c r="H4374" s="43">
        <v>1.0367999998274799</v>
      </c>
      <c r="I4374" s="43">
        <f t="shared" si="338"/>
        <v>6.0341759989959334</v>
      </c>
      <c r="J4374" s="43">
        <v>2007</v>
      </c>
      <c r="L4374" s="43">
        <v>189</v>
      </c>
      <c r="M4374" s="43">
        <v>43.75</v>
      </c>
      <c r="N4374" s="43">
        <v>81.150000000000006</v>
      </c>
      <c r="R4374" s="43">
        <v>5</v>
      </c>
      <c r="T4374" s="43">
        <v>20</v>
      </c>
      <c r="U4374" s="43" t="s">
        <v>834</v>
      </c>
      <c r="V4374" s="43" t="s">
        <v>26</v>
      </c>
      <c r="W4374" s="43">
        <v>2.85</v>
      </c>
      <c r="X4374" s="43">
        <f t="shared" si="337"/>
        <v>2.9548799995083179</v>
      </c>
      <c r="Y4374" s="43">
        <v>2.97</v>
      </c>
      <c r="Z4374" s="43">
        <f t="shared" si="339"/>
        <v>3.0792959994876155</v>
      </c>
      <c r="AA4374" s="43">
        <f t="shared" si="343"/>
        <v>0.48969072164948452</v>
      </c>
      <c r="AB4374" s="43">
        <f t="shared" si="344"/>
        <v>0.51030927835051543</v>
      </c>
      <c r="AE4374" s="43" t="s">
        <v>52</v>
      </c>
      <c r="AL4374" s="43" t="s">
        <v>408</v>
      </c>
      <c r="AM4374" s="43">
        <v>0.3957</v>
      </c>
      <c r="AN4374" s="43">
        <v>7.4200000000000002E-2</v>
      </c>
      <c r="AT4374" s="43">
        <f t="shared" si="342"/>
        <v>2.1001315801903608</v>
      </c>
      <c r="AU4374" s="43">
        <v>2.06</v>
      </c>
      <c r="AV4374" s="43" t="s">
        <v>659</v>
      </c>
      <c r="AX4374" s="43" t="s">
        <v>14</v>
      </c>
    </row>
    <row r="4375" spans="2:50" s="43" customFormat="1" x14ac:dyDescent="0.2">
      <c r="B4375" s="43">
        <v>10075</v>
      </c>
      <c r="C4375" s="43" t="s">
        <v>69</v>
      </c>
      <c r="D4375" s="43" t="s">
        <v>836</v>
      </c>
      <c r="E4375" s="43" t="s">
        <v>833</v>
      </c>
      <c r="G4375" s="43" t="s">
        <v>642</v>
      </c>
      <c r="H4375" s="43">
        <v>1.0367999998274799</v>
      </c>
      <c r="I4375" s="43">
        <f t="shared" si="338"/>
        <v>5.3602559991080714</v>
      </c>
      <c r="J4375" s="43">
        <v>2007</v>
      </c>
      <c r="L4375" s="43">
        <v>219</v>
      </c>
      <c r="M4375" s="43">
        <v>43.75</v>
      </c>
      <c r="N4375" s="43">
        <v>81.150000000000006</v>
      </c>
      <c r="R4375" s="43">
        <v>5</v>
      </c>
      <c r="T4375" s="43">
        <v>20</v>
      </c>
      <c r="U4375" s="43" t="s">
        <v>834</v>
      </c>
      <c r="V4375" s="43" t="s">
        <v>26</v>
      </c>
      <c r="W4375" s="43">
        <v>2.67</v>
      </c>
      <c r="X4375" s="43">
        <f t="shared" si="337"/>
        <v>2.7682559995393712</v>
      </c>
      <c r="Y4375" s="43">
        <v>2.5</v>
      </c>
      <c r="Z4375" s="43">
        <f t="shared" si="339"/>
        <v>2.5919999995686998</v>
      </c>
      <c r="AA4375" s="43">
        <f t="shared" si="343"/>
        <v>0.51644100580270791</v>
      </c>
      <c r="AB4375" s="43">
        <f t="shared" si="344"/>
        <v>0.48355899419729204</v>
      </c>
      <c r="AE4375" s="43" t="s">
        <v>52</v>
      </c>
      <c r="AL4375" s="43" t="s">
        <v>408</v>
      </c>
      <c r="AM4375" s="43">
        <v>0.3957</v>
      </c>
      <c r="AN4375" s="43">
        <v>7.4200000000000002E-2</v>
      </c>
      <c r="AT4375" s="43">
        <f t="shared" si="342"/>
        <v>2.1001315801903608</v>
      </c>
      <c r="AU4375" s="43">
        <v>2.06</v>
      </c>
      <c r="AV4375" s="43" t="s">
        <v>659</v>
      </c>
      <c r="AX4375" s="43" t="s">
        <v>14</v>
      </c>
    </row>
    <row r="4376" spans="2:50" s="43" customFormat="1" x14ac:dyDescent="0.2">
      <c r="B4376" s="43">
        <v>10075</v>
      </c>
      <c r="C4376" s="43" t="s">
        <v>69</v>
      </c>
      <c r="D4376" s="43" t="s">
        <v>836</v>
      </c>
      <c r="E4376" s="43" t="s">
        <v>833</v>
      </c>
      <c r="G4376" s="43" t="s">
        <v>642</v>
      </c>
      <c r="H4376" s="43">
        <v>1.0367999998274799</v>
      </c>
      <c r="I4376" s="43">
        <f t="shared" si="338"/>
        <v>4.1368319993116449</v>
      </c>
      <c r="J4376" s="43">
        <v>2007</v>
      </c>
      <c r="L4376" s="43">
        <v>250</v>
      </c>
      <c r="M4376" s="43">
        <v>43.75</v>
      </c>
      <c r="N4376" s="43">
        <v>81.150000000000006</v>
      </c>
      <c r="R4376" s="43">
        <v>5</v>
      </c>
      <c r="T4376" s="43">
        <v>20</v>
      </c>
      <c r="U4376" s="43" t="s">
        <v>834</v>
      </c>
      <c r="V4376" s="43" t="s">
        <v>26</v>
      </c>
      <c r="W4376" s="43">
        <v>2.14</v>
      </c>
      <c r="X4376" s="43">
        <f t="shared" si="337"/>
        <v>2.2187519996308072</v>
      </c>
      <c r="Y4376" s="43">
        <v>1.85</v>
      </c>
      <c r="Z4376" s="43">
        <f t="shared" si="339"/>
        <v>1.918079999680838</v>
      </c>
      <c r="AA4376" s="43">
        <f t="shared" si="343"/>
        <v>0.5363408521303259</v>
      </c>
      <c r="AB4376" s="43">
        <f t="shared" si="344"/>
        <v>0.46365914786967422</v>
      </c>
      <c r="AE4376" s="43" t="s">
        <v>52</v>
      </c>
      <c r="AL4376" s="43" t="s">
        <v>408</v>
      </c>
      <c r="AM4376" s="43">
        <v>0.3957</v>
      </c>
      <c r="AN4376" s="43">
        <v>7.4200000000000002E-2</v>
      </c>
      <c r="AT4376" s="43">
        <f t="shared" si="342"/>
        <v>2.1001315801903608</v>
      </c>
      <c r="AU4376" s="43">
        <v>2.06</v>
      </c>
      <c r="AV4376" s="43" t="s">
        <v>659</v>
      </c>
      <c r="AX4376" s="43" t="s">
        <v>14</v>
      </c>
    </row>
    <row r="4377" spans="2:50" s="43" customFormat="1" x14ac:dyDescent="0.2">
      <c r="B4377" s="43">
        <v>10075</v>
      </c>
      <c r="C4377" s="43" t="s">
        <v>69</v>
      </c>
      <c r="D4377" s="43" t="s">
        <v>836</v>
      </c>
      <c r="E4377" s="43" t="s">
        <v>833</v>
      </c>
      <c r="G4377" s="43" t="s">
        <v>642</v>
      </c>
      <c r="H4377" s="43">
        <v>1.0367999998274799</v>
      </c>
      <c r="I4377" s="43">
        <f t="shared" si="338"/>
        <v>3.9813119993375228</v>
      </c>
      <c r="J4377" s="43">
        <v>2008</v>
      </c>
      <c r="L4377" s="43">
        <v>127</v>
      </c>
      <c r="M4377" s="43">
        <v>43.75</v>
      </c>
      <c r="N4377" s="43">
        <v>81.150000000000006</v>
      </c>
      <c r="R4377" s="43">
        <v>5</v>
      </c>
      <c r="T4377" s="43">
        <v>20</v>
      </c>
      <c r="U4377" s="43" t="s">
        <v>834</v>
      </c>
      <c r="V4377" s="43" t="s">
        <v>26</v>
      </c>
      <c r="W4377" s="43">
        <v>1.33</v>
      </c>
      <c r="X4377" s="43">
        <f t="shared" si="337"/>
        <v>1.3789439997705484</v>
      </c>
      <c r="Y4377" s="43">
        <v>2.5099999999999998</v>
      </c>
      <c r="Z4377" s="43">
        <f t="shared" si="339"/>
        <v>2.6023679995669746</v>
      </c>
      <c r="AA4377" s="43">
        <f t="shared" si="343"/>
        <v>0.34635416666666669</v>
      </c>
      <c r="AB4377" s="43">
        <f t="shared" si="344"/>
        <v>0.65364583333333337</v>
      </c>
      <c r="AE4377" s="43" t="s">
        <v>52</v>
      </c>
      <c r="AL4377" s="43" t="s">
        <v>408</v>
      </c>
      <c r="AM4377" s="43">
        <v>0.3957</v>
      </c>
      <c r="AN4377" s="43">
        <v>7.4200000000000002E-2</v>
      </c>
      <c r="AT4377" s="43">
        <f t="shared" si="342"/>
        <v>2.1001315801903608</v>
      </c>
      <c r="AU4377" s="43">
        <v>2.06</v>
      </c>
      <c r="AV4377" s="43" t="s">
        <v>659</v>
      </c>
      <c r="AX4377" s="43" t="s">
        <v>14</v>
      </c>
    </row>
    <row r="4378" spans="2:50" s="43" customFormat="1" x14ac:dyDescent="0.2">
      <c r="B4378" s="43">
        <v>10075</v>
      </c>
      <c r="C4378" s="43" t="s">
        <v>69</v>
      </c>
      <c r="D4378" s="43" t="s">
        <v>836</v>
      </c>
      <c r="E4378" s="43" t="s">
        <v>833</v>
      </c>
      <c r="G4378" s="43" t="s">
        <v>642</v>
      </c>
      <c r="H4378" s="43">
        <v>1.0367999998274799</v>
      </c>
      <c r="I4378" s="43">
        <f t="shared" si="338"/>
        <v>5.1010559991512014</v>
      </c>
      <c r="J4378" s="43">
        <v>2008</v>
      </c>
      <c r="L4378" s="43">
        <v>157</v>
      </c>
      <c r="M4378" s="43">
        <v>43.75</v>
      </c>
      <c r="N4378" s="43">
        <v>81.150000000000006</v>
      </c>
      <c r="R4378" s="43">
        <v>5</v>
      </c>
      <c r="T4378" s="43">
        <v>20</v>
      </c>
      <c r="U4378" s="43" t="s">
        <v>834</v>
      </c>
      <c r="V4378" s="43" t="s">
        <v>26</v>
      </c>
      <c r="W4378" s="43">
        <v>1.5</v>
      </c>
      <c r="X4378" s="43">
        <f t="shared" si="337"/>
        <v>1.55519999974122</v>
      </c>
      <c r="Y4378" s="43">
        <v>3.42</v>
      </c>
      <c r="Z4378" s="43">
        <f t="shared" si="339"/>
        <v>3.5458559994099814</v>
      </c>
      <c r="AA4378" s="43">
        <f t="shared" si="343"/>
        <v>0.3048780487804878</v>
      </c>
      <c r="AB4378" s="43">
        <f t="shared" si="344"/>
        <v>0.69512195121951215</v>
      </c>
      <c r="AE4378" s="43" t="s">
        <v>52</v>
      </c>
      <c r="AL4378" s="43" t="s">
        <v>408</v>
      </c>
      <c r="AM4378" s="43">
        <v>0.3957</v>
      </c>
      <c r="AN4378" s="43">
        <v>7.4200000000000002E-2</v>
      </c>
      <c r="AT4378" s="43">
        <f t="shared" si="342"/>
        <v>2.1001315801903608</v>
      </c>
      <c r="AU4378" s="43">
        <v>2.06</v>
      </c>
      <c r="AV4378" s="43" t="s">
        <v>659</v>
      </c>
      <c r="AX4378" s="43" t="s">
        <v>14</v>
      </c>
    </row>
    <row r="4379" spans="2:50" s="43" customFormat="1" x14ac:dyDescent="0.2">
      <c r="B4379" s="43">
        <v>10075</v>
      </c>
      <c r="C4379" s="43" t="s">
        <v>69</v>
      </c>
      <c r="D4379" s="43" t="s">
        <v>836</v>
      </c>
      <c r="E4379" s="43" t="s">
        <v>833</v>
      </c>
      <c r="G4379" s="43" t="s">
        <v>642</v>
      </c>
      <c r="H4379" s="43">
        <v>1.0367999998274799</v>
      </c>
      <c r="I4379" s="43">
        <f t="shared" si="338"/>
        <v>5.899391999018361</v>
      </c>
      <c r="J4379" s="43">
        <v>2008</v>
      </c>
      <c r="L4379" s="43">
        <v>189</v>
      </c>
      <c r="M4379" s="43">
        <v>43.75</v>
      </c>
      <c r="N4379" s="43">
        <v>81.150000000000006</v>
      </c>
      <c r="R4379" s="43">
        <v>5</v>
      </c>
      <c r="T4379" s="43">
        <v>20</v>
      </c>
      <c r="U4379" s="43" t="s">
        <v>834</v>
      </c>
      <c r="V4379" s="43" t="s">
        <v>26</v>
      </c>
      <c r="W4379" s="43">
        <v>2.75</v>
      </c>
      <c r="X4379" s="43">
        <f t="shared" si="337"/>
        <v>2.8511999995255697</v>
      </c>
      <c r="Y4379" s="43">
        <v>2.94</v>
      </c>
      <c r="Z4379" s="43">
        <f t="shared" si="339"/>
        <v>3.0481919994927908</v>
      </c>
      <c r="AA4379" s="43">
        <f t="shared" si="343"/>
        <v>0.48330404217926182</v>
      </c>
      <c r="AB4379" s="43">
        <f t="shared" si="344"/>
        <v>0.51669595782073807</v>
      </c>
      <c r="AE4379" s="43" t="s">
        <v>52</v>
      </c>
      <c r="AL4379" s="43" t="s">
        <v>408</v>
      </c>
      <c r="AM4379" s="43">
        <v>0.3957</v>
      </c>
      <c r="AN4379" s="43">
        <v>7.4200000000000002E-2</v>
      </c>
      <c r="AT4379" s="43">
        <f t="shared" si="342"/>
        <v>2.1001315801903608</v>
      </c>
      <c r="AU4379" s="43">
        <v>2.06</v>
      </c>
      <c r="AV4379" s="43" t="s">
        <v>659</v>
      </c>
      <c r="AX4379" s="43" t="s">
        <v>14</v>
      </c>
    </row>
    <row r="4380" spans="2:50" s="25" customFormat="1" x14ac:dyDescent="0.2">
      <c r="B4380" s="25">
        <v>10075</v>
      </c>
      <c r="C4380" s="25" t="s">
        <v>69</v>
      </c>
      <c r="D4380" s="25" t="s">
        <v>837</v>
      </c>
      <c r="E4380" s="25" t="s">
        <v>833</v>
      </c>
      <c r="G4380" s="25" t="s">
        <v>642</v>
      </c>
      <c r="H4380" s="25">
        <v>1.0367999998274799</v>
      </c>
      <c r="I4380" s="25">
        <f t="shared" si="338"/>
        <v>3.7324799993789277</v>
      </c>
      <c r="J4380" s="25">
        <v>2007</v>
      </c>
      <c r="L4380" s="25">
        <f>4*30+7</f>
        <v>127</v>
      </c>
      <c r="M4380" s="25">
        <v>43.75</v>
      </c>
      <c r="N4380" s="25">
        <v>81.150000000000006</v>
      </c>
      <c r="R4380" s="25">
        <v>5</v>
      </c>
      <c r="T4380" s="25">
        <v>20</v>
      </c>
      <c r="U4380" s="25" t="s">
        <v>834</v>
      </c>
      <c r="V4380" s="25" t="s">
        <v>26</v>
      </c>
      <c r="W4380" s="25">
        <v>2.65</v>
      </c>
      <c r="X4380" s="25">
        <f t="shared" si="337"/>
        <v>2.7475199995428219</v>
      </c>
      <c r="Y4380" s="25">
        <v>0.95</v>
      </c>
      <c r="Z4380" s="25">
        <f t="shared" si="339"/>
        <v>0.98495999983610594</v>
      </c>
      <c r="AA4380" s="25">
        <f t="shared" si="343"/>
        <v>0.73611111111111116</v>
      </c>
      <c r="AB4380" s="25">
        <f t="shared" si="344"/>
        <v>0.2638888888888889</v>
      </c>
      <c r="AE4380" s="25" t="s">
        <v>52</v>
      </c>
      <c r="AL4380" s="25" t="s">
        <v>408</v>
      </c>
      <c r="AM4380" s="25">
        <v>0.46860000000000002</v>
      </c>
      <c r="AN4380" s="25">
        <v>8.14E-2</v>
      </c>
      <c r="AT4380" s="25">
        <f t="shared" si="342"/>
        <v>2.2569176258887529</v>
      </c>
      <c r="AU4380" s="25">
        <v>1.87</v>
      </c>
      <c r="AV4380" s="25" t="s">
        <v>659</v>
      </c>
      <c r="AX4380" s="25" t="s">
        <v>14</v>
      </c>
    </row>
    <row r="4381" spans="2:50" s="25" customFormat="1" x14ac:dyDescent="0.2">
      <c r="B4381" s="25">
        <v>10075</v>
      </c>
      <c r="C4381" s="25" t="s">
        <v>69</v>
      </c>
      <c r="D4381" s="25" t="s">
        <v>837</v>
      </c>
      <c r="E4381" s="25" t="s">
        <v>833</v>
      </c>
      <c r="G4381" s="25" t="s">
        <v>642</v>
      </c>
      <c r="H4381" s="25">
        <v>1.0367999998274799</v>
      </c>
      <c r="I4381" s="25">
        <f t="shared" si="338"/>
        <v>4.7692799992064074</v>
      </c>
      <c r="J4381" s="25">
        <v>2007</v>
      </c>
      <c r="L4381" s="25">
        <v>157</v>
      </c>
      <c r="M4381" s="25">
        <v>43.75</v>
      </c>
      <c r="N4381" s="25">
        <v>81.150000000000006</v>
      </c>
      <c r="R4381" s="25">
        <v>5</v>
      </c>
      <c r="T4381" s="25">
        <v>20</v>
      </c>
      <c r="U4381" s="25" t="s">
        <v>834</v>
      </c>
      <c r="V4381" s="25" t="s">
        <v>26</v>
      </c>
      <c r="W4381" s="25">
        <v>2.58</v>
      </c>
      <c r="X4381" s="25">
        <f t="shared" si="337"/>
        <v>2.6749439995548983</v>
      </c>
      <c r="Y4381" s="25">
        <v>2.02</v>
      </c>
      <c r="Z4381" s="25">
        <f t="shared" si="339"/>
        <v>2.0943359996515096</v>
      </c>
      <c r="AA4381" s="25">
        <f t="shared" si="343"/>
        <v>0.56086956521739129</v>
      </c>
      <c r="AB4381" s="25">
        <f t="shared" si="344"/>
        <v>0.43913043478260877</v>
      </c>
      <c r="AE4381" s="25" t="s">
        <v>52</v>
      </c>
      <c r="AL4381" s="25" t="s">
        <v>408</v>
      </c>
      <c r="AM4381" s="25">
        <v>0.46860000000000002</v>
      </c>
      <c r="AN4381" s="25">
        <v>8.14E-2</v>
      </c>
      <c r="AT4381" s="25">
        <f t="shared" si="342"/>
        <v>2.2569176258887529</v>
      </c>
      <c r="AU4381" s="25">
        <v>1.87</v>
      </c>
      <c r="AV4381" s="25" t="s">
        <v>659</v>
      </c>
      <c r="AX4381" s="25" t="s">
        <v>14</v>
      </c>
    </row>
    <row r="4382" spans="2:50" s="25" customFormat="1" x14ac:dyDescent="0.2">
      <c r="B4382" s="25">
        <v>10075</v>
      </c>
      <c r="C4382" s="25" t="s">
        <v>69</v>
      </c>
      <c r="D4382" s="25" t="s">
        <v>837</v>
      </c>
      <c r="E4382" s="25" t="s">
        <v>833</v>
      </c>
      <c r="G4382" s="25" t="s">
        <v>642</v>
      </c>
      <c r="H4382" s="25">
        <v>1.0367999998274799</v>
      </c>
      <c r="I4382" s="25">
        <f t="shared" si="338"/>
        <v>5.5987199990683916</v>
      </c>
      <c r="J4382" s="25">
        <v>2007</v>
      </c>
      <c r="L4382" s="25">
        <v>189</v>
      </c>
      <c r="M4382" s="25">
        <v>43.75</v>
      </c>
      <c r="N4382" s="25">
        <v>81.150000000000006</v>
      </c>
      <c r="R4382" s="25">
        <v>5</v>
      </c>
      <c r="T4382" s="25">
        <v>20</v>
      </c>
      <c r="U4382" s="25" t="s">
        <v>834</v>
      </c>
      <c r="V4382" s="25" t="s">
        <v>26</v>
      </c>
      <c r="W4382" s="25">
        <v>3.53</v>
      </c>
      <c r="X4382" s="25">
        <f t="shared" si="337"/>
        <v>3.6599039993910041</v>
      </c>
      <c r="Y4382" s="25">
        <v>1.87</v>
      </c>
      <c r="Z4382" s="25">
        <f t="shared" si="339"/>
        <v>1.9388159996773877</v>
      </c>
      <c r="AA4382" s="25">
        <f t="shared" si="343"/>
        <v>0.65370370370370368</v>
      </c>
      <c r="AB4382" s="25">
        <f t="shared" si="344"/>
        <v>0.34629629629629632</v>
      </c>
      <c r="AE4382" s="25" t="s">
        <v>52</v>
      </c>
      <c r="AL4382" s="25" t="s">
        <v>408</v>
      </c>
      <c r="AM4382" s="25">
        <v>0.46860000000000002</v>
      </c>
      <c r="AN4382" s="25">
        <v>8.14E-2</v>
      </c>
      <c r="AT4382" s="25">
        <f t="shared" si="342"/>
        <v>2.2569176258887529</v>
      </c>
      <c r="AU4382" s="25">
        <v>1.87</v>
      </c>
      <c r="AV4382" s="25" t="s">
        <v>659</v>
      </c>
      <c r="AX4382" s="25" t="s">
        <v>14</v>
      </c>
    </row>
    <row r="4383" spans="2:50" s="25" customFormat="1" x14ac:dyDescent="0.2">
      <c r="B4383" s="25">
        <v>10075</v>
      </c>
      <c r="C4383" s="25" t="s">
        <v>69</v>
      </c>
      <c r="D4383" s="25" t="s">
        <v>837</v>
      </c>
      <c r="E4383" s="25" t="s">
        <v>833</v>
      </c>
      <c r="G4383" s="25" t="s">
        <v>642</v>
      </c>
      <c r="H4383" s="25">
        <v>1.0367999998274799</v>
      </c>
      <c r="I4383" s="25">
        <f t="shared" si="338"/>
        <v>4.9144319991822547</v>
      </c>
      <c r="J4383" s="25">
        <v>2007</v>
      </c>
      <c r="L4383" s="25">
        <v>219</v>
      </c>
      <c r="M4383" s="25">
        <v>43.75</v>
      </c>
      <c r="N4383" s="25">
        <v>81.150000000000006</v>
      </c>
      <c r="R4383" s="25">
        <v>5</v>
      </c>
      <c r="T4383" s="25">
        <v>20</v>
      </c>
      <c r="U4383" s="25" t="s">
        <v>834</v>
      </c>
      <c r="V4383" s="25" t="s">
        <v>26</v>
      </c>
      <c r="W4383" s="25">
        <v>3.08</v>
      </c>
      <c r="X4383" s="25">
        <f t="shared" si="337"/>
        <v>3.1933439994686381</v>
      </c>
      <c r="Y4383" s="25">
        <v>1.66</v>
      </c>
      <c r="Z4383" s="25">
        <f t="shared" si="339"/>
        <v>1.7210879997136166</v>
      </c>
      <c r="AA4383" s="25">
        <f t="shared" si="343"/>
        <v>0.64978902953586504</v>
      </c>
      <c r="AB4383" s="25">
        <f t="shared" si="344"/>
        <v>0.35021097046413502</v>
      </c>
      <c r="AE4383" s="25" t="s">
        <v>52</v>
      </c>
      <c r="AL4383" s="25" t="s">
        <v>408</v>
      </c>
      <c r="AM4383" s="25">
        <v>0.46860000000000002</v>
      </c>
      <c r="AN4383" s="25">
        <v>8.14E-2</v>
      </c>
      <c r="AT4383" s="25">
        <f t="shared" si="342"/>
        <v>2.2569176258887529</v>
      </c>
      <c r="AU4383" s="25">
        <v>1.87</v>
      </c>
      <c r="AV4383" s="25" t="s">
        <v>659</v>
      </c>
      <c r="AX4383" s="25" t="s">
        <v>14</v>
      </c>
    </row>
    <row r="4384" spans="2:50" s="25" customFormat="1" x14ac:dyDescent="0.2">
      <c r="B4384" s="25">
        <v>10075</v>
      </c>
      <c r="C4384" s="25" t="s">
        <v>69</v>
      </c>
      <c r="D4384" s="25" t="s">
        <v>837</v>
      </c>
      <c r="E4384" s="25" t="s">
        <v>833</v>
      </c>
      <c r="G4384" s="25" t="s">
        <v>642</v>
      </c>
      <c r="H4384" s="25">
        <v>1.0367999998274799</v>
      </c>
      <c r="I4384" s="25">
        <f t="shared" si="338"/>
        <v>3.9398399993444237</v>
      </c>
      <c r="J4384" s="25">
        <v>2007</v>
      </c>
      <c r="L4384" s="25">
        <v>250</v>
      </c>
      <c r="M4384" s="25">
        <v>43.75</v>
      </c>
      <c r="N4384" s="25">
        <v>81.150000000000006</v>
      </c>
      <c r="R4384" s="25">
        <v>5</v>
      </c>
      <c r="T4384" s="25">
        <v>20</v>
      </c>
      <c r="U4384" s="25" t="s">
        <v>834</v>
      </c>
      <c r="V4384" s="25" t="s">
        <v>26</v>
      </c>
      <c r="W4384" s="25">
        <v>2.33</v>
      </c>
      <c r="X4384" s="25">
        <f t="shared" si="337"/>
        <v>2.4157439995980283</v>
      </c>
      <c r="Y4384" s="25">
        <v>1.47</v>
      </c>
      <c r="Z4384" s="25">
        <f t="shared" si="339"/>
        <v>1.5240959997463954</v>
      </c>
      <c r="AA4384" s="25">
        <f t="shared" si="343"/>
        <v>0.61315789473684212</v>
      </c>
      <c r="AB4384" s="25">
        <f t="shared" si="344"/>
        <v>0.38684210526315788</v>
      </c>
      <c r="AE4384" s="25" t="s">
        <v>52</v>
      </c>
      <c r="AL4384" s="25" t="s">
        <v>408</v>
      </c>
      <c r="AM4384" s="25">
        <v>0.46860000000000002</v>
      </c>
      <c r="AN4384" s="25">
        <v>8.14E-2</v>
      </c>
      <c r="AT4384" s="25">
        <f t="shared" si="342"/>
        <v>2.2569176258887529</v>
      </c>
      <c r="AU4384" s="25">
        <v>1.87</v>
      </c>
      <c r="AV4384" s="25" t="s">
        <v>659</v>
      </c>
      <c r="AX4384" s="25" t="s">
        <v>14</v>
      </c>
    </row>
    <row r="4385" spans="2:52" s="25" customFormat="1" x14ac:dyDescent="0.2">
      <c r="B4385" s="25">
        <v>10075</v>
      </c>
      <c r="C4385" s="25" t="s">
        <v>69</v>
      </c>
      <c r="D4385" s="25" t="s">
        <v>837</v>
      </c>
      <c r="E4385" s="25" t="s">
        <v>833</v>
      </c>
      <c r="G4385" s="25" t="s">
        <v>642</v>
      </c>
      <c r="H4385" s="25">
        <v>1.0367999998274799</v>
      </c>
      <c r="I4385" s="25">
        <f t="shared" si="338"/>
        <v>3.8568959993582252</v>
      </c>
      <c r="J4385" s="25">
        <v>2008</v>
      </c>
      <c r="L4385" s="25">
        <f>4*30+7</f>
        <v>127</v>
      </c>
      <c r="M4385" s="25">
        <v>43.75</v>
      </c>
      <c r="N4385" s="25">
        <v>81.150000000000006</v>
      </c>
      <c r="R4385" s="25">
        <v>5</v>
      </c>
      <c r="T4385" s="25">
        <v>20</v>
      </c>
      <c r="U4385" s="25" t="s">
        <v>834</v>
      </c>
      <c r="V4385" s="25" t="s">
        <v>26</v>
      </c>
      <c r="W4385" s="25">
        <v>1.97</v>
      </c>
      <c r="X4385" s="25">
        <f t="shared" si="337"/>
        <v>2.0424959996601353</v>
      </c>
      <c r="Y4385" s="25">
        <v>1.75</v>
      </c>
      <c r="Z4385" s="25">
        <f t="shared" si="339"/>
        <v>1.81439999969809</v>
      </c>
      <c r="AA4385" s="25">
        <f t="shared" si="343"/>
        <v>0.52956989247311825</v>
      </c>
      <c r="AB4385" s="25">
        <f t="shared" si="344"/>
        <v>0.47043010752688175</v>
      </c>
      <c r="AE4385" s="25" t="s">
        <v>52</v>
      </c>
      <c r="AL4385" s="25" t="s">
        <v>408</v>
      </c>
      <c r="AM4385" s="25">
        <v>0.46860000000000002</v>
      </c>
      <c r="AN4385" s="25">
        <v>8.14E-2</v>
      </c>
      <c r="AT4385" s="25">
        <f t="shared" si="342"/>
        <v>2.2569176258887529</v>
      </c>
      <c r="AU4385" s="25">
        <v>1.87</v>
      </c>
      <c r="AV4385" s="25" t="s">
        <v>659</v>
      </c>
      <c r="AX4385" s="25" t="s">
        <v>14</v>
      </c>
    </row>
    <row r="4386" spans="2:52" s="25" customFormat="1" x14ac:dyDescent="0.2">
      <c r="B4386" s="25">
        <v>10075</v>
      </c>
      <c r="C4386" s="25" t="s">
        <v>69</v>
      </c>
      <c r="D4386" s="25" t="s">
        <v>837</v>
      </c>
      <c r="E4386" s="25" t="s">
        <v>833</v>
      </c>
      <c r="G4386" s="25" t="s">
        <v>642</v>
      </c>
      <c r="H4386" s="25">
        <v>1.0367999998274799</v>
      </c>
      <c r="I4386" s="25">
        <f t="shared" si="338"/>
        <v>4.8418559991943315</v>
      </c>
      <c r="J4386" s="25">
        <v>2008</v>
      </c>
      <c r="L4386" s="25">
        <v>157</v>
      </c>
      <c r="M4386" s="25">
        <v>43.75</v>
      </c>
      <c r="N4386" s="25">
        <v>81.150000000000006</v>
      </c>
      <c r="R4386" s="25">
        <v>5</v>
      </c>
      <c r="T4386" s="25">
        <v>20</v>
      </c>
      <c r="U4386" s="25" t="s">
        <v>834</v>
      </c>
      <c r="V4386" s="25" t="s">
        <v>26</v>
      </c>
      <c r="W4386" s="25">
        <v>2.14</v>
      </c>
      <c r="X4386" s="25">
        <f t="shared" si="337"/>
        <v>2.2187519996308072</v>
      </c>
      <c r="Y4386" s="25">
        <v>2.5299999999999998</v>
      </c>
      <c r="Z4386" s="25">
        <f t="shared" si="339"/>
        <v>2.6231039995635239</v>
      </c>
      <c r="AA4386" s="25">
        <f t="shared" si="343"/>
        <v>0.45824411134903642</v>
      </c>
      <c r="AB4386" s="25">
        <f t="shared" si="344"/>
        <v>0.54175588865096347</v>
      </c>
      <c r="AE4386" s="25" t="s">
        <v>52</v>
      </c>
      <c r="AL4386" s="25" t="s">
        <v>408</v>
      </c>
      <c r="AM4386" s="25">
        <v>0.46860000000000002</v>
      </c>
      <c r="AN4386" s="25">
        <v>8.14E-2</v>
      </c>
      <c r="AT4386" s="25">
        <f t="shared" si="342"/>
        <v>2.2569176258887529</v>
      </c>
      <c r="AU4386" s="25">
        <v>1.87</v>
      </c>
      <c r="AV4386" s="25" t="s">
        <v>659</v>
      </c>
      <c r="AX4386" s="25" t="s">
        <v>14</v>
      </c>
    </row>
    <row r="4387" spans="2:52" s="25" customFormat="1" x14ac:dyDescent="0.2">
      <c r="B4387" s="25">
        <v>10075</v>
      </c>
      <c r="C4387" s="25" t="s">
        <v>69</v>
      </c>
      <c r="D4387" s="25" t="s">
        <v>837</v>
      </c>
      <c r="E4387" s="25" t="s">
        <v>833</v>
      </c>
      <c r="G4387" s="25" t="s">
        <v>642</v>
      </c>
      <c r="H4387" s="25">
        <v>1.0367999998274799</v>
      </c>
      <c r="I4387" s="25">
        <f t="shared" si="338"/>
        <v>5.6920319990528654</v>
      </c>
      <c r="J4387" s="25">
        <v>2008</v>
      </c>
      <c r="L4387" s="25">
        <v>189</v>
      </c>
      <c r="M4387" s="25">
        <v>43.75</v>
      </c>
      <c r="N4387" s="25">
        <v>81.150000000000006</v>
      </c>
      <c r="R4387" s="25">
        <v>5</v>
      </c>
      <c r="T4387" s="25">
        <v>20</v>
      </c>
      <c r="U4387" s="25" t="s">
        <v>834</v>
      </c>
      <c r="V4387" s="25" t="s">
        <v>26</v>
      </c>
      <c r="W4387" s="25">
        <v>3.44</v>
      </c>
      <c r="X4387" s="25">
        <f t="shared" si="337"/>
        <v>3.5665919994065312</v>
      </c>
      <c r="Y4387" s="25">
        <v>2.0499999999999998</v>
      </c>
      <c r="Z4387" s="25">
        <f t="shared" si="339"/>
        <v>2.1254399996463338</v>
      </c>
      <c r="AA4387" s="25">
        <f t="shared" si="343"/>
        <v>0.62659380692167577</v>
      </c>
      <c r="AB4387" s="25">
        <f t="shared" si="344"/>
        <v>0.37340619307832418</v>
      </c>
      <c r="AE4387" s="25" t="s">
        <v>52</v>
      </c>
      <c r="AL4387" s="25" t="s">
        <v>408</v>
      </c>
      <c r="AM4387" s="25">
        <v>0.46860000000000002</v>
      </c>
      <c r="AN4387" s="25">
        <v>8.14E-2</v>
      </c>
      <c r="AT4387" s="25">
        <f t="shared" si="342"/>
        <v>2.2569176258887529</v>
      </c>
      <c r="AU4387" s="25">
        <v>1.87</v>
      </c>
      <c r="AV4387" s="25" t="s">
        <v>659</v>
      </c>
      <c r="AX4387" s="25" t="s">
        <v>14</v>
      </c>
    </row>
    <row r="4388" spans="2:52" s="41" customFormat="1" x14ac:dyDescent="0.2">
      <c r="B4388" s="41">
        <v>10087</v>
      </c>
      <c r="C4388" s="41" t="s">
        <v>69</v>
      </c>
      <c r="D4388" s="41" t="s">
        <v>823</v>
      </c>
      <c r="E4388" s="41" t="s">
        <v>165</v>
      </c>
      <c r="F4388" s="41">
        <v>1.46</v>
      </c>
      <c r="G4388" s="41" t="s">
        <v>642</v>
      </c>
      <c r="H4388" s="41">
        <v>1.0367999998274799</v>
      </c>
      <c r="I4388" s="41">
        <f>F4388*H4388</f>
        <v>1.5137279997481208</v>
      </c>
      <c r="J4388" s="41">
        <v>2010</v>
      </c>
      <c r="L4388" s="41">
        <v>65</v>
      </c>
      <c r="M4388" s="41">
        <v>32.200000000000003</v>
      </c>
      <c r="N4388" s="41">
        <v>118.72</v>
      </c>
      <c r="Q4388" s="41">
        <v>10.06</v>
      </c>
      <c r="R4388" s="41">
        <v>5</v>
      </c>
      <c r="S4388" s="41">
        <v>26.24</v>
      </c>
      <c r="T4388" s="41">
        <v>5</v>
      </c>
      <c r="U4388" s="41" t="s">
        <v>824</v>
      </c>
      <c r="V4388" s="41" t="s">
        <v>26</v>
      </c>
      <c r="W4388" s="41">
        <v>1.42</v>
      </c>
      <c r="X4388" s="41">
        <f t="shared" si="337"/>
        <v>1.4722559997550215</v>
      </c>
      <c r="Z4388" s="41">
        <f>I4388-X4388</f>
        <v>4.1471999993099251E-2</v>
      </c>
      <c r="AA4388" s="41">
        <f t="shared" ref="AA4388:AA4425" si="345">X4388/I4388</f>
        <v>0.9726027397260274</v>
      </c>
      <c r="AB4388" s="41">
        <f t="shared" ref="AB4388:AB4425" si="346">Z4388/I4388</f>
        <v>2.7397260273972636E-2</v>
      </c>
      <c r="AE4388" s="41" t="s">
        <v>55</v>
      </c>
      <c r="AL4388" s="41" t="s">
        <v>408</v>
      </c>
      <c r="AM4388" s="41">
        <f>(0.279+0.344+0.373+0.3669)/4</f>
        <v>0.340725</v>
      </c>
      <c r="AN4388" s="41">
        <f>(0.0967+0.0901+0.088+0.0922)/4</f>
        <v>9.1749999999999998E-2</v>
      </c>
      <c r="AS4388" s="41">
        <f>EXP((0.1016+0.1028+0.0986+0.1067)/4*10)</f>
        <v>2.7850059226450941</v>
      </c>
      <c r="AT4388" s="41">
        <f>EXP(AN4388*10)</f>
        <v>2.5030249989633973</v>
      </c>
      <c r="AV4388" s="41" t="s">
        <v>659</v>
      </c>
      <c r="AX4388" s="41" t="s">
        <v>14</v>
      </c>
      <c r="AY4388" s="41" t="s">
        <v>666</v>
      </c>
      <c r="AZ4388" s="41" t="s">
        <v>92</v>
      </c>
    </row>
    <row r="4389" spans="2:52" s="41" customFormat="1" x14ac:dyDescent="0.2">
      <c r="B4389" s="41">
        <v>10087</v>
      </c>
      <c r="C4389" s="41" t="s">
        <v>69</v>
      </c>
      <c r="D4389" s="41" t="s">
        <v>823</v>
      </c>
      <c r="E4389" s="41" t="s">
        <v>165</v>
      </c>
      <c r="F4389" s="41">
        <v>2.06</v>
      </c>
      <c r="G4389" s="41" t="s">
        <v>642</v>
      </c>
      <c r="H4389" s="41">
        <v>1.0367999998274799</v>
      </c>
      <c r="I4389" s="41">
        <f>F4389*H4389</f>
        <v>2.1358079996446087</v>
      </c>
      <c r="J4389" s="41">
        <v>2010</v>
      </c>
      <c r="L4389" s="41">
        <v>95</v>
      </c>
      <c r="M4389" s="41">
        <v>32.200000000000003</v>
      </c>
      <c r="N4389" s="41">
        <v>118.72</v>
      </c>
      <c r="Q4389" s="41">
        <v>12.75</v>
      </c>
      <c r="R4389" s="41">
        <v>5</v>
      </c>
      <c r="S4389" s="41">
        <v>31.5</v>
      </c>
      <c r="T4389" s="41">
        <v>5</v>
      </c>
      <c r="U4389" s="41" t="s">
        <v>824</v>
      </c>
      <c r="V4389" s="41" t="s">
        <v>26</v>
      </c>
      <c r="W4389" s="41">
        <v>1.91</v>
      </c>
      <c r="X4389" s="41">
        <f t="shared" si="337"/>
        <v>1.9802879996704865</v>
      </c>
      <c r="Z4389" s="41">
        <f t="shared" ref="Z4389:Z4425" si="347">I4389-X4389</f>
        <v>0.15551999997412214</v>
      </c>
      <c r="AA4389" s="41">
        <f t="shared" si="345"/>
        <v>0.9271844660194174</v>
      </c>
      <c r="AB4389" s="41">
        <f t="shared" si="346"/>
        <v>7.2815533980582589E-2</v>
      </c>
      <c r="AE4389" s="41" t="s">
        <v>55</v>
      </c>
      <c r="AL4389" s="41" t="s">
        <v>408</v>
      </c>
      <c r="AM4389" s="41">
        <f t="shared" ref="AM4389:AM4425" si="348">(0.279+0.344+0.373+0.3669)/4</f>
        <v>0.340725</v>
      </c>
      <c r="AN4389" s="41">
        <f t="shared" ref="AN4389:AN4425" si="349">(0.0967+0.0901+0.088+0.0922)/4</f>
        <v>9.1749999999999998E-2</v>
      </c>
      <c r="AS4389" s="41">
        <f t="shared" ref="AS4389:AS4425" si="350">EXP((0.1016+0.1028+0.0986+0.1067)/4*10)</f>
        <v>2.7850059226450941</v>
      </c>
      <c r="AT4389" s="41">
        <f t="shared" ref="AT4389:AT4425" si="351">EXP(AN4389*10)</f>
        <v>2.5030249989633973</v>
      </c>
      <c r="AV4389" s="41" t="s">
        <v>659</v>
      </c>
      <c r="AX4389" s="41" t="s">
        <v>14</v>
      </c>
      <c r="AY4389" s="41" t="s">
        <v>666</v>
      </c>
      <c r="AZ4389" s="41" t="s">
        <v>92</v>
      </c>
    </row>
    <row r="4390" spans="2:52" s="41" customFormat="1" x14ac:dyDescent="0.2">
      <c r="B4390" s="41">
        <v>10087</v>
      </c>
      <c r="C4390" s="41" t="s">
        <v>69</v>
      </c>
      <c r="D4390" s="41" t="s">
        <v>823</v>
      </c>
      <c r="E4390" s="41" t="s">
        <v>165</v>
      </c>
      <c r="F4390" s="41">
        <v>3.27</v>
      </c>
      <c r="G4390" s="41" t="s">
        <v>642</v>
      </c>
      <c r="H4390" s="41">
        <v>1.0367999998274799</v>
      </c>
      <c r="I4390" s="41">
        <f t="shared" ref="I4390:I4424" si="352">F4390*H4390</f>
        <v>3.3903359994358593</v>
      </c>
      <c r="J4390" s="41">
        <v>2010</v>
      </c>
      <c r="L4390" s="41">
        <v>125</v>
      </c>
      <c r="M4390" s="41">
        <v>32.200000000000003</v>
      </c>
      <c r="N4390" s="41">
        <v>118.72</v>
      </c>
      <c r="Q4390" s="41">
        <v>17.670000000000002</v>
      </c>
      <c r="R4390" s="41">
        <v>5</v>
      </c>
      <c r="S4390" s="41">
        <v>28.89</v>
      </c>
      <c r="T4390" s="41">
        <v>5</v>
      </c>
      <c r="U4390" s="41" t="s">
        <v>824</v>
      </c>
      <c r="V4390" s="41" t="s">
        <v>26</v>
      </c>
      <c r="W4390" s="41">
        <v>2.4500000000000002</v>
      </c>
      <c r="X4390" s="41">
        <f t="shared" si="337"/>
        <v>2.5401599995773259</v>
      </c>
      <c r="Z4390" s="41">
        <f t="shared" si="347"/>
        <v>0.85017599985853343</v>
      </c>
      <c r="AA4390" s="41">
        <f t="shared" si="345"/>
        <v>0.74923547400611623</v>
      </c>
      <c r="AB4390" s="41">
        <f t="shared" si="346"/>
        <v>0.25076452599388377</v>
      </c>
      <c r="AE4390" s="41" t="s">
        <v>55</v>
      </c>
      <c r="AL4390" s="41" t="s">
        <v>408</v>
      </c>
      <c r="AM4390" s="41">
        <f t="shared" si="348"/>
        <v>0.340725</v>
      </c>
      <c r="AN4390" s="41">
        <f t="shared" si="349"/>
        <v>9.1749999999999998E-2</v>
      </c>
      <c r="AS4390" s="41">
        <f t="shared" si="350"/>
        <v>2.7850059226450941</v>
      </c>
      <c r="AT4390" s="41">
        <f t="shared" si="351"/>
        <v>2.5030249989633973</v>
      </c>
      <c r="AV4390" s="41" t="s">
        <v>659</v>
      </c>
      <c r="AX4390" s="41" t="s">
        <v>14</v>
      </c>
      <c r="AY4390" s="41" t="s">
        <v>666</v>
      </c>
      <c r="AZ4390" s="41" t="s">
        <v>92</v>
      </c>
    </row>
    <row r="4391" spans="2:52" s="41" customFormat="1" x14ac:dyDescent="0.2">
      <c r="B4391" s="41">
        <v>10087</v>
      </c>
      <c r="C4391" s="41" t="s">
        <v>69</v>
      </c>
      <c r="D4391" s="41" t="s">
        <v>823</v>
      </c>
      <c r="E4391" s="41" t="s">
        <v>165</v>
      </c>
      <c r="F4391" s="41">
        <v>3.8</v>
      </c>
      <c r="G4391" s="41" t="s">
        <v>642</v>
      </c>
      <c r="H4391" s="41">
        <v>1.0367999998274799</v>
      </c>
      <c r="I4391" s="41">
        <f t="shared" si="352"/>
        <v>3.9398399993444237</v>
      </c>
      <c r="J4391" s="41">
        <v>2010</v>
      </c>
      <c r="L4391" s="41">
        <v>155</v>
      </c>
      <c r="M4391" s="41">
        <v>32.200000000000003</v>
      </c>
      <c r="N4391" s="41">
        <v>118.72</v>
      </c>
      <c r="Q4391" s="41">
        <v>21.25</v>
      </c>
      <c r="R4391" s="41">
        <v>5</v>
      </c>
      <c r="S4391" s="41">
        <v>23.99</v>
      </c>
      <c r="T4391" s="41">
        <v>5</v>
      </c>
      <c r="U4391" s="41" t="s">
        <v>824</v>
      </c>
      <c r="V4391" s="41" t="s">
        <v>26</v>
      </c>
      <c r="W4391" s="41">
        <v>2.94</v>
      </c>
      <c r="X4391" s="41">
        <f t="shared" si="337"/>
        <v>3.0481919994927908</v>
      </c>
      <c r="Z4391" s="41">
        <f t="shared" si="347"/>
        <v>0.8916479998516329</v>
      </c>
      <c r="AA4391" s="41">
        <f t="shared" si="345"/>
        <v>0.77368421052631575</v>
      </c>
      <c r="AB4391" s="41">
        <f t="shared" si="346"/>
        <v>0.22631578947368425</v>
      </c>
      <c r="AE4391" s="41" t="s">
        <v>55</v>
      </c>
      <c r="AL4391" s="41" t="s">
        <v>408</v>
      </c>
      <c r="AM4391" s="41">
        <f t="shared" si="348"/>
        <v>0.340725</v>
      </c>
      <c r="AN4391" s="41">
        <f t="shared" si="349"/>
        <v>9.1749999999999998E-2</v>
      </c>
      <c r="AS4391" s="41">
        <f t="shared" si="350"/>
        <v>2.7850059226450941</v>
      </c>
      <c r="AT4391" s="41">
        <f t="shared" si="351"/>
        <v>2.5030249989633973</v>
      </c>
      <c r="AV4391" s="41" t="s">
        <v>659</v>
      </c>
      <c r="AX4391" s="41" t="s">
        <v>14</v>
      </c>
      <c r="AY4391" s="41" t="s">
        <v>666</v>
      </c>
      <c r="AZ4391" s="41" t="s">
        <v>92</v>
      </c>
    </row>
    <row r="4392" spans="2:52" s="41" customFormat="1" x14ac:dyDescent="0.2">
      <c r="B4392" s="41">
        <v>10087</v>
      </c>
      <c r="C4392" s="41" t="s">
        <v>69</v>
      </c>
      <c r="D4392" s="41" t="s">
        <v>823</v>
      </c>
      <c r="E4392" s="41" t="s">
        <v>165</v>
      </c>
      <c r="F4392" s="41">
        <v>4.3899999999999997</v>
      </c>
      <c r="G4392" s="41" t="s">
        <v>642</v>
      </c>
      <c r="H4392" s="41">
        <v>1.0367999998274799</v>
      </c>
      <c r="I4392" s="41">
        <f t="shared" si="352"/>
        <v>4.551551999242637</v>
      </c>
      <c r="J4392" s="41">
        <v>2010</v>
      </c>
      <c r="L4392" s="41">
        <v>185</v>
      </c>
      <c r="M4392" s="41">
        <v>32.200000000000003</v>
      </c>
      <c r="N4392" s="41">
        <v>118.72</v>
      </c>
      <c r="Q4392" s="41">
        <v>24.16</v>
      </c>
      <c r="R4392" s="41">
        <v>5</v>
      </c>
      <c r="S4392" s="41">
        <v>20.73</v>
      </c>
      <c r="T4392" s="41">
        <v>5</v>
      </c>
      <c r="U4392" s="41" t="s">
        <v>824</v>
      </c>
      <c r="V4392" s="41" t="s">
        <v>26</v>
      </c>
      <c r="W4392" s="41">
        <v>3.7</v>
      </c>
      <c r="X4392" s="41">
        <f t="shared" si="337"/>
        <v>3.836159999361676</v>
      </c>
      <c r="Z4392" s="41">
        <f t="shared" si="347"/>
        <v>0.71539199988096103</v>
      </c>
      <c r="AA4392" s="41">
        <f t="shared" si="345"/>
        <v>0.84282460136674264</v>
      </c>
      <c r="AB4392" s="41">
        <f t="shared" si="346"/>
        <v>0.15717539863325738</v>
      </c>
      <c r="AE4392" s="41" t="s">
        <v>55</v>
      </c>
      <c r="AL4392" s="41" t="s">
        <v>408</v>
      </c>
      <c r="AM4392" s="41">
        <f t="shared" si="348"/>
        <v>0.340725</v>
      </c>
      <c r="AN4392" s="41">
        <f t="shared" si="349"/>
        <v>9.1749999999999998E-2</v>
      </c>
      <c r="AS4392" s="41">
        <f t="shared" si="350"/>
        <v>2.7850059226450941</v>
      </c>
      <c r="AT4392" s="41">
        <f t="shared" si="351"/>
        <v>2.5030249989633973</v>
      </c>
      <c r="AV4392" s="41" t="s">
        <v>659</v>
      </c>
      <c r="AX4392" s="41" t="s">
        <v>14</v>
      </c>
      <c r="AY4392" s="41" t="s">
        <v>666</v>
      </c>
      <c r="AZ4392" s="41" t="s">
        <v>92</v>
      </c>
    </row>
    <row r="4393" spans="2:52" s="41" customFormat="1" x14ac:dyDescent="0.2">
      <c r="B4393" s="41">
        <v>10087</v>
      </c>
      <c r="C4393" s="41" t="s">
        <v>69</v>
      </c>
      <c r="D4393" s="41" t="s">
        <v>823</v>
      </c>
      <c r="E4393" s="41" t="s">
        <v>165</v>
      </c>
      <c r="F4393" s="41">
        <v>5</v>
      </c>
      <c r="G4393" s="41" t="s">
        <v>642</v>
      </c>
      <c r="H4393" s="41">
        <v>1.0367999998274799</v>
      </c>
      <c r="I4393" s="41">
        <f t="shared" si="352"/>
        <v>5.1839999991373995</v>
      </c>
      <c r="J4393" s="41">
        <v>2010</v>
      </c>
      <c r="L4393" s="41">
        <v>215</v>
      </c>
      <c r="M4393" s="41">
        <v>32.200000000000003</v>
      </c>
      <c r="N4393" s="41">
        <v>118.72</v>
      </c>
      <c r="Q4393" s="41">
        <v>27.96</v>
      </c>
      <c r="R4393" s="41">
        <v>5</v>
      </c>
      <c r="S4393" s="41">
        <v>24.35</v>
      </c>
      <c r="T4393" s="41">
        <v>5</v>
      </c>
      <c r="U4393" s="41" t="s">
        <v>824</v>
      </c>
      <c r="V4393" s="41" t="s">
        <v>26</v>
      </c>
      <c r="W4393" s="41">
        <v>4.1500000000000004</v>
      </c>
      <c r="X4393" s="41">
        <f t="shared" si="337"/>
        <v>4.3027199992840419</v>
      </c>
      <c r="Z4393" s="41">
        <f t="shared" si="347"/>
        <v>0.88127999985335759</v>
      </c>
      <c r="AA4393" s="41">
        <f t="shared" si="345"/>
        <v>0.83000000000000007</v>
      </c>
      <c r="AB4393" s="41">
        <f t="shared" si="346"/>
        <v>0.16999999999999993</v>
      </c>
      <c r="AE4393" s="41" t="s">
        <v>55</v>
      </c>
      <c r="AL4393" s="41" t="s">
        <v>408</v>
      </c>
      <c r="AM4393" s="41">
        <f t="shared" si="348"/>
        <v>0.340725</v>
      </c>
      <c r="AN4393" s="41">
        <f t="shared" si="349"/>
        <v>9.1749999999999998E-2</v>
      </c>
      <c r="AS4393" s="41">
        <f t="shared" si="350"/>
        <v>2.7850059226450941</v>
      </c>
      <c r="AT4393" s="41">
        <f t="shared" si="351"/>
        <v>2.5030249989633973</v>
      </c>
      <c r="AV4393" s="41" t="s">
        <v>659</v>
      </c>
      <c r="AX4393" s="41" t="s">
        <v>14</v>
      </c>
      <c r="AY4393" s="41" t="s">
        <v>666</v>
      </c>
      <c r="AZ4393" s="41" t="s">
        <v>92</v>
      </c>
    </row>
    <row r="4394" spans="2:52" s="41" customFormat="1" x14ac:dyDescent="0.2">
      <c r="B4394" s="41">
        <v>10087</v>
      </c>
      <c r="C4394" s="41" t="s">
        <v>69</v>
      </c>
      <c r="D4394" s="41" t="s">
        <v>823</v>
      </c>
      <c r="E4394" s="41" t="s">
        <v>165</v>
      </c>
      <c r="F4394" s="41">
        <v>5.15</v>
      </c>
      <c r="G4394" s="41" t="s">
        <v>642</v>
      </c>
      <c r="H4394" s="41">
        <v>1.0367999998274799</v>
      </c>
      <c r="I4394" s="41">
        <f t="shared" si="352"/>
        <v>5.3395199991115225</v>
      </c>
      <c r="J4394" s="41">
        <v>2010</v>
      </c>
      <c r="L4394" s="41">
        <v>245</v>
      </c>
      <c r="M4394" s="41">
        <v>32.200000000000003</v>
      </c>
      <c r="N4394" s="41">
        <v>118.72</v>
      </c>
      <c r="Q4394" s="41">
        <v>23.28</v>
      </c>
      <c r="R4394" s="41">
        <v>5</v>
      </c>
      <c r="S4394" s="41">
        <v>31.26</v>
      </c>
      <c r="T4394" s="41">
        <v>5</v>
      </c>
      <c r="U4394" s="41" t="s">
        <v>824</v>
      </c>
      <c r="V4394" s="41" t="s">
        <v>26</v>
      </c>
      <c r="W4394" s="41">
        <v>4.55</v>
      </c>
      <c r="X4394" s="41">
        <f t="shared" si="337"/>
        <v>4.717439999215034</v>
      </c>
      <c r="Z4394" s="41">
        <f t="shared" si="347"/>
        <v>0.62207999989648854</v>
      </c>
      <c r="AA4394" s="41">
        <f t="shared" si="345"/>
        <v>0.8834951456310679</v>
      </c>
      <c r="AB4394" s="41">
        <f t="shared" si="346"/>
        <v>0.11650485436893213</v>
      </c>
      <c r="AE4394" s="41" t="s">
        <v>55</v>
      </c>
      <c r="AL4394" s="41" t="s">
        <v>408</v>
      </c>
      <c r="AM4394" s="41">
        <f t="shared" si="348"/>
        <v>0.340725</v>
      </c>
      <c r="AN4394" s="41">
        <f t="shared" si="349"/>
        <v>9.1749999999999998E-2</v>
      </c>
      <c r="AS4394" s="41">
        <f t="shared" si="350"/>
        <v>2.7850059226450941</v>
      </c>
      <c r="AT4394" s="41">
        <f t="shared" si="351"/>
        <v>2.5030249989633973</v>
      </c>
      <c r="AV4394" s="41" t="s">
        <v>659</v>
      </c>
      <c r="AX4394" s="41" t="s">
        <v>14</v>
      </c>
      <c r="AY4394" s="41" t="s">
        <v>666</v>
      </c>
      <c r="AZ4394" s="41" t="s">
        <v>92</v>
      </c>
    </row>
    <row r="4395" spans="2:52" s="41" customFormat="1" x14ac:dyDescent="0.2">
      <c r="B4395" s="41">
        <v>10087</v>
      </c>
      <c r="C4395" s="41" t="s">
        <v>69</v>
      </c>
      <c r="D4395" s="41" t="s">
        <v>823</v>
      </c>
      <c r="E4395" s="41" t="s">
        <v>165</v>
      </c>
      <c r="F4395" s="41">
        <v>3.45</v>
      </c>
      <c r="G4395" s="41" t="s">
        <v>642</v>
      </c>
      <c r="H4395" s="41">
        <v>1.0367999998274799</v>
      </c>
      <c r="I4395" s="41">
        <f t="shared" si="352"/>
        <v>3.576959999404806</v>
      </c>
      <c r="J4395" s="41">
        <v>2010</v>
      </c>
      <c r="L4395" s="41">
        <v>275</v>
      </c>
      <c r="M4395" s="41">
        <v>32.200000000000003</v>
      </c>
      <c r="N4395" s="41">
        <v>118.72</v>
      </c>
      <c r="Q4395" s="41">
        <v>18.579999999999998</v>
      </c>
      <c r="R4395" s="41">
        <v>5</v>
      </c>
      <c r="S4395" s="41">
        <v>33.56</v>
      </c>
      <c r="T4395" s="41">
        <v>5</v>
      </c>
      <c r="U4395" s="41" t="s">
        <v>824</v>
      </c>
      <c r="V4395" s="41" t="s">
        <v>26</v>
      </c>
      <c r="W4395" s="41">
        <v>3.21</v>
      </c>
      <c r="X4395" s="41">
        <f t="shared" si="337"/>
        <v>3.3281279994462105</v>
      </c>
      <c r="Z4395" s="41">
        <f t="shared" si="347"/>
        <v>0.24883199995859551</v>
      </c>
      <c r="AA4395" s="41">
        <f t="shared" si="345"/>
        <v>0.93043478260869561</v>
      </c>
      <c r="AB4395" s="41">
        <f t="shared" si="346"/>
        <v>6.9565217391304432E-2</v>
      </c>
      <c r="AE4395" s="41" t="s">
        <v>55</v>
      </c>
      <c r="AL4395" s="41" t="s">
        <v>408</v>
      </c>
      <c r="AM4395" s="41">
        <f t="shared" si="348"/>
        <v>0.340725</v>
      </c>
      <c r="AN4395" s="41">
        <f t="shared" si="349"/>
        <v>9.1749999999999998E-2</v>
      </c>
      <c r="AS4395" s="41">
        <f t="shared" si="350"/>
        <v>2.7850059226450941</v>
      </c>
      <c r="AT4395" s="41">
        <f t="shared" si="351"/>
        <v>2.5030249989633973</v>
      </c>
      <c r="AV4395" s="41" t="s">
        <v>659</v>
      </c>
      <c r="AX4395" s="41" t="s">
        <v>14</v>
      </c>
      <c r="AY4395" s="41" t="s">
        <v>666</v>
      </c>
      <c r="AZ4395" s="41" t="s">
        <v>92</v>
      </c>
    </row>
    <row r="4396" spans="2:52" s="41" customFormat="1" x14ac:dyDescent="0.2">
      <c r="B4396" s="41">
        <v>10087</v>
      </c>
      <c r="C4396" s="41" t="s">
        <v>69</v>
      </c>
      <c r="D4396" s="41" t="s">
        <v>823</v>
      </c>
      <c r="E4396" s="41" t="s">
        <v>165</v>
      </c>
      <c r="F4396" s="41">
        <v>1.98</v>
      </c>
      <c r="G4396" s="41" t="s">
        <v>642</v>
      </c>
      <c r="H4396" s="41">
        <v>1.0367999998274799</v>
      </c>
      <c r="I4396" s="41">
        <f t="shared" si="352"/>
        <v>2.0528639996584102</v>
      </c>
      <c r="J4396" s="41">
        <v>2010</v>
      </c>
      <c r="L4396" s="41">
        <v>305</v>
      </c>
      <c r="M4396" s="41">
        <v>32.200000000000003</v>
      </c>
      <c r="N4396" s="41">
        <v>118.72</v>
      </c>
      <c r="Q4396" s="41">
        <v>15.69</v>
      </c>
      <c r="R4396" s="41">
        <v>5</v>
      </c>
      <c r="S4396" s="41">
        <v>23.75</v>
      </c>
      <c r="T4396" s="41">
        <v>5</v>
      </c>
      <c r="U4396" s="41" t="s">
        <v>824</v>
      </c>
      <c r="V4396" s="41" t="s">
        <v>26</v>
      </c>
      <c r="W4396" s="41">
        <v>1.79</v>
      </c>
      <c r="X4396" s="41">
        <f t="shared" ref="X4396:X4427" si="353">W4396*H4396</f>
        <v>1.8558719996911892</v>
      </c>
      <c r="Z4396" s="41">
        <f t="shared" si="347"/>
        <v>0.19699199996722094</v>
      </c>
      <c r="AA4396" s="41">
        <f t="shared" si="345"/>
        <v>0.9040404040404042</v>
      </c>
      <c r="AB4396" s="41">
        <f t="shared" si="346"/>
        <v>9.5959595959595842E-2</v>
      </c>
      <c r="AE4396" s="41" t="s">
        <v>55</v>
      </c>
      <c r="AL4396" s="41" t="s">
        <v>408</v>
      </c>
      <c r="AM4396" s="41">
        <f t="shared" si="348"/>
        <v>0.340725</v>
      </c>
      <c r="AN4396" s="41">
        <f t="shared" si="349"/>
        <v>9.1749999999999998E-2</v>
      </c>
      <c r="AS4396" s="41">
        <f t="shared" si="350"/>
        <v>2.7850059226450941</v>
      </c>
      <c r="AT4396" s="41">
        <f t="shared" si="351"/>
        <v>2.5030249989633973</v>
      </c>
      <c r="AV4396" s="41" t="s">
        <v>659</v>
      </c>
      <c r="AX4396" s="41" t="s">
        <v>14</v>
      </c>
      <c r="AY4396" s="41" t="s">
        <v>666</v>
      </c>
      <c r="AZ4396" s="41" t="s">
        <v>92</v>
      </c>
    </row>
    <row r="4397" spans="2:52" s="41" customFormat="1" x14ac:dyDescent="0.2">
      <c r="B4397" s="41">
        <v>10087</v>
      </c>
      <c r="C4397" s="41" t="s">
        <v>69</v>
      </c>
      <c r="D4397" s="41" t="s">
        <v>823</v>
      </c>
      <c r="E4397" s="41" t="s">
        <v>165</v>
      </c>
      <c r="F4397" s="41">
        <v>0.95</v>
      </c>
      <c r="G4397" s="41" t="s">
        <v>642</v>
      </c>
      <c r="H4397" s="41">
        <v>1.0367999998274799</v>
      </c>
      <c r="I4397" s="41">
        <f t="shared" si="352"/>
        <v>0.98495999983610594</v>
      </c>
      <c r="J4397" s="41">
        <v>2010</v>
      </c>
      <c r="L4397" s="41">
        <v>335</v>
      </c>
      <c r="M4397" s="41">
        <v>32.200000000000003</v>
      </c>
      <c r="N4397" s="41">
        <v>118.72</v>
      </c>
      <c r="Q4397" s="41">
        <v>11.68</v>
      </c>
      <c r="R4397" s="41">
        <v>5</v>
      </c>
      <c r="S4397" s="41">
        <v>11.31</v>
      </c>
      <c r="T4397" s="41">
        <v>5</v>
      </c>
      <c r="U4397" s="41" t="s">
        <v>824</v>
      </c>
      <c r="V4397" s="41" t="s">
        <v>26</v>
      </c>
      <c r="W4397" s="41">
        <v>0.9</v>
      </c>
      <c r="X4397" s="41">
        <f t="shared" si="353"/>
        <v>0.93311999984473193</v>
      </c>
      <c r="Z4397" s="41">
        <f t="shared" si="347"/>
        <v>5.1839999991374008E-2</v>
      </c>
      <c r="AA4397" s="41">
        <f t="shared" si="345"/>
        <v>0.94736842105263153</v>
      </c>
      <c r="AB4397" s="41">
        <f t="shared" si="346"/>
        <v>5.2631578947368432E-2</v>
      </c>
      <c r="AE4397" s="41" t="s">
        <v>55</v>
      </c>
      <c r="AL4397" s="41" t="s">
        <v>408</v>
      </c>
      <c r="AM4397" s="41">
        <f t="shared" si="348"/>
        <v>0.340725</v>
      </c>
      <c r="AN4397" s="41">
        <f t="shared" si="349"/>
        <v>9.1749999999999998E-2</v>
      </c>
      <c r="AS4397" s="41">
        <f t="shared" si="350"/>
        <v>2.7850059226450941</v>
      </c>
      <c r="AT4397" s="41">
        <f t="shared" si="351"/>
        <v>2.5030249989633973</v>
      </c>
      <c r="AV4397" s="41" t="s">
        <v>659</v>
      </c>
      <c r="AX4397" s="41" t="s">
        <v>14</v>
      </c>
      <c r="AY4397" s="41" t="s">
        <v>666</v>
      </c>
      <c r="AZ4397" s="41" t="s">
        <v>92</v>
      </c>
    </row>
    <row r="4398" spans="2:52" s="41" customFormat="1" x14ac:dyDescent="0.2">
      <c r="B4398" s="41">
        <v>10087</v>
      </c>
      <c r="C4398" s="41" t="s">
        <v>69</v>
      </c>
      <c r="D4398" s="41" t="s">
        <v>823</v>
      </c>
      <c r="E4398" s="41" t="s">
        <v>165</v>
      </c>
      <c r="F4398" s="41">
        <v>0.56000000000000005</v>
      </c>
      <c r="G4398" s="41" t="s">
        <v>642</v>
      </c>
      <c r="H4398" s="41">
        <v>1.0367999998274799</v>
      </c>
      <c r="I4398" s="41">
        <f t="shared" si="352"/>
        <v>0.58060799990338885</v>
      </c>
      <c r="J4398" s="41">
        <v>2010</v>
      </c>
      <c r="L4398" s="41">
        <v>365</v>
      </c>
      <c r="M4398" s="41">
        <v>32.200000000000003</v>
      </c>
      <c r="N4398" s="41">
        <v>118.72</v>
      </c>
      <c r="Q4398" s="41">
        <v>6.99</v>
      </c>
      <c r="R4398" s="41">
        <v>5</v>
      </c>
      <c r="S4398" s="41">
        <v>16.559999999999999</v>
      </c>
      <c r="T4398" s="41">
        <v>5</v>
      </c>
      <c r="U4398" s="41" t="s">
        <v>824</v>
      </c>
      <c r="V4398" s="41" t="s">
        <v>26</v>
      </c>
      <c r="W4398" s="41">
        <v>0.55000000000000004</v>
      </c>
      <c r="X4398" s="41">
        <f t="shared" si="353"/>
        <v>0.57023999990511398</v>
      </c>
      <c r="Z4398" s="41">
        <f t="shared" si="347"/>
        <v>1.0367999998274868E-2</v>
      </c>
      <c r="AA4398" s="41">
        <f t="shared" si="345"/>
        <v>0.98214285714285698</v>
      </c>
      <c r="AB4398" s="41">
        <f t="shared" si="346"/>
        <v>1.7857142857142974E-2</v>
      </c>
      <c r="AE4398" s="41" t="s">
        <v>55</v>
      </c>
      <c r="AL4398" s="41" t="s">
        <v>408</v>
      </c>
      <c r="AM4398" s="41">
        <f t="shared" si="348"/>
        <v>0.340725</v>
      </c>
      <c r="AN4398" s="41">
        <f t="shared" si="349"/>
        <v>9.1749999999999998E-2</v>
      </c>
      <c r="AS4398" s="41">
        <f t="shared" si="350"/>
        <v>2.7850059226450941</v>
      </c>
      <c r="AT4398" s="41">
        <f t="shared" si="351"/>
        <v>2.5030249989633973</v>
      </c>
      <c r="AV4398" s="41" t="s">
        <v>659</v>
      </c>
      <c r="AX4398" s="41" t="s">
        <v>14</v>
      </c>
      <c r="AY4398" s="41" t="s">
        <v>666</v>
      </c>
      <c r="AZ4398" s="41" t="s">
        <v>92</v>
      </c>
    </row>
    <row r="4399" spans="2:52" s="41" customFormat="1" x14ac:dyDescent="0.2">
      <c r="B4399" s="41">
        <v>10087</v>
      </c>
      <c r="C4399" s="41" t="s">
        <v>69</v>
      </c>
      <c r="D4399" s="41" t="s">
        <v>823</v>
      </c>
      <c r="E4399" s="41" t="s">
        <v>165</v>
      </c>
      <c r="F4399" s="41">
        <v>0.42</v>
      </c>
      <c r="G4399" s="41" t="s">
        <v>642</v>
      </c>
      <c r="H4399" s="41">
        <v>1.0367999998274799</v>
      </c>
      <c r="I4399" s="41">
        <f t="shared" si="352"/>
        <v>0.43545599992754158</v>
      </c>
      <c r="J4399" s="41">
        <v>2011</v>
      </c>
      <c r="L4399" s="41">
        <v>30</v>
      </c>
      <c r="M4399" s="41">
        <v>32.200000000000003</v>
      </c>
      <c r="N4399" s="41">
        <v>118.72</v>
      </c>
      <c r="Q4399" s="41">
        <v>6.99</v>
      </c>
      <c r="R4399" s="41">
        <v>5</v>
      </c>
      <c r="S4399" s="41">
        <v>28.07</v>
      </c>
      <c r="T4399" s="41">
        <v>5</v>
      </c>
      <c r="U4399" s="41" t="s">
        <v>824</v>
      </c>
      <c r="V4399" s="41" t="s">
        <v>26</v>
      </c>
      <c r="W4399" s="41">
        <v>0.4</v>
      </c>
      <c r="X4399" s="41">
        <f t="shared" si="353"/>
        <v>0.41471999993099201</v>
      </c>
      <c r="Z4399" s="41">
        <f t="shared" si="347"/>
        <v>2.073599999654957E-2</v>
      </c>
      <c r="AA4399" s="41">
        <f t="shared" si="345"/>
        <v>0.95238095238095244</v>
      </c>
      <c r="AB4399" s="41">
        <f t="shared" si="346"/>
        <v>4.7619047619047554E-2</v>
      </c>
      <c r="AE4399" s="41" t="s">
        <v>55</v>
      </c>
      <c r="AL4399" s="41" t="s">
        <v>408</v>
      </c>
      <c r="AM4399" s="41">
        <f t="shared" si="348"/>
        <v>0.340725</v>
      </c>
      <c r="AN4399" s="41">
        <f t="shared" si="349"/>
        <v>9.1749999999999998E-2</v>
      </c>
      <c r="AS4399" s="41">
        <f t="shared" si="350"/>
        <v>2.7850059226450941</v>
      </c>
      <c r="AT4399" s="41">
        <f t="shared" si="351"/>
        <v>2.5030249989633973</v>
      </c>
      <c r="AV4399" s="41" t="s">
        <v>659</v>
      </c>
      <c r="AX4399" s="41" t="s">
        <v>14</v>
      </c>
      <c r="AY4399" s="41" t="s">
        <v>666</v>
      </c>
      <c r="AZ4399" s="41" t="s">
        <v>92</v>
      </c>
    </row>
    <row r="4400" spans="2:52" s="41" customFormat="1" x14ac:dyDescent="0.2">
      <c r="B4400" s="41">
        <v>10087</v>
      </c>
      <c r="C4400" s="41" t="s">
        <v>69</v>
      </c>
      <c r="D4400" s="41" t="s">
        <v>823</v>
      </c>
      <c r="E4400" s="41" t="s">
        <v>165</v>
      </c>
      <c r="F4400" s="41">
        <v>0.54</v>
      </c>
      <c r="G4400" s="41" t="s">
        <v>642</v>
      </c>
      <c r="H4400" s="41">
        <v>1.0367999998274799</v>
      </c>
      <c r="I4400" s="41">
        <f t="shared" si="352"/>
        <v>0.55987199990683922</v>
      </c>
      <c r="J4400" s="41">
        <v>2011</v>
      </c>
      <c r="L4400" s="41">
        <v>60</v>
      </c>
      <c r="M4400" s="41">
        <v>32.200000000000003</v>
      </c>
      <c r="N4400" s="41">
        <v>118.72</v>
      </c>
      <c r="Q4400" s="41">
        <v>9.91</v>
      </c>
      <c r="R4400" s="41">
        <v>5</v>
      </c>
      <c r="S4400" s="41">
        <v>27.1</v>
      </c>
      <c r="T4400" s="41">
        <v>5</v>
      </c>
      <c r="U4400" s="41" t="s">
        <v>824</v>
      </c>
      <c r="V4400" s="41" t="s">
        <v>26</v>
      </c>
      <c r="W4400" s="41">
        <v>0.5</v>
      </c>
      <c r="X4400" s="41">
        <f t="shared" si="353"/>
        <v>0.51839999991373997</v>
      </c>
      <c r="Z4400" s="41">
        <f t="shared" si="347"/>
        <v>4.1471999993099251E-2</v>
      </c>
      <c r="AA4400" s="41">
        <f t="shared" si="345"/>
        <v>0.92592592592592582</v>
      </c>
      <c r="AB4400" s="41">
        <f t="shared" si="346"/>
        <v>7.4074074074074167E-2</v>
      </c>
      <c r="AE4400" s="41" t="s">
        <v>55</v>
      </c>
      <c r="AL4400" s="41" t="s">
        <v>408</v>
      </c>
      <c r="AM4400" s="41">
        <f t="shared" si="348"/>
        <v>0.340725</v>
      </c>
      <c r="AN4400" s="41">
        <f t="shared" si="349"/>
        <v>9.1749999999999998E-2</v>
      </c>
      <c r="AS4400" s="41">
        <f t="shared" si="350"/>
        <v>2.7850059226450941</v>
      </c>
      <c r="AT4400" s="41">
        <f t="shared" si="351"/>
        <v>2.5030249989633973</v>
      </c>
      <c r="AV4400" s="41" t="s">
        <v>659</v>
      </c>
      <c r="AX4400" s="41" t="s">
        <v>14</v>
      </c>
      <c r="AY4400" s="41" t="s">
        <v>666</v>
      </c>
      <c r="AZ4400" s="41" t="s">
        <v>92</v>
      </c>
    </row>
    <row r="4401" spans="2:52" s="41" customFormat="1" x14ac:dyDescent="0.2">
      <c r="B4401" s="41">
        <v>10087</v>
      </c>
      <c r="C4401" s="41" t="s">
        <v>69</v>
      </c>
      <c r="D4401" s="41" t="s">
        <v>823</v>
      </c>
      <c r="E4401" s="41" t="s">
        <v>165</v>
      </c>
      <c r="F4401" s="41">
        <v>0.98</v>
      </c>
      <c r="G4401" s="41" t="s">
        <v>642</v>
      </c>
      <c r="H4401" s="41">
        <v>1.0367999998274799</v>
      </c>
      <c r="I4401" s="41">
        <f t="shared" si="352"/>
        <v>1.0160639998309304</v>
      </c>
      <c r="J4401" s="41">
        <v>2011</v>
      </c>
      <c r="L4401" s="41">
        <v>90</v>
      </c>
      <c r="M4401" s="41">
        <v>32.200000000000003</v>
      </c>
      <c r="N4401" s="41">
        <v>118.72</v>
      </c>
      <c r="Q4401" s="41">
        <v>12.81</v>
      </c>
      <c r="R4401" s="41">
        <v>5</v>
      </c>
      <c r="S4401" s="41">
        <v>20.56</v>
      </c>
      <c r="T4401" s="41">
        <v>5</v>
      </c>
      <c r="U4401" s="41" t="s">
        <v>824</v>
      </c>
      <c r="V4401" s="41" t="s">
        <v>26</v>
      </c>
      <c r="W4401" s="41">
        <v>0.97</v>
      </c>
      <c r="X4401" s="41">
        <f t="shared" si="353"/>
        <v>1.0056959998326556</v>
      </c>
      <c r="Z4401" s="41">
        <f t="shared" si="347"/>
        <v>1.0367999998274868E-2</v>
      </c>
      <c r="AA4401" s="41">
        <f t="shared" si="345"/>
        <v>0.98979591836734682</v>
      </c>
      <c r="AB4401" s="41">
        <f t="shared" si="346"/>
        <v>1.0204081632653128E-2</v>
      </c>
      <c r="AE4401" s="41" t="s">
        <v>55</v>
      </c>
      <c r="AL4401" s="41" t="s">
        <v>408</v>
      </c>
      <c r="AM4401" s="41">
        <f t="shared" si="348"/>
        <v>0.340725</v>
      </c>
      <c r="AN4401" s="41">
        <f t="shared" si="349"/>
        <v>9.1749999999999998E-2</v>
      </c>
      <c r="AS4401" s="41">
        <f t="shared" si="350"/>
        <v>2.7850059226450941</v>
      </c>
      <c r="AT4401" s="41">
        <f t="shared" si="351"/>
        <v>2.5030249989633973</v>
      </c>
      <c r="AV4401" s="41" t="s">
        <v>659</v>
      </c>
      <c r="AX4401" s="41" t="s">
        <v>14</v>
      </c>
      <c r="AY4401" s="41" t="s">
        <v>666</v>
      </c>
      <c r="AZ4401" s="41" t="s">
        <v>92</v>
      </c>
    </row>
    <row r="4402" spans="2:52" s="41" customFormat="1" x14ac:dyDescent="0.2">
      <c r="B4402" s="41">
        <v>10087</v>
      </c>
      <c r="C4402" s="41" t="s">
        <v>69</v>
      </c>
      <c r="D4402" s="41" t="s">
        <v>823</v>
      </c>
      <c r="E4402" s="41" t="s">
        <v>165</v>
      </c>
      <c r="F4402" s="41">
        <v>1.6</v>
      </c>
      <c r="G4402" s="41" t="s">
        <v>642</v>
      </c>
      <c r="H4402" s="41">
        <v>1.0367999998274799</v>
      </c>
      <c r="I4402" s="41">
        <f t="shared" si="352"/>
        <v>1.658879999723968</v>
      </c>
      <c r="J4402" s="41">
        <v>2011</v>
      </c>
      <c r="L4402" s="41">
        <v>120</v>
      </c>
      <c r="M4402" s="41">
        <v>32.200000000000003</v>
      </c>
      <c r="N4402" s="41">
        <v>118.72</v>
      </c>
      <c r="Q4402" s="41">
        <v>15.28</v>
      </c>
      <c r="R4402" s="41">
        <v>5</v>
      </c>
      <c r="S4402" s="41">
        <v>14.68</v>
      </c>
      <c r="T4402" s="41">
        <v>5</v>
      </c>
      <c r="U4402" s="41" t="s">
        <v>824</v>
      </c>
      <c r="V4402" s="41" t="s">
        <v>26</v>
      </c>
      <c r="W4402" s="41">
        <v>1.52</v>
      </c>
      <c r="X4402" s="41">
        <f t="shared" si="353"/>
        <v>1.5759359997377695</v>
      </c>
      <c r="Z4402" s="41">
        <f t="shared" si="347"/>
        <v>8.2943999986198502E-2</v>
      </c>
      <c r="AA4402" s="41">
        <f t="shared" si="345"/>
        <v>0.95</v>
      </c>
      <c r="AB4402" s="41">
        <f t="shared" si="346"/>
        <v>5.0000000000000058E-2</v>
      </c>
      <c r="AE4402" s="41" t="s">
        <v>55</v>
      </c>
      <c r="AL4402" s="41" t="s">
        <v>408</v>
      </c>
      <c r="AM4402" s="41">
        <f t="shared" si="348"/>
        <v>0.340725</v>
      </c>
      <c r="AN4402" s="41">
        <f t="shared" si="349"/>
        <v>9.1749999999999998E-2</v>
      </c>
      <c r="AS4402" s="41">
        <f t="shared" si="350"/>
        <v>2.7850059226450941</v>
      </c>
      <c r="AT4402" s="41">
        <f t="shared" si="351"/>
        <v>2.5030249989633973</v>
      </c>
      <c r="AV4402" s="41" t="s">
        <v>659</v>
      </c>
      <c r="AX4402" s="41" t="s">
        <v>14</v>
      </c>
      <c r="AY4402" s="41" t="s">
        <v>666</v>
      </c>
      <c r="AZ4402" s="41" t="s">
        <v>92</v>
      </c>
    </row>
    <row r="4403" spans="2:52" s="41" customFormat="1" x14ac:dyDescent="0.2">
      <c r="B4403" s="41">
        <v>10087</v>
      </c>
      <c r="C4403" s="41" t="s">
        <v>69</v>
      </c>
      <c r="D4403" s="41" t="s">
        <v>823</v>
      </c>
      <c r="E4403" s="41" t="s">
        <v>165</v>
      </c>
      <c r="F4403" s="41">
        <v>2.56</v>
      </c>
      <c r="G4403" s="41" t="s">
        <v>642</v>
      </c>
      <c r="H4403" s="41">
        <v>1.0367999998274799</v>
      </c>
      <c r="I4403" s="41">
        <f t="shared" si="352"/>
        <v>2.6542079995583485</v>
      </c>
      <c r="J4403" s="41">
        <v>2011</v>
      </c>
      <c r="L4403" s="41">
        <v>150</v>
      </c>
      <c r="M4403" s="41">
        <v>32.200000000000003</v>
      </c>
      <c r="N4403" s="41">
        <v>118.72</v>
      </c>
      <c r="Q4403" s="41">
        <v>19.309999999999999</v>
      </c>
      <c r="R4403" s="41">
        <v>5</v>
      </c>
      <c r="S4403" s="41">
        <v>20.28</v>
      </c>
      <c r="T4403" s="41">
        <v>5</v>
      </c>
      <c r="U4403" s="41" t="s">
        <v>824</v>
      </c>
      <c r="V4403" s="41" t="s">
        <v>26</v>
      </c>
      <c r="W4403" s="41">
        <v>2.48</v>
      </c>
      <c r="X4403" s="41">
        <f t="shared" si="353"/>
        <v>2.5712639995721505</v>
      </c>
      <c r="Z4403" s="41">
        <f t="shared" si="347"/>
        <v>8.2943999986198058E-2</v>
      </c>
      <c r="AA4403" s="41">
        <f t="shared" si="345"/>
        <v>0.96875000000000011</v>
      </c>
      <c r="AB4403" s="41">
        <f t="shared" si="346"/>
        <v>3.1249999999999875E-2</v>
      </c>
      <c r="AE4403" s="41" t="s">
        <v>55</v>
      </c>
      <c r="AL4403" s="41" t="s">
        <v>408</v>
      </c>
      <c r="AM4403" s="41">
        <f t="shared" si="348"/>
        <v>0.340725</v>
      </c>
      <c r="AN4403" s="41">
        <f t="shared" si="349"/>
        <v>9.1749999999999998E-2</v>
      </c>
      <c r="AS4403" s="41">
        <f t="shared" si="350"/>
        <v>2.7850059226450941</v>
      </c>
      <c r="AT4403" s="41">
        <f t="shared" si="351"/>
        <v>2.5030249989633973</v>
      </c>
      <c r="AV4403" s="41" t="s">
        <v>659</v>
      </c>
      <c r="AX4403" s="41" t="s">
        <v>14</v>
      </c>
      <c r="AY4403" s="41" t="s">
        <v>666</v>
      </c>
      <c r="AZ4403" s="41" t="s">
        <v>92</v>
      </c>
    </row>
    <row r="4404" spans="2:52" s="41" customFormat="1" x14ac:dyDescent="0.2">
      <c r="B4404" s="41">
        <v>10087</v>
      </c>
      <c r="C4404" s="41" t="s">
        <v>69</v>
      </c>
      <c r="D4404" s="41" t="s">
        <v>823</v>
      </c>
      <c r="E4404" s="41" t="s">
        <v>165</v>
      </c>
      <c r="F4404" s="41">
        <v>3.34</v>
      </c>
      <c r="G4404" s="41" t="s">
        <v>642</v>
      </c>
      <c r="H4404" s="41">
        <v>1.0367999998274799</v>
      </c>
      <c r="I4404" s="41">
        <f t="shared" si="352"/>
        <v>3.4629119994237829</v>
      </c>
      <c r="J4404" s="41">
        <v>2011</v>
      </c>
      <c r="L4404" s="41">
        <v>180</v>
      </c>
      <c r="M4404" s="41">
        <v>32.200000000000003</v>
      </c>
      <c r="N4404" s="41">
        <v>118.72</v>
      </c>
      <c r="Q4404" s="41">
        <v>23.34</v>
      </c>
      <c r="R4404" s="41">
        <v>5</v>
      </c>
      <c r="S4404" s="41">
        <v>33.729999999999997</v>
      </c>
      <c r="T4404" s="41">
        <v>5</v>
      </c>
      <c r="U4404" s="41" t="s">
        <v>824</v>
      </c>
      <c r="V4404" s="41" t="s">
        <v>26</v>
      </c>
      <c r="W4404" s="41">
        <v>3.33</v>
      </c>
      <c r="X4404" s="41">
        <f t="shared" si="353"/>
        <v>3.4525439994255085</v>
      </c>
      <c r="Z4404" s="41">
        <f t="shared" si="347"/>
        <v>1.0367999998274424E-2</v>
      </c>
      <c r="AA4404" s="41">
        <f t="shared" si="345"/>
        <v>0.99700598802395224</v>
      </c>
      <c r="AB4404" s="41">
        <f t="shared" si="346"/>
        <v>2.994011976047796E-3</v>
      </c>
      <c r="AE4404" s="41" t="s">
        <v>55</v>
      </c>
      <c r="AL4404" s="41" t="s">
        <v>408</v>
      </c>
      <c r="AM4404" s="41">
        <f t="shared" si="348"/>
        <v>0.340725</v>
      </c>
      <c r="AN4404" s="41">
        <f t="shared" si="349"/>
        <v>9.1749999999999998E-2</v>
      </c>
      <c r="AS4404" s="41">
        <f t="shared" si="350"/>
        <v>2.7850059226450941</v>
      </c>
      <c r="AT4404" s="41">
        <f t="shared" si="351"/>
        <v>2.5030249989633973</v>
      </c>
      <c r="AV4404" s="41" t="s">
        <v>659</v>
      </c>
      <c r="AX4404" s="41" t="s">
        <v>14</v>
      </c>
      <c r="AY4404" s="41" t="s">
        <v>666</v>
      </c>
      <c r="AZ4404" s="41" t="s">
        <v>92</v>
      </c>
    </row>
    <row r="4405" spans="2:52" s="41" customFormat="1" x14ac:dyDescent="0.2">
      <c r="B4405" s="41">
        <v>10087</v>
      </c>
      <c r="C4405" s="41" t="s">
        <v>69</v>
      </c>
      <c r="D4405" s="41" t="s">
        <v>823</v>
      </c>
      <c r="E4405" s="41" t="s">
        <v>165</v>
      </c>
      <c r="F4405" s="41">
        <v>5.43</v>
      </c>
      <c r="G4405" s="41" t="s">
        <v>642</v>
      </c>
      <c r="H4405" s="41">
        <v>1.0367999998274799</v>
      </c>
      <c r="I4405" s="41">
        <f t="shared" si="352"/>
        <v>5.6298239990632162</v>
      </c>
      <c r="J4405" s="41">
        <v>2011</v>
      </c>
      <c r="L4405" s="41">
        <v>210</v>
      </c>
      <c r="M4405" s="41">
        <v>32.200000000000003</v>
      </c>
      <c r="N4405" s="41">
        <v>118.72</v>
      </c>
      <c r="Q4405" s="41">
        <v>27.14</v>
      </c>
      <c r="R4405" s="41">
        <v>5</v>
      </c>
      <c r="S4405" s="41">
        <v>37.04</v>
      </c>
      <c r="T4405" s="41">
        <v>5</v>
      </c>
      <c r="U4405" s="41" t="s">
        <v>824</v>
      </c>
      <c r="V4405" s="41" t="s">
        <v>26</v>
      </c>
      <c r="W4405" s="41">
        <v>4.7</v>
      </c>
      <c r="X4405" s="41">
        <f t="shared" si="353"/>
        <v>4.8729599991891561</v>
      </c>
      <c r="Z4405" s="41">
        <f t="shared" si="347"/>
        <v>0.75686399987406006</v>
      </c>
      <c r="AA4405" s="41">
        <f t="shared" si="345"/>
        <v>0.86556169429097607</v>
      </c>
      <c r="AB4405" s="41">
        <f t="shared" si="346"/>
        <v>0.13443830570902388</v>
      </c>
      <c r="AE4405" s="41" t="s">
        <v>55</v>
      </c>
      <c r="AL4405" s="41" t="s">
        <v>408</v>
      </c>
      <c r="AM4405" s="41">
        <f t="shared" si="348"/>
        <v>0.340725</v>
      </c>
      <c r="AN4405" s="41">
        <f t="shared" si="349"/>
        <v>9.1749999999999998E-2</v>
      </c>
      <c r="AS4405" s="41">
        <f t="shared" si="350"/>
        <v>2.7850059226450941</v>
      </c>
      <c r="AT4405" s="41">
        <f t="shared" si="351"/>
        <v>2.5030249989633973</v>
      </c>
      <c r="AV4405" s="41" t="s">
        <v>659</v>
      </c>
      <c r="AX4405" s="41" t="s">
        <v>14</v>
      </c>
      <c r="AY4405" s="41" t="s">
        <v>666</v>
      </c>
      <c r="AZ4405" s="41" t="s">
        <v>92</v>
      </c>
    </row>
    <row r="4406" spans="2:52" s="41" customFormat="1" x14ac:dyDescent="0.2">
      <c r="B4406" s="41">
        <v>10087</v>
      </c>
      <c r="C4406" s="41" t="s">
        <v>69</v>
      </c>
      <c r="D4406" s="41" t="s">
        <v>823</v>
      </c>
      <c r="E4406" s="41" t="s">
        <v>165</v>
      </c>
      <c r="F4406" s="41">
        <v>3.93</v>
      </c>
      <c r="G4406" s="41" t="s">
        <v>642</v>
      </c>
      <c r="H4406" s="41">
        <v>1.0367999998274799</v>
      </c>
      <c r="I4406" s="41">
        <f t="shared" si="352"/>
        <v>4.0746239993219966</v>
      </c>
      <c r="J4406" s="41">
        <v>2011</v>
      </c>
      <c r="L4406" s="41">
        <v>240</v>
      </c>
      <c r="M4406" s="41">
        <v>32.200000000000003</v>
      </c>
      <c r="N4406" s="41">
        <v>118.72</v>
      </c>
      <c r="Q4406" s="41">
        <v>26.48</v>
      </c>
      <c r="R4406" s="41">
        <v>5</v>
      </c>
      <c r="S4406" s="41">
        <v>35.409999999999997</v>
      </c>
      <c r="T4406" s="41">
        <v>5</v>
      </c>
      <c r="U4406" s="41" t="s">
        <v>824</v>
      </c>
      <c r="V4406" s="41" t="s">
        <v>26</v>
      </c>
      <c r="W4406" s="41">
        <v>2.76</v>
      </c>
      <c r="X4406" s="41">
        <f t="shared" si="353"/>
        <v>2.8615679995238446</v>
      </c>
      <c r="Z4406" s="41">
        <f t="shared" si="347"/>
        <v>1.213055999798152</v>
      </c>
      <c r="AA4406" s="41">
        <f t="shared" si="345"/>
        <v>0.70229007633587781</v>
      </c>
      <c r="AB4406" s="41">
        <f t="shared" si="346"/>
        <v>0.29770992366412224</v>
      </c>
      <c r="AE4406" s="41" t="s">
        <v>55</v>
      </c>
      <c r="AL4406" s="41" t="s">
        <v>408</v>
      </c>
      <c r="AM4406" s="41">
        <f t="shared" si="348"/>
        <v>0.340725</v>
      </c>
      <c r="AN4406" s="41">
        <f t="shared" si="349"/>
        <v>9.1749999999999998E-2</v>
      </c>
      <c r="AS4406" s="41">
        <f t="shared" si="350"/>
        <v>2.7850059226450941</v>
      </c>
      <c r="AT4406" s="41">
        <f t="shared" si="351"/>
        <v>2.5030249989633973</v>
      </c>
      <c r="AV4406" s="41" t="s">
        <v>659</v>
      </c>
      <c r="AX4406" s="41" t="s">
        <v>14</v>
      </c>
      <c r="AY4406" s="41" t="s">
        <v>666</v>
      </c>
      <c r="AZ4406" s="41" t="s">
        <v>92</v>
      </c>
    </row>
    <row r="4407" spans="2:52" s="41" customFormat="1" x14ac:dyDescent="0.2">
      <c r="B4407" s="41">
        <v>10087</v>
      </c>
      <c r="C4407" s="41" t="s">
        <v>69</v>
      </c>
      <c r="D4407" s="41" t="s">
        <v>823</v>
      </c>
      <c r="E4407" s="41" t="s">
        <v>165</v>
      </c>
      <c r="F4407" s="41">
        <v>2.6</v>
      </c>
      <c r="G4407" s="41" t="s">
        <v>642</v>
      </c>
      <c r="H4407" s="41">
        <v>1.0367999998274799</v>
      </c>
      <c r="I4407" s="41">
        <f t="shared" si="352"/>
        <v>2.695679999551448</v>
      </c>
      <c r="J4407" s="41">
        <v>2011</v>
      </c>
      <c r="L4407" s="41">
        <v>270</v>
      </c>
      <c r="M4407" s="41">
        <v>32.200000000000003</v>
      </c>
      <c r="N4407" s="41">
        <v>118.72</v>
      </c>
      <c r="Q4407" s="41">
        <v>19.34</v>
      </c>
      <c r="R4407" s="41">
        <v>5</v>
      </c>
      <c r="S4407" s="41">
        <v>21</v>
      </c>
      <c r="T4407" s="41">
        <v>5</v>
      </c>
      <c r="U4407" s="41" t="s">
        <v>824</v>
      </c>
      <c r="V4407" s="41" t="s">
        <v>26</v>
      </c>
      <c r="W4407" s="41">
        <v>2.0299999999999998</v>
      </c>
      <c r="X4407" s="41">
        <f t="shared" si="353"/>
        <v>2.1047039996497841</v>
      </c>
      <c r="Z4407" s="41">
        <f t="shared" si="347"/>
        <v>0.59097599990166394</v>
      </c>
      <c r="AA4407" s="41">
        <f t="shared" si="345"/>
        <v>0.78076923076923066</v>
      </c>
      <c r="AB4407" s="41">
        <f t="shared" si="346"/>
        <v>0.21923076923076937</v>
      </c>
      <c r="AE4407" s="41" t="s">
        <v>55</v>
      </c>
      <c r="AL4407" s="41" t="s">
        <v>408</v>
      </c>
      <c r="AM4407" s="41">
        <f t="shared" si="348"/>
        <v>0.340725</v>
      </c>
      <c r="AN4407" s="41">
        <f t="shared" si="349"/>
        <v>9.1749999999999998E-2</v>
      </c>
      <c r="AS4407" s="41">
        <f t="shared" si="350"/>
        <v>2.7850059226450941</v>
      </c>
      <c r="AT4407" s="41">
        <f t="shared" si="351"/>
        <v>2.5030249989633973</v>
      </c>
      <c r="AV4407" s="41" t="s">
        <v>659</v>
      </c>
      <c r="AX4407" s="41" t="s">
        <v>14</v>
      </c>
      <c r="AY4407" s="41" t="s">
        <v>666</v>
      </c>
      <c r="AZ4407" s="41" t="s">
        <v>92</v>
      </c>
    </row>
    <row r="4408" spans="2:52" s="41" customFormat="1" x14ac:dyDescent="0.2">
      <c r="B4408" s="41">
        <v>10087</v>
      </c>
      <c r="C4408" s="41" t="s">
        <v>69</v>
      </c>
      <c r="D4408" s="41" t="s">
        <v>823</v>
      </c>
      <c r="E4408" s="41" t="s">
        <v>165</v>
      </c>
      <c r="F4408" s="41">
        <v>1.83</v>
      </c>
      <c r="G4408" s="41" t="s">
        <v>642</v>
      </c>
      <c r="H4408" s="41">
        <v>1.0367999998274799</v>
      </c>
      <c r="I4408" s="41">
        <f t="shared" si="352"/>
        <v>1.8973439996842885</v>
      </c>
      <c r="J4408" s="41">
        <v>2011</v>
      </c>
      <c r="L4408" s="41">
        <v>300</v>
      </c>
      <c r="M4408" s="41">
        <v>32.200000000000003</v>
      </c>
      <c r="N4408" s="41">
        <v>118.72</v>
      </c>
      <c r="Q4408" s="41">
        <v>15.77</v>
      </c>
      <c r="R4408" s="41">
        <v>5</v>
      </c>
      <c r="S4408" s="41">
        <v>18.72</v>
      </c>
      <c r="T4408" s="41">
        <v>5</v>
      </c>
      <c r="U4408" s="41" t="s">
        <v>824</v>
      </c>
      <c r="V4408" s="41" t="s">
        <v>26</v>
      </c>
      <c r="W4408" s="41">
        <v>1.42</v>
      </c>
      <c r="X4408" s="41">
        <f t="shared" si="353"/>
        <v>1.4722559997550215</v>
      </c>
      <c r="Z4408" s="41">
        <f t="shared" si="347"/>
        <v>0.42508799992926694</v>
      </c>
      <c r="AA4408" s="41">
        <f t="shared" si="345"/>
        <v>0.77595628415300544</v>
      </c>
      <c r="AB4408" s="41">
        <f t="shared" si="346"/>
        <v>0.22404371584699459</v>
      </c>
      <c r="AE4408" s="41" t="s">
        <v>55</v>
      </c>
      <c r="AL4408" s="41" t="s">
        <v>408</v>
      </c>
      <c r="AM4408" s="41">
        <f t="shared" si="348"/>
        <v>0.340725</v>
      </c>
      <c r="AN4408" s="41">
        <f t="shared" si="349"/>
        <v>9.1749999999999998E-2</v>
      </c>
      <c r="AS4408" s="41">
        <f t="shared" si="350"/>
        <v>2.7850059226450941</v>
      </c>
      <c r="AT4408" s="41">
        <f t="shared" si="351"/>
        <v>2.5030249989633973</v>
      </c>
      <c r="AV4408" s="41" t="s">
        <v>659</v>
      </c>
      <c r="AX4408" s="41" t="s">
        <v>14</v>
      </c>
      <c r="AY4408" s="41" t="s">
        <v>666</v>
      </c>
      <c r="AZ4408" s="41" t="s">
        <v>92</v>
      </c>
    </row>
    <row r="4409" spans="2:52" s="41" customFormat="1" x14ac:dyDescent="0.2">
      <c r="B4409" s="41">
        <v>10087</v>
      </c>
      <c r="C4409" s="41" t="s">
        <v>69</v>
      </c>
      <c r="D4409" s="41" t="s">
        <v>823</v>
      </c>
      <c r="E4409" s="41" t="s">
        <v>165</v>
      </c>
      <c r="F4409" s="41">
        <v>0.99</v>
      </c>
      <c r="G4409" s="41" t="s">
        <v>642</v>
      </c>
      <c r="H4409" s="41">
        <v>1.0367999998274799</v>
      </c>
      <c r="I4409" s="41">
        <f t="shared" si="352"/>
        <v>1.0264319998292051</v>
      </c>
      <c r="J4409" s="41">
        <v>2011</v>
      </c>
      <c r="L4409" s="41">
        <v>330</v>
      </c>
      <c r="M4409" s="41">
        <v>32.200000000000003</v>
      </c>
      <c r="N4409" s="41">
        <v>118.72</v>
      </c>
      <c r="Q4409" s="41">
        <v>10.63</v>
      </c>
      <c r="R4409" s="41">
        <v>5</v>
      </c>
      <c r="S4409" s="41">
        <v>23.99</v>
      </c>
      <c r="T4409" s="41">
        <v>5</v>
      </c>
      <c r="U4409" s="41" t="s">
        <v>824</v>
      </c>
      <c r="V4409" s="41" t="s">
        <v>26</v>
      </c>
      <c r="W4409" s="41">
        <v>0.73</v>
      </c>
      <c r="X4409" s="41">
        <f t="shared" si="353"/>
        <v>0.75686399987406039</v>
      </c>
      <c r="Z4409" s="41">
        <f t="shared" si="347"/>
        <v>0.26956799995514469</v>
      </c>
      <c r="AA4409" s="41">
        <f t="shared" si="345"/>
        <v>0.73737373737373746</v>
      </c>
      <c r="AB4409" s="41">
        <f t="shared" si="346"/>
        <v>0.26262626262626254</v>
      </c>
      <c r="AE4409" s="41" t="s">
        <v>55</v>
      </c>
      <c r="AL4409" s="41" t="s">
        <v>408</v>
      </c>
      <c r="AM4409" s="41">
        <f t="shared" si="348"/>
        <v>0.340725</v>
      </c>
      <c r="AN4409" s="41">
        <f t="shared" si="349"/>
        <v>9.1749999999999998E-2</v>
      </c>
      <c r="AS4409" s="41">
        <f t="shared" si="350"/>
        <v>2.7850059226450941</v>
      </c>
      <c r="AT4409" s="41">
        <f t="shared" si="351"/>
        <v>2.5030249989633973</v>
      </c>
      <c r="AV4409" s="41" t="s">
        <v>659</v>
      </c>
      <c r="AX4409" s="41" t="s">
        <v>14</v>
      </c>
      <c r="AY4409" s="41" t="s">
        <v>666</v>
      </c>
      <c r="AZ4409" s="41" t="s">
        <v>92</v>
      </c>
    </row>
    <row r="4410" spans="2:52" s="41" customFormat="1" x14ac:dyDescent="0.2">
      <c r="B4410" s="41">
        <v>10087</v>
      </c>
      <c r="C4410" s="41" t="s">
        <v>69</v>
      </c>
      <c r="D4410" s="41" t="s">
        <v>823</v>
      </c>
      <c r="E4410" s="41" t="s">
        <v>165</v>
      </c>
      <c r="F4410" s="41">
        <v>0.49</v>
      </c>
      <c r="G4410" s="41" t="s">
        <v>642</v>
      </c>
      <c r="H4410" s="41">
        <v>1.0367999998274799</v>
      </c>
      <c r="I4410" s="41">
        <f t="shared" si="352"/>
        <v>0.50803199991546522</v>
      </c>
      <c r="J4410" s="41">
        <v>2011</v>
      </c>
      <c r="L4410" s="41">
        <v>360</v>
      </c>
      <c r="M4410" s="41">
        <v>32.200000000000003</v>
      </c>
      <c r="N4410" s="41">
        <v>118.72</v>
      </c>
      <c r="Q4410" s="41">
        <v>5.95</v>
      </c>
      <c r="R4410" s="41">
        <v>5</v>
      </c>
      <c r="S4410" s="41">
        <v>28.93</v>
      </c>
      <c r="T4410" s="41">
        <v>5</v>
      </c>
      <c r="U4410" s="41" t="s">
        <v>824</v>
      </c>
      <c r="V4410" s="41" t="s">
        <v>26</v>
      </c>
      <c r="W4410" s="41">
        <v>0.48</v>
      </c>
      <c r="X4410" s="41">
        <f t="shared" si="353"/>
        <v>0.49766399991719035</v>
      </c>
      <c r="Z4410" s="41">
        <f t="shared" si="347"/>
        <v>1.0367999998274868E-2</v>
      </c>
      <c r="AA4410" s="41">
        <f t="shared" si="345"/>
        <v>0.97959183673469374</v>
      </c>
      <c r="AB4410" s="41">
        <f t="shared" si="346"/>
        <v>2.0408163265306256E-2</v>
      </c>
      <c r="AE4410" s="41" t="s">
        <v>55</v>
      </c>
      <c r="AL4410" s="41" t="s">
        <v>408</v>
      </c>
      <c r="AM4410" s="41">
        <f t="shared" si="348"/>
        <v>0.340725</v>
      </c>
      <c r="AN4410" s="41">
        <f t="shared" si="349"/>
        <v>9.1749999999999998E-2</v>
      </c>
      <c r="AS4410" s="41">
        <f t="shared" si="350"/>
        <v>2.7850059226450941</v>
      </c>
      <c r="AT4410" s="41">
        <f t="shared" si="351"/>
        <v>2.5030249989633973</v>
      </c>
      <c r="AV4410" s="41" t="s">
        <v>659</v>
      </c>
      <c r="AX4410" s="41" t="s">
        <v>14</v>
      </c>
      <c r="AY4410" s="41" t="s">
        <v>666</v>
      </c>
      <c r="AZ4410" s="41" t="s">
        <v>92</v>
      </c>
    </row>
    <row r="4411" spans="2:52" s="41" customFormat="1" x14ac:dyDescent="0.2">
      <c r="B4411" s="41">
        <v>10087</v>
      </c>
      <c r="C4411" s="41" t="s">
        <v>69</v>
      </c>
      <c r="D4411" s="41" t="s">
        <v>823</v>
      </c>
      <c r="E4411" s="41" t="s">
        <v>165</v>
      </c>
      <c r="F4411" s="41">
        <v>0.55000000000000004</v>
      </c>
      <c r="G4411" s="41" t="s">
        <v>642</v>
      </c>
      <c r="H4411" s="41">
        <v>1.0367999998274799</v>
      </c>
      <c r="I4411" s="41">
        <f t="shared" si="352"/>
        <v>0.57023999990511398</v>
      </c>
      <c r="J4411" s="41">
        <v>2012</v>
      </c>
      <c r="L4411" s="41">
        <v>25</v>
      </c>
      <c r="M4411" s="41">
        <v>32.200000000000003</v>
      </c>
      <c r="N4411" s="41">
        <v>118.72</v>
      </c>
      <c r="Q4411" s="41">
        <v>3.72</v>
      </c>
      <c r="R4411" s="41">
        <v>5</v>
      </c>
      <c r="S4411" s="41">
        <v>32.880000000000003</v>
      </c>
      <c r="T4411" s="41">
        <v>5</v>
      </c>
      <c r="U4411" s="41" t="s">
        <v>824</v>
      </c>
      <c r="V4411" s="41" t="s">
        <v>26</v>
      </c>
      <c r="W4411" s="41">
        <v>0.48</v>
      </c>
      <c r="X4411" s="41">
        <f t="shared" si="353"/>
        <v>0.49766399991719035</v>
      </c>
      <c r="Z4411" s="41">
        <f t="shared" si="347"/>
        <v>7.2575999987923634E-2</v>
      </c>
      <c r="AA4411" s="41">
        <f t="shared" si="345"/>
        <v>0.87272727272727268</v>
      </c>
      <c r="AB4411" s="41">
        <f t="shared" si="346"/>
        <v>0.12727272727272734</v>
      </c>
      <c r="AE4411" s="41" t="s">
        <v>55</v>
      </c>
      <c r="AL4411" s="41" t="s">
        <v>408</v>
      </c>
      <c r="AM4411" s="41">
        <f t="shared" si="348"/>
        <v>0.340725</v>
      </c>
      <c r="AN4411" s="41">
        <f t="shared" si="349"/>
        <v>9.1749999999999998E-2</v>
      </c>
      <c r="AS4411" s="41">
        <f t="shared" si="350"/>
        <v>2.7850059226450941</v>
      </c>
      <c r="AT4411" s="41">
        <f t="shared" si="351"/>
        <v>2.5030249989633973</v>
      </c>
      <c r="AV4411" s="41" t="s">
        <v>659</v>
      </c>
      <c r="AX4411" s="41" t="s">
        <v>14</v>
      </c>
      <c r="AY4411" s="41" t="s">
        <v>666</v>
      </c>
      <c r="AZ4411" s="41" t="s">
        <v>92</v>
      </c>
    </row>
    <row r="4412" spans="2:52" s="41" customFormat="1" x14ac:dyDescent="0.2">
      <c r="B4412" s="41">
        <v>10087</v>
      </c>
      <c r="C4412" s="41" t="s">
        <v>69</v>
      </c>
      <c r="D4412" s="41" t="s">
        <v>823</v>
      </c>
      <c r="E4412" s="41" t="s">
        <v>165</v>
      </c>
      <c r="F4412" s="41">
        <v>0.57999999999999996</v>
      </c>
      <c r="G4412" s="41" t="s">
        <v>642</v>
      </c>
      <c r="H4412" s="41">
        <v>1.0367999998274799</v>
      </c>
      <c r="I4412" s="41">
        <f t="shared" si="352"/>
        <v>0.60134399989993836</v>
      </c>
      <c r="J4412" s="41">
        <v>2012</v>
      </c>
      <c r="L4412" s="41">
        <v>55</v>
      </c>
      <c r="M4412" s="41">
        <v>32.200000000000003</v>
      </c>
      <c r="N4412" s="41">
        <v>118.72</v>
      </c>
      <c r="Q4412" s="41">
        <v>4.83</v>
      </c>
      <c r="R4412" s="41">
        <v>5</v>
      </c>
      <c r="S4412" s="41">
        <v>30.93</v>
      </c>
      <c r="T4412" s="41">
        <v>5</v>
      </c>
      <c r="U4412" s="41" t="s">
        <v>824</v>
      </c>
      <c r="V4412" s="41" t="s">
        <v>26</v>
      </c>
      <c r="W4412" s="41">
        <v>0.55000000000000004</v>
      </c>
      <c r="X4412" s="41">
        <f t="shared" si="353"/>
        <v>0.57023999990511398</v>
      </c>
      <c r="Z4412" s="41">
        <f t="shared" si="347"/>
        <v>3.1103999994824383E-2</v>
      </c>
      <c r="AA4412" s="41">
        <f t="shared" si="345"/>
        <v>0.94827586206896552</v>
      </c>
      <c r="AB4412" s="41">
        <f t="shared" si="346"/>
        <v>5.1724137931034454E-2</v>
      </c>
      <c r="AE4412" s="41" t="s">
        <v>55</v>
      </c>
      <c r="AL4412" s="41" t="s">
        <v>408</v>
      </c>
      <c r="AM4412" s="41">
        <f t="shared" si="348"/>
        <v>0.340725</v>
      </c>
      <c r="AN4412" s="41">
        <f t="shared" si="349"/>
        <v>9.1749999999999998E-2</v>
      </c>
      <c r="AS4412" s="41">
        <f t="shared" si="350"/>
        <v>2.7850059226450941</v>
      </c>
      <c r="AT4412" s="41">
        <f t="shared" si="351"/>
        <v>2.5030249989633973</v>
      </c>
      <c r="AV4412" s="41" t="s">
        <v>659</v>
      </c>
      <c r="AX4412" s="41" t="s">
        <v>14</v>
      </c>
      <c r="AY4412" s="41" t="s">
        <v>666</v>
      </c>
      <c r="AZ4412" s="41" t="s">
        <v>92</v>
      </c>
    </row>
    <row r="4413" spans="2:52" s="41" customFormat="1" x14ac:dyDescent="0.2">
      <c r="B4413" s="41">
        <v>10087</v>
      </c>
      <c r="C4413" s="41" t="s">
        <v>69</v>
      </c>
      <c r="D4413" s="41" t="s">
        <v>823</v>
      </c>
      <c r="E4413" s="41" t="s">
        <v>165</v>
      </c>
      <c r="F4413" s="41">
        <v>1.81</v>
      </c>
      <c r="G4413" s="41" t="s">
        <v>642</v>
      </c>
      <c r="H4413" s="41">
        <v>1.0367999998274799</v>
      </c>
      <c r="I4413" s="41">
        <f t="shared" si="352"/>
        <v>1.8766079996877387</v>
      </c>
      <c r="J4413" s="41">
        <v>2012</v>
      </c>
      <c r="L4413" s="41">
        <v>85</v>
      </c>
      <c r="M4413" s="41">
        <v>32.200000000000003</v>
      </c>
      <c r="N4413" s="41">
        <v>118.72</v>
      </c>
      <c r="Q4413" s="41">
        <v>8.42</v>
      </c>
      <c r="R4413" s="41">
        <v>5</v>
      </c>
      <c r="S4413" s="41">
        <v>30.95</v>
      </c>
      <c r="T4413" s="41">
        <v>5</v>
      </c>
      <c r="U4413" s="41" t="s">
        <v>824</v>
      </c>
      <c r="V4413" s="41" t="s">
        <v>26</v>
      </c>
      <c r="W4413" s="41">
        <v>1.06</v>
      </c>
      <c r="X4413" s="41">
        <f t="shared" si="353"/>
        <v>1.0990079998171287</v>
      </c>
      <c r="Z4413" s="41">
        <f t="shared" si="347"/>
        <v>0.77759999987061001</v>
      </c>
      <c r="AA4413" s="41">
        <f t="shared" si="345"/>
        <v>0.58563535911602205</v>
      </c>
      <c r="AB4413" s="41">
        <f t="shared" si="346"/>
        <v>0.4143646408839779</v>
      </c>
      <c r="AE4413" s="41" t="s">
        <v>55</v>
      </c>
      <c r="AL4413" s="41" t="s">
        <v>408</v>
      </c>
      <c r="AM4413" s="41">
        <f t="shared" si="348"/>
        <v>0.340725</v>
      </c>
      <c r="AN4413" s="41">
        <f t="shared" si="349"/>
        <v>9.1749999999999998E-2</v>
      </c>
      <c r="AS4413" s="41">
        <f t="shared" si="350"/>
        <v>2.7850059226450941</v>
      </c>
      <c r="AT4413" s="41">
        <f t="shared" si="351"/>
        <v>2.5030249989633973</v>
      </c>
      <c r="AV4413" s="41" t="s">
        <v>659</v>
      </c>
      <c r="AX4413" s="41" t="s">
        <v>14</v>
      </c>
      <c r="AY4413" s="41" t="s">
        <v>666</v>
      </c>
      <c r="AZ4413" s="41" t="s">
        <v>92</v>
      </c>
    </row>
    <row r="4414" spans="2:52" s="41" customFormat="1" x14ac:dyDescent="0.2">
      <c r="B4414" s="41">
        <v>10087</v>
      </c>
      <c r="C4414" s="41" t="s">
        <v>69</v>
      </c>
      <c r="D4414" s="41" t="s">
        <v>823</v>
      </c>
      <c r="E4414" s="41" t="s">
        <v>165</v>
      </c>
      <c r="F4414" s="41">
        <v>3.49</v>
      </c>
      <c r="G4414" s="41" t="s">
        <v>642</v>
      </c>
      <c r="H4414" s="41">
        <v>1.0367999998274799</v>
      </c>
      <c r="I4414" s="41">
        <f t="shared" si="352"/>
        <v>3.6184319993979051</v>
      </c>
      <c r="J4414" s="41">
        <v>2012</v>
      </c>
      <c r="L4414" s="41">
        <v>115</v>
      </c>
      <c r="M4414" s="41">
        <v>32.200000000000003</v>
      </c>
      <c r="N4414" s="41">
        <v>118.72</v>
      </c>
      <c r="Q4414" s="41">
        <v>14.46</v>
      </c>
      <c r="R4414" s="41">
        <v>5</v>
      </c>
      <c r="S4414" s="41">
        <v>25.72</v>
      </c>
      <c r="T4414" s="41">
        <v>5</v>
      </c>
      <c r="U4414" s="41" t="s">
        <v>824</v>
      </c>
      <c r="V4414" s="41" t="s">
        <v>26</v>
      </c>
      <c r="W4414" s="41">
        <v>2.81</v>
      </c>
      <c r="X4414" s="41">
        <f t="shared" si="353"/>
        <v>2.9134079995152189</v>
      </c>
      <c r="Z4414" s="41">
        <f t="shared" si="347"/>
        <v>0.70502399988268616</v>
      </c>
      <c r="AA4414" s="41">
        <f t="shared" si="345"/>
        <v>0.80515759312320923</v>
      </c>
      <c r="AB4414" s="41">
        <f t="shared" si="346"/>
        <v>0.19484240687679077</v>
      </c>
      <c r="AE4414" s="41" t="s">
        <v>55</v>
      </c>
      <c r="AL4414" s="41" t="s">
        <v>408</v>
      </c>
      <c r="AM4414" s="41">
        <f t="shared" si="348"/>
        <v>0.340725</v>
      </c>
      <c r="AN4414" s="41">
        <f t="shared" si="349"/>
        <v>9.1749999999999998E-2</v>
      </c>
      <c r="AS4414" s="41">
        <f t="shared" si="350"/>
        <v>2.7850059226450941</v>
      </c>
      <c r="AT4414" s="41">
        <f t="shared" si="351"/>
        <v>2.5030249989633973</v>
      </c>
      <c r="AV4414" s="41" t="s">
        <v>659</v>
      </c>
      <c r="AX4414" s="41" t="s">
        <v>14</v>
      </c>
      <c r="AY4414" s="41" t="s">
        <v>666</v>
      </c>
      <c r="AZ4414" s="41" t="s">
        <v>92</v>
      </c>
    </row>
    <row r="4415" spans="2:52" s="41" customFormat="1" x14ac:dyDescent="0.2">
      <c r="B4415" s="41">
        <v>10087</v>
      </c>
      <c r="C4415" s="41" t="s">
        <v>69</v>
      </c>
      <c r="D4415" s="41" t="s">
        <v>823</v>
      </c>
      <c r="E4415" s="41" t="s">
        <v>165</v>
      </c>
      <c r="F4415" s="41">
        <v>5.67</v>
      </c>
      <c r="G4415" s="41" t="s">
        <v>642</v>
      </c>
      <c r="H4415" s="41">
        <v>1.0367999998274799</v>
      </c>
      <c r="I4415" s="41">
        <f t="shared" si="352"/>
        <v>5.8786559990218112</v>
      </c>
      <c r="J4415" s="41">
        <v>2012</v>
      </c>
      <c r="L4415" s="41">
        <v>145</v>
      </c>
      <c r="M4415" s="41">
        <v>32.200000000000003</v>
      </c>
      <c r="N4415" s="41">
        <v>118.72</v>
      </c>
      <c r="Q4415" s="41">
        <v>18.71</v>
      </c>
      <c r="R4415" s="41">
        <v>5</v>
      </c>
      <c r="S4415" s="41">
        <v>24.75</v>
      </c>
      <c r="T4415" s="41">
        <v>5</v>
      </c>
      <c r="U4415" s="41" t="s">
        <v>824</v>
      </c>
      <c r="V4415" s="41" t="s">
        <v>26</v>
      </c>
      <c r="W4415" s="41">
        <v>5.42</v>
      </c>
      <c r="X4415" s="41">
        <f t="shared" si="353"/>
        <v>5.6194559990649413</v>
      </c>
      <c r="Z4415" s="41">
        <f t="shared" si="347"/>
        <v>0.25919999995686993</v>
      </c>
      <c r="AA4415" s="41">
        <f t="shared" si="345"/>
        <v>0.95590828924162263</v>
      </c>
      <c r="AB4415" s="41">
        <f t="shared" si="346"/>
        <v>4.4091710758377416E-2</v>
      </c>
      <c r="AE4415" s="41" t="s">
        <v>55</v>
      </c>
      <c r="AL4415" s="41" t="s">
        <v>408</v>
      </c>
      <c r="AM4415" s="41">
        <f t="shared" si="348"/>
        <v>0.340725</v>
      </c>
      <c r="AN4415" s="41">
        <f t="shared" si="349"/>
        <v>9.1749999999999998E-2</v>
      </c>
      <c r="AS4415" s="41">
        <f t="shared" si="350"/>
        <v>2.7850059226450941</v>
      </c>
      <c r="AT4415" s="41">
        <f t="shared" si="351"/>
        <v>2.5030249989633973</v>
      </c>
      <c r="AV4415" s="41" t="s">
        <v>659</v>
      </c>
      <c r="AX4415" s="41" t="s">
        <v>14</v>
      </c>
      <c r="AY4415" s="41" t="s">
        <v>666</v>
      </c>
      <c r="AZ4415" s="41" t="s">
        <v>92</v>
      </c>
    </row>
    <row r="4416" spans="2:52" s="41" customFormat="1" x14ac:dyDescent="0.2">
      <c r="B4416" s="41">
        <v>10087</v>
      </c>
      <c r="C4416" s="41" t="s">
        <v>69</v>
      </c>
      <c r="D4416" s="41" t="s">
        <v>823</v>
      </c>
      <c r="E4416" s="41" t="s">
        <v>165</v>
      </c>
      <c r="F4416" s="41">
        <v>4.7</v>
      </c>
      <c r="G4416" s="41" t="s">
        <v>642</v>
      </c>
      <c r="H4416" s="41">
        <v>1.0367999998274799</v>
      </c>
      <c r="I4416" s="41">
        <f t="shared" si="352"/>
        <v>4.8729599991891561</v>
      </c>
      <c r="J4416" s="41">
        <v>2012</v>
      </c>
      <c r="L4416" s="41">
        <v>175</v>
      </c>
      <c r="M4416" s="41">
        <v>32.200000000000003</v>
      </c>
      <c r="N4416" s="41">
        <v>118.72</v>
      </c>
      <c r="Q4416" s="41">
        <v>21.4</v>
      </c>
      <c r="R4416" s="41">
        <v>5</v>
      </c>
      <c r="S4416" s="41">
        <v>21.49</v>
      </c>
      <c r="T4416" s="41">
        <v>5</v>
      </c>
      <c r="U4416" s="41" t="s">
        <v>824</v>
      </c>
      <c r="V4416" s="41" t="s">
        <v>26</v>
      </c>
      <c r="W4416" s="41">
        <v>3.03</v>
      </c>
      <c r="X4416" s="41">
        <f t="shared" si="353"/>
        <v>3.1415039994772642</v>
      </c>
      <c r="Z4416" s="41">
        <f t="shared" si="347"/>
        <v>1.7314559997118919</v>
      </c>
      <c r="AA4416" s="41">
        <f t="shared" si="345"/>
        <v>0.64468085106382977</v>
      </c>
      <c r="AB4416" s="41">
        <f t="shared" si="346"/>
        <v>0.35531914893617028</v>
      </c>
      <c r="AE4416" s="41" t="s">
        <v>55</v>
      </c>
      <c r="AL4416" s="41" t="s">
        <v>408</v>
      </c>
      <c r="AM4416" s="41">
        <f t="shared" si="348"/>
        <v>0.340725</v>
      </c>
      <c r="AN4416" s="41">
        <f t="shared" si="349"/>
        <v>9.1749999999999998E-2</v>
      </c>
      <c r="AS4416" s="41">
        <f t="shared" si="350"/>
        <v>2.7850059226450941</v>
      </c>
      <c r="AT4416" s="41">
        <f t="shared" si="351"/>
        <v>2.5030249989633973</v>
      </c>
      <c r="AV4416" s="41" t="s">
        <v>659</v>
      </c>
      <c r="AX4416" s="41" t="s">
        <v>14</v>
      </c>
      <c r="AY4416" s="41" t="s">
        <v>666</v>
      </c>
      <c r="AZ4416" s="41" t="s">
        <v>92</v>
      </c>
    </row>
    <row r="4417" spans="2:52" s="41" customFormat="1" x14ac:dyDescent="0.2">
      <c r="B4417" s="41">
        <v>10087</v>
      </c>
      <c r="C4417" s="41" t="s">
        <v>69</v>
      </c>
      <c r="D4417" s="41" t="s">
        <v>823</v>
      </c>
      <c r="E4417" s="41" t="s">
        <v>165</v>
      </c>
      <c r="F4417" s="41">
        <v>5.44</v>
      </c>
      <c r="G4417" s="41" t="s">
        <v>642</v>
      </c>
      <c r="H4417" s="41">
        <v>1.0367999998274799</v>
      </c>
      <c r="I4417" s="41">
        <f t="shared" si="352"/>
        <v>5.640191999061491</v>
      </c>
      <c r="J4417" s="41">
        <v>2012</v>
      </c>
      <c r="L4417" s="41">
        <v>205</v>
      </c>
      <c r="M4417" s="41">
        <v>32.200000000000003</v>
      </c>
      <c r="N4417" s="41">
        <v>118.72</v>
      </c>
      <c r="Q4417" s="41">
        <v>27</v>
      </c>
      <c r="R4417" s="41">
        <v>5</v>
      </c>
      <c r="S4417" s="41">
        <v>17.25</v>
      </c>
      <c r="T4417" s="41">
        <v>5</v>
      </c>
      <c r="U4417" s="41" t="s">
        <v>824</v>
      </c>
      <c r="V4417" s="41" t="s">
        <v>26</v>
      </c>
      <c r="W4417" s="41">
        <v>3.94</v>
      </c>
      <c r="X4417" s="41">
        <f t="shared" si="353"/>
        <v>4.0849919993202706</v>
      </c>
      <c r="Z4417" s="41">
        <f t="shared" si="347"/>
        <v>1.5551999997412205</v>
      </c>
      <c r="AA4417" s="41">
        <f t="shared" si="345"/>
        <v>0.72426470588235281</v>
      </c>
      <c r="AB4417" s="41">
        <f t="shared" si="346"/>
        <v>0.27573529411764713</v>
      </c>
      <c r="AE4417" s="41" t="s">
        <v>55</v>
      </c>
      <c r="AL4417" s="41" t="s">
        <v>408</v>
      </c>
      <c r="AM4417" s="41">
        <f t="shared" si="348"/>
        <v>0.340725</v>
      </c>
      <c r="AN4417" s="41">
        <f t="shared" si="349"/>
        <v>9.1749999999999998E-2</v>
      </c>
      <c r="AS4417" s="41">
        <f t="shared" si="350"/>
        <v>2.7850059226450941</v>
      </c>
      <c r="AT4417" s="41">
        <f t="shared" si="351"/>
        <v>2.5030249989633973</v>
      </c>
      <c r="AV4417" s="41" t="s">
        <v>659</v>
      </c>
      <c r="AX4417" s="41" t="s">
        <v>14</v>
      </c>
      <c r="AY4417" s="41" t="s">
        <v>666</v>
      </c>
      <c r="AZ4417" s="41" t="s">
        <v>92</v>
      </c>
    </row>
    <row r="4418" spans="2:52" s="41" customFormat="1" x14ac:dyDescent="0.2">
      <c r="B4418" s="41">
        <v>10087</v>
      </c>
      <c r="C4418" s="41" t="s">
        <v>69</v>
      </c>
      <c r="D4418" s="41" t="s">
        <v>823</v>
      </c>
      <c r="E4418" s="41" t="s">
        <v>165</v>
      </c>
      <c r="F4418" s="41">
        <v>5.94</v>
      </c>
      <c r="G4418" s="41" t="s">
        <v>642</v>
      </c>
      <c r="H4418" s="41">
        <v>1.0367999998274799</v>
      </c>
      <c r="I4418" s="41">
        <f t="shared" si="352"/>
        <v>6.1585919989752309</v>
      </c>
      <c r="J4418" s="41">
        <v>2012</v>
      </c>
      <c r="L4418" s="41">
        <v>235</v>
      </c>
      <c r="M4418" s="41">
        <v>32.200000000000003</v>
      </c>
      <c r="N4418" s="41">
        <v>118.72</v>
      </c>
      <c r="Q4418" s="41">
        <v>25.44</v>
      </c>
      <c r="R4418" s="41">
        <v>5</v>
      </c>
      <c r="S4418" s="41">
        <v>15.3</v>
      </c>
      <c r="T4418" s="41">
        <v>5</v>
      </c>
      <c r="U4418" s="41" t="s">
        <v>824</v>
      </c>
      <c r="V4418" s="41" t="s">
        <v>26</v>
      </c>
      <c r="W4418" s="41">
        <v>3.55</v>
      </c>
      <c r="X4418" s="41">
        <f t="shared" si="353"/>
        <v>3.6806399993875538</v>
      </c>
      <c r="Z4418" s="41">
        <f t="shared" si="347"/>
        <v>2.4779519995876771</v>
      </c>
      <c r="AA4418" s="41">
        <f t="shared" si="345"/>
        <v>0.59764309764309764</v>
      </c>
      <c r="AB4418" s="41">
        <f t="shared" si="346"/>
        <v>0.40235690235690236</v>
      </c>
      <c r="AE4418" s="41" t="s">
        <v>55</v>
      </c>
      <c r="AL4418" s="41" t="s">
        <v>408</v>
      </c>
      <c r="AM4418" s="41">
        <f t="shared" si="348"/>
        <v>0.340725</v>
      </c>
      <c r="AN4418" s="41">
        <f t="shared" si="349"/>
        <v>9.1749999999999998E-2</v>
      </c>
      <c r="AS4418" s="41">
        <f t="shared" si="350"/>
        <v>2.7850059226450941</v>
      </c>
      <c r="AT4418" s="41">
        <f t="shared" si="351"/>
        <v>2.5030249989633973</v>
      </c>
      <c r="AV4418" s="41" t="s">
        <v>659</v>
      </c>
      <c r="AX4418" s="41" t="s">
        <v>14</v>
      </c>
      <c r="AY4418" s="41" t="s">
        <v>666</v>
      </c>
      <c r="AZ4418" s="41" t="s">
        <v>92</v>
      </c>
    </row>
    <row r="4419" spans="2:52" s="41" customFormat="1" x14ac:dyDescent="0.2">
      <c r="B4419" s="41">
        <v>10087</v>
      </c>
      <c r="C4419" s="41" t="s">
        <v>69</v>
      </c>
      <c r="D4419" s="41" t="s">
        <v>823</v>
      </c>
      <c r="E4419" s="41" t="s">
        <v>165</v>
      </c>
      <c r="F4419" s="41">
        <v>4.32</v>
      </c>
      <c r="G4419" s="41" t="s">
        <v>642</v>
      </c>
      <c r="H4419" s="41">
        <v>1.0367999998274799</v>
      </c>
      <c r="I4419" s="41">
        <f t="shared" si="352"/>
        <v>4.4789759992547138</v>
      </c>
      <c r="J4419" s="41">
        <v>2012</v>
      </c>
      <c r="L4419" s="41">
        <v>265</v>
      </c>
      <c r="M4419" s="41">
        <v>32.200000000000003</v>
      </c>
      <c r="N4419" s="41">
        <v>118.72</v>
      </c>
      <c r="Q4419" s="41">
        <v>21.2</v>
      </c>
      <c r="R4419" s="41">
        <v>5</v>
      </c>
      <c r="S4419" s="41">
        <v>14.01</v>
      </c>
      <c r="T4419" s="41">
        <v>5</v>
      </c>
      <c r="U4419" s="41" t="s">
        <v>824</v>
      </c>
      <c r="V4419" s="41" t="s">
        <v>26</v>
      </c>
      <c r="W4419" s="41">
        <v>2.33</v>
      </c>
      <c r="X4419" s="41">
        <f t="shared" si="353"/>
        <v>2.4157439995980283</v>
      </c>
      <c r="Z4419" s="41">
        <f t="shared" si="347"/>
        <v>2.0632319996566855</v>
      </c>
      <c r="AA4419" s="41">
        <f t="shared" si="345"/>
        <v>0.53935185185185186</v>
      </c>
      <c r="AB4419" s="41">
        <f t="shared" si="346"/>
        <v>0.4606481481481482</v>
      </c>
      <c r="AE4419" s="41" t="s">
        <v>55</v>
      </c>
      <c r="AL4419" s="41" t="s">
        <v>408</v>
      </c>
      <c r="AM4419" s="41">
        <f t="shared" si="348"/>
        <v>0.340725</v>
      </c>
      <c r="AN4419" s="41">
        <f t="shared" si="349"/>
        <v>9.1749999999999998E-2</v>
      </c>
      <c r="AS4419" s="41">
        <f t="shared" si="350"/>
        <v>2.7850059226450941</v>
      </c>
      <c r="AT4419" s="41">
        <f t="shared" si="351"/>
        <v>2.5030249989633973</v>
      </c>
      <c r="AV4419" s="41" t="s">
        <v>659</v>
      </c>
      <c r="AX4419" s="41" t="s">
        <v>14</v>
      </c>
      <c r="AY4419" s="41" t="s">
        <v>666</v>
      </c>
      <c r="AZ4419" s="41" t="s">
        <v>92</v>
      </c>
    </row>
    <row r="4420" spans="2:52" s="41" customFormat="1" x14ac:dyDescent="0.2">
      <c r="B4420" s="41">
        <v>10087</v>
      </c>
      <c r="C4420" s="41" t="s">
        <v>69</v>
      </c>
      <c r="D4420" s="41" t="s">
        <v>823</v>
      </c>
      <c r="E4420" s="41" t="s">
        <v>165</v>
      </c>
      <c r="F4420" s="41">
        <v>2.29</v>
      </c>
      <c r="G4420" s="41" t="s">
        <v>642</v>
      </c>
      <c r="H4420" s="41">
        <v>1.0367999998274799</v>
      </c>
      <c r="I4420" s="41">
        <f t="shared" si="352"/>
        <v>2.3742719996049293</v>
      </c>
      <c r="J4420" s="41">
        <v>2012</v>
      </c>
      <c r="L4420" s="41">
        <v>295</v>
      </c>
      <c r="M4420" s="41">
        <v>32.200000000000003</v>
      </c>
      <c r="N4420" s="41">
        <v>118.72</v>
      </c>
      <c r="Q4420" s="41">
        <v>18.079999999999998</v>
      </c>
      <c r="R4420" s="41">
        <v>5</v>
      </c>
      <c r="S4420" s="41">
        <v>11.07</v>
      </c>
      <c r="T4420" s="41">
        <v>5</v>
      </c>
      <c r="U4420" s="41" t="s">
        <v>824</v>
      </c>
      <c r="V4420" s="41" t="s">
        <v>26</v>
      </c>
      <c r="W4420" s="41">
        <v>0.97</v>
      </c>
      <c r="X4420" s="41">
        <f t="shared" si="353"/>
        <v>1.0056959998326556</v>
      </c>
      <c r="Z4420" s="41">
        <f t="shared" si="347"/>
        <v>1.3685759997722737</v>
      </c>
      <c r="AA4420" s="41">
        <f t="shared" si="345"/>
        <v>0.42358078602620086</v>
      </c>
      <c r="AB4420" s="41">
        <f t="shared" si="346"/>
        <v>0.57641921397379914</v>
      </c>
      <c r="AE4420" s="41" t="s">
        <v>55</v>
      </c>
      <c r="AL4420" s="41" t="s">
        <v>408</v>
      </c>
      <c r="AM4420" s="41">
        <f t="shared" si="348"/>
        <v>0.340725</v>
      </c>
      <c r="AN4420" s="41">
        <f t="shared" si="349"/>
        <v>9.1749999999999998E-2</v>
      </c>
      <c r="AS4420" s="41">
        <f t="shared" si="350"/>
        <v>2.7850059226450941</v>
      </c>
      <c r="AT4420" s="41">
        <f t="shared" si="351"/>
        <v>2.5030249989633973</v>
      </c>
      <c r="AV4420" s="41" t="s">
        <v>659</v>
      </c>
      <c r="AX4420" s="41" t="s">
        <v>14</v>
      </c>
      <c r="AY4420" s="41" t="s">
        <v>666</v>
      </c>
      <c r="AZ4420" s="41" t="s">
        <v>92</v>
      </c>
    </row>
    <row r="4421" spans="2:52" s="41" customFormat="1" x14ac:dyDescent="0.2">
      <c r="B4421" s="41">
        <v>10087</v>
      </c>
      <c r="C4421" s="41" t="s">
        <v>69</v>
      </c>
      <c r="D4421" s="41" t="s">
        <v>823</v>
      </c>
      <c r="E4421" s="41" t="s">
        <v>165</v>
      </c>
      <c r="F4421" s="41">
        <v>1.41</v>
      </c>
      <c r="G4421" s="41" t="s">
        <v>642</v>
      </c>
      <c r="H4421" s="41">
        <v>1.0367999998274799</v>
      </c>
      <c r="I4421" s="41">
        <f t="shared" si="352"/>
        <v>1.4618879997567467</v>
      </c>
      <c r="J4421" s="41">
        <v>2012</v>
      </c>
      <c r="L4421" s="41">
        <v>325</v>
      </c>
      <c r="M4421" s="41">
        <v>32.200000000000003</v>
      </c>
      <c r="N4421" s="41">
        <v>118.72</v>
      </c>
      <c r="Q4421" s="41">
        <v>12.72</v>
      </c>
      <c r="R4421" s="41">
        <v>5</v>
      </c>
      <c r="S4421" s="41">
        <v>14.7</v>
      </c>
      <c r="T4421" s="41">
        <v>5</v>
      </c>
      <c r="U4421" s="41" t="s">
        <v>824</v>
      </c>
      <c r="V4421" s="41" t="s">
        <v>26</v>
      </c>
      <c r="W4421" s="41">
        <v>0.81</v>
      </c>
      <c r="X4421" s="41">
        <f t="shared" si="353"/>
        <v>0.83980799986025878</v>
      </c>
      <c r="Z4421" s="41">
        <f t="shared" si="347"/>
        <v>0.62207999989648788</v>
      </c>
      <c r="AA4421" s="41">
        <f t="shared" si="345"/>
        <v>0.57446808510638303</v>
      </c>
      <c r="AB4421" s="41">
        <f t="shared" si="346"/>
        <v>0.42553191489361697</v>
      </c>
      <c r="AE4421" s="41" t="s">
        <v>55</v>
      </c>
      <c r="AL4421" s="41" t="s">
        <v>408</v>
      </c>
      <c r="AM4421" s="41">
        <f t="shared" si="348"/>
        <v>0.340725</v>
      </c>
      <c r="AN4421" s="41">
        <f t="shared" si="349"/>
        <v>9.1749999999999998E-2</v>
      </c>
      <c r="AS4421" s="41">
        <f t="shared" si="350"/>
        <v>2.7850059226450941</v>
      </c>
      <c r="AT4421" s="41">
        <f t="shared" si="351"/>
        <v>2.5030249989633973</v>
      </c>
      <c r="AV4421" s="41" t="s">
        <v>659</v>
      </c>
      <c r="AX4421" s="41" t="s">
        <v>14</v>
      </c>
      <c r="AY4421" s="41" t="s">
        <v>666</v>
      </c>
      <c r="AZ4421" s="41" t="s">
        <v>92</v>
      </c>
    </row>
    <row r="4422" spans="2:52" s="41" customFormat="1" x14ac:dyDescent="0.2">
      <c r="B4422" s="41">
        <v>10087</v>
      </c>
      <c r="C4422" s="41" t="s">
        <v>69</v>
      </c>
      <c r="D4422" s="41" t="s">
        <v>823</v>
      </c>
      <c r="E4422" s="41" t="s">
        <v>165</v>
      </c>
      <c r="F4422" s="41">
        <v>0.57999999999999996</v>
      </c>
      <c r="G4422" s="41" t="s">
        <v>642</v>
      </c>
      <c r="H4422" s="41">
        <v>1.0367999998274799</v>
      </c>
      <c r="I4422" s="41">
        <f t="shared" si="352"/>
        <v>0.60134399989993836</v>
      </c>
      <c r="J4422" s="41">
        <v>2012</v>
      </c>
      <c r="L4422" s="41">
        <v>355</v>
      </c>
      <c r="M4422" s="41">
        <v>32.200000000000003</v>
      </c>
      <c r="N4422" s="41">
        <v>118.72</v>
      </c>
      <c r="Q4422" s="41">
        <v>6.02</v>
      </c>
      <c r="R4422" s="41">
        <v>5</v>
      </c>
      <c r="S4422" s="41">
        <v>17.670000000000002</v>
      </c>
      <c r="T4422" s="41">
        <v>5</v>
      </c>
      <c r="U4422" s="41" t="s">
        <v>824</v>
      </c>
      <c r="V4422" s="41" t="s">
        <v>26</v>
      </c>
      <c r="W4422" s="41">
        <v>0.52</v>
      </c>
      <c r="X4422" s="41">
        <f t="shared" si="353"/>
        <v>0.5391359999102896</v>
      </c>
      <c r="Z4422" s="41">
        <f t="shared" si="347"/>
        <v>6.2207999989648766E-2</v>
      </c>
      <c r="AA4422" s="41">
        <f t="shared" si="345"/>
        <v>0.89655172413793105</v>
      </c>
      <c r="AB4422" s="41">
        <f t="shared" si="346"/>
        <v>0.10344827586206891</v>
      </c>
      <c r="AE4422" s="41" t="s">
        <v>55</v>
      </c>
      <c r="AL4422" s="41" t="s">
        <v>408</v>
      </c>
      <c r="AM4422" s="41">
        <f t="shared" si="348"/>
        <v>0.340725</v>
      </c>
      <c r="AN4422" s="41">
        <f t="shared" si="349"/>
        <v>9.1749999999999998E-2</v>
      </c>
      <c r="AS4422" s="41">
        <f t="shared" si="350"/>
        <v>2.7850059226450941</v>
      </c>
      <c r="AT4422" s="41">
        <f t="shared" si="351"/>
        <v>2.5030249989633973</v>
      </c>
      <c r="AV4422" s="41" t="s">
        <v>659</v>
      </c>
      <c r="AX4422" s="41" t="s">
        <v>14</v>
      </c>
      <c r="AY4422" s="41" t="s">
        <v>666</v>
      </c>
      <c r="AZ4422" s="41" t="s">
        <v>92</v>
      </c>
    </row>
    <row r="4423" spans="2:52" s="41" customFormat="1" x14ac:dyDescent="0.2">
      <c r="B4423" s="41">
        <v>10087</v>
      </c>
      <c r="C4423" s="41" t="s">
        <v>69</v>
      </c>
      <c r="D4423" s="41" t="s">
        <v>823</v>
      </c>
      <c r="E4423" s="41" t="s">
        <v>165</v>
      </c>
      <c r="F4423" s="41">
        <v>0.57999999999999996</v>
      </c>
      <c r="G4423" s="41" t="s">
        <v>642</v>
      </c>
      <c r="H4423" s="41">
        <v>1.0367999998274799</v>
      </c>
      <c r="I4423" s="41">
        <f t="shared" si="352"/>
        <v>0.60134399989993836</v>
      </c>
      <c r="J4423" s="41">
        <v>2013</v>
      </c>
      <c r="L4423" s="41">
        <v>20</v>
      </c>
      <c r="M4423" s="41">
        <v>32.200000000000003</v>
      </c>
      <c r="N4423" s="41">
        <v>118.72</v>
      </c>
      <c r="Q4423" s="41">
        <v>6.03</v>
      </c>
      <c r="R4423" s="41">
        <v>5</v>
      </c>
      <c r="S4423" s="41">
        <v>14.74</v>
      </c>
      <c r="T4423" s="41">
        <v>5</v>
      </c>
      <c r="U4423" s="41" t="s">
        <v>824</v>
      </c>
      <c r="V4423" s="41" t="s">
        <v>26</v>
      </c>
      <c r="W4423" s="41">
        <v>0.35</v>
      </c>
      <c r="X4423" s="41">
        <f t="shared" si="353"/>
        <v>0.36287999993961795</v>
      </c>
      <c r="Z4423" s="41">
        <f t="shared" si="347"/>
        <v>0.23846399996032042</v>
      </c>
      <c r="AA4423" s="41">
        <f t="shared" si="345"/>
        <v>0.60344827586206895</v>
      </c>
      <c r="AB4423" s="41">
        <f t="shared" si="346"/>
        <v>0.39655172413793111</v>
      </c>
      <c r="AE4423" s="41" t="s">
        <v>55</v>
      </c>
      <c r="AL4423" s="41" t="s">
        <v>408</v>
      </c>
      <c r="AM4423" s="41">
        <f t="shared" si="348"/>
        <v>0.340725</v>
      </c>
      <c r="AN4423" s="41">
        <f t="shared" si="349"/>
        <v>9.1749999999999998E-2</v>
      </c>
      <c r="AS4423" s="41">
        <f t="shared" si="350"/>
        <v>2.7850059226450941</v>
      </c>
      <c r="AT4423" s="41">
        <f t="shared" si="351"/>
        <v>2.5030249989633973</v>
      </c>
      <c r="AV4423" s="41" t="s">
        <v>659</v>
      </c>
      <c r="AX4423" s="41" t="s">
        <v>14</v>
      </c>
      <c r="AY4423" s="41" t="s">
        <v>666</v>
      </c>
      <c r="AZ4423" s="41" t="s">
        <v>92</v>
      </c>
    </row>
    <row r="4424" spans="2:52" s="41" customFormat="1" x14ac:dyDescent="0.2">
      <c r="B4424" s="41">
        <v>10087</v>
      </c>
      <c r="C4424" s="41" t="s">
        <v>69</v>
      </c>
      <c r="D4424" s="41" t="s">
        <v>823</v>
      </c>
      <c r="E4424" s="41" t="s">
        <v>165</v>
      </c>
      <c r="F4424" s="41">
        <v>0.9</v>
      </c>
      <c r="G4424" s="41" t="s">
        <v>642</v>
      </c>
      <c r="H4424" s="41">
        <v>1.0367999998274799</v>
      </c>
      <c r="I4424" s="41">
        <f t="shared" si="352"/>
        <v>0.93311999984473193</v>
      </c>
      <c r="J4424" s="41">
        <v>2013</v>
      </c>
      <c r="L4424" s="41">
        <v>50</v>
      </c>
      <c r="M4424" s="41">
        <v>32.200000000000003</v>
      </c>
      <c r="N4424" s="41">
        <v>118.72</v>
      </c>
      <c r="Q4424" s="41">
        <v>8.49</v>
      </c>
      <c r="R4424" s="41">
        <v>5</v>
      </c>
      <c r="S4424" s="41">
        <v>14.4</v>
      </c>
      <c r="T4424" s="41">
        <v>5</v>
      </c>
      <c r="U4424" s="41" t="s">
        <v>824</v>
      </c>
      <c r="V4424" s="41" t="s">
        <v>26</v>
      </c>
      <c r="W4424" s="41">
        <v>0.48</v>
      </c>
      <c r="X4424" s="41">
        <f t="shared" si="353"/>
        <v>0.49766399991719035</v>
      </c>
      <c r="Z4424" s="41">
        <f t="shared" si="347"/>
        <v>0.43545599992754158</v>
      </c>
      <c r="AA4424" s="41">
        <f t="shared" si="345"/>
        <v>0.53333333333333333</v>
      </c>
      <c r="AB4424" s="41">
        <f t="shared" si="346"/>
        <v>0.46666666666666667</v>
      </c>
      <c r="AE4424" s="41" t="s">
        <v>55</v>
      </c>
      <c r="AL4424" s="41" t="s">
        <v>408</v>
      </c>
      <c r="AM4424" s="41">
        <f t="shared" si="348"/>
        <v>0.340725</v>
      </c>
      <c r="AN4424" s="41">
        <f t="shared" si="349"/>
        <v>9.1749999999999998E-2</v>
      </c>
      <c r="AS4424" s="41">
        <f t="shared" si="350"/>
        <v>2.7850059226450941</v>
      </c>
      <c r="AT4424" s="41">
        <f t="shared" si="351"/>
        <v>2.5030249989633973</v>
      </c>
      <c r="AV4424" s="41" t="s">
        <v>659</v>
      </c>
      <c r="AX4424" s="41" t="s">
        <v>14</v>
      </c>
      <c r="AY4424" s="41" t="s">
        <v>666</v>
      </c>
      <c r="AZ4424" s="41" t="s">
        <v>92</v>
      </c>
    </row>
    <row r="4425" spans="2:52" s="41" customFormat="1" x14ac:dyDescent="0.2">
      <c r="B4425" s="41">
        <v>10087</v>
      </c>
      <c r="C4425" s="41" t="s">
        <v>69</v>
      </c>
      <c r="D4425" s="41" t="s">
        <v>823</v>
      </c>
      <c r="E4425" s="41" t="s">
        <v>165</v>
      </c>
      <c r="F4425" s="41">
        <v>0.85</v>
      </c>
      <c r="G4425" s="41" t="s">
        <v>642</v>
      </c>
      <c r="H4425" s="41">
        <v>1.0367999998274799</v>
      </c>
      <c r="I4425" s="41">
        <f t="shared" ref="I4425" si="354">F4425*H4425</f>
        <v>0.88127999985335792</v>
      </c>
      <c r="J4425" s="41">
        <v>2013</v>
      </c>
      <c r="L4425" s="41">
        <v>65</v>
      </c>
      <c r="M4425" s="41">
        <v>32.200000000000003</v>
      </c>
      <c r="N4425" s="41">
        <v>118.72</v>
      </c>
      <c r="Q4425" s="41">
        <v>9.17</v>
      </c>
      <c r="R4425" s="41">
        <v>5</v>
      </c>
      <c r="S4425" s="41">
        <v>18.7</v>
      </c>
      <c r="T4425" s="41">
        <v>5</v>
      </c>
      <c r="U4425" s="41" t="s">
        <v>824</v>
      </c>
      <c r="V4425" s="41" t="s">
        <v>26</v>
      </c>
      <c r="W4425" s="41">
        <v>0.57999999999999996</v>
      </c>
      <c r="X4425" s="41">
        <f t="shared" si="353"/>
        <v>0.60134399989993836</v>
      </c>
      <c r="Z4425" s="41">
        <f t="shared" si="347"/>
        <v>0.27993599995341956</v>
      </c>
      <c r="AA4425" s="41">
        <f t="shared" si="345"/>
        <v>0.68235294117647061</v>
      </c>
      <c r="AB4425" s="41">
        <f t="shared" si="346"/>
        <v>0.31764705882352939</v>
      </c>
      <c r="AE4425" s="41" t="s">
        <v>55</v>
      </c>
      <c r="AL4425" s="41" t="s">
        <v>408</v>
      </c>
      <c r="AM4425" s="41">
        <f t="shared" si="348"/>
        <v>0.340725</v>
      </c>
      <c r="AN4425" s="41">
        <f t="shared" si="349"/>
        <v>9.1749999999999998E-2</v>
      </c>
      <c r="AS4425" s="41">
        <f t="shared" si="350"/>
        <v>2.7850059226450941</v>
      </c>
      <c r="AT4425" s="41">
        <f t="shared" si="351"/>
        <v>2.5030249989633973</v>
      </c>
      <c r="AV4425" s="41" t="s">
        <v>659</v>
      </c>
      <c r="AX4425" s="41" t="s">
        <v>14</v>
      </c>
      <c r="AY4425" s="41" t="s">
        <v>666</v>
      </c>
      <c r="AZ4425" s="41" t="s">
        <v>92</v>
      </c>
    </row>
    <row r="4426" spans="2:52" s="20" customFormat="1" x14ac:dyDescent="0.2">
      <c r="B4426" s="20">
        <v>10104</v>
      </c>
      <c r="C4426" s="20" t="s">
        <v>34</v>
      </c>
      <c r="D4426" s="20" t="s">
        <v>826</v>
      </c>
      <c r="E4426" s="20" t="s">
        <v>825</v>
      </c>
      <c r="G4426" s="20" t="s">
        <v>642</v>
      </c>
      <c r="H4426" s="20">
        <v>1.0367999998274799</v>
      </c>
      <c r="I4426" s="20">
        <f>X4426+Z4426</f>
        <v>3.2659199994565613</v>
      </c>
      <c r="J4426" s="20">
        <v>2010</v>
      </c>
      <c r="L4426" s="20">
        <v>200</v>
      </c>
      <c r="M4426" s="20">
        <f>37+25/60</f>
        <v>37.416666666666664</v>
      </c>
      <c r="N4426" s="20">
        <f>144+5/60</f>
        <v>144.08333333333334</v>
      </c>
      <c r="Q4426" s="20">
        <v>5.5</v>
      </c>
      <c r="R4426" s="20">
        <v>5</v>
      </c>
      <c r="T4426" s="20">
        <v>5</v>
      </c>
      <c r="U4426" s="20" t="s">
        <v>827</v>
      </c>
      <c r="V4426" s="20" t="s">
        <v>26</v>
      </c>
      <c r="W4426" s="20">
        <v>0.87</v>
      </c>
      <c r="X4426" s="20">
        <f t="shared" si="353"/>
        <v>0.90201599984990755</v>
      </c>
      <c r="Y4426" s="20">
        <v>2.2799999999999998</v>
      </c>
      <c r="Z4426" s="20">
        <f>Y4426*H4426</f>
        <v>2.363903999606654</v>
      </c>
      <c r="AA4426" s="20">
        <f>X4426/I4426</f>
        <v>0.27619047619047621</v>
      </c>
      <c r="AB4426" s="20">
        <f t="shared" ref="AB4426:AB4463" si="355">Z4426/I4426</f>
        <v>0.72380952380952379</v>
      </c>
      <c r="AE4426" s="20" t="s">
        <v>39</v>
      </c>
      <c r="AL4426" s="20" t="s">
        <v>408</v>
      </c>
      <c r="AS4426" s="20">
        <v>1.5</v>
      </c>
      <c r="AT4426" s="20">
        <v>2.2000000000000002</v>
      </c>
      <c r="AV4426" s="20" t="s">
        <v>658</v>
      </c>
      <c r="AX4426" s="20" t="s">
        <v>14</v>
      </c>
      <c r="AY4426" s="20" t="s">
        <v>828</v>
      </c>
    </row>
    <row r="4427" spans="2:52" s="20" customFormat="1" x14ac:dyDescent="0.2">
      <c r="B4427" s="20">
        <v>10104</v>
      </c>
      <c r="C4427" s="20" t="s">
        <v>34</v>
      </c>
      <c r="D4427" s="20" t="s">
        <v>826</v>
      </c>
      <c r="E4427" s="20" t="s">
        <v>825</v>
      </c>
      <c r="G4427" s="20" t="s">
        <v>642</v>
      </c>
      <c r="H4427" s="20">
        <v>1.0367999998274799</v>
      </c>
      <c r="I4427" s="20">
        <f t="shared" ref="I4427:I4445" si="356">X4427+Z4427</f>
        <v>5.8682879990235364</v>
      </c>
      <c r="J4427" s="20">
        <v>2010</v>
      </c>
      <c r="L4427" s="20">
        <v>230</v>
      </c>
      <c r="M4427" s="20">
        <f t="shared" ref="M4427:M4445" si="357">37+25/60</f>
        <v>37.416666666666664</v>
      </c>
      <c r="N4427" s="20">
        <f t="shared" ref="N4427:N4445" si="358">144+5/60</f>
        <v>144.08333333333334</v>
      </c>
      <c r="Q4427" s="20">
        <v>6.64</v>
      </c>
      <c r="R4427" s="20">
        <v>5</v>
      </c>
      <c r="S4427" s="20">
        <v>24.21</v>
      </c>
      <c r="T4427" s="20">
        <v>5</v>
      </c>
      <c r="U4427" s="20" t="s">
        <v>827</v>
      </c>
      <c r="V4427" s="20" t="s">
        <v>26</v>
      </c>
      <c r="W4427" s="20">
        <v>2.0299999999999998</v>
      </c>
      <c r="X4427" s="20">
        <f t="shared" si="353"/>
        <v>2.1047039996497841</v>
      </c>
      <c r="Y4427" s="20">
        <v>3.63</v>
      </c>
      <c r="Z4427" s="20">
        <f t="shared" ref="Z4427:Z4445" si="359">Y4427*H4427</f>
        <v>3.7635839993737519</v>
      </c>
      <c r="AA4427" s="20">
        <f t="shared" ref="AA4427:AA4445" si="360">X4427/I4427</f>
        <v>0.35865724381625436</v>
      </c>
      <c r="AB4427" s="20">
        <f t="shared" si="355"/>
        <v>0.64134275618374559</v>
      </c>
      <c r="AE4427" s="20" t="s">
        <v>39</v>
      </c>
      <c r="AL4427" s="20" t="s">
        <v>408</v>
      </c>
      <c r="AS4427" s="20">
        <v>1.5</v>
      </c>
      <c r="AT4427" s="20">
        <v>2.2000000000000002</v>
      </c>
      <c r="AV4427" s="20" t="s">
        <v>658</v>
      </c>
      <c r="AX4427" s="20" t="s">
        <v>14</v>
      </c>
      <c r="AY4427" s="20" t="s">
        <v>828</v>
      </c>
    </row>
    <row r="4428" spans="2:52" s="20" customFormat="1" x14ac:dyDescent="0.2">
      <c r="B4428" s="20">
        <v>10104</v>
      </c>
      <c r="C4428" s="20" t="s">
        <v>34</v>
      </c>
      <c r="D4428" s="20" t="s">
        <v>826</v>
      </c>
      <c r="E4428" s="20" t="s">
        <v>825</v>
      </c>
      <c r="G4428" s="20" t="s">
        <v>642</v>
      </c>
      <c r="H4428" s="20">
        <v>1.0367999998274799</v>
      </c>
      <c r="I4428" s="20">
        <f t="shared" si="356"/>
        <v>5.9512319990097353</v>
      </c>
      <c r="J4428" s="20">
        <v>2010</v>
      </c>
      <c r="L4428" s="20">
        <v>254</v>
      </c>
      <c r="M4428" s="20">
        <f t="shared" si="357"/>
        <v>37.416666666666664</v>
      </c>
      <c r="N4428" s="20">
        <f t="shared" si="358"/>
        <v>144.08333333333334</v>
      </c>
      <c r="Q4428" s="20">
        <v>11.63</v>
      </c>
      <c r="R4428" s="20">
        <v>5</v>
      </c>
      <c r="S4428" s="20">
        <v>28.31</v>
      </c>
      <c r="T4428" s="20">
        <v>5</v>
      </c>
      <c r="U4428" s="20" t="s">
        <v>827</v>
      </c>
      <c r="V4428" s="20" t="s">
        <v>26</v>
      </c>
      <c r="W4428" s="20">
        <v>2.12</v>
      </c>
      <c r="X4428" s="20">
        <f t="shared" ref="X4428:X4459" si="361">W4428*H4428</f>
        <v>2.1980159996342574</v>
      </c>
      <c r="Y4428" s="20">
        <v>3.62</v>
      </c>
      <c r="Z4428" s="20">
        <f t="shared" si="359"/>
        <v>3.7532159993754775</v>
      </c>
      <c r="AA4428" s="20">
        <f t="shared" si="360"/>
        <v>0.36933797909407662</v>
      </c>
      <c r="AB4428" s="20">
        <f t="shared" si="355"/>
        <v>0.63066202090592327</v>
      </c>
      <c r="AE4428" s="20" t="s">
        <v>39</v>
      </c>
      <c r="AL4428" s="20" t="s">
        <v>408</v>
      </c>
      <c r="AS4428" s="20">
        <v>1.5</v>
      </c>
      <c r="AT4428" s="20">
        <v>2.2000000000000002</v>
      </c>
      <c r="AV4428" s="20" t="s">
        <v>658</v>
      </c>
      <c r="AX4428" s="20" t="s">
        <v>14</v>
      </c>
      <c r="AY4428" s="20" t="s">
        <v>828</v>
      </c>
    </row>
    <row r="4429" spans="2:52" s="20" customFormat="1" x14ac:dyDescent="0.2">
      <c r="B4429" s="20">
        <v>10104</v>
      </c>
      <c r="C4429" s="20" t="s">
        <v>34</v>
      </c>
      <c r="D4429" s="20" t="s">
        <v>826</v>
      </c>
      <c r="E4429" s="20" t="s">
        <v>825</v>
      </c>
      <c r="G4429" s="20" t="s">
        <v>642</v>
      </c>
      <c r="H4429" s="20">
        <v>1.0367999998274799</v>
      </c>
      <c r="I4429" s="20">
        <f t="shared" si="356"/>
        <v>6.656255998892421</v>
      </c>
      <c r="J4429" s="20">
        <v>2010</v>
      </c>
      <c r="L4429" s="20">
        <v>288</v>
      </c>
      <c r="M4429" s="20">
        <f t="shared" si="357"/>
        <v>37.416666666666664</v>
      </c>
      <c r="N4429" s="20">
        <f t="shared" si="358"/>
        <v>144.08333333333334</v>
      </c>
      <c r="Q4429" s="20">
        <v>12.5</v>
      </c>
      <c r="R4429" s="20">
        <v>5</v>
      </c>
      <c r="S4429" s="20">
        <v>31.58</v>
      </c>
      <c r="T4429" s="20">
        <v>5</v>
      </c>
      <c r="U4429" s="20" t="s">
        <v>827</v>
      </c>
      <c r="V4429" s="20" t="s">
        <v>26</v>
      </c>
      <c r="W4429" s="20">
        <v>1.92</v>
      </c>
      <c r="X4429" s="20">
        <f t="shared" si="361"/>
        <v>1.9906559996687614</v>
      </c>
      <c r="Y4429" s="20">
        <v>4.5</v>
      </c>
      <c r="Z4429" s="20">
        <f t="shared" si="359"/>
        <v>4.6655999992236596</v>
      </c>
      <c r="AA4429" s="20">
        <f t="shared" si="360"/>
        <v>0.29906542056074764</v>
      </c>
      <c r="AB4429" s="20">
        <f t="shared" si="355"/>
        <v>0.7009345794392523</v>
      </c>
      <c r="AE4429" s="20" t="s">
        <v>39</v>
      </c>
      <c r="AL4429" s="20" t="s">
        <v>408</v>
      </c>
      <c r="AS4429" s="20">
        <v>1.5</v>
      </c>
      <c r="AT4429" s="20">
        <v>2.2000000000000002</v>
      </c>
      <c r="AV4429" s="20" t="s">
        <v>658</v>
      </c>
      <c r="AX4429" s="20" t="s">
        <v>14</v>
      </c>
      <c r="AY4429" s="20" t="s">
        <v>828</v>
      </c>
    </row>
    <row r="4430" spans="2:52" s="20" customFormat="1" x14ac:dyDescent="0.2">
      <c r="B4430" s="20">
        <v>10104</v>
      </c>
      <c r="C4430" s="20" t="s">
        <v>34</v>
      </c>
      <c r="D4430" s="20" t="s">
        <v>826</v>
      </c>
      <c r="E4430" s="20" t="s">
        <v>825</v>
      </c>
      <c r="G4430" s="20" t="s">
        <v>642</v>
      </c>
      <c r="H4430" s="20">
        <v>1.0367999998274799</v>
      </c>
      <c r="I4430" s="20">
        <f t="shared" si="356"/>
        <v>6.3866879989372762</v>
      </c>
      <c r="J4430" s="20">
        <v>2010</v>
      </c>
      <c r="L4430" s="20">
        <v>323</v>
      </c>
      <c r="M4430" s="20">
        <f t="shared" si="357"/>
        <v>37.416666666666664</v>
      </c>
      <c r="N4430" s="20">
        <f t="shared" si="358"/>
        <v>144.08333333333334</v>
      </c>
      <c r="Q4430" s="20">
        <v>13.7</v>
      </c>
      <c r="R4430" s="20">
        <v>5</v>
      </c>
      <c r="S4430" s="20">
        <v>31.31</v>
      </c>
      <c r="T4430" s="20">
        <v>5</v>
      </c>
      <c r="U4430" s="20" t="s">
        <v>827</v>
      </c>
      <c r="V4430" s="20" t="s">
        <v>26</v>
      </c>
      <c r="W4430" s="20">
        <v>2.14</v>
      </c>
      <c r="X4430" s="20">
        <f t="shared" si="361"/>
        <v>2.2187519996308072</v>
      </c>
      <c r="Y4430" s="20">
        <v>4.0199999999999996</v>
      </c>
      <c r="Z4430" s="20">
        <f t="shared" si="359"/>
        <v>4.1679359993064686</v>
      </c>
      <c r="AA4430" s="20">
        <f t="shared" si="360"/>
        <v>0.34740259740259744</v>
      </c>
      <c r="AB4430" s="20">
        <f t="shared" si="355"/>
        <v>0.65259740259740251</v>
      </c>
      <c r="AE4430" s="20" t="s">
        <v>39</v>
      </c>
      <c r="AL4430" s="20" t="s">
        <v>408</v>
      </c>
      <c r="AS4430" s="20">
        <v>1.5</v>
      </c>
      <c r="AT4430" s="20">
        <v>2.2000000000000002</v>
      </c>
      <c r="AV4430" s="20" t="s">
        <v>658</v>
      </c>
      <c r="AX4430" s="20" t="s">
        <v>14</v>
      </c>
      <c r="AY4430" s="20" t="s">
        <v>828</v>
      </c>
    </row>
    <row r="4431" spans="2:52" s="20" customFormat="1" x14ac:dyDescent="0.2">
      <c r="B4431" s="20">
        <v>10104</v>
      </c>
      <c r="C4431" s="20" t="s">
        <v>34</v>
      </c>
      <c r="D4431" s="20" t="s">
        <v>826</v>
      </c>
      <c r="E4431" s="20" t="s">
        <v>825</v>
      </c>
      <c r="G4431" s="20" t="s">
        <v>642</v>
      </c>
      <c r="H4431" s="20">
        <v>1.0367999998274799</v>
      </c>
      <c r="I4431" s="20">
        <f t="shared" si="356"/>
        <v>5.7853439990373374</v>
      </c>
      <c r="J4431" s="20">
        <v>2010</v>
      </c>
      <c r="L4431" s="20">
        <v>343</v>
      </c>
      <c r="M4431" s="20">
        <f t="shared" si="357"/>
        <v>37.416666666666664</v>
      </c>
      <c r="N4431" s="20">
        <f t="shared" si="358"/>
        <v>144.08333333333334</v>
      </c>
      <c r="Q4431" s="20">
        <v>15.66</v>
      </c>
      <c r="R4431" s="20">
        <v>5</v>
      </c>
      <c r="S4431" s="20">
        <v>22.02</v>
      </c>
      <c r="T4431" s="20">
        <v>5</v>
      </c>
      <c r="U4431" s="20" t="s">
        <v>827</v>
      </c>
      <c r="V4431" s="20" t="s">
        <v>26</v>
      </c>
      <c r="W4431" s="20">
        <v>3.26</v>
      </c>
      <c r="X4431" s="20">
        <f t="shared" si="361"/>
        <v>3.3799679994375844</v>
      </c>
      <c r="Y4431" s="20">
        <v>2.3199999999999998</v>
      </c>
      <c r="Z4431" s="20">
        <f t="shared" si="359"/>
        <v>2.4053759995997535</v>
      </c>
      <c r="AA4431" s="20">
        <f t="shared" si="360"/>
        <v>0.58422939068100366</v>
      </c>
      <c r="AB4431" s="20">
        <f t="shared" si="355"/>
        <v>0.41577060931899645</v>
      </c>
      <c r="AE4431" s="20" t="s">
        <v>39</v>
      </c>
      <c r="AL4431" s="20" t="s">
        <v>408</v>
      </c>
      <c r="AS4431" s="20">
        <v>1.5</v>
      </c>
      <c r="AT4431" s="20">
        <v>2.2000000000000002</v>
      </c>
      <c r="AV4431" s="20" t="s">
        <v>658</v>
      </c>
      <c r="AX4431" s="20" t="s">
        <v>14</v>
      </c>
      <c r="AY4431" s="20" t="s">
        <v>828</v>
      </c>
    </row>
    <row r="4432" spans="2:52" s="20" customFormat="1" x14ac:dyDescent="0.2">
      <c r="B4432" s="20">
        <v>10104</v>
      </c>
      <c r="C4432" s="20" t="s">
        <v>34</v>
      </c>
      <c r="D4432" s="20" t="s">
        <v>826</v>
      </c>
      <c r="E4432" s="20" t="s">
        <v>825</v>
      </c>
      <c r="G4432" s="20" t="s">
        <v>642</v>
      </c>
      <c r="H4432" s="20">
        <v>1.0367999998274799</v>
      </c>
      <c r="I4432" s="20">
        <f t="shared" si="356"/>
        <v>5.5157759990821926</v>
      </c>
      <c r="J4432" s="20">
        <v>2011</v>
      </c>
      <c r="L4432" s="20">
        <f>-365+373</f>
        <v>8</v>
      </c>
      <c r="M4432" s="20">
        <f t="shared" si="357"/>
        <v>37.416666666666664</v>
      </c>
      <c r="N4432" s="20">
        <f t="shared" si="358"/>
        <v>144.08333333333334</v>
      </c>
      <c r="Q4432" s="20">
        <v>19.559999999999999</v>
      </c>
      <c r="R4432" s="20">
        <v>5</v>
      </c>
      <c r="S4432" s="20">
        <v>28.58</v>
      </c>
      <c r="T4432" s="20">
        <v>5</v>
      </c>
      <c r="U4432" s="20" t="s">
        <v>827</v>
      </c>
      <c r="V4432" s="20" t="s">
        <v>26</v>
      </c>
      <c r="W4432" s="20">
        <v>3.63</v>
      </c>
      <c r="X4432" s="20">
        <f t="shared" si="361"/>
        <v>3.7635839993737519</v>
      </c>
      <c r="Y4432" s="20">
        <v>1.69</v>
      </c>
      <c r="Z4432" s="20">
        <f t="shared" si="359"/>
        <v>1.752191999708441</v>
      </c>
      <c r="AA4432" s="20">
        <f t="shared" si="360"/>
        <v>0.68233082706766923</v>
      </c>
      <c r="AB4432" s="20">
        <f t="shared" si="355"/>
        <v>0.31766917293233082</v>
      </c>
      <c r="AE4432" s="20" t="s">
        <v>39</v>
      </c>
      <c r="AL4432" s="20" t="s">
        <v>408</v>
      </c>
      <c r="AS4432" s="20">
        <v>1.5</v>
      </c>
      <c r="AT4432" s="20">
        <v>2.2000000000000002</v>
      </c>
      <c r="AV4432" s="20" t="s">
        <v>658</v>
      </c>
      <c r="AX4432" s="20" t="s">
        <v>14</v>
      </c>
      <c r="AY4432" s="20" t="s">
        <v>828</v>
      </c>
    </row>
    <row r="4433" spans="2:51" s="20" customFormat="1" x14ac:dyDescent="0.2">
      <c r="B4433" s="20">
        <v>10104</v>
      </c>
      <c r="C4433" s="20" t="s">
        <v>34</v>
      </c>
      <c r="D4433" s="20" t="s">
        <v>826</v>
      </c>
      <c r="E4433" s="20" t="s">
        <v>825</v>
      </c>
      <c r="G4433" s="20" t="s">
        <v>642</v>
      </c>
      <c r="H4433" s="20">
        <v>1.0367999998274799</v>
      </c>
      <c r="I4433" s="20">
        <f t="shared" si="356"/>
        <v>4.2612479992909424</v>
      </c>
      <c r="J4433" s="20">
        <v>2011</v>
      </c>
      <c r="L4433" s="20">
        <f>-365+432</f>
        <v>67</v>
      </c>
      <c r="M4433" s="20">
        <f t="shared" si="357"/>
        <v>37.416666666666664</v>
      </c>
      <c r="N4433" s="20">
        <f t="shared" si="358"/>
        <v>144.08333333333334</v>
      </c>
      <c r="Q4433" s="20">
        <v>13.09</v>
      </c>
      <c r="R4433" s="20">
        <v>5</v>
      </c>
      <c r="S4433" s="20">
        <v>26.12</v>
      </c>
      <c r="T4433" s="20">
        <v>5</v>
      </c>
      <c r="U4433" s="20" t="s">
        <v>827</v>
      </c>
      <c r="V4433" s="20" t="s">
        <v>26</v>
      </c>
      <c r="W4433" s="20">
        <v>2.37</v>
      </c>
      <c r="X4433" s="20">
        <f t="shared" si="361"/>
        <v>2.4572159995911278</v>
      </c>
      <c r="Y4433" s="20">
        <v>1.74</v>
      </c>
      <c r="Z4433" s="20">
        <f t="shared" si="359"/>
        <v>1.8040319996998151</v>
      </c>
      <c r="AA4433" s="20">
        <f t="shared" si="360"/>
        <v>0.57664233576642343</v>
      </c>
      <c r="AB4433" s="20">
        <f t="shared" si="355"/>
        <v>0.42335766423357662</v>
      </c>
      <c r="AE4433" s="20" t="s">
        <v>39</v>
      </c>
      <c r="AL4433" s="20" t="s">
        <v>408</v>
      </c>
      <c r="AS4433" s="20">
        <v>1.5</v>
      </c>
      <c r="AT4433" s="20">
        <v>2.2000000000000002</v>
      </c>
      <c r="AV4433" s="20" t="s">
        <v>658</v>
      </c>
      <c r="AX4433" s="20" t="s">
        <v>14</v>
      </c>
      <c r="AY4433" s="20" t="s">
        <v>828</v>
      </c>
    </row>
    <row r="4434" spans="2:51" s="20" customFormat="1" x14ac:dyDescent="0.2">
      <c r="B4434" s="20">
        <v>10104</v>
      </c>
      <c r="C4434" s="20" t="s">
        <v>34</v>
      </c>
      <c r="D4434" s="20" t="s">
        <v>826</v>
      </c>
      <c r="E4434" s="20" t="s">
        <v>825</v>
      </c>
      <c r="G4434" s="20" t="s">
        <v>642</v>
      </c>
      <c r="H4434" s="20">
        <v>1.0367999998274799</v>
      </c>
      <c r="I4434" s="20">
        <f t="shared" si="356"/>
        <v>3.9191039993478745</v>
      </c>
      <c r="J4434" s="20">
        <v>2011</v>
      </c>
      <c r="L4434" s="20">
        <f>-365+470</f>
        <v>105</v>
      </c>
      <c r="M4434" s="20">
        <f t="shared" si="357"/>
        <v>37.416666666666664</v>
      </c>
      <c r="N4434" s="20">
        <f t="shared" si="358"/>
        <v>144.08333333333334</v>
      </c>
      <c r="Q4434" s="20">
        <v>10.94</v>
      </c>
      <c r="R4434" s="20">
        <v>5</v>
      </c>
      <c r="S4434" s="20">
        <v>23.93</v>
      </c>
      <c r="T4434" s="20">
        <v>5</v>
      </c>
      <c r="U4434" s="20" t="s">
        <v>827</v>
      </c>
      <c r="V4434" s="20" t="s">
        <v>26</v>
      </c>
      <c r="W4434" s="20">
        <v>2.08</v>
      </c>
      <c r="X4434" s="20">
        <f t="shared" si="361"/>
        <v>2.1565439996411584</v>
      </c>
      <c r="Y4434" s="20">
        <v>1.7</v>
      </c>
      <c r="Z4434" s="20">
        <f t="shared" si="359"/>
        <v>1.7625599997067158</v>
      </c>
      <c r="AA4434" s="20">
        <f t="shared" si="360"/>
        <v>0.55026455026455023</v>
      </c>
      <c r="AB4434" s="20">
        <f t="shared" si="355"/>
        <v>0.44973544973544971</v>
      </c>
      <c r="AE4434" s="20" t="s">
        <v>39</v>
      </c>
      <c r="AL4434" s="20" t="s">
        <v>408</v>
      </c>
      <c r="AS4434" s="20">
        <v>1.5</v>
      </c>
      <c r="AT4434" s="20">
        <v>2.2000000000000002</v>
      </c>
      <c r="AV4434" s="20" t="s">
        <v>658</v>
      </c>
      <c r="AX4434" s="20" t="s">
        <v>14</v>
      </c>
      <c r="AY4434" s="20" t="s">
        <v>828</v>
      </c>
    </row>
    <row r="4435" spans="2:51" s="20" customFormat="1" x14ac:dyDescent="0.2">
      <c r="B4435" s="20">
        <v>10104</v>
      </c>
      <c r="C4435" s="20" t="s">
        <v>34</v>
      </c>
      <c r="D4435" s="20" t="s">
        <v>826</v>
      </c>
      <c r="E4435" s="20" t="s">
        <v>825</v>
      </c>
      <c r="G4435" s="20" t="s">
        <v>642</v>
      </c>
      <c r="H4435" s="20">
        <v>1.0367999998274799</v>
      </c>
      <c r="I4435" s="20">
        <f t="shared" si="356"/>
        <v>3.711743999382378</v>
      </c>
      <c r="J4435" s="20">
        <v>2011</v>
      </c>
      <c r="L4435" s="20">
        <f>-365+493</f>
        <v>128</v>
      </c>
      <c r="M4435" s="20">
        <f t="shared" si="357"/>
        <v>37.416666666666664</v>
      </c>
      <c r="N4435" s="20">
        <f t="shared" si="358"/>
        <v>144.08333333333334</v>
      </c>
      <c r="Q4435" s="20">
        <v>7.38</v>
      </c>
      <c r="R4435" s="20">
        <v>5</v>
      </c>
      <c r="S4435" s="20">
        <v>31.31</v>
      </c>
      <c r="T4435" s="20">
        <v>5</v>
      </c>
      <c r="U4435" s="20" t="s">
        <v>827</v>
      </c>
      <c r="V4435" s="20" t="s">
        <v>26</v>
      </c>
      <c r="W4435" s="20">
        <v>1.38</v>
      </c>
      <c r="X4435" s="20">
        <f t="shared" si="361"/>
        <v>1.4307839997619223</v>
      </c>
      <c r="Y4435" s="20">
        <v>2.2000000000000002</v>
      </c>
      <c r="Z4435" s="20">
        <f t="shared" si="359"/>
        <v>2.2809599996204559</v>
      </c>
      <c r="AA4435" s="20">
        <f t="shared" si="360"/>
        <v>0.38547486033519557</v>
      </c>
      <c r="AB4435" s="20">
        <f t="shared" si="355"/>
        <v>0.61452513966480449</v>
      </c>
      <c r="AE4435" s="20" t="s">
        <v>39</v>
      </c>
      <c r="AL4435" s="20" t="s">
        <v>408</v>
      </c>
      <c r="AS4435" s="20">
        <v>1.5</v>
      </c>
      <c r="AT4435" s="20">
        <v>2.2000000000000002</v>
      </c>
      <c r="AV4435" s="20" t="s">
        <v>658</v>
      </c>
      <c r="AX4435" s="20" t="s">
        <v>14</v>
      </c>
      <c r="AY4435" s="20" t="s">
        <v>828</v>
      </c>
    </row>
    <row r="4436" spans="2:51" s="20" customFormat="1" x14ac:dyDescent="0.2">
      <c r="B4436" s="20">
        <v>10104</v>
      </c>
      <c r="C4436" s="20" t="s">
        <v>34</v>
      </c>
      <c r="D4436" s="20" t="s">
        <v>826</v>
      </c>
      <c r="E4436" s="20" t="s">
        <v>825</v>
      </c>
      <c r="G4436" s="20" t="s">
        <v>642</v>
      </c>
      <c r="H4436" s="20">
        <v>1.0367999998274799</v>
      </c>
      <c r="I4436" s="20">
        <f t="shared" si="356"/>
        <v>3.2348159994617376</v>
      </c>
      <c r="J4436" s="20">
        <v>2011</v>
      </c>
      <c r="L4436" s="20">
        <f>-365+529</f>
        <v>164</v>
      </c>
      <c r="M4436" s="20">
        <f t="shared" si="357"/>
        <v>37.416666666666664</v>
      </c>
      <c r="N4436" s="20">
        <f t="shared" si="358"/>
        <v>144.08333333333334</v>
      </c>
      <c r="Q4436" s="20">
        <v>6.96</v>
      </c>
      <c r="R4436" s="20">
        <v>5</v>
      </c>
      <c r="S4436" s="20">
        <v>37.6</v>
      </c>
      <c r="T4436" s="20">
        <v>5</v>
      </c>
      <c r="U4436" s="20" t="s">
        <v>827</v>
      </c>
      <c r="V4436" s="20" t="s">
        <v>26</v>
      </c>
      <c r="W4436" s="20">
        <v>1.37</v>
      </c>
      <c r="X4436" s="20">
        <f t="shared" si="361"/>
        <v>1.4204159997636476</v>
      </c>
      <c r="Y4436" s="20">
        <v>1.75</v>
      </c>
      <c r="Z4436" s="20">
        <f t="shared" si="359"/>
        <v>1.81439999969809</v>
      </c>
      <c r="AA4436" s="20">
        <f t="shared" si="360"/>
        <v>0.4391025641025641</v>
      </c>
      <c r="AB4436" s="20">
        <f t="shared" si="355"/>
        <v>0.5608974358974359</v>
      </c>
      <c r="AE4436" s="20" t="s">
        <v>39</v>
      </c>
      <c r="AL4436" s="20" t="s">
        <v>408</v>
      </c>
      <c r="AS4436" s="20">
        <v>1.5</v>
      </c>
      <c r="AT4436" s="20">
        <v>2.2000000000000002</v>
      </c>
      <c r="AV4436" s="20" t="s">
        <v>658</v>
      </c>
      <c r="AX4436" s="20" t="s">
        <v>14</v>
      </c>
      <c r="AY4436" s="20" t="s">
        <v>828</v>
      </c>
    </row>
    <row r="4437" spans="2:51" s="20" customFormat="1" x14ac:dyDescent="0.2">
      <c r="B4437" s="20">
        <v>10104</v>
      </c>
      <c r="C4437" s="20" t="s">
        <v>34</v>
      </c>
      <c r="D4437" s="20" t="s">
        <v>826</v>
      </c>
      <c r="E4437" s="20" t="s">
        <v>825</v>
      </c>
      <c r="G4437" s="20" t="s">
        <v>642</v>
      </c>
      <c r="H4437" s="20">
        <v>1.0367999998274799</v>
      </c>
      <c r="I4437" s="20">
        <f t="shared" si="356"/>
        <v>3.2348159994617376</v>
      </c>
      <c r="J4437" s="20">
        <v>2011</v>
      </c>
      <c r="L4437" s="20">
        <f>-365+551</f>
        <v>186</v>
      </c>
      <c r="M4437" s="20">
        <f t="shared" si="357"/>
        <v>37.416666666666664</v>
      </c>
      <c r="N4437" s="20">
        <f t="shared" si="358"/>
        <v>144.08333333333334</v>
      </c>
      <c r="Q4437" s="20">
        <v>6.53</v>
      </c>
      <c r="R4437" s="20">
        <v>5</v>
      </c>
      <c r="S4437" s="20">
        <v>41.97</v>
      </c>
      <c r="T4437" s="20">
        <v>5</v>
      </c>
      <c r="U4437" s="20" t="s">
        <v>827</v>
      </c>
      <c r="V4437" s="20" t="s">
        <v>26</v>
      </c>
      <c r="W4437" s="20">
        <v>1.1200000000000001</v>
      </c>
      <c r="X4437" s="20">
        <f t="shared" si="361"/>
        <v>1.1612159998067777</v>
      </c>
      <c r="Y4437" s="20">
        <v>2</v>
      </c>
      <c r="Z4437" s="20">
        <f t="shared" si="359"/>
        <v>2.0735999996549599</v>
      </c>
      <c r="AA4437" s="20">
        <f t="shared" si="360"/>
        <v>0.35897435897435903</v>
      </c>
      <c r="AB4437" s="20">
        <f t="shared" si="355"/>
        <v>0.64102564102564097</v>
      </c>
      <c r="AE4437" s="20" t="s">
        <v>39</v>
      </c>
      <c r="AL4437" s="20" t="s">
        <v>408</v>
      </c>
      <c r="AS4437" s="20">
        <v>1.5</v>
      </c>
      <c r="AT4437" s="20">
        <v>2.2000000000000002</v>
      </c>
      <c r="AV4437" s="20" t="s">
        <v>658</v>
      </c>
      <c r="AX4437" s="20" t="s">
        <v>14</v>
      </c>
      <c r="AY4437" s="20" t="s">
        <v>828</v>
      </c>
    </row>
    <row r="4438" spans="2:51" s="20" customFormat="1" x14ac:dyDescent="0.2">
      <c r="B4438" s="20">
        <v>10104</v>
      </c>
      <c r="C4438" s="20" t="s">
        <v>34</v>
      </c>
      <c r="D4438" s="20" t="s">
        <v>826</v>
      </c>
      <c r="E4438" s="20" t="s">
        <v>825</v>
      </c>
      <c r="G4438" s="20" t="s">
        <v>642</v>
      </c>
      <c r="H4438" s="20">
        <v>1.0367999998274799</v>
      </c>
      <c r="I4438" s="20">
        <f t="shared" si="356"/>
        <v>3.7428479993772026</v>
      </c>
      <c r="J4438" s="20">
        <v>2011</v>
      </c>
      <c r="L4438" s="20">
        <f>-365+585</f>
        <v>220</v>
      </c>
      <c r="M4438" s="20">
        <f t="shared" si="357"/>
        <v>37.416666666666664</v>
      </c>
      <c r="N4438" s="20">
        <f t="shared" si="358"/>
        <v>144.08333333333334</v>
      </c>
      <c r="Q4438" s="20">
        <v>7.73</v>
      </c>
      <c r="R4438" s="20">
        <v>5</v>
      </c>
      <c r="S4438" s="20">
        <v>38.96</v>
      </c>
      <c r="T4438" s="20">
        <v>5</v>
      </c>
      <c r="U4438" s="20" t="s">
        <v>827</v>
      </c>
      <c r="V4438" s="20" t="s">
        <v>26</v>
      </c>
      <c r="W4438" s="20">
        <v>1.49</v>
      </c>
      <c r="X4438" s="20">
        <f t="shared" si="361"/>
        <v>1.5448319997429452</v>
      </c>
      <c r="Y4438" s="20">
        <v>2.12</v>
      </c>
      <c r="Z4438" s="20">
        <f t="shared" si="359"/>
        <v>2.1980159996342574</v>
      </c>
      <c r="AA4438" s="20">
        <f t="shared" si="360"/>
        <v>0.41274238227146814</v>
      </c>
      <c r="AB4438" s="20">
        <f t="shared" si="355"/>
        <v>0.5872576177285318</v>
      </c>
      <c r="AE4438" s="20" t="s">
        <v>39</v>
      </c>
      <c r="AL4438" s="20" t="s">
        <v>408</v>
      </c>
      <c r="AS4438" s="20">
        <v>1.5</v>
      </c>
      <c r="AT4438" s="20">
        <v>2.2000000000000002</v>
      </c>
      <c r="AV4438" s="20" t="s">
        <v>658</v>
      </c>
      <c r="AX4438" s="20" t="s">
        <v>14</v>
      </c>
      <c r="AY4438" s="20" t="s">
        <v>828</v>
      </c>
    </row>
    <row r="4439" spans="2:51" s="20" customFormat="1" x14ac:dyDescent="0.2">
      <c r="B4439" s="20">
        <v>10104</v>
      </c>
      <c r="C4439" s="20" t="s">
        <v>34</v>
      </c>
      <c r="D4439" s="20" t="s">
        <v>826</v>
      </c>
      <c r="E4439" s="20" t="s">
        <v>825</v>
      </c>
      <c r="G4439" s="20" t="s">
        <v>642</v>
      </c>
      <c r="H4439" s="20">
        <v>1.0367999998274799</v>
      </c>
      <c r="I4439" s="20">
        <f t="shared" si="356"/>
        <v>4.0538879993254469</v>
      </c>
      <c r="J4439" s="20">
        <v>2011</v>
      </c>
      <c r="L4439" s="20">
        <f>-365+612</f>
        <v>247</v>
      </c>
      <c r="M4439" s="20">
        <f t="shared" si="357"/>
        <v>37.416666666666664</v>
      </c>
      <c r="N4439" s="20">
        <f t="shared" si="358"/>
        <v>144.08333333333334</v>
      </c>
      <c r="Q4439" s="20">
        <v>7.42</v>
      </c>
      <c r="R4439" s="20">
        <v>5</v>
      </c>
      <c r="S4439" s="20">
        <v>26.94</v>
      </c>
      <c r="T4439" s="20">
        <v>5</v>
      </c>
      <c r="U4439" s="20" t="s">
        <v>827</v>
      </c>
      <c r="V4439" s="20" t="s">
        <v>26</v>
      </c>
      <c r="W4439" s="20">
        <v>1.23</v>
      </c>
      <c r="X4439" s="20">
        <f t="shared" si="361"/>
        <v>1.2752639997878004</v>
      </c>
      <c r="Y4439" s="20">
        <v>2.68</v>
      </c>
      <c r="Z4439" s="20">
        <f t="shared" si="359"/>
        <v>2.7786239995376465</v>
      </c>
      <c r="AA4439" s="20">
        <f t="shared" si="360"/>
        <v>0.31457800511508949</v>
      </c>
      <c r="AB4439" s="20">
        <f t="shared" si="355"/>
        <v>0.68542199488491051</v>
      </c>
      <c r="AE4439" s="20" t="s">
        <v>39</v>
      </c>
      <c r="AL4439" s="20" t="s">
        <v>408</v>
      </c>
      <c r="AS4439" s="20">
        <v>1.5</v>
      </c>
      <c r="AT4439" s="20">
        <v>2.2000000000000002</v>
      </c>
      <c r="AV4439" s="20" t="s">
        <v>658</v>
      </c>
      <c r="AX4439" s="20" t="s">
        <v>14</v>
      </c>
      <c r="AY4439" s="20" t="s">
        <v>828</v>
      </c>
    </row>
    <row r="4440" spans="2:51" s="20" customFormat="1" x14ac:dyDescent="0.2">
      <c r="B4440" s="20">
        <v>10104</v>
      </c>
      <c r="C4440" s="20" t="s">
        <v>34</v>
      </c>
      <c r="D4440" s="20" t="s">
        <v>826</v>
      </c>
      <c r="E4440" s="20" t="s">
        <v>825</v>
      </c>
      <c r="G4440" s="20" t="s">
        <v>642</v>
      </c>
      <c r="H4440" s="20">
        <v>1.0367999998274799</v>
      </c>
      <c r="I4440" s="20">
        <f t="shared" si="356"/>
        <v>3.9398399993444233</v>
      </c>
      <c r="J4440" s="20">
        <v>2011</v>
      </c>
      <c r="L4440" s="20">
        <f>-365+640</f>
        <v>275</v>
      </c>
      <c r="M4440" s="20">
        <f t="shared" si="357"/>
        <v>37.416666666666664</v>
      </c>
      <c r="N4440" s="20">
        <f t="shared" si="358"/>
        <v>144.08333333333334</v>
      </c>
      <c r="Q4440" s="20">
        <v>9.3699999999999992</v>
      </c>
      <c r="R4440" s="20">
        <v>5</v>
      </c>
      <c r="S4440" s="20">
        <v>29.4</v>
      </c>
      <c r="T4440" s="20">
        <v>5</v>
      </c>
      <c r="U4440" s="20" t="s">
        <v>827</v>
      </c>
      <c r="V4440" s="20" t="s">
        <v>26</v>
      </c>
      <c r="W4440" s="20">
        <v>1.54</v>
      </c>
      <c r="X4440" s="20">
        <f t="shared" si="361"/>
        <v>1.5966719997343191</v>
      </c>
      <c r="Y4440" s="20">
        <v>2.2599999999999998</v>
      </c>
      <c r="Z4440" s="20">
        <f t="shared" si="359"/>
        <v>2.3431679996101042</v>
      </c>
      <c r="AA4440" s="20">
        <f t="shared" si="360"/>
        <v>0.40526315789473688</v>
      </c>
      <c r="AB4440" s="20">
        <f t="shared" si="355"/>
        <v>0.59473684210526312</v>
      </c>
      <c r="AE4440" s="20" t="s">
        <v>39</v>
      </c>
      <c r="AL4440" s="20" t="s">
        <v>408</v>
      </c>
      <c r="AS4440" s="20">
        <v>1.5</v>
      </c>
      <c r="AT4440" s="20">
        <v>2.2000000000000002</v>
      </c>
      <c r="AV4440" s="20" t="s">
        <v>658</v>
      </c>
      <c r="AX4440" s="20" t="s">
        <v>14</v>
      </c>
      <c r="AY4440" s="20" t="s">
        <v>828</v>
      </c>
    </row>
    <row r="4441" spans="2:51" s="20" customFormat="1" x14ac:dyDescent="0.2">
      <c r="B4441" s="20">
        <v>10104</v>
      </c>
      <c r="C4441" s="20" t="s">
        <v>34</v>
      </c>
      <c r="D4441" s="20" t="s">
        <v>826</v>
      </c>
      <c r="E4441" s="20" t="s">
        <v>825</v>
      </c>
      <c r="G4441" s="20" t="s">
        <v>642</v>
      </c>
      <c r="H4441" s="20">
        <v>1.0367999998274799</v>
      </c>
      <c r="I4441" s="20">
        <f t="shared" si="356"/>
        <v>5.0388479991615522</v>
      </c>
      <c r="J4441" s="20">
        <v>2011</v>
      </c>
      <c r="L4441" s="20">
        <f>-365+672</f>
        <v>307</v>
      </c>
      <c r="M4441" s="20">
        <f t="shared" si="357"/>
        <v>37.416666666666664</v>
      </c>
      <c r="N4441" s="20">
        <f t="shared" si="358"/>
        <v>144.08333333333334</v>
      </c>
      <c r="Q4441" s="20">
        <v>13.49</v>
      </c>
      <c r="R4441" s="20">
        <v>5</v>
      </c>
      <c r="S4441" s="20">
        <v>25.56</v>
      </c>
      <c r="T4441" s="20">
        <v>5</v>
      </c>
      <c r="U4441" s="20" t="s">
        <v>827</v>
      </c>
      <c r="V4441" s="20" t="s">
        <v>26</v>
      </c>
      <c r="W4441" s="20">
        <v>2.0699999999999998</v>
      </c>
      <c r="X4441" s="20">
        <f t="shared" si="361"/>
        <v>2.1461759996428835</v>
      </c>
      <c r="Y4441" s="20">
        <v>2.79</v>
      </c>
      <c r="Z4441" s="20">
        <f t="shared" si="359"/>
        <v>2.8926719995186692</v>
      </c>
      <c r="AA4441" s="20">
        <f t="shared" si="360"/>
        <v>0.42592592592592599</v>
      </c>
      <c r="AB4441" s="20">
        <f t="shared" si="355"/>
        <v>0.57407407407407418</v>
      </c>
      <c r="AE4441" s="20" t="s">
        <v>39</v>
      </c>
      <c r="AL4441" s="20" t="s">
        <v>408</v>
      </c>
      <c r="AS4441" s="20">
        <v>1.5</v>
      </c>
      <c r="AT4441" s="20">
        <v>2.2000000000000002</v>
      </c>
      <c r="AV4441" s="20" t="s">
        <v>658</v>
      </c>
      <c r="AX4441" s="20" t="s">
        <v>14</v>
      </c>
      <c r="AY4441" s="20" t="s">
        <v>828</v>
      </c>
    </row>
    <row r="4442" spans="2:51" s="20" customFormat="1" x14ac:dyDescent="0.2">
      <c r="B4442" s="20">
        <v>10104</v>
      </c>
      <c r="C4442" s="20" t="s">
        <v>34</v>
      </c>
      <c r="D4442" s="20" t="s">
        <v>826</v>
      </c>
      <c r="E4442" s="20" t="s">
        <v>825</v>
      </c>
      <c r="G4442" s="20" t="s">
        <v>642</v>
      </c>
      <c r="H4442" s="20">
        <v>1.0367999998274799</v>
      </c>
      <c r="I4442" s="20">
        <f t="shared" si="356"/>
        <v>5.3809919991046211</v>
      </c>
      <c r="J4442" s="20">
        <v>2011</v>
      </c>
      <c r="L4442" s="20">
        <f>-365+712</f>
        <v>347</v>
      </c>
      <c r="M4442" s="20">
        <f t="shared" si="357"/>
        <v>37.416666666666664</v>
      </c>
      <c r="N4442" s="20">
        <f t="shared" si="358"/>
        <v>144.08333333333334</v>
      </c>
      <c r="Q4442" s="20">
        <v>14.48</v>
      </c>
      <c r="R4442" s="20">
        <v>5</v>
      </c>
      <c r="S4442" s="20">
        <v>20.38</v>
      </c>
      <c r="T4442" s="20">
        <v>5</v>
      </c>
      <c r="U4442" s="20" t="s">
        <v>827</v>
      </c>
      <c r="V4442" s="20" t="s">
        <v>26</v>
      </c>
      <c r="W4442" s="20">
        <v>2.58</v>
      </c>
      <c r="X4442" s="20">
        <f t="shared" si="361"/>
        <v>2.6749439995548983</v>
      </c>
      <c r="Y4442" s="20">
        <v>2.61</v>
      </c>
      <c r="Z4442" s="20">
        <f t="shared" si="359"/>
        <v>2.7060479995497224</v>
      </c>
      <c r="AA4442" s="20">
        <f t="shared" si="360"/>
        <v>0.49710982658959535</v>
      </c>
      <c r="AB4442" s="20">
        <f t="shared" si="355"/>
        <v>0.50289017341040454</v>
      </c>
      <c r="AE4442" s="20" t="s">
        <v>39</v>
      </c>
      <c r="AL4442" s="20" t="s">
        <v>408</v>
      </c>
      <c r="AS4442" s="20">
        <v>1.5</v>
      </c>
      <c r="AT4442" s="20">
        <v>2.2000000000000002</v>
      </c>
      <c r="AV4442" s="20" t="s">
        <v>658</v>
      </c>
      <c r="AX4442" s="20" t="s">
        <v>14</v>
      </c>
      <c r="AY4442" s="20" t="s">
        <v>828</v>
      </c>
    </row>
    <row r="4443" spans="2:51" s="20" customFormat="1" x14ac:dyDescent="0.2">
      <c r="B4443" s="20">
        <v>10104</v>
      </c>
      <c r="C4443" s="20" t="s">
        <v>34</v>
      </c>
      <c r="D4443" s="20" t="s">
        <v>826</v>
      </c>
      <c r="E4443" s="20" t="s">
        <v>825</v>
      </c>
      <c r="G4443" s="20" t="s">
        <v>642</v>
      </c>
      <c r="H4443" s="20">
        <v>1.0367999998274799</v>
      </c>
      <c r="I4443" s="20">
        <f t="shared" si="356"/>
        <v>4.3234559992805917</v>
      </c>
      <c r="J4443" s="20">
        <v>2012</v>
      </c>
      <c r="L4443" s="20">
        <f>-365*2+748</f>
        <v>18</v>
      </c>
      <c r="M4443" s="20">
        <f t="shared" si="357"/>
        <v>37.416666666666664</v>
      </c>
      <c r="N4443" s="20">
        <f t="shared" si="358"/>
        <v>144.08333333333334</v>
      </c>
      <c r="Q4443" s="20">
        <v>18.809999999999999</v>
      </c>
      <c r="R4443" s="20">
        <v>5</v>
      </c>
      <c r="S4443" s="20">
        <v>17.649999999999999</v>
      </c>
      <c r="T4443" s="20">
        <v>5</v>
      </c>
      <c r="U4443" s="20" t="s">
        <v>827</v>
      </c>
      <c r="V4443" s="20" t="s">
        <v>26</v>
      </c>
      <c r="W4443" s="20">
        <v>3.12</v>
      </c>
      <c r="X4443" s="20">
        <f t="shared" si="361"/>
        <v>3.2348159994617376</v>
      </c>
      <c r="Y4443" s="20">
        <v>1.05</v>
      </c>
      <c r="Z4443" s="20">
        <f t="shared" si="359"/>
        <v>1.0886399998188541</v>
      </c>
      <c r="AA4443" s="20">
        <f t="shared" si="360"/>
        <v>0.74820143884892087</v>
      </c>
      <c r="AB4443" s="20">
        <f t="shared" si="355"/>
        <v>0.25179856115107913</v>
      </c>
      <c r="AE4443" s="20" t="s">
        <v>39</v>
      </c>
      <c r="AL4443" s="20" t="s">
        <v>408</v>
      </c>
      <c r="AS4443" s="20">
        <v>1.5</v>
      </c>
      <c r="AT4443" s="20">
        <v>2.2000000000000002</v>
      </c>
      <c r="AV4443" s="20" t="s">
        <v>658</v>
      </c>
      <c r="AX4443" s="20" t="s">
        <v>14</v>
      </c>
      <c r="AY4443" s="20" t="s">
        <v>828</v>
      </c>
    </row>
    <row r="4444" spans="2:51" s="20" customFormat="1" x14ac:dyDescent="0.2">
      <c r="B4444" s="20">
        <v>10104</v>
      </c>
      <c r="C4444" s="20" t="s">
        <v>34</v>
      </c>
      <c r="D4444" s="20" t="s">
        <v>826</v>
      </c>
      <c r="E4444" s="20" t="s">
        <v>825</v>
      </c>
      <c r="G4444" s="20" t="s">
        <v>642</v>
      </c>
      <c r="H4444" s="20">
        <v>1.0367999998274799</v>
      </c>
      <c r="I4444" s="20">
        <f t="shared" si="356"/>
        <v>4.6344959992288359</v>
      </c>
      <c r="J4444" s="20">
        <v>2012</v>
      </c>
      <c r="L4444" s="20">
        <f>-365*2+780</f>
        <v>50</v>
      </c>
      <c r="M4444" s="20">
        <f t="shared" si="357"/>
        <v>37.416666666666664</v>
      </c>
      <c r="N4444" s="20">
        <f t="shared" si="358"/>
        <v>144.08333333333334</v>
      </c>
      <c r="Q4444" s="20">
        <v>16.34</v>
      </c>
      <c r="R4444" s="20">
        <v>5</v>
      </c>
      <c r="T4444" s="20">
        <v>5</v>
      </c>
      <c r="U4444" s="20" t="s">
        <v>827</v>
      </c>
      <c r="V4444" s="20" t="s">
        <v>26</v>
      </c>
      <c r="W4444" s="20">
        <v>3.18</v>
      </c>
      <c r="X4444" s="20">
        <f t="shared" si="361"/>
        <v>3.2970239994513864</v>
      </c>
      <c r="Y4444" s="20">
        <v>1.29</v>
      </c>
      <c r="Z4444" s="20">
        <f t="shared" si="359"/>
        <v>1.3374719997774491</v>
      </c>
      <c r="AA4444" s="20">
        <f t="shared" si="360"/>
        <v>0.71140939597315433</v>
      </c>
      <c r="AB4444" s="20">
        <f t="shared" si="355"/>
        <v>0.28859060402684561</v>
      </c>
      <c r="AE4444" s="20" t="s">
        <v>39</v>
      </c>
      <c r="AL4444" s="20" t="s">
        <v>408</v>
      </c>
      <c r="AS4444" s="20">
        <v>1.5</v>
      </c>
      <c r="AT4444" s="20">
        <v>2.2000000000000002</v>
      </c>
      <c r="AV4444" s="20" t="s">
        <v>658</v>
      </c>
      <c r="AX4444" s="20" t="s">
        <v>14</v>
      </c>
      <c r="AY4444" s="20" t="s">
        <v>828</v>
      </c>
    </row>
    <row r="4445" spans="2:51" s="20" customFormat="1" x14ac:dyDescent="0.2">
      <c r="B4445" s="20">
        <v>10104</v>
      </c>
      <c r="C4445" s="20" t="s">
        <v>34</v>
      </c>
      <c r="D4445" s="20" t="s">
        <v>826</v>
      </c>
      <c r="E4445" s="20" t="s">
        <v>825</v>
      </c>
      <c r="G4445" s="20" t="s">
        <v>642</v>
      </c>
      <c r="H4445" s="20">
        <v>1.0367999998274799</v>
      </c>
      <c r="I4445" s="20">
        <f t="shared" si="356"/>
        <v>6.314111998949353</v>
      </c>
      <c r="J4445" s="20">
        <v>2012</v>
      </c>
      <c r="L4445" s="20">
        <f>-365*2+802</f>
        <v>72</v>
      </c>
      <c r="M4445" s="20">
        <f t="shared" si="357"/>
        <v>37.416666666666664</v>
      </c>
      <c r="N4445" s="20">
        <f t="shared" si="358"/>
        <v>144.08333333333334</v>
      </c>
      <c r="Q4445" s="20">
        <v>15.05</v>
      </c>
      <c r="R4445" s="20">
        <v>5</v>
      </c>
      <c r="T4445" s="20">
        <v>5</v>
      </c>
      <c r="U4445" s="20" t="s">
        <v>827</v>
      </c>
      <c r="V4445" s="20" t="s">
        <v>26</v>
      </c>
      <c r="W4445" s="20">
        <v>3.49</v>
      </c>
      <c r="X4445" s="20">
        <f t="shared" si="361"/>
        <v>3.6184319993979051</v>
      </c>
      <c r="Y4445" s="20">
        <v>2.6</v>
      </c>
      <c r="Z4445" s="20">
        <f t="shared" si="359"/>
        <v>2.695679999551448</v>
      </c>
      <c r="AA4445" s="20">
        <f t="shared" si="360"/>
        <v>0.57307060755336614</v>
      </c>
      <c r="AB4445" s="20">
        <f t="shared" si="355"/>
        <v>0.42692939244663386</v>
      </c>
      <c r="AE4445" s="20" t="s">
        <v>39</v>
      </c>
      <c r="AL4445" s="20" t="s">
        <v>408</v>
      </c>
      <c r="AS4445" s="20">
        <v>1.5</v>
      </c>
      <c r="AT4445" s="20">
        <v>2.2000000000000002</v>
      </c>
      <c r="AV4445" s="20" t="s">
        <v>658</v>
      </c>
      <c r="AX4445" s="20" t="s">
        <v>14</v>
      </c>
      <c r="AY4445" s="20" t="s">
        <v>828</v>
      </c>
    </row>
    <row r="4446" spans="2:51" s="47" customFormat="1" x14ac:dyDescent="0.2">
      <c r="B4446" s="47">
        <v>10342</v>
      </c>
      <c r="C4446" s="47" t="s">
        <v>69</v>
      </c>
      <c r="D4446" s="47" t="s">
        <v>830</v>
      </c>
      <c r="E4446" s="47" t="s">
        <v>829</v>
      </c>
      <c r="F4446" s="47">
        <v>0.68</v>
      </c>
      <c r="G4446" s="47" t="s">
        <v>642</v>
      </c>
      <c r="H4446" s="47">
        <v>1.0367999998274799</v>
      </c>
      <c r="I4446" s="47">
        <f>F4446*H4446</f>
        <v>0.70502399988268638</v>
      </c>
      <c r="J4446" s="47">
        <v>2010</v>
      </c>
      <c r="L4446" s="47">
        <f>365-27</f>
        <v>338</v>
      </c>
      <c r="M4446" s="47">
        <v>34.82</v>
      </c>
      <c r="N4446" s="47">
        <v>92.93</v>
      </c>
      <c r="Q4446" s="47">
        <v>-2</v>
      </c>
      <c r="R4446" s="47">
        <v>5</v>
      </c>
      <c r="S4446" s="47">
        <v>10.64</v>
      </c>
      <c r="T4446" s="47">
        <v>10</v>
      </c>
      <c r="U4446" s="47" t="s">
        <v>831</v>
      </c>
      <c r="V4446" s="47" t="s">
        <v>26</v>
      </c>
      <c r="W4446" s="47">
        <f>F4446*AA4446</f>
        <v>0.61880000000000002</v>
      </c>
      <c r="X4446" s="47">
        <f t="shared" si="361"/>
        <v>0.64157183989324462</v>
      </c>
      <c r="Z4446" s="47">
        <f>I4446-X4446</f>
        <v>6.3452159989441759E-2</v>
      </c>
      <c r="AA4446" s="47">
        <v>0.91</v>
      </c>
      <c r="AB4446" s="47">
        <f t="shared" si="355"/>
        <v>8.9999999999999983E-2</v>
      </c>
      <c r="AE4446" s="47" t="s">
        <v>45</v>
      </c>
      <c r="AL4446" s="47" t="s">
        <v>408</v>
      </c>
      <c r="AM4446" s="47">
        <v>0.71</v>
      </c>
      <c r="AN4446" s="47">
        <f>LN(2.54)/10</f>
        <v>9.3216408103044518E-2</v>
      </c>
      <c r="AS4446" s="47">
        <v>2.87</v>
      </c>
      <c r="AT4446" s="47">
        <f>EXP(AN4446*10)</f>
        <v>2.54</v>
      </c>
      <c r="AU4446" s="47">
        <v>3.82</v>
      </c>
      <c r="AV4446" s="47" t="s">
        <v>672</v>
      </c>
      <c r="AX4446" s="47" t="s">
        <v>14</v>
      </c>
      <c r="AY4446" s="47" t="s">
        <v>832</v>
      </c>
    </row>
    <row r="4447" spans="2:51" s="47" customFormat="1" x14ac:dyDescent="0.2">
      <c r="B4447" s="47">
        <v>10342</v>
      </c>
      <c r="C4447" s="47" t="s">
        <v>69</v>
      </c>
      <c r="D4447" s="47" t="s">
        <v>830</v>
      </c>
      <c r="E4447" s="47" t="s">
        <v>829</v>
      </c>
      <c r="F4447" s="47">
        <v>0.26</v>
      </c>
      <c r="G4447" s="47" t="s">
        <v>642</v>
      </c>
      <c r="H4447" s="47">
        <v>1.0367999998274799</v>
      </c>
      <c r="I4447" s="47">
        <f t="shared" ref="I4447:I4463" si="362">F4447*H4447</f>
        <v>0.2695679999551448</v>
      </c>
      <c r="J4447" s="47">
        <v>2011</v>
      </c>
      <c r="L4447" s="47">
        <v>26</v>
      </c>
      <c r="M4447" s="47">
        <v>34.82</v>
      </c>
      <c r="N4447" s="47">
        <v>92.93</v>
      </c>
      <c r="Q4447" s="47">
        <v>-12</v>
      </c>
      <c r="R4447" s="47">
        <v>5</v>
      </c>
      <c r="S4447" s="47">
        <v>3.1</v>
      </c>
      <c r="T4447" s="47">
        <v>10</v>
      </c>
      <c r="U4447" s="47" t="s">
        <v>831</v>
      </c>
      <c r="V4447" s="47" t="s">
        <v>26</v>
      </c>
      <c r="W4447" s="47">
        <f>F4447*AA4447</f>
        <v>0.16120000000000001</v>
      </c>
      <c r="X4447" s="47">
        <f t="shared" si="361"/>
        <v>0.16713215997218978</v>
      </c>
      <c r="Z4447" s="47">
        <f t="shared" ref="Z4447:Z4463" si="363">I4447-X4447</f>
        <v>0.10243583998295502</v>
      </c>
      <c r="AA4447" s="47">
        <v>0.62</v>
      </c>
      <c r="AB4447" s="47">
        <f t="shared" si="355"/>
        <v>0.38</v>
      </c>
      <c r="AE4447" s="47" t="s">
        <v>45</v>
      </c>
      <c r="AL4447" s="47" t="s">
        <v>408</v>
      </c>
      <c r="AM4447" s="47">
        <v>0.71</v>
      </c>
      <c r="AN4447" s="47">
        <f t="shared" ref="AN4447:AN4463" si="364">LN(2.54)/10</f>
        <v>9.3216408103044518E-2</v>
      </c>
      <c r="AS4447" s="47">
        <v>2.87</v>
      </c>
      <c r="AT4447" s="47">
        <f t="shared" ref="AT4447:AT4463" si="365">EXP(AN4447*10)</f>
        <v>2.54</v>
      </c>
      <c r="AU4447" s="47">
        <v>3.82</v>
      </c>
      <c r="AV4447" s="47" t="s">
        <v>672</v>
      </c>
      <c r="AX4447" s="47" t="s">
        <v>14</v>
      </c>
      <c r="AY4447" s="47" t="s">
        <v>832</v>
      </c>
    </row>
    <row r="4448" spans="2:51" s="47" customFormat="1" x14ac:dyDescent="0.2">
      <c r="B4448" s="47">
        <v>10342</v>
      </c>
      <c r="C4448" s="47" t="s">
        <v>69</v>
      </c>
      <c r="D4448" s="47" t="s">
        <v>830</v>
      </c>
      <c r="E4448" s="47" t="s">
        <v>829</v>
      </c>
      <c r="F4448" s="47">
        <v>0.35</v>
      </c>
      <c r="G4448" s="47" t="s">
        <v>642</v>
      </c>
      <c r="H4448" s="47">
        <v>1.0367999998274799</v>
      </c>
      <c r="I4448" s="47">
        <f t="shared" si="362"/>
        <v>0.36287999993961795</v>
      </c>
      <c r="J4448" s="47">
        <v>2011</v>
      </c>
      <c r="L4448" s="47">
        <v>87</v>
      </c>
      <c r="M4448" s="47">
        <v>34.82</v>
      </c>
      <c r="N4448" s="47">
        <v>92.93</v>
      </c>
      <c r="Q4448" s="47">
        <v>-9.18</v>
      </c>
      <c r="R4448" s="47">
        <v>5</v>
      </c>
      <c r="S4448" s="47">
        <v>2.65</v>
      </c>
      <c r="T4448" s="47">
        <v>10</v>
      </c>
      <c r="U4448" s="47" t="s">
        <v>831</v>
      </c>
      <c r="V4448" s="47" t="s">
        <v>26</v>
      </c>
      <c r="W4448" s="47">
        <f t="shared" ref="W4448:W4462" si="366">F4448*AA4448</f>
        <v>0.19600000000000001</v>
      </c>
      <c r="X4448" s="47">
        <f t="shared" si="361"/>
        <v>0.20321279996618608</v>
      </c>
      <c r="Z4448" s="47">
        <f t="shared" si="363"/>
        <v>0.15966719997343187</v>
      </c>
      <c r="AA4448" s="47">
        <v>0.56000000000000005</v>
      </c>
      <c r="AB4448" s="47">
        <f t="shared" si="355"/>
        <v>0.43999999999999995</v>
      </c>
      <c r="AE4448" s="47" t="s">
        <v>45</v>
      </c>
      <c r="AL4448" s="47" t="s">
        <v>408</v>
      </c>
      <c r="AM4448" s="47">
        <v>0.71</v>
      </c>
      <c r="AN4448" s="47">
        <f t="shared" si="364"/>
        <v>9.3216408103044518E-2</v>
      </c>
      <c r="AS4448" s="47">
        <v>2.87</v>
      </c>
      <c r="AT4448" s="47">
        <f t="shared" si="365"/>
        <v>2.54</v>
      </c>
      <c r="AU4448" s="47">
        <v>3.82</v>
      </c>
      <c r="AV4448" s="47" t="s">
        <v>672</v>
      </c>
      <c r="AX4448" s="47" t="s">
        <v>14</v>
      </c>
      <c r="AY4448" s="47" t="s">
        <v>832</v>
      </c>
    </row>
    <row r="4449" spans="2:51" s="47" customFormat="1" x14ac:dyDescent="0.2">
      <c r="B4449" s="47">
        <v>10342</v>
      </c>
      <c r="C4449" s="47" t="s">
        <v>69</v>
      </c>
      <c r="D4449" s="47" t="s">
        <v>830</v>
      </c>
      <c r="E4449" s="47" t="s">
        <v>829</v>
      </c>
      <c r="F4449" s="47">
        <v>1.18</v>
      </c>
      <c r="G4449" s="47" t="s">
        <v>642</v>
      </c>
      <c r="H4449" s="47">
        <v>1.0367999998274799</v>
      </c>
      <c r="I4449" s="47">
        <f t="shared" si="362"/>
        <v>1.2234239997964262</v>
      </c>
      <c r="J4449" s="47">
        <v>2011</v>
      </c>
      <c r="L4449" s="47">
        <v>148</v>
      </c>
      <c r="M4449" s="47">
        <v>34.82</v>
      </c>
      <c r="N4449" s="47">
        <v>92.93</v>
      </c>
      <c r="Q4449" s="47">
        <v>2.1800000000000002</v>
      </c>
      <c r="R4449" s="47">
        <v>5</v>
      </c>
      <c r="S4449" s="47">
        <v>3.25</v>
      </c>
      <c r="T4449" s="47">
        <v>10</v>
      </c>
      <c r="U4449" s="47" t="s">
        <v>831</v>
      </c>
      <c r="V4449" s="47" t="s">
        <v>26</v>
      </c>
      <c r="W4449" s="47">
        <f t="shared" si="366"/>
        <v>0.82599999999999996</v>
      </c>
      <c r="X4449" s="47">
        <f t="shared" si="361"/>
        <v>0.85639679985749839</v>
      </c>
      <c r="Z4449" s="47">
        <f t="shared" si="363"/>
        <v>0.36702719993892785</v>
      </c>
      <c r="AA4449" s="47">
        <v>0.7</v>
      </c>
      <c r="AB4449" s="47">
        <f t="shared" si="355"/>
        <v>0.3</v>
      </c>
      <c r="AE4449" s="47" t="s">
        <v>45</v>
      </c>
      <c r="AL4449" s="47" t="s">
        <v>408</v>
      </c>
      <c r="AM4449" s="47">
        <v>0.71</v>
      </c>
      <c r="AN4449" s="47">
        <f t="shared" si="364"/>
        <v>9.3216408103044518E-2</v>
      </c>
      <c r="AS4449" s="47">
        <v>2.87</v>
      </c>
      <c r="AT4449" s="47">
        <f t="shared" si="365"/>
        <v>2.54</v>
      </c>
      <c r="AU4449" s="47">
        <v>3.82</v>
      </c>
      <c r="AV4449" s="47" t="s">
        <v>672</v>
      </c>
      <c r="AX4449" s="47" t="s">
        <v>14</v>
      </c>
      <c r="AY4449" s="47" t="s">
        <v>832</v>
      </c>
    </row>
    <row r="4450" spans="2:51" s="47" customFormat="1" x14ac:dyDescent="0.2">
      <c r="B4450" s="47">
        <v>10342</v>
      </c>
      <c r="C4450" s="47" t="s">
        <v>69</v>
      </c>
      <c r="D4450" s="47" t="s">
        <v>830</v>
      </c>
      <c r="E4450" s="47" t="s">
        <v>829</v>
      </c>
      <c r="F4450" s="47">
        <v>4.4800000000000004</v>
      </c>
      <c r="G4450" s="47" t="s">
        <v>642</v>
      </c>
      <c r="H4450" s="47">
        <v>1.0367999998274799</v>
      </c>
      <c r="I4450" s="47">
        <f t="shared" si="362"/>
        <v>4.6448639992271108</v>
      </c>
      <c r="J4450" s="47">
        <v>2011</v>
      </c>
      <c r="L4450" s="47">
        <v>217</v>
      </c>
      <c r="M4450" s="47">
        <v>34.82</v>
      </c>
      <c r="N4450" s="47">
        <v>92.93</v>
      </c>
      <c r="Q4450" s="47">
        <v>8.7200000000000006</v>
      </c>
      <c r="R4450" s="47">
        <v>5</v>
      </c>
      <c r="S4450" s="47">
        <v>13.6</v>
      </c>
      <c r="T4450" s="47">
        <v>10</v>
      </c>
      <c r="U4450" s="47" t="s">
        <v>831</v>
      </c>
      <c r="V4450" s="47" t="s">
        <v>26</v>
      </c>
      <c r="W4450" s="47">
        <f t="shared" si="366"/>
        <v>3.1360000000000001</v>
      </c>
      <c r="X4450" s="47">
        <f t="shared" si="361"/>
        <v>3.2514047994589772</v>
      </c>
      <c r="Z4450" s="47">
        <f t="shared" si="363"/>
        <v>1.3934591997681336</v>
      </c>
      <c r="AA4450" s="47">
        <v>0.7</v>
      </c>
      <c r="AB4450" s="47">
        <f t="shared" si="355"/>
        <v>0.3000000000000001</v>
      </c>
      <c r="AE4450" s="47" t="s">
        <v>45</v>
      </c>
      <c r="AL4450" s="47" t="s">
        <v>408</v>
      </c>
      <c r="AM4450" s="47">
        <v>0.71</v>
      </c>
      <c r="AN4450" s="47">
        <f t="shared" si="364"/>
        <v>9.3216408103044518E-2</v>
      </c>
      <c r="AS4450" s="47">
        <v>2.87</v>
      </c>
      <c r="AT4450" s="47">
        <f t="shared" si="365"/>
        <v>2.54</v>
      </c>
      <c r="AU4450" s="47">
        <v>3.82</v>
      </c>
      <c r="AV4450" s="47" t="s">
        <v>672</v>
      </c>
      <c r="AX4450" s="47" t="s">
        <v>14</v>
      </c>
      <c r="AY4450" s="47" t="s">
        <v>832</v>
      </c>
    </row>
    <row r="4451" spans="2:51" s="47" customFormat="1" x14ac:dyDescent="0.2">
      <c r="B4451" s="47">
        <v>10342</v>
      </c>
      <c r="C4451" s="47" t="s">
        <v>69</v>
      </c>
      <c r="D4451" s="47" t="s">
        <v>830</v>
      </c>
      <c r="E4451" s="47" t="s">
        <v>829</v>
      </c>
      <c r="F4451" s="47">
        <v>2.11</v>
      </c>
      <c r="G4451" s="47" t="s">
        <v>642</v>
      </c>
      <c r="H4451" s="47">
        <v>1.0367999998274799</v>
      </c>
      <c r="I4451" s="47">
        <f t="shared" si="362"/>
        <v>2.1876479996359826</v>
      </c>
      <c r="J4451" s="47">
        <v>2011</v>
      </c>
      <c r="L4451" s="47">
        <v>280</v>
      </c>
      <c r="M4451" s="47">
        <v>34.82</v>
      </c>
      <c r="N4451" s="47">
        <v>92.93</v>
      </c>
      <c r="Q4451" s="47">
        <v>10.77</v>
      </c>
      <c r="R4451" s="47">
        <v>5</v>
      </c>
      <c r="S4451" s="47">
        <v>17</v>
      </c>
      <c r="T4451" s="47">
        <v>10</v>
      </c>
      <c r="U4451" s="47" t="s">
        <v>831</v>
      </c>
      <c r="V4451" s="47" t="s">
        <v>26</v>
      </c>
      <c r="W4451" s="47">
        <f t="shared" si="366"/>
        <v>1.5825</v>
      </c>
      <c r="X4451" s="47">
        <f t="shared" si="361"/>
        <v>1.640735999726987</v>
      </c>
      <c r="Z4451" s="47">
        <f t="shared" si="363"/>
        <v>0.54691199990899553</v>
      </c>
      <c r="AA4451" s="47">
        <v>0.75</v>
      </c>
      <c r="AB4451" s="47">
        <f t="shared" si="355"/>
        <v>0.24999999999999994</v>
      </c>
      <c r="AE4451" s="47" t="s">
        <v>45</v>
      </c>
      <c r="AL4451" s="47" t="s">
        <v>408</v>
      </c>
      <c r="AM4451" s="47">
        <v>0.71</v>
      </c>
      <c r="AN4451" s="47">
        <f t="shared" si="364"/>
        <v>9.3216408103044518E-2</v>
      </c>
      <c r="AS4451" s="47">
        <v>2.87</v>
      </c>
      <c r="AT4451" s="47">
        <f t="shared" si="365"/>
        <v>2.54</v>
      </c>
      <c r="AU4451" s="47">
        <v>3.82</v>
      </c>
      <c r="AV4451" s="47" t="s">
        <v>672</v>
      </c>
      <c r="AX4451" s="47" t="s">
        <v>14</v>
      </c>
      <c r="AY4451" s="47" t="s">
        <v>832</v>
      </c>
    </row>
    <row r="4452" spans="2:51" s="47" customFormat="1" x14ac:dyDescent="0.2">
      <c r="B4452" s="47">
        <v>10342</v>
      </c>
      <c r="C4452" s="47" t="s">
        <v>69</v>
      </c>
      <c r="D4452" s="47" t="s">
        <v>830</v>
      </c>
      <c r="E4452" s="47" t="s">
        <v>829</v>
      </c>
      <c r="F4452" s="47">
        <v>1.91</v>
      </c>
      <c r="G4452" s="47" t="s">
        <v>642</v>
      </c>
      <c r="H4452" s="47">
        <v>1.0367999998274799</v>
      </c>
      <c r="I4452" s="47">
        <f t="shared" si="362"/>
        <v>1.9802879996704865</v>
      </c>
      <c r="J4452" s="47">
        <v>2011</v>
      </c>
      <c r="L4452" s="47">
        <v>338</v>
      </c>
      <c r="M4452" s="47">
        <v>34.82</v>
      </c>
      <c r="N4452" s="47">
        <v>92.93</v>
      </c>
      <c r="Q4452" s="47">
        <v>3</v>
      </c>
      <c r="R4452" s="47">
        <v>5</v>
      </c>
      <c r="S4452" s="47">
        <v>14.81</v>
      </c>
      <c r="T4452" s="47">
        <v>10</v>
      </c>
      <c r="U4452" s="47" t="s">
        <v>831</v>
      </c>
      <c r="V4452" s="47" t="s">
        <v>26</v>
      </c>
      <c r="W4452" s="47">
        <f t="shared" si="366"/>
        <v>1.5471000000000001</v>
      </c>
      <c r="X4452" s="47">
        <f t="shared" si="361"/>
        <v>1.6040332797330943</v>
      </c>
      <c r="Z4452" s="47">
        <f t="shared" si="363"/>
        <v>0.37625471993739223</v>
      </c>
      <c r="AA4452" s="47">
        <v>0.81</v>
      </c>
      <c r="AB4452" s="47">
        <f t="shared" si="355"/>
        <v>0.18999999999999989</v>
      </c>
      <c r="AE4452" s="47" t="s">
        <v>45</v>
      </c>
      <c r="AL4452" s="47" t="s">
        <v>408</v>
      </c>
      <c r="AM4452" s="47">
        <v>0.71</v>
      </c>
      <c r="AN4452" s="47">
        <f t="shared" si="364"/>
        <v>9.3216408103044518E-2</v>
      </c>
      <c r="AS4452" s="47">
        <v>2.87</v>
      </c>
      <c r="AT4452" s="47">
        <f t="shared" si="365"/>
        <v>2.54</v>
      </c>
      <c r="AU4452" s="47">
        <v>3.82</v>
      </c>
      <c r="AV4452" s="47" t="s">
        <v>672</v>
      </c>
      <c r="AX4452" s="47" t="s">
        <v>14</v>
      </c>
      <c r="AY4452" s="47" t="s">
        <v>832</v>
      </c>
    </row>
    <row r="4453" spans="2:51" s="47" customFormat="1" x14ac:dyDescent="0.2">
      <c r="B4453" s="47">
        <v>10342</v>
      </c>
      <c r="C4453" s="47" t="s">
        <v>69</v>
      </c>
      <c r="D4453" s="47" t="s">
        <v>830</v>
      </c>
      <c r="E4453" s="47" t="s">
        <v>829</v>
      </c>
      <c r="F4453" s="47">
        <v>0.28000000000000003</v>
      </c>
      <c r="G4453" s="47" t="s">
        <v>642</v>
      </c>
      <c r="H4453" s="47">
        <v>1.0367999998274799</v>
      </c>
      <c r="I4453" s="47">
        <f t="shared" si="362"/>
        <v>0.29030399995169442</v>
      </c>
      <c r="J4453" s="47">
        <v>2012</v>
      </c>
      <c r="L4453" s="47">
        <f>-365+399</f>
        <v>34</v>
      </c>
      <c r="M4453" s="47">
        <v>34.82</v>
      </c>
      <c r="N4453" s="47">
        <v>92.93</v>
      </c>
      <c r="Q4453" s="47">
        <v>-4.67</v>
      </c>
      <c r="R4453" s="47">
        <v>5</v>
      </c>
      <c r="S4453" s="47">
        <v>3.43</v>
      </c>
      <c r="T4453" s="47">
        <v>10</v>
      </c>
      <c r="U4453" s="47" t="s">
        <v>831</v>
      </c>
      <c r="V4453" s="47" t="s">
        <v>26</v>
      </c>
      <c r="W4453" s="47">
        <f t="shared" si="366"/>
        <v>0.2016</v>
      </c>
      <c r="X4453" s="47">
        <f t="shared" si="361"/>
        <v>0.20901887996521995</v>
      </c>
      <c r="Z4453" s="47">
        <f t="shared" si="363"/>
        <v>8.1285119986474474E-2</v>
      </c>
      <c r="AA4453" s="47">
        <v>0.72</v>
      </c>
      <c r="AB4453" s="47">
        <f t="shared" si="355"/>
        <v>0.28000000000000014</v>
      </c>
      <c r="AE4453" s="47" t="s">
        <v>45</v>
      </c>
      <c r="AL4453" s="47" t="s">
        <v>408</v>
      </c>
      <c r="AM4453" s="47">
        <v>0.71</v>
      </c>
      <c r="AN4453" s="47">
        <f t="shared" si="364"/>
        <v>9.3216408103044518E-2</v>
      </c>
      <c r="AS4453" s="47">
        <v>2.87</v>
      </c>
      <c r="AT4453" s="47">
        <f t="shared" si="365"/>
        <v>2.54</v>
      </c>
      <c r="AU4453" s="47">
        <v>3.82</v>
      </c>
      <c r="AV4453" s="47" t="s">
        <v>672</v>
      </c>
      <c r="AX4453" s="47" t="s">
        <v>14</v>
      </c>
      <c r="AY4453" s="47" t="s">
        <v>832</v>
      </c>
    </row>
    <row r="4454" spans="2:51" s="47" customFormat="1" x14ac:dyDescent="0.2">
      <c r="B4454" s="47">
        <v>10342</v>
      </c>
      <c r="C4454" s="47" t="s">
        <v>69</v>
      </c>
      <c r="D4454" s="47" t="s">
        <v>830</v>
      </c>
      <c r="E4454" s="47" t="s">
        <v>829</v>
      </c>
      <c r="F4454" s="47">
        <v>1.67</v>
      </c>
      <c r="G4454" s="47" t="s">
        <v>642</v>
      </c>
      <c r="H4454" s="47">
        <v>1.0367999998274799</v>
      </c>
      <c r="I4454" s="47">
        <f t="shared" si="362"/>
        <v>1.7314559997118915</v>
      </c>
      <c r="J4454" s="47">
        <v>2012</v>
      </c>
      <c r="L4454" s="47">
        <f>-365+460</f>
        <v>95</v>
      </c>
      <c r="M4454" s="47">
        <v>34.82</v>
      </c>
      <c r="N4454" s="47">
        <v>92.93</v>
      </c>
      <c r="Q4454" s="47">
        <v>-5</v>
      </c>
      <c r="R4454" s="47">
        <v>5</v>
      </c>
      <c r="S4454" s="47">
        <v>3.1</v>
      </c>
      <c r="T4454" s="47">
        <v>10</v>
      </c>
      <c r="U4454" s="47" t="s">
        <v>831</v>
      </c>
      <c r="V4454" s="47" t="s">
        <v>26</v>
      </c>
      <c r="W4454" s="47">
        <f t="shared" si="366"/>
        <v>1.2023999999999999</v>
      </c>
      <c r="X4454" s="47">
        <f t="shared" si="361"/>
        <v>1.2466483197925617</v>
      </c>
      <c r="Z4454" s="47">
        <f t="shared" si="363"/>
        <v>0.48480767991932971</v>
      </c>
      <c r="AA4454" s="47">
        <v>0.72</v>
      </c>
      <c r="AB4454" s="47">
        <f t="shared" si="355"/>
        <v>0.28000000000000008</v>
      </c>
      <c r="AE4454" s="47" t="s">
        <v>45</v>
      </c>
      <c r="AL4454" s="47" t="s">
        <v>408</v>
      </c>
      <c r="AM4454" s="47">
        <v>0.71</v>
      </c>
      <c r="AN4454" s="47">
        <f t="shared" si="364"/>
        <v>9.3216408103044518E-2</v>
      </c>
      <c r="AS4454" s="47">
        <v>2.87</v>
      </c>
      <c r="AT4454" s="47">
        <f t="shared" si="365"/>
        <v>2.54</v>
      </c>
      <c r="AU4454" s="47">
        <v>3.82</v>
      </c>
      <c r="AV4454" s="47" t="s">
        <v>672</v>
      </c>
      <c r="AX4454" s="47" t="s">
        <v>14</v>
      </c>
      <c r="AY4454" s="47" t="s">
        <v>832</v>
      </c>
    </row>
    <row r="4455" spans="2:51" s="47" customFormat="1" x14ac:dyDescent="0.2">
      <c r="B4455" s="47">
        <v>10342</v>
      </c>
      <c r="C4455" s="47" t="s">
        <v>69</v>
      </c>
      <c r="D4455" s="47" t="s">
        <v>830</v>
      </c>
      <c r="E4455" s="47" t="s">
        <v>829</v>
      </c>
      <c r="F4455" s="47">
        <v>1.85</v>
      </c>
      <c r="G4455" s="47" t="s">
        <v>642</v>
      </c>
      <c r="H4455" s="47">
        <v>1.0367999998274799</v>
      </c>
      <c r="I4455" s="47">
        <f t="shared" si="362"/>
        <v>1.918079999680838</v>
      </c>
      <c r="J4455" s="47">
        <v>2012</v>
      </c>
      <c r="L4455" s="47">
        <f>-365+519</f>
        <v>154</v>
      </c>
      <c r="M4455" s="47">
        <v>34.82</v>
      </c>
      <c r="N4455" s="47">
        <v>92.93</v>
      </c>
      <c r="Q4455" s="47">
        <v>2.99</v>
      </c>
      <c r="R4455" s="47">
        <v>5</v>
      </c>
      <c r="S4455" s="47">
        <v>15.21</v>
      </c>
      <c r="T4455" s="47">
        <v>10</v>
      </c>
      <c r="U4455" s="47" t="s">
        <v>831</v>
      </c>
      <c r="V4455" s="47" t="s">
        <v>26</v>
      </c>
      <c r="W4455" s="47">
        <f t="shared" si="366"/>
        <v>1.4060000000000001</v>
      </c>
      <c r="X4455" s="47">
        <f t="shared" si="361"/>
        <v>1.457740799757437</v>
      </c>
      <c r="Z4455" s="47">
        <f t="shared" si="363"/>
        <v>0.460339199923401</v>
      </c>
      <c r="AA4455" s="47">
        <v>0.76</v>
      </c>
      <c r="AB4455" s="47">
        <f t="shared" si="355"/>
        <v>0.23999999999999994</v>
      </c>
      <c r="AE4455" s="47" t="s">
        <v>45</v>
      </c>
      <c r="AL4455" s="47" t="s">
        <v>408</v>
      </c>
      <c r="AM4455" s="47">
        <v>0.71</v>
      </c>
      <c r="AN4455" s="47">
        <f t="shared" si="364"/>
        <v>9.3216408103044518E-2</v>
      </c>
      <c r="AS4455" s="47">
        <v>2.87</v>
      </c>
      <c r="AT4455" s="47">
        <f t="shared" si="365"/>
        <v>2.54</v>
      </c>
      <c r="AU4455" s="47">
        <v>3.82</v>
      </c>
      <c r="AV4455" s="47" t="s">
        <v>672</v>
      </c>
      <c r="AX4455" s="47" t="s">
        <v>14</v>
      </c>
      <c r="AY4455" s="47" t="s">
        <v>832</v>
      </c>
    </row>
    <row r="4456" spans="2:51" s="47" customFormat="1" x14ac:dyDescent="0.2">
      <c r="B4456" s="47">
        <v>10342</v>
      </c>
      <c r="C4456" s="47" t="s">
        <v>69</v>
      </c>
      <c r="D4456" s="47" t="s">
        <v>830</v>
      </c>
      <c r="E4456" s="47" t="s">
        <v>829</v>
      </c>
      <c r="F4456" s="47">
        <v>4.66</v>
      </c>
      <c r="G4456" s="47" t="s">
        <v>642</v>
      </c>
      <c r="H4456" s="47">
        <v>1.0367999998274799</v>
      </c>
      <c r="I4456" s="47">
        <f t="shared" si="362"/>
        <v>4.8314879991960566</v>
      </c>
      <c r="J4456" s="47">
        <v>2012</v>
      </c>
      <c r="L4456" s="47">
        <f>-365+580</f>
        <v>215</v>
      </c>
      <c r="M4456" s="47">
        <v>34.82</v>
      </c>
      <c r="N4456" s="47">
        <v>92.93</v>
      </c>
      <c r="Q4456" s="47">
        <v>10.1</v>
      </c>
      <c r="R4456" s="47">
        <v>5</v>
      </c>
      <c r="S4456" s="47">
        <v>13.83</v>
      </c>
      <c r="T4456" s="47">
        <v>10</v>
      </c>
      <c r="U4456" s="47" t="s">
        <v>831</v>
      </c>
      <c r="V4456" s="47" t="s">
        <v>26</v>
      </c>
      <c r="W4456" s="47">
        <f t="shared" si="366"/>
        <v>2.9358</v>
      </c>
      <c r="X4456" s="47">
        <f t="shared" si="361"/>
        <v>3.0438374394935157</v>
      </c>
      <c r="Z4456" s="47">
        <f t="shared" si="363"/>
        <v>1.7876505597025409</v>
      </c>
      <c r="AA4456" s="47">
        <v>0.63</v>
      </c>
      <c r="AB4456" s="47">
        <f t="shared" si="355"/>
        <v>0.37</v>
      </c>
      <c r="AE4456" s="47" t="s">
        <v>45</v>
      </c>
      <c r="AL4456" s="47" t="s">
        <v>408</v>
      </c>
      <c r="AM4456" s="47">
        <v>0.71</v>
      </c>
      <c r="AN4456" s="47">
        <f t="shared" si="364"/>
        <v>9.3216408103044518E-2</v>
      </c>
      <c r="AS4456" s="47">
        <v>2.87</v>
      </c>
      <c r="AT4456" s="47">
        <f t="shared" si="365"/>
        <v>2.54</v>
      </c>
      <c r="AU4456" s="47">
        <v>3.82</v>
      </c>
      <c r="AV4456" s="47" t="s">
        <v>672</v>
      </c>
      <c r="AX4456" s="47" t="s">
        <v>14</v>
      </c>
      <c r="AY4456" s="47" t="s">
        <v>832</v>
      </c>
    </row>
    <row r="4457" spans="2:51" s="47" customFormat="1" x14ac:dyDescent="0.2">
      <c r="B4457" s="47">
        <v>10342</v>
      </c>
      <c r="C4457" s="47" t="s">
        <v>69</v>
      </c>
      <c r="D4457" s="47" t="s">
        <v>830</v>
      </c>
      <c r="E4457" s="47" t="s">
        <v>829</v>
      </c>
      <c r="F4457" s="47">
        <v>2.76</v>
      </c>
      <c r="G4457" s="47" t="s">
        <v>642</v>
      </c>
      <c r="H4457" s="47">
        <v>1.0367999998274799</v>
      </c>
      <c r="I4457" s="47">
        <f t="shared" si="362"/>
        <v>2.8615679995238446</v>
      </c>
      <c r="J4457" s="47">
        <v>2012</v>
      </c>
      <c r="L4457" s="47">
        <f>-365+641</f>
        <v>276</v>
      </c>
      <c r="M4457" s="47">
        <v>34.82</v>
      </c>
      <c r="N4457" s="47">
        <v>92.93</v>
      </c>
      <c r="Q4457" s="47">
        <v>10.37</v>
      </c>
      <c r="R4457" s="47">
        <v>5</v>
      </c>
      <c r="S4457" s="47">
        <v>19.309999999999999</v>
      </c>
      <c r="T4457" s="47">
        <v>10</v>
      </c>
      <c r="U4457" s="47" t="s">
        <v>831</v>
      </c>
      <c r="V4457" s="47" t="s">
        <v>26</v>
      </c>
      <c r="W4457" s="47">
        <f t="shared" si="366"/>
        <v>2.2355999999999998</v>
      </c>
      <c r="X4457" s="47">
        <f t="shared" si="361"/>
        <v>2.3178700796143139</v>
      </c>
      <c r="Z4457" s="47">
        <f t="shared" si="363"/>
        <v>0.54369791990953065</v>
      </c>
      <c r="AA4457" s="47">
        <v>0.81</v>
      </c>
      <c r="AB4457" s="47">
        <f t="shared" si="355"/>
        <v>0.19000000000000006</v>
      </c>
      <c r="AE4457" s="47" t="s">
        <v>45</v>
      </c>
      <c r="AL4457" s="47" t="s">
        <v>408</v>
      </c>
      <c r="AM4457" s="47">
        <v>0.71</v>
      </c>
      <c r="AN4457" s="47">
        <f t="shared" si="364"/>
        <v>9.3216408103044518E-2</v>
      </c>
      <c r="AS4457" s="47">
        <v>2.87</v>
      </c>
      <c r="AT4457" s="47">
        <f t="shared" si="365"/>
        <v>2.54</v>
      </c>
      <c r="AU4457" s="47">
        <v>3.82</v>
      </c>
      <c r="AV4457" s="47" t="s">
        <v>672</v>
      </c>
      <c r="AX4457" s="47" t="s">
        <v>14</v>
      </c>
      <c r="AY4457" s="47" t="s">
        <v>832</v>
      </c>
    </row>
    <row r="4458" spans="2:51" s="47" customFormat="1" x14ac:dyDescent="0.2">
      <c r="B4458" s="47">
        <v>10342</v>
      </c>
      <c r="C4458" s="47" t="s">
        <v>69</v>
      </c>
      <c r="D4458" s="47" t="s">
        <v>830</v>
      </c>
      <c r="E4458" s="47" t="s">
        <v>829</v>
      </c>
      <c r="F4458" s="47">
        <v>1.88</v>
      </c>
      <c r="G4458" s="47" t="s">
        <v>642</v>
      </c>
      <c r="H4458" s="47">
        <v>1.0367999998274799</v>
      </c>
      <c r="I4458" s="47">
        <f t="shared" si="362"/>
        <v>1.9491839996756621</v>
      </c>
      <c r="J4458" s="47">
        <v>2012</v>
      </c>
      <c r="L4458" s="47">
        <f>-365+703</f>
        <v>338</v>
      </c>
      <c r="M4458" s="47">
        <v>34.82</v>
      </c>
      <c r="N4458" s="47">
        <v>92.93</v>
      </c>
      <c r="Q4458" s="47">
        <v>-1.29</v>
      </c>
      <c r="R4458" s="47">
        <v>5</v>
      </c>
      <c r="S4458" s="47">
        <v>5.6</v>
      </c>
      <c r="T4458" s="47">
        <v>10</v>
      </c>
      <c r="U4458" s="47" t="s">
        <v>831</v>
      </c>
      <c r="V4458" s="47" t="s">
        <v>26</v>
      </c>
      <c r="W4458" s="47">
        <f t="shared" si="366"/>
        <v>1.1279999999999999</v>
      </c>
      <c r="X4458" s="47">
        <f t="shared" si="361"/>
        <v>1.1695103998053973</v>
      </c>
      <c r="Z4458" s="47">
        <f t="shared" si="363"/>
        <v>0.77967359987026486</v>
      </c>
      <c r="AA4458" s="47">
        <v>0.6</v>
      </c>
      <c r="AB4458" s="47">
        <f t="shared" si="355"/>
        <v>0.4</v>
      </c>
      <c r="AE4458" s="47" t="s">
        <v>45</v>
      </c>
      <c r="AL4458" s="47" t="s">
        <v>408</v>
      </c>
      <c r="AM4458" s="47">
        <v>0.71</v>
      </c>
      <c r="AN4458" s="47">
        <f t="shared" si="364"/>
        <v>9.3216408103044518E-2</v>
      </c>
      <c r="AS4458" s="47">
        <v>2.87</v>
      </c>
      <c r="AT4458" s="47">
        <f t="shared" si="365"/>
        <v>2.54</v>
      </c>
      <c r="AU4458" s="47">
        <v>3.82</v>
      </c>
      <c r="AV4458" s="47" t="s">
        <v>672</v>
      </c>
      <c r="AX4458" s="47" t="s">
        <v>14</v>
      </c>
      <c r="AY4458" s="47" t="s">
        <v>832</v>
      </c>
    </row>
    <row r="4459" spans="2:51" s="47" customFormat="1" x14ac:dyDescent="0.2">
      <c r="B4459" s="47">
        <v>10342</v>
      </c>
      <c r="C4459" s="47" t="s">
        <v>69</v>
      </c>
      <c r="D4459" s="47" t="s">
        <v>830</v>
      </c>
      <c r="E4459" s="47" t="s">
        <v>829</v>
      </c>
      <c r="F4459" s="47">
        <v>0.56000000000000005</v>
      </c>
      <c r="G4459" s="47" t="s">
        <v>642</v>
      </c>
      <c r="H4459" s="47">
        <v>1.0367999998274799</v>
      </c>
      <c r="I4459" s="47">
        <f t="shared" si="362"/>
        <v>0.58060799990338885</v>
      </c>
      <c r="J4459" s="47">
        <v>2013</v>
      </c>
      <c r="L4459" s="47">
        <f>-365*2+760</f>
        <v>30</v>
      </c>
      <c r="M4459" s="47">
        <v>34.82</v>
      </c>
      <c r="N4459" s="47">
        <v>92.93</v>
      </c>
      <c r="Q4459" s="47">
        <v>-6.42</v>
      </c>
      <c r="R4459" s="47">
        <v>5</v>
      </c>
      <c r="S4459" s="47">
        <v>2.37</v>
      </c>
      <c r="T4459" s="47">
        <v>10</v>
      </c>
      <c r="U4459" s="47" t="s">
        <v>831</v>
      </c>
      <c r="V4459" s="47" t="s">
        <v>26</v>
      </c>
      <c r="W4459" s="47">
        <f t="shared" si="366"/>
        <v>0.34720000000000001</v>
      </c>
      <c r="X4459" s="47">
        <f t="shared" si="361"/>
        <v>0.35997695994010104</v>
      </c>
      <c r="Z4459" s="47">
        <f t="shared" si="363"/>
        <v>0.22063103996328781</v>
      </c>
      <c r="AA4459" s="47">
        <v>0.62</v>
      </c>
      <c r="AB4459" s="47">
        <f t="shared" si="355"/>
        <v>0.38000000000000006</v>
      </c>
      <c r="AE4459" s="47" t="s">
        <v>45</v>
      </c>
      <c r="AL4459" s="47" t="s">
        <v>408</v>
      </c>
      <c r="AM4459" s="47">
        <v>0.71</v>
      </c>
      <c r="AN4459" s="47">
        <f t="shared" si="364"/>
        <v>9.3216408103044518E-2</v>
      </c>
      <c r="AS4459" s="47">
        <v>2.87</v>
      </c>
      <c r="AT4459" s="47">
        <f t="shared" si="365"/>
        <v>2.54</v>
      </c>
      <c r="AU4459" s="47">
        <v>3.82</v>
      </c>
      <c r="AV4459" s="47" t="s">
        <v>672</v>
      </c>
      <c r="AX4459" s="47" t="s">
        <v>14</v>
      </c>
      <c r="AY4459" s="47" t="s">
        <v>832</v>
      </c>
    </row>
    <row r="4460" spans="2:51" s="47" customFormat="1" x14ac:dyDescent="0.2">
      <c r="B4460" s="47">
        <v>10342</v>
      </c>
      <c r="C4460" s="47" t="s">
        <v>69</v>
      </c>
      <c r="D4460" s="47" t="s">
        <v>830</v>
      </c>
      <c r="E4460" s="47" t="s">
        <v>829</v>
      </c>
      <c r="F4460" s="47">
        <v>1.75</v>
      </c>
      <c r="G4460" s="47" t="s">
        <v>642</v>
      </c>
      <c r="H4460" s="47">
        <v>1.0367999998274799</v>
      </c>
      <c r="I4460" s="47">
        <f t="shared" si="362"/>
        <v>1.81439999969809</v>
      </c>
      <c r="J4460" s="47">
        <v>2013</v>
      </c>
      <c r="L4460" s="47">
        <f>-365*2+827</f>
        <v>97</v>
      </c>
      <c r="M4460" s="47">
        <v>34.82</v>
      </c>
      <c r="N4460" s="47">
        <v>92.93</v>
      </c>
      <c r="Q4460" s="47">
        <v>-1.31</v>
      </c>
      <c r="R4460" s="47">
        <v>5</v>
      </c>
      <c r="S4460" s="47">
        <v>3.67</v>
      </c>
      <c r="T4460" s="47">
        <v>10</v>
      </c>
      <c r="U4460" s="47" t="s">
        <v>831</v>
      </c>
      <c r="V4460" s="47" t="s">
        <v>26</v>
      </c>
      <c r="W4460" s="47">
        <f t="shared" si="366"/>
        <v>1.3125</v>
      </c>
      <c r="X4460" s="47">
        <f t="shared" ref="X4460:X4464" si="367">W4460*H4460</f>
        <v>1.3607999997735674</v>
      </c>
      <c r="Z4460" s="47">
        <f t="shared" si="363"/>
        <v>0.4535999999245226</v>
      </c>
      <c r="AA4460" s="47">
        <v>0.75</v>
      </c>
      <c r="AB4460" s="47">
        <f t="shared" si="355"/>
        <v>0.25000000000000006</v>
      </c>
      <c r="AE4460" s="47" t="s">
        <v>45</v>
      </c>
      <c r="AL4460" s="47" t="s">
        <v>408</v>
      </c>
      <c r="AM4460" s="47">
        <v>0.71</v>
      </c>
      <c r="AN4460" s="47">
        <f t="shared" si="364"/>
        <v>9.3216408103044518E-2</v>
      </c>
      <c r="AS4460" s="47">
        <v>2.87</v>
      </c>
      <c r="AT4460" s="47">
        <f t="shared" si="365"/>
        <v>2.54</v>
      </c>
      <c r="AU4460" s="47">
        <v>3.82</v>
      </c>
      <c r="AV4460" s="47" t="s">
        <v>672</v>
      </c>
      <c r="AX4460" s="47" t="s">
        <v>14</v>
      </c>
      <c r="AY4460" s="47" t="s">
        <v>832</v>
      </c>
    </row>
    <row r="4461" spans="2:51" s="47" customFormat="1" x14ac:dyDescent="0.2">
      <c r="B4461" s="47">
        <v>10342</v>
      </c>
      <c r="C4461" s="47" t="s">
        <v>69</v>
      </c>
      <c r="D4461" s="47" t="s">
        <v>830</v>
      </c>
      <c r="E4461" s="47" t="s">
        <v>829</v>
      </c>
      <c r="F4461" s="47">
        <v>5.38</v>
      </c>
      <c r="G4461" s="47" t="s">
        <v>642</v>
      </c>
      <c r="H4461" s="47">
        <v>1.0367999998274799</v>
      </c>
      <c r="I4461" s="47">
        <f t="shared" si="362"/>
        <v>5.5779839990718418</v>
      </c>
      <c r="J4461" s="47">
        <v>2013</v>
      </c>
      <c r="L4461" s="47">
        <f>-365*2+885</f>
        <v>155</v>
      </c>
      <c r="M4461" s="47">
        <v>34.82</v>
      </c>
      <c r="N4461" s="47">
        <v>92.93</v>
      </c>
      <c r="Q4461" s="47">
        <v>4.38</v>
      </c>
      <c r="R4461" s="47">
        <v>5</v>
      </c>
      <c r="S4461" s="47">
        <v>16.940000000000001</v>
      </c>
      <c r="T4461" s="47">
        <v>10</v>
      </c>
      <c r="U4461" s="47" t="s">
        <v>831</v>
      </c>
      <c r="V4461" s="47" t="s">
        <v>26</v>
      </c>
      <c r="W4461" s="47">
        <f t="shared" si="366"/>
        <v>3.7121999999999997</v>
      </c>
      <c r="X4461" s="47">
        <f t="shared" si="367"/>
        <v>3.8488089593595709</v>
      </c>
      <c r="Z4461" s="47">
        <f t="shared" si="363"/>
        <v>1.7291750397122709</v>
      </c>
      <c r="AA4461" s="47">
        <v>0.69</v>
      </c>
      <c r="AB4461" s="47">
        <f t="shared" si="355"/>
        <v>0.31</v>
      </c>
      <c r="AE4461" s="47" t="s">
        <v>45</v>
      </c>
      <c r="AL4461" s="47" t="s">
        <v>408</v>
      </c>
      <c r="AM4461" s="47">
        <v>0.71</v>
      </c>
      <c r="AN4461" s="47">
        <f t="shared" si="364"/>
        <v>9.3216408103044518E-2</v>
      </c>
      <c r="AS4461" s="47">
        <v>2.87</v>
      </c>
      <c r="AT4461" s="47">
        <f t="shared" si="365"/>
        <v>2.54</v>
      </c>
      <c r="AU4461" s="47">
        <v>3.82</v>
      </c>
      <c r="AV4461" s="47" t="s">
        <v>672</v>
      </c>
      <c r="AX4461" s="47" t="s">
        <v>14</v>
      </c>
      <c r="AY4461" s="47" t="s">
        <v>832</v>
      </c>
    </row>
    <row r="4462" spans="2:51" s="47" customFormat="1" x14ac:dyDescent="0.2">
      <c r="B4462" s="47">
        <v>10342</v>
      </c>
      <c r="C4462" s="47" t="s">
        <v>69</v>
      </c>
      <c r="D4462" s="47" t="s">
        <v>830</v>
      </c>
      <c r="E4462" s="47" t="s">
        <v>829</v>
      </c>
      <c r="F4462" s="47">
        <v>1.85</v>
      </c>
      <c r="G4462" s="47" t="s">
        <v>642</v>
      </c>
      <c r="H4462" s="47">
        <v>1.0367999998274799</v>
      </c>
      <c r="I4462" s="47">
        <f t="shared" si="362"/>
        <v>1.918079999680838</v>
      </c>
      <c r="J4462" s="47">
        <v>2013</v>
      </c>
      <c r="L4462" s="47">
        <f>-365*2+948</f>
        <v>218</v>
      </c>
      <c r="M4462" s="47">
        <v>34.82</v>
      </c>
      <c r="N4462" s="47">
        <v>92.93</v>
      </c>
      <c r="Q4462" s="47">
        <v>11.48</v>
      </c>
      <c r="R4462" s="47">
        <v>5</v>
      </c>
      <c r="S4462" s="47">
        <v>13</v>
      </c>
      <c r="T4462" s="47">
        <v>10</v>
      </c>
      <c r="U4462" s="47" t="s">
        <v>831</v>
      </c>
      <c r="V4462" s="47" t="s">
        <v>26</v>
      </c>
      <c r="W4462" s="47">
        <f t="shared" si="366"/>
        <v>1.1655</v>
      </c>
      <c r="X4462" s="47">
        <f t="shared" si="367"/>
        <v>1.2083903997989278</v>
      </c>
      <c r="Z4462" s="47">
        <f t="shared" si="363"/>
        <v>0.70968959988191016</v>
      </c>
      <c r="AA4462" s="47">
        <v>0.63</v>
      </c>
      <c r="AB4462" s="47">
        <f t="shared" si="355"/>
        <v>0.37000000000000005</v>
      </c>
      <c r="AE4462" s="47" t="s">
        <v>45</v>
      </c>
      <c r="AL4462" s="47" t="s">
        <v>408</v>
      </c>
      <c r="AM4462" s="47">
        <v>0.71</v>
      </c>
      <c r="AN4462" s="47">
        <f t="shared" si="364"/>
        <v>9.3216408103044518E-2</v>
      </c>
      <c r="AS4462" s="47">
        <v>2.87</v>
      </c>
      <c r="AT4462" s="47">
        <f t="shared" si="365"/>
        <v>2.54</v>
      </c>
      <c r="AU4462" s="47">
        <v>3.82</v>
      </c>
      <c r="AV4462" s="47" t="s">
        <v>672</v>
      </c>
      <c r="AX4462" s="47" t="s">
        <v>14</v>
      </c>
      <c r="AY4462" s="47" t="s">
        <v>832</v>
      </c>
    </row>
    <row r="4463" spans="2:51" s="47" customFormat="1" x14ac:dyDescent="0.2">
      <c r="B4463" s="47">
        <v>10342</v>
      </c>
      <c r="C4463" s="47" t="s">
        <v>69</v>
      </c>
      <c r="D4463" s="47" t="s">
        <v>830</v>
      </c>
      <c r="E4463" s="47" t="s">
        <v>829</v>
      </c>
      <c r="F4463" s="47">
        <v>1.29</v>
      </c>
      <c r="G4463" s="47" t="s">
        <v>642</v>
      </c>
      <c r="H4463" s="47">
        <v>1.0367999998274799</v>
      </c>
      <c r="I4463" s="47">
        <f t="shared" si="362"/>
        <v>1.3374719997774491</v>
      </c>
      <c r="J4463" s="47">
        <v>2013</v>
      </c>
      <c r="L4463" s="47">
        <f>-365*2+1010</f>
        <v>280</v>
      </c>
      <c r="M4463" s="47">
        <v>34.82</v>
      </c>
      <c r="N4463" s="47">
        <v>92.93</v>
      </c>
      <c r="Q4463" s="47">
        <v>14</v>
      </c>
      <c r="R4463" s="47">
        <v>5</v>
      </c>
      <c r="S4463" s="47">
        <v>14.2</v>
      </c>
      <c r="T4463" s="47">
        <v>10</v>
      </c>
      <c r="U4463" s="47" t="s">
        <v>831</v>
      </c>
      <c r="V4463" s="47" t="s">
        <v>26</v>
      </c>
      <c r="W4463" s="47">
        <f>F4463*AA4463</f>
        <v>1.0965</v>
      </c>
      <c r="X4463" s="47">
        <f t="shared" si="367"/>
        <v>1.1368511998108317</v>
      </c>
      <c r="Z4463" s="47">
        <f t="shared" si="363"/>
        <v>0.20062079996661741</v>
      </c>
      <c r="AA4463" s="47">
        <v>0.85</v>
      </c>
      <c r="AB4463" s="47">
        <f t="shared" si="355"/>
        <v>0.15000000000000002</v>
      </c>
      <c r="AE4463" s="47" t="s">
        <v>45</v>
      </c>
      <c r="AL4463" s="47" t="s">
        <v>408</v>
      </c>
      <c r="AM4463" s="47">
        <v>0.71</v>
      </c>
      <c r="AN4463" s="47">
        <f t="shared" si="364"/>
        <v>9.3216408103044518E-2</v>
      </c>
      <c r="AS4463" s="47">
        <v>2.87</v>
      </c>
      <c r="AT4463" s="47">
        <f t="shared" si="365"/>
        <v>2.54</v>
      </c>
      <c r="AU4463" s="47">
        <v>3.82</v>
      </c>
      <c r="AV4463" s="47" t="s">
        <v>672</v>
      </c>
      <c r="AX4463" s="47" t="s">
        <v>14</v>
      </c>
      <c r="AY4463" s="47" t="s">
        <v>832</v>
      </c>
    </row>
    <row r="4464" spans="2:51" s="45" customFormat="1" x14ac:dyDescent="0.2">
      <c r="B4464" s="45">
        <v>10362</v>
      </c>
      <c r="C4464" s="45" t="s">
        <v>40</v>
      </c>
      <c r="D4464" s="45" t="s">
        <v>839</v>
      </c>
      <c r="E4464" s="45" t="s">
        <v>838</v>
      </c>
      <c r="F4464" s="45">
        <v>22.23</v>
      </c>
      <c r="G4464" s="46" t="s">
        <v>626</v>
      </c>
      <c r="H4464" s="45">
        <v>0.27272727263301821</v>
      </c>
      <c r="I4464" s="45">
        <f>H4464*F4464</f>
        <v>6.0627272706319948</v>
      </c>
      <c r="J4464" s="45">
        <v>2012</v>
      </c>
      <c r="L4464" s="45">
        <v>136</v>
      </c>
      <c r="M4464" s="45">
        <v>43.816666669999996</v>
      </c>
      <c r="N4464" s="45">
        <v>10.31666667</v>
      </c>
      <c r="Q4464" s="45">
        <v>17.78</v>
      </c>
      <c r="R4464" s="45">
        <v>15</v>
      </c>
      <c r="S4464" s="45">
        <v>27.5</v>
      </c>
      <c r="T4464" s="45">
        <v>15</v>
      </c>
      <c r="U4464" s="45" t="s">
        <v>786</v>
      </c>
      <c r="V4464" s="45" t="s">
        <v>26</v>
      </c>
      <c r="W4464" s="45">
        <v>18.64</v>
      </c>
      <c r="X4464" s="45">
        <f t="shared" si="367"/>
        <v>5.08363636187946</v>
      </c>
      <c r="Z4464" s="45">
        <f>I4464-X4464</f>
        <v>0.97909090875253479</v>
      </c>
      <c r="AA4464" s="45">
        <f>X4464/I4464</f>
        <v>0.83850652271704917</v>
      </c>
      <c r="AB4464" s="45">
        <f t="shared" ref="AB4464" si="368">Z4464/I4464</f>
        <v>0.16149347728295088</v>
      </c>
      <c r="AE4464" s="45" t="s">
        <v>132</v>
      </c>
      <c r="AS4464" s="45">
        <v>2.16</v>
      </c>
      <c r="AV4464" s="45" t="s">
        <v>672</v>
      </c>
      <c r="AX4464" s="45" t="s">
        <v>14</v>
      </c>
    </row>
    <row r="4465" spans="2:50" s="45" customFormat="1" x14ac:dyDescent="0.2">
      <c r="B4465" s="45">
        <v>10362</v>
      </c>
      <c r="C4465" s="45" t="s">
        <v>40</v>
      </c>
      <c r="D4465" s="45" t="s">
        <v>839</v>
      </c>
      <c r="E4465" s="45" t="s">
        <v>838</v>
      </c>
      <c r="F4465" s="45">
        <v>19.54</v>
      </c>
      <c r="G4465" s="46" t="s">
        <v>626</v>
      </c>
      <c r="H4465" s="45">
        <v>0.27272727263301821</v>
      </c>
      <c r="I4465" s="45">
        <f t="shared" ref="I4465:I4505" si="369">H4465*F4465</f>
        <v>5.3290909072491761</v>
      </c>
      <c r="J4465" s="45">
        <v>2012</v>
      </c>
      <c r="L4465" s="45">
        <v>139</v>
      </c>
      <c r="M4465" s="45">
        <v>43.816666669999996</v>
      </c>
      <c r="N4465" s="45">
        <v>10.31666667</v>
      </c>
      <c r="Q4465" s="45">
        <v>16.22</v>
      </c>
      <c r="R4465" s="45">
        <v>15</v>
      </c>
      <c r="S4465" s="45">
        <v>22.64</v>
      </c>
      <c r="T4465" s="45">
        <v>15</v>
      </c>
      <c r="U4465" s="45" t="s">
        <v>786</v>
      </c>
      <c r="V4465" s="45" t="s">
        <v>26</v>
      </c>
      <c r="W4465" s="45">
        <v>17.34</v>
      </c>
      <c r="X4465" s="45">
        <f t="shared" ref="X4465:X4505" si="370">W4465*H4465</f>
        <v>4.7290909074565359</v>
      </c>
      <c r="Z4465" s="45">
        <f t="shared" ref="Z4465:Z4505" si="371">I4465-X4465</f>
        <v>0.59999999979264018</v>
      </c>
      <c r="AA4465" s="45">
        <f t="shared" ref="AA4465:AA4505" si="372">X4465/I4465</f>
        <v>0.88741044012282499</v>
      </c>
      <c r="AB4465" s="45">
        <f t="shared" ref="AB4465:AB4505" si="373">Z4465/I4465</f>
        <v>0.11258955987717505</v>
      </c>
      <c r="AE4465" s="45" t="s">
        <v>132</v>
      </c>
      <c r="AS4465" s="45">
        <v>2.16</v>
      </c>
      <c r="AV4465" s="45" t="s">
        <v>672</v>
      </c>
      <c r="AX4465" s="45" t="s">
        <v>14</v>
      </c>
    </row>
    <row r="4466" spans="2:50" s="45" customFormat="1" x14ac:dyDescent="0.2">
      <c r="B4466" s="45">
        <v>10362</v>
      </c>
      <c r="C4466" s="45" t="s">
        <v>40</v>
      </c>
      <c r="D4466" s="45" t="s">
        <v>839</v>
      </c>
      <c r="E4466" s="45" t="s">
        <v>838</v>
      </c>
      <c r="F4466" s="45">
        <v>34.479999999999997</v>
      </c>
      <c r="G4466" s="46" t="s">
        <v>626</v>
      </c>
      <c r="H4466" s="45">
        <v>0.27272727263301821</v>
      </c>
      <c r="I4466" s="45">
        <f t="shared" si="369"/>
        <v>9.4036363603864679</v>
      </c>
      <c r="J4466" s="45">
        <v>2012</v>
      </c>
      <c r="L4466" s="45">
        <v>145</v>
      </c>
      <c r="M4466" s="45">
        <v>43.816666669999996</v>
      </c>
      <c r="N4466" s="45">
        <v>10.31666667</v>
      </c>
      <c r="Q4466" s="45">
        <v>18.329999999999998</v>
      </c>
      <c r="R4466" s="45">
        <v>15</v>
      </c>
      <c r="S4466" s="45">
        <v>24.85</v>
      </c>
      <c r="T4466" s="45">
        <v>15</v>
      </c>
      <c r="U4466" s="45" t="s">
        <v>786</v>
      </c>
      <c r="V4466" s="45" t="s">
        <v>26</v>
      </c>
      <c r="W4466" s="45">
        <v>22.02</v>
      </c>
      <c r="X4466" s="45">
        <f t="shared" si="370"/>
        <v>6.0054545433790611</v>
      </c>
      <c r="Z4466" s="45">
        <f t="shared" si="371"/>
        <v>3.3981818170074067</v>
      </c>
      <c r="AA4466" s="45">
        <f t="shared" si="372"/>
        <v>0.63863109048723898</v>
      </c>
      <c r="AB4466" s="45">
        <f t="shared" si="373"/>
        <v>0.36136890951276102</v>
      </c>
      <c r="AE4466" s="45" t="s">
        <v>132</v>
      </c>
      <c r="AS4466" s="45">
        <v>2.16</v>
      </c>
      <c r="AV4466" s="45" t="s">
        <v>672</v>
      </c>
      <c r="AX4466" s="45" t="s">
        <v>14</v>
      </c>
    </row>
    <row r="4467" spans="2:50" s="45" customFormat="1" x14ac:dyDescent="0.2">
      <c r="B4467" s="45">
        <v>10362</v>
      </c>
      <c r="C4467" s="45" t="s">
        <v>40</v>
      </c>
      <c r="D4467" s="45" t="s">
        <v>839</v>
      </c>
      <c r="E4467" s="45" t="s">
        <v>838</v>
      </c>
      <c r="F4467" s="45">
        <v>31.08</v>
      </c>
      <c r="G4467" s="46" t="s">
        <v>626</v>
      </c>
      <c r="H4467" s="45">
        <v>0.27272727263301821</v>
      </c>
      <c r="I4467" s="45">
        <f t="shared" si="369"/>
        <v>8.4763636334342056</v>
      </c>
      <c r="J4467" s="45">
        <v>2012</v>
      </c>
      <c r="L4467" s="45">
        <v>151</v>
      </c>
      <c r="M4467" s="45">
        <v>43.816666669999996</v>
      </c>
      <c r="N4467" s="45">
        <v>10.31666667</v>
      </c>
      <c r="Q4467" s="45">
        <v>21.33</v>
      </c>
      <c r="R4467" s="45">
        <v>15</v>
      </c>
      <c r="S4467" s="45">
        <v>21.11</v>
      </c>
      <c r="T4467" s="45">
        <v>15</v>
      </c>
      <c r="U4467" s="45" t="s">
        <v>786</v>
      </c>
      <c r="V4467" s="45" t="s">
        <v>26</v>
      </c>
      <c r="W4467" s="45">
        <v>21.6</v>
      </c>
      <c r="X4467" s="45">
        <f t="shared" si="370"/>
        <v>5.8909090888731939</v>
      </c>
      <c r="Z4467" s="45">
        <f t="shared" si="371"/>
        <v>2.5854545445610118</v>
      </c>
      <c r="AA4467" s="45">
        <f t="shared" si="372"/>
        <v>0.69498069498069504</v>
      </c>
      <c r="AB4467" s="45">
        <f t="shared" si="373"/>
        <v>0.30501930501930491</v>
      </c>
      <c r="AE4467" s="45" t="s">
        <v>132</v>
      </c>
      <c r="AS4467" s="45">
        <v>2.16</v>
      </c>
      <c r="AV4467" s="45" t="s">
        <v>672</v>
      </c>
      <c r="AX4467" s="45" t="s">
        <v>14</v>
      </c>
    </row>
    <row r="4468" spans="2:50" s="45" customFormat="1" x14ac:dyDescent="0.2">
      <c r="B4468" s="45">
        <v>10362</v>
      </c>
      <c r="C4468" s="45" t="s">
        <v>40</v>
      </c>
      <c r="D4468" s="45" t="s">
        <v>839</v>
      </c>
      <c r="E4468" s="45" t="s">
        <v>838</v>
      </c>
      <c r="F4468" s="45">
        <v>27.47</v>
      </c>
      <c r="G4468" s="46" t="s">
        <v>626</v>
      </c>
      <c r="H4468" s="45">
        <v>0.27272727263301821</v>
      </c>
      <c r="I4468" s="45">
        <f t="shared" si="369"/>
        <v>7.4918181792290097</v>
      </c>
      <c r="J4468" s="45">
        <v>2012</v>
      </c>
      <c r="L4468" s="45">
        <v>158</v>
      </c>
      <c r="M4468" s="45">
        <v>43.816666669999996</v>
      </c>
      <c r="N4468" s="45">
        <v>10.31666667</v>
      </c>
      <c r="Q4468" s="45">
        <v>24.22</v>
      </c>
      <c r="R4468" s="45">
        <v>15</v>
      </c>
      <c r="S4468" s="45">
        <v>16.11</v>
      </c>
      <c r="T4468" s="45">
        <v>15</v>
      </c>
      <c r="U4468" s="45" t="s">
        <v>786</v>
      </c>
      <c r="V4468" s="45" t="s">
        <v>26</v>
      </c>
      <c r="W4468" s="45">
        <v>21.19</v>
      </c>
      <c r="X4468" s="45">
        <f t="shared" si="370"/>
        <v>5.7790909070936562</v>
      </c>
      <c r="Z4468" s="45">
        <f t="shared" si="371"/>
        <v>1.7127272721353535</v>
      </c>
      <c r="AA4468" s="45">
        <f t="shared" si="372"/>
        <v>0.77138696760101944</v>
      </c>
      <c r="AB4468" s="45">
        <f t="shared" si="373"/>
        <v>0.22861303239898059</v>
      </c>
      <c r="AE4468" s="45" t="s">
        <v>132</v>
      </c>
      <c r="AS4468" s="45">
        <v>2.16</v>
      </c>
      <c r="AV4468" s="45" t="s">
        <v>672</v>
      </c>
      <c r="AX4468" s="45" t="s">
        <v>14</v>
      </c>
    </row>
    <row r="4469" spans="2:50" s="45" customFormat="1" x14ac:dyDescent="0.2">
      <c r="B4469" s="45">
        <v>10362</v>
      </c>
      <c r="C4469" s="45" t="s">
        <v>40</v>
      </c>
      <c r="D4469" s="45" t="s">
        <v>839</v>
      </c>
      <c r="E4469" s="45" t="s">
        <v>838</v>
      </c>
      <c r="F4469" s="45">
        <v>31.04</v>
      </c>
      <c r="G4469" s="46" t="s">
        <v>626</v>
      </c>
      <c r="H4469" s="45">
        <v>0.27272727263301821</v>
      </c>
      <c r="I4469" s="45">
        <f t="shared" si="369"/>
        <v>8.4654545425288852</v>
      </c>
      <c r="J4469" s="45">
        <v>2012</v>
      </c>
      <c r="L4469" s="45">
        <v>166</v>
      </c>
      <c r="M4469" s="45">
        <v>43.816666669999996</v>
      </c>
      <c r="N4469" s="45">
        <v>10.31666667</v>
      </c>
      <c r="Q4469" s="45">
        <v>24.22</v>
      </c>
      <c r="R4469" s="45">
        <v>15</v>
      </c>
      <c r="S4469" s="45">
        <v>16.940000000000001</v>
      </c>
      <c r="T4469" s="45">
        <v>15</v>
      </c>
      <c r="U4469" s="45" t="s">
        <v>786</v>
      </c>
      <c r="V4469" s="45" t="s">
        <v>26</v>
      </c>
      <c r="W4469" s="45">
        <v>22.67</v>
      </c>
      <c r="X4469" s="45">
        <f t="shared" si="370"/>
        <v>6.1827272705905232</v>
      </c>
      <c r="Z4469" s="45">
        <f t="shared" si="371"/>
        <v>2.282727271938362</v>
      </c>
      <c r="AA4469" s="45">
        <f t="shared" si="372"/>
        <v>0.73034793814432997</v>
      </c>
      <c r="AB4469" s="45">
        <f t="shared" si="373"/>
        <v>0.26965206185567003</v>
      </c>
      <c r="AE4469" s="45" t="s">
        <v>132</v>
      </c>
      <c r="AS4469" s="45">
        <v>2.16</v>
      </c>
      <c r="AV4469" s="45" t="s">
        <v>672</v>
      </c>
      <c r="AX4469" s="45" t="s">
        <v>14</v>
      </c>
    </row>
    <row r="4470" spans="2:50" s="45" customFormat="1" x14ac:dyDescent="0.2">
      <c r="B4470" s="45">
        <v>10362</v>
      </c>
      <c r="C4470" s="45" t="s">
        <v>40</v>
      </c>
      <c r="D4470" s="45" t="s">
        <v>839</v>
      </c>
      <c r="E4470" s="45" t="s">
        <v>838</v>
      </c>
      <c r="F4470" s="45">
        <v>39.4</v>
      </c>
      <c r="G4470" s="46" t="s">
        <v>626</v>
      </c>
      <c r="H4470" s="45">
        <v>0.27272727263301821</v>
      </c>
      <c r="I4470" s="45">
        <f t="shared" si="369"/>
        <v>10.745454541740918</v>
      </c>
      <c r="J4470" s="45">
        <v>2012</v>
      </c>
      <c r="L4470" s="45">
        <v>174</v>
      </c>
      <c r="M4470" s="45">
        <v>43.816666669999996</v>
      </c>
      <c r="N4470" s="45">
        <v>10.31666667</v>
      </c>
      <c r="Q4470" s="45">
        <v>28.56</v>
      </c>
      <c r="R4470" s="45">
        <v>15</v>
      </c>
      <c r="S4470" s="45">
        <v>9.17</v>
      </c>
      <c r="T4470" s="45">
        <v>15</v>
      </c>
      <c r="U4470" s="45" t="s">
        <v>786</v>
      </c>
      <c r="V4470" s="45" t="s">
        <v>26</v>
      </c>
      <c r="W4470" s="45">
        <v>26.78</v>
      </c>
      <c r="X4470" s="45">
        <f t="shared" si="370"/>
        <v>7.3036363611122281</v>
      </c>
      <c r="Z4470" s="45">
        <f t="shared" si="371"/>
        <v>3.4418181806286894</v>
      </c>
      <c r="AA4470" s="45">
        <f t="shared" si="372"/>
        <v>0.67969543147208122</v>
      </c>
      <c r="AB4470" s="45">
        <f t="shared" si="373"/>
        <v>0.32030456852791872</v>
      </c>
      <c r="AE4470" s="45" t="s">
        <v>132</v>
      </c>
      <c r="AS4470" s="45">
        <v>2.16</v>
      </c>
      <c r="AV4470" s="45" t="s">
        <v>672</v>
      </c>
      <c r="AX4470" s="45" t="s">
        <v>14</v>
      </c>
    </row>
    <row r="4471" spans="2:50" s="45" customFormat="1" x14ac:dyDescent="0.2">
      <c r="B4471" s="45">
        <v>10362</v>
      </c>
      <c r="C4471" s="45" t="s">
        <v>40</v>
      </c>
      <c r="D4471" s="45" t="s">
        <v>839</v>
      </c>
      <c r="E4471" s="45" t="s">
        <v>838</v>
      </c>
      <c r="F4471" s="45">
        <v>41.98</v>
      </c>
      <c r="G4471" s="46" t="s">
        <v>626</v>
      </c>
      <c r="H4471" s="45">
        <v>0.27272727263301821</v>
      </c>
      <c r="I4471" s="45">
        <f t="shared" si="369"/>
        <v>11.449090905134105</v>
      </c>
      <c r="J4471" s="45">
        <v>2012</v>
      </c>
      <c r="L4471" s="45">
        <v>179</v>
      </c>
      <c r="M4471" s="45">
        <v>43.816666669999996</v>
      </c>
      <c r="N4471" s="45">
        <v>10.31666667</v>
      </c>
      <c r="Q4471" s="45">
        <v>29</v>
      </c>
      <c r="R4471" s="45">
        <v>15</v>
      </c>
      <c r="S4471" s="45">
        <v>5</v>
      </c>
      <c r="T4471" s="45">
        <v>15</v>
      </c>
      <c r="U4471" s="45" t="s">
        <v>786</v>
      </c>
      <c r="V4471" s="45" t="s">
        <v>26</v>
      </c>
      <c r="W4471" s="45">
        <v>28.83</v>
      </c>
      <c r="X4471" s="45">
        <f t="shared" si="370"/>
        <v>7.8627272700099144</v>
      </c>
      <c r="Z4471" s="45">
        <f t="shared" si="371"/>
        <v>3.5863636351241901</v>
      </c>
      <c r="AA4471" s="45">
        <f t="shared" si="372"/>
        <v>0.68675559790376361</v>
      </c>
      <c r="AB4471" s="45">
        <f t="shared" si="373"/>
        <v>0.31324440209623633</v>
      </c>
      <c r="AE4471" s="45" t="s">
        <v>132</v>
      </c>
      <c r="AS4471" s="45">
        <v>2.16</v>
      </c>
      <c r="AV4471" s="45" t="s">
        <v>672</v>
      </c>
      <c r="AX4471" s="45" t="s">
        <v>14</v>
      </c>
    </row>
    <row r="4472" spans="2:50" s="45" customFormat="1" x14ac:dyDescent="0.2">
      <c r="B4472" s="45">
        <v>10362</v>
      </c>
      <c r="C4472" s="45" t="s">
        <v>40</v>
      </c>
      <c r="D4472" s="45" t="s">
        <v>839</v>
      </c>
      <c r="E4472" s="45" t="s">
        <v>838</v>
      </c>
      <c r="F4472" s="45">
        <v>45.97</v>
      </c>
      <c r="G4472" s="46" t="s">
        <v>626</v>
      </c>
      <c r="H4472" s="45">
        <v>0.27272727263301821</v>
      </c>
      <c r="I4472" s="45">
        <f t="shared" si="369"/>
        <v>12.537272722939846</v>
      </c>
      <c r="J4472" s="45">
        <v>2012</v>
      </c>
      <c r="L4472" s="45">
        <v>182</v>
      </c>
      <c r="M4472" s="45">
        <v>43.816666669999996</v>
      </c>
      <c r="N4472" s="45">
        <v>10.31666667</v>
      </c>
      <c r="Q4472" s="45">
        <v>27.11</v>
      </c>
      <c r="R4472" s="45">
        <v>15</v>
      </c>
      <c r="S4472" s="45">
        <v>4.8499999999999996</v>
      </c>
      <c r="T4472" s="45">
        <v>15</v>
      </c>
      <c r="U4472" s="45" t="s">
        <v>786</v>
      </c>
      <c r="V4472" s="45" t="s">
        <v>26</v>
      </c>
      <c r="W4472" s="45">
        <v>30</v>
      </c>
      <c r="X4472" s="45">
        <f t="shared" si="370"/>
        <v>8.1818181789905466</v>
      </c>
      <c r="Z4472" s="45">
        <f t="shared" si="371"/>
        <v>4.3554545439492998</v>
      </c>
      <c r="AA4472" s="45">
        <f t="shared" si="372"/>
        <v>0.65259952142701771</v>
      </c>
      <c r="AB4472" s="45">
        <f t="shared" si="373"/>
        <v>0.34740047857298234</v>
      </c>
      <c r="AE4472" s="45" t="s">
        <v>132</v>
      </c>
      <c r="AS4472" s="45">
        <v>2.16</v>
      </c>
      <c r="AV4472" s="45" t="s">
        <v>672</v>
      </c>
      <c r="AX4472" s="45" t="s">
        <v>14</v>
      </c>
    </row>
    <row r="4473" spans="2:50" s="45" customFormat="1" x14ac:dyDescent="0.2">
      <c r="B4473" s="45">
        <v>10362</v>
      </c>
      <c r="C4473" s="45" t="s">
        <v>40</v>
      </c>
      <c r="D4473" s="45" t="s">
        <v>839</v>
      </c>
      <c r="E4473" s="45" t="s">
        <v>838</v>
      </c>
      <c r="F4473" s="45">
        <v>49.95</v>
      </c>
      <c r="G4473" s="46" t="s">
        <v>626</v>
      </c>
      <c r="H4473" s="45">
        <v>0.27272727263301821</v>
      </c>
      <c r="I4473" s="45">
        <f t="shared" si="369"/>
        <v>13.622727268019261</v>
      </c>
      <c r="J4473" s="45">
        <v>2012</v>
      </c>
      <c r="L4473" s="45">
        <v>186</v>
      </c>
      <c r="M4473" s="45">
        <v>43.816666669999996</v>
      </c>
      <c r="N4473" s="45">
        <v>10.31666667</v>
      </c>
      <c r="Q4473" s="45">
        <v>25.56</v>
      </c>
      <c r="R4473" s="45">
        <v>15</v>
      </c>
      <c r="S4473" s="45">
        <v>2.64</v>
      </c>
      <c r="T4473" s="45">
        <v>15</v>
      </c>
      <c r="U4473" s="45" t="s">
        <v>786</v>
      </c>
      <c r="V4473" s="45" t="s">
        <v>26</v>
      </c>
      <c r="W4473" s="45">
        <v>31.76</v>
      </c>
      <c r="X4473" s="45">
        <f t="shared" si="370"/>
        <v>8.6618181788246584</v>
      </c>
      <c r="Z4473" s="45">
        <f t="shared" si="371"/>
        <v>4.9609090891946028</v>
      </c>
      <c r="AA4473" s="45">
        <f t="shared" si="372"/>
        <v>0.63583583583583581</v>
      </c>
      <c r="AB4473" s="45">
        <f t="shared" si="373"/>
        <v>0.36416416416416425</v>
      </c>
      <c r="AE4473" s="45" t="s">
        <v>132</v>
      </c>
      <c r="AS4473" s="45">
        <v>2.16</v>
      </c>
      <c r="AV4473" s="45" t="s">
        <v>672</v>
      </c>
      <c r="AX4473" s="45" t="s">
        <v>14</v>
      </c>
    </row>
    <row r="4474" spans="2:50" s="45" customFormat="1" x14ac:dyDescent="0.2">
      <c r="B4474" s="45">
        <v>10362</v>
      </c>
      <c r="C4474" s="45" t="s">
        <v>40</v>
      </c>
      <c r="D4474" s="45" t="s">
        <v>839</v>
      </c>
      <c r="E4474" s="45" t="s">
        <v>838</v>
      </c>
      <c r="F4474" s="45">
        <v>53.13</v>
      </c>
      <c r="G4474" s="46" t="s">
        <v>626</v>
      </c>
      <c r="H4474" s="45">
        <v>0.27272727263301821</v>
      </c>
      <c r="I4474" s="45">
        <f t="shared" si="369"/>
        <v>14.489999994992258</v>
      </c>
      <c r="J4474" s="45">
        <v>2012</v>
      </c>
      <c r="L4474" s="45">
        <v>189</v>
      </c>
      <c r="M4474" s="45">
        <v>43.816666669999996</v>
      </c>
      <c r="N4474" s="45">
        <v>10.31666667</v>
      </c>
      <c r="Q4474" s="45">
        <v>27.11</v>
      </c>
      <c r="R4474" s="45">
        <v>15</v>
      </c>
      <c r="S4474" s="45">
        <v>3.47</v>
      </c>
      <c r="T4474" s="45">
        <v>15</v>
      </c>
      <c r="U4474" s="45" t="s">
        <v>786</v>
      </c>
      <c r="V4474" s="45" t="s">
        <v>26</v>
      </c>
      <c r="W4474" s="45">
        <v>31.33</v>
      </c>
      <c r="X4474" s="45">
        <f t="shared" si="370"/>
        <v>8.5445454515924606</v>
      </c>
      <c r="Z4474" s="45">
        <f t="shared" si="371"/>
        <v>5.9454545433997978</v>
      </c>
      <c r="AA4474" s="45">
        <f t="shared" si="372"/>
        <v>0.5896856766421984</v>
      </c>
      <c r="AB4474" s="45">
        <f t="shared" si="373"/>
        <v>0.41031432335780166</v>
      </c>
      <c r="AE4474" s="45" t="s">
        <v>132</v>
      </c>
      <c r="AS4474" s="45">
        <v>2.16</v>
      </c>
      <c r="AV4474" s="45" t="s">
        <v>672</v>
      </c>
      <c r="AX4474" s="45" t="s">
        <v>14</v>
      </c>
    </row>
    <row r="4475" spans="2:50" s="45" customFormat="1" x14ac:dyDescent="0.2">
      <c r="B4475" s="45">
        <v>10362</v>
      </c>
      <c r="C4475" s="45" t="s">
        <v>40</v>
      </c>
      <c r="D4475" s="45" t="s">
        <v>839</v>
      </c>
      <c r="E4475" s="45" t="s">
        <v>838</v>
      </c>
      <c r="F4475" s="45">
        <v>52.12</v>
      </c>
      <c r="G4475" s="46" t="s">
        <v>626</v>
      </c>
      <c r="H4475" s="45">
        <v>0.27272727263301821</v>
      </c>
      <c r="I4475" s="45">
        <f t="shared" si="369"/>
        <v>14.214545449632908</v>
      </c>
      <c r="J4475" s="45">
        <v>2012</v>
      </c>
      <c r="L4475" s="45">
        <v>193</v>
      </c>
      <c r="M4475" s="45">
        <v>43.816666669999996</v>
      </c>
      <c r="N4475" s="45">
        <v>10.31666667</v>
      </c>
      <c r="Q4475" s="45">
        <v>25.67</v>
      </c>
      <c r="R4475" s="45">
        <v>15</v>
      </c>
      <c r="S4475" s="45">
        <v>4.58</v>
      </c>
      <c r="T4475" s="45">
        <v>15</v>
      </c>
      <c r="U4475" s="45" t="s">
        <v>786</v>
      </c>
      <c r="V4475" s="45" t="s">
        <v>26</v>
      </c>
      <c r="W4475" s="45">
        <v>34.99</v>
      </c>
      <c r="X4475" s="45">
        <f t="shared" si="370"/>
        <v>9.5427272694293084</v>
      </c>
      <c r="Z4475" s="45">
        <f t="shared" si="371"/>
        <v>4.6718181802035996</v>
      </c>
      <c r="AA4475" s="45">
        <f t="shared" si="372"/>
        <v>0.67133537989255576</v>
      </c>
      <c r="AB4475" s="45">
        <f t="shared" si="373"/>
        <v>0.32866462010744424</v>
      </c>
      <c r="AE4475" s="45" t="s">
        <v>132</v>
      </c>
      <c r="AS4475" s="45">
        <v>2.16</v>
      </c>
      <c r="AV4475" s="45" t="s">
        <v>672</v>
      </c>
      <c r="AX4475" s="45" t="s">
        <v>14</v>
      </c>
    </row>
    <row r="4476" spans="2:50" s="45" customFormat="1" x14ac:dyDescent="0.2">
      <c r="B4476" s="45">
        <v>10362</v>
      </c>
      <c r="C4476" s="45" t="s">
        <v>40</v>
      </c>
      <c r="D4476" s="45" t="s">
        <v>839</v>
      </c>
      <c r="E4476" s="45" t="s">
        <v>838</v>
      </c>
      <c r="F4476" s="45">
        <v>53.71</v>
      </c>
      <c r="G4476" s="46" t="s">
        <v>626</v>
      </c>
      <c r="H4476" s="45">
        <v>0.27272727263301821</v>
      </c>
      <c r="I4476" s="45">
        <f t="shared" si="369"/>
        <v>14.648181813119409</v>
      </c>
      <c r="J4476" s="45">
        <v>2012</v>
      </c>
      <c r="L4476" s="45">
        <v>195</v>
      </c>
      <c r="M4476" s="45">
        <v>43.816666669999996</v>
      </c>
      <c r="N4476" s="45">
        <v>10.31666667</v>
      </c>
      <c r="Q4476" s="45">
        <v>27.44</v>
      </c>
      <c r="R4476" s="45">
        <v>15</v>
      </c>
      <c r="S4476" s="45">
        <v>1.67</v>
      </c>
      <c r="T4476" s="45">
        <v>15</v>
      </c>
      <c r="U4476" s="45" t="s">
        <v>786</v>
      </c>
      <c r="V4476" s="45" t="s">
        <v>26</v>
      </c>
      <c r="W4476" s="45">
        <v>36.020000000000003</v>
      </c>
      <c r="X4476" s="45">
        <f t="shared" si="370"/>
        <v>9.8236363602413164</v>
      </c>
      <c r="Z4476" s="45">
        <f t="shared" si="371"/>
        <v>4.8245454528780929</v>
      </c>
      <c r="AA4476" s="45">
        <f t="shared" si="372"/>
        <v>0.67063861478309439</v>
      </c>
      <c r="AB4476" s="45">
        <f t="shared" si="373"/>
        <v>0.32936138521690561</v>
      </c>
      <c r="AE4476" s="45" t="s">
        <v>132</v>
      </c>
      <c r="AS4476" s="45">
        <v>2.16</v>
      </c>
      <c r="AV4476" s="45" t="s">
        <v>672</v>
      </c>
      <c r="AX4476" s="45" t="s">
        <v>14</v>
      </c>
    </row>
    <row r="4477" spans="2:50" s="45" customFormat="1" x14ac:dyDescent="0.2">
      <c r="B4477" s="45">
        <v>10362</v>
      </c>
      <c r="C4477" s="45" t="s">
        <v>40</v>
      </c>
      <c r="D4477" s="45" t="s">
        <v>839</v>
      </c>
      <c r="E4477" s="45" t="s">
        <v>838</v>
      </c>
      <c r="F4477" s="45">
        <v>51.11</v>
      </c>
      <c r="G4477" s="46" t="s">
        <v>626</v>
      </c>
      <c r="H4477" s="45">
        <v>0.27272727263301821</v>
      </c>
      <c r="I4477" s="45">
        <f t="shared" si="369"/>
        <v>13.939090904273561</v>
      </c>
      <c r="J4477" s="45">
        <v>2012</v>
      </c>
      <c r="L4477" s="45">
        <v>200</v>
      </c>
      <c r="M4477" s="45">
        <v>43.816666669999996</v>
      </c>
      <c r="N4477" s="45">
        <v>10.31666667</v>
      </c>
      <c r="Q4477" s="45">
        <v>27</v>
      </c>
      <c r="R4477" s="45">
        <v>15</v>
      </c>
      <c r="S4477" s="45">
        <v>4.72</v>
      </c>
      <c r="T4477" s="45">
        <v>15</v>
      </c>
      <c r="U4477" s="45" t="s">
        <v>786</v>
      </c>
      <c r="V4477" s="45" t="s">
        <v>26</v>
      </c>
      <c r="W4477" s="45">
        <v>30.64</v>
      </c>
      <c r="X4477" s="45">
        <f t="shared" si="370"/>
        <v>8.356363633475679</v>
      </c>
      <c r="Z4477" s="45">
        <f t="shared" si="371"/>
        <v>5.5827272707978821</v>
      </c>
      <c r="AA4477" s="45">
        <f t="shared" si="372"/>
        <v>0.59949129328898465</v>
      </c>
      <c r="AB4477" s="45">
        <f t="shared" si="373"/>
        <v>0.40050870671101541</v>
      </c>
      <c r="AE4477" s="45" t="s">
        <v>132</v>
      </c>
      <c r="AS4477" s="45">
        <v>2.16</v>
      </c>
      <c r="AV4477" s="45" t="s">
        <v>672</v>
      </c>
      <c r="AX4477" s="45" t="s">
        <v>14</v>
      </c>
    </row>
    <row r="4478" spans="2:50" s="45" customFormat="1" x14ac:dyDescent="0.2">
      <c r="B4478" s="45">
        <v>10362</v>
      </c>
      <c r="C4478" s="45" t="s">
        <v>40</v>
      </c>
      <c r="D4478" s="45" t="s">
        <v>839</v>
      </c>
      <c r="E4478" s="45" t="s">
        <v>838</v>
      </c>
      <c r="F4478" s="45">
        <v>44.92</v>
      </c>
      <c r="G4478" s="46" t="s">
        <v>626</v>
      </c>
      <c r="H4478" s="45">
        <v>0.27272727263301821</v>
      </c>
      <c r="I4478" s="45">
        <f t="shared" si="369"/>
        <v>12.250909086675179</v>
      </c>
      <c r="J4478" s="45">
        <v>2012</v>
      </c>
      <c r="L4478" s="45">
        <v>203</v>
      </c>
      <c r="M4478" s="45">
        <v>43.816666669999996</v>
      </c>
      <c r="N4478" s="45">
        <v>10.31666667</v>
      </c>
      <c r="Q4478" s="45">
        <v>27.44</v>
      </c>
      <c r="R4478" s="45">
        <v>15</v>
      </c>
      <c r="S4478" s="45">
        <v>2.92</v>
      </c>
      <c r="T4478" s="45">
        <v>15</v>
      </c>
      <c r="U4478" s="45" t="s">
        <v>786</v>
      </c>
      <c r="V4478" s="45" t="s">
        <v>26</v>
      </c>
      <c r="W4478" s="45">
        <v>31.81</v>
      </c>
      <c r="X4478" s="45">
        <f t="shared" si="370"/>
        <v>8.6754545424563094</v>
      </c>
      <c r="Z4478" s="45">
        <f t="shared" si="371"/>
        <v>3.5754545442188697</v>
      </c>
      <c r="AA4478" s="45">
        <f t="shared" si="372"/>
        <v>0.70814781834372209</v>
      </c>
      <c r="AB4478" s="45">
        <f t="shared" si="373"/>
        <v>0.29185218165627785</v>
      </c>
      <c r="AE4478" s="45" t="s">
        <v>132</v>
      </c>
      <c r="AS4478" s="45">
        <v>2.16</v>
      </c>
      <c r="AV4478" s="45" t="s">
        <v>672</v>
      </c>
      <c r="AX4478" s="45" t="s">
        <v>14</v>
      </c>
    </row>
    <row r="4479" spans="2:50" s="45" customFormat="1" x14ac:dyDescent="0.2">
      <c r="B4479" s="45">
        <v>10362</v>
      </c>
      <c r="C4479" s="45" t="s">
        <v>40</v>
      </c>
      <c r="D4479" s="45" t="s">
        <v>839</v>
      </c>
      <c r="E4479" s="45" t="s">
        <v>838</v>
      </c>
      <c r="F4479" s="45">
        <v>44.11</v>
      </c>
      <c r="G4479" s="46" t="s">
        <v>626</v>
      </c>
      <c r="H4479" s="45">
        <v>0.27272727263301821</v>
      </c>
      <c r="I4479" s="45">
        <f t="shared" si="369"/>
        <v>12.029999995842433</v>
      </c>
      <c r="J4479" s="45">
        <v>2012</v>
      </c>
      <c r="L4479" s="45">
        <v>207</v>
      </c>
      <c r="M4479" s="45">
        <v>43.816666669999996</v>
      </c>
      <c r="N4479" s="45">
        <v>10.31666667</v>
      </c>
      <c r="Q4479" s="45">
        <v>26.44</v>
      </c>
      <c r="R4479" s="45">
        <v>15</v>
      </c>
      <c r="S4479" s="45">
        <v>2.2200000000000002</v>
      </c>
      <c r="T4479" s="45">
        <v>15</v>
      </c>
      <c r="U4479" s="45" t="s">
        <v>786</v>
      </c>
      <c r="V4479" s="45" t="s">
        <v>26</v>
      </c>
      <c r="W4479" s="45">
        <v>30.96</v>
      </c>
      <c r="X4479" s="45">
        <f t="shared" si="370"/>
        <v>8.4436363607182443</v>
      </c>
      <c r="Z4479" s="45">
        <f t="shared" si="371"/>
        <v>3.5863636351241883</v>
      </c>
      <c r="AA4479" s="45">
        <f t="shared" si="372"/>
        <v>0.70188165948764458</v>
      </c>
      <c r="AB4479" s="45">
        <f t="shared" si="373"/>
        <v>0.29811834051235542</v>
      </c>
      <c r="AE4479" s="45" t="s">
        <v>132</v>
      </c>
      <c r="AS4479" s="45">
        <v>2.16</v>
      </c>
      <c r="AV4479" s="45" t="s">
        <v>672</v>
      </c>
      <c r="AX4479" s="45" t="s">
        <v>14</v>
      </c>
    </row>
    <row r="4480" spans="2:50" s="45" customFormat="1" x14ac:dyDescent="0.2">
      <c r="B4480" s="45">
        <v>10362</v>
      </c>
      <c r="C4480" s="45" t="s">
        <v>40</v>
      </c>
      <c r="D4480" s="45" t="s">
        <v>839</v>
      </c>
      <c r="E4480" s="45" t="s">
        <v>838</v>
      </c>
      <c r="F4480" s="45">
        <v>54.07</v>
      </c>
      <c r="G4480" s="46" t="s">
        <v>626</v>
      </c>
      <c r="H4480" s="45">
        <v>0.27272727263301821</v>
      </c>
      <c r="I4480" s="45">
        <f t="shared" si="369"/>
        <v>14.746363631267295</v>
      </c>
      <c r="J4480" s="45">
        <v>2012</v>
      </c>
      <c r="L4480" s="45">
        <v>213</v>
      </c>
      <c r="M4480" s="45">
        <v>43.816666669999996</v>
      </c>
      <c r="N4480" s="45">
        <v>10.31666667</v>
      </c>
      <c r="Q4480" s="45">
        <v>26.89</v>
      </c>
      <c r="R4480" s="45">
        <v>15</v>
      </c>
      <c r="S4480" s="45">
        <v>1.39</v>
      </c>
      <c r="T4480" s="45">
        <v>15</v>
      </c>
      <c r="U4480" s="45" t="s">
        <v>786</v>
      </c>
      <c r="V4480" s="45" t="s">
        <v>26</v>
      </c>
      <c r="W4480" s="45">
        <v>27.34</v>
      </c>
      <c r="X4480" s="45">
        <f t="shared" si="370"/>
        <v>7.4563636337867178</v>
      </c>
      <c r="Z4480" s="45">
        <f t="shared" si="371"/>
        <v>7.2899999974805771</v>
      </c>
      <c r="AA4480" s="45">
        <f t="shared" si="372"/>
        <v>0.50564083595339371</v>
      </c>
      <c r="AB4480" s="45">
        <f t="shared" si="373"/>
        <v>0.49435916404660629</v>
      </c>
      <c r="AE4480" s="45" t="s">
        <v>132</v>
      </c>
      <c r="AS4480" s="45">
        <v>2.16</v>
      </c>
      <c r="AV4480" s="45" t="s">
        <v>672</v>
      </c>
      <c r="AX4480" s="45" t="s">
        <v>14</v>
      </c>
    </row>
    <row r="4481" spans="2:50" s="45" customFormat="1" x14ac:dyDescent="0.2">
      <c r="B4481" s="45">
        <v>10362</v>
      </c>
      <c r="C4481" s="45" t="s">
        <v>40</v>
      </c>
      <c r="D4481" s="45" t="s">
        <v>839</v>
      </c>
      <c r="E4481" s="45" t="s">
        <v>838</v>
      </c>
      <c r="F4481" s="45">
        <v>45.69</v>
      </c>
      <c r="G4481" s="46" t="s">
        <v>626</v>
      </c>
      <c r="H4481" s="45">
        <v>0.27272727263301821</v>
      </c>
      <c r="I4481" s="45">
        <f t="shared" si="369"/>
        <v>12.460909086602602</v>
      </c>
      <c r="J4481" s="45">
        <v>2012</v>
      </c>
      <c r="L4481" s="45">
        <v>216</v>
      </c>
      <c r="M4481" s="45">
        <v>43.816666669999996</v>
      </c>
      <c r="N4481" s="45">
        <v>10.31666667</v>
      </c>
      <c r="Q4481" s="45">
        <v>26.44</v>
      </c>
      <c r="R4481" s="45">
        <v>15</v>
      </c>
      <c r="S4481" s="45">
        <v>2.5</v>
      </c>
      <c r="T4481" s="45">
        <v>15</v>
      </c>
      <c r="U4481" s="45" t="s">
        <v>786</v>
      </c>
      <c r="V4481" s="45" t="s">
        <v>26</v>
      </c>
      <c r="W4481" s="45">
        <v>35.06</v>
      </c>
      <c r="X4481" s="45">
        <f t="shared" si="370"/>
        <v>9.5618181785136187</v>
      </c>
      <c r="Z4481" s="45">
        <f t="shared" si="371"/>
        <v>2.8990909080889828</v>
      </c>
      <c r="AA4481" s="45">
        <f t="shared" si="372"/>
        <v>0.76734515211205956</v>
      </c>
      <c r="AB4481" s="45">
        <f t="shared" si="373"/>
        <v>0.23265484788794041</v>
      </c>
      <c r="AE4481" s="45" t="s">
        <v>132</v>
      </c>
      <c r="AS4481" s="45">
        <v>2.16</v>
      </c>
      <c r="AV4481" s="45" t="s">
        <v>672</v>
      </c>
      <c r="AX4481" s="45" t="s">
        <v>14</v>
      </c>
    </row>
    <row r="4482" spans="2:50" s="45" customFormat="1" x14ac:dyDescent="0.2">
      <c r="B4482" s="45">
        <v>10362</v>
      </c>
      <c r="C4482" s="45" t="s">
        <v>40</v>
      </c>
      <c r="D4482" s="45" t="s">
        <v>839</v>
      </c>
      <c r="E4482" s="45" t="s">
        <v>838</v>
      </c>
      <c r="F4482" s="45">
        <v>48.08</v>
      </c>
      <c r="G4482" s="46" t="s">
        <v>626</v>
      </c>
      <c r="H4482" s="45">
        <v>0.27272727263301821</v>
      </c>
      <c r="I4482" s="45">
        <f t="shared" si="369"/>
        <v>13.112727268195515</v>
      </c>
      <c r="J4482" s="45">
        <v>2012</v>
      </c>
      <c r="L4482" s="45">
        <v>220</v>
      </c>
      <c r="M4482" s="45">
        <v>43.816666669999996</v>
      </c>
      <c r="N4482" s="45">
        <v>10.31666667</v>
      </c>
      <c r="Q4482" s="45">
        <v>26.44</v>
      </c>
      <c r="R4482" s="45">
        <v>15</v>
      </c>
      <c r="S4482" s="45">
        <v>3.6</v>
      </c>
      <c r="T4482" s="45">
        <v>15</v>
      </c>
      <c r="U4482" s="45" t="s">
        <v>786</v>
      </c>
      <c r="V4482" s="45" t="s">
        <v>26</v>
      </c>
      <c r="W4482" s="45">
        <v>32.6</v>
      </c>
      <c r="X4482" s="45">
        <f t="shared" si="370"/>
        <v>8.8909090878363948</v>
      </c>
      <c r="Z4482" s="45">
        <f t="shared" si="371"/>
        <v>4.2218181803591204</v>
      </c>
      <c r="AA4482" s="45">
        <f t="shared" si="372"/>
        <v>0.678036605657238</v>
      </c>
      <c r="AB4482" s="45">
        <f t="shared" si="373"/>
        <v>0.32196339434276194</v>
      </c>
      <c r="AE4482" s="45" t="s">
        <v>132</v>
      </c>
      <c r="AS4482" s="45">
        <v>2.16</v>
      </c>
      <c r="AV4482" s="45" t="s">
        <v>672</v>
      </c>
      <c r="AX4482" s="45" t="s">
        <v>14</v>
      </c>
    </row>
    <row r="4483" spans="2:50" s="45" customFormat="1" x14ac:dyDescent="0.2">
      <c r="B4483" s="45">
        <v>10362</v>
      </c>
      <c r="C4483" s="45" t="s">
        <v>40</v>
      </c>
      <c r="D4483" s="45" t="s">
        <v>839</v>
      </c>
      <c r="E4483" s="45" t="s">
        <v>838</v>
      </c>
      <c r="F4483" s="45">
        <v>49.85</v>
      </c>
      <c r="G4483" s="46" t="s">
        <v>626</v>
      </c>
      <c r="H4483" s="45">
        <v>0.27272727263301821</v>
      </c>
      <c r="I4483" s="45">
        <f t="shared" si="369"/>
        <v>13.595454540755957</v>
      </c>
      <c r="J4483" s="45">
        <v>2012</v>
      </c>
      <c r="L4483" s="45">
        <v>223</v>
      </c>
      <c r="M4483" s="45">
        <v>43.816666669999996</v>
      </c>
      <c r="N4483" s="45">
        <v>10.31666667</v>
      </c>
      <c r="Q4483" s="45">
        <v>26.33</v>
      </c>
      <c r="R4483" s="45">
        <v>15</v>
      </c>
      <c r="S4483" s="45">
        <v>1.81</v>
      </c>
      <c r="T4483" s="45">
        <v>15</v>
      </c>
      <c r="U4483" s="45" t="s">
        <v>786</v>
      </c>
      <c r="V4483" s="45" t="s">
        <v>26</v>
      </c>
      <c r="W4483" s="45">
        <v>33.049999999999997</v>
      </c>
      <c r="X4483" s="45">
        <f t="shared" si="370"/>
        <v>9.0136363605212519</v>
      </c>
      <c r="Z4483" s="45">
        <f t="shared" si="371"/>
        <v>4.5818181802347056</v>
      </c>
      <c r="AA4483" s="45">
        <f t="shared" si="372"/>
        <v>0.66298896690070208</v>
      </c>
      <c r="AB4483" s="45">
        <f t="shared" si="373"/>
        <v>0.33701103309929786</v>
      </c>
      <c r="AE4483" s="45" t="s">
        <v>132</v>
      </c>
      <c r="AS4483" s="45">
        <v>2.16</v>
      </c>
      <c r="AV4483" s="45" t="s">
        <v>672</v>
      </c>
      <c r="AX4483" s="45" t="s">
        <v>14</v>
      </c>
    </row>
    <row r="4484" spans="2:50" s="45" customFormat="1" x14ac:dyDescent="0.2">
      <c r="B4484" s="45">
        <v>10362</v>
      </c>
      <c r="C4484" s="45" t="s">
        <v>40</v>
      </c>
      <c r="D4484" s="45" t="s">
        <v>839</v>
      </c>
      <c r="E4484" s="45" t="s">
        <v>838</v>
      </c>
      <c r="F4484" s="45">
        <v>47.46</v>
      </c>
      <c r="G4484" s="46" t="s">
        <v>626</v>
      </c>
      <c r="H4484" s="45">
        <v>0.27272727263301821</v>
      </c>
      <c r="I4484" s="45">
        <f t="shared" si="369"/>
        <v>12.943636359163044</v>
      </c>
      <c r="J4484" s="45">
        <v>2012</v>
      </c>
      <c r="L4484" s="45">
        <v>226</v>
      </c>
      <c r="M4484" s="45">
        <v>43.816666669999996</v>
      </c>
      <c r="N4484" s="45">
        <v>10.31666667</v>
      </c>
      <c r="Q4484" s="45">
        <v>26.11</v>
      </c>
      <c r="R4484" s="45">
        <v>15</v>
      </c>
      <c r="S4484" s="45">
        <v>2.35</v>
      </c>
      <c r="T4484" s="45">
        <v>15</v>
      </c>
      <c r="U4484" s="45" t="s">
        <v>786</v>
      </c>
      <c r="V4484" s="45" t="s">
        <v>26</v>
      </c>
      <c r="W4484" s="45">
        <v>22.13</v>
      </c>
      <c r="X4484" s="45">
        <f t="shared" si="370"/>
        <v>6.0354545433686928</v>
      </c>
      <c r="Z4484" s="45">
        <f t="shared" si="371"/>
        <v>6.9081818157943511</v>
      </c>
      <c r="AA4484" s="45">
        <f t="shared" si="372"/>
        <v>0.46628739991571849</v>
      </c>
      <c r="AB4484" s="45">
        <f t="shared" si="373"/>
        <v>0.53371260008428145</v>
      </c>
      <c r="AE4484" s="45" t="s">
        <v>132</v>
      </c>
      <c r="AS4484" s="45">
        <v>2.16</v>
      </c>
      <c r="AV4484" s="45" t="s">
        <v>672</v>
      </c>
      <c r="AX4484" s="45" t="s">
        <v>14</v>
      </c>
    </row>
    <row r="4485" spans="2:50" s="42" customFormat="1" x14ac:dyDescent="0.2">
      <c r="B4485" s="42">
        <v>10362</v>
      </c>
      <c r="C4485" s="42" t="s">
        <v>40</v>
      </c>
      <c r="D4485" s="42" t="s">
        <v>840</v>
      </c>
      <c r="E4485" s="42" t="s">
        <v>838</v>
      </c>
      <c r="F4485" s="42">
        <v>13.96</v>
      </c>
      <c r="G4485" s="44" t="s">
        <v>626</v>
      </c>
      <c r="H4485" s="42">
        <v>0.27272727263301821</v>
      </c>
      <c r="I4485" s="42">
        <f t="shared" si="369"/>
        <v>3.8072727259569343</v>
      </c>
      <c r="J4485" s="42">
        <v>2012</v>
      </c>
      <c r="L4485" s="42">
        <v>136</v>
      </c>
      <c r="M4485" s="42">
        <v>43.816666669999996</v>
      </c>
      <c r="N4485" s="42">
        <v>10.31666667</v>
      </c>
      <c r="Q4485" s="42">
        <v>20</v>
      </c>
      <c r="R4485" s="42">
        <v>15</v>
      </c>
      <c r="S4485" s="42">
        <v>30.83</v>
      </c>
      <c r="T4485" s="42">
        <v>15</v>
      </c>
      <c r="U4485" s="42" t="s">
        <v>786</v>
      </c>
      <c r="V4485" s="42" t="s">
        <v>26</v>
      </c>
      <c r="W4485" s="42">
        <v>7.56</v>
      </c>
      <c r="X4485" s="42">
        <f t="shared" si="370"/>
        <v>2.0618181811056178</v>
      </c>
      <c r="Z4485" s="42">
        <f t="shared" si="371"/>
        <v>1.7454545448513166</v>
      </c>
      <c r="AA4485" s="42">
        <f t="shared" si="372"/>
        <v>0.54154727793696278</v>
      </c>
      <c r="AB4485" s="42">
        <f t="shared" si="373"/>
        <v>0.45845272206303722</v>
      </c>
      <c r="AE4485" s="42" t="s">
        <v>132</v>
      </c>
      <c r="AS4485" s="42">
        <v>3.21</v>
      </c>
      <c r="AV4485" s="42" t="s">
        <v>672</v>
      </c>
      <c r="AX4485" s="42" t="s">
        <v>14</v>
      </c>
    </row>
    <row r="4486" spans="2:50" s="42" customFormat="1" x14ac:dyDescent="0.2">
      <c r="B4486" s="42">
        <v>10362</v>
      </c>
      <c r="C4486" s="42" t="s">
        <v>40</v>
      </c>
      <c r="D4486" s="42" t="s">
        <v>840</v>
      </c>
      <c r="E4486" s="42" t="s">
        <v>838</v>
      </c>
      <c r="F4486" s="42">
        <v>9.56</v>
      </c>
      <c r="G4486" s="44" t="s">
        <v>626</v>
      </c>
      <c r="H4486" s="42">
        <v>0.27272727263301821</v>
      </c>
      <c r="I4486" s="42">
        <f t="shared" si="369"/>
        <v>2.6072727263716544</v>
      </c>
      <c r="J4486" s="42">
        <v>2012</v>
      </c>
      <c r="L4486" s="42">
        <v>139</v>
      </c>
      <c r="M4486" s="42">
        <v>43.816666669999996</v>
      </c>
      <c r="N4486" s="42">
        <v>10.31666667</v>
      </c>
      <c r="Q4486" s="42">
        <v>21.44</v>
      </c>
      <c r="R4486" s="42">
        <v>15</v>
      </c>
      <c r="S4486" s="42">
        <v>35.83</v>
      </c>
      <c r="T4486" s="42">
        <v>15</v>
      </c>
      <c r="U4486" s="42" t="s">
        <v>786</v>
      </c>
      <c r="V4486" s="42" t="s">
        <v>26</v>
      </c>
      <c r="W4486" s="42">
        <v>7.29</v>
      </c>
      <c r="X4486" s="42">
        <f t="shared" si="370"/>
        <v>1.9881818174947028</v>
      </c>
      <c r="Z4486" s="42">
        <f t="shared" si="371"/>
        <v>0.61909090887695162</v>
      </c>
      <c r="AA4486" s="42">
        <f t="shared" si="372"/>
        <v>0.7625523012552301</v>
      </c>
      <c r="AB4486" s="42">
        <f t="shared" si="373"/>
        <v>0.23744769874476995</v>
      </c>
      <c r="AE4486" s="42" t="s">
        <v>132</v>
      </c>
      <c r="AS4486" s="42">
        <v>3.21</v>
      </c>
      <c r="AV4486" s="42" t="s">
        <v>672</v>
      </c>
      <c r="AX4486" s="42" t="s">
        <v>14</v>
      </c>
    </row>
    <row r="4487" spans="2:50" s="42" customFormat="1" x14ac:dyDescent="0.2">
      <c r="B4487" s="42">
        <v>10362</v>
      </c>
      <c r="C4487" s="42" t="s">
        <v>40</v>
      </c>
      <c r="D4487" s="42" t="s">
        <v>840</v>
      </c>
      <c r="E4487" s="42" t="s">
        <v>838</v>
      </c>
      <c r="F4487" s="42">
        <v>13.54</v>
      </c>
      <c r="G4487" s="44" t="s">
        <v>626</v>
      </c>
      <c r="H4487" s="42">
        <v>0.27272727263301821</v>
      </c>
      <c r="I4487" s="42">
        <f t="shared" si="369"/>
        <v>3.6927272714510666</v>
      </c>
      <c r="J4487" s="42">
        <v>2012</v>
      </c>
      <c r="L4487" s="42">
        <v>145</v>
      </c>
      <c r="M4487" s="42">
        <v>43.816666669999996</v>
      </c>
      <c r="N4487" s="42">
        <v>10.31666667</v>
      </c>
      <c r="Q4487" s="42">
        <v>19.89</v>
      </c>
      <c r="R4487" s="42">
        <v>15</v>
      </c>
      <c r="S4487" s="42">
        <v>41.94</v>
      </c>
      <c r="T4487" s="42">
        <v>15</v>
      </c>
      <c r="U4487" s="42" t="s">
        <v>786</v>
      </c>
      <c r="V4487" s="42" t="s">
        <v>26</v>
      </c>
      <c r="W4487" s="42">
        <v>6.87</v>
      </c>
      <c r="X4487" s="42">
        <f t="shared" si="370"/>
        <v>1.8736363629888351</v>
      </c>
      <c r="Z4487" s="42">
        <f t="shared" si="371"/>
        <v>1.8190909084622315</v>
      </c>
      <c r="AA4487" s="42">
        <f t="shared" si="372"/>
        <v>0.50738552437223039</v>
      </c>
      <c r="AB4487" s="42">
        <f t="shared" si="373"/>
        <v>0.49261447562776961</v>
      </c>
      <c r="AE4487" s="42" t="s">
        <v>132</v>
      </c>
      <c r="AS4487" s="42">
        <v>3.21</v>
      </c>
      <c r="AV4487" s="42" t="s">
        <v>672</v>
      </c>
      <c r="AX4487" s="42" t="s">
        <v>14</v>
      </c>
    </row>
    <row r="4488" spans="2:50" s="42" customFormat="1" x14ac:dyDescent="0.2">
      <c r="B4488" s="42">
        <v>10362</v>
      </c>
      <c r="C4488" s="42" t="s">
        <v>40</v>
      </c>
      <c r="D4488" s="42" t="s">
        <v>840</v>
      </c>
      <c r="E4488" s="42" t="s">
        <v>838</v>
      </c>
      <c r="F4488" s="42">
        <v>25.29</v>
      </c>
      <c r="G4488" s="44" t="s">
        <v>626</v>
      </c>
      <c r="H4488" s="42">
        <v>0.27272727263301821</v>
      </c>
      <c r="I4488" s="42">
        <f t="shared" si="369"/>
        <v>6.8972727248890306</v>
      </c>
      <c r="J4488" s="42">
        <v>2012</v>
      </c>
      <c r="L4488" s="42">
        <v>151</v>
      </c>
      <c r="M4488" s="42">
        <v>43.816666669999996</v>
      </c>
      <c r="N4488" s="42">
        <v>10.31666667</v>
      </c>
      <c r="Q4488" s="42">
        <v>25.44</v>
      </c>
      <c r="R4488" s="42">
        <v>15</v>
      </c>
      <c r="S4488" s="42">
        <v>33.33</v>
      </c>
      <c r="T4488" s="42">
        <v>15</v>
      </c>
      <c r="U4488" s="42" t="s">
        <v>786</v>
      </c>
      <c r="V4488" s="42" t="s">
        <v>26</v>
      </c>
      <c r="W4488" s="42">
        <v>12.72</v>
      </c>
      <c r="X4488" s="42">
        <f t="shared" si="370"/>
        <v>3.4690909078919918</v>
      </c>
      <c r="Z4488" s="42">
        <f t="shared" si="371"/>
        <v>3.4281818169970388</v>
      </c>
      <c r="AA4488" s="42">
        <f t="shared" si="372"/>
        <v>0.50296559905100835</v>
      </c>
      <c r="AB4488" s="42">
        <f t="shared" si="373"/>
        <v>0.49703440094899171</v>
      </c>
      <c r="AE4488" s="42" t="s">
        <v>132</v>
      </c>
      <c r="AS4488" s="42">
        <v>3.21</v>
      </c>
      <c r="AV4488" s="42" t="s">
        <v>672</v>
      </c>
      <c r="AX4488" s="42" t="s">
        <v>14</v>
      </c>
    </row>
    <row r="4489" spans="2:50" s="42" customFormat="1" x14ac:dyDescent="0.2">
      <c r="B4489" s="42">
        <v>10362</v>
      </c>
      <c r="C4489" s="42" t="s">
        <v>40</v>
      </c>
      <c r="D4489" s="42" t="s">
        <v>840</v>
      </c>
      <c r="E4489" s="42" t="s">
        <v>838</v>
      </c>
      <c r="F4489" s="42">
        <v>28.27</v>
      </c>
      <c r="G4489" s="44" t="s">
        <v>626</v>
      </c>
      <c r="H4489" s="42">
        <v>0.27272727263301821</v>
      </c>
      <c r="I4489" s="42">
        <f t="shared" si="369"/>
        <v>7.7099999973354247</v>
      </c>
      <c r="J4489" s="42">
        <v>2012</v>
      </c>
      <c r="L4489" s="42">
        <v>158</v>
      </c>
      <c r="M4489" s="42">
        <v>43.816666669999996</v>
      </c>
      <c r="N4489" s="42">
        <v>10.31666667</v>
      </c>
      <c r="Q4489" s="42">
        <v>25.78</v>
      </c>
      <c r="R4489" s="42">
        <v>15</v>
      </c>
      <c r="S4489" s="42">
        <v>29.03</v>
      </c>
      <c r="T4489" s="42">
        <v>15</v>
      </c>
      <c r="U4489" s="42" t="s">
        <v>786</v>
      </c>
      <c r="V4489" s="42" t="s">
        <v>26</v>
      </c>
      <c r="W4489" s="42">
        <v>18.71</v>
      </c>
      <c r="X4489" s="42">
        <f t="shared" si="370"/>
        <v>5.1027272709637712</v>
      </c>
      <c r="Z4489" s="42">
        <f t="shared" si="371"/>
        <v>2.6072727263716535</v>
      </c>
      <c r="AA4489" s="42">
        <f t="shared" si="372"/>
        <v>0.66183233109303152</v>
      </c>
      <c r="AB4489" s="42">
        <f t="shared" si="373"/>
        <v>0.33816766890696842</v>
      </c>
      <c r="AE4489" s="42" t="s">
        <v>132</v>
      </c>
      <c r="AS4489" s="42">
        <v>3.21</v>
      </c>
      <c r="AV4489" s="42" t="s">
        <v>672</v>
      </c>
      <c r="AX4489" s="42" t="s">
        <v>14</v>
      </c>
    </row>
    <row r="4490" spans="2:50" s="42" customFormat="1" x14ac:dyDescent="0.2">
      <c r="B4490" s="42">
        <v>10362</v>
      </c>
      <c r="C4490" s="42" t="s">
        <v>40</v>
      </c>
      <c r="D4490" s="42" t="s">
        <v>840</v>
      </c>
      <c r="E4490" s="42" t="s">
        <v>838</v>
      </c>
      <c r="F4490" s="42">
        <v>52.98</v>
      </c>
      <c r="G4490" s="44" t="s">
        <v>626</v>
      </c>
      <c r="H4490" s="42">
        <v>0.27272727263301821</v>
      </c>
      <c r="I4490" s="42">
        <f t="shared" si="369"/>
        <v>14.449090904097304</v>
      </c>
      <c r="J4490" s="42">
        <v>2012</v>
      </c>
      <c r="L4490" s="42">
        <v>166</v>
      </c>
      <c r="M4490" s="42">
        <v>43.816666669999996</v>
      </c>
      <c r="N4490" s="42">
        <v>10.31666667</v>
      </c>
      <c r="Q4490" s="42">
        <v>26.33</v>
      </c>
      <c r="R4490" s="42">
        <v>15</v>
      </c>
      <c r="S4490" s="42">
        <v>27.64</v>
      </c>
      <c r="T4490" s="42">
        <v>15</v>
      </c>
      <c r="U4490" s="42" t="s">
        <v>786</v>
      </c>
      <c r="V4490" s="42" t="s">
        <v>26</v>
      </c>
      <c r="W4490" s="42">
        <v>17.87</v>
      </c>
      <c r="X4490" s="42">
        <f t="shared" si="370"/>
        <v>4.8736363619520358</v>
      </c>
      <c r="Z4490" s="42">
        <f t="shared" si="371"/>
        <v>9.5754545421452679</v>
      </c>
      <c r="AA4490" s="42">
        <f t="shared" si="372"/>
        <v>0.33729709324273316</v>
      </c>
      <c r="AB4490" s="42">
        <f t="shared" si="373"/>
        <v>0.66270290675726684</v>
      </c>
      <c r="AE4490" s="42" t="s">
        <v>132</v>
      </c>
      <c r="AS4490" s="42">
        <v>3.21</v>
      </c>
      <c r="AV4490" s="42" t="s">
        <v>672</v>
      </c>
      <c r="AX4490" s="42" t="s">
        <v>14</v>
      </c>
    </row>
    <row r="4491" spans="2:50" s="42" customFormat="1" x14ac:dyDescent="0.2">
      <c r="B4491" s="42">
        <v>10362</v>
      </c>
      <c r="C4491" s="42" t="s">
        <v>40</v>
      </c>
      <c r="D4491" s="42" t="s">
        <v>840</v>
      </c>
      <c r="E4491" s="42" t="s">
        <v>838</v>
      </c>
      <c r="F4491" s="42">
        <v>60.14</v>
      </c>
      <c r="G4491" s="44" t="s">
        <v>626</v>
      </c>
      <c r="H4491" s="42">
        <v>0.27272727263301821</v>
      </c>
      <c r="I4491" s="42">
        <f t="shared" si="369"/>
        <v>16.401818176149714</v>
      </c>
      <c r="J4491" s="42">
        <v>2012</v>
      </c>
      <c r="L4491" s="42">
        <v>174</v>
      </c>
      <c r="M4491" s="42">
        <v>43.816666669999996</v>
      </c>
      <c r="N4491" s="42">
        <v>10.31666667</v>
      </c>
      <c r="Q4491" s="42">
        <v>26.78</v>
      </c>
      <c r="R4491" s="42">
        <v>15</v>
      </c>
      <c r="S4491" s="42">
        <v>22.08</v>
      </c>
      <c r="T4491" s="42">
        <v>15</v>
      </c>
      <c r="U4491" s="42" t="s">
        <v>786</v>
      </c>
      <c r="V4491" s="42" t="s">
        <v>26</v>
      </c>
      <c r="W4491" s="42">
        <v>22.26</v>
      </c>
      <c r="X4491" s="42">
        <f t="shared" si="370"/>
        <v>6.0709090888109856</v>
      </c>
      <c r="Z4491" s="42">
        <f t="shared" si="371"/>
        <v>10.330909087338728</v>
      </c>
      <c r="AA4491" s="42">
        <f t="shared" si="372"/>
        <v>0.37013634852011978</v>
      </c>
      <c r="AB4491" s="42">
        <f t="shared" si="373"/>
        <v>0.62986365147988022</v>
      </c>
      <c r="AE4491" s="42" t="s">
        <v>132</v>
      </c>
      <c r="AS4491" s="42">
        <v>3.21</v>
      </c>
      <c r="AV4491" s="42" t="s">
        <v>672</v>
      </c>
      <c r="AX4491" s="42" t="s">
        <v>14</v>
      </c>
    </row>
    <row r="4492" spans="2:50" s="42" customFormat="1" x14ac:dyDescent="0.2">
      <c r="B4492" s="42">
        <v>10362</v>
      </c>
      <c r="C4492" s="42" t="s">
        <v>40</v>
      </c>
      <c r="D4492" s="42" t="s">
        <v>840</v>
      </c>
      <c r="E4492" s="42" t="s">
        <v>838</v>
      </c>
      <c r="F4492" s="42">
        <v>57.94</v>
      </c>
      <c r="G4492" s="44" t="s">
        <v>626</v>
      </c>
      <c r="H4492" s="42">
        <v>0.27272727263301821</v>
      </c>
      <c r="I4492" s="42">
        <f t="shared" si="369"/>
        <v>15.801818176357076</v>
      </c>
      <c r="J4492" s="42">
        <v>2012</v>
      </c>
      <c r="L4492" s="42">
        <v>179</v>
      </c>
      <c r="M4492" s="42">
        <v>43.816666669999996</v>
      </c>
      <c r="N4492" s="42">
        <v>10.31666667</v>
      </c>
      <c r="Q4492" s="42">
        <v>30.22</v>
      </c>
      <c r="R4492" s="42">
        <v>15</v>
      </c>
      <c r="S4492" s="42">
        <v>19.440000000000001</v>
      </c>
      <c r="T4492" s="42">
        <v>15</v>
      </c>
      <c r="U4492" s="42" t="s">
        <v>786</v>
      </c>
      <c r="V4492" s="42" t="s">
        <v>26</v>
      </c>
      <c r="W4492" s="42">
        <v>23.44</v>
      </c>
      <c r="X4492" s="42">
        <f t="shared" si="370"/>
        <v>6.3927272705179474</v>
      </c>
      <c r="Z4492" s="42">
        <f t="shared" si="371"/>
        <v>9.409090905839129</v>
      </c>
      <c r="AA4492" s="42">
        <f t="shared" si="372"/>
        <v>0.40455643769416638</v>
      </c>
      <c r="AB4492" s="42">
        <f t="shared" si="373"/>
        <v>0.59544356230583362</v>
      </c>
      <c r="AE4492" s="42" t="s">
        <v>132</v>
      </c>
      <c r="AS4492" s="42">
        <v>3.21</v>
      </c>
      <c r="AV4492" s="42" t="s">
        <v>672</v>
      </c>
      <c r="AX4492" s="42" t="s">
        <v>14</v>
      </c>
    </row>
    <row r="4493" spans="2:50" s="42" customFormat="1" x14ac:dyDescent="0.2">
      <c r="B4493" s="42">
        <v>10362</v>
      </c>
      <c r="C4493" s="42" t="s">
        <v>40</v>
      </c>
      <c r="D4493" s="42" t="s">
        <v>840</v>
      </c>
      <c r="E4493" s="42" t="s">
        <v>838</v>
      </c>
      <c r="F4493" s="42">
        <v>52.35</v>
      </c>
      <c r="G4493" s="44" t="s">
        <v>626</v>
      </c>
      <c r="H4493" s="42">
        <v>0.27272727263301821</v>
      </c>
      <c r="I4493" s="42">
        <f t="shared" si="369"/>
        <v>14.277272722338504</v>
      </c>
      <c r="J4493" s="42">
        <v>2012</v>
      </c>
      <c r="L4493" s="42">
        <v>182</v>
      </c>
      <c r="M4493" s="42">
        <v>43.816666669999996</v>
      </c>
      <c r="N4493" s="42">
        <v>10.31666667</v>
      </c>
      <c r="Q4493" s="42">
        <v>27.11</v>
      </c>
      <c r="R4493" s="42">
        <v>15</v>
      </c>
      <c r="S4493" s="42">
        <v>14.17</v>
      </c>
      <c r="T4493" s="42">
        <v>15</v>
      </c>
      <c r="U4493" s="42" t="s">
        <v>786</v>
      </c>
      <c r="V4493" s="42" t="s">
        <v>26</v>
      </c>
      <c r="W4493" s="42">
        <v>26.22</v>
      </c>
      <c r="X4493" s="42">
        <f t="shared" si="370"/>
        <v>7.1509090884377375</v>
      </c>
      <c r="Z4493" s="42">
        <f t="shared" si="371"/>
        <v>7.1263636339007661</v>
      </c>
      <c r="AA4493" s="42">
        <f t="shared" si="372"/>
        <v>0.50085959885386822</v>
      </c>
      <c r="AB4493" s="42">
        <f t="shared" si="373"/>
        <v>0.49914040114613178</v>
      </c>
      <c r="AE4493" s="42" t="s">
        <v>132</v>
      </c>
      <c r="AS4493" s="42">
        <v>3.21</v>
      </c>
      <c r="AV4493" s="42" t="s">
        <v>672</v>
      </c>
      <c r="AX4493" s="42" t="s">
        <v>14</v>
      </c>
    </row>
    <row r="4494" spans="2:50" s="42" customFormat="1" x14ac:dyDescent="0.2">
      <c r="B4494" s="42">
        <v>10362</v>
      </c>
      <c r="C4494" s="42" t="s">
        <v>40</v>
      </c>
      <c r="D4494" s="42" t="s">
        <v>840</v>
      </c>
      <c r="E4494" s="42" t="s">
        <v>838</v>
      </c>
      <c r="F4494" s="42">
        <v>51.14</v>
      </c>
      <c r="G4494" s="44" t="s">
        <v>626</v>
      </c>
      <c r="H4494" s="42">
        <v>0.27272727263301821</v>
      </c>
      <c r="I4494" s="42">
        <f t="shared" si="369"/>
        <v>13.947272722452551</v>
      </c>
      <c r="J4494" s="42">
        <v>2012</v>
      </c>
      <c r="L4494" s="42">
        <v>186</v>
      </c>
      <c r="M4494" s="42">
        <v>43.816666669999996</v>
      </c>
      <c r="N4494" s="42">
        <v>10.31666667</v>
      </c>
      <c r="Q4494" s="42">
        <v>25.56</v>
      </c>
      <c r="R4494" s="42">
        <v>15</v>
      </c>
      <c r="S4494" s="42">
        <v>19.850000000000001</v>
      </c>
      <c r="T4494" s="42">
        <v>15</v>
      </c>
      <c r="U4494" s="42" t="s">
        <v>786</v>
      </c>
      <c r="V4494" s="42" t="s">
        <v>26</v>
      </c>
      <c r="W4494" s="42">
        <v>24.04</v>
      </c>
      <c r="X4494" s="42">
        <f t="shared" si="370"/>
        <v>6.5563636340977576</v>
      </c>
      <c r="Z4494" s="42">
        <f t="shared" si="371"/>
        <v>7.3909090883547934</v>
      </c>
      <c r="AA4494" s="42">
        <f t="shared" si="372"/>
        <v>0.47008212749315603</v>
      </c>
      <c r="AB4494" s="42">
        <f t="shared" si="373"/>
        <v>0.52991787250684397</v>
      </c>
      <c r="AE4494" s="42" t="s">
        <v>132</v>
      </c>
      <c r="AS4494" s="42">
        <v>3.21</v>
      </c>
      <c r="AV4494" s="42" t="s">
        <v>672</v>
      </c>
      <c r="AX4494" s="42" t="s">
        <v>14</v>
      </c>
    </row>
    <row r="4495" spans="2:50" s="42" customFormat="1" x14ac:dyDescent="0.2">
      <c r="B4495" s="42">
        <v>10362</v>
      </c>
      <c r="C4495" s="42" t="s">
        <v>40</v>
      </c>
      <c r="D4495" s="42" t="s">
        <v>840</v>
      </c>
      <c r="E4495" s="42" t="s">
        <v>838</v>
      </c>
      <c r="F4495" s="42">
        <v>48.54</v>
      </c>
      <c r="G4495" s="44" t="s">
        <v>626</v>
      </c>
      <c r="H4495" s="42">
        <v>0.27272727263301821</v>
      </c>
      <c r="I4495" s="42">
        <f t="shared" si="369"/>
        <v>13.238181813606705</v>
      </c>
      <c r="J4495" s="42">
        <v>2012</v>
      </c>
      <c r="L4495" s="42">
        <v>189</v>
      </c>
      <c r="M4495" s="42">
        <v>43.816666669999996</v>
      </c>
      <c r="N4495" s="42">
        <v>10.31666667</v>
      </c>
      <c r="Q4495" s="42">
        <v>27.11</v>
      </c>
      <c r="R4495" s="42">
        <v>15</v>
      </c>
      <c r="S4495" s="42">
        <v>18.059999999999999</v>
      </c>
      <c r="T4495" s="42">
        <v>15</v>
      </c>
      <c r="U4495" s="42" t="s">
        <v>786</v>
      </c>
      <c r="V4495" s="42" t="s">
        <v>26</v>
      </c>
      <c r="W4495" s="42">
        <v>28.13</v>
      </c>
      <c r="X4495" s="42">
        <f t="shared" si="370"/>
        <v>7.6718181791668023</v>
      </c>
      <c r="Z4495" s="42">
        <f t="shared" si="371"/>
        <v>5.5663636344399023</v>
      </c>
      <c r="AA4495" s="42">
        <f t="shared" si="372"/>
        <v>0.57952204367531934</v>
      </c>
      <c r="AB4495" s="42">
        <f t="shared" si="373"/>
        <v>0.42047795632468071</v>
      </c>
      <c r="AE4495" s="42" t="s">
        <v>132</v>
      </c>
      <c r="AS4495" s="42">
        <v>3.21</v>
      </c>
      <c r="AV4495" s="42" t="s">
        <v>672</v>
      </c>
      <c r="AX4495" s="42" t="s">
        <v>14</v>
      </c>
    </row>
    <row r="4496" spans="2:50" s="42" customFormat="1" x14ac:dyDescent="0.2">
      <c r="B4496" s="42">
        <v>10362</v>
      </c>
      <c r="C4496" s="42" t="s">
        <v>40</v>
      </c>
      <c r="D4496" s="42" t="s">
        <v>840</v>
      </c>
      <c r="E4496" s="42" t="s">
        <v>838</v>
      </c>
      <c r="F4496" s="42">
        <v>52.12</v>
      </c>
      <c r="G4496" s="44" t="s">
        <v>626</v>
      </c>
      <c r="H4496" s="42">
        <v>0.27272727263301821</v>
      </c>
      <c r="I4496" s="42">
        <f t="shared" si="369"/>
        <v>14.214545449632908</v>
      </c>
      <c r="J4496" s="42">
        <v>2012</v>
      </c>
      <c r="L4496" s="42">
        <v>193</v>
      </c>
      <c r="M4496" s="42">
        <v>43.816666669999996</v>
      </c>
      <c r="N4496" s="42">
        <v>10.31666667</v>
      </c>
      <c r="Q4496" s="42">
        <v>26.67</v>
      </c>
      <c r="R4496" s="42">
        <v>15</v>
      </c>
      <c r="S4496" s="42">
        <v>17.920000000000002</v>
      </c>
      <c r="T4496" s="42">
        <v>15</v>
      </c>
      <c r="U4496" s="42" t="s">
        <v>786</v>
      </c>
      <c r="V4496" s="42" t="s">
        <v>26</v>
      </c>
      <c r="W4496" s="42">
        <v>29.31</v>
      </c>
      <c r="X4496" s="42">
        <f t="shared" si="370"/>
        <v>7.9936363608737633</v>
      </c>
      <c r="Z4496" s="42">
        <f t="shared" si="371"/>
        <v>6.2209090887591447</v>
      </c>
      <c r="AA4496" s="42">
        <f t="shared" si="372"/>
        <v>0.5623561013046815</v>
      </c>
      <c r="AB4496" s="42">
        <f t="shared" si="373"/>
        <v>0.4376438986953185</v>
      </c>
      <c r="AE4496" s="42" t="s">
        <v>132</v>
      </c>
      <c r="AS4496" s="42">
        <v>3.21</v>
      </c>
      <c r="AV4496" s="42" t="s">
        <v>672</v>
      </c>
      <c r="AX4496" s="42" t="s">
        <v>14</v>
      </c>
    </row>
    <row r="4497" spans="2:51" s="42" customFormat="1" x14ac:dyDescent="0.2">
      <c r="B4497" s="42">
        <v>10362</v>
      </c>
      <c r="C4497" s="42" t="s">
        <v>40</v>
      </c>
      <c r="D4497" s="42" t="s">
        <v>840</v>
      </c>
      <c r="E4497" s="42" t="s">
        <v>838</v>
      </c>
      <c r="F4497" s="42">
        <v>39.35</v>
      </c>
      <c r="G4497" s="44" t="s">
        <v>626</v>
      </c>
      <c r="H4497" s="42">
        <v>0.27272727263301821</v>
      </c>
      <c r="I4497" s="42">
        <f t="shared" si="369"/>
        <v>10.731818178109267</v>
      </c>
      <c r="J4497" s="42">
        <v>2012</v>
      </c>
      <c r="L4497" s="42">
        <v>195</v>
      </c>
      <c r="M4497" s="42">
        <v>43.816666669999996</v>
      </c>
      <c r="N4497" s="42">
        <v>10.31666667</v>
      </c>
      <c r="Q4497" s="42">
        <v>26</v>
      </c>
      <c r="R4497" s="42">
        <v>15</v>
      </c>
      <c r="S4497" s="42">
        <v>18.75</v>
      </c>
      <c r="T4497" s="42">
        <v>15</v>
      </c>
      <c r="U4497" s="42" t="s">
        <v>786</v>
      </c>
      <c r="V4497" s="42" t="s">
        <v>26</v>
      </c>
      <c r="W4497" s="42">
        <v>22.91</v>
      </c>
      <c r="X4497" s="42">
        <f t="shared" si="370"/>
        <v>6.2481818160224476</v>
      </c>
      <c r="Z4497" s="42">
        <f t="shared" si="371"/>
        <v>4.4836363620868189</v>
      </c>
      <c r="AA4497" s="42">
        <f t="shared" si="372"/>
        <v>0.58221092757306225</v>
      </c>
      <c r="AB4497" s="42">
        <f t="shared" si="373"/>
        <v>0.41778907242693769</v>
      </c>
      <c r="AE4497" s="42" t="s">
        <v>132</v>
      </c>
      <c r="AS4497" s="42">
        <v>3.21</v>
      </c>
      <c r="AV4497" s="42" t="s">
        <v>672</v>
      </c>
      <c r="AX4497" s="42" t="s">
        <v>14</v>
      </c>
    </row>
    <row r="4498" spans="2:51" s="42" customFormat="1" x14ac:dyDescent="0.2">
      <c r="B4498" s="42">
        <v>10362</v>
      </c>
      <c r="C4498" s="42" t="s">
        <v>40</v>
      </c>
      <c r="D4498" s="42" t="s">
        <v>840</v>
      </c>
      <c r="E4498" s="42" t="s">
        <v>838</v>
      </c>
      <c r="F4498" s="42">
        <v>41.74</v>
      </c>
      <c r="G4498" s="44" t="s">
        <v>626</v>
      </c>
      <c r="H4498" s="42">
        <v>0.27272727263301821</v>
      </c>
      <c r="I4498" s="42">
        <f t="shared" si="369"/>
        <v>11.38363635970218</v>
      </c>
      <c r="J4498" s="42">
        <v>2012</v>
      </c>
      <c r="L4498" s="42">
        <v>200</v>
      </c>
      <c r="M4498" s="42">
        <v>43.816666669999996</v>
      </c>
      <c r="N4498" s="42">
        <v>10.31666667</v>
      </c>
      <c r="Q4498" s="42">
        <v>26.56</v>
      </c>
      <c r="R4498" s="42">
        <v>15</v>
      </c>
      <c r="S4498" s="42">
        <v>17.079999999999998</v>
      </c>
      <c r="T4498" s="42">
        <v>15</v>
      </c>
      <c r="U4498" s="42" t="s">
        <v>786</v>
      </c>
      <c r="V4498" s="42" t="s">
        <v>26</v>
      </c>
      <c r="W4498" s="42">
        <v>24.96</v>
      </c>
      <c r="X4498" s="42">
        <f t="shared" si="370"/>
        <v>6.8072727249201348</v>
      </c>
      <c r="Z4498" s="42">
        <f t="shared" si="371"/>
        <v>4.5763636347820453</v>
      </c>
      <c r="AA4498" s="42">
        <f t="shared" si="372"/>
        <v>0.59798754192620984</v>
      </c>
      <c r="AB4498" s="42">
        <f t="shared" si="373"/>
        <v>0.4020124580737901</v>
      </c>
      <c r="AE4498" s="42" t="s">
        <v>132</v>
      </c>
      <c r="AS4498" s="42">
        <v>3.21</v>
      </c>
      <c r="AV4498" s="42" t="s">
        <v>672</v>
      </c>
      <c r="AX4498" s="42" t="s">
        <v>14</v>
      </c>
    </row>
    <row r="4499" spans="2:51" s="42" customFormat="1" x14ac:dyDescent="0.2">
      <c r="B4499" s="42">
        <v>10362</v>
      </c>
      <c r="C4499" s="42" t="s">
        <v>40</v>
      </c>
      <c r="D4499" s="42" t="s">
        <v>840</v>
      </c>
      <c r="E4499" s="42" t="s">
        <v>838</v>
      </c>
      <c r="F4499" s="42">
        <v>54.7</v>
      </c>
      <c r="G4499" s="44" t="s">
        <v>626</v>
      </c>
      <c r="H4499" s="42">
        <v>0.27272727263301821</v>
      </c>
      <c r="I4499" s="42">
        <f t="shared" si="369"/>
        <v>14.918181813026097</v>
      </c>
      <c r="J4499" s="42">
        <v>2012</v>
      </c>
      <c r="L4499" s="42">
        <v>203</v>
      </c>
      <c r="M4499" s="42">
        <v>43.816666669999996</v>
      </c>
      <c r="N4499" s="42">
        <v>10.31666667</v>
      </c>
      <c r="Q4499" s="42">
        <v>26.67</v>
      </c>
      <c r="R4499" s="42">
        <v>15</v>
      </c>
      <c r="S4499" s="42">
        <v>16.670000000000002</v>
      </c>
      <c r="T4499" s="42">
        <v>15</v>
      </c>
      <c r="U4499" s="42" t="s">
        <v>786</v>
      </c>
      <c r="V4499" s="42" t="s">
        <v>26</v>
      </c>
      <c r="W4499" s="42">
        <v>23.81</v>
      </c>
      <c r="X4499" s="42">
        <f t="shared" si="370"/>
        <v>6.4936363613921637</v>
      </c>
      <c r="Z4499" s="42">
        <f t="shared" si="371"/>
        <v>8.4245454516339322</v>
      </c>
      <c r="AA4499" s="42">
        <f t="shared" si="372"/>
        <v>0.43528336380255939</v>
      </c>
      <c r="AB4499" s="42">
        <f t="shared" si="373"/>
        <v>0.5647166361974405</v>
      </c>
      <c r="AE4499" s="42" t="s">
        <v>132</v>
      </c>
      <c r="AS4499" s="42">
        <v>3.21</v>
      </c>
      <c r="AV4499" s="42" t="s">
        <v>672</v>
      </c>
      <c r="AX4499" s="42" t="s">
        <v>14</v>
      </c>
    </row>
    <row r="4500" spans="2:51" s="42" customFormat="1" x14ac:dyDescent="0.2">
      <c r="B4500" s="42">
        <v>10362</v>
      </c>
      <c r="C4500" s="42" t="s">
        <v>40</v>
      </c>
      <c r="D4500" s="42" t="s">
        <v>840</v>
      </c>
      <c r="E4500" s="42" t="s">
        <v>838</v>
      </c>
      <c r="F4500" s="42">
        <v>51.1</v>
      </c>
      <c r="G4500" s="44" t="s">
        <v>626</v>
      </c>
      <c r="H4500" s="42">
        <v>0.27272727263301821</v>
      </c>
      <c r="I4500" s="42">
        <f t="shared" si="369"/>
        <v>13.936363631547231</v>
      </c>
      <c r="J4500" s="42">
        <v>2012</v>
      </c>
      <c r="L4500" s="42">
        <v>207</v>
      </c>
      <c r="M4500" s="42">
        <v>43.816666669999996</v>
      </c>
      <c r="N4500" s="42">
        <v>10.31666667</v>
      </c>
      <c r="Q4500" s="42">
        <v>26.22</v>
      </c>
      <c r="R4500" s="42">
        <v>15</v>
      </c>
      <c r="S4500" s="42">
        <v>20.83</v>
      </c>
      <c r="T4500" s="42">
        <v>15</v>
      </c>
      <c r="U4500" s="42" t="s">
        <v>786</v>
      </c>
      <c r="V4500" s="42" t="s">
        <v>26</v>
      </c>
      <c r="W4500" s="42">
        <v>25.28</v>
      </c>
      <c r="X4500" s="42">
        <f t="shared" si="370"/>
        <v>6.894545452162701</v>
      </c>
      <c r="Z4500" s="42">
        <f t="shared" si="371"/>
        <v>7.0418181793845296</v>
      </c>
      <c r="AA4500" s="42">
        <f t="shared" si="372"/>
        <v>0.4947162426614482</v>
      </c>
      <c r="AB4500" s="42">
        <f t="shared" si="373"/>
        <v>0.5052837573385518</v>
      </c>
      <c r="AE4500" s="42" t="s">
        <v>132</v>
      </c>
      <c r="AS4500" s="42">
        <v>3.21</v>
      </c>
      <c r="AV4500" s="42" t="s">
        <v>672</v>
      </c>
      <c r="AX4500" s="42" t="s">
        <v>14</v>
      </c>
    </row>
    <row r="4501" spans="2:51" s="42" customFormat="1" x14ac:dyDescent="0.2">
      <c r="B4501" s="42">
        <v>10362</v>
      </c>
      <c r="C4501" s="42" t="s">
        <v>40</v>
      </c>
      <c r="D4501" s="42" t="s">
        <v>840</v>
      </c>
      <c r="E4501" s="42" t="s">
        <v>838</v>
      </c>
      <c r="F4501" s="42">
        <v>61.45</v>
      </c>
      <c r="G4501" s="44" t="s">
        <v>626</v>
      </c>
      <c r="H4501" s="42">
        <v>0.27272727263301821</v>
      </c>
      <c r="I4501" s="42">
        <f t="shared" si="369"/>
        <v>16.759090903298969</v>
      </c>
      <c r="J4501" s="42">
        <v>2012</v>
      </c>
      <c r="L4501" s="42">
        <v>213</v>
      </c>
      <c r="M4501" s="42">
        <v>43.816666669999996</v>
      </c>
      <c r="N4501" s="42">
        <v>10.31666667</v>
      </c>
      <c r="Q4501" s="42">
        <v>27.44</v>
      </c>
      <c r="R4501" s="42">
        <v>15</v>
      </c>
      <c r="S4501" s="42">
        <v>14.31</v>
      </c>
      <c r="T4501" s="42">
        <v>15</v>
      </c>
      <c r="U4501" s="42" t="s">
        <v>786</v>
      </c>
      <c r="V4501" s="42" t="s">
        <v>26</v>
      </c>
      <c r="W4501" s="42">
        <v>27.34</v>
      </c>
      <c r="X4501" s="42">
        <f t="shared" si="370"/>
        <v>7.4563636337867178</v>
      </c>
      <c r="Z4501" s="42">
        <f t="shared" si="371"/>
        <v>9.3027272695122498</v>
      </c>
      <c r="AA4501" s="42">
        <f t="shared" si="372"/>
        <v>0.44491456468673718</v>
      </c>
      <c r="AB4501" s="42">
        <f t="shared" si="373"/>
        <v>0.55508543531326271</v>
      </c>
      <c r="AE4501" s="42" t="s">
        <v>132</v>
      </c>
      <c r="AS4501" s="42">
        <v>3.21</v>
      </c>
      <c r="AV4501" s="42" t="s">
        <v>672</v>
      </c>
      <c r="AX4501" s="42" t="s">
        <v>14</v>
      </c>
    </row>
    <row r="4502" spans="2:51" s="42" customFormat="1" x14ac:dyDescent="0.2">
      <c r="B4502" s="42">
        <v>10362</v>
      </c>
      <c r="C4502" s="42" t="s">
        <v>40</v>
      </c>
      <c r="D4502" s="42" t="s">
        <v>840</v>
      </c>
      <c r="E4502" s="42" t="s">
        <v>838</v>
      </c>
      <c r="F4502" s="42">
        <v>62.64</v>
      </c>
      <c r="G4502" s="44" t="s">
        <v>626</v>
      </c>
      <c r="H4502" s="42">
        <v>0.27272727263301821</v>
      </c>
      <c r="I4502" s="42">
        <f t="shared" si="369"/>
        <v>17.08363635773226</v>
      </c>
      <c r="J4502" s="42">
        <v>2012</v>
      </c>
      <c r="L4502" s="42">
        <v>216</v>
      </c>
      <c r="M4502" s="42">
        <v>43.816666669999996</v>
      </c>
      <c r="N4502" s="42">
        <v>10.31666667</v>
      </c>
      <c r="Q4502" s="42">
        <v>26.44</v>
      </c>
      <c r="R4502" s="42">
        <v>15</v>
      </c>
      <c r="S4502" s="42">
        <v>10.83</v>
      </c>
      <c r="T4502" s="42">
        <v>15</v>
      </c>
      <c r="U4502" s="42" t="s">
        <v>786</v>
      </c>
      <c r="V4502" s="42" t="s">
        <v>26</v>
      </c>
      <c r="W4502" s="42">
        <v>28.95</v>
      </c>
      <c r="X4502" s="42">
        <f t="shared" si="370"/>
        <v>7.8954545427258775</v>
      </c>
      <c r="Z4502" s="42">
        <f t="shared" si="371"/>
        <v>9.1881818150063825</v>
      </c>
      <c r="AA4502" s="42">
        <f t="shared" si="372"/>
        <v>0.46216475095785442</v>
      </c>
      <c r="AB4502" s="42">
        <f t="shared" si="373"/>
        <v>0.53783524904214552</v>
      </c>
      <c r="AE4502" s="42" t="s">
        <v>132</v>
      </c>
      <c r="AS4502" s="42">
        <v>3.21</v>
      </c>
      <c r="AV4502" s="42" t="s">
        <v>672</v>
      </c>
      <c r="AX4502" s="42" t="s">
        <v>14</v>
      </c>
    </row>
    <row r="4503" spans="2:51" s="42" customFormat="1" x14ac:dyDescent="0.2">
      <c r="B4503" s="42">
        <v>10362</v>
      </c>
      <c r="C4503" s="42" t="s">
        <v>40</v>
      </c>
      <c r="D4503" s="42" t="s">
        <v>840</v>
      </c>
      <c r="E4503" s="42" t="s">
        <v>838</v>
      </c>
      <c r="F4503" s="42">
        <v>62.04</v>
      </c>
      <c r="G4503" s="44" t="s">
        <v>626</v>
      </c>
      <c r="H4503" s="42">
        <v>0.27272727263301821</v>
      </c>
      <c r="I4503" s="42">
        <f t="shared" si="369"/>
        <v>16.919999994152448</v>
      </c>
      <c r="J4503" s="42">
        <v>2012</v>
      </c>
      <c r="L4503" s="42">
        <v>220</v>
      </c>
      <c r="M4503" s="42">
        <v>43.816666669999996</v>
      </c>
      <c r="N4503" s="42">
        <v>10.31666667</v>
      </c>
      <c r="Q4503" s="42">
        <v>27</v>
      </c>
      <c r="R4503" s="42">
        <v>15</v>
      </c>
      <c r="S4503" s="42">
        <v>16.809999999999999</v>
      </c>
      <c r="T4503" s="42">
        <v>15</v>
      </c>
      <c r="U4503" s="42" t="s">
        <v>786</v>
      </c>
      <c r="V4503" s="42" t="s">
        <v>26</v>
      </c>
      <c r="W4503" s="42">
        <v>28.96</v>
      </c>
      <c r="X4503" s="42">
        <f t="shared" si="370"/>
        <v>7.8981818154522081</v>
      </c>
      <c r="Z4503" s="42">
        <f t="shared" si="371"/>
        <v>9.0218181787002401</v>
      </c>
      <c r="AA4503" s="42">
        <f t="shared" si="372"/>
        <v>0.46679561573178602</v>
      </c>
      <c r="AB4503" s="42">
        <f t="shared" si="373"/>
        <v>0.53320438426821393</v>
      </c>
      <c r="AE4503" s="42" t="s">
        <v>132</v>
      </c>
      <c r="AS4503" s="42">
        <v>3.21</v>
      </c>
      <c r="AV4503" s="42" t="s">
        <v>672</v>
      </c>
      <c r="AX4503" s="42" t="s">
        <v>14</v>
      </c>
    </row>
    <row r="4504" spans="2:51" s="42" customFormat="1" x14ac:dyDescent="0.2">
      <c r="B4504" s="42">
        <v>10362</v>
      </c>
      <c r="C4504" s="42" t="s">
        <v>40</v>
      </c>
      <c r="D4504" s="42" t="s">
        <v>840</v>
      </c>
      <c r="E4504" s="42" t="s">
        <v>838</v>
      </c>
      <c r="F4504" s="42">
        <v>62.63</v>
      </c>
      <c r="G4504" s="44" t="s">
        <v>626</v>
      </c>
      <c r="H4504" s="42">
        <v>0.27272727263301821</v>
      </c>
      <c r="I4504" s="42">
        <f t="shared" si="369"/>
        <v>17.080909085005931</v>
      </c>
      <c r="J4504" s="42">
        <v>2012</v>
      </c>
      <c r="L4504" s="42">
        <v>223</v>
      </c>
      <c r="M4504" s="42">
        <v>43.816666669999996</v>
      </c>
      <c r="N4504" s="42">
        <v>10.31666667</v>
      </c>
      <c r="Q4504" s="42">
        <v>28.56</v>
      </c>
      <c r="R4504" s="42">
        <v>15</v>
      </c>
      <c r="S4504" s="42">
        <v>19.03</v>
      </c>
      <c r="T4504" s="42">
        <v>15</v>
      </c>
      <c r="U4504" s="42" t="s">
        <v>786</v>
      </c>
      <c r="V4504" s="42" t="s">
        <v>26</v>
      </c>
      <c r="W4504" s="42">
        <v>27.8</v>
      </c>
      <c r="X4504" s="42">
        <f t="shared" si="370"/>
        <v>7.5818181791979065</v>
      </c>
      <c r="Z4504" s="42">
        <f t="shared" si="371"/>
        <v>9.4990909058080248</v>
      </c>
      <c r="AA4504" s="42">
        <f t="shared" si="372"/>
        <v>0.44387673638831232</v>
      </c>
      <c r="AB4504" s="42">
        <f t="shared" si="373"/>
        <v>0.55612326361168773</v>
      </c>
      <c r="AE4504" s="42" t="s">
        <v>132</v>
      </c>
      <c r="AS4504" s="42">
        <v>3.21</v>
      </c>
      <c r="AV4504" s="42" t="s">
        <v>672</v>
      </c>
      <c r="AX4504" s="42" t="s">
        <v>14</v>
      </c>
    </row>
    <row r="4505" spans="2:51" s="42" customFormat="1" x14ac:dyDescent="0.2">
      <c r="B4505" s="42">
        <v>10362</v>
      </c>
      <c r="C4505" s="42" t="s">
        <v>40</v>
      </c>
      <c r="D4505" s="42" t="s">
        <v>840</v>
      </c>
      <c r="E4505" s="42" t="s">
        <v>838</v>
      </c>
      <c r="F4505" s="42">
        <v>57.63</v>
      </c>
      <c r="G4505" s="44" t="s">
        <v>626</v>
      </c>
      <c r="H4505" s="42">
        <v>0.27272727263301821</v>
      </c>
      <c r="I4505" s="42">
        <f t="shared" si="369"/>
        <v>15.717272721840841</v>
      </c>
      <c r="J4505" s="42">
        <v>2012</v>
      </c>
      <c r="L4505" s="42">
        <v>226</v>
      </c>
      <c r="M4505" s="42">
        <v>43.816666669999996</v>
      </c>
      <c r="N4505" s="42">
        <v>10.31666667</v>
      </c>
      <c r="Q4505" s="42">
        <v>27.11</v>
      </c>
      <c r="R4505" s="42">
        <v>15</v>
      </c>
      <c r="S4505" s="42">
        <v>16.11</v>
      </c>
      <c r="T4505" s="42">
        <v>15</v>
      </c>
      <c r="U4505" s="42" t="s">
        <v>786</v>
      </c>
      <c r="V4505" s="42" t="s">
        <v>26</v>
      </c>
      <c r="W4505" s="42">
        <v>27.09</v>
      </c>
      <c r="X4505" s="42">
        <f t="shared" si="370"/>
        <v>7.3881818156284638</v>
      </c>
      <c r="Z4505" s="42">
        <f t="shared" si="371"/>
        <v>8.329090906212377</v>
      </c>
      <c r="AA4505" s="42">
        <f t="shared" si="372"/>
        <v>0.47006767308693387</v>
      </c>
      <c r="AB4505" s="42">
        <f t="shared" si="373"/>
        <v>0.52993232691306613</v>
      </c>
      <c r="AE4505" s="42" t="s">
        <v>132</v>
      </c>
      <c r="AS4505" s="42">
        <v>3.21</v>
      </c>
      <c r="AV4505" s="42" t="s">
        <v>672</v>
      </c>
      <c r="AX4505" s="42" t="s">
        <v>14</v>
      </c>
    </row>
    <row r="4506" spans="2:51" s="25" customFormat="1" x14ac:dyDescent="0.2">
      <c r="B4506" s="25">
        <v>10467</v>
      </c>
      <c r="C4506" s="25" t="s">
        <v>69</v>
      </c>
      <c r="D4506" s="25" t="s">
        <v>814</v>
      </c>
      <c r="E4506" s="25" t="s">
        <v>813</v>
      </c>
      <c r="G4506" s="25" t="s">
        <v>642</v>
      </c>
      <c r="H4506" s="25">
        <v>1.0367999998274799</v>
      </c>
      <c r="J4506" s="25">
        <v>2014</v>
      </c>
      <c r="M4506" s="25">
        <f>22.05</f>
        <v>22.05</v>
      </c>
      <c r="N4506" s="25">
        <f>106.86</f>
        <v>106.86</v>
      </c>
      <c r="R4506" s="25">
        <v>5</v>
      </c>
      <c r="V4506" s="25" t="s">
        <v>26</v>
      </c>
      <c r="AE4506" s="25" t="s">
        <v>45</v>
      </c>
      <c r="AL4506" s="25" t="s">
        <v>408</v>
      </c>
      <c r="AS4506" s="25">
        <v>1.597</v>
      </c>
      <c r="AT4506" s="25">
        <v>1.6819999999999999</v>
      </c>
      <c r="AV4506" s="25" t="s">
        <v>843</v>
      </c>
      <c r="AX4506" s="25" t="s">
        <v>14</v>
      </c>
      <c r="AY4506" s="25" t="s">
        <v>666</v>
      </c>
    </row>
  </sheetData>
  <sortState xmlns:xlrd2="http://schemas.microsoft.com/office/spreadsheetml/2017/richdata2" ref="B2:AR3522">
    <sortCondition ref="N2:N3522"/>
    <sortCondition ref="O2:O352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3"/>
  <sheetViews>
    <sheetView workbookViewId="0">
      <selection activeCell="C7" sqref="C7:C8"/>
    </sheetView>
  </sheetViews>
  <sheetFormatPr baseColWidth="10" defaultColWidth="8.83203125" defaultRowHeight="15" x14ac:dyDescent="0.2"/>
  <cols>
    <col min="2" max="2" width="19.6640625" customWidth="1"/>
    <col min="3" max="3" width="13.5" customWidth="1"/>
    <col min="4" max="4" width="20.5" customWidth="1"/>
    <col min="5" max="5" width="175.5" customWidth="1"/>
  </cols>
  <sheetData>
    <row r="2" spans="2:5" x14ac:dyDescent="0.2">
      <c r="B2" s="1"/>
      <c r="C2" s="1" t="s">
        <v>576</v>
      </c>
      <c r="D2" s="51" t="s">
        <v>577</v>
      </c>
      <c r="E2" s="50"/>
    </row>
    <row r="3" spans="2:5" x14ac:dyDescent="0.2">
      <c r="B3" s="52" t="s">
        <v>578</v>
      </c>
      <c r="C3" s="53"/>
      <c r="D3" s="53"/>
      <c r="E3" s="50"/>
    </row>
    <row r="4" spans="2:5" x14ac:dyDescent="0.2">
      <c r="B4" s="2"/>
      <c r="C4" s="2" t="s">
        <v>132</v>
      </c>
      <c r="D4" s="49" t="s">
        <v>579</v>
      </c>
      <c r="E4" s="50"/>
    </row>
    <row r="5" spans="2:5" x14ac:dyDescent="0.2">
      <c r="B5" s="2"/>
      <c r="C5" s="2" t="s">
        <v>96</v>
      </c>
      <c r="D5" s="49" t="s">
        <v>580</v>
      </c>
      <c r="E5" s="50"/>
    </row>
    <row r="6" spans="2:5" x14ac:dyDescent="0.2">
      <c r="B6" s="2"/>
      <c r="C6" s="3" t="s">
        <v>581</v>
      </c>
      <c r="D6" s="49" t="s">
        <v>582</v>
      </c>
      <c r="E6" s="50"/>
    </row>
    <row r="7" spans="2:5" x14ac:dyDescent="0.2">
      <c r="B7" s="2"/>
      <c r="C7" s="2" t="s">
        <v>52</v>
      </c>
      <c r="D7" s="49" t="s">
        <v>583</v>
      </c>
      <c r="E7" s="50"/>
    </row>
    <row r="8" spans="2:5" x14ac:dyDescent="0.2">
      <c r="B8" s="2"/>
      <c r="C8" s="2" t="s">
        <v>584</v>
      </c>
      <c r="D8" s="49" t="s">
        <v>585</v>
      </c>
      <c r="E8" s="50"/>
    </row>
    <row r="9" spans="2:5" x14ac:dyDescent="0.2">
      <c r="B9" s="2"/>
      <c r="C9" s="2" t="s">
        <v>39</v>
      </c>
      <c r="D9" s="49" t="s">
        <v>586</v>
      </c>
      <c r="E9" s="50"/>
    </row>
    <row r="10" spans="2:5" x14ac:dyDescent="0.2">
      <c r="B10" s="2"/>
      <c r="C10" s="2" t="s">
        <v>28</v>
      </c>
      <c r="D10" s="49" t="s">
        <v>587</v>
      </c>
      <c r="E10" s="50"/>
    </row>
    <row r="11" spans="2:5" x14ac:dyDescent="0.2">
      <c r="B11" s="2"/>
      <c r="C11" s="2" t="s">
        <v>45</v>
      </c>
      <c r="D11" s="49" t="s">
        <v>588</v>
      </c>
      <c r="E11" s="50"/>
    </row>
    <row r="12" spans="2:5" x14ac:dyDescent="0.2">
      <c r="B12" s="2"/>
      <c r="C12" s="2" t="s">
        <v>55</v>
      </c>
      <c r="D12" s="49" t="s">
        <v>589</v>
      </c>
      <c r="E12" s="50"/>
    </row>
    <row r="13" spans="2:5" x14ac:dyDescent="0.2">
      <c r="B13" s="2"/>
      <c r="C13" s="2" t="s">
        <v>590</v>
      </c>
      <c r="D13" s="49" t="s">
        <v>591</v>
      </c>
      <c r="E13" s="50"/>
    </row>
    <row r="14" spans="2:5" x14ac:dyDescent="0.2">
      <c r="B14" s="2"/>
      <c r="C14" s="2" t="s">
        <v>592</v>
      </c>
      <c r="D14" s="49" t="s">
        <v>593</v>
      </c>
      <c r="E14" s="50"/>
    </row>
    <row r="15" spans="2:5" x14ac:dyDescent="0.2">
      <c r="B15" s="2"/>
      <c r="C15" s="3" t="s">
        <v>594</v>
      </c>
      <c r="D15" s="49" t="s">
        <v>595</v>
      </c>
      <c r="E15" s="50"/>
    </row>
    <row r="16" spans="2:5" x14ac:dyDescent="0.2">
      <c r="B16" s="2"/>
      <c r="C16" s="2" t="s">
        <v>596</v>
      </c>
      <c r="D16" s="49" t="s">
        <v>597</v>
      </c>
      <c r="E16" s="50"/>
    </row>
    <row r="17" spans="2:5" x14ac:dyDescent="0.2">
      <c r="B17" s="2"/>
      <c r="C17" s="3" t="s">
        <v>598</v>
      </c>
      <c r="D17" s="49" t="s">
        <v>599</v>
      </c>
      <c r="E17" s="50"/>
    </row>
    <row r="18" spans="2:5" x14ac:dyDescent="0.2">
      <c r="B18" s="2"/>
      <c r="C18" s="2" t="s">
        <v>204</v>
      </c>
      <c r="D18" s="49" t="s">
        <v>600</v>
      </c>
      <c r="E18" s="50"/>
    </row>
    <row r="19" spans="2:5" x14ac:dyDescent="0.2">
      <c r="B19" s="2"/>
      <c r="C19" s="2" t="s">
        <v>115</v>
      </c>
      <c r="D19" s="49" t="s">
        <v>601</v>
      </c>
      <c r="E19" s="50"/>
    </row>
    <row r="20" spans="2:5" x14ac:dyDescent="0.2">
      <c r="B20" s="52" t="s">
        <v>602</v>
      </c>
      <c r="C20" s="53"/>
      <c r="D20" s="53"/>
      <c r="E20" s="50"/>
    </row>
    <row r="21" spans="2:5" x14ac:dyDescent="0.2">
      <c r="B21" s="2"/>
      <c r="C21" s="2" t="s">
        <v>357</v>
      </c>
      <c r="D21" s="49" t="s">
        <v>603</v>
      </c>
      <c r="E21" s="50"/>
    </row>
    <row r="22" spans="2:5" x14ac:dyDescent="0.2">
      <c r="B22" s="2"/>
      <c r="C22" s="2" t="s">
        <v>604</v>
      </c>
      <c r="D22" s="49" t="s">
        <v>605</v>
      </c>
      <c r="E22" s="50"/>
    </row>
    <row r="23" spans="2:5" x14ac:dyDescent="0.2">
      <c r="C23" s="48" t="s">
        <v>846</v>
      </c>
      <c r="D23" t="s">
        <v>847</v>
      </c>
    </row>
  </sheetData>
  <mergeCells count="21">
    <mergeCell ref="B20:E20"/>
    <mergeCell ref="D21:E21"/>
    <mergeCell ref="D22:E22"/>
    <mergeCell ref="D14:E14"/>
    <mergeCell ref="D15:E15"/>
    <mergeCell ref="D16:E16"/>
    <mergeCell ref="D17:E17"/>
    <mergeCell ref="D18:E18"/>
    <mergeCell ref="D19:E19"/>
    <mergeCell ref="D13:E13"/>
    <mergeCell ref="D2:E2"/>
    <mergeCell ref="B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5"/>
  <sheetViews>
    <sheetView workbookViewId="0">
      <selection activeCell="J14" sqref="J14"/>
    </sheetView>
  </sheetViews>
  <sheetFormatPr baseColWidth="10" defaultColWidth="8.83203125" defaultRowHeight="15" x14ac:dyDescent="0.2"/>
  <sheetData>
    <row r="3" spans="2:11" x14ac:dyDescent="0.2">
      <c r="B3" s="4" t="s">
        <v>606</v>
      </c>
      <c r="C3" s="4" t="s">
        <v>607</v>
      </c>
      <c r="D3" s="4" t="s">
        <v>608</v>
      </c>
      <c r="E3" s="4" t="s">
        <v>609</v>
      </c>
    </row>
    <row r="4" spans="2:11" x14ac:dyDescent="0.2">
      <c r="B4" s="4">
        <v>1</v>
      </c>
      <c r="C4" s="4">
        <v>31</v>
      </c>
      <c r="D4" s="4" t="s">
        <v>610</v>
      </c>
      <c r="E4" s="4"/>
    </row>
    <row r="5" spans="2:11" x14ac:dyDescent="0.2">
      <c r="B5" s="4">
        <v>2</v>
      </c>
      <c r="C5" s="4">
        <v>28</v>
      </c>
      <c r="D5" s="4" t="s">
        <v>611</v>
      </c>
      <c r="E5" s="4"/>
    </row>
    <row r="6" spans="2:11" x14ac:dyDescent="0.2">
      <c r="B6" s="4">
        <v>3</v>
      </c>
      <c r="C6" s="4">
        <v>31</v>
      </c>
      <c r="D6" s="4" t="s">
        <v>612</v>
      </c>
      <c r="E6" s="4"/>
    </row>
    <row r="7" spans="2:11" x14ac:dyDescent="0.2">
      <c r="B7" s="4">
        <v>4</v>
      </c>
      <c r="C7" s="4">
        <v>30</v>
      </c>
      <c r="D7" s="4" t="s">
        <v>613</v>
      </c>
      <c r="E7" s="4"/>
    </row>
    <row r="8" spans="2:11" x14ac:dyDescent="0.2">
      <c r="B8" s="4">
        <v>5</v>
      </c>
      <c r="C8" s="4">
        <v>31</v>
      </c>
      <c r="D8" s="4" t="s">
        <v>614</v>
      </c>
      <c r="E8" s="4"/>
    </row>
    <row r="9" spans="2:11" x14ac:dyDescent="0.2">
      <c r="B9" s="4">
        <v>6</v>
      </c>
      <c r="C9" s="4">
        <v>30</v>
      </c>
      <c r="D9" s="4" t="s">
        <v>615</v>
      </c>
      <c r="E9" s="4"/>
    </row>
    <row r="10" spans="2:11" x14ac:dyDescent="0.2">
      <c r="B10" s="4">
        <v>7</v>
      </c>
      <c r="C10" s="4">
        <v>31</v>
      </c>
      <c r="D10" s="4" t="s">
        <v>616</v>
      </c>
      <c r="E10" s="4"/>
    </row>
    <row r="11" spans="2:11" x14ac:dyDescent="0.2">
      <c r="B11" s="4">
        <v>8</v>
      </c>
      <c r="C11" s="4">
        <v>31</v>
      </c>
      <c r="D11" s="4" t="s">
        <v>617</v>
      </c>
      <c r="E11" s="4"/>
    </row>
    <row r="12" spans="2:11" x14ac:dyDescent="0.2">
      <c r="B12" s="4">
        <v>9</v>
      </c>
      <c r="C12" s="4">
        <v>30</v>
      </c>
      <c r="D12" s="4" t="s">
        <v>618</v>
      </c>
      <c r="E12" s="4"/>
    </row>
    <row r="13" spans="2:11" x14ac:dyDescent="0.2">
      <c r="B13" s="4">
        <v>10</v>
      </c>
      <c r="C13" s="4">
        <v>31</v>
      </c>
      <c r="D13" s="4" t="s">
        <v>619</v>
      </c>
      <c r="E13" s="4"/>
      <c r="J13">
        <f>365*2+273</f>
        <v>1003</v>
      </c>
      <c r="K13">
        <f>(1145-65)/18</f>
        <v>60</v>
      </c>
    </row>
    <row r="14" spans="2:11" x14ac:dyDescent="0.2">
      <c r="B14" s="4">
        <v>11</v>
      </c>
      <c r="C14" s="4">
        <v>30</v>
      </c>
      <c r="D14" s="4" t="s">
        <v>620</v>
      </c>
      <c r="E14" s="4"/>
    </row>
    <row r="15" spans="2:11" x14ac:dyDescent="0.2">
      <c r="B15" s="4">
        <v>12</v>
      </c>
      <c r="C15" s="4">
        <v>31</v>
      </c>
      <c r="D15" s="4" t="s">
        <v>621</v>
      </c>
      <c r="E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>
      <selection activeCell="B7" sqref="B7:C7"/>
    </sheetView>
  </sheetViews>
  <sheetFormatPr baseColWidth="10" defaultColWidth="8.83203125" defaultRowHeight="15" x14ac:dyDescent="0.2"/>
  <cols>
    <col min="1" max="1" width="9.1640625" style="7"/>
    <col min="2" max="2" width="19" customWidth="1"/>
    <col min="3" max="3" width="25" style="7" customWidth="1"/>
    <col min="4" max="4" width="13.33203125" style="7" customWidth="1"/>
    <col min="11" max="11" width="12.33203125" customWidth="1"/>
    <col min="12" max="12" width="20.33203125" customWidth="1"/>
  </cols>
  <sheetData>
    <row r="1" spans="1:13" s="5" customFormat="1" x14ac:dyDescent="0.2">
      <c r="A1" s="5" t="s">
        <v>777</v>
      </c>
      <c r="H1" s="28" t="s">
        <v>776</v>
      </c>
      <c r="I1" s="29"/>
      <c r="J1" s="29"/>
      <c r="K1" s="29"/>
      <c r="L1" s="29"/>
      <c r="M1" s="29"/>
    </row>
    <row r="2" spans="1:13" s="5" customFormat="1" x14ac:dyDescent="0.2">
      <c r="A2" s="6" t="s">
        <v>708</v>
      </c>
      <c r="B2" s="5" t="s">
        <v>622</v>
      </c>
      <c r="C2" s="6" t="s">
        <v>647</v>
      </c>
      <c r="D2" s="6" t="s">
        <v>648</v>
      </c>
      <c r="H2" s="31" t="s">
        <v>765</v>
      </c>
      <c r="I2" s="31" t="s">
        <v>766</v>
      </c>
      <c r="J2" s="31" t="s">
        <v>767</v>
      </c>
      <c r="K2" s="31" t="s">
        <v>768</v>
      </c>
      <c r="L2" s="31" t="s">
        <v>769</v>
      </c>
      <c r="M2" s="32"/>
    </row>
    <row r="3" spans="1:13" x14ac:dyDescent="0.2">
      <c r="A3" s="7">
        <v>1</v>
      </c>
      <c r="B3" t="s">
        <v>623</v>
      </c>
      <c r="C3" s="7">
        <v>1</v>
      </c>
      <c r="D3" s="7">
        <v>0.96450617299999997</v>
      </c>
      <c r="H3" s="30" t="s">
        <v>770</v>
      </c>
      <c r="I3" s="30" t="s">
        <v>771</v>
      </c>
      <c r="J3" s="30">
        <v>1</v>
      </c>
      <c r="K3" s="30" t="s">
        <v>772</v>
      </c>
      <c r="L3" s="30" t="s">
        <v>773</v>
      </c>
      <c r="M3" s="30"/>
    </row>
    <row r="4" spans="1:13" x14ac:dyDescent="0.2">
      <c r="A4" s="7">
        <v>2</v>
      </c>
      <c r="B4" t="s">
        <v>624</v>
      </c>
      <c r="C4" s="7">
        <v>23.999999997926402</v>
      </c>
      <c r="D4" s="7">
        <v>23.148148150000001</v>
      </c>
      <c r="H4" s="30" t="s">
        <v>774</v>
      </c>
      <c r="I4" s="30" t="s">
        <v>771</v>
      </c>
      <c r="J4" s="30">
        <v>1</v>
      </c>
      <c r="K4" s="30" t="s">
        <v>772</v>
      </c>
      <c r="L4" s="30" t="s">
        <v>780</v>
      </c>
      <c r="M4" s="30"/>
    </row>
    <row r="5" spans="1:13" x14ac:dyDescent="0.2">
      <c r="A5" s="7">
        <v>3</v>
      </c>
      <c r="B5" t="s">
        <v>625</v>
      </c>
      <c r="C5" s="7">
        <v>2.7397263739441097E-3</v>
      </c>
      <c r="D5" s="7">
        <v>2.6424830000000002E-3</v>
      </c>
      <c r="H5" s="30" t="s">
        <v>775</v>
      </c>
      <c r="I5" s="30">
        <f>1/1000*100</f>
        <v>0.1</v>
      </c>
      <c r="J5" s="30">
        <v>1</v>
      </c>
      <c r="K5" s="30" t="s">
        <v>778</v>
      </c>
      <c r="L5" s="30" t="s">
        <v>779</v>
      </c>
      <c r="M5" s="30"/>
    </row>
    <row r="6" spans="1:13" x14ac:dyDescent="0.2">
      <c r="A6" s="7">
        <v>4</v>
      </c>
      <c r="B6" t="s">
        <v>653</v>
      </c>
      <c r="C6" s="7">
        <f>1*12/44/30.5</f>
        <v>8.9418777943368107E-3</v>
      </c>
    </row>
    <row r="7" spans="1:13" x14ac:dyDescent="0.2">
      <c r="A7" s="7">
        <v>5</v>
      </c>
      <c r="B7" t="s">
        <v>626</v>
      </c>
      <c r="C7" s="7">
        <v>0.27272727263301821</v>
      </c>
      <c r="D7" s="7">
        <v>0.26304713800000001</v>
      </c>
    </row>
    <row r="8" spans="1:13" x14ac:dyDescent="0.2">
      <c r="A8" s="7">
        <v>6</v>
      </c>
      <c r="B8" t="s">
        <v>627</v>
      </c>
      <c r="C8" s="7">
        <v>6.5454545442292371</v>
      </c>
      <c r="D8" s="7">
        <v>6.3131313130000004</v>
      </c>
    </row>
    <row r="9" spans="1:13" x14ac:dyDescent="0.2">
      <c r="A9" s="7">
        <v>7</v>
      </c>
      <c r="B9" t="s">
        <v>628</v>
      </c>
      <c r="C9" s="7">
        <v>9.9999999688960006E-2</v>
      </c>
      <c r="D9" s="7">
        <v>9.6450617000000002E-2</v>
      </c>
    </row>
    <row r="10" spans="1:13" x14ac:dyDescent="0.2">
      <c r="A10" s="7">
        <v>8</v>
      </c>
      <c r="B10" t="s">
        <v>629</v>
      </c>
      <c r="C10" s="7">
        <v>9.9999982063360003E-4</v>
      </c>
      <c r="D10" s="7">
        <v>9.6450599999999996E-4</v>
      </c>
    </row>
    <row r="11" spans="1:13" x14ac:dyDescent="0.2">
      <c r="A11" s="7">
        <v>9</v>
      </c>
      <c r="B11" t="s">
        <v>630</v>
      </c>
      <c r="C11" s="7">
        <v>2.3999999842406403E-2</v>
      </c>
      <c r="D11" s="7">
        <v>2.3148148E-2</v>
      </c>
    </row>
    <row r="12" spans="1:13" x14ac:dyDescent="0.2">
      <c r="A12" s="7">
        <v>10</v>
      </c>
      <c r="B12" t="s">
        <v>631</v>
      </c>
      <c r="C12" s="7">
        <v>2.7272712955461818E-4</v>
      </c>
      <c r="D12" s="7">
        <v>2.6304699999999998E-4</v>
      </c>
    </row>
    <row r="13" spans="1:13" x14ac:dyDescent="0.2">
      <c r="A13" s="7">
        <v>11</v>
      </c>
      <c r="B13" t="s">
        <v>632</v>
      </c>
      <c r="C13" s="7">
        <v>6.5454542197108364E-3</v>
      </c>
      <c r="D13" s="7">
        <v>6.3131309999999996E-3</v>
      </c>
    </row>
    <row r="14" spans="1:13" x14ac:dyDescent="0.2">
      <c r="A14" s="7">
        <v>12</v>
      </c>
      <c r="B14" t="s">
        <v>633</v>
      </c>
      <c r="C14" s="7">
        <v>23.563636362543011</v>
      </c>
      <c r="D14" s="7">
        <v>22.727272729999999</v>
      </c>
    </row>
    <row r="15" spans="1:13" x14ac:dyDescent="0.2">
      <c r="A15" s="7">
        <v>13</v>
      </c>
      <c r="B15" t="s">
        <v>634</v>
      </c>
      <c r="C15" s="7">
        <v>1.1999999921203201E-2</v>
      </c>
      <c r="D15" s="7">
        <v>1.1574074E-2</v>
      </c>
    </row>
    <row r="16" spans="1:13" x14ac:dyDescent="0.2">
      <c r="A16" s="7">
        <v>14</v>
      </c>
      <c r="B16" t="s">
        <v>635</v>
      </c>
      <c r="C16" s="7">
        <v>0.28800000018247679</v>
      </c>
      <c r="D16" s="7">
        <v>0.27777777799999998</v>
      </c>
    </row>
    <row r="17" spans="1:4" x14ac:dyDescent="0.2">
      <c r="A17" s="7">
        <v>15</v>
      </c>
      <c r="B17" t="s">
        <v>636</v>
      </c>
      <c r="C17" s="7">
        <v>1.0367999998274766E-3</v>
      </c>
      <c r="D17" s="7">
        <v>1E-3</v>
      </c>
    </row>
    <row r="18" spans="1:4" x14ac:dyDescent="0.2">
      <c r="A18" s="7">
        <v>16</v>
      </c>
      <c r="B18" t="s">
        <v>637</v>
      </c>
      <c r="C18" s="7">
        <v>3.2876712340129316E-2</v>
      </c>
      <c r="D18" s="7">
        <v>3.1709792000000001E-2</v>
      </c>
    </row>
    <row r="19" spans="1:4" x14ac:dyDescent="0.2">
      <c r="A19" s="7">
        <v>17</v>
      </c>
      <c r="B19" t="s">
        <v>638</v>
      </c>
      <c r="C19" s="7">
        <v>11.9999999937792</v>
      </c>
      <c r="D19" s="7">
        <v>11.57407407</v>
      </c>
    </row>
    <row r="20" spans="1:4" x14ac:dyDescent="0.2">
      <c r="A20" s="7">
        <v>18</v>
      </c>
      <c r="B20" t="s">
        <v>639</v>
      </c>
      <c r="C20" s="7">
        <v>1.0367999998274766E-3</v>
      </c>
      <c r="D20" s="7">
        <v>1E-3</v>
      </c>
    </row>
    <row r="21" spans="1:4" x14ac:dyDescent="0.2">
      <c r="A21" s="7">
        <v>19</v>
      </c>
      <c r="B21" t="s">
        <v>640</v>
      </c>
      <c r="C21" s="7">
        <v>8.639999964002304E-2</v>
      </c>
      <c r="D21" s="7">
        <v>8.3333332999999996E-2</v>
      </c>
    </row>
    <row r="22" spans="1:4" x14ac:dyDescent="0.2">
      <c r="A22" s="7">
        <v>20</v>
      </c>
      <c r="B22" t="s">
        <v>641</v>
      </c>
      <c r="C22" s="7">
        <v>2.356363664247901E-2</v>
      </c>
      <c r="D22" s="7">
        <v>2.2727272999999999E-2</v>
      </c>
    </row>
    <row r="23" spans="1:4" x14ac:dyDescent="0.2">
      <c r="A23" s="7">
        <v>21</v>
      </c>
      <c r="B23" t="s">
        <v>642</v>
      </c>
      <c r="C23" s="7">
        <v>1.0367999998274766</v>
      </c>
      <c r="D23" s="7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2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21.5" customWidth="1"/>
    <col min="2" max="2" width="9.1640625" style="7"/>
    <col min="3" max="3" width="19.5" customWidth="1"/>
    <col min="4" max="4" width="58.33203125" customWidth="1"/>
  </cols>
  <sheetData>
    <row r="1" spans="2:4" s="5" customFormat="1" x14ac:dyDescent="0.2">
      <c r="B1" s="6" t="s">
        <v>708</v>
      </c>
      <c r="C1" s="5" t="s">
        <v>739</v>
      </c>
      <c r="D1" s="5" t="s">
        <v>769</v>
      </c>
    </row>
    <row r="2" spans="2:4" x14ac:dyDescent="0.2">
      <c r="B2" s="7">
        <v>1</v>
      </c>
      <c r="C2" t="s">
        <v>675</v>
      </c>
    </row>
    <row r="3" spans="2:4" x14ac:dyDescent="0.2">
      <c r="B3" s="7">
        <v>2</v>
      </c>
      <c r="C3" t="s">
        <v>672</v>
      </c>
    </row>
    <row r="4" spans="2:4" x14ac:dyDescent="0.2">
      <c r="B4" s="7">
        <v>3</v>
      </c>
      <c r="C4" t="s">
        <v>95</v>
      </c>
      <c r="D4" t="s">
        <v>841</v>
      </c>
    </row>
    <row r="5" spans="2:4" x14ac:dyDescent="0.2">
      <c r="B5" s="7">
        <v>4</v>
      </c>
      <c r="C5" t="s">
        <v>654</v>
      </c>
    </row>
    <row r="6" spans="2:4" x14ac:dyDescent="0.2">
      <c r="B6" s="7">
        <v>5</v>
      </c>
      <c r="C6" t="s">
        <v>655</v>
      </c>
    </row>
    <row r="7" spans="2:4" x14ac:dyDescent="0.2">
      <c r="B7" s="7">
        <v>6</v>
      </c>
      <c r="C7" t="s">
        <v>657</v>
      </c>
    </row>
    <row r="8" spans="2:4" x14ac:dyDescent="0.2">
      <c r="B8" s="7">
        <v>7</v>
      </c>
      <c r="C8" t="s">
        <v>658</v>
      </c>
    </row>
    <row r="9" spans="2:4" x14ac:dyDescent="0.2">
      <c r="B9" s="7">
        <v>8</v>
      </c>
      <c r="C9" t="s">
        <v>56</v>
      </c>
    </row>
    <row r="10" spans="2:4" x14ac:dyDescent="0.2">
      <c r="B10" s="7">
        <v>9</v>
      </c>
      <c r="C10" t="s">
        <v>659</v>
      </c>
    </row>
    <row r="11" spans="2:4" x14ac:dyDescent="0.2">
      <c r="B11" s="7">
        <v>10</v>
      </c>
      <c r="C11" t="s">
        <v>656</v>
      </c>
      <c r="D11" t="s">
        <v>845</v>
      </c>
    </row>
    <row r="12" spans="2:4" x14ac:dyDescent="0.2">
      <c r="B12" s="7">
        <v>11</v>
      </c>
      <c r="C12" t="s">
        <v>843</v>
      </c>
      <c r="D12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9.1640625" style="7"/>
    <col min="2" max="2" width="60" customWidth="1"/>
  </cols>
  <sheetData>
    <row r="1" spans="1:2" s="5" customFormat="1" x14ac:dyDescent="0.2">
      <c r="A1" s="6" t="s">
        <v>708</v>
      </c>
      <c r="B1" s="5" t="s">
        <v>656</v>
      </c>
    </row>
    <row r="2" spans="1:2" x14ac:dyDescent="0.2">
      <c r="A2" s="7">
        <v>1</v>
      </c>
      <c r="B2" t="s">
        <v>423</v>
      </c>
    </row>
    <row r="3" spans="1:2" x14ac:dyDescent="0.2">
      <c r="A3" s="7">
        <v>2</v>
      </c>
      <c r="B3" t="s">
        <v>465</v>
      </c>
    </row>
    <row r="4" spans="1:2" x14ac:dyDescent="0.2">
      <c r="A4" s="7">
        <v>3</v>
      </c>
      <c r="B4" t="s">
        <v>735</v>
      </c>
    </row>
    <row r="5" spans="1:2" x14ac:dyDescent="0.2">
      <c r="A5" s="7">
        <v>4</v>
      </c>
      <c r="B5" t="s">
        <v>736</v>
      </c>
    </row>
    <row r="6" spans="1:2" x14ac:dyDescent="0.2">
      <c r="A6" s="7">
        <v>5</v>
      </c>
      <c r="B6" t="s">
        <v>709</v>
      </c>
    </row>
    <row r="7" spans="1:2" x14ac:dyDescent="0.2">
      <c r="A7" s="7">
        <v>6</v>
      </c>
      <c r="B7" t="s">
        <v>422</v>
      </c>
    </row>
    <row r="8" spans="1:2" x14ac:dyDescent="0.2">
      <c r="A8" s="7">
        <v>7</v>
      </c>
      <c r="B8" t="s">
        <v>710</v>
      </c>
    </row>
    <row r="9" spans="1:2" x14ac:dyDescent="0.2">
      <c r="A9" s="7">
        <v>8</v>
      </c>
      <c r="B9" t="s">
        <v>711</v>
      </c>
    </row>
    <row r="10" spans="1:2" x14ac:dyDescent="0.2">
      <c r="A10" s="7">
        <v>9</v>
      </c>
      <c r="B10" t="s">
        <v>712</v>
      </c>
    </row>
    <row r="11" spans="1:2" x14ac:dyDescent="0.2">
      <c r="A11" s="7">
        <v>10</v>
      </c>
      <c r="B11" t="s">
        <v>713</v>
      </c>
    </row>
    <row r="12" spans="1:2" x14ac:dyDescent="0.2">
      <c r="A12" s="7">
        <v>11</v>
      </c>
      <c r="B12" t="s">
        <v>714</v>
      </c>
    </row>
    <row r="13" spans="1:2" x14ac:dyDescent="0.2">
      <c r="A13" s="7">
        <v>12</v>
      </c>
      <c r="B13" t="s">
        <v>733</v>
      </c>
    </row>
    <row r="14" spans="1:2" x14ac:dyDescent="0.2">
      <c r="A14" s="7">
        <v>13</v>
      </c>
      <c r="B14" t="s">
        <v>734</v>
      </c>
    </row>
    <row r="15" spans="1:2" x14ac:dyDescent="0.2">
      <c r="A15" s="7">
        <v>14</v>
      </c>
      <c r="B15" t="s">
        <v>418</v>
      </c>
    </row>
    <row r="16" spans="1:2" x14ac:dyDescent="0.2">
      <c r="A16" s="7">
        <v>15</v>
      </c>
      <c r="B16" t="s">
        <v>715</v>
      </c>
    </row>
    <row r="17" spans="1:2" x14ac:dyDescent="0.2">
      <c r="A17" s="7">
        <v>16</v>
      </c>
      <c r="B17" t="s">
        <v>716</v>
      </c>
    </row>
    <row r="18" spans="1:2" x14ac:dyDescent="0.2">
      <c r="A18" s="7">
        <v>17</v>
      </c>
      <c r="B18" t="s">
        <v>717</v>
      </c>
    </row>
    <row r="19" spans="1:2" x14ac:dyDescent="0.2">
      <c r="A19" s="7">
        <v>18</v>
      </c>
      <c r="B19" t="s">
        <v>718</v>
      </c>
    </row>
    <row r="20" spans="1:2" x14ac:dyDescent="0.2">
      <c r="A20" s="7">
        <v>19</v>
      </c>
      <c r="B20" t="s">
        <v>408</v>
      </c>
    </row>
    <row r="21" spans="1:2" x14ac:dyDescent="0.2">
      <c r="A21" s="7">
        <v>20</v>
      </c>
      <c r="B21" t="s">
        <v>719</v>
      </c>
    </row>
    <row r="22" spans="1:2" x14ac:dyDescent="0.2">
      <c r="A22" s="7">
        <v>21</v>
      </c>
      <c r="B22" t="s">
        <v>720</v>
      </c>
    </row>
    <row r="23" spans="1:2" x14ac:dyDescent="0.2">
      <c r="A23" s="7">
        <v>22</v>
      </c>
      <c r="B23" t="s">
        <v>721</v>
      </c>
    </row>
    <row r="24" spans="1:2" x14ac:dyDescent="0.2">
      <c r="A24" s="7">
        <v>23</v>
      </c>
      <c r="B24" t="s">
        <v>429</v>
      </c>
    </row>
    <row r="25" spans="1:2" x14ac:dyDescent="0.2">
      <c r="A25" s="7">
        <v>24</v>
      </c>
      <c r="B25" t="s">
        <v>722</v>
      </c>
    </row>
    <row r="26" spans="1:2" x14ac:dyDescent="0.2">
      <c r="A26" s="7">
        <v>25</v>
      </c>
      <c r="B26" t="s">
        <v>723</v>
      </c>
    </row>
    <row r="27" spans="1:2" x14ac:dyDescent="0.2">
      <c r="A27" s="7">
        <v>26</v>
      </c>
      <c r="B27" t="s">
        <v>724</v>
      </c>
    </row>
    <row r="28" spans="1:2" x14ac:dyDescent="0.2">
      <c r="A28" s="7">
        <v>27</v>
      </c>
      <c r="B28" t="s">
        <v>725</v>
      </c>
    </row>
    <row r="29" spans="1:2" x14ac:dyDescent="0.2">
      <c r="A29" s="7">
        <v>28</v>
      </c>
      <c r="B29" t="s">
        <v>726</v>
      </c>
    </row>
    <row r="30" spans="1:2" x14ac:dyDescent="0.2">
      <c r="A30" s="7">
        <v>29</v>
      </c>
      <c r="B30" t="s">
        <v>727</v>
      </c>
    </row>
    <row r="31" spans="1:2" x14ac:dyDescent="0.2">
      <c r="A31" s="7">
        <v>30</v>
      </c>
      <c r="B31" t="s">
        <v>728</v>
      </c>
    </row>
    <row r="32" spans="1:2" x14ac:dyDescent="0.2">
      <c r="A32" s="7">
        <v>31</v>
      </c>
      <c r="B32" t="s">
        <v>729</v>
      </c>
    </row>
    <row r="33" spans="1:2" x14ac:dyDescent="0.2">
      <c r="A33" s="7">
        <v>32</v>
      </c>
      <c r="B33" t="s">
        <v>442</v>
      </c>
    </row>
    <row r="34" spans="1:2" x14ac:dyDescent="0.2">
      <c r="A34" s="7">
        <v>33</v>
      </c>
      <c r="B34" t="s">
        <v>730</v>
      </c>
    </row>
    <row r="35" spans="1:2" x14ac:dyDescent="0.2">
      <c r="A35" s="7">
        <v>34</v>
      </c>
      <c r="B35" t="s">
        <v>464</v>
      </c>
    </row>
    <row r="36" spans="1:2" x14ac:dyDescent="0.2">
      <c r="A36" s="7">
        <v>35</v>
      </c>
      <c r="B36" t="s">
        <v>731</v>
      </c>
    </row>
    <row r="37" spans="1:2" x14ac:dyDescent="0.2">
      <c r="A37" s="7">
        <v>36</v>
      </c>
      <c r="B37" t="s">
        <v>732</v>
      </c>
    </row>
    <row r="38" spans="1:2" x14ac:dyDescent="0.2">
      <c r="A38" s="7">
        <v>37</v>
      </c>
      <c r="B38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.1640625" style="7"/>
    <col min="2" max="2" width="23" customWidth="1"/>
  </cols>
  <sheetData>
    <row r="1" spans="1:2" s="5" customFormat="1" x14ac:dyDescent="0.2">
      <c r="A1" s="6" t="s">
        <v>708</v>
      </c>
      <c r="B1" s="5" t="s">
        <v>738</v>
      </c>
    </row>
    <row r="2" spans="1:2" x14ac:dyDescent="0.2">
      <c r="A2" s="7">
        <v>1</v>
      </c>
      <c r="B2" t="s">
        <v>71</v>
      </c>
    </row>
    <row r="3" spans="1:2" x14ac:dyDescent="0.2">
      <c r="A3" s="7">
        <v>2</v>
      </c>
      <c r="B3" t="s">
        <v>37</v>
      </c>
    </row>
    <row r="4" spans="1:2" x14ac:dyDescent="0.2">
      <c r="A4" s="7">
        <v>3</v>
      </c>
      <c r="B4" t="s">
        <v>261</v>
      </c>
    </row>
    <row r="5" spans="1:2" x14ac:dyDescent="0.2">
      <c r="A5" s="7">
        <v>4</v>
      </c>
      <c r="B5" t="s">
        <v>651</v>
      </c>
    </row>
    <row r="6" spans="1:2" x14ac:dyDescent="0.2">
      <c r="A6" s="7">
        <v>5</v>
      </c>
      <c r="B6" t="s">
        <v>379</v>
      </c>
    </row>
    <row r="7" spans="1:2" x14ac:dyDescent="0.2">
      <c r="A7" s="7">
        <v>6</v>
      </c>
      <c r="B7" t="s">
        <v>141</v>
      </c>
    </row>
    <row r="8" spans="1:2" x14ac:dyDescent="0.2">
      <c r="A8" s="7">
        <v>7</v>
      </c>
      <c r="B8" t="s">
        <v>128</v>
      </c>
    </row>
    <row r="9" spans="1:2" x14ac:dyDescent="0.2">
      <c r="A9" s="7">
        <v>8</v>
      </c>
      <c r="B9" t="s">
        <v>316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L10" sqref="L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DGRhRaD</vt:lpstr>
      <vt:lpstr>IGBP</vt:lpstr>
      <vt:lpstr>DOY</vt:lpstr>
      <vt:lpstr>UnitsConvertor</vt:lpstr>
      <vt:lpstr>PartitionMethod</vt:lpstr>
      <vt:lpstr>ModelType</vt:lpstr>
      <vt:lpstr>RsMeasureMethod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jinshijian</dc:creator>
  <cp:lastModifiedBy>Microsoft Office User</cp:lastModifiedBy>
  <dcterms:created xsi:type="dcterms:W3CDTF">2019-05-07T17:52:42Z</dcterms:created>
  <dcterms:modified xsi:type="dcterms:W3CDTF">2019-05-14T13:41:09Z</dcterms:modified>
</cp:coreProperties>
</file>